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idpfoundation.sharepoint.com/IDP Foundation/Monitoring, Evaluation and Learning/FI Partners School &amp; Loan Reports/"/>
    </mc:Choice>
  </mc:AlternateContent>
  <xr:revisionPtr revIDLastSave="2244" documentId="8_{D9B31FB9-C191-4435-A2C3-B70EA782E973}" xr6:coauthVersionLast="47" xr6:coauthVersionMax="47" xr10:uidLastSave="{A7F7B7AD-33FF-4A71-98ED-5605D0CCE5EC}"/>
  <bookViews>
    <workbookView xWindow="-110" yWindow="-110" windowWidth="19420" windowHeight="10300" tabRatio="896" firstSheet="2" activeTab="3" xr2:uid="{BB0470CB-9EAA-4A3B-B512-017A2853CF8B}"/>
  </bookViews>
  <sheets>
    <sheet name="Loan Disb. 2022" sheetId="1" state="hidden" r:id="rId1"/>
    <sheet name="Loan Disb. 2023" sheetId="8" state="hidden" r:id="rId2"/>
    <sheet name="Baseline Data (1st Loan)" sheetId="46" r:id="rId3"/>
    <sheet name="All Loans upto Sept 2025" sheetId="45" r:id="rId4"/>
    <sheet name="Loan Disb. 2024" sheetId="22" state="hidden" r:id="rId5"/>
    <sheet name="Loan Disb. 2025" sheetId="35" r:id="rId6"/>
    <sheet name="Summary - All Loans" sheetId="3" r:id="rId7"/>
    <sheet name="Sept 2025" sheetId="43" r:id="rId8"/>
    <sheet name="Aug 2025" sheetId="42" r:id="rId9"/>
    <sheet name="July 2025" sheetId="41" r:id="rId10"/>
    <sheet name="June 30, 2025" sheetId="40" r:id="rId11"/>
    <sheet name="May 31, 2025" sheetId="39" r:id="rId12"/>
    <sheet name="Apr 30, 2025" sheetId="38" r:id="rId13"/>
    <sheet name="Mar 31, 2025" sheetId="37" r:id="rId14"/>
    <sheet name="February 28, 2025" sheetId="36" r:id="rId15"/>
    <sheet name="January 31, 2025" sheetId="34" r:id="rId16"/>
    <sheet name="December 31, 2024   " sheetId="33" r:id="rId17"/>
    <sheet name="November 30, 2024   " sheetId="32" r:id="rId18"/>
    <sheet name="October 31, 2024  " sheetId="31" r:id="rId19"/>
    <sheet name="September 30, 2024  " sheetId="30" r:id="rId20"/>
    <sheet name="August 31, 2024  " sheetId="29" r:id="rId21"/>
    <sheet name="July 31, 2024  " sheetId="28" r:id="rId22"/>
    <sheet name="June 30, 2024 " sheetId="27" r:id="rId23"/>
    <sheet name="May 31, 2024 " sheetId="26" r:id="rId24"/>
    <sheet name="April 30, 2024" sheetId="25" r:id="rId25"/>
    <sheet name="Mar 31, 2024 " sheetId="24" r:id="rId26"/>
    <sheet name="Feb 29, 2024 " sheetId="23" r:id="rId27"/>
    <sheet name="Jan 31, 2024" sheetId="21" r:id="rId28"/>
    <sheet name="Dec 31, 2023 " sheetId="20" r:id="rId29"/>
    <sheet name="Nov 30, 2023 " sheetId="19" r:id="rId30"/>
    <sheet name="Oct 31, 2023 " sheetId="18" r:id="rId31"/>
    <sheet name="Sept 30, 2023  " sheetId="17" r:id="rId32"/>
    <sheet name="Aug 31, 2023 " sheetId="16" r:id="rId33"/>
    <sheet name="July 31, 2023 " sheetId="15" r:id="rId34"/>
    <sheet name="June 30, 2023 " sheetId="14" r:id="rId35"/>
    <sheet name="May 31, 2023  " sheetId="13" r:id="rId36"/>
    <sheet name="April 30, 2023 " sheetId="12" r:id="rId37"/>
    <sheet name="Mar 31, 2023 " sheetId="11" r:id="rId38"/>
    <sheet name="Feb 28, 2023" sheetId="10" r:id="rId39"/>
    <sheet name="Jan 31, 2023" sheetId="9" r:id="rId40"/>
    <sheet name="Dec 31, 2022" sheetId="7" r:id="rId41"/>
    <sheet name="Nov 30, 2022" sheetId="6" r:id="rId42"/>
    <sheet name="Oct 31, 2022" sheetId="5" r:id="rId43"/>
    <sheet name="Sept 30, 2022" sheetId="4" r:id="rId44"/>
  </sheets>
  <definedNames>
    <definedName name="_xlnm._FilterDatabase" localSheetId="3" hidden="1">'All Loans upto Sept 2025'!$A$1:$M$3264</definedName>
    <definedName name="_xlnm._FilterDatabase" localSheetId="2" hidden="1">'Baseline Data (1st Loan)'!$A$1:$BG$1231</definedName>
    <definedName name="_xlnm._FilterDatabase" localSheetId="5" hidden="1">'Loan Disb. 2025'!$A$1111:$O$1179</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595" i="46" l="1"/>
  <c r="I19" i="3"/>
  <c r="G19" i="3"/>
  <c r="H19" i="3"/>
  <c r="L13" i="43"/>
  <c r="AQ34" i="46"/>
  <c r="C31" i="43"/>
  <c r="O65" i="3" l="1"/>
  <c r="O64" i="3"/>
  <c r="AR1343" i="46"/>
  <c r="AQ1188" i="46"/>
  <c r="AQ253" i="46"/>
  <c r="AQ203" i="46"/>
  <c r="AQ800" i="46"/>
  <c r="AQ1265" i="46"/>
  <c r="AQ413" i="46"/>
  <c r="AQ437" i="46"/>
  <c r="AQ995" i="46"/>
  <c r="AQ661" i="46"/>
  <c r="AQ773" i="46"/>
  <c r="AQ988" i="46"/>
  <c r="AQ261" i="46"/>
  <c r="AQ10" i="46"/>
  <c r="AQ347" i="46"/>
  <c r="AQ132" i="46"/>
  <c r="AQ182" i="46"/>
  <c r="AQ914" i="46"/>
  <c r="AQ791" i="46"/>
  <c r="AQ367" i="46"/>
  <c r="AQ1085" i="46"/>
  <c r="AQ328" i="46"/>
  <c r="AQ119" i="46"/>
  <c r="AQ29" i="46"/>
  <c r="AQ471" i="46"/>
  <c r="AQ932" i="46"/>
  <c r="AQ527" i="46"/>
  <c r="AQ30" i="46"/>
  <c r="AQ952" i="46"/>
  <c r="AQ1109" i="46"/>
  <c r="AQ495" i="46"/>
  <c r="AQ1269" i="46"/>
  <c r="AQ374" i="46"/>
  <c r="AQ613" i="46"/>
  <c r="AQ1217" i="46"/>
  <c r="AQ877" i="46"/>
  <c r="AQ564" i="46"/>
  <c r="AQ897" i="46"/>
  <c r="AQ350" i="46"/>
  <c r="AQ554" i="46"/>
  <c r="AQ772" i="46"/>
  <c r="AQ936" i="46"/>
  <c r="AQ1155" i="46"/>
  <c r="AQ657" i="46"/>
  <c r="AQ463" i="46"/>
  <c r="AQ400" i="46"/>
  <c r="AQ473" i="46"/>
  <c r="AQ943" i="46"/>
  <c r="AQ459" i="46"/>
  <c r="AQ154" i="46"/>
  <c r="AQ1271" i="46"/>
  <c r="AQ217" i="46"/>
  <c r="AQ697" i="46"/>
  <c r="AQ163" i="46"/>
  <c r="AQ821" i="46"/>
  <c r="AQ584" i="46"/>
  <c r="AQ133" i="46"/>
  <c r="AQ33" i="46"/>
  <c r="AQ1017" i="46"/>
  <c r="AQ638" i="46"/>
  <c r="AQ944" i="46"/>
  <c r="AQ1225" i="46"/>
  <c r="AQ72" i="46"/>
  <c r="AQ1285" i="46"/>
  <c r="AQ1215" i="46"/>
  <c r="AQ1317" i="46"/>
  <c r="AQ996" i="46"/>
  <c r="AQ704" i="46"/>
  <c r="AQ67" i="46"/>
  <c r="AQ694" i="46"/>
  <c r="AQ1151" i="46"/>
  <c r="AQ483" i="46"/>
  <c r="AQ60" i="46"/>
  <c r="AQ1113" i="46"/>
  <c r="AQ1325" i="46"/>
  <c r="AQ294" i="46"/>
  <c r="AQ115" i="46"/>
  <c r="AQ1284" i="46"/>
  <c r="AQ1056" i="46"/>
  <c r="AQ397" i="46"/>
  <c r="AQ109" i="46"/>
  <c r="AQ738" i="46"/>
  <c r="AQ1125" i="46"/>
  <c r="AQ973" i="46"/>
  <c r="AQ682" i="46"/>
  <c r="AQ880" i="46"/>
  <c r="AQ227" i="46"/>
  <c r="AQ747" i="46"/>
  <c r="AQ1298" i="46"/>
  <c r="AQ1223" i="46"/>
  <c r="AQ1333" i="46"/>
  <c r="AQ842" i="46"/>
  <c r="AQ276" i="46"/>
  <c r="AQ164" i="46"/>
  <c r="AQ522" i="46"/>
  <c r="AQ20" i="46"/>
  <c r="AQ726" i="46"/>
  <c r="AQ1149" i="46"/>
  <c r="AQ1226" i="46"/>
  <c r="AQ1139" i="46"/>
  <c r="AQ845" i="46"/>
  <c r="AQ117" i="46"/>
  <c r="AQ1278" i="46"/>
  <c r="AQ1021" i="46"/>
  <c r="AQ423" i="46"/>
  <c r="AQ59" i="46"/>
  <c r="AQ286" i="46"/>
  <c r="AQ1288" i="46"/>
  <c r="AQ810" i="46"/>
  <c r="AQ462" i="46"/>
  <c r="AQ899" i="46"/>
  <c r="AQ474" i="46"/>
  <c r="AQ913" i="46"/>
  <c r="AQ327" i="46"/>
  <c r="AQ1103" i="46"/>
  <c r="AQ1335" i="46"/>
  <c r="AQ90" i="46"/>
  <c r="AQ1291" i="46"/>
  <c r="AQ417" i="46"/>
  <c r="AQ1045" i="46"/>
  <c r="AQ1098" i="46"/>
  <c r="AQ267" i="46"/>
  <c r="AQ826" i="46"/>
  <c r="AQ211" i="46"/>
  <c r="AQ852" i="46"/>
  <c r="AQ518" i="46"/>
  <c r="AQ185" i="46"/>
  <c r="AQ887" i="46"/>
  <c r="AQ1076" i="46"/>
  <c r="AQ355" i="46"/>
  <c r="AQ155" i="46"/>
  <c r="AQ381" i="46"/>
  <c r="AQ1071" i="46"/>
  <c r="AQ87" i="46"/>
  <c r="AQ563" i="46"/>
  <c r="AQ1037" i="46"/>
  <c r="AQ105" i="46"/>
  <c r="AQ331" i="46"/>
  <c r="AQ1134" i="46"/>
  <c r="AQ540" i="46"/>
  <c r="AQ352" i="46"/>
  <c r="AQ9" i="46"/>
  <c r="AQ158" i="46"/>
  <c r="AH158" i="46"/>
  <c r="AB158" i="46"/>
  <c r="AQ1069" i="46"/>
  <c r="AH1069" i="46"/>
  <c r="AB1069" i="46"/>
  <c r="AQ753" i="46"/>
  <c r="AH753" i="46"/>
  <c r="AB753" i="46"/>
  <c r="AQ1130" i="46"/>
  <c r="AH1130" i="46"/>
  <c r="AB1130" i="46"/>
  <c r="AQ485" i="46"/>
  <c r="AH485" i="46"/>
  <c r="AB485" i="46"/>
  <c r="AQ633" i="46"/>
  <c r="AH633" i="46"/>
  <c r="AB633" i="46"/>
  <c r="AQ573" i="46"/>
  <c r="AH573" i="46"/>
  <c r="AB573" i="46"/>
  <c r="AQ902" i="46"/>
  <c r="AH902" i="46"/>
  <c r="AB902" i="46"/>
  <c r="AQ604" i="46"/>
  <c r="AH604" i="46"/>
  <c r="AB604" i="46"/>
  <c r="AQ1132" i="46"/>
  <c r="AH1132" i="46"/>
  <c r="AB1132" i="46"/>
  <c r="AQ949" i="46"/>
  <c r="AH949" i="46"/>
  <c r="AB949" i="46"/>
  <c r="AQ458" i="46"/>
  <c r="AH458" i="46"/>
  <c r="AB458" i="46"/>
  <c r="AQ114" i="46"/>
  <c r="AH114" i="46"/>
  <c r="AB114" i="46"/>
  <c r="AQ798" i="46"/>
  <c r="AH798" i="46"/>
  <c r="AB798" i="46"/>
  <c r="AQ1282" i="46"/>
  <c r="AH1282" i="46"/>
  <c r="AB1282" i="46"/>
  <c r="AQ108" i="46"/>
  <c r="AH108" i="46"/>
  <c r="AB108" i="46"/>
  <c r="AQ1059" i="46"/>
  <c r="AH1059" i="46"/>
  <c r="AB1059" i="46"/>
  <c r="AQ318" i="46"/>
  <c r="AH318" i="46"/>
  <c r="AB318" i="46"/>
  <c r="AQ213" i="46"/>
  <c r="AH213" i="46"/>
  <c r="AB213" i="46"/>
  <c r="AQ28" i="46"/>
  <c r="AH28" i="46"/>
  <c r="AB28" i="46"/>
  <c r="AQ856" i="46"/>
  <c r="AH856" i="46"/>
  <c r="AB856" i="46"/>
  <c r="AQ670" i="46"/>
  <c r="AH670" i="46"/>
  <c r="AB670" i="46"/>
  <c r="AQ555" i="46"/>
  <c r="AH555" i="46"/>
  <c r="AB555" i="46"/>
  <c r="AQ966" i="46"/>
  <c r="AH966" i="46"/>
  <c r="AB966" i="46"/>
  <c r="AQ415" i="46"/>
  <c r="AH415" i="46"/>
  <c r="AB415" i="46"/>
  <c r="AQ795" i="46"/>
  <c r="AH795" i="46"/>
  <c r="AB795" i="46"/>
  <c r="AQ1290" i="46"/>
  <c r="AH1290" i="46"/>
  <c r="AB1290" i="46"/>
  <c r="AQ1097" i="46"/>
  <c r="AH1097" i="46"/>
  <c r="AB1097" i="46"/>
  <c r="AQ1311" i="46"/>
  <c r="AH1311" i="46"/>
  <c r="AB1311" i="46"/>
  <c r="AQ77" i="46"/>
  <c r="AH77" i="46"/>
  <c r="AB77" i="46"/>
  <c r="AQ1040" i="46"/>
  <c r="AH1040" i="46"/>
  <c r="AB1040" i="46"/>
  <c r="AQ765" i="46"/>
  <c r="AH765" i="46"/>
  <c r="AB765" i="46"/>
  <c r="AQ83" i="46"/>
  <c r="AH83" i="46"/>
  <c r="AB83" i="46"/>
  <c r="AQ736" i="46"/>
  <c r="AH736" i="46"/>
  <c r="AB736" i="46"/>
  <c r="AQ1294" i="46"/>
  <c r="AH1294" i="46"/>
  <c r="AB1294" i="46"/>
  <c r="AQ751" i="46"/>
  <c r="AH751" i="46"/>
  <c r="AB751" i="46"/>
  <c r="AQ88" i="46"/>
  <c r="AH88" i="46"/>
  <c r="AB88" i="46"/>
  <c r="AQ873" i="46"/>
  <c r="AH873" i="46"/>
  <c r="AB873" i="46"/>
  <c r="AQ11" i="46"/>
  <c r="AH11" i="46"/>
  <c r="AB11" i="46"/>
  <c r="AQ1243" i="46"/>
  <c r="AH1243" i="46"/>
  <c r="AB1243" i="46"/>
  <c r="AQ782" i="46"/>
  <c r="AH782" i="46"/>
  <c r="AB782" i="46"/>
  <c r="AQ1120" i="46"/>
  <c r="AH1120" i="46"/>
  <c r="AB1120" i="46"/>
  <c r="AQ69" i="46"/>
  <c r="AH69" i="46"/>
  <c r="AB69" i="46"/>
  <c r="AQ803" i="46"/>
  <c r="AH803" i="46"/>
  <c r="AB803" i="46"/>
  <c r="AQ192" i="46"/>
  <c r="AH192" i="46"/>
  <c r="AB192" i="46"/>
  <c r="AQ386" i="46"/>
  <c r="AH386" i="46"/>
  <c r="AB386" i="46"/>
  <c r="AQ641" i="46"/>
  <c r="AH641" i="46"/>
  <c r="AB641" i="46"/>
  <c r="AQ319" i="46"/>
  <c r="AH319" i="46"/>
  <c r="AB319" i="46"/>
  <c r="AQ654" i="46"/>
  <c r="AH654" i="46"/>
  <c r="AB654" i="46"/>
  <c r="AQ126" i="46"/>
  <c r="AH126" i="46"/>
  <c r="AB126" i="46"/>
  <c r="AQ759" i="46"/>
  <c r="AH759" i="46"/>
  <c r="AB759" i="46"/>
  <c r="AQ1141" i="46"/>
  <c r="AH1141" i="46"/>
  <c r="AB1141" i="46"/>
  <c r="AQ1199" i="46"/>
  <c r="AH1199" i="46"/>
  <c r="AB1199" i="46"/>
  <c r="AQ448" i="46"/>
  <c r="AH448" i="46"/>
  <c r="AB448" i="46"/>
  <c r="AQ1131" i="46"/>
  <c r="AH1131" i="46"/>
  <c r="AB1131" i="46"/>
  <c r="AQ940" i="46"/>
  <c r="AH940" i="46"/>
  <c r="AB940" i="46"/>
  <c r="AQ449" i="46"/>
  <c r="AH449" i="46"/>
  <c r="AB449" i="46"/>
  <c r="AQ173" i="46"/>
  <c r="AH173" i="46"/>
  <c r="AB173" i="46"/>
  <c r="AQ467" i="46"/>
  <c r="AH467" i="46"/>
  <c r="AB467" i="46"/>
  <c r="AQ622" i="46"/>
  <c r="AH622" i="46"/>
  <c r="AB622" i="46"/>
  <c r="AQ1228" i="46"/>
  <c r="AH1228" i="46"/>
  <c r="AB1228" i="46"/>
  <c r="AQ675" i="46"/>
  <c r="AH675" i="46"/>
  <c r="AB675" i="46"/>
  <c r="AQ346" i="46"/>
  <c r="AH346" i="46"/>
  <c r="AB346" i="46"/>
  <c r="AQ1041" i="46"/>
  <c r="AH1041" i="46"/>
  <c r="AB1041" i="46"/>
  <c r="AQ985" i="46"/>
  <c r="AH985" i="46"/>
  <c r="AB985" i="46"/>
  <c r="AQ487" i="46"/>
  <c r="AH487" i="46"/>
  <c r="AB487" i="46"/>
  <c r="AQ1316" i="46"/>
  <c r="AH1316" i="46"/>
  <c r="AB1316" i="46"/>
  <c r="AQ330" i="46"/>
  <c r="AH330" i="46"/>
  <c r="AB330" i="46"/>
  <c r="AQ729" i="46"/>
  <c r="AH729" i="46"/>
  <c r="AB729" i="46"/>
  <c r="AQ134" i="46"/>
  <c r="AH134" i="46"/>
  <c r="AB134" i="46"/>
  <c r="AQ1136" i="46"/>
  <c r="AH1136" i="46"/>
  <c r="AB1136" i="46"/>
  <c r="AQ997" i="46"/>
  <c r="AH997" i="46"/>
  <c r="AB997" i="46"/>
  <c r="AQ886" i="46"/>
  <c r="AH886" i="46"/>
  <c r="AB886" i="46"/>
  <c r="AQ1008" i="46"/>
  <c r="AH1008" i="46"/>
  <c r="AB1008" i="46"/>
  <c r="AQ368" i="46"/>
  <c r="AH368" i="46"/>
  <c r="AB368" i="46"/>
  <c r="AQ1133" i="46"/>
  <c r="AH1133" i="46"/>
  <c r="AB1133" i="46"/>
  <c r="AQ1273" i="46"/>
  <c r="AH1273" i="46"/>
  <c r="AB1273" i="46"/>
  <c r="AQ1190" i="46"/>
  <c r="AH1190" i="46"/>
  <c r="AB1190" i="46"/>
  <c r="AQ1138" i="46"/>
  <c r="AH1138" i="46"/>
  <c r="AB1138" i="46"/>
  <c r="AQ1144" i="46"/>
  <c r="AH1144" i="46"/>
  <c r="AB1144" i="46"/>
  <c r="AQ872" i="46"/>
  <c r="AH872" i="46"/>
  <c r="AB872" i="46"/>
  <c r="AQ610" i="46"/>
  <c r="AH610" i="46"/>
  <c r="AB610" i="46"/>
  <c r="AQ36" i="46"/>
  <c r="AH36" i="46"/>
  <c r="AB36" i="46"/>
  <c r="AQ744" i="46"/>
  <c r="AH744" i="46"/>
  <c r="AB744" i="46"/>
  <c r="AQ176" i="46"/>
  <c r="AH176" i="46"/>
  <c r="AB176" i="46"/>
  <c r="AQ609" i="46"/>
  <c r="AH609" i="46"/>
  <c r="AB609" i="46"/>
  <c r="AQ822" i="46"/>
  <c r="AH822" i="46"/>
  <c r="AB822" i="46"/>
  <c r="AQ764" i="46"/>
  <c r="AH764" i="46"/>
  <c r="AB764" i="46"/>
  <c r="AQ1184" i="46"/>
  <c r="AH1184" i="46"/>
  <c r="AB1184" i="46"/>
  <c r="AQ514" i="46"/>
  <c r="AH514" i="46"/>
  <c r="AB514" i="46"/>
  <c r="AQ505" i="46"/>
  <c r="AH505" i="46"/>
  <c r="AB505" i="46"/>
  <c r="AQ373" i="46"/>
  <c r="AH373" i="46"/>
  <c r="AB373" i="46"/>
  <c r="AQ1034" i="46"/>
  <c r="AH1034" i="46"/>
  <c r="AB1034" i="46"/>
  <c r="AQ1064" i="46"/>
  <c r="AH1064" i="46"/>
  <c r="AB1064" i="46"/>
  <c r="AQ1277" i="46"/>
  <c r="AH1277" i="46"/>
  <c r="AB1277" i="46"/>
  <c r="AQ1255" i="46"/>
  <c r="AH1255" i="46"/>
  <c r="AB1255" i="46"/>
  <c r="AQ955" i="46"/>
  <c r="AH955" i="46"/>
  <c r="AB955" i="46"/>
  <c r="AQ412" i="46"/>
  <c r="AH412" i="46"/>
  <c r="AB412" i="46"/>
  <c r="AQ937" i="46"/>
  <c r="AH937" i="46"/>
  <c r="AB937" i="46"/>
  <c r="AQ73" i="46"/>
  <c r="AH73" i="46"/>
  <c r="AB73" i="46"/>
  <c r="AQ519" i="46"/>
  <c r="AH519" i="46"/>
  <c r="AB519" i="46"/>
  <c r="AQ96" i="46"/>
  <c r="AH96" i="46"/>
  <c r="AB96" i="46"/>
  <c r="AQ1028" i="46"/>
  <c r="AH1028" i="46"/>
  <c r="AB1028" i="46"/>
  <c r="AQ7" i="46"/>
  <c r="AH7" i="46"/>
  <c r="AB7" i="46"/>
  <c r="AQ325" i="46"/>
  <c r="AH325" i="46"/>
  <c r="AB325" i="46"/>
  <c r="AQ602" i="46"/>
  <c r="AH602" i="46"/>
  <c r="AB602" i="46"/>
  <c r="AQ813" i="46"/>
  <c r="AH813" i="46"/>
  <c r="AB813" i="46"/>
  <c r="AQ1241" i="46"/>
  <c r="AH1241" i="46"/>
  <c r="AB1241" i="46"/>
  <c r="AQ104" i="46"/>
  <c r="AH104" i="46"/>
  <c r="AB104" i="46"/>
  <c r="AQ1239" i="46"/>
  <c r="AH1239" i="46"/>
  <c r="AB1239" i="46"/>
  <c r="AQ99" i="46"/>
  <c r="AH99" i="46"/>
  <c r="AB99" i="46"/>
  <c r="AQ1276" i="46"/>
  <c r="AH1276" i="46"/>
  <c r="AB1276" i="46"/>
  <c r="S1276" i="46"/>
  <c r="AQ890" i="46"/>
  <c r="AH890" i="46"/>
  <c r="AB890" i="46"/>
  <c r="AQ1074" i="46"/>
  <c r="AH1074" i="46"/>
  <c r="AB1074" i="46"/>
  <c r="S1074" i="46"/>
  <c r="AQ304" i="46"/>
  <c r="AH304" i="46"/>
  <c r="AB304" i="46"/>
  <c r="S304" i="46"/>
  <c r="AQ1261" i="46"/>
  <c r="AH1261" i="46"/>
  <c r="AB1261" i="46"/>
  <c r="S1261" i="46"/>
  <c r="AQ239" i="46"/>
  <c r="AH239" i="46"/>
  <c r="AB239" i="46"/>
  <c r="S239" i="46"/>
  <c r="AQ13" i="46"/>
  <c r="AH13" i="46"/>
  <c r="AB13" i="46"/>
  <c r="S13" i="46"/>
  <c r="AQ506" i="46"/>
  <c r="AH506" i="46"/>
  <c r="AB506" i="46"/>
  <c r="S506" i="46"/>
  <c r="AQ511" i="46"/>
  <c r="AH511" i="46"/>
  <c r="AB511" i="46"/>
  <c r="S511" i="46"/>
  <c r="AQ187" i="46"/>
  <c r="AH187" i="46"/>
  <c r="AB187" i="46"/>
  <c r="S187" i="46"/>
  <c r="AQ344" i="46"/>
  <c r="AH344" i="46"/>
  <c r="AB344" i="46"/>
  <c r="S344" i="46"/>
  <c r="AQ338" i="46"/>
  <c r="AH338" i="46"/>
  <c r="AB338" i="46"/>
  <c r="S338" i="46"/>
  <c r="AQ405" i="46"/>
  <c r="AH405" i="46"/>
  <c r="AB405" i="46"/>
  <c r="S405" i="46"/>
  <c r="AQ429" i="46"/>
  <c r="AH429" i="46"/>
  <c r="AB429" i="46"/>
  <c r="S429" i="46"/>
  <c r="AQ827" i="46"/>
  <c r="AH827" i="46"/>
  <c r="AB827" i="46"/>
  <c r="AQ293" i="46"/>
  <c r="AH293" i="46"/>
  <c r="AB293" i="46"/>
  <c r="S293" i="46"/>
  <c r="AQ617" i="46"/>
  <c r="AH617" i="46"/>
  <c r="AB617" i="46"/>
  <c r="S617" i="46"/>
  <c r="AQ789" i="46"/>
  <c r="AH789" i="46"/>
  <c r="AB789" i="46"/>
  <c r="AQ1152" i="46"/>
  <c r="AH1152" i="46"/>
  <c r="AB1152" i="46"/>
  <c r="S1152" i="46"/>
  <c r="AQ756" i="46"/>
  <c r="AH756" i="46"/>
  <c r="AB756" i="46"/>
  <c r="S756" i="46"/>
  <c r="AQ201" i="46"/>
  <c r="AH201" i="46"/>
  <c r="AB201" i="46"/>
  <c r="S201" i="46"/>
  <c r="AQ162" i="46"/>
  <c r="AH162" i="46"/>
  <c r="AB162" i="46"/>
  <c r="S162" i="46"/>
  <c r="AQ245" i="46"/>
  <c r="AH245" i="46"/>
  <c r="AB245" i="46"/>
  <c r="S245" i="46"/>
  <c r="AQ1231" i="46"/>
  <c r="AH1231" i="46"/>
  <c r="AB1231" i="46"/>
  <c r="S1231" i="46"/>
  <c r="AQ326" i="46"/>
  <c r="AH326" i="46"/>
  <c r="AB326" i="46"/>
  <c r="S326" i="46"/>
  <c r="AQ823" i="46"/>
  <c r="AH823" i="46"/>
  <c r="AB823" i="46"/>
  <c r="S823" i="46"/>
  <c r="AQ15" i="46"/>
  <c r="AH15" i="46"/>
  <c r="AB15" i="46"/>
  <c r="S15" i="46"/>
  <c r="AQ98" i="46"/>
  <c r="AH98" i="46"/>
  <c r="AB98" i="46"/>
  <c r="S98" i="46"/>
  <c r="AQ388" i="46"/>
  <c r="AH388" i="46"/>
  <c r="AB388" i="46"/>
  <c r="S388" i="46"/>
  <c r="AQ1033" i="46"/>
  <c r="AH1033" i="46"/>
  <c r="AB1033" i="46"/>
  <c r="S1033" i="46"/>
  <c r="AQ291" i="46"/>
  <c r="AH291" i="46"/>
  <c r="AB291" i="46"/>
  <c r="S291" i="46"/>
  <c r="AQ918" i="46"/>
  <c r="AH918" i="46"/>
  <c r="AB918" i="46"/>
  <c r="S918" i="46"/>
  <c r="AQ975" i="46"/>
  <c r="AH975" i="46"/>
  <c r="AB975" i="46"/>
  <c r="AQ1209" i="46"/>
  <c r="AH1209" i="46"/>
  <c r="AB1209" i="46"/>
  <c r="S1209" i="46"/>
  <c r="AQ1002" i="46"/>
  <c r="AH1002" i="46"/>
  <c r="AB1002" i="46"/>
  <c r="AQ14" i="46"/>
  <c r="AH14" i="46"/>
  <c r="AB14" i="46"/>
  <c r="AQ366" i="46"/>
  <c r="AH366" i="46"/>
  <c r="AB366" i="46"/>
  <c r="S366" i="46"/>
  <c r="AQ1143" i="46"/>
  <c r="AH1143" i="46"/>
  <c r="AB1143" i="46"/>
  <c r="AQ322" i="46"/>
  <c r="AH322" i="46"/>
  <c r="AB322" i="46"/>
  <c r="S322" i="46"/>
  <c r="AQ475" i="46"/>
  <c r="AH475" i="46"/>
  <c r="AB475" i="46"/>
  <c r="S475" i="46"/>
  <c r="AQ980" i="46"/>
  <c r="AH980" i="46"/>
  <c r="AB980" i="46"/>
  <c r="AQ698" i="46"/>
  <c r="AH698" i="46"/>
  <c r="AB698" i="46"/>
  <c r="S698" i="46"/>
  <c r="AQ387" i="46"/>
  <c r="AH387" i="46"/>
  <c r="AB387" i="46"/>
  <c r="S387" i="46"/>
  <c r="AQ878" i="46"/>
  <c r="AH878" i="46"/>
  <c r="AB878" i="46"/>
  <c r="S878" i="46"/>
  <c r="AQ807" i="46"/>
  <c r="AH807" i="46"/>
  <c r="AB807" i="46"/>
  <c r="S807" i="46"/>
  <c r="AQ262" i="46"/>
  <c r="AH262" i="46"/>
  <c r="AB262" i="46"/>
  <c r="S262" i="46"/>
  <c r="AQ89" i="46"/>
  <c r="AH89" i="46"/>
  <c r="AB89" i="46"/>
  <c r="S89" i="46"/>
  <c r="AQ430" i="46"/>
  <c r="AH430" i="46"/>
  <c r="AB430" i="46"/>
  <c r="S430" i="46"/>
  <c r="AQ1150" i="46"/>
  <c r="AH1150" i="46"/>
  <c r="AB1150" i="46"/>
  <c r="S1150" i="46"/>
  <c r="AQ1121" i="46"/>
  <c r="AH1121" i="46"/>
  <c r="AB1121" i="46"/>
  <c r="S1121" i="46"/>
  <c r="AQ693" i="46"/>
  <c r="AH693" i="46"/>
  <c r="AB693" i="46"/>
  <c r="S693" i="46"/>
  <c r="AQ360" i="46"/>
  <c r="AH360" i="46"/>
  <c r="AB360" i="46"/>
  <c r="S360" i="46"/>
  <c r="AQ1163" i="46"/>
  <c r="AH1163" i="46"/>
  <c r="AB1163" i="46"/>
  <c r="S1163" i="46"/>
  <c r="AQ1200" i="46"/>
  <c r="AH1200" i="46"/>
  <c r="AB1200" i="46"/>
  <c r="S1200" i="46"/>
  <c r="AQ1126" i="46"/>
  <c r="AH1126" i="46"/>
  <c r="AB1126" i="46"/>
  <c r="S1126" i="46"/>
  <c r="AQ1115" i="46"/>
  <c r="AH1115" i="46"/>
  <c r="AB1115" i="46"/>
  <c r="S1115" i="46"/>
  <c r="AQ1051" i="46"/>
  <c r="AH1051" i="46"/>
  <c r="AB1051" i="46"/>
  <c r="S1051" i="46"/>
  <c r="AQ1218" i="46"/>
  <c r="AH1218" i="46"/>
  <c r="AB1218" i="46"/>
  <c r="S1218" i="46"/>
  <c r="AQ734" i="46"/>
  <c r="AH734" i="46"/>
  <c r="AB734" i="46"/>
  <c r="S734" i="46"/>
  <c r="AQ1063" i="46"/>
  <c r="AH1063" i="46"/>
  <c r="AB1063" i="46"/>
  <c r="S1063" i="46"/>
  <c r="AQ542" i="46"/>
  <c r="AH542" i="46"/>
  <c r="AB542" i="46"/>
  <c r="S542" i="46"/>
  <c r="AQ780" i="46"/>
  <c r="AH780" i="46"/>
  <c r="AB780" i="46"/>
  <c r="S780" i="46"/>
  <c r="AQ169" i="46"/>
  <c r="AH169" i="46"/>
  <c r="AB169" i="46"/>
  <c r="S169" i="46"/>
  <c r="AQ523" i="46"/>
  <c r="AH523" i="46"/>
  <c r="AB523" i="46"/>
  <c r="S523" i="46"/>
  <c r="AQ235" i="46"/>
  <c r="AH235" i="46"/>
  <c r="AB235" i="46"/>
  <c r="S235" i="46"/>
  <c r="AQ700" i="46"/>
  <c r="AH700" i="46"/>
  <c r="AB700" i="46"/>
  <c r="S700" i="46"/>
  <c r="AQ389" i="46"/>
  <c r="AH389" i="46"/>
  <c r="AB389" i="46"/>
  <c r="S389" i="46"/>
  <c r="AQ476" i="46"/>
  <c r="AH476" i="46"/>
  <c r="AB476" i="46"/>
  <c r="S476" i="46"/>
  <c r="AQ1309" i="46"/>
  <c r="AH1309" i="46"/>
  <c r="AB1309" i="46"/>
  <c r="S1309" i="46"/>
  <c r="AQ66" i="46"/>
  <c r="AH66" i="46"/>
  <c r="AB66" i="46"/>
  <c r="S66" i="46"/>
  <c r="AQ847" i="46"/>
  <c r="AH847" i="46"/>
  <c r="AB847" i="46"/>
  <c r="S847" i="46"/>
  <c r="AQ746" i="46"/>
  <c r="AH746" i="46"/>
  <c r="AB746" i="46"/>
  <c r="S746" i="46"/>
  <c r="AQ1180" i="46"/>
  <c r="AH1180" i="46"/>
  <c r="AB1180" i="46"/>
  <c r="S1180" i="46"/>
  <c r="AQ1179" i="46"/>
  <c r="AH1179" i="46"/>
  <c r="AB1179" i="46"/>
  <c r="S1179" i="46"/>
  <c r="AQ1135" i="46"/>
  <c r="AH1135" i="46"/>
  <c r="AB1135" i="46"/>
  <c r="S1135" i="46"/>
  <c r="AQ1079" i="46"/>
  <c r="AH1079" i="46"/>
  <c r="AB1079" i="46"/>
  <c r="S1079" i="46"/>
  <c r="AQ196" i="46"/>
  <c r="AH196" i="46"/>
  <c r="AB196" i="46"/>
  <c r="S196" i="46"/>
  <c r="AQ858" i="46"/>
  <c r="AH858" i="46"/>
  <c r="AB858" i="46"/>
  <c r="S858" i="46"/>
  <c r="AQ323" i="46"/>
  <c r="AH323" i="46"/>
  <c r="AB323" i="46"/>
  <c r="S323" i="46"/>
  <c r="AQ762" i="46"/>
  <c r="AH762" i="46"/>
  <c r="AB762" i="46"/>
  <c r="S762" i="46"/>
  <c r="AQ420" i="46"/>
  <c r="AH420" i="46"/>
  <c r="AB420" i="46"/>
  <c r="S420" i="46"/>
  <c r="AQ1101" i="46"/>
  <c r="AH1101" i="46"/>
  <c r="AB1101" i="46"/>
  <c r="S1101" i="46"/>
  <c r="AQ225" i="46"/>
  <c r="AH225" i="46"/>
  <c r="AB225" i="46"/>
  <c r="S225" i="46"/>
  <c r="AQ991" i="46"/>
  <c r="AH991" i="46"/>
  <c r="AB991" i="46"/>
  <c r="S991" i="46"/>
  <c r="AQ1336" i="46"/>
  <c r="AH1336" i="46"/>
  <c r="AB1336" i="46"/>
  <c r="S1336" i="46"/>
  <c r="AQ701" i="46"/>
  <c r="AH701" i="46"/>
  <c r="AB701" i="46"/>
  <c r="S701" i="46"/>
  <c r="AQ499" i="46"/>
  <c r="AH499" i="46"/>
  <c r="AB499" i="46"/>
  <c r="S499" i="46"/>
  <c r="AQ284" i="46"/>
  <c r="AH284" i="46"/>
  <c r="AB284" i="46"/>
  <c r="S284" i="46"/>
  <c r="AQ781" i="46"/>
  <c r="AH781" i="46"/>
  <c r="AB781" i="46"/>
  <c r="S781" i="46"/>
  <c r="AQ699" i="46"/>
  <c r="AH699" i="46"/>
  <c r="AB699" i="46"/>
  <c r="S699" i="46"/>
  <c r="AQ868" i="46"/>
  <c r="AH868" i="46"/>
  <c r="AB868" i="46"/>
  <c r="S868" i="46"/>
  <c r="AQ1268" i="46"/>
  <c r="AH1268" i="46"/>
  <c r="AB1268" i="46"/>
  <c r="S1268" i="46"/>
  <c r="AQ268" i="46"/>
  <c r="AH268" i="46"/>
  <c r="AB268" i="46"/>
  <c r="S268" i="46"/>
  <c r="AQ188" i="46"/>
  <c r="AH188" i="46"/>
  <c r="AB188" i="46"/>
  <c r="AQ1305" i="46"/>
  <c r="AH1305" i="46"/>
  <c r="AB1305" i="46"/>
  <c r="S1305" i="46"/>
  <c r="AQ186" i="46"/>
  <c r="AH186" i="46"/>
  <c r="AB186" i="46"/>
  <c r="S186" i="46"/>
  <c r="AQ390" i="46"/>
  <c r="AH390" i="46"/>
  <c r="AB390" i="46"/>
  <c r="S390" i="46"/>
  <c r="AQ529" i="46"/>
  <c r="AH529" i="46"/>
  <c r="AB529" i="46"/>
  <c r="S529" i="46"/>
  <c r="AQ1227" i="46"/>
  <c r="AH1227" i="46"/>
  <c r="AB1227" i="46"/>
  <c r="AQ579" i="46"/>
  <c r="AH579" i="46"/>
  <c r="AB579" i="46"/>
  <c r="S579" i="46"/>
  <c r="AQ1029" i="46"/>
  <c r="AH1029" i="46"/>
  <c r="AB1029" i="46"/>
  <c r="S1029" i="46"/>
  <c r="AQ24" i="46"/>
  <c r="AH24" i="46"/>
  <c r="AB24" i="46"/>
  <c r="AQ121" i="46"/>
  <c r="AH121" i="46"/>
  <c r="AB121" i="46"/>
  <c r="S121" i="46"/>
  <c r="AQ125" i="46"/>
  <c r="AH125" i="46"/>
  <c r="AB125" i="46"/>
  <c r="AQ179" i="46"/>
  <c r="AH179" i="46"/>
  <c r="AB179" i="46"/>
  <c r="AQ1111" i="46"/>
  <c r="AH1111" i="46"/>
  <c r="AB1111" i="46"/>
  <c r="AQ1061" i="46"/>
  <c r="AH1061" i="46"/>
  <c r="AB1061" i="46"/>
  <c r="S1061" i="46"/>
  <c r="AQ924" i="46"/>
  <c r="AH924" i="46"/>
  <c r="AB924" i="46"/>
  <c r="S924" i="46"/>
  <c r="AQ1116" i="46"/>
  <c r="AH1116" i="46"/>
  <c r="AB1116" i="46"/>
  <c r="S1116" i="46"/>
  <c r="AQ298" i="46"/>
  <c r="AH298" i="46"/>
  <c r="AB298" i="46"/>
  <c r="AQ1096" i="46"/>
  <c r="AH1096" i="46"/>
  <c r="AB1096" i="46"/>
  <c r="AQ717" i="46"/>
  <c r="AH717" i="46"/>
  <c r="AB717" i="46"/>
  <c r="AQ1195" i="46"/>
  <c r="AH1195" i="46"/>
  <c r="AB1195" i="46"/>
  <c r="S1195" i="46"/>
  <c r="AQ127" i="46"/>
  <c r="AH127" i="46"/>
  <c r="AB127" i="46"/>
  <c r="S127" i="46"/>
  <c r="AQ777" i="46"/>
  <c r="AH777" i="46"/>
  <c r="AB777" i="46"/>
  <c r="S777" i="46"/>
  <c r="AQ650" i="46"/>
  <c r="AH650" i="46"/>
  <c r="AB650" i="46"/>
  <c r="S650" i="46"/>
  <c r="AQ80" i="46"/>
  <c r="AH80" i="46"/>
  <c r="AB80" i="46"/>
  <c r="S80" i="46"/>
  <c r="AQ1087" i="46"/>
  <c r="AH1087" i="46"/>
  <c r="AB1087" i="46"/>
  <c r="S1087" i="46"/>
  <c r="AQ603" i="46"/>
  <c r="AH603" i="46"/>
  <c r="AB603" i="46"/>
  <c r="AQ553" i="46"/>
  <c r="AH553" i="46"/>
  <c r="AB553" i="46"/>
  <c r="S553" i="46"/>
  <c r="AQ84" i="46"/>
  <c r="AH84" i="46"/>
  <c r="AB84" i="46"/>
  <c r="S84" i="46"/>
  <c r="AQ1165" i="46"/>
  <c r="AH1165" i="46"/>
  <c r="AB1165" i="46"/>
  <c r="AQ778" i="46"/>
  <c r="AH778" i="46"/>
  <c r="AB778" i="46"/>
  <c r="AQ277" i="46"/>
  <c r="AH277" i="46"/>
  <c r="AB277" i="46"/>
  <c r="AQ1214" i="46"/>
  <c r="AH1214" i="46"/>
  <c r="AB1214" i="46"/>
  <c r="AQ281" i="46"/>
  <c r="AH281" i="46"/>
  <c r="AB281" i="46"/>
  <c r="S281" i="46"/>
  <c r="AQ313" i="46"/>
  <c r="AH313" i="46"/>
  <c r="AB313" i="46"/>
  <c r="AQ702" i="46"/>
  <c r="AH702" i="46"/>
  <c r="AB702" i="46"/>
  <c r="S702" i="46"/>
  <c r="AQ720" i="46"/>
  <c r="AH720" i="46"/>
  <c r="AB720" i="46"/>
  <c r="AQ712" i="46"/>
  <c r="AH712" i="46"/>
  <c r="AB712" i="46"/>
  <c r="S712" i="46"/>
  <c r="AQ850" i="46"/>
  <c r="AH850" i="46"/>
  <c r="AB850" i="46"/>
  <c r="S850" i="46"/>
  <c r="AQ1164" i="46"/>
  <c r="AH1164" i="46"/>
  <c r="AB1164" i="46"/>
  <c r="AQ229" i="46"/>
  <c r="AH229" i="46"/>
  <c r="AB229" i="46"/>
  <c r="S229" i="46"/>
  <c r="AQ970" i="46"/>
  <c r="AH970" i="46"/>
  <c r="AB970" i="46"/>
  <c r="S970" i="46"/>
  <c r="AQ1234" i="46"/>
  <c r="AH1234" i="46"/>
  <c r="AB1234" i="46"/>
  <c r="AQ118" i="46"/>
  <c r="AH118" i="46"/>
  <c r="AB118" i="46"/>
  <c r="S118" i="46"/>
  <c r="AQ1263" i="46"/>
  <c r="AH1263" i="46"/>
  <c r="AB1263" i="46"/>
  <c r="S1263" i="46"/>
  <c r="AQ362" i="46"/>
  <c r="AH362" i="46"/>
  <c r="AB362" i="46"/>
  <c r="S362" i="46"/>
  <c r="AQ1181" i="46"/>
  <c r="AH1181" i="46"/>
  <c r="AB1181" i="46"/>
  <c r="S1181" i="46"/>
  <c r="AQ653" i="46"/>
  <c r="AH653" i="46"/>
  <c r="AB653" i="46"/>
  <c r="S653" i="46"/>
  <c r="AQ752" i="46"/>
  <c r="AH752" i="46"/>
  <c r="AB752" i="46"/>
  <c r="AQ917" i="46"/>
  <c r="AH917" i="46"/>
  <c r="AB917" i="46"/>
  <c r="S917" i="46"/>
  <c r="AQ825" i="46"/>
  <c r="AH825" i="46"/>
  <c r="AB825" i="46"/>
  <c r="AQ157" i="46"/>
  <c r="AH157" i="46"/>
  <c r="AB157" i="46"/>
  <c r="S157" i="46"/>
  <c r="AQ1185" i="46"/>
  <c r="AH1185" i="46"/>
  <c r="AB1185" i="46"/>
  <c r="S1185" i="46"/>
  <c r="AQ181" i="46"/>
  <c r="AH181" i="46"/>
  <c r="AB181" i="46"/>
  <c r="AQ1204" i="46"/>
  <c r="AH1204" i="46"/>
  <c r="AB1204" i="46"/>
  <c r="AQ755" i="46"/>
  <c r="AH755" i="46"/>
  <c r="AB755" i="46"/>
  <c r="AQ220" i="46"/>
  <c r="AH220" i="46"/>
  <c r="AB220" i="46"/>
  <c r="S220" i="46"/>
  <c r="AQ824" i="46"/>
  <c r="AH824" i="46"/>
  <c r="AB824" i="46"/>
  <c r="S824" i="46"/>
  <c r="AQ17" i="46"/>
  <c r="AH17" i="46"/>
  <c r="AB17" i="46"/>
  <c r="S17" i="46"/>
  <c r="AQ183" i="46"/>
  <c r="AH183" i="46"/>
  <c r="AB183" i="46"/>
  <c r="AQ893" i="46"/>
  <c r="AH893" i="46"/>
  <c r="AB893" i="46"/>
  <c r="AQ269" i="46"/>
  <c r="AH269" i="46"/>
  <c r="AB269" i="46"/>
  <c r="AQ706" i="46"/>
  <c r="AH706" i="46"/>
  <c r="AB706" i="46"/>
  <c r="AQ208" i="46"/>
  <c r="AH208" i="46"/>
  <c r="AB208" i="46"/>
  <c r="S208" i="46"/>
  <c r="AQ289" i="46"/>
  <c r="AH289" i="46"/>
  <c r="AB289" i="46"/>
  <c r="S289" i="46"/>
  <c r="AQ710" i="46"/>
  <c r="AH710" i="46"/>
  <c r="AB710" i="46"/>
  <c r="S710" i="46"/>
  <c r="AQ52" i="46"/>
  <c r="AH52" i="46"/>
  <c r="AB52" i="46"/>
  <c r="S52" i="46"/>
  <c r="AQ1236" i="46"/>
  <c r="AH1236" i="46"/>
  <c r="AB1236" i="46"/>
  <c r="AQ275" i="46"/>
  <c r="AH275" i="46"/>
  <c r="AB275" i="46"/>
  <c r="S275" i="46"/>
  <c r="AQ431" i="46"/>
  <c r="AH431" i="46"/>
  <c r="AB431" i="46"/>
  <c r="S431" i="46"/>
  <c r="AQ1173" i="46"/>
  <c r="AH1173" i="46"/>
  <c r="AB1173" i="46"/>
  <c r="AQ853" i="46"/>
  <c r="AH853" i="46"/>
  <c r="AB853" i="46"/>
  <c r="S853" i="46"/>
  <c r="AQ292" i="46"/>
  <c r="AH292" i="46"/>
  <c r="AB292" i="46"/>
  <c r="S292" i="46"/>
  <c r="AQ1100" i="46"/>
  <c r="AH1100" i="46"/>
  <c r="AB1100" i="46"/>
  <c r="AQ618" i="46"/>
  <c r="AH618" i="46"/>
  <c r="AB618" i="46"/>
  <c r="AQ1193" i="46"/>
  <c r="AH1193" i="46"/>
  <c r="AB1193" i="46"/>
  <c r="S1193" i="46"/>
  <c r="AQ50" i="46"/>
  <c r="AH50" i="46"/>
  <c r="AB50" i="46"/>
  <c r="S50" i="46"/>
  <c r="AQ438" i="46"/>
  <c r="AH438" i="46"/>
  <c r="AB438" i="46"/>
  <c r="S438" i="46"/>
  <c r="AQ147" i="46"/>
  <c r="AH147" i="46"/>
  <c r="AB147" i="46"/>
  <c r="S147" i="46"/>
  <c r="AQ588" i="46"/>
  <c r="AH588" i="46"/>
  <c r="AB588" i="46"/>
  <c r="S588" i="46"/>
  <c r="AQ311" i="46"/>
  <c r="AH311" i="46"/>
  <c r="AB311" i="46"/>
  <c r="S311" i="46"/>
  <c r="AQ287" i="46"/>
  <c r="AH287" i="46"/>
  <c r="AB287" i="46"/>
  <c r="S287" i="46"/>
  <c r="AQ861" i="46"/>
  <c r="AH861" i="46"/>
  <c r="AB861" i="46"/>
  <c r="S861" i="46"/>
  <c r="AQ490" i="46"/>
  <c r="AH490" i="46"/>
  <c r="AB490" i="46"/>
  <c r="S490" i="46"/>
  <c r="AQ639" i="46"/>
  <c r="AH639" i="46"/>
  <c r="AB639" i="46"/>
  <c r="S639" i="46"/>
  <c r="AQ424" i="46"/>
  <c r="AH424" i="46"/>
  <c r="AB424" i="46"/>
  <c r="S424" i="46"/>
  <c r="AQ993" i="46"/>
  <c r="AH993" i="46"/>
  <c r="AB993" i="46"/>
  <c r="S993" i="46"/>
  <c r="AQ86" i="46"/>
  <c r="AH86" i="46"/>
  <c r="AB86" i="46"/>
  <c r="AQ223" i="46"/>
  <c r="AH223" i="46"/>
  <c r="AB223" i="46"/>
  <c r="S223" i="46"/>
  <c r="AQ879" i="46"/>
  <c r="AH879" i="46"/>
  <c r="AB879" i="46"/>
  <c r="S879" i="46"/>
  <c r="AQ911" i="46"/>
  <c r="AH911" i="46"/>
  <c r="AB911" i="46"/>
  <c r="AQ190" i="46"/>
  <c r="AH190" i="46"/>
  <c r="AB190" i="46"/>
  <c r="S190" i="46"/>
  <c r="AQ120" i="46"/>
  <c r="AH120" i="46"/>
  <c r="AB120" i="46"/>
  <c r="S120" i="46"/>
  <c r="AQ572" i="46"/>
  <c r="AH572" i="46"/>
  <c r="AB572" i="46"/>
  <c r="S572" i="46"/>
  <c r="AQ1060" i="46"/>
  <c r="AH1060" i="46"/>
  <c r="AB1060" i="46"/>
  <c r="AQ401" i="46"/>
  <c r="AH401" i="46"/>
  <c r="AB401" i="46"/>
  <c r="S401" i="46"/>
  <c r="AQ195" i="46"/>
  <c r="AH195" i="46"/>
  <c r="AB195" i="46"/>
  <c r="S195" i="46"/>
  <c r="AQ131" i="46"/>
  <c r="AH131" i="46"/>
  <c r="AB131" i="46"/>
  <c r="S131" i="46"/>
  <c r="AQ113" i="46"/>
  <c r="AH113" i="46"/>
  <c r="AB113" i="46"/>
  <c r="S113" i="46"/>
  <c r="AQ1221" i="46"/>
  <c r="AH1221" i="46"/>
  <c r="AB1221" i="46"/>
  <c r="S1221" i="46"/>
  <c r="AQ1057" i="46"/>
  <c r="AH1057" i="46"/>
  <c r="AB1057" i="46"/>
  <c r="S1057" i="46"/>
  <c r="AQ145" i="46"/>
  <c r="AH145" i="46"/>
  <c r="AB145" i="46"/>
  <c r="S145" i="46"/>
  <c r="AQ731" i="46"/>
  <c r="AH731" i="46"/>
  <c r="AB731" i="46"/>
  <c r="S731" i="46"/>
  <c r="AQ365" i="46"/>
  <c r="AH365" i="46"/>
  <c r="AB365" i="46"/>
  <c r="S365" i="46"/>
  <c r="AQ446" i="46"/>
  <c r="AH446" i="46"/>
  <c r="AB446" i="46"/>
  <c r="S446" i="46"/>
  <c r="AQ48" i="46"/>
  <c r="AH48" i="46"/>
  <c r="AB48" i="46"/>
  <c r="S48" i="46"/>
  <c r="AQ342" i="46"/>
  <c r="AH342" i="46"/>
  <c r="AB342" i="46"/>
  <c r="S342" i="46"/>
  <c r="AQ497" i="46"/>
  <c r="AH497" i="46"/>
  <c r="AB497" i="46"/>
  <c r="S497" i="46"/>
  <c r="AQ922" i="46"/>
  <c r="AH922" i="46"/>
  <c r="AB922" i="46"/>
  <c r="S922" i="46"/>
  <c r="AQ439" i="46"/>
  <c r="AH439" i="46"/>
  <c r="AB439" i="46"/>
  <c r="S439" i="46"/>
  <c r="AQ1249" i="46"/>
  <c r="AH1249" i="46"/>
  <c r="AB1249" i="46"/>
  <c r="S1249" i="46"/>
  <c r="AQ149" i="46"/>
  <c r="AH149" i="46"/>
  <c r="AB149" i="46"/>
  <c r="S149" i="46"/>
  <c r="AQ598" i="46"/>
  <c r="AH598" i="46"/>
  <c r="AB598" i="46"/>
  <c r="S598" i="46"/>
  <c r="AQ339" i="46"/>
  <c r="AH339" i="46"/>
  <c r="AB339" i="46"/>
  <c r="S339" i="46"/>
  <c r="AQ402" i="46"/>
  <c r="AH402" i="46"/>
  <c r="AB402" i="46"/>
  <c r="S402" i="46"/>
  <c r="AQ703" i="46"/>
  <c r="AH703" i="46"/>
  <c r="AB703" i="46"/>
  <c r="S703" i="46"/>
  <c r="AQ513" i="46"/>
  <c r="AH513" i="46"/>
  <c r="AB513" i="46"/>
  <c r="S513" i="46"/>
  <c r="AQ630" i="46"/>
  <c r="AH630" i="46"/>
  <c r="AB630" i="46"/>
  <c r="AQ536" i="46"/>
  <c r="AH536" i="46"/>
  <c r="AB536" i="46"/>
  <c r="S536" i="46"/>
  <c r="AQ184" i="46"/>
  <c r="AH184" i="46"/>
  <c r="AB184" i="46"/>
  <c r="S184" i="46"/>
  <c r="AQ1280" i="46"/>
  <c r="AH1280" i="46"/>
  <c r="AB1280" i="46"/>
  <c r="S1280" i="46"/>
  <c r="AQ707" i="46"/>
  <c r="AH707" i="46"/>
  <c r="AB707" i="46"/>
  <c r="S707" i="46"/>
  <c r="AQ494" i="46"/>
  <c r="AH494" i="46"/>
  <c r="AB494" i="46"/>
  <c r="S494" i="46"/>
  <c r="AQ1198" i="46"/>
  <c r="AH1198" i="46"/>
  <c r="AB1198" i="46"/>
  <c r="S1198" i="46"/>
  <c r="AQ648" i="46"/>
  <c r="AH648" i="46"/>
  <c r="AB648" i="46"/>
  <c r="S648" i="46"/>
  <c r="AQ232" i="46"/>
  <c r="AH232" i="46"/>
  <c r="AB232" i="46"/>
  <c r="S232" i="46"/>
  <c r="AQ272" i="46"/>
  <c r="AH272" i="46"/>
  <c r="AB272" i="46"/>
  <c r="S272" i="46"/>
  <c r="AQ364" i="46"/>
  <c r="AH364" i="46"/>
  <c r="AB364" i="46"/>
  <c r="S364" i="46"/>
  <c r="AQ793" i="46"/>
  <c r="AH793" i="46"/>
  <c r="AB793" i="46"/>
  <c r="S793" i="46"/>
  <c r="AQ931" i="46"/>
  <c r="AH931" i="46"/>
  <c r="AB931" i="46"/>
  <c r="S931" i="46"/>
  <c r="AQ640" i="46"/>
  <c r="AH640" i="46"/>
  <c r="AB640" i="46"/>
  <c r="S640" i="46"/>
  <c r="AQ283" i="46"/>
  <c r="AH283" i="46"/>
  <c r="AB283" i="46"/>
  <c r="S283" i="46"/>
  <c r="AQ1082" i="46"/>
  <c r="AH1082" i="46"/>
  <c r="AB1082" i="46"/>
  <c r="AQ445" i="46"/>
  <c r="AH445" i="46"/>
  <c r="AB445" i="46"/>
  <c r="S445" i="46"/>
  <c r="AQ375" i="46"/>
  <c r="AH375" i="46"/>
  <c r="AB375" i="46"/>
  <c r="AQ763" i="46"/>
  <c r="AH763" i="46"/>
  <c r="AB763" i="46"/>
  <c r="S763" i="46"/>
  <c r="AQ1075" i="46"/>
  <c r="AH1075" i="46"/>
  <c r="AB1075" i="46"/>
  <c r="S1075" i="46"/>
  <c r="AQ44" i="46"/>
  <c r="AH44" i="46"/>
  <c r="AB44" i="46"/>
  <c r="S44" i="46"/>
  <c r="AQ1240" i="46"/>
  <c r="AH1240" i="46"/>
  <c r="AB1240" i="46"/>
  <c r="S1240" i="46"/>
  <c r="AQ484" i="46"/>
  <c r="AH484" i="46"/>
  <c r="AB484" i="46"/>
  <c r="S484" i="46"/>
  <c r="AQ1247" i="46"/>
  <c r="AH1247" i="46"/>
  <c r="AB1247" i="46"/>
  <c r="S1247" i="46"/>
  <c r="AQ265" i="46"/>
  <c r="AH265" i="46"/>
  <c r="AB265" i="46"/>
  <c r="S265" i="46"/>
  <c r="AQ740" i="46"/>
  <c r="AH740" i="46"/>
  <c r="AB740" i="46"/>
  <c r="S740" i="46"/>
  <c r="AQ626" i="46"/>
  <c r="AH626" i="46"/>
  <c r="AB626" i="46"/>
  <c r="S626" i="46"/>
  <c r="AQ982" i="46"/>
  <c r="AH982" i="46"/>
  <c r="AB982" i="46"/>
  <c r="S982" i="46"/>
  <c r="AQ1230" i="46"/>
  <c r="AH1230" i="46"/>
  <c r="AB1230" i="46"/>
  <c r="S1230" i="46"/>
  <c r="AQ254" i="46"/>
  <c r="AH254" i="46"/>
  <c r="AB254" i="46"/>
  <c r="S254" i="46"/>
  <c r="AQ685" i="46"/>
  <c r="AH685" i="46"/>
  <c r="AB685" i="46"/>
  <c r="S685" i="46"/>
  <c r="AQ1328" i="46"/>
  <c r="AH1328" i="46"/>
  <c r="AB1328" i="46"/>
  <c r="S1328" i="46"/>
  <c r="AQ1065" i="46"/>
  <c r="AH1065" i="46"/>
  <c r="AB1065" i="46"/>
  <c r="S1065" i="46"/>
  <c r="AQ141" i="46"/>
  <c r="AH141" i="46"/>
  <c r="AB141" i="46"/>
  <c r="S141" i="46"/>
  <c r="AQ727" i="46"/>
  <c r="AH727" i="46"/>
  <c r="AB727" i="46"/>
  <c r="S727" i="46"/>
  <c r="AQ370" i="46"/>
  <c r="AH370" i="46"/>
  <c r="AB370" i="46"/>
  <c r="S370" i="46"/>
  <c r="AQ538" i="46"/>
  <c r="AH538" i="46"/>
  <c r="AB538" i="46"/>
  <c r="S538" i="46"/>
  <c r="AQ1216" i="46"/>
  <c r="AH1216" i="46"/>
  <c r="AB1216" i="46"/>
  <c r="S1216" i="46"/>
  <c r="AQ624" i="46"/>
  <c r="AH624" i="46"/>
  <c r="AB624" i="46"/>
  <c r="S624" i="46"/>
  <c r="AQ552" i="46"/>
  <c r="AH552" i="46"/>
  <c r="AB552" i="46"/>
  <c r="S552" i="46"/>
  <c r="AQ76" i="46"/>
  <c r="AH76" i="46"/>
  <c r="AB76" i="46"/>
  <c r="S76" i="46"/>
  <c r="AQ688" i="46"/>
  <c r="AH688" i="46"/>
  <c r="AB688" i="46"/>
  <c r="S688" i="46"/>
  <c r="AQ898" i="46"/>
  <c r="AH898" i="46"/>
  <c r="AB898" i="46"/>
  <c r="S898" i="46"/>
  <c r="AQ716" i="46"/>
  <c r="AH716" i="46"/>
  <c r="AB716" i="46"/>
  <c r="S716" i="46"/>
  <c r="AQ785" i="46"/>
  <c r="AH785" i="46"/>
  <c r="AB785" i="46"/>
  <c r="S785" i="46"/>
  <c r="AQ1156" i="46"/>
  <c r="AH1156" i="46"/>
  <c r="AB1156" i="46"/>
  <c r="S1156" i="46"/>
  <c r="AQ1005" i="46"/>
  <c r="AH1005" i="46"/>
  <c r="AB1005" i="46"/>
  <c r="S1005" i="46"/>
  <c r="AQ855" i="46"/>
  <c r="AH855" i="46"/>
  <c r="AB855" i="46"/>
  <c r="S855" i="46"/>
  <c r="AQ651" i="46"/>
  <c r="AH651" i="46"/>
  <c r="AB651" i="46"/>
  <c r="S651" i="46"/>
  <c r="AQ191" i="46"/>
  <c r="AH191" i="46"/>
  <c r="AB191" i="46"/>
  <c r="S191" i="46"/>
  <c r="AQ38" i="46"/>
  <c r="AH38" i="46"/>
  <c r="AB38" i="46"/>
  <c r="S38" i="46"/>
  <c r="AQ1257" i="46"/>
  <c r="AH1257" i="46"/>
  <c r="AB1257" i="46"/>
  <c r="S1257" i="46"/>
  <c r="AQ1202" i="46"/>
  <c r="AH1202" i="46"/>
  <c r="AB1202" i="46"/>
  <c r="S1202" i="46"/>
  <c r="AQ1073" i="46"/>
  <c r="AH1073" i="46"/>
  <c r="AB1073" i="46"/>
  <c r="S1073" i="46"/>
  <c r="AQ635" i="46"/>
  <c r="AH635" i="46"/>
  <c r="AB635" i="46"/>
  <c r="S635" i="46"/>
  <c r="AQ941" i="46"/>
  <c r="AH941" i="46"/>
  <c r="AB941" i="46"/>
  <c r="S941" i="46"/>
  <c r="AQ1083" i="46"/>
  <c r="AH1083" i="46"/>
  <c r="AB1083" i="46"/>
  <c r="S1083" i="46"/>
  <c r="AQ889" i="46"/>
  <c r="AH889" i="46"/>
  <c r="AB889" i="46"/>
  <c r="S889" i="46"/>
  <c r="AQ741" i="46"/>
  <c r="AH741" i="46"/>
  <c r="AB741" i="46"/>
  <c r="S741" i="46"/>
  <c r="AQ891" i="46"/>
  <c r="AH891" i="46"/>
  <c r="AB891" i="46"/>
  <c r="S891" i="46"/>
  <c r="AQ960" i="46"/>
  <c r="AH960" i="46"/>
  <c r="AB960" i="46"/>
  <c r="AQ81" i="46"/>
  <c r="AH81" i="46"/>
  <c r="AB81" i="46"/>
  <c r="S81" i="46"/>
  <c r="AQ216" i="46"/>
  <c r="AH216" i="46"/>
  <c r="AB216" i="46"/>
  <c r="S216" i="46"/>
  <c r="AQ455" i="46"/>
  <c r="AH455" i="46"/>
  <c r="AB455" i="46"/>
  <c r="S455" i="46"/>
  <c r="AQ489" i="46"/>
  <c r="AH489" i="46"/>
  <c r="AB489" i="46"/>
  <c r="S489" i="46"/>
  <c r="AQ1161" i="46"/>
  <c r="AH1161" i="46"/>
  <c r="AB1161" i="46"/>
  <c r="S1161" i="46"/>
  <c r="AQ295" i="46"/>
  <c r="AH295" i="46"/>
  <c r="AB295" i="46"/>
  <c r="S295" i="46"/>
  <c r="AQ78" i="46"/>
  <c r="AH78" i="46"/>
  <c r="AB78" i="46"/>
  <c r="S78" i="46"/>
  <c r="AQ544" i="46"/>
  <c r="AH544" i="46"/>
  <c r="AB544" i="46"/>
  <c r="S544" i="46"/>
  <c r="AQ568" i="46"/>
  <c r="AH568" i="46"/>
  <c r="AB568" i="46"/>
  <c r="S568" i="46"/>
  <c r="AQ948" i="46"/>
  <c r="AH948" i="46"/>
  <c r="AB948" i="46"/>
  <c r="S948" i="46"/>
  <c r="AQ606" i="46"/>
  <c r="AH606" i="46"/>
  <c r="AB606" i="46"/>
  <c r="S606" i="46"/>
  <c r="AQ137" i="46"/>
  <c r="AH137" i="46"/>
  <c r="AB137" i="46"/>
  <c r="S137" i="46"/>
  <c r="AQ620" i="46"/>
  <c r="AH620" i="46"/>
  <c r="AB620" i="46"/>
  <c r="AQ1279" i="46"/>
  <c r="AH1279" i="46"/>
  <c r="AB1279" i="46"/>
  <c r="AQ983" i="46"/>
  <c r="AH983" i="46"/>
  <c r="AB983" i="46"/>
  <c r="AQ1219" i="46"/>
  <c r="AH1219" i="46"/>
  <c r="AB1219" i="46"/>
  <c r="AQ250" i="46"/>
  <c r="AH250" i="46"/>
  <c r="AB250" i="46"/>
  <c r="AQ977" i="46"/>
  <c r="AH977" i="46"/>
  <c r="AB977" i="46"/>
  <c r="AQ278" i="46"/>
  <c r="AH278" i="46"/>
  <c r="AB278" i="46"/>
  <c r="AQ378" i="46"/>
  <c r="AH378" i="46"/>
  <c r="AB378" i="46"/>
  <c r="AQ863" i="46"/>
  <c r="AH863" i="46"/>
  <c r="AB863" i="46"/>
  <c r="AQ916" i="46"/>
  <c r="AH916" i="46"/>
  <c r="AB916" i="46"/>
  <c r="AQ869" i="46"/>
  <c r="AH869" i="46"/>
  <c r="AB869" i="46"/>
  <c r="AQ260" i="46"/>
  <c r="AH260" i="46"/>
  <c r="AB260" i="46"/>
  <c r="AQ1210" i="46"/>
  <c r="AH1210" i="46"/>
  <c r="AB1210" i="46"/>
  <c r="AQ631" i="46"/>
  <c r="AH631" i="46"/>
  <c r="AB631" i="46"/>
  <c r="AQ681" i="46"/>
  <c r="AH681" i="46"/>
  <c r="AB681" i="46"/>
  <c r="AQ686" i="46"/>
  <c r="AH686" i="46"/>
  <c r="AB686" i="46"/>
  <c r="AQ146" i="46"/>
  <c r="AH146" i="46"/>
  <c r="AB146" i="46"/>
  <c r="AQ669" i="46"/>
  <c r="AH669" i="46"/>
  <c r="AB669" i="46"/>
  <c r="AQ1212" i="46"/>
  <c r="AH1212" i="46"/>
  <c r="AB1212" i="46"/>
  <c r="AQ1194" i="46"/>
  <c r="AH1194" i="46"/>
  <c r="AB1194" i="46"/>
  <c r="AQ749" i="46"/>
  <c r="AH749" i="46"/>
  <c r="AB749" i="46"/>
  <c r="AQ1129" i="46"/>
  <c r="AH1129" i="46"/>
  <c r="AB1129" i="46"/>
  <c r="AQ1192" i="46"/>
  <c r="AH1192" i="46"/>
  <c r="AB1192" i="46"/>
  <c r="AQ882" i="46"/>
  <c r="AH882" i="46"/>
  <c r="AB882" i="46"/>
  <c r="AQ905" i="46"/>
  <c r="AH905" i="46"/>
  <c r="AB905" i="46"/>
  <c r="AQ837" i="46"/>
  <c r="AH837" i="46"/>
  <c r="AB837" i="46"/>
  <c r="AQ733" i="46"/>
  <c r="AH733" i="46"/>
  <c r="AB733" i="46"/>
  <c r="AQ728" i="46"/>
  <c r="AH728" i="46"/>
  <c r="AB728" i="46"/>
  <c r="AQ1264" i="46"/>
  <c r="AH1264" i="46"/>
  <c r="AB1264" i="46"/>
  <c r="AQ1055" i="46"/>
  <c r="AH1055" i="46"/>
  <c r="AB1055" i="46"/>
  <c r="AQ558" i="46"/>
  <c r="AH558" i="46"/>
  <c r="AB558" i="46"/>
  <c r="AQ828" i="46"/>
  <c r="AH828" i="46"/>
  <c r="AB828" i="46"/>
  <c r="AQ469" i="46"/>
  <c r="AH469" i="46"/>
  <c r="AB469" i="46"/>
  <c r="AQ1160" i="46"/>
  <c r="AH1160" i="46"/>
  <c r="AB1160" i="46"/>
  <c r="AQ1099" i="46"/>
  <c r="AH1099" i="46"/>
  <c r="AB1099" i="46"/>
  <c r="AQ280" i="46"/>
  <c r="AH280" i="46"/>
  <c r="AB280" i="46"/>
  <c r="AQ814" i="46"/>
  <c r="AH814" i="46"/>
  <c r="AB814" i="46"/>
  <c r="AQ876" i="46"/>
  <c r="AH876" i="46"/>
  <c r="AB876" i="46"/>
  <c r="AQ862" i="46"/>
  <c r="AH862" i="46"/>
  <c r="AB862" i="46"/>
  <c r="AQ841" i="46"/>
  <c r="AH841" i="46"/>
  <c r="AB841" i="46"/>
  <c r="AQ1114" i="46"/>
  <c r="AH1114" i="46"/>
  <c r="AB1114" i="46"/>
  <c r="AQ867" i="46"/>
  <c r="AH867" i="46"/>
  <c r="AB867" i="46"/>
  <c r="AQ1187" i="46"/>
  <c r="AH1187" i="46"/>
  <c r="AB1187" i="46"/>
  <c r="AQ170" i="46"/>
  <c r="AH170" i="46"/>
  <c r="AB170" i="46"/>
  <c r="AQ340" i="46"/>
  <c r="AH340" i="46"/>
  <c r="AB340" i="46"/>
  <c r="S340" i="46"/>
  <c r="AQ1313" i="46"/>
  <c r="AH1313" i="46"/>
  <c r="AB1313" i="46"/>
  <c r="AQ647" i="46"/>
  <c r="AH647" i="46"/>
  <c r="AB647" i="46"/>
  <c r="AQ680" i="46"/>
  <c r="AH680" i="46"/>
  <c r="AB680" i="46"/>
  <c r="AQ864" i="46"/>
  <c r="AH864" i="46"/>
  <c r="AB864" i="46"/>
  <c r="AQ457" i="46"/>
  <c r="AH457" i="46"/>
  <c r="AB457" i="46"/>
  <c r="AQ236" i="46"/>
  <c r="AH236" i="46"/>
  <c r="AB236" i="46"/>
  <c r="AQ215" i="46"/>
  <c r="AH215" i="46"/>
  <c r="AB215" i="46"/>
  <c r="AQ1019" i="46"/>
  <c r="AH1019" i="46"/>
  <c r="AB1019" i="46"/>
  <c r="S1019" i="46"/>
  <c r="AQ1062" i="46"/>
  <c r="AH1062" i="46"/>
  <c r="AB1062" i="46"/>
  <c r="S1062" i="46"/>
  <c r="AQ597" i="46"/>
  <c r="AH597" i="46"/>
  <c r="AB597" i="46"/>
  <c r="S597" i="46"/>
  <c r="AQ450" i="46"/>
  <c r="AH450" i="46"/>
  <c r="AB450" i="46"/>
  <c r="AQ47" i="46"/>
  <c r="AH47" i="46"/>
  <c r="AB47" i="46"/>
  <c r="AQ1042" i="46"/>
  <c r="AH1042" i="46"/>
  <c r="AB1042" i="46"/>
  <c r="AQ690" i="46"/>
  <c r="AH690" i="46"/>
  <c r="AB690" i="46"/>
  <c r="AQ332" i="46"/>
  <c r="AH332" i="46"/>
  <c r="AB332" i="46"/>
  <c r="AQ341" i="46"/>
  <c r="AH341" i="46"/>
  <c r="AB341" i="46"/>
  <c r="AQ645" i="46"/>
  <c r="AH645" i="46"/>
  <c r="AB645" i="46"/>
  <c r="S645" i="46"/>
  <c r="AQ659" i="46"/>
  <c r="AH659" i="46"/>
  <c r="AB659" i="46"/>
  <c r="AQ310" i="46"/>
  <c r="AH310" i="46"/>
  <c r="AB310" i="46"/>
  <c r="AQ19" i="46"/>
  <c r="AH19" i="46"/>
  <c r="AB19" i="46"/>
  <c r="AQ58" i="46"/>
  <c r="AH58" i="46"/>
  <c r="AB58" i="46"/>
  <c r="AQ923" i="46"/>
  <c r="AH923" i="46"/>
  <c r="AB923" i="46"/>
  <c r="AQ79" i="46"/>
  <c r="AH79" i="46"/>
  <c r="AB79" i="46"/>
  <c r="AQ240" i="46"/>
  <c r="AH240" i="46"/>
  <c r="AB240" i="46"/>
  <c r="AQ981" i="46"/>
  <c r="AH981" i="46"/>
  <c r="AB981" i="46"/>
  <c r="AQ1252" i="46"/>
  <c r="AH1252" i="46"/>
  <c r="AB1252" i="46"/>
  <c r="AQ1205" i="46"/>
  <c r="AH1205" i="46"/>
  <c r="AB1205" i="46"/>
  <c r="AQ1308" i="46"/>
  <c r="AH1308" i="46"/>
  <c r="AB1308" i="46"/>
  <c r="AQ737" i="46"/>
  <c r="AH737" i="46"/>
  <c r="AB737" i="46"/>
  <c r="AQ307" i="46"/>
  <c r="AH307" i="46"/>
  <c r="AB307" i="46"/>
  <c r="AQ434" i="46"/>
  <c r="AH434" i="46"/>
  <c r="AB434" i="46"/>
  <c r="AQ586" i="46"/>
  <c r="AH586" i="46"/>
  <c r="AB586" i="46"/>
  <c r="AQ1020" i="46"/>
  <c r="AH1020" i="46"/>
  <c r="AB1020" i="46"/>
  <c r="AQ743" i="46"/>
  <c r="AH743" i="46"/>
  <c r="AB743" i="46"/>
  <c r="AQ530" i="46"/>
  <c r="AH530" i="46"/>
  <c r="AB530" i="46"/>
  <c r="AQ1050" i="46"/>
  <c r="AH1050" i="46"/>
  <c r="AB1050" i="46"/>
  <c r="AQ1000" i="46"/>
  <c r="AH1000" i="46"/>
  <c r="AB1000" i="46"/>
  <c r="AQ839" i="46"/>
  <c r="AH839" i="46"/>
  <c r="AB839" i="46"/>
  <c r="AQ600" i="46"/>
  <c r="AH600" i="46"/>
  <c r="AB600" i="46"/>
  <c r="AQ947" i="46"/>
  <c r="AH947" i="46"/>
  <c r="AB947" i="46"/>
  <c r="AQ398" i="46"/>
  <c r="AH398" i="46"/>
  <c r="AB398" i="46"/>
  <c r="AQ1296" i="46"/>
  <c r="AH1296" i="46"/>
  <c r="AB1296" i="46"/>
  <c r="AQ376" i="46"/>
  <c r="AH376" i="46"/>
  <c r="AB376" i="46"/>
  <c r="AQ583" i="46"/>
  <c r="AH583" i="46"/>
  <c r="AB583" i="46"/>
  <c r="AQ94" i="46"/>
  <c r="AH94" i="46"/>
  <c r="AB94" i="46"/>
  <c r="AQ838" i="46"/>
  <c r="AH838" i="46"/>
  <c r="AB838" i="46"/>
  <c r="AQ411" i="46"/>
  <c r="AH411" i="46"/>
  <c r="AB411" i="46"/>
  <c r="AQ671" i="46"/>
  <c r="AH671" i="46"/>
  <c r="AB671" i="46"/>
  <c r="AQ1102" i="46"/>
  <c r="AH1102" i="46"/>
  <c r="AB1102" i="46"/>
  <c r="S1102" i="46"/>
  <c r="AQ1312" i="46"/>
  <c r="AH1312" i="46"/>
  <c r="AB1312" i="46"/>
  <c r="AQ414" i="46"/>
  <c r="AH414" i="46"/>
  <c r="AB414" i="46"/>
  <c r="AQ1206" i="46"/>
  <c r="AH1206" i="46"/>
  <c r="AB1206" i="46"/>
  <c r="AQ1119" i="46"/>
  <c r="AH1119" i="46"/>
  <c r="AB1119" i="46"/>
  <c r="S1119" i="46"/>
  <c r="AQ788" i="46"/>
  <c r="AH788" i="46"/>
  <c r="AB788" i="46"/>
  <c r="S788" i="46"/>
  <c r="AQ354" i="46"/>
  <c r="AH354" i="46"/>
  <c r="AB354" i="46"/>
  <c r="AQ508" i="46"/>
  <c r="AH508" i="46"/>
  <c r="AB508" i="46"/>
  <c r="S508" i="46"/>
  <c r="AQ138" i="46"/>
  <c r="AH138" i="46"/>
  <c r="AB138" i="46"/>
  <c r="AQ247" i="46"/>
  <c r="AH247" i="46"/>
  <c r="AB247" i="46"/>
  <c r="S247" i="46"/>
  <c r="AQ68" i="46"/>
  <c r="AH68" i="46"/>
  <c r="AB68" i="46"/>
  <c r="AQ510" i="46"/>
  <c r="AH510" i="46"/>
  <c r="AB510" i="46"/>
  <c r="S510" i="46"/>
  <c r="AQ658" i="46"/>
  <c r="AH658" i="46"/>
  <c r="AB658" i="46"/>
  <c r="S658" i="46"/>
  <c r="AQ1245" i="46"/>
  <c r="AH1245" i="46"/>
  <c r="AB1245" i="46"/>
  <c r="AQ1072" i="46"/>
  <c r="AH1072" i="46"/>
  <c r="AB1072" i="46"/>
  <c r="AQ1319" i="46"/>
  <c r="AH1319" i="46"/>
  <c r="AB1319" i="46"/>
  <c r="S1319" i="46"/>
  <c r="AQ111" i="46"/>
  <c r="AH111" i="46"/>
  <c r="AB111" i="46"/>
  <c r="S111" i="46"/>
  <c r="AQ732" i="46"/>
  <c r="AH732" i="46"/>
  <c r="AB732" i="46"/>
  <c r="S732" i="46"/>
  <c r="AQ1009" i="46"/>
  <c r="AH1009" i="46"/>
  <c r="AB1009" i="46"/>
  <c r="S1009" i="46"/>
  <c r="AQ385" i="46"/>
  <c r="AH385" i="46"/>
  <c r="AB385" i="46"/>
  <c r="S385" i="46"/>
  <c r="AQ45" i="46"/>
  <c r="AH45" i="46"/>
  <c r="AB45" i="46"/>
  <c r="S45" i="46"/>
  <c r="AQ954" i="46"/>
  <c r="AH954" i="46"/>
  <c r="AB954" i="46"/>
  <c r="S954" i="46"/>
  <c r="AQ637" i="46"/>
  <c r="AH637" i="46"/>
  <c r="AB637" i="46"/>
  <c r="AQ978" i="46"/>
  <c r="AH978" i="46"/>
  <c r="AB978" i="46"/>
  <c r="AQ649" i="46"/>
  <c r="AH649" i="46"/>
  <c r="AB649" i="46"/>
  <c r="S649" i="46"/>
  <c r="AQ425" i="46"/>
  <c r="AH425" i="46"/>
  <c r="AB425" i="46"/>
  <c r="AQ1014" i="46"/>
  <c r="AH1014" i="46"/>
  <c r="AB1014" i="46"/>
  <c r="AQ234" i="46"/>
  <c r="AH234" i="46"/>
  <c r="AB234" i="46"/>
  <c r="AQ1272" i="46"/>
  <c r="AH1272" i="46"/>
  <c r="AB1272" i="46"/>
  <c r="AQ432" i="46"/>
  <c r="AH432" i="46"/>
  <c r="AB432" i="46"/>
  <c r="AQ779" i="46"/>
  <c r="AH779" i="46"/>
  <c r="AB779" i="46"/>
  <c r="S779" i="46"/>
  <c r="AQ766" i="46"/>
  <c r="AH766" i="46"/>
  <c r="AB766" i="46"/>
  <c r="S766" i="46"/>
  <c r="AQ1023" i="46"/>
  <c r="AH1023" i="46"/>
  <c r="AB1023" i="46"/>
  <c r="S1023" i="46"/>
  <c r="AQ976" i="46"/>
  <c r="AH976" i="46"/>
  <c r="AB976" i="46"/>
  <c r="S976" i="46"/>
  <c r="AQ965" i="46"/>
  <c r="AH965" i="46"/>
  <c r="AB965" i="46"/>
  <c r="S965" i="46"/>
  <c r="AQ122" i="46"/>
  <c r="AH122" i="46"/>
  <c r="AB122" i="46"/>
  <c r="S122" i="46"/>
  <c r="AQ646" i="46"/>
  <c r="AH646" i="46"/>
  <c r="AB646" i="46"/>
  <c r="AQ1182" i="46"/>
  <c r="AH1182" i="46"/>
  <c r="AB1182" i="46"/>
  <c r="S1182" i="46"/>
  <c r="AQ305" i="46"/>
  <c r="AH305" i="46"/>
  <c r="AB305" i="46"/>
  <c r="AQ1191" i="46"/>
  <c r="AH1191" i="46"/>
  <c r="AB1191" i="46"/>
  <c r="S1191" i="46"/>
  <c r="AQ1066" i="46"/>
  <c r="AH1066" i="46"/>
  <c r="AB1066" i="46"/>
  <c r="AQ735" i="46"/>
  <c r="AH735" i="46"/>
  <c r="AB735" i="46"/>
  <c r="AQ1211" i="46"/>
  <c r="AH1211" i="46"/>
  <c r="AB1211" i="46"/>
  <c r="S1211" i="46"/>
  <c r="AQ1189" i="46"/>
  <c r="AH1189" i="46"/>
  <c r="AB1189" i="46"/>
  <c r="S1189" i="46"/>
  <c r="AQ1286" i="46"/>
  <c r="AH1286" i="46"/>
  <c r="AB1286" i="46"/>
  <c r="S1286" i="46"/>
  <c r="AQ888" i="46"/>
  <c r="AH888" i="46"/>
  <c r="AB888" i="46"/>
  <c r="AQ64" i="46"/>
  <c r="AH64" i="46"/>
  <c r="AB64" i="46"/>
  <c r="S64" i="46"/>
  <c r="AQ1250" i="46"/>
  <c r="AH1250" i="46"/>
  <c r="AB1250" i="46"/>
  <c r="S1250" i="46"/>
  <c r="AQ920" i="46"/>
  <c r="AH920" i="46"/>
  <c r="AB920" i="46"/>
  <c r="S920" i="46"/>
  <c r="AQ1123" i="46"/>
  <c r="AH1123" i="46"/>
  <c r="AB1123" i="46"/>
  <c r="AQ820" i="46"/>
  <c r="AH820" i="46"/>
  <c r="AB820" i="46"/>
  <c r="S820" i="46"/>
  <c r="AQ556" i="46"/>
  <c r="AH556" i="46"/>
  <c r="AB556" i="46"/>
  <c r="S556" i="46"/>
  <c r="AQ614" i="46"/>
  <c r="AH614" i="46"/>
  <c r="AB614" i="46"/>
  <c r="AQ418" i="46"/>
  <c r="AH418" i="46"/>
  <c r="AB418" i="46"/>
  <c r="S418" i="46"/>
  <c r="AQ1166" i="46"/>
  <c r="AH1166" i="46"/>
  <c r="AB1166" i="46"/>
  <c r="S1166" i="46"/>
  <c r="AQ1016" i="46"/>
  <c r="AH1016" i="46"/>
  <c r="AB1016" i="46"/>
  <c r="S1016" i="46"/>
  <c r="AQ910" i="46"/>
  <c r="AH910" i="46"/>
  <c r="AB910" i="46"/>
  <c r="S910" i="46"/>
  <c r="AQ758" i="46"/>
  <c r="AH758" i="46"/>
  <c r="AB758" i="46"/>
  <c r="S758" i="46"/>
  <c r="AQ230" i="46"/>
  <c r="AH230" i="46"/>
  <c r="AB230" i="46"/>
  <c r="AQ816" i="46"/>
  <c r="AH816" i="46"/>
  <c r="AB816" i="46"/>
  <c r="AQ908" i="46"/>
  <c r="AH908" i="46"/>
  <c r="AB908" i="46"/>
  <c r="AQ770" i="46"/>
  <c r="AH770" i="46"/>
  <c r="AB770" i="46"/>
  <c r="AQ849" i="46"/>
  <c r="AH849" i="46"/>
  <c r="AB849" i="46"/>
  <c r="AQ479" i="46"/>
  <c r="AH479" i="46"/>
  <c r="AB479" i="46"/>
  <c r="AQ1013" i="46"/>
  <c r="AH1013" i="46"/>
  <c r="AB1013" i="46"/>
  <c r="AQ1266" i="46"/>
  <c r="AH1266" i="46"/>
  <c r="AB1266" i="46"/>
  <c r="AQ608" i="46"/>
  <c r="AH608" i="46"/>
  <c r="AB608" i="46"/>
  <c r="AQ197" i="46"/>
  <c r="AH197" i="46"/>
  <c r="AB197" i="46"/>
  <c r="AQ501" i="46"/>
  <c r="AH501" i="46"/>
  <c r="AB501" i="46"/>
  <c r="AQ242" i="46"/>
  <c r="AH242" i="46"/>
  <c r="AB242" i="46"/>
  <c r="AQ769" i="46"/>
  <c r="AH769" i="46"/>
  <c r="AB769" i="46"/>
  <c r="AQ938" i="46"/>
  <c r="AH938" i="46"/>
  <c r="AB938" i="46"/>
  <c r="AQ1001" i="46"/>
  <c r="AH1001" i="46"/>
  <c r="AB1001" i="46"/>
  <c r="AQ761" i="46"/>
  <c r="AH761" i="46"/>
  <c r="AB761" i="46"/>
  <c r="AQ990" i="46"/>
  <c r="AH990" i="46"/>
  <c r="AB990" i="46"/>
  <c r="AQ950" i="46"/>
  <c r="AH950" i="46"/>
  <c r="AB950" i="46"/>
  <c r="AQ870" i="46"/>
  <c r="AH870" i="46"/>
  <c r="AB870" i="46"/>
  <c r="AQ1011" i="46"/>
  <c r="AH1011" i="46"/>
  <c r="AB1011" i="46"/>
  <c r="AQ1229" i="46"/>
  <c r="AH1229" i="46"/>
  <c r="AB1229" i="46"/>
  <c r="AQ1036" i="46"/>
  <c r="AH1036" i="46"/>
  <c r="AB1036" i="46"/>
  <c r="AQ942" i="46"/>
  <c r="AH942" i="46"/>
  <c r="AB942" i="46"/>
  <c r="AQ1251" i="46"/>
  <c r="AH1251" i="46"/>
  <c r="AB1251" i="46"/>
  <c r="AQ124" i="46"/>
  <c r="AH124" i="46"/>
  <c r="AB124" i="46"/>
  <c r="AQ1053" i="46"/>
  <c r="AH1053" i="46"/>
  <c r="AB1053" i="46"/>
  <c r="AQ520" i="46"/>
  <c r="AH520" i="46"/>
  <c r="AB520" i="46"/>
  <c r="AQ321" i="46"/>
  <c r="AH321" i="46"/>
  <c r="AB321" i="46"/>
  <c r="AQ1067" i="46"/>
  <c r="AH1067" i="46"/>
  <c r="AB1067" i="46"/>
  <c r="AQ1032" i="46"/>
  <c r="AH1032" i="46"/>
  <c r="AB1032" i="46"/>
  <c r="AQ974" i="46"/>
  <c r="AH974" i="46"/>
  <c r="AB974" i="46"/>
  <c r="AQ107" i="46"/>
  <c r="AH107" i="46"/>
  <c r="AB107" i="46"/>
  <c r="AQ198" i="46"/>
  <c r="AH198" i="46"/>
  <c r="AB198" i="46"/>
  <c r="AQ488" i="46"/>
  <c r="AH488" i="46"/>
  <c r="AB488" i="46"/>
  <c r="AQ194" i="46"/>
  <c r="AH194" i="46"/>
  <c r="AB194" i="46"/>
  <c r="AQ1248" i="46"/>
  <c r="AH1248" i="46"/>
  <c r="AB1248" i="46"/>
  <c r="AQ18" i="46"/>
  <c r="AH18" i="46"/>
  <c r="AB18" i="46"/>
  <c r="AQ528" i="46"/>
  <c r="AH528" i="46"/>
  <c r="AB528" i="46"/>
  <c r="AQ1203" i="46"/>
  <c r="AH1203" i="46"/>
  <c r="AB1203" i="46"/>
  <c r="AQ1300" i="46"/>
  <c r="AH1300" i="46"/>
  <c r="AB1300" i="46"/>
  <c r="AQ482" i="46"/>
  <c r="AH482" i="46"/>
  <c r="AB482" i="46"/>
  <c r="AQ1158" i="46"/>
  <c r="AH1158" i="46"/>
  <c r="AB1158" i="46"/>
  <c r="AQ986" i="46"/>
  <c r="AH986" i="46"/>
  <c r="AB986" i="46"/>
  <c r="AQ392" i="46"/>
  <c r="AH392" i="46"/>
  <c r="AB392" i="46"/>
  <c r="AQ498" i="46"/>
  <c r="AH498" i="46"/>
  <c r="AB498" i="46"/>
  <c r="AQ32" i="46"/>
  <c r="AH32" i="46"/>
  <c r="AB32" i="46"/>
  <c r="AQ1043" i="46"/>
  <c r="AH1043" i="46"/>
  <c r="AB1043" i="46"/>
  <c r="AQ1122" i="46"/>
  <c r="AH1122" i="46"/>
  <c r="AB1122" i="46"/>
  <c r="AQ627" i="46"/>
  <c r="AH627" i="46"/>
  <c r="AB627" i="46"/>
  <c r="AQ1186" i="46"/>
  <c r="AH1186" i="46"/>
  <c r="AB1186" i="46"/>
  <c r="AQ1262" i="46"/>
  <c r="AH1262" i="46"/>
  <c r="AB1262" i="46"/>
  <c r="AQ721" i="46"/>
  <c r="AH721" i="46"/>
  <c r="AB721" i="46"/>
  <c r="AQ587" i="46"/>
  <c r="AH587" i="46"/>
  <c r="AB587" i="46"/>
  <c r="AQ775" i="46"/>
  <c r="AH775" i="46"/>
  <c r="AB775" i="46"/>
  <c r="AQ167" i="46"/>
  <c r="AH167" i="46"/>
  <c r="AB167" i="46"/>
  <c r="AQ426" i="46"/>
  <c r="AH426" i="46"/>
  <c r="AB426" i="46"/>
  <c r="AQ532" i="46"/>
  <c r="AH532" i="46"/>
  <c r="AB532" i="46"/>
  <c r="AQ714" i="46"/>
  <c r="AH714" i="46"/>
  <c r="AB714" i="46"/>
  <c r="AQ1310" i="46"/>
  <c r="AH1310" i="46"/>
  <c r="AB1310" i="46"/>
  <c r="AQ574" i="46"/>
  <c r="AH574" i="46"/>
  <c r="AB574" i="46"/>
  <c r="AQ101" i="46"/>
  <c r="AH101" i="46"/>
  <c r="AB101" i="46"/>
  <c r="AQ1233" i="46"/>
  <c r="AH1233" i="46"/>
  <c r="AB1233" i="46"/>
  <c r="AQ61" i="46"/>
  <c r="AH61" i="46"/>
  <c r="AB61" i="46"/>
  <c r="AQ472" i="46"/>
  <c r="AH472" i="46"/>
  <c r="AB472" i="46"/>
  <c r="AQ1171" i="46"/>
  <c r="AH1171" i="46"/>
  <c r="AB1171" i="46"/>
  <c r="AQ934" i="46"/>
  <c r="AH934" i="46"/>
  <c r="AB934" i="46"/>
  <c r="AQ266" i="46"/>
  <c r="AH266" i="46"/>
  <c r="AB266" i="46"/>
  <c r="AQ258" i="46"/>
  <c r="AH258" i="46"/>
  <c r="AB258" i="46"/>
  <c r="AQ1197" i="46"/>
  <c r="AH1197" i="46"/>
  <c r="AB1197" i="46"/>
  <c r="AQ1322" i="46"/>
  <c r="AH1322" i="46"/>
  <c r="AB1322" i="46"/>
  <c r="AQ1078" i="46"/>
  <c r="AH1078" i="46"/>
  <c r="AB1078" i="46"/>
  <c r="AQ533" i="46"/>
  <c r="AH533" i="46"/>
  <c r="AB533" i="46"/>
  <c r="AQ919" i="46"/>
  <c r="AH919" i="46"/>
  <c r="AB919" i="46"/>
  <c r="AQ406" i="46"/>
  <c r="AH406" i="46"/>
  <c r="AB406" i="46"/>
  <c r="AQ623" i="46"/>
  <c r="AH623" i="46"/>
  <c r="AB623" i="46"/>
  <c r="AQ958" i="46"/>
  <c r="AH958" i="46"/>
  <c r="AB958" i="46"/>
  <c r="AQ799" i="46"/>
  <c r="AH799" i="46"/>
  <c r="AB799" i="46"/>
  <c r="AQ643" i="46"/>
  <c r="AH643" i="46"/>
  <c r="AB643" i="46"/>
  <c r="AQ219" i="46"/>
  <c r="AH219" i="46"/>
  <c r="AB219" i="46"/>
  <c r="AQ601" i="46"/>
  <c r="AH601" i="46"/>
  <c r="AB601" i="46"/>
  <c r="AQ790" i="46"/>
  <c r="AH790" i="46"/>
  <c r="AB790" i="46"/>
  <c r="AQ901" i="46"/>
  <c r="AH901" i="46"/>
  <c r="AB901" i="46"/>
  <c r="AQ967" i="46"/>
  <c r="AH967" i="46"/>
  <c r="AB967" i="46"/>
  <c r="AQ466" i="46"/>
  <c r="AH466" i="46"/>
  <c r="AB466" i="46"/>
  <c r="AQ833" i="46"/>
  <c r="AH833" i="46"/>
  <c r="AB833" i="46"/>
  <c r="AQ548" i="46"/>
  <c r="AH548" i="46"/>
  <c r="AB548" i="46"/>
  <c r="AQ461" i="46"/>
  <c r="AH461" i="46"/>
  <c r="AB461" i="46"/>
  <c r="AQ578" i="46"/>
  <c r="AH578" i="46"/>
  <c r="AB578" i="46"/>
  <c r="AQ776" i="46"/>
  <c r="AH776" i="46"/>
  <c r="AB776" i="46"/>
  <c r="AQ634" i="46"/>
  <c r="AH634" i="46"/>
  <c r="AB634" i="46"/>
  <c r="AQ557" i="46"/>
  <c r="AH557" i="46"/>
  <c r="AB557" i="46"/>
  <c r="AQ75" i="46"/>
  <c r="AH75" i="46"/>
  <c r="AB75" i="46"/>
  <c r="AQ1260" i="46"/>
  <c r="AH1260" i="46"/>
  <c r="AB1260" i="46"/>
  <c r="AQ619" i="46"/>
  <c r="AH619" i="46"/>
  <c r="AB619" i="46"/>
  <c r="AQ585" i="46"/>
  <c r="AH585" i="46"/>
  <c r="AB585" i="46"/>
  <c r="AQ673" i="46"/>
  <c r="AH673" i="46"/>
  <c r="AB673" i="46"/>
  <c r="AQ909" i="46"/>
  <c r="AH909" i="46"/>
  <c r="AB909" i="46"/>
  <c r="AQ1169" i="46"/>
  <c r="AH1169" i="46"/>
  <c r="AB1169" i="46"/>
  <c r="AQ1297" i="46"/>
  <c r="AH1297" i="46"/>
  <c r="AB1297" i="46"/>
  <c r="AQ1238" i="46"/>
  <c r="AH1238" i="46"/>
  <c r="AB1238" i="46"/>
  <c r="AQ691" i="46"/>
  <c r="AH691" i="46"/>
  <c r="AB691" i="46"/>
  <c r="AQ992" i="46"/>
  <c r="AH992" i="46"/>
  <c r="AB992" i="46"/>
  <c r="AQ353" i="46"/>
  <c r="AH353" i="46"/>
  <c r="AB353" i="46"/>
  <c r="AQ562" i="46"/>
  <c r="AH562" i="46"/>
  <c r="AB562" i="46"/>
  <c r="AQ1146" i="46"/>
  <c r="AH1146" i="46"/>
  <c r="AB1146" i="46"/>
  <c r="AQ666" i="46"/>
  <c r="AH666" i="46"/>
  <c r="AB666" i="46"/>
  <c r="AQ683" i="46"/>
  <c r="AH683" i="46"/>
  <c r="AB683" i="46"/>
  <c r="AQ129" i="46"/>
  <c r="AH129" i="46"/>
  <c r="AB129" i="46"/>
  <c r="AQ774" i="46"/>
  <c r="AH774" i="46"/>
  <c r="AB774" i="46"/>
  <c r="AQ369" i="46"/>
  <c r="AH369" i="46"/>
  <c r="AB369" i="46"/>
  <c r="AQ570" i="46"/>
  <c r="AH570" i="46"/>
  <c r="AB570" i="46"/>
  <c r="AQ3" i="46"/>
  <c r="AH3" i="46"/>
  <c r="AB3" i="46"/>
  <c r="AQ1283" i="46"/>
  <c r="AH1283" i="46"/>
  <c r="AB1283" i="46"/>
  <c r="AQ243" i="46"/>
  <c r="AH243" i="46"/>
  <c r="AB243" i="46"/>
  <c r="AQ848" i="46"/>
  <c r="AH848" i="46"/>
  <c r="AB848" i="46"/>
  <c r="AQ4" i="46"/>
  <c r="AH4" i="46"/>
  <c r="AB4" i="46"/>
  <c r="AQ896" i="46"/>
  <c r="AH896" i="46"/>
  <c r="AB896" i="46"/>
  <c r="AQ1246" i="46"/>
  <c r="AH1246" i="46"/>
  <c r="AB1246" i="46"/>
  <c r="AQ767" i="46"/>
  <c r="AH767" i="46"/>
  <c r="AB767" i="46"/>
  <c r="AQ1267" i="46"/>
  <c r="AH1267" i="46"/>
  <c r="AB1267" i="46"/>
  <c r="AQ480" i="46"/>
  <c r="AH480" i="46"/>
  <c r="AB480" i="46"/>
  <c r="AQ416" i="46"/>
  <c r="AH416" i="46"/>
  <c r="AB416" i="46"/>
  <c r="AQ549" i="46"/>
  <c r="AH549" i="46"/>
  <c r="AB549" i="46"/>
  <c r="AQ1004" i="46"/>
  <c r="AH1004" i="46"/>
  <c r="AB1004" i="46"/>
  <c r="AQ6" i="46"/>
  <c r="AH6" i="46"/>
  <c r="AB6" i="46"/>
  <c r="AQ178" i="46"/>
  <c r="AH178" i="46"/>
  <c r="AB178" i="46"/>
  <c r="AQ264" i="46"/>
  <c r="AH264" i="46"/>
  <c r="AB264" i="46"/>
  <c r="AQ883" i="46"/>
  <c r="AH883" i="46"/>
  <c r="AB883" i="46"/>
  <c r="AQ2" i="46"/>
  <c r="AH2" i="46"/>
  <c r="AB2" i="46"/>
  <c r="AQ512" i="46"/>
  <c r="AH512" i="46"/>
  <c r="AB512" i="46"/>
  <c r="AQ301" i="46"/>
  <c r="AH301" i="46"/>
  <c r="AB301" i="46"/>
  <c r="AQ74" i="46"/>
  <c r="AH74" i="46"/>
  <c r="AB74" i="46"/>
  <c r="AQ112" i="46"/>
  <c r="AH112" i="46"/>
  <c r="AB112" i="46"/>
  <c r="AQ357" i="46"/>
  <c r="AH357" i="46"/>
  <c r="AB357" i="46"/>
  <c r="AQ819" i="46"/>
  <c r="AH819" i="46"/>
  <c r="AB819" i="46"/>
  <c r="AQ1201" i="46"/>
  <c r="AH1201" i="46"/>
  <c r="AB1201" i="46"/>
  <c r="AQ750" i="46"/>
  <c r="AH750" i="46"/>
  <c r="AB750" i="46"/>
  <c r="AQ237" i="46"/>
  <c r="AH237" i="46"/>
  <c r="AB237" i="46"/>
  <c r="AQ1108" i="46"/>
  <c r="AH1108" i="46"/>
  <c r="AB1108" i="46"/>
  <c r="AQ534" i="46"/>
  <c r="AH534" i="46"/>
  <c r="AB534" i="46"/>
  <c r="AQ1168" i="46"/>
  <c r="AH1168" i="46"/>
  <c r="AB1168" i="46"/>
  <c r="AQ270" i="46"/>
  <c r="AH270" i="46"/>
  <c r="AB270" i="46"/>
  <c r="AQ199" i="46"/>
  <c r="AH199" i="46"/>
  <c r="AB199" i="46"/>
  <c r="AQ55" i="46"/>
  <c r="AH55" i="46"/>
  <c r="AB55" i="46"/>
  <c r="AQ575" i="46"/>
  <c r="AH575" i="46"/>
  <c r="AB575" i="46"/>
  <c r="AQ979" i="46"/>
  <c r="AH979" i="46"/>
  <c r="AB979" i="46"/>
  <c r="AQ875" i="46"/>
  <c r="AH875" i="46"/>
  <c r="AB875" i="46"/>
  <c r="AQ300" i="46"/>
  <c r="AH300" i="46"/>
  <c r="AB300" i="46"/>
  <c r="AQ56" i="46"/>
  <c r="AH56" i="46"/>
  <c r="AB56" i="46"/>
  <c r="AQ396" i="46"/>
  <c r="AH396" i="46"/>
  <c r="AB396" i="46"/>
  <c r="AQ478" i="46"/>
  <c r="AH478" i="46"/>
  <c r="AB478" i="46"/>
  <c r="AQ394" i="46"/>
  <c r="AH394" i="46"/>
  <c r="AB394" i="46"/>
  <c r="AQ359" i="46"/>
  <c r="AH359" i="46"/>
  <c r="AB359" i="46"/>
  <c r="AQ440" i="46"/>
  <c r="AH440" i="46"/>
  <c r="AB440" i="46"/>
  <c r="AQ725" i="46"/>
  <c r="AH725" i="46"/>
  <c r="AB725" i="46"/>
  <c r="AQ210" i="46"/>
  <c r="AH210" i="46"/>
  <c r="AB210" i="46"/>
  <c r="AQ1084" i="46"/>
  <c r="AH1084" i="46"/>
  <c r="AB1084" i="46"/>
  <c r="AQ153" i="46"/>
  <c r="AH153" i="46"/>
  <c r="AB153" i="46"/>
  <c r="AQ674" i="46"/>
  <c r="AH674" i="46"/>
  <c r="AB674" i="46"/>
  <c r="AQ963" i="46"/>
  <c r="AH963" i="46"/>
  <c r="AB963" i="46"/>
  <c r="AQ442" i="46"/>
  <c r="AQ85" i="46"/>
  <c r="AQ1258" i="46"/>
  <c r="AQ684" i="46"/>
  <c r="AQ422" i="46"/>
  <c r="AQ1321" i="46"/>
  <c r="AQ676" i="46"/>
  <c r="AQ525" i="46"/>
  <c r="AQ189" i="46"/>
  <c r="AQ180" i="46"/>
  <c r="AQ8" i="46"/>
  <c r="AQ177" i="46"/>
  <c r="AQ419" i="46"/>
  <c r="AQ407" i="46"/>
  <c r="AQ314" i="46"/>
  <c r="AQ372" i="46"/>
  <c r="AQ296" i="46"/>
  <c r="AQ224" i="46"/>
  <c r="AQ968" i="46"/>
  <c r="AQ1172" i="46"/>
  <c r="AQ1091" i="46"/>
  <c r="AQ207" i="46"/>
  <c r="AQ297" i="46"/>
  <c r="AQ97" i="46"/>
  <c r="AQ356" i="46"/>
  <c r="AQ817" i="46"/>
  <c r="AQ739" i="46"/>
  <c r="AQ543" i="46"/>
  <c r="AQ959" i="46"/>
  <c r="AQ371" i="46"/>
  <c r="AQ904" i="46"/>
  <c r="AQ136" i="46"/>
  <c r="AQ1281" i="46"/>
  <c r="AQ228" i="46"/>
  <c r="AQ460" i="46"/>
  <c r="AQ809" i="46"/>
  <c r="AQ37" i="46"/>
  <c r="AQ329" i="46"/>
  <c r="AQ874" i="46"/>
  <c r="AQ999" i="46"/>
  <c r="AQ715" i="46"/>
  <c r="AQ1327" i="46"/>
  <c r="AQ271" i="46"/>
  <c r="AQ953" i="46"/>
  <c r="AQ1140" i="46"/>
  <c r="AQ395" i="46"/>
  <c r="AQ1331" i="46"/>
  <c r="AQ745" i="46"/>
  <c r="AQ444" i="46"/>
  <c r="AQ1052" i="46"/>
  <c r="AQ1147" i="46"/>
  <c r="AQ1148" i="46"/>
  <c r="AQ1137" i="46"/>
  <c r="AQ907" i="46"/>
  <c r="AQ885" i="46"/>
  <c r="AQ895" i="46"/>
  <c r="AQ565" i="46"/>
  <c r="AQ539" i="46"/>
  <c r="AQ1088" i="46"/>
  <c r="AQ1044" i="46"/>
  <c r="AQ1254" i="46"/>
  <c r="AQ274" i="46"/>
  <c r="AQ668" i="46"/>
  <c r="AQ1142" i="46"/>
  <c r="AQ1324" i="46"/>
  <c r="AQ667" i="46"/>
  <c r="AQ524" i="46"/>
  <c r="AQ451" i="46"/>
  <c r="AQ935" i="46"/>
  <c r="AQ241" i="46"/>
  <c r="AQ1196" i="46"/>
  <c r="AQ1049" i="46"/>
  <c r="AQ1094" i="46"/>
  <c r="AQ711" i="46"/>
  <c r="AQ1128" i="46"/>
  <c r="AQ324" i="46"/>
  <c r="AQ1154" i="46"/>
  <c r="AQ309" i="46"/>
  <c r="AH309" i="46"/>
  <c r="AB309" i="46"/>
  <c r="AQ783" i="46"/>
  <c r="AQ1012" i="46"/>
  <c r="AQ1253" i="46"/>
  <c r="AQ571" i="46"/>
  <c r="AQ152" i="46"/>
  <c r="AQ843" i="46"/>
  <c r="AQ696" i="46"/>
  <c r="AQ361" i="46"/>
  <c r="AQ39" i="46"/>
  <c r="AQ1080" i="46"/>
  <c r="AQ611" i="46"/>
  <c r="AQ906" i="46"/>
  <c r="AQ123" i="46"/>
  <c r="AQ92" i="46"/>
  <c r="AQ998" i="46"/>
  <c r="AQ409" i="46"/>
  <c r="AQ545" i="46"/>
  <c r="AQ441" i="46"/>
  <c r="AQ399" i="46"/>
  <c r="AQ582" i="46"/>
  <c r="AQ718" i="46"/>
  <c r="AQ214" i="46"/>
  <c r="AQ1242" i="46"/>
  <c r="AQ957" i="46"/>
  <c r="AQ665" i="46"/>
  <c r="AQ652" i="46"/>
  <c r="AQ1287" i="46"/>
  <c r="S1287" i="46"/>
  <c r="AQ200" i="46"/>
  <c r="AQ1292" i="46"/>
  <c r="AQ306" i="46"/>
  <c r="AQ591" i="46"/>
  <c r="AQ403" i="46"/>
  <c r="AQ1293" i="46"/>
  <c r="AQ231" i="46"/>
  <c r="AQ939" i="46"/>
  <c r="AQ491" i="46"/>
  <c r="AQ804" i="46"/>
  <c r="AQ465" i="46"/>
  <c r="AQ1329" i="46"/>
  <c r="AQ859" i="46"/>
  <c r="AQ1070" i="46"/>
  <c r="AQ1157" i="46"/>
  <c r="AQ840" i="46"/>
  <c r="S840" i="46"/>
  <c r="AQ1167" i="46"/>
  <c r="AQ792" i="46"/>
  <c r="S792" i="46"/>
  <c r="AQ771" i="46"/>
  <c r="AQ569" i="46"/>
  <c r="AQ784" i="46"/>
  <c r="AQ358" i="46"/>
  <c r="AQ486" i="46"/>
  <c r="AQ144" i="46"/>
  <c r="AQ1086" i="46"/>
  <c r="AQ818" i="46"/>
  <c r="AQ1003" i="46"/>
  <c r="AQ892" i="46"/>
  <c r="AQ91" i="46"/>
  <c r="AQ102" i="46"/>
  <c r="AQ1024" i="46"/>
  <c r="AQ1334" i="46"/>
  <c r="S1334" i="46"/>
  <c r="AQ233" i="46"/>
  <c r="AQ768" i="46"/>
  <c r="AQ636" i="46"/>
  <c r="AQ1027" i="46"/>
  <c r="AQ1105" i="46"/>
  <c r="AQ1006" i="46"/>
  <c r="AQ830" i="46"/>
  <c r="AQ989" i="46"/>
  <c r="AQ1093" i="46"/>
  <c r="AQ1295" i="46"/>
  <c r="AQ5" i="46"/>
  <c r="AQ160" i="46"/>
  <c r="AQ521" i="46"/>
  <c r="AQ854" i="46"/>
  <c r="AQ493" i="46"/>
  <c r="AQ159" i="46"/>
  <c r="S159" i="46"/>
  <c r="AQ724" i="46"/>
  <c r="AQ1259" i="46"/>
  <c r="AQ526" i="46"/>
  <c r="S526" i="46"/>
  <c r="AQ961" i="46"/>
  <c r="S961" i="46"/>
  <c r="AQ964" i="46"/>
  <c r="AQ379" i="46"/>
  <c r="AQ866" i="46"/>
  <c r="AQ349" i="46"/>
  <c r="AQ273" i="46"/>
  <c r="AQ921" i="46"/>
  <c r="AQ435" i="46"/>
  <c r="S435" i="46"/>
  <c r="AQ257" i="46"/>
  <c r="AQ945" i="46"/>
  <c r="S945" i="46"/>
  <c r="AQ760" i="46"/>
  <c r="AQ1314" i="46"/>
  <c r="S1314" i="46"/>
  <c r="AQ994" i="46"/>
  <c r="AQ454" i="46"/>
  <c r="AQ796" i="46"/>
  <c r="S796" i="46"/>
  <c r="AQ1178" i="46"/>
  <c r="AQ70" i="46"/>
  <c r="AQ541" i="46"/>
  <c r="AQ884" i="46"/>
  <c r="AQ502" i="46"/>
  <c r="AQ628" i="46"/>
  <c r="S628" i="46"/>
  <c r="AQ315" i="46"/>
  <c r="S315" i="46"/>
  <c r="AQ815" i="46"/>
  <c r="AQ130" i="46"/>
  <c r="AQ1092" i="46"/>
  <c r="AQ560" i="46"/>
  <c r="AQ279" i="46"/>
  <c r="AQ22" i="46"/>
  <c r="AQ881" i="46"/>
  <c r="AQ1318" i="46"/>
  <c r="AQ25" i="46"/>
  <c r="AQ679" i="46"/>
  <c r="AQ82" i="46"/>
  <c r="AQ1274" i="46"/>
  <c r="AQ1326" i="46"/>
  <c r="AQ312" i="46"/>
  <c r="AQ930" i="46"/>
  <c r="AQ27" i="46"/>
  <c r="AQ320" i="46"/>
  <c r="AQ151" i="46"/>
  <c r="AQ248" i="46"/>
  <c r="AQ561" i="46"/>
  <c r="AQ797" i="46"/>
  <c r="AQ984" i="46"/>
  <c r="AQ1026" i="46"/>
  <c r="AQ1270" i="46"/>
  <c r="AQ1224" i="46"/>
  <c r="AQ723" i="46"/>
  <c r="AQ1054" i="46"/>
  <c r="AQ1170" i="46"/>
  <c r="S1170" i="46"/>
  <c r="AQ929" i="46"/>
  <c r="AQ172" i="46"/>
  <c r="AQ933" i="46"/>
  <c r="AQ377" i="46"/>
  <c r="AQ335" i="46"/>
  <c r="AQ812" i="46"/>
  <c r="AQ1332" i="46"/>
  <c r="AQ912" i="46"/>
  <c r="AQ605" i="46"/>
  <c r="AQ100" i="46"/>
  <c r="AQ1302" i="46"/>
  <c r="AQ951" i="46"/>
  <c r="AQ1038" i="46"/>
  <c r="AQ1220" i="46"/>
  <c r="AQ801" i="46"/>
  <c r="AQ1235" i="46"/>
  <c r="AQ166" i="46"/>
  <c r="AQ1145" i="46"/>
  <c r="S1145" i="46"/>
  <c r="AQ393" i="46"/>
  <c r="AQ722" i="46"/>
  <c r="AQ290" i="46"/>
  <c r="AQ590" i="46"/>
  <c r="AQ161" i="46"/>
  <c r="AQ589" i="46"/>
  <c r="AQ550" i="46"/>
  <c r="AQ656" i="46"/>
  <c r="AQ689" i="46"/>
  <c r="AQ535" i="46"/>
  <c r="AQ1177" i="46"/>
  <c r="AQ576" i="46"/>
  <c r="AQ537" i="46"/>
  <c r="AQ642" i="46"/>
  <c r="S642" i="46"/>
  <c r="AQ1031" i="46"/>
  <c r="AQ308" i="46"/>
  <c r="AQ708" i="46"/>
  <c r="AQ835" i="46"/>
  <c r="AQ452" i="46"/>
  <c r="AQ212" i="46"/>
  <c r="AQ1175" i="46"/>
  <c r="AQ504" i="46"/>
  <c r="AQ1301" i="46"/>
  <c r="AQ1095" i="46"/>
  <c r="AQ742" i="46"/>
  <c r="AQ12" i="46"/>
  <c r="AQ1153" i="46"/>
  <c r="AQ238" i="46"/>
  <c r="AQ1117" i="46"/>
  <c r="AQ1183" i="46"/>
  <c r="AQ1303" i="46"/>
  <c r="AQ42" i="46"/>
  <c r="AQ249" i="46"/>
  <c r="AH249" i="46"/>
  <c r="AB249" i="46"/>
  <c r="S249" i="46"/>
  <c r="AQ334" i="46"/>
  <c r="AQ500" i="46"/>
  <c r="AQ496" i="46"/>
  <c r="AQ860" i="46"/>
  <c r="AQ663" i="46"/>
  <c r="AQ730" i="46"/>
  <c r="AQ516" i="46"/>
  <c r="AQ559" i="46"/>
  <c r="AQ421" i="46"/>
  <c r="S421" i="46"/>
  <c r="AQ621" i="46"/>
  <c r="AQ709" i="46"/>
  <c r="AQ384" i="46"/>
  <c r="AQ1039" i="46"/>
  <c r="AQ204" i="46"/>
  <c r="AQ1035" i="46"/>
  <c r="AQ317" i="46"/>
  <c r="AQ436" i="46"/>
  <c r="AQ1306" i="46"/>
  <c r="AQ925" i="46"/>
  <c r="AQ150" i="46"/>
  <c r="AQ834" i="46"/>
  <c r="AQ748" i="46"/>
  <c r="AQ410" i="46"/>
  <c r="S410" i="46"/>
  <c r="AQ515" i="46"/>
  <c r="AQ831" i="46"/>
  <c r="AQ116" i="46"/>
  <c r="AQ428" i="46"/>
  <c r="AQ348" i="46"/>
  <c r="AQ1030" i="46"/>
  <c r="AQ175" i="46"/>
  <c r="AQ43" i="46"/>
  <c r="AQ244" i="46"/>
  <c r="AQ719" i="46"/>
  <c r="AQ546" i="46"/>
  <c r="AQ1007" i="46"/>
  <c r="AQ316" i="46"/>
  <c r="AQ871" i="46"/>
  <c r="AQ62" i="46"/>
  <c r="AQ672" i="46"/>
  <c r="AQ1315" i="46"/>
  <c r="AQ695" i="46"/>
  <c r="AQ168" i="46"/>
  <c r="AQ616" i="46"/>
  <c r="AQ754" i="46"/>
  <c r="AQ1048" i="46"/>
  <c r="S1048" i="46"/>
  <c r="AQ53" i="46"/>
  <c r="AQ174" i="46"/>
  <c r="AQ1015" i="46"/>
  <c r="AQ1058" i="46"/>
  <c r="AQ713" i="46"/>
  <c r="AQ1176" i="46"/>
  <c r="AQ972" i="46"/>
  <c r="AQ1174" i="46"/>
  <c r="AQ1046" i="46"/>
  <c r="AQ1320" i="46"/>
  <c r="AQ1275" i="46"/>
  <c r="AQ915" i="46"/>
  <c r="AQ288" i="46"/>
  <c r="AQ599" i="46"/>
  <c r="AQ517" i="46"/>
  <c r="S517" i="46"/>
  <c r="AQ926" i="46"/>
  <c r="AQ1107" i="46"/>
  <c r="AQ632" i="46"/>
  <c r="AQ1127" i="46"/>
  <c r="S1127" i="46"/>
  <c r="AQ593" i="46"/>
  <c r="AQ1213" i="46"/>
  <c r="AQ1110" i="46"/>
  <c r="S1110" i="46"/>
  <c r="AQ46" i="46"/>
  <c r="AQ894" i="46"/>
  <c r="AQ1304" i="46"/>
  <c r="AQ1307" i="46"/>
  <c r="AQ660" i="46"/>
  <c r="AQ664" i="46"/>
  <c r="S664" i="46"/>
  <c r="AQ1256" i="46"/>
  <c r="AQ1124" i="46"/>
  <c r="S1124" i="46"/>
  <c r="AQ382" i="46"/>
  <c r="AQ655" i="46"/>
  <c r="AQ1162" i="46"/>
  <c r="AQ263" i="46"/>
  <c r="S263" i="46"/>
  <c r="AQ57" i="46"/>
  <c r="AQ255" i="46"/>
  <c r="AQ757" i="46"/>
  <c r="AQ363" i="46"/>
  <c r="AQ832" i="46"/>
  <c r="AQ209" i="46"/>
  <c r="AQ1077" i="46"/>
  <c r="AQ662" i="46"/>
  <c r="AQ1106" i="46"/>
  <c r="AQ41" i="46"/>
  <c r="S41" i="46"/>
  <c r="AQ928" i="46"/>
  <c r="AQ246" i="46"/>
  <c r="AQ142" i="46"/>
  <c r="AQ692" i="46"/>
  <c r="AQ1112" i="46"/>
  <c r="AQ829" i="46"/>
  <c r="AQ40" i="46"/>
  <c r="AQ31" i="46"/>
  <c r="AQ1025" i="46"/>
  <c r="AQ128" i="46"/>
  <c r="AQ303" i="46"/>
  <c r="AQ577" i="46"/>
  <c r="AQ447" i="46"/>
  <c r="AQ26" i="46"/>
  <c r="S26" i="46"/>
  <c r="AQ453" i="46"/>
  <c r="AQ226" i="46"/>
  <c r="AQ1207" i="46"/>
  <c r="AQ1018" i="46"/>
  <c r="AQ345" i="46"/>
  <c r="AQ1104" i="46"/>
  <c r="AQ844" i="46"/>
  <c r="S844" i="46"/>
  <c r="AQ705" i="46"/>
  <c r="AQ846" i="46"/>
  <c r="AQ222" i="46"/>
  <c r="AQ408" i="46"/>
  <c r="S408" i="46"/>
  <c r="AQ221" i="46"/>
  <c r="AQ148" i="46"/>
  <c r="AQ1047" i="46"/>
  <c r="AQ509" i="46"/>
  <c r="AQ49" i="46"/>
  <c r="AQ962" i="46"/>
  <c r="AQ470" i="46"/>
  <c r="AQ1237" i="46"/>
  <c r="AQ629" i="46"/>
  <c r="AQ956" i="46"/>
  <c r="AQ607" i="46"/>
  <c r="AQ351" i="46"/>
  <c r="AQ806" i="46"/>
  <c r="AQ1323" i="46"/>
  <c r="AQ503" i="46"/>
  <c r="AQ477" i="46"/>
  <c r="AQ1330" i="46"/>
  <c r="AQ1244" i="46"/>
  <c r="AQ612" i="46"/>
  <c r="AQ282" i="46"/>
  <c r="AQ193" i="46"/>
  <c r="AQ380" i="46"/>
  <c r="AQ1208" i="46"/>
  <c r="S1208" i="46"/>
  <c r="AQ1232" i="46"/>
  <c r="AQ54" i="46"/>
  <c r="AQ678" i="46"/>
  <c r="AQ1068" i="46"/>
  <c r="AQ857" i="46"/>
  <c r="AQ971" i="46"/>
  <c r="AQ140" i="46"/>
  <c r="AQ802" i="46"/>
  <c r="AQ51" i="46"/>
  <c r="AQ644" i="46"/>
  <c r="S644" i="46"/>
  <c r="AQ165" i="46"/>
  <c r="AQ427" i="46"/>
  <c r="AQ110" i="46"/>
  <c r="S110" i="46"/>
  <c r="AQ531" i="46"/>
  <c r="AQ969" i="46"/>
  <c r="AQ206" i="46"/>
  <c r="S206" i="46"/>
  <c r="AQ805" i="46"/>
  <c r="AQ135" i="46"/>
  <c r="AQ21" i="46"/>
  <c r="AQ811" i="46"/>
  <c r="AQ865" i="46"/>
  <c r="AQ251" i="46"/>
  <c r="AQ592" i="46"/>
  <c r="AQ625" i="46"/>
  <c r="AQ383" i="46"/>
  <c r="AQ787" i="46"/>
  <c r="AQ391" i="46"/>
  <c r="S391" i="46"/>
  <c r="AQ492" i="46"/>
  <c r="AQ337" i="46"/>
  <c r="AQ35" i="46"/>
  <c r="AQ143" i="46"/>
  <c r="AQ547" i="46"/>
  <c r="AQ302" i="46"/>
  <c r="AQ443" i="46"/>
  <c r="S443" i="46"/>
  <c r="AQ95" i="46"/>
  <c r="AQ343" i="46"/>
  <c r="AQ16" i="46"/>
  <c r="AQ580" i="46"/>
  <c r="AQ900" i="46"/>
  <c r="AQ581" i="46"/>
  <c r="AQ786" i="46"/>
  <c r="S786" i="46"/>
  <c r="AQ1081" i="46"/>
  <c r="AQ927" i="46"/>
  <c r="AQ946" i="46"/>
  <c r="AQ23" i="46"/>
  <c r="AQ808" i="46"/>
  <c r="AQ794" i="46"/>
  <c r="AQ464" i="46"/>
  <c r="AQ93" i="46"/>
  <c r="AQ615" i="46"/>
  <c r="AQ851" i="46"/>
  <c r="AQ404" i="46"/>
  <c r="S404" i="46"/>
  <c r="AQ333" i="46"/>
  <c r="AQ836" i="46"/>
  <c r="AQ1118" i="46"/>
  <c r="AQ507" i="46"/>
  <c r="AQ551" i="46"/>
  <c r="AQ1090" i="46"/>
  <c r="AQ103" i="46"/>
  <c r="AQ566" i="46"/>
  <c r="AQ1222" i="46"/>
  <c r="AQ677" i="46"/>
  <c r="S677" i="46"/>
  <c r="AQ205" i="46"/>
  <c r="AQ903" i="46"/>
  <c r="AQ256" i="46"/>
  <c r="AQ171" i="46"/>
  <c r="AQ63" i="46"/>
  <c r="AQ285" i="46"/>
  <c r="AQ481" i="46"/>
  <c r="AQ1299" i="46"/>
  <c r="S1299" i="46"/>
  <c r="AQ1010" i="46"/>
  <c r="AQ687" i="46"/>
  <c r="S687" i="46"/>
  <c r="AQ252" i="46"/>
  <c r="AQ596" i="46"/>
  <c r="AQ468" i="46"/>
  <c r="AQ156" i="46"/>
  <c r="AQ433" i="46"/>
  <c r="AQ1022" i="46"/>
  <c r="AQ987" i="46"/>
  <c r="AQ299" i="46"/>
  <c r="S299" i="46"/>
  <c r="AQ259" i="46"/>
  <c r="S259" i="46"/>
  <c r="AQ218" i="46"/>
  <c r="AQ456" i="46"/>
  <c r="AQ106" i="46"/>
  <c r="AQ139" i="46"/>
  <c r="AQ336" i="46"/>
  <c r="AQ1159" i="46"/>
  <c r="S1159" i="46"/>
  <c r="AQ202" i="46"/>
  <c r="AQ594" i="46"/>
  <c r="AQ1289" i="46"/>
  <c r="AQ71" i="46"/>
  <c r="S71" i="46"/>
  <c r="AQ567" i="46"/>
  <c r="S567" i="46"/>
  <c r="F3552" i="45"/>
  <c r="F3554" i="45"/>
  <c r="F3553" i="45"/>
  <c r="A3556" i="45"/>
  <c r="L1599" i="45"/>
  <c r="M1599" i="45" s="1"/>
  <c r="L3322" i="45"/>
  <c r="M3322" i="45" s="1"/>
  <c r="L1590" i="45"/>
  <c r="M1590" i="45" s="1"/>
  <c r="L2503" i="45"/>
  <c r="M2503" i="45" s="1"/>
  <c r="L689" i="45"/>
  <c r="M689" i="45" s="1"/>
  <c r="L2318" i="45"/>
  <c r="M2318" i="45" s="1"/>
  <c r="L2711" i="45"/>
  <c r="M2711" i="45" s="1"/>
  <c r="L1971" i="45"/>
  <c r="M1971" i="45" s="1"/>
  <c r="L2077" i="45"/>
  <c r="M2077" i="45" s="1"/>
  <c r="L3496" i="45"/>
  <c r="M3496" i="45" s="1"/>
  <c r="L684" i="45"/>
  <c r="M684" i="45" s="1"/>
  <c r="L3409" i="45"/>
  <c r="M3409" i="45" s="1"/>
  <c r="L2773" i="45"/>
  <c r="M2773" i="45" s="1"/>
  <c r="L162" i="45"/>
  <c r="M162" i="45" s="1"/>
  <c r="L3537" i="45"/>
  <c r="M3537" i="45" s="1"/>
  <c r="L138" i="45"/>
  <c r="M138" i="45" s="1"/>
  <c r="L3488" i="45"/>
  <c r="M3488" i="45" s="1"/>
  <c r="L3216" i="45"/>
  <c r="M3216" i="45" s="1"/>
  <c r="L656" i="45"/>
  <c r="M656" i="45" s="1"/>
  <c r="L3295" i="45"/>
  <c r="M3295" i="45" s="1"/>
  <c r="L2870" i="45"/>
  <c r="M2870" i="45" s="1"/>
  <c r="L2674" i="45"/>
  <c r="M2674" i="45" s="1"/>
  <c r="L3480" i="45"/>
  <c r="M3480" i="45" s="1"/>
  <c r="L1514" i="45"/>
  <c r="M1514" i="45" s="1"/>
  <c r="L1985" i="45"/>
  <c r="M1985" i="45" s="1"/>
  <c r="L3475" i="45"/>
  <c r="M3475" i="45" s="1"/>
  <c r="L40" i="45"/>
  <c r="M40" i="45" s="1"/>
  <c r="L39" i="45"/>
  <c r="M39" i="45" s="1"/>
  <c r="L2419" i="45"/>
  <c r="M2419" i="45" s="1"/>
  <c r="L1005" i="45"/>
  <c r="M1005" i="45" s="1"/>
  <c r="L2472" i="45"/>
  <c r="M2472" i="45" s="1"/>
  <c r="L2811" i="45"/>
  <c r="M2811" i="45" s="1"/>
  <c r="L148" i="45"/>
  <c r="M148" i="45" s="1"/>
  <c r="L3464" i="45"/>
  <c r="M3464" i="45" s="1"/>
  <c r="L2880" i="45"/>
  <c r="M2880" i="45" s="1"/>
  <c r="L1470" i="45"/>
  <c r="M1470" i="45" s="1"/>
  <c r="L2281" i="45"/>
  <c r="M2281" i="45" s="1"/>
  <c r="L2170" i="45"/>
  <c r="M2170" i="45" s="1"/>
  <c r="L3527" i="45"/>
  <c r="M3527" i="45" s="1"/>
  <c r="L1251" i="45"/>
  <c r="M1251" i="45" s="1"/>
  <c r="L3105" i="45"/>
  <c r="M3105" i="45" s="1"/>
  <c r="L1892" i="45"/>
  <c r="M1892" i="45" s="1"/>
  <c r="L3246" i="45"/>
  <c r="M3246" i="45" s="1"/>
  <c r="L3309" i="45"/>
  <c r="M3309" i="45" s="1"/>
  <c r="L3525" i="45"/>
  <c r="M3525" i="45" s="1"/>
  <c r="L408" i="45"/>
  <c r="M408" i="45" s="1"/>
  <c r="L30" i="45"/>
  <c r="M30" i="45" s="1"/>
  <c r="L228" i="45"/>
  <c r="M228" i="45" s="1"/>
  <c r="L2935" i="45"/>
  <c r="M2935" i="45" s="1"/>
  <c r="L2932" i="45"/>
  <c r="M2932" i="45" s="1"/>
  <c r="L3522" i="45"/>
  <c r="M3522" i="45" s="1"/>
  <c r="L3167" i="45"/>
  <c r="M3167" i="45" s="1"/>
  <c r="L3433" i="45"/>
  <c r="M3433" i="45" s="1"/>
  <c r="L1345" i="45"/>
  <c r="M1345" i="45" s="1"/>
  <c r="L3517" i="45"/>
  <c r="M3517" i="45" s="1"/>
  <c r="L1341" i="45"/>
  <c r="M1341" i="45" s="1"/>
  <c r="L2751" i="45"/>
  <c r="M2751" i="45" s="1"/>
  <c r="L777" i="45"/>
  <c r="M777" i="45" s="1"/>
  <c r="L282" i="45"/>
  <c r="M282" i="45" s="1"/>
  <c r="L3418" i="45"/>
  <c r="M3418" i="45" s="1"/>
  <c r="L756" i="45"/>
  <c r="M756" i="45" s="1"/>
  <c r="L2931" i="45"/>
  <c r="M2931" i="45" s="1"/>
  <c r="L531" i="45"/>
  <c r="M531" i="45" s="1"/>
  <c r="L3512" i="45"/>
  <c r="M3512" i="45" s="1"/>
  <c r="L2324" i="45"/>
  <c r="M2324" i="45" s="1"/>
  <c r="L3417" i="45"/>
  <c r="M3417" i="45" s="1"/>
  <c r="L3414" i="45"/>
  <c r="M3414" i="45" s="1"/>
  <c r="L3413" i="45"/>
  <c r="M3413" i="45" s="1"/>
  <c r="L2398" i="45"/>
  <c r="M2398" i="45" s="1"/>
  <c r="L2003" i="45"/>
  <c r="M2003" i="45" s="1"/>
  <c r="L2406" i="45"/>
  <c r="M2406" i="45" s="1"/>
  <c r="L3533" i="45"/>
  <c r="M3533" i="45" s="1"/>
  <c r="L2187" i="45"/>
  <c r="M2187" i="45" s="1"/>
  <c r="L488" i="45"/>
  <c r="M488" i="45" s="1"/>
  <c r="L3051" i="45"/>
  <c r="M3051" i="45" s="1"/>
  <c r="L2910" i="45"/>
  <c r="M2910" i="45" s="1"/>
  <c r="L1814" i="45"/>
  <c r="M1814" i="45" s="1"/>
  <c r="L1306" i="45"/>
  <c r="M1306" i="45" s="1"/>
  <c r="L1289" i="45"/>
  <c r="M1289" i="45" s="1"/>
  <c r="L1144" i="45"/>
  <c r="M1144" i="45" s="1"/>
  <c r="L3156" i="45"/>
  <c r="M3156" i="45" s="1"/>
  <c r="L2929" i="45"/>
  <c r="M2929" i="45" s="1"/>
  <c r="L3103" i="45"/>
  <c r="M3103" i="45" s="1"/>
  <c r="L1123" i="45"/>
  <c r="M1123" i="45" s="1"/>
  <c r="L669" i="45"/>
  <c r="M669" i="45" s="1"/>
  <c r="L3267" i="45"/>
  <c r="M3267" i="45" s="1"/>
  <c r="L985" i="45"/>
  <c r="M985" i="45" s="1"/>
  <c r="L3003" i="45"/>
  <c r="M3003" i="45" s="1"/>
  <c r="L2016" i="45"/>
  <c r="M2016" i="45" s="1"/>
  <c r="L1267" i="45"/>
  <c r="M1267" i="45" s="1"/>
  <c r="L3430" i="45"/>
  <c r="M3430" i="45" s="1"/>
  <c r="L745" i="45"/>
  <c r="M745" i="45" s="1"/>
  <c r="L732" i="45"/>
  <c r="M732" i="45" s="1"/>
  <c r="L2636" i="45"/>
  <c r="M2636" i="45" s="1"/>
  <c r="L3073" i="45"/>
  <c r="M3073" i="45" s="1"/>
  <c r="L395" i="45"/>
  <c r="M395" i="45" s="1"/>
  <c r="L917" i="45"/>
  <c r="M917" i="45" s="1"/>
  <c r="L1709" i="45"/>
  <c r="M1709" i="45" s="1"/>
  <c r="L1805" i="45"/>
  <c r="M1805" i="45" s="1"/>
  <c r="L347" i="45"/>
  <c r="M347" i="45" s="1"/>
  <c r="L1339" i="45"/>
  <c r="M1339" i="45" s="1"/>
  <c r="L385" i="45"/>
  <c r="M385" i="45" s="1"/>
  <c r="L3420" i="45"/>
  <c r="M3420" i="45" s="1"/>
  <c r="L476" i="45"/>
  <c r="M476" i="45" s="1"/>
  <c r="L757" i="45"/>
  <c r="M757" i="45" s="1"/>
  <c r="L703" i="45"/>
  <c r="M703" i="45" s="1"/>
  <c r="L1078" i="45"/>
  <c r="M1078" i="45" s="1"/>
  <c r="L869" i="45"/>
  <c r="M869" i="45" s="1"/>
  <c r="L2151" i="45"/>
  <c r="M2151" i="45" s="1"/>
  <c r="L3403" i="45"/>
  <c r="M3403" i="45" s="1"/>
  <c r="L1954" i="45"/>
  <c r="M1954" i="45" s="1"/>
  <c r="L3405" i="45"/>
  <c r="M3405" i="45" s="1"/>
  <c r="L2789" i="45"/>
  <c r="M2789" i="45" s="1"/>
  <c r="L2115" i="45"/>
  <c r="M2115" i="45" s="1"/>
  <c r="L3206" i="45"/>
  <c r="M3206" i="45" s="1"/>
  <c r="L2425" i="45"/>
  <c r="M2425" i="45" s="1"/>
  <c r="L1407" i="45"/>
  <c r="M1407" i="45" s="1"/>
  <c r="L1088" i="45"/>
  <c r="M1088" i="45" s="1"/>
  <c r="L3439" i="45"/>
  <c r="M3439" i="45" s="1"/>
  <c r="L2275" i="45"/>
  <c r="M2275" i="45" s="1"/>
  <c r="L1552" i="45"/>
  <c r="M1552" i="45" s="1"/>
  <c r="L2388" i="45"/>
  <c r="M2388" i="45" s="1"/>
  <c r="L1273" i="45"/>
  <c r="M1273" i="45" s="1"/>
  <c r="L2685" i="45"/>
  <c r="M2685" i="45" s="1"/>
  <c r="L1291" i="45"/>
  <c r="M1291" i="45" s="1"/>
  <c r="L2063" i="45"/>
  <c r="M2063" i="45" s="1"/>
  <c r="L1749" i="45"/>
  <c r="M1749" i="45" s="1"/>
  <c r="L2630" i="45"/>
  <c r="M2630" i="45" s="1"/>
  <c r="L2961" i="45"/>
  <c r="M2961" i="45" s="1"/>
  <c r="L1363" i="45"/>
  <c r="M1363" i="45" s="1"/>
  <c r="L2345" i="45"/>
  <c r="M2345" i="45" s="1"/>
  <c r="L3196" i="45"/>
  <c r="M3196" i="45" s="1"/>
  <c r="L3238" i="45"/>
  <c r="M3238" i="45" s="1"/>
  <c r="L1868" i="45"/>
  <c r="M1868" i="45" s="1"/>
  <c r="L2317" i="45"/>
  <c r="M2317" i="45" s="1"/>
  <c r="L1448" i="45"/>
  <c r="M1448" i="45" s="1"/>
  <c r="L3128" i="45"/>
  <c r="M3128" i="45" s="1"/>
  <c r="L1030" i="45"/>
  <c r="M1030" i="45" s="1"/>
  <c r="L1428" i="45"/>
  <c r="M1428" i="45" s="1"/>
  <c r="L1372" i="45"/>
  <c r="M1372" i="45" s="1"/>
  <c r="L3067" i="45"/>
  <c r="M3067" i="45" s="1"/>
  <c r="L2047" i="45"/>
  <c r="M2047" i="45" s="1"/>
  <c r="L2914" i="45"/>
  <c r="M2914" i="45" s="1"/>
  <c r="L1017" i="45"/>
  <c r="M1017" i="45" s="1"/>
  <c r="L3455" i="45"/>
  <c r="M3455" i="45" s="1"/>
  <c r="L91" i="45"/>
  <c r="M91" i="45" s="1"/>
  <c r="L2203" i="45"/>
  <c r="M2203" i="45" s="1"/>
  <c r="L1680" i="45"/>
  <c r="M1680" i="45" s="1"/>
  <c r="L1302" i="45"/>
  <c r="M1302" i="45" s="1"/>
  <c r="L690" i="45"/>
  <c r="M690" i="45" s="1"/>
  <c r="L1263" i="45"/>
  <c r="M1263" i="45" s="1"/>
  <c r="L1383" i="45"/>
  <c r="M1383" i="45" s="1"/>
  <c r="L215" i="45"/>
  <c r="M215" i="45" s="1"/>
  <c r="L2292" i="45"/>
  <c r="M2292" i="45" s="1"/>
  <c r="L1117" i="45"/>
  <c r="M1117" i="45" s="1"/>
  <c r="L3442" i="45"/>
  <c r="M3442" i="45" s="1"/>
  <c r="L3454" i="45"/>
  <c r="M3454" i="45" s="1"/>
  <c r="L2127" i="45"/>
  <c r="M2127" i="45" s="1"/>
  <c r="L1854" i="45"/>
  <c r="M1854" i="45" s="1"/>
  <c r="L1724" i="45"/>
  <c r="M1724" i="45" s="1"/>
  <c r="L2536" i="45"/>
  <c r="M2536" i="45" s="1"/>
  <c r="L932" i="45"/>
  <c r="M932" i="45" s="1"/>
  <c r="L850" i="45"/>
  <c r="M850" i="45" s="1"/>
  <c r="L2795" i="45"/>
  <c r="M2795" i="45" s="1"/>
  <c r="L631" i="45"/>
  <c r="M631" i="45" s="1"/>
  <c r="L2264" i="45"/>
  <c r="M2264" i="45" s="1"/>
  <c r="L1028" i="45"/>
  <c r="M1028" i="45" s="1"/>
  <c r="L439" i="45"/>
  <c r="M439" i="45" s="1"/>
  <c r="L471" i="45"/>
  <c r="M471" i="45" s="1"/>
  <c r="L770" i="45"/>
  <c r="M770" i="45" s="1"/>
  <c r="L586" i="45"/>
  <c r="M586" i="45" s="1"/>
  <c r="L310" i="45"/>
  <c r="M310" i="45" s="1"/>
  <c r="L178" i="45"/>
  <c r="M178" i="45" s="1"/>
  <c r="L1644" i="45"/>
  <c r="M1644" i="45" s="1"/>
  <c r="L2657" i="45"/>
  <c r="M2657" i="45" s="1"/>
  <c r="L427" i="45"/>
  <c r="M427" i="45" s="1"/>
  <c r="L2144" i="45"/>
  <c r="M2144" i="45" s="1"/>
  <c r="L1461" i="45"/>
  <c r="M1461" i="45" s="1"/>
  <c r="L1564" i="45"/>
  <c r="M1564" i="45" s="1"/>
  <c r="L1361" i="45"/>
  <c r="M1361" i="45" s="1"/>
  <c r="L3468" i="45"/>
  <c r="M3468" i="45" s="1"/>
  <c r="L1728" i="45"/>
  <c r="M1728" i="45" s="1"/>
  <c r="L1046" i="45"/>
  <c r="M1046" i="45" s="1"/>
  <c r="L2512" i="45"/>
  <c r="M2512" i="45" s="1"/>
  <c r="L3452" i="45"/>
  <c r="M3452" i="45" s="1"/>
  <c r="L3313" i="45"/>
  <c r="M3313" i="45" s="1"/>
  <c r="L2165" i="45"/>
  <c r="M2165" i="45" s="1"/>
  <c r="L3524" i="45"/>
  <c r="M3524" i="45" s="1"/>
  <c r="L2589" i="45"/>
  <c r="M2589" i="45" s="1"/>
  <c r="L3262" i="45"/>
  <c r="M3262" i="45" s="1"/>
  <c r="L1947" i="45"/>
  <c r="M1947" i="45" s="1"/>
  <c r="L1938" i="45"/>
  <c r="M1938" i="45" s="1"/>
  <c r="L721" i="45"/>
  <c r="M721" i="45" s="1"/>
  <c r="L2754" i="45"/>
  <c r="M2754" i="45" s="1"/>
  <c r="L2056" i="45"/>
  <c r="M2056" i="45" s="1"/>
  <c r="L1550" i="45"/>
  <c r="M1550" i="45" s="1"/>
  <c r="L713" i="45"/>
  <c r="M713" i="45" s="1"/>
  <c r="L185" i="45"/>
  <c r="M185" i="45" s="1"/>
  <c r="L1692" i="45"/>
  <c r="M1692" i="45" s="1"/>
  <c r="L1067" i="45"/>
  <c r="M1067" i="45" s="1"/>
  <c r="L944" i="45"/>
  <c r="M944" i="45" s="1"/>
  <c r="L541" i="45"/>
  <c r="M541" i="45" s="1"/>
  <c r="L2774" i="45"/>
  <c r="M2774" i="45" s="1"/>
  <c r="L1901" i="45"/>
  <c r="M1901" i="45" s="1"/>
  <c r="L2752" i="45"/>
  <c r="M2752" i="45" s="1"/>
  <c r="L3458" i="45"/>
  <c r="M3458" i="45" s="1"/>
  <c r="L1663" i="45"/>
  <c r="M1663" i="45" s="1"/>
  <c r="L542" i="45"/>
  <c r="M542" i="45" s="1"/>
  <c r="L1771" i="45"/>
  <c r="M1771" i="45" s="1"/>
  <c r="L3469" i="45"/>
  <c r="M3469" i="45" s="1"/>
  <c r="L831" i="45"/>
  <c r="M831" i="45" s="1"/>
  <c r="L2860" i="45"/>
  <c r="M2860" i="45" s="1"/>
  <c r="L415" i="45"/>
  <c r="M415" i="45" s="1"/>
  <c r="L3419" i="45"/>
  <c r="M3419" i="45" s="1"/>
  <c r="L2075" i="45"/>
  <c r="M2075" i="45" s="1"/>
  <c r="L1444" i="45"/>
  <c r="M1444" i="45" s="1"/>
  <c r="L2615" i="45"/>
  <c r="M2615" i="45" s="1"/>
  <c r="L276" i="45"/>
  <c r="M276" i="45" s="1"/>
  <c r="L375" i="45"/>
  <c r="M375" i="45" s="1"/>
  <c r="L2486" i="45"/>
  <c r="M2486" i="45" s="1"/>
  <c r="L978" i="45"/>
  <c r="M978" i="45" s="1"/>
  <c r="L2092" i="45"/>
  <c r="M2092" i="45" s="1"/>
  <c r="L3519" i="45"/>
  <c r="M3519" i="45" s="1"/>
  <c r="L2540" i="45"/>
  <c r="M2540" i="45" s="1"/>
  <c r="L2654" i="45"/>
  <c r="M2654" i="45" s="1"/>
  <c r="L3490" i="45"/>
  <c r="M3490" i="45" s="1"/>
  <c r="L442" i="45"/>
  <c r="M442" i="45" s="1"/>
  <c r="L2197" i="45"/>
  <c r="M2197" i="45" s="1"/>
  <c r="L621" i="45"/>
  <c r="M621" i="45" s="1"/>
  <c r="L325" i="45"/>
  <c r="M325" i="45" s="1"/>
  <c r="L3530" i="45"/>
  <c r="M3530" i="45" s="1"/>
  <c r="L1787" i="45"/>
  <c r="M1787" i="45" s="1"/>
  <c r="L437" i="45"/>
  <c r="M437" i="45" s="1"/>
  <c r="L773" i="45"/>
  <c r="M773" i="45" s="1"/>
  <c r="L1991" i="45"/>
  <c r="M1991" i="45" s="1"/>
  <c r="L1661" i="45"/>
  <c r="M1661" i="45" s="1"/>
  <c r="L1497" i="45"/>
  <c r="M1497" i="45" s="1"/>
  <c r="L783" i="45"/>
  <c r="M783" i="45" s="1"/>
  <c r="L613" i="45"/>
  <c r="M613" i="45" s="1"/>
  <c r="L2947" i="45"/>
  <c r="M2947" i="45" s="1"/>
  <c r="L1752" i="45"/>
  <c r="M1752" i="45" s="1"/>
  <c r="L839" i="45"/>
  <c r="M839" i="45" s="1"/>
  <c r="L642" i="45"/>
  <c r="M642" i="45" s="1"/>
  <c r="L3550" i="45"/>
  <c r="M3550" i="45" s="1"/>
  <c r="L2570" i="45"/>
  <c r="M2570" i="45" s="1"/>
  <c r="L3268" i="45"/>
  <c r="M3268" i="45" s="1"/>
  <c r="L3249" i="45"/>
  <c r="M3249" i="45" s="1"/>
  <c r="L3065" i="45"/>
  <c r="M3065" i="45" s="1"/>
  <c r="L2620" i="45"/>
  <c r="M2620" i="45" s="1"/>
  <c r="L2622" i="45"/>
  <c r="M2622" i="45" s="1"/>
  <c r="L2033" i="45"/>
  <c r="M2033" i="45" s="1"/>
  <c r="L497" i="45"/>
  <c r="M497" i="45" s="1"/>
  <c r="L2714" i="45"/>
  <c r="M2714" i="45" s="1"/>
  <c r="L3539" i="45"/>
  <c r="M3539" i="45" s="1"/>
  <c r="L248" i="45"/>
  <c r="M248" i="45" s="1"/>
  <c r="L1900" i="45"/>
  <c r="M1900" i="45" s="1"/>
  <c r="L2120" i="45"/>
  <c r="M2120" i="45" s="1"/>
  <c r="L1743" i="45"/>
  <c r="M1743" i="45" s="1"/>
  <c r="L1435" i="45"/>
  <c r="M1435" i="45" s="1"/>
  <c r="L1297" i="45"/>
  <c r="M1297" i="45" s="1"/>
  <c r="L3083" i="45"/>
  <c r="M3083" i="45" s="1"/>
  <c r="L889" i="45"/>
  <c r="M889" i="45" s="1"/>
  <c r="L218" i="45"/>
  <c r="M218" i="45" s="1"/>
  <c r="L127" i="45"/>
  <c r="M127" i="45" s="1"/>
  <c r="L3319" i="45"/>
  <c r="M3319" i="45" s="1"/>
  <c r="L3402" i="45"/>
  <c r="M3402" i="45" s="1"/>
  <c r="L3162" i="45"/>
  <c r="M3162" i="45" s="1"/>
  <c r="L2221" i="45"/>
  <c r="M2221" i="45" s="1"/>
  <c r="L451" i="45"/>
  <c r="M451" i="45" s="1"/>
  <c r="L3099" i="45"/>
  <c r="M3099" i="45" s="1"/>
  <c r="L214" i="45"/>
  <c r="M214" i="45" s="1"/>
  <c r="L436" i="45"/>
  <c r="M436" i="45" s="1"/>
  <c r="L1913" i="45"/>
  <c r="M1913" i="45" s="1"/>
  <c r="L2613" i="45"/>
  <c r="M2613" i="45" s="1"/>
  <c r="L3133" i="45"/>
  <c r="M3133" i="45" s="1"/>
  <c r="L2841" i="45"/>
  <c r="M2841" i="45" s="1"/>
  <c r="L928" i="45"/>
  <c r="M928" i="45" s="1"/>
  <c r="L500" i="45"/>
  <c r="M500" i="45" s="1"/>
  <c r="L2722" i="45"/>
  <c r="M2722" i="45" s="1"/>
  <c r="L3416" i="45"/>
  <c r="M3416" i="45" s="1"/>
  <c r="L152" i="45"/>
  <c r="M152" i="45" s="1"/>
  <c r="L3407" i="45"/>
  <c r="M3407" i="45" s="1"/>
  <c r="L2833" i="45"/>
  <c r="M2833" i="45" s="1"/>
  <c r="L3359" i="45"/>
  <c r="M3359" i="45" s="1"/>
  <c r="L1368" i="45"/>
  <c r="M1368" i="45" s="1"/>
  <c r="L2337" i="45"/>
  <c r="M2337" i="45" s="1"/>
  <c r="L848" i="45"/>
  <c r="M848" i="45" s="1"/>
  <c r="L1594" i="45"/>
  <c r="M1594" i="45" s="1"/>
  <c r="L1236" i="45"/>
  <c r="M1236" i="45" s="1"/>
  <c r="L2849" i="45"/>
  <c r="M2849" i="45" s="1"/>
  <c r="L3114" i="45"/>
  <c r="M3114" i="45" s="1"/>
  <c r="L3283" i="45"/>
  <c r="M3283" i="45" s="1"/>
  <c r="L1413" i="45"/>
  <c r="M1413" i="45" s="1"/>
  <c r="L2890" i="45"/>
  <c r="M2890" i="45" s="1"/>
  <c r="L2315" i="45"/>
  <c r="M2315" i="45" s="1"/>
  <c r="L1802" i="45"/>
  <c r="M1802" i="45" s="1"/>
  <c r="L3171" i="45"/>
  <c r="M3171" i="45" s="1"/>
  <c r="L3317" i="45"/>
  <c r="M3317" i="45" s="1"/>
  <c r="L3188" i="45"/>
  <c r="M3188" i="45" s="1"/>
  <c r="L3523" i="45"/>
  <c r="M3523" i="45" s="1"/>
  <c r="L2444" i="45"/>
  <c r="M2444" i="45" s="1"/>
  <c r="L1325" i="45"/>
  <c r="M1325" i="45" s="1"/>
  <c r="L677" i="45"/>
  <c r="M677" i="45" s="1"/>
  <c r="L3548" i="45"/>
  <c r="M3548" i="45" s="1"/>
  <c r="L2172" i="45"/>
  <c r="M2172" i="45" s="1"/>
  <c r="L2728" i="45"/>
  <c r="M2728" i="45" s="1"/>
  <c r="L1554" i="45"/>
  <c r="M1554" i="45" s="1"/>
  <c r="L3514" i="45"/>
  <c r="M3514" i="45" s="1"/>
  <c r="L3323" i="45"/>
  <c r="M3323" i="45" s="1"/>
  <c r="L3048" i="45"/>
  <c r="M3048" i="45" s="1"/>
  <c r="L2122" i="45"/>
  <c r="M2122" i="45" s="1"/>
  <c r="L602" i="45"/>
  <c r="M602" i="45" s="1"/>
  <c r="L1307" i="45"/>
  <c r="M1307" i="45" s="1"/>
  <c r="L2610" i="45"/>
  <c r="M2610" i="45" s="1"/>
  <c r="L746" i="45"/>
  <c r="M746" i="45" s="1"/>
  <c r="L1872" i="45"/>
  <c r="M1872" i="45" s="1"/>
  <c r="L1618" i="45"/>
  <c r="M1618" i="45" s="1"/>
  <c r="L2206" i="45"/>
  <c r="M2206" i="45" s="1"/>
  <c r="L2825" i="45"/>
  <c r="M2825" i="45" s="1"/>
  <c r="L270" i="45"/>
  <c r="M270" i="45" s="1"/>
  <c r="L2299" i="45"/>
  <c r="M2299" i="45" s="1"/>
  <c r="L1113" i="45"/>
  <c r="M1113" i="45" s="1"/>
  <c r="L2212" i="45"/>
  <c r="M2212" i="45" s="1"/>
  <c r="L529" i="45"/>
  <c r="M529" i="45" s="1"/>
  <c r="L265" i="45"/>
  <c r="M265" i="45" s="1"/>
  <c r="L1996" i="45"/>
  <c r="M1996" i="45" s="1"/>
  <c r="L1455" i="45"/>
  <c r="M1455" i="45" s="1"/>
  <c r="L2105" i="45"/>
  <c r="M2105" i="45" s="1"/>
  <c r="L2998" i="45"/>
  <c r="M2998" i="45" s="1"/>
  <c r="L1103" i="45"/>
  <c r="M1103" i="45" s="1"/>
  <c r="L3341" i="45"/>
  <c r="M3341" i="45" s="1"/>
  <c r="L3027" i="45"/>
  <c r="M3027" i="45" s="1"/>
  <c r="L3457" i="45"/>
  <c r="M3457" i="45" s="1"/>
  <c r="L3368" i="45"/>
  <c r="M3368" i="45" s="1"/>
  <c r="L3450" i="45"/>
  <c r="M3450" i="45" s="1"/>
  <c r="L763" i="45"/>
  <c r="M763" i="45" s="1"/>
  <c r="L921" i="45"/>
  <c r="M921" i="45" s="1"/>
  <c r="L2403" i="45"/>
  <c r="M2403" i="45" s="1"/>
  <c r="L69" i="45"/>
  <c r="M69" i="45" s="1"/>
  <c r="L3518" i="45"/>
  <c r="M3518" i="45" s="1"/>
  <c r="L1925" i="45"/>
  <c r="M1925" i="45" s="1"/>
  <c r="L3175" i="45"/>
  <c r="M3175" i="45" s="1"/>
  <c r="L2807" i="45"/>
  <c r="M2807" i="45" s="1"/>
  <c r="L2743" i="45"/>
  <c r="M2743" i="45" s="1"/>
  <c r="L2777" i="45"/>
  <c r="M2777" i="45" s="1"/>
  <c r="L3509" i="45"/>
  <c r="M3509" i="45" s="1"/>
  <c r="L3151" i="45"/>
  <c r="M3151" i="45" s="1"/>
  <c r="L3545" i="45"/>
  <c r="M3545" i="45" s="1"/>
  <c r="L2975" i="45"/>
  <c r="M2975" i="45" s="1"/>
  <c r="L1876" i="45"/>
  <c r="M1876" i="45" s="1"/>
  <c r="L2744" i="45"/>
  <c r="M2744" i="45" s="1"/>
  <c r="L3352" i="45"/>
  <c r="M3352" i="45" s="1"/>
  <c r="L300" i="45"/>
  <c r="M300" i="45" s="1"/>
  <c r="L389" i="45"/>
  <c r="M389" i="45" s="1"/>
  <c r="L241" i="45"/>
  <c r="M241" i="45" s="1"/>
  <c r="L1162" i="45"/>
  <c r="M1162" i="45" s="1"/>
  <c r="L53" i="45"/>
  <c r="M53" i="45" s="1"/>
  <c r="L2085" i="45"/>
  <c r="M2085" i="45" s="1"/>
  <c r="L3398" i="45"/>
  <c r="M3398" i="45" s="1"/>
  <c r="L716" i="45"/>
  <c r="M716" i="45" s="1"/>
  <c r="L18" i="45"/>
  <c r="M18" i="45" s="1"/>
  <c r="L3451" i="45"/>
  <c r="M3451" i="45" s="1"/>
  <c r="L2393" i="45"/>
  <c r="M2393" i="45" s="1"/>
  <c r="L457" i="45"/>
  <c r="M457" i="45" s="1"/>
  <c r="L1987" i="45"/>
  <c r="M1987" i="45" s="1"/>
  <c r="L1215" i="45"/>
  <c r="M1215" i="45" s="1"/>
  <c r="L2524" i="45"/>
  <c r="M2524" i="45" s="1"/>
  <c r="L2135" i="45"/>
  <c r="M2135" i="45" s="1"/>
  <c r="L522" i="45"/>
  <c r="M522" i="45" s="1"/>
  <c r="L3119" i="45"/>
  <c r="M3119" i="45" s="1"/>
  <c r="L714" i="45"/>
  <c r="M714" i="45" s="1"/>
  <c r="L2513" i="45"/>
  <c r="M2513" i="45" s="1"/>
  <c r="L3266" i="45"/>
  <c r="M3266" i="45" s="1"/>
  <c r="L2342" i="45"/>
  <c r="M2342" i="45" s="1"/>
  <c r="L1063" i="45"/>
  <c r="M1063" i="45" s="1"/>
  <c r="L507" i="45"/>
  <c r="M507" i="45" s="1"/>
  <c r="L1929" i="45"/>
  <c r="M1929" i="45" s="1"/>
  <c r="L100" i="45"/>
  <c r="M100" i="45" s="1"/>
  <c r="L1116" i="45"/>
  <c r="M1116" i="45" s="1"/>
  <c r="L1951" i="45"/>
  <c r="M1951" i="45" s="1"/>
  <c r="L3396" i="45"/>
  <c r="M3396" i="45" s="1"/>
  <c r="L2096" i="45"/>
  <c r="M2096" i="45" s="1"/>
  <c r="L2139" i="45"/>
  <c r="M2139" i="45" s="1"/>
  <c r="L2238" i="45"/>
  <c r="M2238" i="45" s="1"/>
  <c r="L571" i="45"/>
  <c r="M571" i="45" s="1"/>
  <c r="L2902" i="45"/>
  <c r="M2902" i="45" s="1"/>
  <c r="L3320" i="45"/>
  <c r="M3320" i="45" s="1"/>
  <c r="L2415" i="45"/>
  <c r="M2415" i="45" s="1"/>
  <c r="L816" i="45"/>
  <c r="M816" i="45" s="1"/>
  <c r="L2304" i="45"/>
  <c r="M2304" i="45" s="1"/>
  <c r="L3473" i="45"/>
  <c r="M3473" i="45" s="1"/>
  <c r="L2605" i="45"/>
  <c r="M2605" i="45" s="1"/>
  <c r="L3303" i="45"/>
  <c r="M3303" i="45" s="1"/>
  <c r="L2923" i="45"/>
  <c r="M2923" i="45" s="1"/>
  <c r="L3549" i="45"/>
  <c r="M3549" i="45" s="1"/>
  <c r="L1852" i="45"/>
  <c r="M1852" i="45" s="1"/>
  <c r="L483" i="45"/>
  <c r="M483" i="45" s="1"/>
  <c r="L240" i="45"/>
  <c r="M240" i="45" s="1"/>
  <c r="L549" i="45"/>
  <c r="M549" i="45" s="1"/>
  <c r="L3535" i="45"/>
  <c r="M3535" i="45" s="1"/>
  <c r="L186" i="45"/>
  <c r="M186" i="45" s="1"/>
  <c r="L1984" i="45"/>
  <c r="M1984" i="45" s="1"/>
  <c r="L2502" i="45"/>
  <c r="M2502" i="45" s="1"/>
  <c r="L3483" i="45"/>
  <c r="M3483" i="45" s="1"/>
  <c r="L1275" i="45"/>
  <c r="M1275" i="45" s="1"/>
  <c r="L878" i="45"/>
  <c r="M878" i="45" s="1"/>
  <c r="L2274" i="45"/>
  <c r="M2274" i="45" s="1"/>
  <c r="L2256" i="45"/>
  <c r="M2256" i="45" s="1"/>
  <c r="L2087" i="45"/>
  <c r="M2087" i="45" s="1"/>
  <c r="L3436" i="45"/>
  <c r="M3436" i="45" s="1"/>
  <c r="L163" i="45"/>
  <c r="M163" i="45" s="1"/>
  <c r="L3435" i="45"/>
  <c r="M3435" i="45" s="1"/>
  <c r="L1909" i="45"/>
  <c r="M1909" i="45" s="1"/>
  <c r="L2361" i="45"/>
  <c r="M2361" i="45" s="1"/>
  <c r="L2938" i="45"/>
  <c r="M2938" i="45" s="1"/>
  <c r="L343" i="45"/>
  <c r="M343" i="45" s="1"/>
  <c r="L1919" i="45"/>
  <c r="M1919" i="45" s="1"/>
  <c r="L1995" i="45"/>
  <c r="M1995" i="45" s="1"/>
  <c r="L3312" i="45"/>
  <c r="M3312" i="45" s="1"/>
  <c r="L7" i="45"/>
  <c r="M7" i="45" s="1"/>
  <c r="L1191" i="45"/>
  <c r="M1191" i="45" s="1"/>
  <c r="L431" i="45"/>
  <c r="M431" i="45" s="1"/>
  <c r="L397" i="45"/>
  <c r="M397" i="45" s="1"/>
  <c r="L194" i="45"/>
  <c r="M194" i="45" s="1"/>
  <c r="L3534" i="45"/>
  <c r="M3534" i="45" s="1"/>
  <c r="L1989" i="45"/>
  <c r="M1989" i="45" s="1"/>
  <c r="L3138" i="45"/>
  <c r="M3138" i="45" s="1"/>
  <c r="L2049" i="45"/>
  <c r="M2049" i="45" s="1"/>
  <c r="L1779" i="45"/>
  <c r="M1779" i="45" s="1"/>
  <c r="L3350" i="45"/>
  <c r="M3350" i="45" s="1"/>
  <c r="L3293" i="45"/>
  <c r="M3293" i="45" s="1"/>
  <c r="L1409" i="45"/>
  <c r="M1409" i="45" s="1"/>
  <c r="L2125" i="45"/>
  <c r="M2125" i="45" s="1"/>
  <c r="L297" i="45"/>
  <c r="M297" i="45" s="1"/>
  <c r="L161" i="45"/>
  <c r="M161" i="45" s="1"/>
  <c r="L3479" i="45"/>
  <c r="M3479" i="45" s="1"/>
  <c r="L190" i="45"/>
  <c r="M190" i="45" s="1"/>
  <c r="L1525" i="45"/>
  <c r="M1525" i="45" s="1"/>
  <c r="L1536" i="45"/>
  <c r="M1536" i="45" s="1"/>
  <c r="L3100" i="45"/>
  <c r="M3100" i="45" s="1"/>
  <c r="L24" i="45"/>
  <c r="M24" i="45" s="1"/>
  <c r="L989" i="45"/>
  <c r="M989" i="45" s="1"/>
  <c r="L3390" i="45"/>
  <c r="M3390" i="45" s="1"/>
  <c r="L572" i="45"/>
  <c r="M572" i="45" s="1"/>
  <c r="L802" i="45"/>
  <c r="M802" i="45" s="1"/>
  <c r="L908" i="45"/>
  <c r="M908" i="45" s="1"/>
  <c r="L2680" i="45"/>
  <c r="M2680" i="45" s="1"/>
  <c r="L2580" i="45"/>
  <c r="M2580" i="45" s="1"/>
  <c r="L2454" i="45"/>
  <c r="M2454" i="45" s="1"/>
  <c r="L3510" i="45"/>
  <c r="M3510" i="45" s="1"/>
  <c r="L3411" i="45"/>
  <c r="M3411" i="45" s="1"/>
  <c r="L3225" i="45"/>
  <c r="M3225" i="45" s="1"/>
  <c r="L2161" i="45"/>
  <c r="M2161" i="45" s="1"/>
  <c r="L496" i="45"/>
  <c r="M496" i="45" s="1"/>
  <c r="L1792" i="45"/>
  <c r="M1792" i="45" s="1"/>
  <c r="L3308" i="45"/>
  <c r="M3308" i="45" s="1"/>
  <c r="L1638" i="45"/>
  <c r="M1638" i="45" s="1"/>
  <c r="L1143" i="45"/>
  <c r="M1143" i="45" s="1"/>
  <c r="L554" i="45"/>
  <c r="M554" i="45" s="1"/>
  <c r="L1543" i="45"/>
  <c r="M1543" i="45" s="1"/>
  <c r="L3273" i="45"/>
  <c r="M3273" i="45" s="1"/>
  <c r="L2638" i="45"/>
  <c r="M2638" i="45" s="1"/>
  <c r="L370" i="45"/>
  <c r="M370" i="45" s="1"/>
  <c r="L2295" i="45"/>
  <c r="M2295" i="45" s="1"/>
  <c r="L3074" i="45"/>
  <c r="M3074" i="45" s="1"/>
  <c r="L1726" i="45"/>
  <c r="M1726" i="45" s="1"/>
  <c r="L2119" i="45"/>
  <c r="M2119" i="45" s="1"/>
  <c r="L2146" i="45"/>
  <c r="M2146" i="45" s="1"/>
  <c r="L3472" i="45"/>
  <c r="M3472" i="45" s="1"/>
  <c r="L1069" i="45"/>
  <c r="M1069" i="45" s="1"/>
  <c r="L1004" i="45"/>
  <c r="M1004" i="45" s="1"/>
  <c r="L3088" i="45"/>
  <c r="M3088" i="45" s="1"/>
  <c r="L2874" i="45"/>
  <c r="M2874" i="45" s="1"/>
  <c r="L1351" i="45"/>
  <c r="M1351" i="45" s="1"/>
  <c r="L1394" i="45"/>
  <c r="M1394" i="45" s="1"/>
  <c r="L1571" i="45"/>
  <c r="M1571" i="45" s="1"/>
  <c r="L3245" i="45"/>
  <c r="M3245" i="45" s="1"/>
  <c r="L3364" i="45"/>
  <c r="M3364" i="45" s="1"/>
  <c r="L1023" i="45"/>
  <c r="M1023" i="45" s="1"/>
  <c r="L2188" i="45"/>
  <c r="M2188" i="45" s="1"/>
  <c r="L2141" i="45"/>
  <c r="M2141" i="45" s="1"/>
  <c r="L3427" i="45"/>
  <c r="M3427" i="45" s="1"/>
  <c r="L3314" i="45"/>
  <c r="M3314" i="45" s="1"/>
  <c r="L251" i="45"/>
  <c r="M251" i="45" s="1"/>
  <c r="L3019" i="45"/>
  <c r="M3019" i="45" s="1"/>
  <c r="L2635" i="45"/>
  <c r="M2635" i="45" s="1"/>
  <c r="L2233" i="45"/>
  <c r="M2233" i="45" s="1"/>
  <c r="L687" i="45"/>
  <c r="M687" i="45" s="1"/>
  <c r="L578" i="45"/>
  <c r="M578" i="45" s="1"/>
  <c r="L3098" i="45"/>
  <c r="M3098" i="45" s="1"/>
  <c r="L2193" i="45"/>
  <c r="M2193" i="45" s="1"/>
  <c r="L1623" i="45"/>
  <c r="M1623" i="45" s="1"/>
  <c r="L83" i="45"/>
  <c r="M83" i="45" s="1"/>
  <c r="L2516" i="45"/>
  <c r="M2516" i="45" s="1"/>
  <c r="L3446" i="45"/>
  <c r="M3446" i="45" s="1"/>
  <c r="L755" i="45"/>
  <c r="M755" i="45" s="1"/>
  <c r="L2820" i="45"/>
  <c r="M2820" i="45" s="1"/>
  <c r="L74" i="45"/>
  <c r="M74" i="45" s="1"/>
  <c r="L3443" i="45"/>
  <c r="M3443" i="45" s="1"/>
  <c r="L901" i="45"/>
  <c r="M901" i="45" s="1"/>
  <c r="L2276" i="45"/>
  <c r="M2276" i="45" s="1"/>
  <c r="L3170" i="45"/>
  <c r="M3170" i="45" s="1"/>
  <c r="L3504" i="45"/>
  <c r="M3504" i="45" s="1"/>
  <c r="L836" i="45"/>
  <c r="M836" i="45" s="1"/>
  <c r="L2449" i="45"/>
  <c r="M2449" i="45" s="1"/>
  <c r="L3542" i="45"/>
  <c r="M3542" i="45" s="1"/>
  <c r="L2912" i="45"/>
  <c r="M2912" i="45" s="1"/>
  <c r="L2942" i="45"/>
  <c r="M2942" i="45" s="1"/>
  <c r="L2963" i="45"/>
  <c r="M2963" i="45" s="1"/>
  <c r="L1478" i="45"/>
  <c r="M1478" i="45" s="1"/>
  <c r="L1589" i="45"/>
  <c r="M1589" i="45" s="1"/>
  <c r="L3093" i="45"/>
  <c r="M3093" i="45" s="1"/>
  <c r="L1548" i="45"/>
  <c r="M1548" i="45" s="1"/>
  <c r="L3304" i="45"/>
  <c r="M3304" i="45" s="1"/>
  <c r="L2244" i="45"/>
  <c r="M2244" i="45" s="1"/>
  <c r="L171" i="45"/>
  <c r="M171" i="45" s="1"/>
  <c r="L1745" i="45"/>
  <c r="M1745" i="45" s="1"/>
  <c r="L2971" i="45"/>
  <c r="M2971" i="45" s="1"/>
  <c r="L234" i="45"/>
  <c r="M234" i="45" s="1"/>
  <c r="L2780" i="45"/>
  <c r="M2780" i="45" s="1"/>
  <c r="L2726" i="45"/>
  <c r="M2726" i="45" s="1"/>
  <c r="L204" i="45"/>
  <c r="M204" i="45" s="1"/>
  <c r="L585" i="45"/>
  <c r="M585" i="45" s="1"/>
  <c r="L2772" i="45"/>
  <c r="M2772" i="45" s="1"/>
  <c r="L80" i="45"/>
  <c r="M80" i="45" s="1"/>
  <c r="L747" i="45"/>
  <c r="M747" i="45" s="1"/>
  <c r="L2631" i="45"/>
  <c r="M2631" i="45" s="1"/>
  <c r="L2508" i="45"/>
  <c r="M2508" i="45" s="1"/>
  <c r="L1922" i="45"/>
  <c r="M1922" i="45" s="1"/>
  <c r="L979" i="45"/>
  <c r="M979" i="45" s="1"/>
  <c r="L2013" i="45"/>
  <c r="M2013" i="45" s="1"/>
  <c r="L1170" i="45"/>
  <c r="M1170" i="45" s="1"/>
  <c r="L3536" i="45"/>
  <c r="M3536" i="45" s="1"/>
  <c r="L1651" i="45"/>
  <c r="M1651" i="45" s="1"/>
  <c r="L3513" i="45"/>
  <c r="M3513" i="45" s="1"/>
  <c r="L3440" i="45"/>
  <c r="M3440" i="45" s="1"/>
  <c r="L1132" i="45"/>
  <c r="M1132" i="45" s="1"/>
  <c r="L2676" i="45"/>
  <c r="M2676" i="45" s="1"/>
  <c r="L3127" i="45"/>
  <c r="M3127" i="45" s="1"/>
  <c r="L3035" i="45"/>
  <c r="M3035" i="45" s="1"/>
  <c r="L1837" i="45"/>
  <c r="M1837" i="45" s="1"/>
  <c r="L154" i="45"/>
  <c r="M154" i="45" s="1"/>
  <c r="L2886" i="45"/>
  <c r="M2886" i="45" s="1"/>
  <c r="L419" i="45"/>
  <c r="M419" i="45" s="1"/>
  <c r="L1166" i="45"/>
  <c r="M1166" i="45" s="1"/>
  <c r="L3300" i="45"/>
  <c r="M3300" i="45" s="1"/>
  <c r="L462" i="45"/>
  <c r="M462" i="45" s="1"/>
  <c r="L1174" i="45"/>
  <c r="M1174" i="45" s="1"/>
  <c r="L3412" i="45"/>
  <c r="M3412" i="45" s="1"/>
  <c r="L2535" i="45"/>
  <c r="M2535" i="45" s="1"/>
  <c r="L2790" i="45"/>
  <c r="M2790" i="45" s="1"/>
  <c r="L368" i="45"/>
  <c r="M368" i="45" s="1"/>
  <c r="L1227" i="45"/>
  <c r="M1227" i="45" s="1"/>
  <c r="L1320" i="45"/>
  <c r="M1320" i="45" s="1"/>
  <c r="L3389" i="45"/>
  <c r="M3389" i="45" s="1"/>
  <c r="L59" i="45"/>
  <c r="M59" i="45" s="1"/>
  <c r="L3234" i="45"/>
  <c r="M3234" i="45" s="1"/>
  <c r="L2776" i="45"/>
  <c r="M2776" i="45" s="1"/>
  <c r="L1009" i="45"/>
  <c r="M1009" i="45" s="1"/>
  <c r="L2887" i="45"/>
  <c r="M2887" i="45" s="1"/>
  <c r="L1161" i="45"/>
  <c r="M1161" i="45" s="1"/>
  <c r="L1733" i="45"/>
  <c r="M1733" i="45" s="1"/>
  <c r="L3315" i="45"/>
  <c r="M3315" i="45" s="1"/>
  <c r="L3491" i="45"/>
  <c r="M3491" i="45" s="1"/>
  <c r="L1242" i="45"/>
  <c r="M1242" i="45" s="1"/>
  <c r="L335" i="45"/>
  <c r="M335" i="45" s="1"/>
  <c r="L2430" i="45"/>
  <c r="M2430" i="45" s="1"/>
  <c r="L3456" i="45"/>
  <c r="M3456" i="45" s="1"/>
  <c r="L1487" i="45"/>
  <c r="M1487" i="45" s="1"/>
  <c r="L1234" i="45"/>
  <c r="M1234" i="45" s="1"/>
  <c r="L77" i="45"/>
  <c r="M77" i="45" s="1"/>
  <c r="L3529" i="45"/>
  <c r="M3529" i="45" s="1"/>
  <c r="L128" i="45"/>
  <c r="M128" i="45" s="1"/>
  <c r="L1179" i="45"/>
  <c r="M1179" i="45" s="1"/>
  <c r="L1187" i="45"/>
  <c r="M1187" i="45" s="1"/>
  <c r="L2138" i="45"/>
  <c r="M2138" i="45" s="1"/>
  <c r="L3349" i="45"/>
  <c r="M3349" i="45" s="1"/>
  <c r="L1948" i="45"/>
  <c r="M1948" i="45" s="1"/>
  <c r="L2581" i="45"/>
  <c r="M2581" i="45" s="1"/>
  <c r="L3125" i="45"/>
  <c r="M3125" i="45" s="1"/>
  <c r="L2196" i="45"/>
  <c r="M2196" i="45" s="1"/>
  <c r="L2668" i="45"/>
  <c r="M2668" i="45" s="1"/>
  <c r="L1645" i="45"/>
  <c r="M1645" i="45" s="1"/>
  <c r="L2891" i="45"/>
  <c r="M2891" i="45" s="1"/>
  <c r="L1981" i="45"/>
  <c r="M1981" i="45" s="1"/>
  <c r="L1842" i="45"/>
  <c r="M1842" i="45" s="1"/>
  <c r="L2989" i="45"/>
  <c r="M2989" i="45" s="1"/>
  <c r="L275" i="45"/>
  <c r="M275" i="45" s="1"/>
  <c r="L2655" i="45"/>
  <c r="M2655" i="45" s="1"/>
  <c r="L261" i="45"/>
  <c r="M261" i="45" s="1"/>
  <c r="L3228" i="45"/>
  <c r="M3228" i="45" s="1"/>
  <c r="L1679" i="45"/>
  <c r="M1679" i="45" s="1"/>
  <c r="L63" i="45"/>
  <c r="M63" i="45" s="1"/>
  <c r="L2592" i="45"/>
  <c r="M2592" i="45" s="1"/>
  <c r="L1288" i="45"/>
  <c r="M1288" i="45" s="1"/>
  <c r="L354" i="45"/>
  <c r="M354" i="45" s="1"/>
  <c r="L2128" i="45"/>
  <c r="M2128" i="45" s="1"/>
  <c r="L3484" i="45"/>
  <c r="M3484" i="45" s="1"/>
  <c r="L1388" i="45"/>
  <c r="M1388" i="45" s="1"/>
  <c r="L969" i="45"/>
  <c r="M969" i="45" s="1"/>
  <c r="L1466" i="45"/>
  <c r="M1466" i="45" s="1"/>
  <c r="L2385" i="45"/>
  <c r="M2385" i="45" s="1"/>
  <c r="L1759" i="45"/>
  <c r="M1759" i="45" s="1"/>
  <c r="L1882" i="45"/>
  <c r="M1882" i="45" s="1"/>
  <c r="M2781" i="45"/>
  <c r="L3432" i="45"/>
  <c r="M3432" i="45" s="1"/>
  <c r="L1378" i="45"/>
  <c r="M1378" i="45" s="1"/>
  <c r="L2401" i="45"/>
  <c r="M2401" i="45" s="1"/>
  <c r="L2803" i="45"/>
  <c r="M2803" i="45" s="1"/>
  <c r="L384" i="45"/>
  <c r="M384" i="45" s="1"/>
  <c r="L394" i="45"/>
  <c r="M394" i="45" s="1"/>
  <c r="L2000" i="45"/>
  <c r="M2000" i="45" s="1"/>
  <c r="L729" i="45"/>
  <c r="M729" i="45" s="1"/>
  <c r="L196" i="45"/>
  <c r="M196" i="45" s="1"/>
  <c r="L1027" i="45"/>
  <c r="M1027" i="45" s="1"/>
  <c r="L173" i="45"/>
  <c r="M173" i="45" s="1"/>
  <c r="L1423" i="45"/>
  <c r="M1423" i="45" s="1"/>
  <c r="L560" i="45"/>
  <c r="M560" i="45" s="1"/>
  <c r="L3185" i="45"/>
  <c r="M3185" i="45" s="1"/>
  <c r="L329" i="45"/>
  <c r="M329" i="45" s="1"/>
  <c r="L2983" i="45"/>
  <c r="M2983" i="45" s="1"/>
  <c r="L2669" i="45"/>
  <c r="M2669" i="45" s="1"/>
  <c r="L3034" i="45"/>
  <c r="M3034" i="45" s="1"/>
  <c r="L1810" i="45"/>
  <c r="M1810" i="45" s="1"/>
  <c r="L1949" i="45"/>
  <c r="M1949" i="45" s="1"/>
  <c r="L1403" i="45"/>
  <c r="M1403" i="45" s="1"/>
  <c r="L111" i="45"/>
  <c r="M111" i="45" s="1"/>
  <c r="L561" i="45"/>
  <c r="M561" i="45" s="1"/>
  <c r="L2352" i="45"/>
  <c r="M2352" i="45" s="1"/>
  <c r="L1642" i="45"/>
  <c r="M1642" i="45" s="1"/>
  <c r="L743" i="45"/>
  <c r="M743" i="45" s="1"/>
  <c r="L2095" i="45"/>
  <c r="M2095" i="45" s="1"/>
  <c r="L3502" i="45"/>
  <c r="M3502" i="45" s="1"/>
  <c r="L3374" i="45"/>
  <c r="M3374" i="45" s="1"/>
  <c r="L3329" i="45"/>
  <c r="M3329" i="45" s="1"/>
  <c r="L2112" i="45"/>
  <c r="M2112" i="45" s="1"/>
  <c r="L1051" i="45"/>
  <c r="M1051" i="45" s="1"/>
  <c r="L2646" i="45"/>
  <c r="M2646" i="45" s="1"/>
  <c r="L2678" i="45"/>
  <c r="M2678" i="45" s="1"/>
  <c r="L29" i="45"/>
  <c r="M29" i="45" s="1"/>
  <c r="L222" i="45"/>
  <c r="M222" i="45" s="1"/>
  <c r="L1553" i="45"/>
  <c r="M1553" i="45" s="1"/>
  <c r="L1209" i="45"/>
  <c r="M1209" i="45" s="1"/>
  <c r="L1024" i="45"/>
  <c r="M1024" i="45" s="1"/>
  <c r="L1516" i="45"/>
  <c r="M1516" i="45" s="1"/>
  <c r="L3378" i="45"/>
  <c r="M3378" i="45" s="1"/>
  <c r="L3258" i="45"/>
  <c r="M3258" i="45" s="1"/>
  <c r="L1429" i="45"/>
  <c r="M1429" i="45" s="1"/>
  <c r="L1205" i="45"/>
  <c r="M1205" i="45" s="1"/>
  <c r="L188" i="45"/>
  <c r="M188" i="45" s="1"/>
  <c r="L1238" i="45"/>
  <c r="M1238" i="45" s="1"/>
  <c r="L2946" i="45"/>
  <c r="M2946" i="45" s="1"/>
  <c r="L3551" i="45"/>
  <c r="M3551" i="45" s="1"/>
  <c r="L3507" i="45"/>
  <c r="M3507" i="45" s="1"/>
  <c r="L1910" i="45"/>
  <c r="M1910" i="45" s="1"/>
  <c r="L2279" i="45"/>
  <c r="M2279" i="45" s="1"/>
  <c r="L3121" i="45"/>
  <c r="M3121" i="45" s="1"/>
  <c r="L1966" i="45"/>
  <c r="M1966" i="45" s="1"/>
  <c r="L608" i="45"/>
  <c r="M608" i="45" s="1"/>
  <c r="L2782" i="45"/>
  <c r="M2782" i="45" s="1"/>
  <c r="L438" i="45"/>
  <c r="M438" i="45" s="1"/>
  <c r="L3410" i="45"/>
  <c r="M3410" i="45" s="1"/>
  <c r="L546" i="45"/>
  <c r="M546" i="45" s="1"/>
  <c r="L114" i="45"/>
  <c r="M114" i="45" s="1"/>
  <c r="L712" i="45"/>
  <c r="M712" i="45" s="1"/>
  <c r="L936" i="45"/>
  <c r="M936" i="45" s="1"/>
  <c r="L2493" i="45"/>
  <c r="M2493" i="45" s="1"/>
  <c r="L1806" i="45"/>
  <c r="M1806" i="45" s="1"/>
  <c r="L2412" i="45"/>
  <c r="M2412" i="45" s="1"/>
  <c r="L3465" i="45"/>
  <c r="M3465" i="45" s="1"/>
  <c r="L2179" i="45"/>
  <c r="M2179" i="45" s="1"/>
  <c r="L1576" i="45"/>
  <c r="M1576" i="45" s="1"/>
  <c r="L3462" i="45"/>
  <c r="M3462" i="45" s="1"/>
  <c r="L1262" i="45"/>
  <c r="M1262" i="45" s="1"/>
  <c r="L2875" i="45"/>
  <c r="M2875" i="45" s="1"/>
  <c r="L759" i="45"/>
  <c r="M759" i="45" s="1"/>
  <c r="L942" i="45"/>
  <c r="M942" i="45" s="1"/>
  <c r="L266" i="45"/>
  <c r="M266" i="45" s="1"/>
  <c r="L2218" i="45"/>
  <c r="M2218" i="45" s="1"/>
  <c r="L1727" i="45"/>
  <c r="M1727" i="45" s="1"/>
  <c r="L1701" i="45"/>
  <c r="M1701" i="45" s="1"/>
  <c r="L1723" i="45"/>
  <c r="M1723" i="45" s="1"/>
  <c r="L1197" i="45"/>
  <c r="M1197" i="45" s="1"/>
  <c r="L1125" i="45"/>
  <c r="M1125" i="45" s="1"/>
  <c r="L968" i="45"/>
  <c r="M968" i="45" s="1"/>
  <c r="L3209" i="45"/>
  <c r="M3209" i="45" s="1"/>
  <c r="L2198" i="45"/>
  <c r="M2198" i="45" s="1"/>
  <c r="L1533" i="45"/>
  <c r="M1533" i="45" s="1"/>
  <c r="L3014" i="45"/>
  <c r="M3014" i="45" s="1"/>
  <c r="L1993" i="45"/>
  <c r="M1993" i="45" s="1"/>
  <c r="L962" i="45"/>
  <c r="M962" i="45" s="1"/>
  <c r="L304" i="45"/>
  <c r="M304" i="45" s="1"/>
  <c r="L3263" i="45"/>
  <c r="M3263" i="45" s="1"/>
  <c r="L2909" i="45"/>
  <c r="M2909" i="45" s="1"/>
  <c r="L351" i="45"/>
  <c r="M351" i="45" s="1"/>
  <c r="L398" i="45"/>
  <c r="M398" i="45" s="1"/>
  <c r="L2888" i="45"/>
  <c r="M2888" i="45" s="1"/>
  <c r="L3429" i="45"/>
  <c r="M3429" i="45" s="1"/>
  <c r="L3" i="45"/>
  <c r="M3" i="45" s="1"/>
  <c r="L2258" i="45"/>
  <c r="M2258" i="45" s="1"/>
  <c r="L1022" i="45"/>
  <c r="M1022" i="45" s="1"/>
  <c r="L3278" i="45"/>
  <c r="M3278" i="45" s="1"/>
  <c r="L1754" i="45"/>
  <c r="M1754" i="45" s="1"/>
  <c r="L102" i="45"/>
  <c r="M102" i="45" s="1"/>
  <c r="L3203" i="45"/>
  <c r="M3203" i="45" s="1"/>
  <c r="L441" i="45"/>
  <c r="M441" i="45" s="1"/>
  <c r="L2093" i="45"/>
  <c r="M2093" i="45" s="1"/>
  <c r="L1542" i="45"/>
  <c r="M1542" i="45" s="1"/>
  <c r="L2603" i="45"/>
  <c r="M2603" i="45" s="1"/>
  <c r="L1687" i="45"/>
  <c r="M1687" i="45" s="1"/>
  <c r="L1165" i="45"/>
  <c r="M1165" i="45" s="1"/>
  <c r="L2794" i="45"/>
  <c r="M2794" i="45" s="1"/>
  <c r="L3161" i="45"/>
  <c r="M3161" i="45" s="1"/>
  <c r="L2286" i="45"/>
  <c r="M2286" i="45" s="1"/>
  <c r="L2911" i="45"/>
  <c r="M2911" i="45" s="1"/>
  <c r="L3194" i="45"/>
  <c r="M3194" i="45" s="1"/>
  <c r="L2208" i="45"/>
  <c r="M2208" i="45" s="1"/>
  <c r="L2597" i="45"/>
  <c r="M2597" i="45" s="1"/>
  <c r="L2733" i="45"/>
  <c r="M2733" i="45" s="1"/>
  <c r="L2429" i="45"/>
  <c r="M2429" i="45" s="1"/>
  <c r="L1151" i="45"/>
  <c r="M1151" i="45" s="1"/>
  <c r="L1301" i="45"/>
  <c r="M1301" i="45" s="1"/>
  <c r="L2380" i="45"/>
  <c r="M2380" i="45" s="1"/>
  <c r="L3466" i="45"/>
  <c r="M3466" i="45" s="1"/>
  <c r="L1494" i="45"/>
  <c r="M1494" i="45" s="1"/>
  <c r="L2488" i="45"/>
  <c r="M2488" i="45" s="1"/>
  <c r="L3495" i="45"/>
  <c r="M3495" i="45" s="1"/>
  <c r="L1213" i="45"/>
  <c r="M1213" i="45" s="1"/>
  <c r="L676" i="45"/>
  <c r="M676" i="45" s="1"/>
  <c r="L3130" i="45"/>
  <c r="M3130" i="45" s="1"/>
  <c r="L1463" i="45"/>
  <c r="M1463" i="45" s="1"/>
  <c r="L2694" i="45"/>
  <c r="M2694" i="45" s="1"/>
  <c r="L2740" i="45"/>
  <c r="M2740" i="45" s="1"/>
  <c r="L3311" i="45"/>
  <c r="M3311" i="45" s="1"/>
  <c r="L1847" i="45"/>
  <c r="M1847" i="45" s="1"/>
  <c r="L1250" i="45"/>
  <c r="M1250" i="45" s="1"/>
  <c r="L2601" i="45"/>
  <c r="M2601" i="45" s="1"/>
  <c r="L2675" i="45"/>
  <c r="M2675" i="45" s="1"/>
  <c r="L1990" i="45"/>
  <c r="M1990" i="45" s="1"/>
  <c r="L1737" i="45"/>
  <c r="M1737" i="45" s="1"/>
  <c r="L2036" i="45"/>
  <c r="M2036" i="45" s="1"/>
  <c r="L702" i="45"/>
  <c r="M702" i="45" s="1"/>
  <c r="L912" i="45"/>
  <c r="M912" i="45" s="1"/>
  <c r="L291" i="45"/>
  <c r="M291" i="45" s="1"/>
  <c r="L736" i="45"/>
  <c r="M736" i="45" s="1"/>
  <c r="L278" i="45"/>
  <c r="M278" i="45" s="1"/>
  <c r="L3215" i="45"/>
  <c r="M3215" i="45" s="1"/>
  <c r="L2840" i="45"/>
  <c r="M2840" i="45" s="1"/>
  <c r="L1631" i="45"/>
  <c r="M1631" i="45" s="1"/>
  <c r="L3448" i="45"/>
  <c r="M3448" i="45" s="1"/>
  <c r="L655" i="45"/>
  <c r="M655" i="45" s="1"/>
  <c r="L892" i="45"/>
  <c r="M892" i="45" s="1"/>
  <c r="L1158" i="45"/>
  <c r="M1158" i="45" s="1"/>
  <c r="L680" i="45"/>
  <c r="M680" i="45" s="1"/>
  <c r="L3061" i="45"/>
  <c r="M3061" i="45" s="1"/>
  <c r="L2044" i="45"/>
  <c r="M2044" i="45" s="1"/>
  <c r="L2737" i="45"/>
  <c r="M2737" i="45" s="1"/>
  <c r="L1496" i="45"/>
  <c r="M1496" i="45" s="1"/>
  <c r="L1400" i="45"/>
  <c r="M1400" i="45" s="1"/>
  <c r="L426" i="45"/>
  <c r="M426" i="45" s="1"/>
  <c r="L805" i="45"/>
  <c r="M805" i="45" s="1"/>
  <c r="L1290" i="45"/>
  <c r="M1290" i="45" s="1"/>
  <c r="L2921" i="45"/>
  <c r="M2921" i="45" s="1"/>
  <c r="L2378" i="45"/>
  <c r="M2378" i="45" s="1"/>
  <c r="L2523" i="45"/>
  <c r="M2523" i="45" s="1"/>
  <c r="L3172" i="45"/>
  <c r="M3172" i="45" s="1"/>
  <c r="L2736" i="45"/>
  <c r="M2736" i="45" s="1"/>
  <c r="L2664" i="45"/>
  <c r="M2664" i="45" s="1"/>
  <c r="L776" i="45"/>
  <c r="M776" i="45" s="1"/>
  <c r="L2067" i="45"/>
  <c r="M2067" i="45" s="1"/>
  <c r="L264" i="45"/>
  <c r="M264" i="45" s="1"/>
  <c r="L641" i="45"/>
  <c r="M641" i="45" s="1"/>
  <c r="L1186" i="45"/>
  <c r="M1186" i="45" s="1"/>
  <c r="L1071" i="45"/>
  <c r="M1071" i="45" s="1"/>
  <c r="L620" i="45"/>
  <c r="M620" i="45" s="1"/>
  <c r="L570" i="45"/>
  <c r="M570" i="45" s="1"/>
  <c r="L3497" i="45"/>
  <c r="M3497" i="45" s="1"/>
  <c r="L1181" i="45"/>
  <c r="M1181" i="45" s="1"/>
  <c r="L1823" i="45"/>
  <c r="M1823" i="45" s="1"/>
  <c r="L137" i="45"/>
  <c r="M137" i="45" s="1"/>
  <c r="L1145" i="45"/>
  <c r="M1145" i="45" s="1"/>
  <c r="L1654" i="45"/>
  <c r="M1654" i="45" s="1"/>
  <c r="L3438" i="45"/>
  <c r="M3438" i="45" s="1"/>
  <c r="L143" i="45"/>
  <c r="M143" i="45" s="1"/>
  <c r="L1472" i="45"/>
  <c r="M1472" i="45" s="1"/>
  <c r="L3532" i="45"/>
  <c r="M3532" i="45" s="1"/>
  <c r="L1440" i="45"/>
  <c r="M1440" i="45" s="1"/>
  <c r="L1793" i="45"/>
  <c r="M1793" i="45" s="1"/>
  <c r="L2402" i="45"/>
  <c r="M2402" i="45" s="1"/>
  <c r="L3379" i="45"/>
  <c r="M3379" i="45" s="1"/>
  <c r="L120" i="45"/>
  <c r="M120" i="45" s="1"/>
  <c r="L3541" i="45"/>
  <c r="M3541" i="45" s="1"/>
  <c r="L3426" i="45"/>
  <c r="M3426" i="45" s="1"/>
  <c r="L3112" i="45"/>
  <c r="M3112" i="45" s="1"/>
  <c r="L1955" i="45"/>
  <c r="M1955" i="45" s="1"/>
  <c r="L3476" i="45"/>
  <c r="M3476" i="45" s="1"/>
  <c r="L1434" i="45"/>
  <c r="M1434" i="45" s="1"/>
  <c r="L260" i="45"/>
  <c r="M260" i="45" s="1"/>
  <c r="L2667" i="45"/>
  <c r="M2667" i="45" s="1"/>
  <c r="L1698" i="45"/>
  <c r="M1698" i="45" s="1"/>
  <c r="L3198" i="45"/>
  <c r="M3198" i="45" s="1"/>
  <c r="L2575" i="45"/>
  <c r="M2575" i="45" s="1"/>
  <c r="L910" i="45"/>
  <c r="M910" i="45" s="1"/>
  <c r="L3540" i="45"/>
  <c r="M3540" i="45" s="1"/>
  <c r="L1591" i="45"/>
  <c r="M1591" i="45" s="1"/>
  <c r="L1305" i="45"/>
  <c r="M1305" i="45" s="1"/>
  <c r="L3085" i="45"/>
  <c r="M3085" i="45" s="1"/>
  <c r="L1214" i="45"/>
  <c r="M1214" i="45" s="1"/>
  <c r="L3122" i="45"/>
  <c r="M3122" i="45" s="1"/>
  <c r="L1099" i="45"/>
  <c r="M1099" i="45" s="1"/>
  <c r="L2262" i="45"/>
  <c r="M2262" i="45" s="1"/>
  <c r="M249" i="45"/>
  <c r="L3244" i="45"/>
  <c r="M3244" i="45" s="1"/>
  <c r="L595" i="45"/>
  <c r="M595" i="45" s="1"/>
  <c r="L2943" i="45"/>
  <c r="M2943" i="45" s="1"/>
  <c r="L3091" i="45"/>
  <c r="M3091" i="45" s="1"/>
  <c r="L3506" i="45"/>
  <c r="M3506" i="45" s="1"/>
  <c r="L2999" i="45"/>
  <c r="M2999" i="45" s="1"/>
  <c r="L3224" i="45"/>
  <c r="M3224" i="45" s="1"/>
  <c r="L1122" i="45"/>
  <c r="M1122" i="45" s="1"/>
  <c r="L941" i="45"/>
  <c r="M941" i="45" s="1"/>
  <c r="L2308" i="45"/>
  <c r="M2308" i="45" s="1"/>
  <c r="L988" i="45"/>
  <c r="M988" i="45" s="1"/>
  <c r="L3422" i="45"/>
  <c r="M3422" i="45" s="1"/>
  <c r="L2443" i="45"/>
  <c r="M2443" i="45" s="1"/>
  <c r="L811" i="45"/>
  <c r="M811" i="45" s="1"/>
  <c r="L35" i="45"/>
  <c r="M35" i="45" s="1"/>
  <c r="L1340" i="45"/>
  <c r="M1340" i="45" s="1"/>
  <c r="L1418" i="45"/>
  <c r="M1418" i="45" s="1"/>
  <c r="L3385" i="45"/>
  <c r="M3385" i="45" s="1"/>
  <c r="L2723" i="45"/>
  <c r="M2723" i="45" s="1"/>
  <c r="L3470" i="45"/>
  <c r="M3470" i="45" s="1"/>
  <c r="L147" i="45"/>
  <c r="M147" i="45" s="1"/>
  <c r="L2573" i="45"/>
  <c r="M2573" i="45" s="1"/>
  <c r="L3544" i="45"/>
  <c r="M3544" i="45" s="1"/>
  <c r="L200" i="45"/>
  <c r="M200" i="45" s="1"/>
  <c r="L1899" i="45"/>
  <c r="M1899" i="45" s="1"/>
  <c r="L1427" i="45"/>
  <c r="M1427" i="45" s="1"/>
  <c r="L465" i="45"/>
  <c r="M465" i="45" s="1"/>
  <c r="L489" i="45"/>
  <c r="M489" i="45" s="1"/>
  <c r="L3393" i="45"/>
  <c r="M3393" i="45" s="1"/>
  <c r="L1765" i="45"/>
  <c r="M1765" i="45" s="1"/>
  <c r="L2700" i="45"/>
  <c r="M2700" i="45" s="1"/>
  <c r="L2164" i="45"/>
  <c r="M2164" i="45" s="1"/>
  <c r="L2156" i="45"/>
  <c r="M2156" i="45" s="1"/>
  <c r="L854" i="45"/>
  <c r="M854" i="45" s="1"/>
  <c r="L2323" i="45"/>
  <c r="M2323" i="45" s="1"/>
  <c r="L2098" i="45"/>
  <c r="M2098" i="45" s="1"/>
  <c r="L2871" i="45"/>
  <c r="M2871" i="45" s="1"/>
  <c r="L3046" i="45"/>
  <c r="M3046" i="45" s="1"/>
  <c r="L2792" i="45"/>
  <c r="M2792" i="45" s="1"/>
  <c r="L445" i="45"/>
  <c r="M445" i="45" s="1"/>
  <c r="L3485" i="45"/>
  <c r="M3485" i="45" s="1"/>
  <c r="L3321" i="45"/>
  <c r="M3321" i="45" s="1"/>
  <c r="L3367" i="45"/>
  <c r="M3367" i="45" s="1"/>
  <c r="L1986" i="45"/>
  <c r="M1986" i="45" s="1"/>
  <c r="L1849" i="45"/>
  <c r="M1849" i="45" s="1"/>
  <c r="L1937" i="45"/>
  <c r="M1937" i="45" s="1"/>
  <c r="L1045" i="45"/>
  <c r="M1045" i="45" s="1"/>
  <c r="L1129" i="45"/>
  <c r="M1129" i="45" s="1"/>
  <c r="L774" i="45"/>
  <c r="M774" i="45" s="1"/>
  <c r="L3248" i="45"/>
  <c r="M3248" i="45" s="1"/>
  <c r="L1449" i="45"/>
  <c r="M1449" i="45" s="1"/>
  <c r="L1513" i="45"/>
  <c r="M1513" i="45" s="1"/>
  <c r="L2160" i="45"/>
  <c r="M2160" i="45" s="1"/>
  <c r="L2815" i="45"/>
  <c r="M2815" i="45" s="1"/>
  <c r="L1286" i="45"/>
  <c r="M1286" i="45" s="1"/>
  <c r="L1859" i="45"/>
  <c r="M1859" i="45" s="1"/>
  <c r="L2336" i="45"/>
  <c r="M2336" i="45" s="1"/>
  <c r="L1659" i="45"/>
  <c r="M1659" i="45" s="1"/>
  <c r="L519" i="45"/>
  <c r="M519" i="45" s="1"/>
  <c r="L2558" i="45"/>
  <c r="M2558" i="45" s="1"/>
  <c r="L2485" i="45"/>
  <c r="M2485" i="45" s="1"/>
  <c r="L1520" i="45"/>
  <c r="M1520" i="45" s="1"/>
  <c r="L1503" i="45"/>
  <c r="M1503" i="45" s="1"/>
  <c r="L1880" i="45"/>
  <c r="M1880" i="45" s="1"/>
  <c r="L2421" i="45"/>
  <c r="M2421" i="45" s="1"/>
  <c r="L410" i="45"/>
  <c r="M410" i="45" s="1"/>
  <c r="L2143" i="45"/>
  <c r="M2143" i="45" s="1"/>
  <c r="L2062" i="45"/>
  <c r="M2062" i="45" s="1"/>
  <c r="L3526" i="45"/>
  <c r="M3526" i="45" s="1"/>
  <c r="L3511" i="45"/>
  <c r="M3511" i="45" s="1"/>
  <c r="L1566" i="45"/>
  <c r="M1566" i="45" s="1"/>
  <c r="L3406" i="45"/>
  <c r="M3406" i="45" s="1"/>
  <c r="L2076" i="45"/>
  <c r="M2076" i="45" s="1"/>
  <c r="L492" i="45"/>
  <c r="M492" i="45" s="1"/>
  <c r="L3505" i="45"/>
  <c r="M3505" i="45" s="1"/>
  <c r="L832" i="45"/>
  <c r="M832" i="45" s="1"/>
  <c r="L738" i="45"/>
  <c r="M738" i="45" s="1"/>
  <c r="L71" i="45"/>
  <c r="M71" i="45" s="1"/>
  <c r="L205" i="45"/>
  <c r="M205" i="45" s="1"/>
  <c r="L3344" i="45"/>
  <c r="M3344" i="45" s="1"/>
  <c r="L2822" i="45"/>
  <c r="M2822" i="45" s="1"/>
  <c r="L2461" i="45"/>
  <c r="M2461" i="45" s="1"/>
  <c r="L2735" i="45"/>
  <c r="M2735" i="45" s="1"/>
  <c r="L2565" i="45"/>
  <c r="M2565" i="45" s="1"/>
  <c r="L2510" i="45"/>
  <c r="M2510" i="45" s="1"/>
  <c r="L3030" i="45"/>
  <c r="M3030" i="45" s="1"/>
  <c r="L2103" i="45"/>
  <c r="M2103" i="45" s="1"/>
  <c r="L180" i="45"/>
  <c r="M180" i="45" s="1"/>
  <c r="L2546" i="45"/>
  <c r="M2546" i="45" s="1"/>
  <c r="L2838" i="45"/>
  <c r="M2838" i="45" s="1"/>
  <c r="L762" i="45"/>
  <c r="M762" i="45" s="1"/>
  <c r="L1124" i="45"/>
  <c r="M1124" i="45" s="1"/>
  <c r="L2930" i="45"/>
  <c r="M2930" i="45" s="1"/>
  <c r="L1614" i="45"/>
  <c r="M1614" i="45" s="1"/>
  <c r="L160" i="45"/>
  <c r="M160" i="45" s="1"/>
  <c r="L1946" i="45"/>
  <c r="M1946" i="45" s="1"/>
  <c r="L662" i="45"/>
  <c r="M662" i="45" s="1"/>
  <c r="L3038" i="45"/>
  <c r="M3038" i="45" s="1"/>
  <c r="L140" i="45"/>
  <c r="M140" i="45" s="1"/>
  <c r="L1128" i="45"/>
  <c r="M1128" i="45" s="1"/>
  <c r="L888" i="45"/>
  <c r="M888" i="45" s="1"/>
  <c r="L3477" i="45"/>
  <c r="M3477" i="45" s="1"/>
  <c r="L2284" i="45"/>
  <c r="M2284" i="45" s="1"/>
  <c r="L3055" i="45"/>
  <c r="M3055" i="45" s="1"/>
  <c r="L3053" i="45"/>
  <c r="M3053" i="45" s="1"/>
  <c r="L1338" i="45"/>
  <c r="M1338" i="45" s="1"/>
  <c r="L130" i="45"/>
  <c r="M130" i="45" s="1"/>
  <c r="L2186" i="45"/>
  <c r="M2186" i="45" s="1"/>
  <c r="L166" i="45"/>
  <c r="M166" i="45" s="1"/>
  <c r="L151" i="45"/>
  <c r="M151" i="45" s="1"/>
  <c r="L1908" i="45"/>
  <c r="M1908" i="45" s="1"/>
  <c r="L324" i="45"/>
  <c r="M324" i="45" s="1"/>
  <c r="L3348" i="45"/>
  <c r="M3348" i="45" s="1"/>
  <c r="L868" i="45"/>
  <c r="M868" i="45" s="1"/>
  <c r="L3269" i="45"/>
  <c r="M3269" i="45" s="1"/>
  <c r="L3107" i="45"/>
  <c r="M3107" i="45" s="1"/>
  <c r="L1604" i="45"/>
  <c r="M1604" i="45" s="1"/>
  <c r="L1057" i="45"/>
  <c r="M1057" i="45" s="1"/>
  <c r="L2798" i="45"/>
  <c r="M2798" i="45" s="1"/>
  <c r="L3388" i="45"/>
  <c r="M3388" i="45" s="1"/>
  <c r="L2924" i="45"/>
  <c r="M2924" i="45" s="1"/>
  <c r="L3487" i="45"/>
  <c r="M3487" i="45" s="1"/>
  <c r="L2583" i="45"/>
  <c r="M2583" i="45" s="1"/>
  <c r="L405" i="45"/>
  <c r="M405" i="45" s="1"/>
  <c r="L1588" i="45"/>
  <c r="M1588" i="45" s="1"/>
  <c r="L1890" i="45"/>
  <c r="M1890" i="45" s="1"/>
  <c r="L2853" i="45"/>
  <c r="M2853" i="45" s="1"/>
  <c r="L688" i="45"/>
  <c r="M688" i="45" s="1"/>
  <c r="L2867" i="45"/>
  <c r="M2867" i="45" s="1"/>
  <c r="L527" i="45"/>
  <c r="M527" i="45" s="1"/>
  <c r="L3521" i="45"/>
  <c r="M3521" i="45" s="1"/>
  <c r="L153" i="45"/>
  <c r="M153" i="45" s="1"/>
  <c r="L1819" i="45"/>
  <c r="M1819" i="45" s="1"/>
  <c r="L2734" i="45"/>
  <c r="M2734" i="45" s="1"/>
  <c r="L3486" i="45"/>
  <c r="M3486" i="45" s="1"/>
  <c r="L2030" i="45"/>
  <c r="M2030" i="45" s="1"/>
  <c r="L2358" i="45"/>
  <c r="M2358" i="45" s="1"/>
  <c r="L3516" i="45"/>
  <c r="M3516" i="45" s="1"/>
  <c r="L1272" i="45"/>
  <c r="M1272" i="45" s="1"/>
  <c r="L2392" i="45"/>
  <c r="M2392" i="45" s="1"/>
  <c r="L414" i="45"/>
  <c r="M414" i="45" s="1"/>
  <c r="L3441" i="45"/>
  <c r="M3441" i="45" s="1"/>
  <c r="L2121" i="45"/>
  <c r="M2121" i="45" s="1"/>
  <c r="L2904" i="45"/>
  <c r="M2904" i="45" s="1"/>
  <c r="L2090" i="45"/>
  <c r="M2090" i="45" s="1"/>
  <c r="L991" i="45"/>
  <c r="M991" i="45" s="1"/>
  <c r="L460" i="45"/>
  <c r="M460" i="45" s="1"/>
  <c r="L1748" i="45"/>
  <c r="M1748" i="45" s="1"/>
  <c r="L881" i="45"/>
  <c r="M881" i="45" s="1"/>
  <c r="L3395" i="45"/>
  <c r="M3395" i="45" s="1"/>
  <c r="L3445" i="45"/>
  <c r="M3445" i="45" s="1"/>
  <c r="L1360" i="45"/>
  <c r="M1360" i="45" s="1"/>
  <c r="L1678" i="45"/>
  <c r="M1678" i="45" s="1"/>
  <c r="L2839" i="45"/>
  <c r="M2839" i="45" s="1"/>
  <c r="L181" i="45"/>
  <c r="M181" i="45" s="1"/>
  <c r="L2035" i="45"/>
  <c r="M2035" i="45" s="1"/>
  <c r="L693" i="45"/>
  <c r="M693" i="45" s="1"/>
  <c r="L3500" i="45"/>
  <c r="M3500" i="45" s="1"/>
  <c r="L2936" i="45"/>
  <c r="M2936" i="45" s="1"/>
  <c r="L293" i="45"/>
  <c r="M293" i="45" s="1"/>
  <c r="L486" i="45"/>
  <c r="M486" i="45" s="1"/>
  <c r="L1896" i="45"/>
  <c r="M1896" i="45" s="1"/>
  <c r="L3437" i="45"/>
  <c r="M3437" i="45" s="1"/>
  <c r="L862" i="45"/>
  <c r="M862" i="45" s="1"/>
  <c r="L1142" i="45"/>
  <c r="M1142" i="45" s="1"/>
  <c r="L3089" i="45"/>
  <c r="M3089" i="45" s="1"/>
  <c r="L2094" i="45"/>
  <c r="M2094" i="45" s="1"/>
  <c r="L2042" i="45"/>
  <c r="M2042" i="45" s="1"/>
  <c r="L2739" i="45"/>
  <c r="M2739" i="45" s="1"/>
  <c r="L2417" i="45"/>
  <c r="M2417" i="45" s="1"/>
  <c r="L155" i="45"/>
  <c r="M155" i="45" s="1"/>
  <c r="L1082" i="45"/>
  <c r="M1082" i="45" s="1"/>
  <c r="L227" i="45"/>
  <c r="M227" i="45" s="1"/>
  <c r="L2320" i="45"/>
  <c r="M2320" i="45" s="1"/>
  <c r="L2731" i="45"/>
  <c r="M2731" i="45" s="1"/>
  <c r="L1362" i="45"/>
  <c r="M1362" i="45" s="1"/>
  <c r="L720" i="45"/>
  <c r="M720" i="45" s="1"/>
  <c r="L2109" i="45"/>
  <c r="M2109" i="45" s="1"/>
  <c r="L754" i="45"/>
  <c r="M754" i="45" s="1"/>
  <c r="L686" i="45"/>
  <c r="M686" i="45" s="1"/>
  <c r="L2939" i="45"/>
  <c r="M2939" i="45" s="1"/>
  <c r="L2878" i="45"/>
  <c r="M2878" i="45" s="1"/>
  <c r="L3080" i="45"/>
  <c r="M3080" i="45" s="1"/>
  <c r="L815" i="45"/>
  <c r="M815" i="45" s="1"/>
  <c r="L1619" i="45"/>
  <c r="M1619" i="45" s="1"/>
  <c r="L3471" i="45"/>
  <c r="M3471" i="45" s="1"/>
  <c r="L2917" i="45"/>
  <c r="M2917" i="45" s="1"/>
  <c r="L840" i="45"/>
  <c r="M840" i="45" s="1"/>
  <c r="L2750" i="45"/>
  <c r="M2750" i="45" s="1"/>
  <c r="L530" i="45"/>
  <c r="M530" i="45" s="1"/>
  <c r="L1772" i="45"/>
  <c r="M1772" i="45" s="1"/>
  <c r="L1770" i="45"/>
  <c r="M1770" i="45" s="1"/>
  <c r="L2397" i="45"/>
  <c r="M2397" i="45" s="1"/>
  <c r="L1406" i="45"/>
  <c r="M1406" i="45" s="1"/>
  <c r="L198" i="45"/>
  <c r="M198" i="45" s="1"/>
  <c r="L203" i="45"/>
  <c r="M203" i="45" s="1"/>
  <c r="L1107" i="45"/>
  <c r="M1107" i="45" s="1"/>
  <c r="L58" i="45"/>
  <c r="M58" i="45" s="1"/>
  <c r="L2202" i="45"/>
  <c r="M2202" i="45" s="1"/>
  <c r="L3131" i="45"/>
  <c r="M3131" i="45" s="1"/>
  <c r="L938" i="45"/>
  <c r="M938" i="45" s="1"/>
  <c r="L230" i="45"/>
  <c r="M230" i="45" s="1"/>
  <c r="L3307" i="45"/>
  <c r="M3307" i="45" s="1"/>
  <c r="L2270" i="45"/>
  <c r="M2270" i="45" s="1"/>
  <c r="L1077" i="45"/>
  <c r="M1077" i="45" s="1"/>
  <c r="L3371" i="45"/>
  <c r="M3371" i="45" s="1"/>
  <c r="L3404" i="45"/>
  <c r="M3404" i="45" s="1"/>
  <c r="L2742" i="45"/>
  <c r="M2742" i="45" s="1"/>
  <c r="L1384" i="45"/>
  <c r="M1384" i="45" s="1"/>
  <c r="L1903" i="45"/>
  <c r="M1903" i="45" s="1"/>
  <c r="L1956" i="45"/>
  <c r="M1956" i="45" s="1"/>
  <c r="L2915" i="45"/>
  <c r="M2915" i="45" s="1"/>
  <c r="L1465" i="45"/>
  <c r="M1465" i="45" s="1"/>
  <c r="L3415" i="45"/>
  <c r="M3415" i="45" s="1"/>
  <c r="L3460" i="45"/>
  <c r="M3460" i="45" s="1"/>
  <c r="L2012" i="45"/>
  <c r="M2012" i="45" s="1"/>
  <c r="L3358" i="45"/>
  <c r="M3358" i="45" s="1"/>
  <c r="L3408" i="45"/>
  <c r="M3408" i="45" s="1"/>
  <c r="L1483" i="45"/>
  <c r="M1483" i="45" s="1"/>
  <c r="L3237" i="45"/>
  <c r="M3237" i="45" s="1"/>
  <c r="L3064" i="45"/>
  <c r="M3064" i="45" s="1"/>
  <c r="L3163" i="45"/>
  <c r="M3163" i="45" s="1"/>
  <c r="L482" i="45"/>
  <c r="M482" i="45" s="1"/>
  <c r="L1668" i="45"/>
  <c r="M1668" i="45" s="1"/>
  <c r="L1962" i="45"/>
  <c r="M1962" i="45" s="1"/>
  <c r="L46" i="45"/>
  <c r="M46" i="45" s="1"/>
  <c r="L2002" i="45"/>
  <c r="M2002" i="45" s="1"/>
  <c r="L1741" i="45"/>
  <c r="M1741" i="45" s="1"/>
  <c r="L3095" i="45"/>
  <c r="M3095" i="45" s="1"/>
  <c r="L919" i="45"/>
  <c r="M919" i="45" s="1"/>
  <c r="L3192" i="45"/>
  <c r="M3192" i="45" s="1"/>
  <c r="L2831" i="45"/>
  <c r="M2831" i="45" s="1"/>
  <c r="L3200" i="45"/>
  <c r="M3200" i="45" s="1"/>
  <c r="L1019" i="45"/>
  <c r="M1019" i="45" s="1"/>
  <c r="L997" i="45"/>
  <c r="M997" i="45" s="1"/>
  <c r="L3449" i="45"/>
  <c r="M3449" i="45" s="1"/>
  <c r="L184" i="45"/>
  <c r="M184" i="45" s="1"/>
  <c r="L17" i="45"/>
  <c r="M17" i="45" s="1"/>
  <c r="L1062" i="45"/>
  <c r="M1062" i="45" s="1"/>
  <c r="L3401" i="45"/>
  <c r="M3401" i="45" s="1"/>
  <c r="L2464" i="45"/>
  <c r="M2464" i="45" s="1"/>
  <c r="L86" i="45"/>
  <c r="M86" i="45" s="1"/>
  <c r="L1669" i="45"/>
  <c r="M1669" i="45" s="1"/>
  <c r="L2710" i="45"/>
  <c r="M2710" i="45" s="1"/>
  <c r="L1832" i="45"/>
  <c r="M1832" i="45" s="1"/>
  <c r="L3219" i="45"/>
  <c r="M3219" i="45" s="1"/>
  <c r="L3166" i="45"/>
  <c r="M3166" i="45" s="1"/>
  <c r="L1414" i="45"/>
  <c r="M1414" i="45" s="1"/>
  <c r="L2708" i="45"/>
  <c r="M2708" i="45" s="1"/>
  <c r="L2922" i="45"/>
  <c r="M2922" i="45" s="1"/>
  <c r="L3221" i="45"/>
  <c r="M3221" i="45" s="1"/>
  <c r="L2699" i="45"/>
  <c r="M2699" i="45" s="1"/>
  <c r="L2102" i="45"/>
  <c r="M2102" i="45" s="1"/>
  <c r="L1753" i="45"/>
  <c r="M1753" i="45" s="1"/>
  <c r="L3087" i="45"/>
  <c r="M3087" i="45" s="1"/>
  <c r="L396" i="45"/>
  <c r="M396" i="45" s="1"/>
  <c r="L2046" i="45"/>
  <c r="M2046" i="45" s="1"/>
  <c r="L1881" i="45"/>
  <c r="M1881" i="45" s="1"/>
  <c r="L2507" i="45"/>
  <c r="M2507" i="45" s="1"/>
  <c r="L3543" i="45"/>
  <c r="M3543" i="45" s="1"/>
  <c r="L1994" i="45"/>
  <c r="M1994" i="45" s="1"/>
  <c r="L1912" i="45"/>
  <c r="M1912" i="45" s="1"/>
  <c r="L212" i="45"/>
  <c r="M212" i="45" s="1"/>
  <c r="L90" i="45"/>
  <c r="M90" i="45" s="1"/>
  <c r="L634" i="45"/>
  <c r="M634" i="45" s="1"/>
  <c r="L1869" i="45"/>
  <c r="M1869" i="45" s="1"/>
  <c r="L3052" i="45"/>
  <c r="M3052" i="45" s="1"/>
  <c r="L1700" i="45"/>
  <c r="M1700" i="45" s="1"/>
  <c r="L2619" i="45"/>
  <c r="M2619" i="45" s="1"/>
  <c r="L1796" i="45"/>
  <c r="M1796" i="45" s="1"/>
  <c r="L2779" i="45"/>
  <c r="M2779" i="45" s="1"/>
  <c r="L3146" i="45"/>
  <c r="M3146" i="45" s="1"/>
  <c r="L221" i="45"/>
  <c r="M221" i="45" s="1"/>
  <c r="L1918" i="45"/>
  <c r="M1918" i="45" s="1"/>
  <c r="L830" i="45"/>
  <c r="M830" i="45" s="1"/>
  <c r="L1370" i="45"/>
  <c r="M1370" i="45" s="1"/>
  <c r="L2834" i="45"/>
  <c r="M2834" i="45" s="1"/>
  <c r="L1294" i="45"/>
  <c r="M1294" i="45" s="1"/>
  <c r="L2205" i="45"/>
  <c r="M2205" i="45" s="1"/>
  <c r="L2298" i="45"/>
  <c r="M2298" i="45" s="1"/>
  <c r="L1959" i="45"/>
  <c r="M1959" i="45" s="1"/>
  <c r="L2055" i="45"/>
  <c r="M2055" i="45" s="1"/>
  <c r="L2451" i="45"/>
  <c r="M2451" i="45" s="1"/>
  <c r="L3301" i="45"/>
  <c r="M3301" i="45" s="1"/>
  <c r="L3538" i="45"/>
  <c r="M3538" i="45" s="1"/>
  <c r="L2738" i="45"/>
  <c r="M2738" i="45" s="1"/>
  <c r="L1870" i="45"/>
  <c r="M1870" i="45" s="1"/>
  <c r="L475" i="45"/>
  <c r="M475" i="45" s="1"/>
  <c r="L657" i="45"/>
  <c r="M657" i="45" s="1"/>
  <c r="L2074" i="45"/>
  <c r="M2074" i="45" s="1"/>
  <c r="L2487" i="45"/>
  <c r="M2487" i="45" s="1"/>
  <c r="L3463" i="45"/>
  <c r="M3463" i="45" s="1"/>
  <c r="L450" i="45"/>
  <c r="M450" i="45" s="1"/>
  <c r="L14" i="45"/>
  <c r="M14" i="45" s="1"/>
  <c r="L1758" i="45"/>
  <c r="M1758" i="45" s="1"/>
  <c r="L2673" i="45"/>
  <c r="M2673" i="45" s="1"/>
  <c r="L1547" i="45"/>
  <c r="M1547" i="45" s="1"/>
  <c r="L183" i="45"/>
  <c r="M183" i="45" s="1"/>
  <c r="L1517" i="45"/>
  <c r="M1517" i="45" s="1"/>
  <c r="L935" i="45"/>
  <c r="M935" i="45" s="1"/>
  <c r="L2294" i="45"/>
  <c r="M2294" i="45" s="1"/>
  <c r="L8" i="45"/>
  <c r="M8" i="45" s="1"/>
  <c r="L2926" i="45"/>
  <c r="M2926" i="45" s="1"/>
  <c r="L2404" i="45"/>
  <c r="M2404" i="45" s="1"/>
  <c r="L606" i="45"/>
  <c r="M606" i="45" s="1"/>
  <c r="L217" i="45"/>
  <c r="M217" i="45" s="1"/>
  <c r="L1841" i="45"/>
  <c r="M1841" i="45" s="1"/>
  <c r="L355" i="45"/>
  <c r="M355" i="45" s="1"/>
  <c r="L885" i="45"/>
  <c r="M885" i="45" s="1"/>
  <c r="L2477" i="45"/>
  <c r="M2477" i="45" s="1"/>
  <c r="L3453" i="45"/>
  <c r="M3453" i="45" s="1"/>
  <c r="L210" i="45"/>
  <c r="M210" i="45" s="1"/>
  <c r="L358" i="45"/>
  <c r="M358" i="45" s="1"/>
  <c r="L2713" i="45"/>
  <c r="M2713" i="45" s="1"/>
  <c r="L2949" i="45"/>
  <c r="M2949" i="45" s="1"/>
  <c r="L2810" i="45"/>
  <c r="M2810" i="45" s="1"/>
  <c r="L2897" i="45"/>
  <c r="M2897" i="45" s="1"/>
  <c r="L2730" i="45"/>
  <c r="M2730" i="45" s="1"/>
  <c r="L1538" i="45"/>
  <c r="M1538" i="45" s="1"/>
  <c r="L3069" i="45"/>
  <c r="M3069" i="45" s="1"/>
  <c r="L1865" i="45"/>
  <c r="M1865" i="45" s="1"/>
  <c r="L1220" i="45"/>
  <c r="M1220" i="45" s="1"/>
  <c r="L752" i="45"/>
  <c r="M752" i="45" s="1"/>
  <c r="L3531" i="45"/>
  <c r="M3531" i="45" s="1"/>
  <c r="L303" i="45"/>
  <c r="M303" i="45" s="1"/>
  <c r="L2732" i="45"/>
  <c r="M2732" i="45" s="1"/>
  <c r="L3503" i="45"/>
  <c r="M3503" i="45" s="1"/>
  <c r="L2859" i="45"/>
  <c r="M2859" i="45" s="1"/>
  <c r="L2468" i="45"/>
  <c r="M2468" i="45" s="1"/>
  <c r="L1643" i="45"/>
  <c r="M1643" i="45" s="1"/>
  <c r="L2458" i="45"/>
  <c r="M2458" i="45" s="1"/>
  <c r="L782" i="45"/>
  <c r="M782" i="45" s="1"/>
  <c r="L3474" i="45"/>
  <c r="M3474" i="45" s="1"/>
  <c r="L456" i="45"/>
  <c r="M456" i="45" s="1"/>
  <c r="L2377" i="45"/>
  <c r="M2377" i="45" s="1"/>
  <c r="L3243" i="45"/>
  <c r="M3243" i="45" s="1"/>
  <c r="L1050" i="45"/>
  <c r="M1050" i="45" s="1"/>
  <c r="L1983" i="45"/>
  <c r="M1983" i="45" s="1"/>
  <c r="L3394" i="45"/>
  <c r="M3394" i="45" s="1"/>
  <c r="L2499" i="45"/>
  <c r="M2499" i="45" s="1"/>
  <c r="L1268" i="45"/>
  <c r="M1268" i="45" s="1"/>
  <c r="L3298" i="45"/>
  <c r="M3298" i="45" s="1"/>
  <c r="L3077" i="45"/>
  <c r="M3077" i="45" s="1"/>
  <c r="L2174" i="45"/>
  <c r="M2174" i="45" s="1"/>
  <c r="L761" i="45"/>
  <c r="M761" i="45" s="1"/>
  <c r="L664" i="45"/>
  <c r="M664" i="45" s="1"/>
  <c r="L1907" i="45"/>
  <c r="M1907" i="45" s="1"/>
  <c r="L2987" i="45"/>
  <c r="M2987" i="45" s="1"/>
  <c r="L3075" i="45"/>
  <c r="M3075" i="45" s="1"/>
  <c r="L2166" i="45"/>
  <c r="M2166" i="45" s="1"/>
  <c r="L3431" i="45"/>
  <c r="M3431" i="45" s="1"/>
  <c r="L3047" i="45"/>
  <c r="M3047" i="45" s="1"/>
  <c r="L2423" i="45"/>
  <c r="M2423" i="45" s="1"/>
  <c r="L1693" i="45"/>
  <c r="M1693" i="45" s="1"/>
  <c r="L1675" i="45"/>
  <c r="M1675" i="45" s="1"/>
  <c r="L558" i="45"/>
  <c r="M558" i="45" s="1"/>
  <c r="L3137" i="45"/>
  <c r="M3137" i="45" s="1"/>
  <c r="L577" i="45"/>
  <c r="M577" i="45" s="1"/>
  <c r="L1504" i="45"/>
  <c r="M1504" i="45" s="1"/>
  <c r="L895" i="45"/>
  <c r="M895" i="45" s="1"/>
  <c r="L43" i="45"/>
  <c r="M43" i="45" s="1"/>
  <c r="L1485" i="45"/>
  <c r="M1485" i="45" s="1"/>
  <c r="L3264" i="45"/>
  <c r="M3264" i="45" s="1"/>
  <c r="L3082" i="45"/>
  <c r="M3082" i="45" s="1"/>
  <c r="L158" i="45"/>
  <c r="M158" i="45" s="1"/>
  <c r="L3155" i="45"/>
  <c r="M3155" i="45" s="1"/>
  <c r="L1982" i="45"/>
  <c r="M1982" i="45" s="1"/>
  <c r="L1953" i="45"/>
  <c r="M1953" i="45" s="1"/>
  <c r="L1579" i="45"/>
  <c r="M1579" i="45" s="1"/>
  <c r="L1562" i="45"/>
  <c r="M1562" i="45" s="1"/>
  <c r="L2684" i="45"/>
  <c r="M2684" i="45" s="1"/>
  <c r="L961" i="45"/>
  <c r="M961" i="45" s="1"/>
  <c r="L2695" i="45"/>
  <c r="M2695" i="45" s="1"/>
  <c r="L2133" i="45"/>
  <c r="M2133" i="45" s="1"/>
  <c r="L1898" i="45"/>
  <c r="M1898" i="45" s="1"/>
  <c r="L2178" i="45"/>
  <c r="M2178" i="45" s="1"/>
  <c r="L3097" i="45"/>
  <c r="M3097" i="45" s="1"/>
  <c r="L3434" i="45"/>
  <c r="M3434" i="45" s="1"/>
  <c r="L258" i="45"/>
  <c r="M258" i="45" s="1"/>
  <c r="L440" i="45"/>
  <c r="M440" i="45" s="1"/>
  <c r="L1725" i="45"/>
  <c r="M1725" i="45" s="1"/>
  <c r="L724" i="45"/>
  <c r="M724" i="45" s="1"/>
  <c r="L2399" i="45"/>
  <c r="M2399" i="45" s="1"/>
  <c r="L594" i="45"/>
  <c r="M594" i="45" s="1"/>
  <c r="L2079" i="45"/>
  <c r="M2079" i="45" s="1"/>
  <c r="L3425" i="45"/>
  <c r="M3425" i="45" s="1"/>
  <c r="L1722" i="45"/>
  <c r="M1722" i="45" s="1"/>
  <c r="L3547" i="45"/>
  <c r="M3547" i="45" s="1"/>
  <c r="L213" i="45"/>
  <c r="M213" i="45" s="1"/>
  <c r="L2629" i="45"/>
  <c r="M2629" i="45" s="1"/>
  <c r="L730" i="45"/>
  <c r="M730" i="45" s="1"/>
  <c r="L1133" i="45"/>
  <c r="M1133" i="45" s="1"/>
  <c r="L808" i="45"/>
  <c r="M808" i="45" s="1"/>
  <c r="L232" i="45"/>
  <c r="M232" i="45" s="1"/>
  <c r="L2527" i="45"/>
  <c r="M2527" i="45" s="1"/>
  <c r="L1634" i="45"/>
  <c r="M1634" i="45" s="1"/>
  <c r="L3428" i="45"/>
  <c r="M3428" i="45" s="1"/>
  <c r="L1605" i="45"/>
  <c r="M1605" i="45" s="1"/>
  <c r="L3515" i="45"/>
  <c r="M3515" i="45" s="1"/>
  <c r="L2974" i="45"/>
  <c r="M2974" i="45" s="1"/>
  <c r="L2022" i="45"/>
  <c r="M2022" i="45" s="1"/>
  <c r="L1660" i="45"/>
  <c r="M1660" i="45" s="1"/>
  <c r="L381" i="45"/>
  <c r="M381" i="45" s="1"/>
  <c r="L3117" i="45"/>
  <c r="M3117" i="45" s="1"/>
  <c r="L3363" i="45"/>
  <c r="M3363" i="45" s="1"/>
  <c r="L1795" i="45"/>
  <c r="M1795" i="45" s="1"/>
  <c r="L916" i="45"/>
  <c r="M916" i="45" s="1"/>
  <c r="L1255" i="45"/>
  <c r="M1255" i="45" s="1"/>
  <c r="L1324" i="45"/>
  <c r="M1324" i="45" s="1"/>
  <c r="L2307" i="45"/>
  <c r="M2307" i="45" s="1"/>
  <c r="L3126" i="45"/>
  <c r="M3126" i="45" s="1"/>
  <c r="L947" i="45"/>
  <c r="M947" i="45" s="1"/>
  <c r="L1535" i="45"/>
  <c r="M1535" i="45" s="1"/>
  <c r="L1402" i="45"/>
  <c r="M1402" i="45" s="1"/>
  <c r="L177" i="45"/>
  <c r="M177" i="45" s="1"/>
  <c r="L85" i="45"/>
  <c r="M85" i="45" s="1"/>
  <c r="L2642" i="45"/>
  <c r="M2642" i="45" s="1"/>
  <c r="L3009" i="45"/>
  <c r="M3009" i="45" s="1"/>
  <c r="L2966" i="45"/>
  <c r="M2966" i="45" s="1"/>
  <c r="L2007" i="45"/>
  <c r="M2007" i="45" s="1"/>
  <c r="L1196" i="45"/>
  <c r="M1196" i="45" s="1"/>
  <c r="L590" i="45"/>
  <c r="M590" i="45" s="1"/>
  <c r="L1003" i="45"/>
  <c r="M1003" i="45" s="1"/>
  <c r="L3381" i="45"/>
  <c r="M3381" i="45" s="1"/>
  <c r="L1350" i="45"/>
  <c r="M1350" i="45" s="1"/>
  <c r="L2858" i="45"/>
  <c r="M2858" i="45" s="1"/>
  <c r="L1593" i="45"/>
  <c r="M1593" i="45" s="1"/>
  <c r="L1264" i="45"/>
  <c r="M1264" i="45" s="1"/>
  <c r="L1259" i="45"/>
  <c r="M1259" i="45" s="1"/>
  <c r="L3140" i="45"/>
  <c r="M3140" i="45" s="1"/>
  <c r="L1828" i="45"/>
  <c r="M1828" i="45" s="1"/>
  <c r="L2448" i="45"/>
  <c r="M2448" i="45" s="1"/>
  <c r="L2559" i="45"/>
  <c r="M2559" i="45" s="1"/>
  <c r="L2408" i="45"/>
  <c r="M2408" i="45" s="1"/>
  <c r="L2332" i="45"/>
  <c r="M2332" i="45" s="1"/>
  <c r="L3340" i="45"/>
  <c r="M3340" i="45" s="1"/>
  <c r="L2960" i="45"/>
  <c r="M2960" i="45" s="1"/>
  <c r="L1646" i="45"/>
  <c r="M1646" i="45" s="1"/>
  <c r="L57" i="45"/>
  <c r="M57" i="45" s="1"/>
  <c r="L3499" i="45"/>
  <c r="M3499" i="45" s="1"/>
  <c r="L3297" i="45"/>
  <c r="M3297" i="45" s="1"/>
  <c r="L3135" i="45"/>
  <c r="M3135" i="45" s="1"/>
  <c r="L891" i="45"/>
  <c r="M891" i="45" s="1"/>
  <c r="L2517" i="45"/>
  <c r="M2517" i="45" s="1"/>
  <c r="L1094" i="45"/>
  <c r="M1094" i="45" s="1"/>
  <c r="L296" i="45"/>
  <c r="M296" i="45" s="1"/>
  <c r="L2303" i="45"/>
  <c r="M2303" i="45" s="1"/>
  <c r="L98" i="45"/>
  <c r="M98" i="45" s="1"/>
  <c r="L2310" i="45"/>
  <c r="M2310" i="45" s="1"/>
  <c r="L9" i="45"/>
  <c r="M9" i="45" s="1"/>
  <c r="L167" i="45"/>
  <c r="M167" i="45" s="1"/>
  <c r="L2019" i="45"/>
  <c r="M2019" i="45" s="1"/>
  <c r="L557" i="45"/>
  <c r="M557" i="45" s="1"/>
  <c r="L50" i="45"/>
  <c r="M50" i="45" s="1"/>
  <c r="L159" i="45"/>
  <c r="M159" i="45" s="1"/>
  <c r="L2569" i="45"/>
  <c r="M2569" i="45" s="1"/>
  <c r="L640" i="45"/>
  <c r="M640" i="45" s="1"/>
  <c r="L2771" i="45"/>
  <c r="M2771" i="45" s="1"/>
  <c r="L2420" i="45"/>
  <c r="M2420" i="45" s="1"/>
  <c r="L2836" i="45"/>
  <c r="M2836" i="45" s="1"/>
  <c r="L136" i="45"/>
  <c r="M136" i="45" s="1"/>
  <c r="L2082" i="45"/>
  <c r="M2082" i="45" s="1"/>
  <c r="L73" i="45"/>
  <c r="M73" i="45" s="1"/>
  <c r="L2237" i="45"/>
  <c r="M2237" i="45" s="1"/>
  <c r="L906" i="45"/>
  <c r="M906" i="45" s="1"/>
  <c r="L1778" i="45"/>
  <c r="M1778" i="45" s="1"/>
  <c r="L1851" i="45"/>
  <c r="M1851" i="45" s="1"/>
  <c r="L2623" i="45"/>
  <c r="M2623" i="45" s="1"/>
  <c r="L1235" i="45"/>
  <c r="M1235" i="45" s="1"/>
  <c r="L3489" i="45"/>
  <c r="M3489" i="45" s="1"/>
  <c r="L1968" i="45"/>
  <c r="M1968" i="45" s="1"/>
  <c r="L1674" i="45"/>
  <c r="M1674" i="45" s="1"/>
  <c r="L1469" i="45"/>
  <c r="M1469" i="45" s="1"/>
  <c r="L191" i="45"/>
  <c r="M191" i="45" s="1"/>
  <c r="L526" i="45"/>
  <c r="M526" i="45" s="1"/>
  <c r="L3168" i="45"/>
  <c r="M3168" i="45" s="1"/>
  <c r="L758" i="45"/>
  <c r="M758" i="45" s="1"/>
  <c r="L2832" i="45"/>
  <c r="M2832" i="45" s="1"/>
  <c r="L2767" i="45"/>
  <c r="M2767" i="45" s="1"/>
  <c r="L2395" i="45"/>
  <c r="M2395" i="45" s="1"/>
  <c r="L1782" i="45"/>
  <c r="M1782" i="45" s="1"/>
  <c r="L1691" i="45"/>
  <c r="M1691" i="45" s="1"/>
  <c r="L934" i="45"/>
  <c r="M934" i="45" s="1"/>
  <c r="L3289" i="45"/>
  <c r="M3289" i="45" s="1"/>
  <c r="L2025" i="45"/>
  <c r="M2025" i="45" s="1"/>
  <c r="L247" i="45"/>
  <c r="M247" i="45" s="1"/>
  <c r="L1505" i="45"/>
  <c r="M1505" i="45" s="1"/>
  <c r="L3066" i="45"/>
  <c r="M3066" i="45" s="1"/>
  <c r="L16" i="45"/>
  <c r="M16" i="45" s="1"/>
  <c r="L1304" i="45"/>
  <c r="M1304" i="45" s="1"/>
  <c r="L3279" i="45"/>
  <c r="M3279" i="45" s="1"/>
  <c r="L499" i="45"/>
  <c r="M499" i="45" s="1"/>
  <c r="L2338" i="45"/>
  <c r="M2338" i="45" s="1"/>
  <c r="L2225" i="45"/>
  <c r="M2225" i="45" s="1"/>
  <c r="L1827" i="45"/>
  <c r="M1827" i="45" s="1"/>
  <c r="L79" i="45"/>
  <c r="M79" i="45" s="1"/>
  <c r="L2554" i="45"/>
  <c r="M2554" i="45" s="1"/>
  <c r="L3090" i="45"/>
  <c r="M3090" i="45" s="1"/>
  <c r="L2053" i="45"/>
  <c r="M2053" i="45" s="1"/>
  <c r="L1110" i="45"/>
  <c r="M1110" i="45" s="1"/>
  <c r="L1296" i="45"/>
  <c r="M1296" i="45" s="1"/>
  <c r="L139" i="45"/>
  <c r="M139" i="45" s="1"/>
  <c r="L1902" i="45"/>
  <c r="M1902" i="45" s="1"/>
  <c r="L1714" i="45"/>
  <c r="M1714" i="45" s="1"/>
  <c r="L943" i="45"/>
  <c r="M943" i="45" s="1"/>
  <c r="L2437" i="45"/>
  <c r="M2437" i="45" s="1"/>
  <c r="L2422" i="45"/>
  <c r="M2422" i="45" s="1"/>
  <c r="L3508" i="45"/>
  <c r="M3508" i="45" s="1"/>
  <c r="L3233" i="45"/>
  <c r="M3233" i="45" s="1"/>
  <c r="L3493" i="45"/>
  <c r="M3493" i="45" s="1"/>
  <c r="L255" i="45"/>
  <c r="M255" i="45" s="1"/>
  <c r="L2585" i="45"/>
  <c r="M2585" i="45" s="1"/>
  <c r="L273" i="45"/>
  <c r="M273" i="45" s="1"/>
  <c r="L70" i="45"/>
  <c r="M70" i="45" s="1"/>
  <c r="L772" i="45"/>
  <c r="M772" i="45" s="1"/>
  <c r="L1157" i="45"/>
  <c r="M1157" i="45" s="1"/>
  <c r="L785" i="45"/>
  <c r="M785" i="45" s="1"/>
  <c r="L388" i="45"/>
  <c r="M388" i="45" s="1"/>
  <c r="L798" i="45"/>
  <c r="M798" i="45" s="1"/>
  <c r="L2254" i="45"/>
  <c r="M2254" i="45" s="1"/>
  <c r="L369" i="45"/>
  <c r="M369" i="45" s="1"/>
  <c r="L481" i="45"/>
  <c r="M481" i="45" s="1"/>
  <c r="L3467" i="45"/>
  <c r="M3467" i="45" s="1"/>
  <c r="L301" i="45"/>
  <c r="M301" i="45" s="1"/>
  <c r="L2626" i="45"/>
  <c r="M2626" i="45" s="1"/>
  <c r="L2683" i="45"/>
  <c r="M2683" i="45" s="1"/>
  <c r="L683" i="45"/>
  <c r="M683" i="45" s="1"/>
  <c r="L1970" i="45"/>
  <c r="M1970" i="45" s="1"/>
  <c r="L1462" i="45"/>
  <c r="M1462" i="45" s="1"/>
  <c r="L2231" i="45"/>
  <c r="M2231" i="45" s="1"/>
  <c r="L2215" i="45"/>
  <c r="M2215" i="45" s="1"/>
  <c r="L1650" i="45"/>
  <c r="M1650" i="45" s="1"/>
  <c r="L569" i="45"/>
  <c r="M569" i="45" s="1"/>
  <c r="L288" i="45"/>
  <c r="M288" i="45" s="1"/>
  <c r="L28" i="45"/>
  <c r="M28" i="45" s="1"/>
  <c r="L986" i="45"/>
  <c r="M986" i="45" s="1"/>
  <c r="L2126" i="45"/>
  <c r="M2126" i="45" s="1"/>
  <c r="L365" i="45"/>
  <c r="M365" i="45" s="1"/>
  <c r="L1136" i="45"/>
  <c r="M1136" i="45" s="1"/>
  <c r="L2314" i="45"/>
  <c r="M2314" i="45" s="1"/>
  <c r="L787" i="45"/>
  <c r="M787" i="45" s="1"/>
  <c r="L2852" i="45"/>
  <c r="M2852" i="45" s="1"/>
  <c r="L108" i="45"/>
  <c r="M108" i="45" s="1"/>
  <c r="L2762" i="45"/>
  <c r="M2762" i="45" s="1"/>
  <c r="L2428" i="45"/>
  <c r="M2428" i="45" s="1"/>
  <c r="L112" i="45"/>
  <c r="M112" i="45" s="1"/>
  <c r="L2901" i="45"/>
  <c r="M2901" i="45" s="1"/>
  <c r="L1988" i="45"/>
  <c r="M1988" i="45" s="1"/>
  <c r="L671" i="45"/>
  <c r="M671" i="45" s="1"/>
  <c r="L511" i="45"/>
  <c r="M511" i="45" s="1"/>
  <c r="L1332" i="45"/>
  <c r="M1332" i="45" s="1"/>
  <c r="L670" i="45"/>
  <c r="M670" i="45" s="1"/>
  <c r="L1314" i="45"/>
  <c r="M1314" i="45" s="1"/>
  <c r="L3174" i="45"/>
  <c r="M3174" i="45" s="1"/>
  <c r="L967" i="45"/>
  <c r="M967" i="45" s="1"/>
  <c r="L3520" i="45"/>
  <c r="M3520" i="45" s="1"/>
  <c r="L1454" i="45"/>
  <c r="M1454" i="45" s="1"/>
  <c r="L1093" i="45"/>
  <c r="M1093" i="45" s="1"/>
  <c r="L1189" i="45"/>
  <c r="M1189" i="45" s="1"/>
  <c r="L2894" i="45"/>
  <c r="M2894" i="45" s="1"/>
  <c r="L2607" i="45"/>
  <c r="M2607" i="45" s="1"/>
  <c r="L1734" i="45"/>
  <c r="M1734" i="45" s="1"/>
  <c r="L692" i="45"/>
  <c r="M692" i="45" s="1"/>
  <c r="L2632" i="45"/>
  <c r="M2632" i="45" s="1"/>
  <c r="L3498" i="45"/>
  <c r="M3498" i="45" s="1"/>
  <c r="L2114" i="45"/>
  <c r="M2114" i="45" s="1"/>
  <c r="L2434" i="45"/>
  <c r="M2434" i="45" s="1"/>
  <c r="L2364" i="45"/>
  <c r="M2364" i="45" s="1"/>
  <c r="L753" i="45"/>
  <c r="M753" i="45" s="1"/>
  <c r="L717" i="45"/>
  <c r="M717" i="45" s="1"/>
  <c r="L3152" i="45"/>
  <c r="M3152" i="45" s="1"/>
  <c r="L1391" i="45"/>
  <c r="M1391" i="45" s="1"/>
  <c r="L2920" i="45"/>
  <c r="M2920" i="45" s="1"/>
  <c r="L1112" i="45"/>
  <c r="M1112" i="45" s="1"/>
  <c r="L2579" i="45"/>
  <c r="M2579" i="45" s="1"/>
  <c r="L2793" i="45"/>
  <c r="M2793" i="45" s="1"/>
  <c r="L1926" i="45"/>
  <c r="M1926" i="45" s="1"/>
  <c r="L1807" i="45"/>
  <c r="M1807" i="45" s="1"/>
  <c r="L1173" i="45"/>
  <c r="M1173" i="45" s="1"/>
  <c r="L2222" i="45"/>
  <c r="M2222" i="45" s="1"/>
  <c r="L1875" i="45"/>
  <c r="M1875" i="45" s="1"/>
  <c r="L418" i="45"/>
  <c r="M418" i="45" s="1"/>
  <c r="L2719" i="45"/>
  <c r="M2719" i="45" s="1"/>
  <c r="L1624" i="45"/>
  <c r="M1624" i="45" s="1"/>
  <c r="L1150" i="45"/>
  <c r="M1150" i="45" s="1"/>
  <c r="L1105" i="45"/>
  <c r="M1105" i="45" s="1"/>
  <c r="L2660" i="45"/>
  <c r="M2660" i="45" s="1"/>
  <c r="L1147" i="45"/>
  <c r="M1147" i="45" s="1"/>
  <c r="L3257" i="45"/>
  <c r="M3257" i="45" s="1"/>
  <c r="L2158" i="45"/>
  <c r="M2158" i="45" s="1"/>
  <c r="L284" i="45"/>
  <c r="M284" i="45" s="1"/>
  <c r="L2414" i="45"/>
  <c r="M2414" i="45" s="1"/>
  <c r="L1707" i="45"/>
  <c r="M1707" i="45" s="1"/>
  <c r="L2614" i="45"/>
  <c r="M2614" i="45" s="1"/>
  <c r="L3421" i="45"/>
  <c r="M3421" i="45" s="1"/>
  <c r="L1980" i="45"/>
  <c r="M1980" i="45" s="1"/>
  <c r="L540" i="45"/>
  <c r="M540" i="45" s="1"/>
  <c r="L1969" i="45"/>
  <c r="M1969" i="45" s="1"/>
  <c r="L2749" i="45"/>
  <c r="M2749" i="45" s="1"/>
  <c r="L900" i="45"/>
  <c r="M900" i="45" s="1"/>
  <c r="L1637" i="45"/>
  <c r="M1637" i="45" s="1"/>
  <c r="L593" i="45"/>
  <c r="M593" i="45" s="1"/>
  <c r="L2268" i="45"/>
  <c r="M2268" i="45" s="1"/>
  <c r="L62" i="45"/>
  <c r="M62" i="45" s="1"/>
  <c r="L2289" i="45"/>
  <c r="M2289" i="45" s="1"/>
  <c r="L1115" i="45"/>
  <c r="M1115" i="45" s="1"/>
  <c r="L2892" i="45"/>
  <c r="M2892" i="45" s="1"/>
  <c r="L2944" i="45"/>
  <c r="M2944" i="45" s="1"/>
  <c r="L2801" i="45"/>
  <c r="M2801" i="45" s="1"/>
  <c r="L2032" i="45"/>
  <c r="M2032" i="45" s="1"/>
  <c r="L2140" i="45"/>
  <c r="M2140" i="45" s="1"/>
  <c r="L3049" i="45"/>
  <c r="M3049" i="45" s="1"/>
  <c r="L923" i="45"/>
  <c r="M923" i="45" s="1"/>
  <c r="L1021" i="45"/>
  <c r="M1021" i="45" s="1"/>
  <c r="L3328" i="45"/>
  <c r="M3328" i="45" s="1"/>
  <c r="L576" i="45"/>
  <c r="M576" i="45" s="1"/>
  <c r="L792" i="45"/>
  <c r="M792" i="45" s="1"/>
  <c r="L1344" i="45"/>
  <c r="M1344" i="45" s="1"/>
  <c r="L2557" i="45"/>
  <c r="M2557" i="45" s="1"/>
  <c r="L3482" i="45"/>
  <c r="M3482" i="45" s="1"/>
  <c r="L2889" i="45"/>
  <c r="M2889" i="45" s="1"/>
  <c r="L744" i="45"/>
  <c r="M744" i="45" s="1"/>
  <c r="L2705" i="45"/>
  <c r="M2705" i="45" s="1"/>
  <c r="L3423" i="45"/>
  <c r="M3423" i="45" s="1"/>
  <c r="L312" i="45"/>
  <c r="M312" i="45" s="1"/>
  <c r="L146" i="45"/>
  <c r="M146" i="45" s="1"/>
  <c r="L3372" i="45"/>
  <c r="M3372" i="45" s="1"/>
  <c r="L430" i="45"/>
  <c r="M430" i="45" s="1"/>
  <c r="L1393" i="45"/>
  <c r="M1393" i="45" s="1"/>
  <c r="L328" i="45"/>
  <c r="M328" i="45" s="1"/>
  <c r="L6" i="45"/>
  <c r="M6" i="45" s="1"/>
  <c r="L940" i="45"/>
  <c r="M940" i="45" s="1"/>
  <c r="L833" i="45"/>
  <c r="M833" i="45" s="1"/>
  <c r="L3369" i="45"/>
  <c r="M3369" i="45" s="1"/>
  <c r="L2501" i="45"/>
  <c r="M2501" i="45" s="1"/>
  <c r="L668" i="45"/>
  <c r="M668" i="45" s="1"/>
  <c r="L995" i="45"/>
  <c r="M995" i="45" s="1"/>
  <c r="L322" i="45"/>
  <c r="M322" i="45" s="1"/>
  <c r="L1769" i="45"/>
  <c r="M1769" i="45" s="1"/>
  <c r="L2335" i="45"/>
  <c r="M2335" i="45" s="1"/>
  <c r="L1512" i="45"/>
  <c r="M1512" i="45" s="1"/>
  <c r="L193" i="45"/>
  <c r="M193" i="45" s="1"/>
  <c r="L3247" i="45"/>
  <c r="M3247" i="45" s="1"/>
  <c r="L1493" i="45"/>
  <c r="M1493" i="45" s="1"/>
  <c r="L1445" i="45"/>
  <c r="M1445" i="45" s="1"/>
  <c r="L94" i="45"/>
  <c r="M94" i="45" s="1"/>
  <c r="L711" i="45"/>
  <c r="M711" i="45" s="1"/>
  <c r="L1047" i="45"/>
  <c r="M1047" i="45" s="1"/>
  <c r="L1065" i="45"/>
  <c r="M1065" i="45" s="1"/>
  <c r="L3226" i="45"/>
  <c r="M3226" i="45" s="1"/>
  <c r="L3007" i="45"/>
  <c r="M3007" i="45" s="1"/>
  <c r="L2232" i="45"/>
  <c r="M2232" i="45" s="1"/>
  <c r="L2210" i="45"/>
  <c r="M2210" i="45" s="1"/>
  <c r="L2248" i="45"/>
  <c r="M2248" i="45" s="1"/>
  <c r="L2192" i="45"/>
  <c r="M2192" i="45" s="1"/>
  <c r="L1171" i="45"/>
  <c r="M1171" i="45" s="1"/>
  <c r="L1178" i="45"/>
  <c r="M1178" i="45" s="1"/>
  <c r="L977" i="45"/>
  <c r="M977" i="45" s="1"/>
  <c r="L174" i="45"/>
  <c r="M174" i="45" s="1"/>
  <c r="L2015" i="45"/>
  <c r="M2015" i="45" s="1"/>
  <c r="L1999" i="45"/>
  <c r="M1999" i="45" s="1"/>
  <c r="L2687" i="45"/>
  <c r="M2687" i="45" s="1"/>
  <c r="L2967" i="45"/>
  <c r="M2967" i="45" s="1"/>
  <c r="L535" i="45"/>
  <c r="M535" i="45" s="1"/>
  <c r="L625" i="45"/>
  <c r="M625" i="45" s="1"/>
  <c r="L654" i="45"/>
  <c r="M654" i="45" s="1"/>
  <c r="L545" i="45"/>
  <c r="M545" i="45" s="1"/>
  <c r="L1382" i="45"/>
  <c r="M1382" i="45" s="1"/>
  <c r="L810" i="45"/>
  <c r="M810" i="45" s="1"/>
  <c r="L2549" i="45"/>
  <c r="M2549" i="45" s="1"/>
  <c r="L2587" i="45"/>
  <c r="M2587" i="45" s="1"/>
  <c r="L1037" i="45"/>
  <c r="M1037" i="45" s="1"/>
  <c r="L3018" i="45"/>
  <c r="M3018" i="45" s="1"/>
  <c r="L3022" i="45"/>
  <c r="M3022" i="45" s="1"/>
  <c r="L2348" i="45"/>
  <c r="M2348" i="45" s="1"/>
  <c r="L3063" i="45"/>
  <c r="M3063" i="45" s="1"/>
  <c r="L3282" i="45"/>
  <c r="M3282" i="45" s="1"/>
  <c r="L2069" i="45"/>
  <c r="M2069" i="45" s="1"/>
  <c r="L2543" i="45"/>
  <c r="M2543" i="45" s="1"/>
  <c r="L1044" i="45"/>
  <c r="M1044" i="45" s="1"/>
  <c r="L877" i="45"/>
  <c r="M877" i="45" s="1"/>
  <c r="L2470" i="45"/>
  <c r="M2470" i="45" s="1"/>
  <c r="L2725" i="45"/>
  <c r="M2725" i="45" s="1"/>
  <c r="L170" i="45"/>
  <c r="M170" i="45" s="1"/>
  <c r="L2596" i="45"/>
  <c r="M2596" i="45" s="1"/>
  <c r="L2534" i="45"/>
  <c r="M2534" i="45" s="1"/>
  <c r="L3501" i="45"/>
  <c r="M3501" i="45" s="1"/>
  <c r="L1228" i="45"/>
  <c r="M1228" i="45" s="1"/>
  <c r="L2185" i="45"/>
  <c r="M2185" i="45" s="1"/>
  <c r="L2382" i="45"/>
  <c r="M2382" i="45" s="1"/>
  <c r="L2351" i="45"/>
  <c r="M2351" i="45" s="1"/>
  <c r="L2123" i="45"/>
  <c r="M2123" i="45" s="1"/>
  <c r="L1495" i="45"/>
  <c r="M1495" i="45" s="1"/>
  <c r="L548" i="45"/>
  <c r="M548" i="45" s="1"/>
  <c r="L904" i="45"/>
  <c r="M904" i="45" s="1"/>
  <c r="L3494" i="45"/>
  <c r="M3494" i="45" s="1"/>
  <c r="L202" i="45"/>
  <c r="M202" i="45" s="1"/>
  <c r="L208" i="45"/>
  <c r="M208" i="45" s="1"/>
  <c r="L2409" i="45"/>
  <c r="M2409" i="45" s="1"/>
  <c r="L1102" i="45"/>
  <c r="M1102" i="45" s="1"/>
  <c r="L3094" i="45"/>
  <c r="M3094" i="45" s="1"/>
  <c r="L1261" i="45"/>
  <c r="M1261" i="45" s="1"/>
  <c r="L1081" i="45"/>
  <c r="M1081" i="45" s="1"/>
  <c r="L3184" i="45"/>
  <c r="M3184" i="45" s="1"/>
  <c r="L3101" i="45"/>
  <c r="M3101" i="45" s="1"/>
  <c r="L2442" i="45"/>
  <c r="M2442" i="45" s="1"/>
  <c r="L1121" i="45"/>
  <c r="M1121" i="45" s="1"/>
  <c r="L1928" i="45"/>
  <c r="M1928" i="45" s="1"/>
  <c r="L1541" i="45"/>
  <c r="M1541" i="45" s="1"/>
  <c r="L1421" i="45"/>
  <c r="M1421" i="45" s="1"/>
  <c r="L1439" i="45"/>
  <c r="M1439" i="45" s="1"/>
  <c r="L617" i="45"/>
  <c r="M617" i="45" s="1"/>
  <c r="L1704" i="45"/>
  <c r="M1704" i="45" s="1"/>
  <c r="L3492" i="45"/>
  <c r="M3492" i="45" s="1"/>
  <c r="L3236" i="45"/>
  <c r="M3236" i="45" s="1"/>
  <c r="L1856" i="45"/>
  <c r="M1856" i="45" s="1"/>
  <c r="L1836" i="45"/>
  <c r="M1836" i="45" s="1"/>
  <c r="L1336" i="45"/>
  <c r="M1336" i="45" s="1"/>
  <c r="L1399" i="45"/>
  <c r="M1399" i="45" s="1"/>
  <c r="L2163" i="45"/>
  <c r="M2163" i="45" s="1"/>
  <c r="L1246" i="45"/>
  <c r="M1246" i="45" s="1"/>
  <c r="L2116" i="45"/>
  <c r="M2116" i="45" s="1"/>
  <c r="L422" i="45"/>
  <c r="M422" i="45" s="1"/>
  <c r="L2934" i="45"/>
  <c r="M2934" i="45" s="1"/>
  <c r="L3207" i="45"/>
  <c r="M3207" i="45" s="1"/>
  <c r="L448" i="45"/>
  <c r="M448" i="45" s="1"/>
  <c r="L179" i="45"/>
  <c r="M179" i="45" s="1"/>
  <c r="L2616" i="45"/>
  <c r="M2616" i="45" s="1"/>
  <c r="L165" i="45"/>
  <c r="M165" i="45" s="1"/>
  <c r="L2243" i="45"/>
  <c r="M2243" i="45" s="1"/>
  <c r="L1529" i="45"/>
  <c r="M1529" i="45" s="1"/>
  <c r="L1568" i="45"/>
  <c r="M1568" i="45" s="1"/>
  <c r="L305" i="45"/>
  <c r="M305" i="45" s="1"/>
  <c r="L719" i="45"/>
  <c r="M719" i="45" s="1"/>
  <c r="L1229" i="45"/>
  <c r="M1229" i="45" s="1"/>
  <c r="L409" i="45"/>
  <c r="M409" i="45" s="1"/>
  <c r="L3029" i="45"/>
  <c r="M3029" i="45" s="1"/>
  <c r="L269" i="45"/>
  <c r="M269" i="45" s="1"/>
  <c r="L3039" i="45"/>
  <c r="M3039" i="45" s="1"/>
  <c r="L2271" i="45"/>
  <c r="M2271" i="45" s="1"/>
  <c r="L2639" i="45"/>
  <c r="M2639" i="45" s="1"/>
  <c r="L2679" i="45"/>
  <c r="M2679" i="45" s="1"/>
  <c r="L1801" i="45"/>
  <c r="M1801" i="45" s="1"/>
  <c r="L814" i="45"/>
  <c r="M814" i="45" s="1"/>
  <c r="L1936" i="45"/>
  <c r="M1936" i="45" s="1"/>
  <c r="L1662" i="45"/>
  <c r="M1662" i="45" s="1"/>
  <c r="L1609" i="45"/>
  <c r="M1609" i="45" s="1"/>
  <c r="L1387" i="45"/>
  <c r="M1387" i="45" s="1"/>
  <c r="L2195" i="45"/>
  <c r="M2195" i="45" s="1"/>
  <c r="L1141" i="45"/>
  <c r="M1141" i="45" s="1"/>
  <c r="L2791" i="45"/>
  <c r="M2791" i="45" s="1"/>
  <c r="L2011" i="45"/>
  <c r="M2011" i="45" s="1"/>
  <c r="L1830" i="45"/>
  <c r="M1830" i="45" s="1"/>
  <c r="L1090" i="45"/>
  <c r="M1090" i="45" s="1"/>
  <c r="L1404" i="45"/>
  <c r="M1404" i="45" s="1"/>
  <c r="L1506" i="45"/>
  <c r="M1506" i="45" s="1"/>
  <c r="L2653" i="45"/>
  <c r="M2653" i="45" s="1"/>
  <c r="L981" i="45"/>
  <c r="M981" i="45" s="1"/>
  <c r="L1522" i="45"/>
  <c r="M1522" i="45" s="1"/>
  <c r="L279" i="45"/>
  <c r="M279" i="45" s="1"/>
  <c r="L3397" i="45"/>
  <c r="M3397" i="45" s="1"/>
  <c r="L2538" i="45"/>
  <c r="M2538" i="45" s="1"/>
  <c r="L469" i="45"/>
  <c r="M469" i="45" s="1"/>
  <c r="L2038" i="45"/>
  <c r="M2038" i="45" s="1"/>
  <c r="L2072" i="45"/>
  <c r="M2072" i="45" s="1"/>
  <c r="L1300" i="45"/>
  <c r="M1300" i="45" s="1"/>
  <c r="L461" i="45"/>
  <c r="M461" i="45" s="1"/>
  <c r="L2391" i="45"/>
  <c r="M2391" i="45" s="1"/>
  <c r="L3478" i="45"/>
  <c r="M3478" i="45" s="1"/>
  <c r="L1906" i="45"/>
  <c r="M1906" i="45" s="1"/>
  <c r="L1433" i="45"/>
  <c r="M1433" i="45" s="1"/>
  <c r="L220" i="45"/>
  <c r="M220" i="45" s="1"/>
  <c r="L1840" i="45"/>
  <c r="M1840" i="45" s="1"/>
  <c r="L1367" i="45"/>
  <c r="M1367" i="45" s="1"/>
  <c r="L1764" i="45"/>
  <c r="M1764" i="45" s="1"/>
  <c r="L254" i="45"/>
  <c r="M254" i="45" s="1"/>
  <c r="L2885" i="45"/>
  <c r="M2885" i="45" s="1"/>
  <c r="L36" i="45"/>
  <c r="M36" i="45" s="1"/>
  <c r="L2647" i="45"/>
  <c r="M2647" i="45" s="1"/>
  <c r="L2089" i="45"/>
  <c r="M2089" i="45" s="1"/>
  <c r="L1285" i="45"/>
  <c r="M1285" i="45" s="1"/>
  <c r="L1620" i="45"/>
  <c r="M1620" i="45" s="1"/>
  <c r="L2692" i="45"/>
  <c r="M2692" i="45" s="1"/>
  <c r="L2034" i="45"/>
  <c r="M2034" i="45" s="1"/>
  <c r="L2257" i="45"/>
  <c r="M2257" i="45" s="1"/>
  <c r="L3165" i="45"/>
  <c r="M3165" i="45" s="1"/>
  <c r="L3528" i="45"/>
  <c r="M3528" i="45" s="1"/>
  <c r="L3274" i="45"/>
  <c r="M3274" i="45" s="1"/>
  <c r="L2450" i="45"/>
  <c r="M2450" i="45" s="1"/>
  <c r="L1963" i="45"/>
  <c r="M1963" i="45" s="1"/>
  <c r="L735" i="45"/>
  <c r="M735" i="45" s="1"/>
  <c r="L2111" i="45"/>
  <c r="M2111" i="45" s="1"/>
  <c r="L953" i="45"/>
  <c r="M953" i="45" s="1"/>
  <c r="L477" i="45"/>
  <c r="M477" i="45" s="1"/>
  <c r="L2484" i="45"/>
  <c r="M2484" i="45" s="1"/>
  <c r="L3086" i="45"/>
  <c r="M3086" i="45" s="1"/>
  <c r="L1239" i="45"/>
  <c r="M1239" i="45" s="1"/>
  <c r="L187" i="45"/>
  <c r="M187" i="45" s="1"/>
  <c r="L1549" i="45"/>
  <c r="M1549" i="45" s="1"/>
  <c r="L1426" i="45"/>
  <c r="M1426" i="45" s="1"/>
  <c r="L2263" i="45"/>
  <c r="M2263" i="45" s="1"/>
  <c r="L3387" i="45"/>
  <c r="M3387" i="45" s="1"/>
  <c r="L2460" i="45"/>
  <c r="M2460" i="45" s="1"/>
  <c r="L564" i="45"/>
  <c r="M564" i="45" s="1"/>
  <c r="L2720" i="45"/>
  <c r="M2720" i="45" s="1"/>
  <c r="L3079" i="45"/>
  <c r="M3079" i="45" s="1"/>
  <c r="L2291" i="45"/>
  <c r="M2291" i="45" s="1"/>
  <c r="L1595" i="45"/>
  <c r="M1595" i="45" s="1"/>
  <c r="L1735" i="45"/>
  <c r="M1735" i="45" s="1"/>
  <c r="L2813" i="45"/>
  <c r="M2813" i="45" s="1"/>
  <c r="L1249" i="45"/>
  <c r="M1249" i="45" s="1"/>
  <c r="L383" i="45"/>
  <c r="M383" i="45" s="1"/>
  <c r="L3281" i="45"/>
  <c r="M3281" i="45" s="1"/>
  <c r="L1961" i="45"/>
  <c r="M1961" i="45" s="1"/>
  <c r="L2962" i="45"/>
  <c r="M2962" i="45" s="1"/>
  <c r="L2564" i="45"/>
  <c r="M2564" i="45" s="1"/>
  <c r="L2344" i="45"/>
  <c r="M2344" i="45" s="1"/>
  <c r="L3242" i="45"/>
  <c r="M3242" i="45" s="1"/>
  <c r="L119" i="45"/>
  <c r="M119" i="45" s="1"/>
  <c r="L2845" i="45"/>
  <c r="M2845" i="45" s="1"/>
  <c r="L1871" i="45"/>
  <c r="M1871" i="45" s="1"/>
  <c r="L3310" i="45"/>
  <c r="M3310" i="45" s="1"/>
  <c r="L374" i="45"/>
  <c r="M374" i="45" s="1"/>
  <c r="L3214" i="45"/>
  <c r="M3214" i="45" s="1"/>
  <c r="L142" i="45"/>
  <c r="M142" i="45" s="1"/>
  <c r="L1658" i="45"/>
  <c r="M1658" i="45" s="1"/>
  <c r="L2590" i="45"/>
  <c r="M2590" i="45" s="1"/>
  <c r="L1417" i="45"/>
  <c r="M1417" i="45" s="1"/>
  <c r="L129" i="45"/>
  <c r="M129" i="45" s="1"/>
  <c r="L1924" i="45"/>
  <c r="M1924" i="45" s="1"/>
  <c r="L3351" i="45"/>
  <c r="M3351" i="45" s="1"/>
  <c r="L2797" i="45"/>
  <c r="M2797" i="45" s="1"/>
  <c r="L3447" i="45"/>
  <c r="M3447" i="45" s="1"/>
  <c r="L126" i="45"/>
  <c r="M126" i="45" s="1"/>
  <c r="L3252" i="45"/>
  <c r="M3252" i="45" s="1"/>
  <c r="L3220" i="45"/>
  <c r="M3220" i="45" s="1"/>
  <c r="L775" i="45"/>
  <c r="M775" i="45" s="1"/>
  <c r="L2927" i="45"/>
  <c r="M2927" i="45" s="1"/>
  <c r="L2594" i="45"/>
  <c r="M2594" i="45" s="1"/>
  <c r="L1068" i="45"/>
  <c r="M1068" i="45" s="1"/>
  <c r="L1916" i="45"/>
  <c r="M1916" i="45" s="1"/>
  <c r="L2283" i="45"/>
  <c r="M2283" i="45" s="1"/>
  <c r="L1629" i="45"/>
  <c r="M1629" i="45" s="1"/>
  <c r="L2099" i="45"/>
  <c r="M2099" i="45" s="1"/>
  <c r="L1815" i="45"/>
  <c r="M1815" i="45" s="1"/>
  <c r="L2916" i="45"/>
  <c r="M2916" i="45" s="1"/>
  <c r="L404" i="45"/>
  <c r="M404" i="45" s="1"/>
  <c r="L199" i="45"/>
  <c r="M199" i="45" s="1"/>
  <c r="L605" i="45"/>
  <c r="M605" i="45" s="1"/>
  <c r="L3106" i="45"/>
  <c r="M3106" i="45" s="1"/>
  <c r="L3459" i="45"/>
  <c r="M3459" i="45" s="1"/>
  <c r="L75" i="45"/>
  <c r="M75" i="45" s="1"/>
  <c r="L2506" i="45"/>
  <c r="M2506" i="45" s="1"/>
  <c r="L1126" i="45"/>
  <c r="M1126" i="45" s="1"/>
  <c r="L2941" i="45"/>
  <c r="M2941" i="45" s="1"/>
  <c r="L1791" i="45"/>
  <c r="M1791" i="45" s="1"/>
  <c r="L3400" i="45"/>
  <c r="M3400" i="45" s="1"/>
  <c r="L2041" i="45"/>
  <c r="M2041" i="45" s="1"/>
  <c r="L3424" i="45"/>
  <c r="M3424" i="45" s="1"/>
  <c r="L149" i="45"/>
  <c r="M149" i="45" s="1"/>
  <c r="L2600" i="45"/>
  <c r="M2600" i="45" s="1"/>
  <c r="L2618" i="45"/>
  <c r="M2618" i="45" s="1"/>
  <c r="L2604" i="45"/>
  <c r="M2604" i="45" s="1"/>
  <c r="L1293" i="45"/>
  <c r="M1293" i="45" s="1"/>
  <c r="L2396" i="45"/>
  <c r="M2396" i="45" s="1"/>
  <c r="L1309" i="45"/>
  <c r="M1309" i="45" s="1"/>
  <c r="L485" i="45"/>
  <c r="M485" i="45" s="1"/>
  <c r="L987" i="45"/>
  <c r="M987" i="45" s="1"/>
  <c r="L1204" i="45"/>
  <c r="M1204" i="45" s="1"/>
  <c r="L3392" i="45"/>
  <c r="M3392" i="45" s="1"/>
  <c r="L2544" i="45"/>
  <c r="M2544" i="45" s="1"/>
  <c r="L2297" i="45"/>
  <c r="M2297" i="45" s="1"/>
  <c r="L3177" i="45"/>
  <c r="M3177" i="45" s="1"/>
  <c r="L1744" i="45"/>
  <c r="M1744" i="45" s="1"/>
  <c r="L3041" i="45"/>
  <c r="M3041" i="45" s="1"/>
  <c r="L195" i="45"/>
  <c r="M195" i="45" s="1"/>
  <c r="L1521" i="45"/>
  <c r="M1521" i="45" s="1"/>
  <c r="L402" i="45"/>
  <c r="M402" i="45" s="1"/>
  <c r="L3399" i="45"/>
  <c r="M3399" i="45" s="1"/>
  <c r="L3444" i="45"/>
  <c r="M3444" i="45" s="1"/>
  <c r="L3259" i="45"/>
  <c r="M3259" i="45" s="1"/>
  <c r="L2492" i="45"/>
  <c r="M2492" i="45" s="1"/>
  <c r="L3361" i="45"/>
  <c r="M3361" i="45" s="1"/>
  <c r="L3292" i="45"/>
  <c r="M3292" i="45" s="1"/>
  <c r="L920" i="45"/>
  <c r="M920" i="45" s="1"/>
  <c r="L3261" i="45"/>
  <c r="M3261" i="45" s="1"/>
  <c r="L101" i="45"/>
  <c r="M101" i="45" s="1"/>
  <c r="L2993" i="45"/>
  <c r="M2993" i="45" s="1"/>
  <c r="L1848" i="45"/>
  <c r="M1848" i="45" s="1"/>
  <c r="L973" i="45"/>
  <c r="M973" i="45" s="1"/>
  <c r="L2857" i="45"/>
  <c r="M2857" i="45" s="1"/>
  <c r="L2788" i="45"/>
  <c r="M2788" i="45" s="1"/>
  <c r="L1347" i="45"/>
  <c r="M1347" i="45" s="1"/>
  <c r="L1886" i="45"/>
  <c r="M1886" i="45" s="1"/>
  <c r="L2821" i="45"/>
  <c r="M2821" i="45" s="1"/>
  <c r="L3299" i="45"/>
  <c r="M3299" i="45" s="1"/>
  <c r="L1064" i="45"/>
  <c r="M1064" i="45" s="1"/>
  <c r="L3326" i="45"/>
  <c r="M3326" i="45" s="1"/>
  <c r="L1889" i="45"/>
  <c r="M1889" i="45" s="1"/>
  <c r="L3132" i="45"/>
  <c r="M3132" i="45" s="1"/>
  <c r="L206" i="45"/>
  <c r="M206" i="45" s="1"/>
  <c r="L2608" i="45"/>
  <c r="M2608" i="45" s="1"/>
  <c r="L715" i="45"/>
  <c r="M715" i="45" s="1"/>
  <c r="L734" i="45"/>
  <c r="M734" i="45" s="1"/>
  <c r="L3546" i="45"/>
  <c r="M3546" i="45" s="1"/>
  <c r="L3346" i="45"/>
  <c r="M3346" i="45" s="1"/>
  <c r="L2913" i="45"/>
  <c r="M2913" i="45" s="1"/>
  <c r="L1965" i="45"/>
  <c r="M1965" i="45" s="1"/>
  <c r="L2689" i="45"/>
  <c r="M2689" i="45" s="1"/>
  <c r="L3187" i="45"/>
  <c r="M3187" i="45" s="1"/>
  <c r="L197" i="45"/>
  <c r="M197" i="45" s="1"/>
  <c r="L15" i="45"/>
  <c r="M15" i="45" s="1"/>
  <c r="L1265" i="45"/>
  <c r="M1265" i="45" s="1"/>
  <c r="L3040" i="45"/>
  <c r="M3040" i="45" s="1"/>
  <c r="L2609" i="45"/>
  <c r="M2609" i="45" s="1"/>
  <c r="L47" i="45"/>
  <c r="M47" i="45" s="1"/>
  <c r="L72" i="45"/>
  <c r="M72" i="45" s="1"/>
  <c r="L2869" i="45"/>
  <c r="M2869" i="45" s="1"/>
  <c r="L1573" i="45"/>
  <c r="M1573" i="45" s="1"/>
  <c r="L559" i="45"/>
  <c r="M559" i="45" s="1"/>
  <c r="L525" i="45"/>
  <c r="M525" i="45" s="1"/>
  <c r="L2727" i="45"/>
  <c r="M2727" i="45" s="1"/>
  <c r="L308" i="45"/>
  <c r="M308" i="45" s="1"/>
  <c r="L2778" i="45"/>
  <c r="M2778" i="45" s="1"/>
  <c r="L367" i="45"/>
  <c r="M367" i="45" s="1"/>
  <c r="L1831" i="45"/>
  <c r="M1831" i="45" s="1"/>
  <c r="L3461" i="45"/>
  <c r="M3461" i="45" s="1"/>
  <c r="L1053" i="45"/>
  <c r="M1053" i="45" s="1"/>
  <c r="L1441" i="45"/>
  <c r="M1441" i="45" s="1"/>
  <c r="L1460" i="45"/>
  <c r="M1460" i="45" s="1"/>
  <c r="L1237" i="45"/>
  <c r="M1237" i="45" s="1"/>
  <c r="L3118" i="45"/>
  <c r="M3118" i="45" s="1"/>
  <c r="L1667" i="45"/>
  <c r="M1667" i="45" s="1"/>
  <c r="L1699" i="45"/>
  <c r="M1699" i="45" s="1"/>
  <c r="L224" i="45"/>
  <c r="M224" i="45" s="1"/>
  <c r="L2325" i="45"/>
  <c r="M2325" i="45" s="1"/>
  <c r="L2234" i="45"/>
  <c r="M2234" i="45" s="1"/>
  <c r="L433" i="45"/>
  <c r="M433" i="45" s="1"/>
  <c r="L2045" i="45"/>
  <c r="M2045" i="45" s="1"/>
  <c r="L846" i="45"/>
  <c r="M846" i="45" s="1"/>
  <c r="L685" i="45"/>
  <c r="M685" i="45" s="1"/>
  <c r="L2339" i="45"/>
  <c r="M2339" i="45" s="1"/>
  <c r="L939" i="45"/>
  <c r="M939" i="45" s="1"/>
  <c r="L3032" i="45"/>
  <c r="M3032" i="45" s="1"/>
  <c r="L491" i="45"/>
  <c r="M491" i="45" s="1"/>
  <c r="L2819" i="45"/>
  <c r="M2819" i="45" s="1"/>
  <c r="L1160" i="45"/>
  <c r="M1160" i="45" s="1"/>
  <c r="L3136" i="45"/>
  <c r="M3136" i="45" s="1"/>
  <c r="L2411" i="45"/>
  <c r="M2411" i="45" s="1"/>
  <c r="L2201" i="45"/>
  <c r="M2201" i="45" s="1"/>
  <c r="L2384" i="45"/>
  <c r="M2384" i="45" s="1"/>
  <c r="L2020" i="45"/>
  <c r="M2020" i="45" s="1"/>
  <c r="L2824" i="45"/>
  <c r="M2824" i="45" s="1"/>
  <c r="L2366" i="45"/>
  <c r="M2366" i="45" s="1"/>
  <c r="L3232" i="45"/>
  <c r="M3232" i="45" s="1"/>
  <c r="L998" i="45"/>
  <c r="M998" i="45" s="1"/>
  <c r="L1106" i="45"/>
  <c r="M1106" i="45" s="1"/>
  <c r="L3204" i="45"/>
  <c r="M3204" i="45" s="1"/>
  <c r="L769" i="45"/>
  <c r="M769" i="45" s="1"/>
  <c r="L3481" i="45"/>
  <c r="M3481" i="45" s="1"/>
  <c r="L348" i="45"/>
  <c r="M348" i="45" s="1"/>
  <c r="L992" i="45"/>
  <c r="M992" i="45" s="1"/>
  <c r="L2511" i="45"/>
  <c r="M2511" i="45" s="1"/>
  <c r="L192" i="45"/>
  <c r="M192" i="45" s="1"/>
  <c r="L2137" i="45"/>
  <c r="M2137" i="45" s="1"/>
  <c r="L1742" i="45"/>
  <c r="M1742" i="45" s="1"/>
  <c r="L274" i="45"/>
  <c r="M274" i="45" s="1"/>
  <c r="L1284" i="45"/>
  <c r="M1284" i="45" s="1"/>
  <c r="L2199" i="45"/>
  <c r="M2199" i="45" s="1"/>
  <c r="L336" i="45"/>
  <c r="M336" i="45" s="1"/>
  <c r="L1355" i="45"/>
  <c r="M1355" i="45" s="1"/>
  <c r="L3375" i="45"/>
  <c r="M3375" i="45" s="1"/>
  <c r="L3183" i="45"/>
  <c r="M3183" i="45" s="1"/>
  <c r="L246" i="45"/>
  <c r="M246" i="45" s="1"/>
  <c r="L592" i="45"/>
  <c r="M592" i="45" s="1"/>
  <c r="L267" i="45"/>
  <c r="M267" i="45" s="1"/>
  <c r="L1511" i="45"/>
  <c r="M1511" i="45" s="1"/>
  <c r="L3197" i="45"/>
  <c r="M3197" i="45" s="1"/>
  <c r="L3288" i="45"/>
  <c r="M3288" i="45" s="1"/>
  <c r="L619" i="45"/>
  <c r="M619" i="45" s="1"/>
  <c r="L701" i="45"/>
  <c r="M701" i="45" s="1"/>
  <c r="L1208" i="45"/>
  <c r="M1208" i="45" s="1"/>
  <c r="L1809" i="45"/>
  <c r="M1809" i="45" s="1"/>
  <c r="L1941" i="45"/>
  <c r="M1941" i="45" s="1"/>
  <c r="L3154" i="45"/>
  <c r="M3154" i="45" s="1"/>
  <c r="L2334" i="45"/>
  <c r="M2334" i="45" s="1"/>
  <c r="L3250" i="45"/>
  <c r="M3250" i="45" s="1"/>
  <c r="L1092" i="45"/>
  <c r="M1092" i="45" s="1"/>
  <c r="L1011" i="45"/>
  <c r="M1011" i="45" s="1"/>
  <c r="L201" i="45"/>
  <c r="M201" i="45" s="1"/>
  <c r="L216" i="45"/>
  <c r="M216" i="45" s="1"/>
  <c r="L2204" i="45"/>
  <c r="M2204" i="45" s="1"/>
  <c r="L1850" i="45"/>
  <c r="M1850" i="45" s="1"/>
  <c r="L1829" i="45"/>
  <c r="M1829" i="45" s="1"/>
  <c r="L751" i="45"/>
  <c r="M751" i="45" s="1"/>
  <c r="L1960" i="45"/>
  <c r="M1960" i="45" s="1"/>
  <c r="L937" i="45"/>
  <c r="M937" i="45" s="1"/>
  <c r="L1653" i="45"/>
  <c r="M1653" i="45" s="1"/>
  <c r="L1052" i="45"/>
  <c r="M1052" i="45" s="1"/>
  <c r="L964" i="45"/>
  <c r="M964" i="45" s="1"/>
  <c r="L2043" i="45"/>
  <c r="M2043" i="45" s="1"/>
  <c r="L2183" i="45"/>
  <c r="M2183" i="45" s="1"/>
  <c r="L1835" i="45"/>
  <c r="M1835" i="45" s="1"/>
  <c r="L87" i="45"/>
  <c r="M87" i="45" s="1"/>
  <c r="L3109" i="45"/>
  <c r="M3109" i="45" s="1"/>
  <c r="L2988" i="45"/>
  <c r="M2988" i="45" s="1"/>
  <c r="L1492" i="45"/>
  <c r="M1492" i="45" s="1"/>
  <c r="L2522" i="45"/>
  <c r="M2522" i="45" s="1"/>
  <c r="L1303" i="45"/>
  <c r="M1303" i="45" s="1"/>
  <c r="L1845" i="45"/>
  <c r="M1845" i="45" s="1"/>
  <c r="L1673" i="45"/>
  <c r="M1673" i="45" s="1"/>
  <c r="L1686" i="45"/>
  <c r="M1686" i="45" s="1"/>
  <c r="L455" i="45"/>
  <c r="M455" i="45" s="1"/>
  <c r="L1647" i="45"/>
  <c r="M1647" i="45" s="1"/>
  <c r="L1354" i="45"/>
  <c r="M1354" i="45" s="1"/>
  <c r="L639" i="45"/>
  <c r="M639" i="45" s="1"/>
  <c r="L2061" i="45"/>
  <c r="M2061" i="45" s="1"/>
  <c r="L765" i="45"/>
  <c r="M765" i="45" s="1"/>
  <c r="L960" i="45"/>
  <c r="M960" i="45" s="1"/>
  <c r="L219" i="45"/>
  <c r="M219" i="45" s="1"/>
  <c r="L1119" i="45"/>
  <c r="M1119" i="45" s="1"/>
  <c r="L1518" i="45"/>
  <c r="M1518" i="45" s="1"/>
  <c r="L84" i="45"/>
  <c r="M84" i="45" s="1"/>
  <c r="L851" i="45"/>
  <c r="M851" i="45" s="1"/>
  <c r="L2029" i="45"/>
  <c r="M2029" i="45" s="1"/>
  <c r="L1468" i="45"/>
  <c r="M1468" i="45" s="1"/>
  <c r="L2489" i="45"/>
  <c r="M2489" i="45" s="1"/>
  <c r="L1575" i="45"/>
  <c r="M1575" i="45" s="1"/>
  <c r="L1532" i="45"/>
  <c r="M1532" i="45" s="1"/>
  <c r="L298" i="45"/>
  <c r="M298" i="45" s="1"/>
  <c r="L1633" i="45"/>
  <c r="M1633" i="45" s="1"/>
  <c r="L915" i="45"/>
  <c r="M915" i="45" s="1"/>
  <c r="L2707" i="45"/>
  <c r="M2707" i="45" s="1"/>
  <c r="L3084" i="45"/>
  <c r="M3084" i="45" s="1"/>
  <c r="L1373" i="45"/>
  <c r="M1373" i="45" s="1"/>
  <c r="L726" i="45"/>
  <c r="M726" i="45" s="1"/>
  <c r="L2104" i="45"/>
  <c r="M2104" i="45" s="1"/>
  <c r="L350" i="45"/>
  <c r="M350" i="45" s="1"/>
  <c r="L3147" i="45"/>
  <c r="M3147" i="45" s="1"/>
  <c r="L1895" i="45"/>
  <c r="M1895" i="45" s="1"/>
  <c r="L1586" i="45"/>
  <c r="M1586" i="45" s="1"/>
  <c r="L804" i="45"/>
  <c r="M804" i="45" s="1"/>
  <c r="L1149" i="45"/>
  <c r="M1149" i="45" s="1"/>
  <c r="L2898" i="45"/>
  <c r="M2898" i="45" s="1"/>
  <c r="L2162" i="45"/>
  <c r="M2162" i="45" s="1"/>
  <c r="L3044" i="45"/>
  <c r="M3044" i="45" s="1"/>
  <c r="L1641" i="45"/>
  <c r="M1641" i="45" s="1"/>
  <c r="L1911" i="45"/>
  <c r="M1911" i="45" s="1"/>
  <c r="L2333" i="45"/>
  <c r="M2333" i="45" s="1"/>
  <c r="L653" i="45"/>
  <c r="M653" i="45" s="1"/>
  <c r="L1905" i="45"/>
  <c r="M1905" i="45" s="1"/>
  <c r="L1224" i="45"/>
  <c r="M1224" i="45" s="1"/>
  <c r="L1287" i="45"/>
  <c r="M1287" i="45" s="1"/>
  <c r="L1369" i="45"/>
  <c r="M1369" i="45" s="1"/>
  <c r="L1114" i="45"/>
  <c r="M1114" i="45" s="1"/>
  <c r="L2091" i="45"/>
  <c r="M2091" i="45" s="1"/>
  <c r="L1563" i="45"/>
  <c r="M1563" i="45" s="1"/>
  <c r="L742" i="45"/>
  <c r="M742" i="45" s="1"/>
  <c r="L2665" i="45"/>
  <c r="M2665" i="45" s="1"/>
  <c r="L575" i="45"/>
  <c r="M575" i="45" s="1"/>
  <c r="L3256" i="45"/>
  <c r="M3256" i="45" s="1"/>
  <c r="L3111" i="45"/>
  <c r="M3111" i="45" s="1"/>
  <c r="L3148" i="45"/>
  <c r="M3148" i="45" s="1"/>
  <c r="L710" i="45"/>
  <c r="M710" i="45" s="1"/>
  <c r="L872" i="45"/>
  <c r="M872" i="45" s="1"/>
  <c r="L344" i="45"/>
  <c r="M344" i="45" s="1"/>
  <c r="L2235" i="45"/>
  <c r="M2235" i="45" s="1"/>
  <c r="L2906" i="45"/>
  <c r="M2906" i="45" s="1"/>
  <c r="L117" i="45"/>
  <c r="M117" i="45" s="1"/>
  <c r="L3045" i="45"/>
  <c r="M3045" i="45" s="1"/>
  <c r="L2729" i="45"/>
  <c r="M2729" i="45" s="1"/>
  <c r="L3386" i="45"/>
  <c r="M3386" i="45" s="1"/>
  <c r="L1790" i="45"/>
  <c r="M1790" i="45" s="1"/>
  <c r="L3277" i="45"/>
  <c r="M3277" i="45" s="1"/>
  <c r="L182" i="45"/>
  <c r="M182" i="45" s="1"/>
  <c r="L2755" i="45"/>
  <c r="M2755" i="45" s="1"/>
  <c r="L490" i="45"/>
  <c r="M490" i="45" s="1"/>
  <c r="L2519" i="45"/>
  <c r="M2519" i="45" s="1"/>
  <c r="L339" i="45"/>
  <c r="M339" i="45" s="1"/>
  <c r="L1992" i="45"/>
  <c r="M1992" i="45" s="1"/>
  <c r="L2933" i="45"/>
  <c r="M2933" i="45" s="1"/>
  <c r="L207" i="45"/>
  <c r="M207" i="45" s="1"/>
  <c r="L1729" i="45"/>
  <c r="M1729" i="45" s="1"/>
  <c r="L553" i="45"/>
  <c r="M553" i="45" s="1"/>
  <c r="L2217" i="45"/>
  <c r="M2217" i="45" s="1"/>
  <c r="L209" i="45"/>
  <c r="M209" i="45" s="1"/>
  <c r="L828" i="45"/>
  <c r="M828" i="45" s="1"/>
  <c r="L3092" i="45"/>
  <c r="M3092" i="45" s="1"/>
  <c r="L2228" i="45"/>
  <c r="M2228" i="45" s="1"/>
  <c r="L2362" i="45"/>
  <c r="M2362" i="45" s="1"/>
  <c r="L2835" i="45"/>
  <c r="M2835" i="45" s="1"/>
  <c r="L211" i="45"/>
  <c r="M211" i="45" s="1"/>
  <c r="L3218" i="45"/>
  <c r="M3218" i="45" s="1"/>
  <c r="L1785" i="45"/>
  <c r="M1785" i="45" s="1"/>
  <c r="L1097" i="45"/>
  <c r="M1097" i="45" s="1"/>
  <c r="L3081" i="45"/>
  <c r="M3081" i="45" s="1"/>
  <c r="L1979" i="45"/>
  <c r="M1979" i="45" s="1"/>
  <c r="L1185" i="45"/>
  <c r="M1185" i="45" s="1"/>
  <c r="L406" i="45"/>
  <c r="M406" i="45" s="1"/>
  <c r="L1033" i="45"/>
  <c r="M1033" i="45" s="1"/>
  <c r="L2078" i="45"/>
  <c r="M2078" i="45" s="1"/>
  <c r="L618" i="45"/>
  <c r="M618" i="45" s="1"/>
  <c r="L2718" i="45"/>
  <c r="M2718" i="45" s="1"/>
  <c r="L976" i="45"/>
  <c r="M976" i="45" s="1"/>
  <c r="L10" i="45"/>
  <c r="M10" i="45" s="1"/>
  <c r="L1766" i="45"/>
  <c r="M1766" i="45" s="1"/>
  <c r="L1408" i="45"/>
  <c r="M1408" i="45" s="1"/>
  <c r="L382" i="45"/>
  <c r="M382" i="45" s="1"/>
  <c r="L172" i="45"/>
  <c r="M172" i="45" s="1"/>
  <c r="L2574" i="45"/>
  <c r="M2574" i="45" s="1"/>
  <c r="L1697" i="45"/>
  <c r="M1697" i="45" s="1"/>
  <c r="L356" i="45"/>
  <c r="M356" i="45" s="1"/>
  <c r="L2068" i="45"/>
  <c r="M2068" i="45" s="1"/>
  <c r="L587" i="45"/>
  <c r="M587" i="45" s="1"/>
  <c r="L2550" i="45"/>
  <c r="M2550" i="45" s="1"/>
  <c r="L99" i="45"/>
  <c r="M99" i="45" s="1"/>
  <c r="L2644" i="45"/>
  <c r="M2644" i="45" s="1"/>
  <c r="L718" i="45"/>
  <c r="M718" i="45" s="1"/>
  <c r="L306" i="45"/>
  <c r="M306" i="45" s="1"/>
  <c r="L1540" i="45"/>
  <c r="M1540" i="45" s="1"/>
  <c r="L984" i="45"/>
  <c r="M984" i="45" s="1"/>
  <c r="L1389" i="45"/>
  <c r="M1389" i="45" s="1"/>
  <c r="L838" i="45"/>
  <c r="M838" i="45" s="1"/>
  <c r="L3223" i="45"/>
  <c r="M3223" i="45" s="1"/>
  <c r="L252" i="45"/>
  <c r="M252" i="45" s="1"/>
  <c r="L1471" i="45"/>
  <c r="M1471" i="45" s="1"/>
  <c r="L3043" i="45"/>
  <c r="M3043" i="45" s="1"/>
  <c r="L813" i="45"/>
  <c r="M813" i="45" s="1"/>
  <c r="L3026" i="45"/>
  <c r="M3026" i="45" s="1"/>
  <c r="L3115" i="45"/>
  <c r="M3115" i="45" s="1"/>
  <c r="L1035" i="45"/>
  <c r="M1035" i="45" s="1"/>
  <c r="L1322" i="45"/>
  <c r="M1322" i="45" s="1"/>
  <c r="L1043" i="45"/>
  <c r="M1043" i="45" s="1"/>
  <c r="L731" i="45"/>
  <c r="M731" i="45" s="1"/>
  <c r="L1655" i="45"/>
  <c r="M1655" i="45" s="1"/>
  <c r="L110" i="45"/>
  <c r="M110" i="45" s="1"/>
  <c r="L1085" i="45"/>
  <c r="M1085" i="45" s="1"/>
  <c r="L2663" i="45"/>
  <c r="M2663" i="45" s="1"/>
  <c r="L2709" i="45"/>
  <c r="M2709" i="45" s="1"/>
  <c r="L387" i="45"/>
  <c r="M387" i="45" s="1"/>
  <c r="L1608" i="45"/>
  <c r="M1608" i="45" s="1"/>
  <c r="L3129" i="45"/>
  <c r="M3129" i="45" s="1"/>
  <c r="L2925" i="45"/>
  <c r="M2925" i="45" s="1"/>
  <c r="L2207" i="45"/>
  <c r="M2207" i="45" s="1"/>
  <c r="L1839" i="45"/>
  <c r="M1839" i="45" s="1"/>
  <c r="L421" i="45"/>
  <c r="M421" i="45" s="1"/>
  <c r="L2704" i="45"/>
  <c r="M2704" i="45" s="1"/>
  <c r="L3169" i="45"/>
  <c r="M3169" i="45" s="1"/>
  <c r="L333" i="45"/>
  <c r="M333" i="45" s="1"/>
  <c r="L323" i="45"/>
  <c r="M323" i="45" s="1"/>
  <c r="L3275" i="45"/>
  <c r="M3275" i="45" s="1"/>
  <c r="L3280" i="45"/>
  <c r="M3280" i="45" s="1"/>
  <c r="L2457" i="45"/>
  <c r="M2457" i="45" s="1"/>
  <c r="L2253" i="45"/>
  <c r="M2253" i="45" s="1"/>
  <c r="L534" i="45"/>
  <c r="M534" i="45" s="1"/>
  <c r="L480" i="45"/>
  <c r="M480" i="45" s="1"/>
  <c r="L2277" i="45"/>
  <c r="M2277" i="45" s="1"/>
  <c r="L2273" i="45"/>
  <c r="M2273" i="45" s="1"/>
  <c r="L1484" i="45"/>
  <c r="M1484" i="45" s="1"/>
  <c r="L931" i="45"/>
  <c r="M931" i="45" s="1"/>
  <c r="L635" i="45"/>
  <c r="M635" i="45" s="1"/>
  <c r="L458" i="45"/>
  <c r="M458" i="45" s="1"/>
  <c r="L1777" i="45"/>
  <c r="M1777" i="45" s="1"/>
  <c r="L2856" i="45"/>
  <c r="M2856" i="45" s="1"/>
  <c r="L601" i="45"/>
  <c r="M601" i="45" s="1"/>
  <c r="L2950" i="45"/>
  <c r="M2950" i="45" s="1"/>
  <c r="L2456" i="45"/>
  <c r="M2456" i="45" s="1"/>
  <c r="L1137" i="45"/>
  <c r="M1137" i="45" s="1"/>
  <c r="L3384" i="45"/>
  <c r="M3384" i="45" s="1"/>
  <c r="L2159" i="45"/>
  <c r="M2159" i="45" s="1"/>
  <c r="L955" i="45"/>
  <c r="M955" i="45" s="1"/>
  <c r="L3096" i="45"/>
  <c r="M3096" i="45" s="1"/>
  <c r="L2005" i="45"/>
  <c r="M2005" i="45" s="1"/>
  <c r="L2850" i="45"/>
  <c r="M2850" i="45" s="1"/>
  <c r="L1002" i="45"/>
  <c r="M1002" i="45" s="1"/>
  <c r="L2065" i="45"/>
  <c r="M2065" i="45" s="1"/>
  <c r="L2953" i="45"/>
  <c r="M2953" i="45" s="1"/>
  <c r="L1482" i="45"/>
  <c r="M1482" i="45" s="1"/>
  <c r="L2288" i="45"/>
  <c r="M2288" i="45" s="1"/>
  <c r="L2390" i="45"/>
  <c r="M2390" i="45" s="1"/>
  <c r="L905" i="45"/>
  <c r="M905" i="45" s="1"/>
  <c r="L2761" i="45"/>
  <c r="M2761" i="45" s="1"/>
  <c r="L1218" i="45"/>
  <c r="M1218" i="45" s="1"/>
  <c r="L472" i="45"/>
  <c r="M472" i="45" s="1"/>
  <c r="L1879" i="45"/>
  <c r="M1879" i="45" s="1"/>
  <c r="L1855" i="45"/>
  <c r="M1855" i="45" s="1"/>
  <c r="L898" i="45"/>
  <c r="M898" i="45" s="1"/>
  <c r="L78" i="45"/>
  <c r="M78" i="45" s="1"/>
  <c r="L1395" i="45"/>
  <c r="M1395" i="45" s="1"/>
  <c r="L2745" i="45"/>
  <c r="M2745" i="45" s="1"/>
  <c r="L290" i="45"/>
  <c r="M290" i="45" s="1"/>
  <c r="L1915" i="45"/>
  <c r="M1915" i="45" s="1"/>
  <c r="L1269" i="45"/>
  <c r="M1269" i="45" s="1"/>
  <c r="L948" i="45"/>
  <c r="M948" i="45" s="1"/>
  <c r="L3054" i="45"/>
  <c r="M3054" i="45" s="1"/>
  <c r="L1677" i="45"/>
  <c r="M1677" i="45" s="1"/>
  <c r="L3057" i="45"/>
  <c r="M3057" i="45" s="1"/>
  <c r="L2039" i="45"/>
  <c r="M2039" i="45" s="1"/>
  <c r="L1412" i="45"/>
  <c r="M1412" i="45" s="1"/>
  <c r="L3356" i="45"/>
  <c r="M3356" i="45" s="1"/>
  <c r="L1500" i="45"/>
  <c r="M1500" i="45" s="1"/>
  <c r="L1260" i="45"/>
  <c r="M1260" i="45" s="1"/>
  <c r="L3050" i="45"/>
  <c r="M3050" i="45" s="1"/>
  <c r="L2992" i="45"/>
  <c r="M2992" i="45" s="1"/>
  <c r="L2919" i="45"/>
  <c r="M2919" i="45" s="1"/>
  <c r="L1140" i="45"/>
  <c r="M1140" i="45" s="1"/>
  <c r="L1864" i="45"/>
  <c r="M1864" i="45" s="1"/>
  <c r="L1932" i="45"/>
  <c r="M1932" i="45" s="1"/>
  <c r="L786" i="45"/>
  <c r="M786" i="45" s="1"/>
  <c r="L1241" i="45"/>
  <c r="M1241" i="45" s="1"/>
  <c r="L959" i="45"/>
  <c r="M959" i="45" s="1"/>
  <c r="L2381" i="45"/>
  <c r="M2381" i="45" s="1"/>
  <c r="L1089" i="45"/>
  <c r="M1089" i="45" s="1"/>
  <c r="L2459" i="45"/>
  <c r="M2459" i="45" s="1"/>
  <c r="L582" i="45"/>
  <c r="M582" i="45" s="1"/>
  <c r="L3002" i="45"/>
  <c r="M3002" i="45" s="1"/>
  <c r="L2940" i="45"/>
  <c r="M2940" i="45" s="1"/>
  <c r="L2721" i="45"/>
  <c r="M2721" i="45" s="1"/>
  <c r="L3031" i="45"/>
  <c r="M3031" i="45" s="1"/>
  <c r="L2142" i="45"/>
  <c r="M2142" i="45" s="1"/>
  <c r="L1271" i="45"/>
  <c r="M1271" i="45" s="1"/>
  <c r="L107" i="45"/>
  <c r="M107" i="45" s="1"/>
  <c r="L89" i="45"/>
  <c r="M89" i="45" s="1"/>
  <c r="L103" i="45"/>
  <c r="M103" i="45" s="1"/>
  <c r="L1657" i="45"/>
  <c r="M1657" i="45" s="1"/>
  <c r="L386" i="45"/>
  <c r="M386" i="45" s="1"/>
  <c r="L2400" i="45"/>
  <c r="M2400" i="45" s="1"/>
  <c r="L2480" i="45"/>
  <c r="M2480" i="45" s="1"/>
  <c r="L2475" i="45"/>
  <c r="M2475" i="45" s="1"/>
  <c r="L2806" i="45"/>
  <c r="M2806" i="45" s="1"/>
  <c r="L13" i="45"/>
  <c r="M13" i="45" s="1"/>
  <c r="L1617" i="45"/>
  <c r="M1617" i="45" s="1"/>
  <c r="L3028" i="45"/>
  <c r="M3028" i="45" s="1"/>
  <c r="L3365" i="45"/>
  <c r="M3365" i="45" s="1"/>
  <c r="L2893" i="45"/>
  <c r="M2893" i="45" s="1"/>
  <c r="L925" i="45"/>
  <c r="M925" i="45" s="1"/>
  <c r="L2465" i="45"/>
  <c r="M2465" i="45" s="1"/>
  <c r="L2973" i="45"/>
  <c r="M2973" i="45" s="1"/>
  <c r="L909" i="45"/>
  <c r="M909" i="45" s="1"/>
  <c r="L697" i="45"/>
  <c r="M697" i="45" s="1"/>
  <c r="L2436" i="45"/>
  <c r="M2436" i="45" s="1"/>
  <c r="L3376" i="45"/>
  <c r="M3376" i="45" s="1"/>
  <c r="L2837" i="45"/>
  <c r="M2837" i="45" s="1"/>
  <c r="L3078" i="45"/>
  <c r="M3078" i="45" s="1"/>
  <c r="L2319" i="45"/>
  <c r="M2319" i="45" s="1"/>
  <c r="L2440" i="45"/>
  <c r="M2440" i="45" s="1"/>
  <c r="L2282" i="45"/>
  <c r="M2282" i="45" s="1"/>
  <c r="L2770" i="45"/>
  <c r="M2770" i="45" s="1"/>
  <c r="L2359" i="45"/>
  <c r="M2359" i="45" s="1"/>
  <c r="L3042" i="45"/>
  <c r="M3042" i="45" s="1"/>
  <c r="L2350" i="45"/>
  <c r="M2350" i="45" s="1"/>
  <c r="L464" i="45"/>
  <c r="M464" i="45" s="1"/>
  <c r="L2066" i="45"/>
  <c r="M2066" i="45" s="1"/>
  <c r="L3116" i="45"/>
  <c r="M3116" i="45" s="1"/>
  <c r="L3333" i="45"/>
  <c r="M3333" i="45" s="1"/>
  <c r="L2621" i="45"/>
  <c r="M2621" i="45" s="1"/>
  <c r="L2937" i="45"/>
  <c r="M2937" i="45" s="1"/>
  <c r="L330" i="45"/>
  <c r="M330" i="45" s="1"/>
  <c r="L1717" i="45"/>
  <c r="M1717" i="45" s="1"/>
  <c r="L2768" i="45"/>
  <c r="M2768" i="45" s="1"/>
  <c r="L1507" i="45"/>
  <c r="M1507" i="45" s="1"/>
  <c r="L25" i="45"/>
  <c r="M25" i="45" s="1"/>
  <c r="L2394" i="45"/>
  <c r="M2394" i="45" s="1"/>
  <c r="L2895" i="45"/>
  <c r="M2895" i="45" s="1"/>
  <c r="L2051" i="45"/>
  <c r="M2051" i="45" s="1"/>
  <c r="L1430" i="45"/>
  <c r="M1430" i="45" s="1"/>
  <c r="L1952" i="45"/>
  <c r="M1952" i="45" s="1"/>
  <c r="L3377" i="45"/>
  <c r="M3377" i="45" s="1"/>
  <c r="L3241" i="45"/>
  <c r="M3241" i="45" s="1"/>
  <c r="L2149" i="45"/>
  <c r="M2149" i="45" s="1"/>
  <c r="L1437" i="45"/>
  <c r="M1437" i="45" s="1"/>
  <c r="L760" i="45"/>
  <c r="M760" i="45" s="1"/>
  <c r="L1757" i="45"/>
  <c r="M1757" i="45" s="1"/>
  <c r="L3110" i="45"/>
  <c r="M3110" i="45" s="1"/>
  <c r="L2427" i="45"/>
  <c r="M2427" i="45" s="1"/>
  <c r="L2584" i="45"/>
  <c r="M2584" i="45" s="1"/>
  <c r="L498" i="45"/>
  <c r="M498" i="45" s="1"/>
  <c r="L359" i="45"/>
  <c r="M359" i="45" s="1"/>
  <c r="L2500" i="45"/>
  <c r="M2500" i="45" s="1"/>
  <c r="L2716" i="45"/>
  <c r="M2716" i="45" s="1"/>
  <c r="L366" i="45"/>
  <c r="M366" i="45" s="1"/>
  <c r="L2416" i="45"/>
  <c r="M2416" i="45" s="1"/>
  <c r="L1120" i="45"/>
  <c r="M1120" i="45" s="1"/>
  <c r="L150" i="45"/>
  <c r="M150" i="45" s="1"/>
  <c r="L2435" i="45"/>
  <c r="M2435" i="45" s="1"/>
  <c r="L2167" i="45"/>
  <c r="M2167" i="45" s="1"/>
  <c r="L2194" i="45"/>
  <c r="M2194" i="45" s="1"/>
  <c r="L1592" i="45"/>
  <c r="M1592" i="45" s="1"/>
  <c r="L1299" i="45"/>
  <c r="M1299" i="45" s="1"/>
  <c r="L2431" i="45"/>
  <c r="M2431" i="45" s="1"/>
  <c r="L1330" i="45"/>
  <c r="M1330" i="45" s="1"/>
  <c r="L2462" i="45"/>
  <c r="M2462" i="45" s="1"/>
  <c r="L318" i="45"/>
  <c r="M318" i="45" s="1"/>
  <c r="L674" i="45"/>
  <c r="M674" i="45" s="1"/>
  <c r="L1945" i="45"/>
  <c r="M1945" i="45" s="1"/>
  <c r="L2900" i="45"/>
  <c r="M2900" i="45" s="1"/>
  <c r="L2073" i="45"/>
  <c r="M2073" i="45" s="1"/>
  <c r="L2407" i="45"/>
  <c r="M2407" i="45" s="1"/>
  <c r="L38" i="45"/>
  <c r="M38" i="45" s="1"/>
  <c r="L3318" i="45"/>
  <c r="M3318" i="45" s="1"/>
  <c r="L133" i="45"/>
  <c r="M133" i="45" s="1"/>
  <c r="L2088" i="45"/>
  <c r="M2088" i="45" s="1"/>
  <c r="L2724" i="45"/>
  <c r="M2724" i="45" s="1"/>
  <c r="L2018" i="45"/>
  <c r="M2018" i="45" s="1"/>
  <c r="L894" i="45"/>
  <c r="M894" i="45" s="1"/>
  <c r="L3139" i="45"/>
  <c r="M3139" i="45" s="1"/>
  <c r="L3339" i="45"/>
  <c r="M3339" i="45" s="1"/>
  <c r="L1475" i="45"/>
  <c r="M1475" i="45" s="1"/>
  <c r="L2175" i="45"/>
  <c r="M2175" i="45" s="1"/>
  <c r="L3150" i="45"/>
  <c r="M3150" i="45" s="1"/>
  <c r="L3072" i="45"/>
  <c r="M3072" i="45" s="1"/>
  <c r="L876" i="45"/>
  <c r="M876" i="45" s="1"/>
  <c r="L1245" i="45"/>
  <c r="M1245" i="45" s="1"/>
  <c r="L903" i="45"/>
  <c r="M903" i="45" s="1"/>
  <c r="L1690" i="45"/>
  <c r="M1690" i="45" s="1"/>
  <c r="L41" i="45"/>
  <c r="M41" i="45" s="1"/>
  <c r="L994" i="45"/>
  <c r="M994" i="45" s="1"/>
  <c r="L2106" i="45"/>
  <c r="M2106" i="45" s="1"/>
  <c r="L661" i="45"/>
  <c r="M661" i="45" s="1"/>
  <c r="L1826" i="45"/>
  <c r="M1826" i="45" s="1"/>
  <c r="L1450" i="45"/>
  <c r="M1450" i="45" s="1"/>
  <c r="L547" i="45"/>
  <c r="M547" i="45" s="1"/>
  <c r="L524" i="45"/>
  <c r="M524" i="45" s="1"/>
  <c r="L1804" i="45"/>
  <c r="M1804" i="45" s="1"/>
  <c r="L3240" i="45"/>
  <c r="M3240" i="45" s="1"/>
  <c r="L1334" i="45"/>
  <c r="M1334" i="45" s="1"/>
  <c r="L3255" i="45"/>
  <c r="M3255" i="45" s="1"/>
  <c r="L1061" i="45"/>
  <c r="M1061" i="45" s="1"/>
  <c r="L3370" i="45"/>
  <c r="M3370" i="45" s="1"/>
  <c r="L996" i="45"/>
  <c r="M996" i="45" s="1"/>
  <c r="L2184" i="45"/>
  <c r="M2184" i="45" s="1"/>
  <c r="L2224" i="45"/>
  <c r="M2224" i="45" s="1"/>
  <c r="L2602" i="45"/>
  <c r="M2602" i="45" s="1"/>
  <c r="L1131" i="45"/>
  <c r="M1131" i="45" s="1"/>
  <c r="L1254" i="45"/>
  <c r="M1254" i="45" s="1"/>
  <c r="L3134" i="45"/>
  <c r="M3134" i="45" s="1"/>
  <c r="L292" i="45"/>
  <c r="M292" i="45" s="1"/>
  <c r="L2037" i="45"/>
  <c r="M2037" i="45" s="1"/>
  <c r="L2447" i="45"/>
  <c r="M2447" i="45" s="1"/>
  <c r="L2040" i="45"/>
  <c r="M2040" i="45" s="1"/>
  <c r="L2802" i="45"/>
  <c r="M2802" i="45" s="1"/>
  <c r="L884" i="45"/>
  <c r="M884" i="45" s="1"/>
  <c r="L1818" i="45"/>
  <c r="M1818" i="45" s="1"/>
  <c r="L3164" i="45"/>
  <c r="M3164" i="45" s="1"/>
  <c r="L2972" i="45"/>
  <c r="M2972" i="45" s="1"/>
  <c r="L1797" i="45"/>
  <c r="M1797" i="45" s="1"/>
  <c r="L2054" i="45"/>
  <c r="M2054" i="45" s="1"/>
  <c r="L3012" i="45"/>
  <c r="M3012" i="45" s="1"/>
  <c r="L737" i="45"/>
  <c r="M737" i="45" s="1"/>
  <c r="L1192" i="45"/>
  <c r="M1192" i="45" s="1"/>
  <c r="L2302" i="45"/>
  <c r="M2302" i="45" s="1"/>
  <c r="L3373" i="45"/>
  <c r="M3373" i="45" s="1"/>
  <c r="L2453" i="45"/>
  <c r="M2453" i="45" s="1"/>
  <c r="L867" i="45"/>
  <c r="M867" i="45" s="1"/>
  <c r="L3306" i="45"/>
  <c r="M3306" i="45" s="1"/>
  <c r="L20" i="45"/>
  <c r="M20" i="45" s="1"/>
  <c r="L2945" i="45"/>
  <c r="M2945" i="45" s="1"/>
  <c r="L1248" i="45"/>
  <c r="M1248" i="45" s="1"/>
  <c r="L2595" i="45"/>
  <c r="M2595" i="45" s="1"/>
  <c r="L3260" i="45"/>
  <c r="M3260" i="45" s="1"/>
  <c r="L56" i="45"/>
  <c r="M56" i="45" s="1"/>
  <c r="L169" i="45"/>
  <c r="M169" i="45" s="1"/>
  <c r="L1711" i="45"/>
  <c r="M1711" i="45" s="1"/>
  <c r="L1386" i="45"/>
  <c r="M1386" i="45" s="1"/>
  <c r="L1111" i="45"/>
  <c r="M1111" i="45" s="1"/>
  <c r="L604" i="45"/>
  <c r="M604" i="45" s="1"/>
  <c r="L479" i="45"/>
  <c r="M479" i="45" s="1"/>
  <c r="L1510" i="45"/>
  <c r="M1510" i="45" s="1"/>
  <c r="L3380" i="45"/>
  <c r="M3380" i="45" s="1"/>
  <c r="L2697" i="45"/>
  <c r="M2697" i="45" s="1"/>
  <c r="L1834" i="45"/>
  <c r="M1834" i="45" s="1"/>
  <c r="L1630" i="45"/>
  <c r="M1630" i="45" s="1"/>
  <c r="L1036" i="45"/>
  <c r="M1036" i="45" s="1"/>
  <c r="L3302" i="45"/>
  <c r="M3302" i="45" s="1"/>
  <c r="L2882" i="45"/>
  <c r="M2882" i="45" s="1"/>
  <c r="L2110" i="45"/>
  <c r="M2110" i="45" s="1"/>
  <c r="L3229" i="45"/>
  <c r="M3229" i="45" s="1"/>
  <c r="L2637" i="45"/>
  <c r="M2637" i="45" s="1"/>
  <c r="L682" i="45"/>
  <c r="M682" i="45" s="1"/>
  <c r="L2539" i="45"/>
  <c r="M2539" i="45" s="1"/>
  <c r="L363" i="45"/>
  <c r="M363" i="45" s="1"/>
  <c r="L835" i="45"/>
  <c r="M835" i="45" s="1"/>
  <c r="L801" i="45"/>
  <c r="M801" i="45" s="1"/>
  <c r="L2656" i="45"/>
  <c r="M2656" i="45" s="1"/>
  <c r="L2578" i="45"/>
  <c r="M2578" i="45" s="1"/>
  <c r="L1874" i="45"/>
  <c r="M1874" i="45" s="1"/>
  <c r="L2481" i="45"/>
  <c r="M2481" i="45" s="1"/>
  <c r="L429" i="45"/>
  <c r="M429" i="45" s="1"/>
  <c r="L861" i="45"/>
  <c r="M861" i="45" s="1"/>
  <c r="L1049" i="45"/>
  <c r="M1049" i="45" s="1"/>
  <c r="L2189" i="45"/>
  <c r="M2189" i="45" s="1"/>
  <c r="L2556" i="45"/>
  <c r="M2556" i="45" s="1"/>
  <c r="L1940" i="45"/>
  <c r="M1940" i="45" s="1"/>
  <c r="L1747" i="45"/>
  <c r="M1747" i="45" s="1"/>
  <c r="L2113" i="45"/>
  <c r="M2113" i="45" s="1"/>
  <c r="L2682" i="45"/>
  <c r="M2682" i="45" s="1"/>
  <c r="L3296" i="45"/>
  <c r="M3296" i="45" s="1"/>
  <c r="L536" i="45"/>
  <c r="M536" i="45" s="1"/>
  <c r="L1233" i="45"/>
  <c r="M1233" i="45" s="1"/>
  <c r="L281" i="45"/>
  <c r="M281" i="45" s="1"/>
  <c r="L1398" i="45"/>
  <c r="M1398" i="45" s="1"/>
  <c r="L1308" i="45"/>
  <c r="M1308" i="45" s="1"/>
  <c r="L764" i="45"/>
  <c r="M764" i="45" s="1"/>
  <c r="L2026" i="45"/>
  <c r="M2026" i="45" s="1"/>
  <c r="L49" i="45"/>
  <c r="M49" i="45" s="1"/>
  <c r="L2606" i="45"/>
  <c r="M2606" i="45" s="1"/>
  <c r="L2672" i="45"/>
  <c r="M2672" i="45" s="1"/>
  <c r="L2625" i="45"/>
  <c r="M2625" i="45" s="1"/>
  <c r="L3182" i="45"/>
  <c r="M3182" i="45" s="1"/>
  <c r="L3211" i="45"/>
  <c r="M3211" i="45" s="1"/>
  <c r="L3033" i="45"/>
  <c r="M3033" i="45" s="1"/>
  <c r="L3037" i="45"/>
  <c r="M3037" i="45" s="1"/>
  <c r="L2823" i="45"/>
  <c r="M2823" i="45" s="1"/>
  <c r="L1891" i="45"/>
  <c r="M1891" i="45" s="1"/>
  <c r="L3120" i="45"/>
  <c r="M3120" i="45" s="1"/>
  <c r="L589" i="45"/>
  <c r="M589" i="45" s="1"/>
  <c r="L1572" i="45"/>
  <c r="M1572" i="45" s="1"/>
  <c r="L1719" i="45"/>
  <c r="M1719" i="45" s="1"/>
  <c r="L1276" i="45"/>
  <c r="M1276" i="45" s="1"/>
  <c r="L2293" i="45"/>
  <c r="M2293" i="45" s="1"/>
  <c r="L741" i="45"/>
  <c r="M741" i="45" s="1"/>
  <c r="L638" i="45"/>
  <c r="M638" i="45" s="1"/>
  <c r="L3235" i="45"/>
  <c r="M3235" i="45" s="1"/>
  <c r="L591" i="45"/>
  <c r="M591" i="45" s="1"/>
  <c r="L1163" i="45"/>
  <c r="M1163" i="45" s="1"/>
  <c r="L2628" i="45"/>
  <c r="M2628" i="45" s="1"/>
  <c r="L1127" i="45"/>
  <c r="M1127" i="45" s="1"/>
  <c r="L523" i="45"/>
  <c r="M523" i="45" s="1"/>
  <c r="L2928" i="45"/>
  <c r="M2928" i="45" s="1"/>
  <c r="L321" i="45"/>
  <c r="M321" i="45" s="1"/>
  <c r="L259" i="45"/>
  <c r="M259" i="45" s="1"/>
  <c r="L2677" i="45"/>
  <c r="M2677" i="45" s="1"/>
  <c r="L691" i="45"/>
  <c r="M691" i="45" s="1"/>
  <c r="L311" i="45"/>
  <c r="M311" i="45" s="1"/>
  <c r="L827" i="45"/>
  <c r="M827" i="45" s="1"/>
  <c r="L3254" i="45"/>
  <c r="M3254" i="45" s="1"/>
  <c r="L76" i="45"/>
  <c r="M76" i="45" s="1"/>
  <c r="L3347" i="45"/>
  <c r="M3347" i="45" s="1"/>
  <c r="L307" i="45"/>
  <c r="M307" i="45" s="1"/>
  <c r="L665" i="45"/>
  <c r="M665" i="45" s="1"/>
  <c r="L2545" i="45"/>
  <c r="M2545" i="45" s="1"/>
  <c r="L3153" i="45"/>
  <c r="M3153" i="45" s="1"/>
  <c r="L1422" i="45"/>
  <c r="M1422" i="45" s="1"/>
  <c r="L3017" i="45"/>
  <c r="M3017" i="45" s="1"/>
  <c r="L2375" i="45"/>
  <c r="M2375" i="45" s="1"/>
  <c r="L1091" i="45"/>
  <c r="M1091" i="45" s="1"/>
  <c r="L607" i="45"/>
  <c r="M607" i="45" s="1"/>
  <c r="L1567" i="45"/>
  <c r="M1567" i="45" s="1"/>
  <c r="L2469" i="45"/>
  <c r="M2469" i="45" s="1"/>
  <c r="L2177" i="45"/>
  <c r="M2177" i="45" s="1"/>
  <c r="L949" i="45"/>
  <c r="M949" i="45" s="1"/>
  <c r="L2418" i="45"/>
  <c r="M2418" i="45" s="1"/>
  <c r="L2117" i="45"/>
  <c r="M2117" i="45" s="1"/>
  <c r="L1539" i="45"/>
  <c r="M1539" i="45" s="1"/>
  <c r="L1405" i="45"/>
  <c r="M1405" i="45" s="1"/>
  <c r="L1436" i="45"/>
  <c r="M1436" i="45" s="1"/>
  <c r="L2296" i="45"/>
  <c r="M2296" i="45" s="1"/>
  <c r="L1607" i="45"/>
  <c r="M1607" i="45" s="1"/>
  <c r="L1366" i="45"/>
  <c r="M1366" i="45" s="1"/>
  <c r="L2542" i="45"/>
  <c r="M2542" i="45" s="1"/>
  <c r="L1079" i="45"/>
  <c r="M1079" i="45" s="1"/>
  <c r="L1756" i="45"/>
  <c r="M1756" i="45" s="1"/>
  <c r="L566" i="45"/>
  <c r="M566" i="45" s="1"/>
  <c r="L2980" i="45"/>
  <c r="M2980" i="45" s="1"/>
  <c r="L533" i="45"/>
  <c r="M533" i="45" s="1"/>
  <c r="L510" i="45"/>
  <c r="M510" i="45" s="1"/>
  <c r="L2617" i="45"/>
  <c r="M2617" i="45" s="1"/>
  <c r="L3325" i="45"/>
  <c r="M3325" i="45" s="1"/>
  <c r="L2252" i="45"/>
  <c r="M2252" i="45" s="1"/>
  <c r="L1921" i="45"/>
  <c r="M1921" i="45" s="1"/>
  <c r="L1763" i="45"/>
  <c r="M1763" i="45" s="1"/>
  <c r="L993" i="45"/>
  <c r="M993" i="45" s="1"/>
  <c r="L453" i="45"/>
  <c r="M453" i="45" s="1"/>
  <c r="L1159" i="45"/>
  <c r="M1159" i="45" s="1"/>
  <c r="L1613" i="45"/>
  <c r="M1613" i="45" s="1"/>
  <c r="L1180" i="45"/>
  <c r="M1180" i="45" s="1"/>
  <c r="L2014" i="45"/>
  <c r="M2014" i="45" s="1"/>
  <c r="L1721" i="45"/>
  <c r="M1721" i="45" s="1"/>
  <c r="L2645" i="45"/>
  <c r="M2645" i="45" s="1"/>
  <c r="L1565" i="45"/>
  <c r="M1565" i="45" s="1"/>
  <c r="L596" i="45"/>
  <c r="M596" i="45" s="1"/>
  <c r="L573" i="45"/>
  <c r="M573" i="45" s="1"/>
  <c r="L1026" i="45"/>
  <c r="M1026" i="45" s="1"/>
  <c r="L1353" i="45"/>
  <c r="M1353" i="45" s="1"/>
  <c r="L1048" i="45"/>
  <c r="M1048" i="45" s="1"/>
  <c r="L245" i="45"/>
  <c r="M245" i="45" s="1"/>
  <c r="L467" i="45"/>
  <c r="M467" i="45" s="1"/>
  <c r="L1447" i="45"/>
  <c r="M1447" i="45" s="1"/>
  <c r="L2829" i="45"/>
  <c r="M2829" i="45" s="1"/>
  <c r="L2340" i="45"/>
  <c r="M2340" i="45" s="1"/>
  <c r="L3213" i="45"/>
  <c r="M3213" i="45" s="1"/>
  <c r="L2070" i="45"/>
  <c r="M2070" i="45" s="1"/>
  <c r="L1453" i="45"/>
  <c r="M1453" i="45" s="1"/>
  <c r="L3239" i="45"/>
  <c r="M3239" i="45" s="1"/>
  <c r="L1118" i="45"/>
  <c r="M1118" i="45" s="1"/>
  <c r="L23" i="45"/>
  <c r="M23" i="45" s="1"/>
  <c r="L2287" i="45"/>
  <c r="M2287" i="45" s="1"/>
  <c r="L1146" i="45"/>
  <c r="M1146" i="45" s="1"/>
  <c r="L2311" i="45"/>
  <c r="M2311" i="45" s="1"/>
  <c r="L982" i="45"/>
  <c r="M982" i="45" s="1"/>
  <c r="L144" i="45"/>
  <c r="M144" i="45" s="1"/>
  <c r="L2278" i="45"/>
  <c r="M2278" i="45" s="1"/>
  <c r="L3383" i="45"/>
  <c r="M3383" i="45" s="1"/>
  <c r="L1685" i="45"/>
  <c r="M1685" i="45" s="1"/>
  <c r="L2652" i="45"/>
  <c r="M2652" i="45" s="1"/>
  <c r="L65" i="45"/>
  <c r="M65" i="45" s="1"/>
  <c r="L3345" i="45"/>
  <c r="M3345" i="45" s="1"/>
  <c r="L1240" i="45"/>
  <c r="M1240" i="45" s="1"/>
  <c r="L2157" i="45"/>
  <c r="M2157" i="45" s="1"/>
  <c r="L504" i="45"/>
  <c r="M504" i="45" s="1"/>
  <c r="L2691" i="45"/>
  <c r="M2691" i="45" s="1"/>
  <c r="L1808" i="45"/>
  <c r="M1808" i="45" s="1"/>
  <c r="L444" i="45"/>
  <c r="M444" i="45" s="1"/>
  <c r="L68" i="45"/>
  <c r="M68" i="45" s="1"/>
  <c r="L1580" i="45"/>
  <c r="M1580" i="45" s="1"/>
  <c r="L1104" i="45"/>
  <c r="M1104" i="45" s="1"/>
  <c r="L3330" i="45"/>
  <c r="M3330" i="45" s="1"/>
  <c r="L2349" i="45"/>
  <c r="M2349" i="45" s="1"/>
  <c r="L1838" i="45"/>
  <c r="M1838" i="45" s="1"/>
  <c r="L1488" i="45"/>
  <c r="M1488" i="45" s="1"/>
  <c r="L1467" i="45"/>
  <c r="M1467" i="45" s="1"/>
  <c r="L1420" i="45"/>
  <c r="M1420" i="45" s="1"/>
  <c r="L1156" i="45"/>
  <c r="M1156" i="45" s="1"/>
  <c r="L372" i="45"/>
  <c r="M372" i="45" s="1"/>
  <c r="L3191" i="45"/>
  <c r="M3191" i="45" s="1"/>
  <c r="L1380" i="45"/>
  <c r="M1380" i="45" s="1"/>
  <c r="L1396" i="45"/>
  <c r="M1396" i="45" s="1"/>
  <c r="L1349" i="45"/>
  <c r="M1349" i="45" s="1"/>
  <c r="L2509" i="45"/>
  <c r="M2509" i="45" s="1"/>
  <c r="L2520" i="45"/>
  <c r="M2520" i="45" s="1"/>
  <c r="L1794" i="45"/>
  <c r="M1794" i="45" s="1"/>
  <c r="L2316" i="45"/>
  <c r="M2316" i="45" s="1"/>
  <c r="L3157" i="45"/>
  <c r="M3157" i="45" s="1"/>
  <c r="L1767" i="45"/>
  <c r="M1767" i="45" s="1"/>
  <c r="L3005" i="45"/>
  <c r="M3005" i="45" s="1"/>
  <c r="L3284" i="45"/>
  <c r="M3284" i="45" s="1"/>
  <c r="L1501" i="45"/>
  <c r="M1501" i="45" s="1"/>
  <c r="L2866" i="45"/>
  <c r="M2866" i="45" s="1"/>
  <c r="L2305" i="45"/>
  <c r="M2305" i="45" s="1"/>
  <c r="L1557" i="45"/>
  <c r="M1557" i="45" s="1"/>
  <c r="L338" i="45"/>
  <c r="M338" i="45" s="1"/>
  <c r="L316" i="45"/>
  <c r="M316" i="45" s="1"/>
  <c r="L1073" i="45"/>
  <c r="M1073" i="45" s="1"/>
  <c r="L972" i="45"/>
  <c r="M972" i="45" s="1"/>
  <c r="L1066" i="45"/>
  <c r="M1066" i="45" s="1"/>
  <c r="L2552" i="45"/>
  <c r="M2552" i="45" s="1"/>
  <c r="L454" i="45"/>
  <c r="M454" i="45" s="1"/>
  <c r="L1858" i="45"/>
  <c r="M1858" i="45" s="1"/>
  <c r="L2784" i="45"/>
  <c r="M2784" i="45" s="1"/>
  <c r="L2153" i="45"/>
  <c r="M2153" i="45" s="1"/>
  <c r="L2518" i="45"/>
  <c r="M2518" i="45" s="1"/>
  <c r="L326" i="45"/>
  <c r="M326" i="45" s="1"/>
  <c r="L918" i="45"/>
  <c r="M918" i="45" s="1"/>
  <c r="L2124" i="45"/>
  <c r="M2124" i="45" s="1"/>
  <c r="L2812" i="45"/>
  <c r="M2812" i="45" s="1"/>
  <c r="L2219" i="45"/>
  <c r="M2219" i="45" s="1"/>
  <c r="L1459" i="45"/>
  <c r="M1459" i="45" s="1"/>
  <c r="L1464" i="45"/>
  <c r="M1464" i="45" s="1"/>
  <c r="L1252" i="45"/>
  <c r="M1252" i="45" s="1"/>
  <c r="L1958" i="45"/>
  <c r="M1958" i="45" s="1"/>
  <c r="L1032" i="45"/>
  <c r="M1032" i="45" s="1"/>
  <c r="L2259" i="45"/>
  <c r="M2259" i="45" s="1"/>
  <c r="L784" i="45"/>
  <c r="M784" i="45" s="1"/>
  <c r="L392" i="45"/>
  <c r="M392" i="45" s="1"/>
  <c r="L3060" i="45"/>
  <c r="M3060" i="45" s="1"/>
  <c r="L164" i="45"/>
  <c r="M164" i="45" s="1"/>
  <c r="L253" i="45"/>
  <c r="M253" i="45" s="1"/>
  <c r="L2247" i="45"/>
  <c r="M2247" i="45" s="1"/>
  <c r="L2918" i="45"/>
  <c r="M2918" i="45" s="1"/>
  <c r="L649" i="45"/>
  <c r="M649" i="45" s="1"/>
  <c r="L748" i="45"/>
  <c r="M748" i="45" s="1"/>
  <c r="L1862" i="45"/>
  <c r="M1862" i="45" s="1"/>
  <c r="L1456" i="45"/>
  <c r="M1456" i="45" s="1"/>
  <c r="L552" i="45"/>
  <c r="M552" i="45" s="1"/>
  <c r="L1096" i="45"/>
  <c r="M1096" i="45" s="1"/>
  <c r="L2593" i="45"/>
  <c r="M2593" i="45" s="1"/>
  <c r="L1274" i="45"/>
  <c r="M1274" i="45" s="1"/>
  <c r="L3391" i="45"/>
  <c r="M3391" i="45" s="1"/>
  <c r="L1315" i="45"/>
  <c r="M1315" i="45" s="1"/>
  <c r="L1148" i="45"/>
  <c r="M1148" i="45" s="1"/>
  <c r="L3227" i="45"/>
  <c r="M3227" i="45" s="1"/>
  <c r="L2101" i="45"/>
  <c r="M2101" i="45" s="1"/>
  <c r="L189" i="45"/>
  <c r="M189" i="45" s="1"/>
  <c r="L1486" i="45"/>
  <c r="M1486" i="45" s="1"/>
  <c r="L1519" i="45"/>
  <c r="M1519" i="45" s="1"/>
  <c r="L626" i="45"/>
  <c r="M626" i="45" s="1"/>
  <c r="L3327" i="45"/>
  <c r="M3327" i="45" s="1"/>
  <c r="L327" i="45"/>
  <c r="M327" i="45" s="1"/>
  <c r="L1887" i="45"/>
  <c r="M1887" i="45" s="1"/>
  <c r="L1042" i="45"/>
  <c r="M1042" i="45" s="1"/>
  <c r="L1672" i="45"/>
  <c r="M1672" i="45" s="1"/>
  <c r="L965" i="45"/>
  <c r="M965" i="45" s="1"/>
  <c r="L376" i="45"/>
  <c r="M376" i="45" s="1"/>
  <c r="L1477" i="45"/>
  <c r="M1477" i="45" s="1"/>
  <c r="L378" i="45"/>
  <c r="M378" i="45" s="1"/>
  <c r="L980" i="45"/>
  <c r="M980" i="45" s="1"/>
  <c r="L401" i="45"/>
  <c r="M401" i="45" s="1"/>
  <c r="L1598" i="45"/>
  <c r="M1598" i="45" s="1"/>
  <c r="L1978" i="45"/>
  <c r="M1978" i="45" s="1"/>
  <c r="L2379" i="45"/>
  <c r="M2379" i="45" s="1"/>
  <c r="L2471" i="45"/>
  <c r="M2471" i="45" s="1"/>
  <c r="L3021" i="45"/>
  <c r="M3021" i="45" s="1"/>
  <c r="L1935" i="45"/>
  <c r="M1935" i="45" s="1"/>
  <c r="L61" i="45"/>
  <c r="M61" i="45" s="1"/>
  <c r="L1392" i="45"/>
  <c r="M1392" i="45" s="1"/>
  <c r="L233" i="45"/>
  <c r="M233" i="45" s="1"/>
  <c r="L1169" i="45"/>
  <c r="M1169" i="45" s="1"/>
  <c r="L2213" i="45"/>
  <c r="M2213" i="45" s="1"/>
  <c r="L603" i="45"/>
  <c r="M603" i="45" s="1"/>
  <c r="L2848" i="45"/>
  <c r="M2848" i="45" s="1"/>
  <c r="L516" i="45"/>
  <c r="M516" i="45" s="1"/>
  <c r="L633" i="45"/>
  <c r="M633" i="45" s="1"/>
  <c r="L2490" i="45"/>
  <c r="M2490" i="45" s="1"/>
  <c r="L1998" i="45"/>
  <c r="M1998" i="45" s="1"/>
  <c r="L506" i="45"/>
  <c r="M506" i="45" s="1"/>
  <c r="L1498" i="45"/>
  <c r="M1498" i="45" s="1"/>
  <c r="L1780" i="45"/>
  <c r="M1780" i="45" s="1"/>
  <c r="L1600" i="45"/>
  <c r="M1600" i="45" s="1"/>
  <c r="L2948" i="45"/>
  <c r="M2948" i="45" s="1"/>
  <c r="L2561" i="45"/>
  <c r="M2561" i="45" s="1"/>
  <c r="L2854" i="45"/>
  <c r="M2854" i="45" s="1"/>
  <c r="L1226" i="45"/>
  <c r="M1226" i="45" s="1"/>
  <c r="L1020" i="45"/>
  <c r="M1020" i="45" s="1"/>
  <c r="L3141" i="45"/>
  <c r="M3141" i="45" s="1"/>
  <c r="L2766" i="45"/>
  <c r="M2766" i="45" s="1"/>
  <c r="L2984" i="45"/>
  <c r="M2984" i="45" s="1"/>
  <c r="L3205" i="45"/>
  <c r="M3205" i="45" s="1"/>
  <c r="L1431" i="45"/>
  <c r="M1431" i="45" s="1"/>
  <c r="L2383" i="45"/>
  <c r="M2383" i="45" s="1"/>
  <c r="L3113" i="45"/>
  <c r="M3113" i="45" s="1"/>
  <c r="L2182" i="45"/>
  <c r="M2182" i="45" s="1"/>
  <c r="L2818" i="45"/>
  <c r="M2818" i="45" s="1"/>
  <c r="L2136" i="45"/>
  <c r="M2136" i="45" s="1"/>
  <c r="L3222" i="45"/>
  <c r="M3222" i="45" s="1"/>
  <c r="L922" i="45"/>
  <c r="M922" i="45" s="1"/>
  <c r="L1523" i="45"/>
  <c r="M1523" i="45" s="1"/>
  <c r="L1706" i="45"/>
  <c r="M1706" i="45" s="1"/>
  <c r="L890" i="45"/>
  <c r="M890" i="45" s="1"/>
  <c r="L2171" i="45"/>
  <c r="M2171" i="45" s="1"/>
  <c r="L1247" i="45"/>
  <c r="M1247" i="45" s="1"/>
  <c r="L950" i="45"/>
  <c r="M950" i="45" s="1"/>
  <c r="L3208" i="45"/>
  <c r="M3208" i="45" s="1"/>
  <c r="L2084" i="45"/>
  <c r="M2084" i="45" s="1"/>
  <c r="L12" i="45"/>
  <c r="M12" i="45" s="1"/>
  <c r="L698" i="45"/>
  <c r="M698" i="45" s="1"/>
  <c r="L2227" i="45"/>
  <c r="M2227" i="45" s="1"/>
  <c r="L1833" i="45"/>
  <c r="M1833" i="45" s="1"/>
  <c r="L1371" i="45"/>
  <c r="M1371" i="45" s="1"/>
  <c r="L1846" i="45"/>
  <c r="M1846" i="45" s="1"/>
  <c r="L2760" i="45"/>
  <c r="M2760" i="45" s="1"/>
  <c r="L2643" i="45"/>
  <c r="M2643" i="45" s="1"/>
  <c r="L643" i="45"/>
  <c r="M643" i="45" s="1"/>
  <c r="L1803" i="45"/>
  <c r="M1803" i="45" s="1"/>
  <c r="L1967" i="45"/>
  <c r="M1967" i="45" s="1"/>
  <c r="L1636" i="45"/>
  <c r="M1636" i="45" s="1"/>
  <c r="L435" i="45"/>
  <c r="M435" i="45" s="1"/>
  <c r="L93" i="45"/>
  <c r="M93" i="45" s="1"/>
  <c r="L1656" i="45"/>
  <c r="M1656" i="45" s="1"/>
  <c r="L3353" i="45"/>
  <c r="M3353" i="45" s="1"/>
  <c r="L277" i="45"/>
  <c r="M277" i="45" s="1"/>
  <c r="L1390" i="45"/>
  <c r="M1390" i="45" s="1"/>
  <c r="L667" i="45"/>
  <c r="M667" i="45" s="1"/>
  <c r="L1632" i="45"/>
  <c r="M1632" i="45" s="1"/>
  <c r="L2329" i="45"/>
  <c r="M2329" i="45" s="1"/>
  <c r="L1416" i="45"/>
  <c r="M1416" i="45" s="1"/>
  <c r="L3316" i="45"/>
  <c r="M3316" i="45" s="1"/>
  <c r="L2176" i="45"/>
  <c r="M2176" i="45" s="1"/>
  <c r="L3199" i="45"/>
  <c r="M3199" i="45" s="1"/>
  <c r="L681" i="45"/>
  <c r="M681" i="45" s="1"/>
  <c r="L1135" i="45"/>
  <c r="M1135" i="45" s="1"/>
  <c r="L1914" i="45"/>
  <c r="M1914" i="45" s="1"/>
  <c r="L1054" i="45"/>
  <c r="M1054" i="45" s="1"/>
  <c r="L2688" i="45"/>
  <c r="M2688" i="45" s="1"/>
  <c r="L1177" i="45"/>
  <c r="M1177" i="45" s="1"/>
  <c r="L1561" i="45"/>
  <c r="M1561" i="45" s="1"/>
  <c r="L3202" i="45"/>
  <c r="M3202" i="45" s="1"/>
  <c r="L2265" i="45"/>
  <c r="M2265" i="45" s="1"/>
  <c r="L1283" i="45"/>
  <c r="M1283" i="45" s="1"/>
  <c r="L779" i="45"/>
  <c r="M779" i="45" s="1"/>
  <c r="L673" i="45"/>
  <c r="M673" i="45" s="1"/>
  <c r="L1438" i="45"/>
  <c r="M1438" i="45" s="1"/>
  <c r="L2200" i="45"/>
  <c r="M2200" i="45" s="1"/>
  <c r="L2010" i="45"/>
  <c r="M2010" i="45" s="1"/>
  <c r="L175" i="45"/>
  <c r="M175" i="45" s="1"/>
  <c r="L1411" i="45"/>
  <c r="M1411" i="45" s="1"/>
  <c r="L1694" i="45"/>
  <c r="M1694" i="45" s="1"/>
  <c r="L3291" i="45"/>
  <c r="M3291" i="45" s="1"/>
  <c r="L34" i="45"/>
  <c r="M34" i="45" s="1"/>
  <c r="L1705" i="45"/>
  <c r="M1705" i="45" s="1"/>
  <c r="L109" i="45"/>
  <c r="M109" i="45" s="1"/>
  <c r="L226" i="45"/>
  <c r="M226" i="45" s="1"/>
  <c r="L612" i="45"/>
  <c r="M612" i="45" s="1"/>
  <c r="L809" i="45"/>
  <c r="M809" i="45" s="1"/>
  <c r="L2452" i="45"/>
  <c r="M2452" i="45" s="1"/>
  <c r="L2562" i="45"/>
  <c r="M2562" i="45" s="1"/>
  <c r="L1531" i="45"/>
  <c r="M1531" i="45" s="1"/>
  <c r="L1014" i="45"/>
  <c r="M1014" i="45" s="1"/>
  <c r="L1327" i="45"/>
  <c r="M1327" i="45" s="1"/>
  <c r="L1585" i="45"/>
  <c r="M1585" i="45" s="1"/>
  <c r="L31" i="45"/>
  <c r="M31" i="45" s="1"/>
  <c r="L1738" i="45"/>
  <c r="M1738" i="45" s="1"/>
  <c r="L858" i="45"/>
  <c r="M858" i="45" s="1"/>
  <c r="L2354" i="45"/>
  <c r="M2354" i="45" s="1"/>
  <c r="L1212" i="45"/>
  <c r="M1212" i="45" s="1"/>
  <c r="L528" i="45"/>
  <c r="M528" i="45" s="1"/>
  <c r="L413" i="45"/>
  <c r="M413" i="45" s="1"/>
  <c r="L3149" i="45"/>
  <c r="M3149" i="45" s="1"/>
  <c r="L295" i="45"/>
  <c r="M295" i="45" s="1"/>
  <c r="L1335" i="45"/>
  <c r="M1335" i="45" s="1"/>
  <c r="L1612" i="45"/>
  <c r="M1612" i="45" s="1"/>
  <c r="L2746" i="45"/>
  <c r="M2746" i="45" s="1"/>
  <c r="L1244" i="45"/>
  <c r="M1244" i="45" s="1"/>
  <c r="L1266" i="45"/>
  <c r="M1266" i="45" s="1"/>
  <c r="L2439" i="45"/>
  <c r="M2439" i="45" s="1"/>
  <c r="L843" i="45"/>
  <c r="M843" i="45" s="1"/>
  <c r="L2269" i="45"/>
  <c r="M2269" i="45" s="1"/>
  <c r="L116" i="45"/>
  <c r="M116" i="45" s="1"/>
  <c r="L317" i="45"/>
  <c r="M317" i="45" s="1"/>
  <c r="L3265" i="45"/>
  <c r="M3265" i="45" s="1"/>
  <c r="L2343" i="45"/>
  <c r="M2343" i="45" s="1"/>
  <c r="L723" i="45"/>
  <c r="M723" i="45" s="1"/>
  <c r="L829" i="45"/>
  <c r="M829" i="45" s="1"/>
  <c r="L361" i="45"/>
  <c r="M361" i="45" s="1"/>
  <c r="L1323" i="45"/>
  <c r="M1323" i="45" s="1"/>
  <c r="L1582" i="45"/>
  <c r="M1582" i="45" s="1"/>
  <c r="L1401" i="45"/>
  <c r="M1401" i="45" s="1"/>
  <c r="L588" i="45"/>
  <c r="M588" i="45" s="1"/>
  <c r="L1397" i="45"/>
  <c r="M1397" i="45" s="1"/>
  <c r="L135" i="45"/>
  <c r="M135" i="45" s="1"/>
  <c r="L1800" i="45"/>
  <c r="M1800" i="45" s="1"/>
  <c r="L2809" i="45"/>
  <c r="M2809" i="45" s="1"/>
  <c r="L852" i="45"/>
  <c r="M852" i="45" s="1"/>
  <c r="L3179" i="45"/>
  <c r="M3179" i="45" s="1"/>
  <c r="L1544" i="45"/>
  <c r="M1544" i="45" s="1"/>
  <c r="L907" i="45"/>
  <c r="M907" i="45" s="1"/>
  <c r="L1863" i="45"/>
  <c r="M1863" i="45" s="1"/>
  <c r="L975" i="45"/>
  <c r="M975" i="45" s="1"/>
  <c r="L1502" i="45"/>
  <c r="M1502" i="45" s="1"/>
  <c r="L1008" i="45"/>
  <c r="M1008" i="45" s="1"/>
  <c r="L2952" i="45"/>
  <c r="M2952" i="45" s="1"/>
  <c r="L272" i="45"/>
  <c r="M272" i="45" s="1"/>
  <c r="L1931" i="45"/>
  <c r="M1931" i="45" s="1"/>
  <c r="L1058" i="45"/>
  <c r="M1058" i="45" s="1"/>
  <c r="L709" i="45"/>
  <c r="M709" i="45" s="1"/>
  <c r="L1622" i="45"/>
  <c r="M1622" i="45" s="1"/>
  <c r="L1820" i="45"/>
  <c r="M1820" i="45" s="1"/>
  <c r="L1343" i="45"/>
  <c r="M1343" i="45" s="1"/>
  <c r="L1348" i="45"/>
  <c r="M1348" i="45" s="1"/>
  <c r="L660" i="45"/>
  <c r="M660" i="45" s="1"/>
  <c r="L875" i="45"/>
  <c r="M875" i="45" s="1"/>
  <c r="L1813" i="45"/>
  <c r="M1813" i="45" s="1"/>
  <c r="L3324" i="45"/>
  <c r="M3324" i="45" s="1"/>
  <c r="L897" i="45"/>
  <c r="M897" i="45" s="1"/>
  <c r="L2285" i="45"/>
  <c r="M2285" i="45" s="1"/>
  <c r="L1217" i="45"/>
  <c r="M1217" i="45" s="1"/>
  <c r="L2855" i="45"/>
  <c r="M2855" i="45" s="1"/>
  <c r="L1203" i="45"/>
  <c r="M1203" i="45" s="1"/>
  <c r="L539" i="45"/>
  <c r="M539" i="45" s="1"/>
  <c r="L3195" i="45"/>
  <c r="M3195" i="45" s="1"/>
  <c r="L417" i="45"/>
  <c r="M417" i="45" s="1"/>
  <c r="L2150" i="45"/>
  <c r="M2150" i="45" s="1"/>
  <c r="L1232" i="45"/>
  <c r="M1232" i="45" s="1"/>
  <c r="L505" i="45"/>
  <c r="M505" i="45" s="1"/>
  <c r="L2905" i="45"/>
  <c r="M2905" i="45" s="1"/>
  <c r="L1683" i="45"/>
  <c r="M1683" i="45" s="1"/>
  <c r="L145" i="45"/>
  <c r="M145" i="45" s="1"/>
  <c r="L1476" i="45"/>
  <c r="M1476" i="45" s="1"/>
  <c r="L2995" i="45"/>
  <c r="M2995" i="45" s="1"/>
  <c r="L2006" i="45"/>
  <c r="M2006" i="45" s="1"/>
  <c r="L2191" i="45"/>
  <c r="M2191" i="45" s="1"/>
  <c r="L1746" i="45"/>
  <c r="M1746" i="45" s="1"/>
  <c r="L983" i="45"/>
  <c r="M983" i="45" s="1"/>
  <c r="L3068" i="45"/>
  <c r="M3068" i="45" s="1"/>
  <c r="L1944" i="45"/>
  <c r="M1944" i="45" s="1"/>
  <c r="L3173" i="45"/>
  <c r="M3173" i="45" s="1"/>
  <c r="L999" i="45"/>
  <c r="M999" i="45" s="1"/>
  <c r="L2028" i="45"/>
  <c r="M2028" i="45" s="1"/>
  <c r="L1689" i="45"/>
  <c r="M1689" i="45" s="1"/>
  <c r="L599" i="45"/>
  <c r="M599" i="45" s="1"/>
  <c r="L1527" i="45"/>
  <c r="M1527" i="45" s="1"/>
  <c r="L864" i="45"/>
  <c r="M864" i="45" s="1"/>
  <c r="L1130" i="45"/>
  <c r="M1130" i="45" s="1"/>
  <c r="L2290" i="45"/>
  <c r="M2290" i="45" s="1"/>
  <c r="L2548" i="45"/>
  <c r="M2548" i="45" s="1"/>
  <c r="L2547" i="45"/>
  <c r="M2547" i="45" s="1"/>
  <c r="L544" i="45"/>
  <c r="M544" i="45" s="1"/>
  <c r="L168" i="45"/>
  <c r="M168" i="45" s="1"/>
  <c r="L1295" i="45"/>
  <c r="M1295" i="45" s="1"/>
  <c r="L954" i="45"/>
  <c r="M954" i="45" s="1"/>
  <c r="L2884" i="45"/>
  <c r="M2884" i="45" s="1"/>
  <c r="L2386" i="45"/>
  <c r="M2386" i="45" s="1"/>
  <c r="L788" i="45"/>
  <c r="M788" i="45" s="1"/>
  <c r="L2148" i="45"/>
  <c r="M2148" i="45" s="1"/>
  <c r="L3362" i="45"/>
  <c r="M3362" i="45" s="1"/>
  <c r="L2976" i="45"/>
  <c r="M2976" i="45" s="1"/>
  <c r="L1385" i="45"/>
  <c r="M1385" i="45" s="1"/>
  <c r="L229" i="45"/>
  <c r="M229" i="45" s="1"/>
  <c r="L2686" i="45"/>
  <c r="M2686" i="45" s="1"/>
  <c r="L574" i="45"/>
  <c r="M574" i="45" s="1"/>
  <c r="L1070" i="45"/>
  <c r="M1070" i="45" s="1"/>
  <c r="L930" i="45"/>
  <c r="M930" i="45" s="1"/>
  <c r="L957" i="45"/>
  <c r="M957" i="45" s="1"/>
  <c r="L2965" i="45"/>
  <c r="M2965" i="45" s="1"/>
  <c r="L2052" i="45"/>
  <c r="M2052" i="45" s="1"/>
  <c r="L1277" i="45"/>
  <c r="M1277" i="45" s="1"/>
  <c r="L494" i="45"/>
  <c r="M494" i="45" s="1"/>
  <c r="L302" i="45"/>
  <c r="M302" i="45" s="1"/>
  <c r="L3144" i="45"/>
  <c r="M3144" i="45" s="1"/>
  <c r="L2863" i="45"/>
  <c r="M2863" i="45" s="1"/>
  <c r="L847" i="45"/>
  <c r="M847" i="45" s="1"/>
  <c r="L1074" i="45"/>
  <c r="M1074" i="45" s="1"/>
  <c r="L1010" i="45"/>
  <c r="M1010" i="45" s="1"/>
  <c r="L2958" i="45"/>
  <c r="M2958" i="45" s="1"/>
  <c r="L1381" i="45"/>
  <c r="M1381" i="45" s="1"/>
  <c r="L1195" i="45"/>
  <c r="M1195" i="45" s="1"/>
  <c r="L1198" i="45"/>
  <c r="M1198" i="45" s="1"/>
  <c r="L3272" i="45"/>
  <c r="M3272" i="45" s="1"/>
  <c r="L2360" i="45"/>
  <c r="M2360" i="45" s="1"/>
  <c r="L2474" i="45"/>
  <c r="M2474" i="45" s="1"/>
  <c r="L3231" i="45"/>
  <c r="M3231" i="45" s="1"/>
  <c r="L2355" i="45"/>
  <c r="M2355" i="45" s="1"/>
  <c r="L1873" i="45"/>
  <c r="M1873" i="45" s="1"/>
  <c r="L1481" i="45"/>
  <c r="M1481" i="45" s="1"/>
  <c r="L1515" i="45"/>
  <c r="M1515" i="45" s="1"/>
  <c r="L3332" i="45"/>
  <c r="M3332" i="45" s="1"/>
  <c r="L425" i="45"/>
  <c r="M425" i="45" s="1"/>
  <c r="L474" i="45"/>
  <c r="M474" i="45" s="1"/>
  <c r="L2060" i="45"/>
  <c r="M2060" i="45" s="1"/>
  <c r="L3178" i="45"/>
  <c r="M3178" i="45" s="1"/>
  <c r="L283" i="45"/>
  <c r="M283" i="45" s="1"/>
  <c r="L2899" i="45"/>
  <c r="M2899" i="45" s="1"/>
  <c r="L1352" i="45"/>
  <c r="M1352" i="45" s="1"/>
  <c r="L883" i="45"/>
  <c r="M883" i="45" s="1"/>
  <c r="L914" i="45"/>
  <c r="M914" i="45" s="1"/>
  <c r="L3001" i="45"/>
  <c r="M3001" i="45" s="1"/>
  <c r="L2994" i="45"/>
  <c r="M2994" i="45" s="1"/>
  <c r="L1298" i="45"/>
  <c r="M1298" i="45" s="1"/>
  <c r="L1857" i="45"/>
  <c r="M1857" i="45" s="1"/>
  <c r="L924" i="45"/>
  <c r="M924" i="45" s="1"/>
  <c r="L250" i="45"/>
  <c r="M250" i="45" s="1"/>
  <c r="L2424" i="45"/>
  <c r="M2424" i="45" s="1"/>
  <c r="L2365" i="45"/>
  <c r="M2365" i="45" s="1"/>
  <c r="L2031" i="45"/>
  <c r="M2031" i="45" s="1"/>
  <c r="L2169" i="45"/>
  <c r="M2169" i="45" s="1"/>
  <c r="L3217" i="45"/>
  <c r="M3217" i="45" s="1"/>
  <c r="L2612" i="45"/>
  <c r="M2612" i="45" s="1"/>
  <c r="L2301" i="45"/>
  <c r="M2301" i="45" s="1"/>
  <c r="L432" i="45"/>
  <c r="M432" i="45" s="1"/>
  <c r="L1755" i="45"/>
  <c r="M1755" i="45" s="1"/>
  <c r="L2467" i="45"/>
  <c r="M2467" i="45" s="1"/>
  <c r="L632" i="45"/>
  <c r="M632" i="45" s="1"/>
  <c r="L1788" i="45"/>
  <c r="M1788" i="45" s="1"/>
  <c r="L1359" i="45"/>
  <c r="M1359" i="45" s="1"/>
  <c r="L648" i="45"/>
  <c r="M648" i="45" s="1"/>
  <c r="L2796" i="45"/>
  <c r="M2796" i="45" s="1"/>
  <c r="L2376" i="45"/>
  <c r="M2376" i="45" s="1"/>
  <c r="L2272" i="45"/>
  <c r="M2272" i="45" s="1"/>
  <c r="L1603" i="45"/>
  <c r="M1603" i="45" s="1"/>
  <c r="L2521" i="45"/>
  <c r="M2521" i="45" s="1"/>
  <c r="L97" i="45"/>
  <c r="M97" i="45" s="1"/>
  <c r="L125" i="45"/>
  <c r="M125" i="45" s="1"/>
  <c r="L1635" i="45"/>
  <c r="M1635" i="45" s="1"/>
  <c r="L819" i="45"/>
  <c r="M819" i="45" s="1"/>
  <c r="L243" i="45"/>
  <c r="M243" i="45" s="1"/>
  <c r="L1640" i="45"/>
  <c r="M1640" i="45" s="1"/>
  <c r="L1825" i="45"/>
  <c r="M1825" i="45" s="1"/>
  <c r="L2970" i="45"/>
  <c r="M2970" i="45" s="1"/>
  <c r="L3160" i="45"/>
  <c r="M3160" i="45" s="1"/>
  <c r="L1377" i="45"/>
  <c r="M1377" i="45" s="1"/>
  <c r="L466" i="45"/>
  <c r="M466" i="45" s="1"/>
  <c r="L767" i="45"/>
  <c r="M767" i="45" s="1"/>
  <c r="L990" i="45"/>
  <c r="M990" i="45" s="1"/>
  <c r="L1109" i="45"/>
  <c r="M1109" i="45" s="1"/>
  <c r="L911" i="45"/>
  <c r="M911" i="45" s="1"/>
  <c r="L1221" i="45"/>
  <c r="M1221" i="45" s="1"/>
  <c r="L887" i="45"/>
  <c r="M887" i="45" s="1"/>
  <c r="L2463" i="45"/>
  <c r="M2463" i="45" s="1"/>
  <c r="L666" i="45"/>
  <c r="M666" i="45" s="1"/>
  <c r="L700" i="45"/>
  <c r="M700" i="45" s="1"/>
  <c r="L794" i="45"/>
  <c r="M794" i="45" s="1"/>
  <c r="L2483" i="45"/>
  <c r="M2483" i="45" s="1"/>
  <c r="L377" i="45"/>
  <c r="M377" i="45" s="1"/>
  <c r="L340" i="45"/>
  <c r="M340" i="45" s="1"/>
  <c r="L3011" i="45"/>
  <c r="M3011" i="45" s="1"/>
  <c r="L1031" i="45"/>
  <c r="M1031" i="45" s="1"/>
  <c r="L2446" i="45"/>
  <c r="M2446" i="45" s="1"/>
  <c r="L1894" i="45"/>
  <c r="M1894" i="45" s="1"/>
  <c r="L1939" i="45"/>
  <c r="M1939" i="45" s="1"/>
  <c r="L2659" i="45"/>
  <c r="M2659" i="45" s="1"/>
  <c r="L1282" i="45"/>
  <c r="M1282" i="45" s="1"/>
  <c r="L860" i="45"/>
  <c r="M860" i="45" s="1"/>
  <c r="L2223" i="45"/>
  <c r="M2223" i="45" s="1"/>
  <c r="L1270" i="45"/>
  <c r="M1270" i="45" s="1"/>
  <c r="L3036" i="45"/>
  <c r="M3036" i="45" s="1"/>
  <c r="L1243" i="45"/>
  <c r="M1243" i="45" s="1"/>
  <c r="L1084" i="45"/>
  <c r="M1084" i="45" s="1"/>
  <c r="L1080" i="45"/>
  <c r="M1080" i="45" s="1"/>
  <c r="L1095" i="45"/>
  <c r="M1095" i="45" s="1"/>
  <c r="L581" i="45"/>
  <c r="M581" i="45" s="1"/>
  <c r="L1666" i="45"/>
  <c r="M1666" i="45" s="1"/>
  <c r="L1258" i="45"/>
  <c r="M1258" i="45" s="1"/>
  <c r="L495" i="45"/>
  <c r="M495" i="45" s="1"/>
  <c r="L2413" i="45"/>
  <c r="M2413" i="45" s="1"/>
  <c r="L616" i="45"/>
  <c r="M616" i="45" s="1"/>
  <c r="L1621" i="45"/>
  <c r="M1621" i="45" s="1"/>
  <c r="L624" i="45"/>
  <c r="M624" i="45" s="1"/>
  <c r="L2209" i="45"/>
  <c r="M2209" i="45" s="1"/>
  <c r="L740" i="45"/>
  <c r="M740" i="45" s="1"/>
  <c r="L637" i="45"/>
  <c r="M637" i="45" s="1"/>
  <c r="L2363" i="45"/>
  <c r="M2363" i="45" s="1"/>
  <c r="L373" i="45"/>
  <c r="M373" i="45" s="1"/>
  <c r="L3253" i="45"/>
  <c r="M3253" i="45" s="1"/>
  <c r="L501" i="45"/>
  <c r="M501" i="45" s="1"/>
  <c r="L2662" i="45"/>
  <c r="M2662" i="45" s="1"/>
  <c r="L122" i="45"/>
  <c r="M122" i="45" s="1"/>
  <c r="L1190" i="45"/>
  <c r="M1190" i="45" s="1"/>
  <c r="L1432" i="45"/>
  <c r="M1432" i="45" s="1"/>
  <c r="L2216" i="45"/>
  <c r="M2216" i="45" s="1"/>
  <c r="L2799" i="45"/>
  <c r="M2799" i="45" s="1"/>
  <c r="L2599" i="45"/>
  <c r="M2599" i="45" s="1"/>
  <c r="L1012" i="45"/>
  <c r="M1012" i="45" s="1"/>
  <c r="L705" i="45"/>
  <c r="M705" i="45" s="1"/>
  <c r="L1649" i="45"/>
  <c r="M1649" i="45" s="1"/>
  <c r="L1578" i="45"/>
  <c r="M1578" i="45" s="1"/>
  <c r="L141" i="45"/>
  <c r="M141" i="45" s="1"/>
  <c r="L1762" i="45"/>
  <c r="M1762" i="45" s="1"/>
  <c r="L1784" i="45"/>
  <c r="M1784" i="45" s="1"/>
  <c r="L3124" i="45"/>
  <c r="M3124" i="45" s="1"/>
  <c r="L2249" i="45"/>
  <c r="M2249" i="45" s="1"/>
  <c r="L2058" i="45"/>
  <c r="M2058" i="45" s="1"/>
  <c r="L963" i="45"/>
  <c r="M963" i="45" s="1"/>
  <c r="L695" i="45"/>
  <c r="M695" i="45" s="1"/>
  <c r="L3059" i="45"/>
  <c r="M3059" i="45" s="1"/>
  <c r="L1223" i="45"/>
  <c r="M1223" i="45" s="1"/>
  <c r="L518" i="45"/>
  <c r="M518" i="45" s="1"/>
  <c r="L873" i="45"/>
  <c r="M873" i="45" s="1"/>
  <c r="L2246" i="45"/>
  <c r="M2246" i="45" s="1"/>
  <c r="L362" i="45"/>
  <c r="M362" i="45" s="1"/>
  <c r="L2515" i="45"/>
  <c r="M2515" i="45" s="1"/>
  <c r="L484" i="45"/>
  <c r="M484" i="45" s="1"/>
  <c r="L320" i="45"/>
  <c r="M320" i="45" s="1"/>
  <c r="L443" i="45"/>
  <c r="M443" i="45" s="1"/>
  <c r="L1490" i="45"/>
  <c r="M1490" i="45" s="1"/>
  <c r="L1499" i="45"/>
  <c r="M1499" i="45" s="1"/>
  <c r="L837" i="45"/>
  <c r="M837" i="45" s="1"/>
  <c r="L791" i="45"/>
  <c r="M791" i="45" s="1"/>
  <c r="L1016" i="45"/>
  <c r="M1016" i="45" s="1"/>
  <c r="L1041" i="45"/>
  <c r="M1041" i="45" s="1"/>
  <c r="L1153" i="45"/>
  <c r="M1153" i="45" s="1"/>
  <c r="L826" i="45"/>
  <c r="M826" i="45" s="1"/>
  <c r="L630" i="45"/>
  <c r="M630" i="45" s="1"/>
  <c r="L679" i="45"/>
  <c r="M679" i="45" s="1"/>
  <c r="L379" i="45"/>
  <c r="M379" i="45" s="1"/>
  <c r="L371" i="45"/>
  <c r="M371" i="45" s="1"/>
  <c r="L2717" i="45"/>
  <c r="M2717" i="45" s="1"/>
  <c r="L2765" i="45"/>
  <c r="M2765" i="45" s="1"/>
  <c r="L2991" i="45"/>
  <c r="M2991" i="45" s="1"/>
  <c r="L1977" i="45"/>
  <c r="M1977" i="45" s="1"/>
  <c r="L1365" i="45"/>
  <c r="M1365" i="45" s="1"/>
  <c r="L551" i="45"/>
  <c r="M551" i="45" s="1"/>
  <c r="L515" i="45"/>
  <c r="M515" i="45" s="1"/>
  <c r="L659" i="45"/>
  <c r="M659" i="45" s="1"/>
  <c r="L2242" i="45"/>
  <c r="M2242" i="45" s="1"/>
  <c r="L2368" i="45"/>
  <c r="M2368" i="45" s="1"/>
  <c r="L2846" i="45"/>
  <c r="M2846" i="45" s="1"/>
  <c r="L3338" i="45"/>
  <c r="M3338" i="45" s="1"/>
  <c r="L2505" i="45"/>
  <c r="M2505" i="45" s="1"/>
  <c r="L2844" i="45"/>
  <c r="M2844" i="45" s="1"/>
  <c r="L1957" i="45"/>
  <c r="M1957" i="45" s="1"/>
  <c r="L1570" i="45"/>
  <c r="M1570" i="45" s="1"/>
  <c r="L360" i="45"/>
  <c r="M360" i="45" s="1"/>
  <c r="L2757" i="45"/>
  <c r="M2757" i="45" s="1"/>
  <c r="L1425" i="45"/>
  <c r="M1425" i="45" s="1"/>
  <c r="L1587" i="45"/>
  <c r="M1587" i="45" s="1"/>
  <c r="L332" i="45"/>
  <c r="M332" i="45" s="1"/>
  <c r="L313" i="45"/>
  <c r="M313" i="45" s="1"/>
  <c r="L3355" i="45"/>
  <c r="M3355" i="45" s="1"/>
  <c r="L647" i="45"/>
  <c r="M647" i="45" s="1"/>
  <c r="L5" i="45"/>
  <c r="M5" i="45" s="1"/>
  <c r="L1843" i="45"/>
  <c r="M1843" i="45" s="1"/>
  <c r="L1039" i="45"/>
  <c r="M1039" i="45" s="1"/>
  <c r="L821" i="45"/>
  <c r="M821" i="45" s="1"/>
  <c r="L349" i="45"/>
  <c r="M349" i="45" s="1"/>
  <c r="L1861" i="45"/>
  <c r="M1861" i="45" s="1"/>
  <c r="L1333" i="45"/>
  <c r="M1333" i="45" s="1"/>
  <c r="L2173" i="45"/>
  <c r="M2173" i="45" s="1"/>
  <c r="L2330" i="45"/>
  <c r="M2330" i="45" s="1"/>
  <c r="L263" i="45"/>
  <c r="M263" i="45" s="1"/>
  <c r="L1556" i="45"/>
  <c r="M1556" i="45" s="1"/>
  <c r="L1625" i="45"/>
  <c r="M1625" i="45" s="1"/>
  <c r="L853" i="45"/>
  <c r="M853" i="45" s="1"/>
  <c r="L2024" i="45"/>
  <c r="M2024" i="45" s="1"/>
  <c r="L2624" i="45"/>
  <c r="M2624" i="45" s="1"/>
  <c r="L1551" i="45"/>
  <c r="M1551" i="45" s="1"/>
  <c r="L2131" i="45"/>
  <c r="M2131" i="45" s="1"/>
  <c r="L2591" i="45"/>
  <c r="M2591" i="45" s="1"/>
  <c r="L1712" i="45"/>
  <c r="M1712" i="45" s="1"/>
  <c r="L2108" i="45"/>
  <c r="M2108" i="45" s="1"/>
  <c r="L2553" i="45"/>
  <c r="M2553" i="45" s="1"/>
  <c r="L256" i="45"/>
  <c r="M256" i="45" s="1"/>
  <c r="L3190" i="45"/>
  <c r="M3190" i="45" s="1"/>
  <c r="L2568" i="45"/>
  <c r="M2568" i="45" s="1"/>
  <c r="L1584" i="45"/>
  <c r="M1584" i="45" s="1"/>
  <c r="L2956" i="45"/>
  <c r="M2956" i="45" s="1"/>
  <c r="L1934" i="45"/>
  <c r="M1934" i="45" s="1"/>
  <c r="L1313" i="45"/>
  <c r="M1313" i="45" s="1"/>
  <c r="L2154" i="45"/>
  <c r="M2154" i="45" s="1"/>
  <c r="L1716" i="45"/>
  <c r="M1716" i="45" s="1"/>
  <c r="L2702" i="45"/>
  <c r="M2702" i="45" s="1"/>
  <c r="L2373" i="45"/>
  <c r="M2373" i="45" s="1"/>
  <c r="L2541" i="45"/>
  <c r="M2541" i="45" s="1"/>
  <c r="L2240" i="45"/>
  <c r="M2240" i="45" s="1"/>
  <c r="L2331" i="45"/>
  <c r="M2331" i="45" s="1"/>
  <c r="L2698" i="45"/>
  <c r="M2698" i="45" s="1"/>
  <c r="L1206" i="45"/>
  <c r="M1206" i="45" s="1"/>
  <c r="L3181" i="45"/>
  <c r="M3181" i="45" s="1"/>
  <c r="L1773" i="45"/>
  <c r="M1773" i="45" s="1"/>
  <c r="L3305" i="45"/>
  <c r="M3305" i="45" s="1"/>
  <c r="L2226" i="45"/>
  <c r="M2226" i="45" s="1"/>
  <c r="L1611" i="45"/>
  <c r="M1611" i="45" s="1"/>
  <c r="L1172" i="45"/>
  <c r="M1172" i="45" s="1"/>
  <c r="L2479" i="45"/>
  <c r="M2479" i="45" s="1"/>
  <c r="L565" i="45"/>
  <c r="M565" i="45" s="1"/>
  <c r="L1509" i="45"/>
  <c r="M1509" i="45" s="1"/>
  <c r="L1671" i="45"/>
  <c r="M1671" i="45" s="1"/>
  <c r="L67" i="45"/>
  <c r="M67" i="45" s="1"/>
  <c r="L2347" i="45"/>
  <c r="M2347" i="45" s="1"/>
  <c r="L1317" i="45"/>
  <c r="M1317" i="45" s="1"/>
  <c r="L750" i="45"/>
  <c r="M750" i="45" s="1"/>
  <c r="L1256" i="45"/>
  <c r="M1256" i="45" s="1"/>
  <c r="L27" i="45"/>
  <c r="M27" i="45" s="1"/>
  <c r="L2651" i="45"/>
  <c r="M2651" i="45" s="1"/>
  <c r="L106" i="45"/>
  <c r="M106" i="45" s="1"/>
  <c r="L1923" i="45"/>
  <c r="M1923" i="45" s="1"/>
  <c r="L2828" i="45"/>
  <c r="M2828" i="45" s="1"/>
  <c r="L1458" i="45"/>
  <c r="M1458" i="45" s="1"/>
  <c r="L470" i="45"/>
  <c r="M470" i="45" s="1"/>
  <c r="L1776" i="45"/>
  <c r="M1776" i="45" s="1"/>
  <c r="L2787" i="45"/>
  <c r="M2787" i="45" s="1"/>
  <c r="L3158" i="45"/>
  <c r="M3158" i="45" s="1"/>
  <c r="L2438" i="45"/>
  <c r="M2438" i="45" s="1"/>
  <c r="L1817" i="45"/>
  <c r="M1817" i="45" s="1"/>
  <c r="L2321" i="45"/>
  <c r="M2321" i="45" s="1"/>
  <c r="L1920" i="45"/>
  <c r="M1920" i="45" s="1"/>
  <c r="L2817" i="45"/>
  <c r="M2817" i="45" s="1"/>
  <c r="L971" i="45"/>
  <c r="M971" i="45" s="1"/>
  <c r="L1799" i="45"/>
  <c r="M1799" i="45" s="1"/>
  <c r="L2132" i="45"/>
  <c r="M2132" i="45" s="1"/>
  <c r="L2634" i="45"/>
  <c r="M2634" i="45" s="1"/>
  <c r="L1596" i="45"/>
  <c r="M1596" i="45" s="1"/>
  <c r="L2588" i="45"/>
  <c r="M2588" i="45" s="1"/>
  <c r="L239" i="45"/>
  <c r="M239" i="45" s="1"/>
  <c r="L1168" i="45"/>
  <c r="M1168" i="45" s="1"/>
  <c r="L393" i="45"/>
  <c r="M393" i="45" s="1"/>
  <c r="L55" i="45"/>
  <c r="M55" i="45" s="1"/>
  <c r="L2577" i="45"/>
  <c r="M2577" i="45" s="1"/>
  <c r="L2868" i="45"/>
  <c r="M2868" i="45" s="1"/>
  <c r="L600" i="45"/>
  <c r="M600" i="45" s="1"/>
  <c r="L37" i="45"/>
  <c r="M37" i="45" s="1"/>
  <c r="L3331" i="45"/>
  <c r="M3331" i="45" s="1"/>
  <c r="L1628" i="45"/>
  <c r="M1628" i="45" s="1"/>
  <c r="L459" i="45"/>
  <c r="M459" i="45" s="1"/>
  <c r="L1736" i="45"/>
  <c r="M1736" i="45" s="1"/>
  <c r="L1695" i="45"/>
  <c r="M1695" i="45" s="1"/>
  <c r="L2017" i="45"/>
  <c r="M2017" i="45" s="1"/>
  <c r="L3016" i="45"/>
  <c r="M3016" i="45" s="1"/>
  <c r="L1000" i="45"/>
  <c r="M1000" i="45" s="1"/>
  <c r="L611" i="45"/>
  <c r="M611" i="45" s="1"/>
  <c r="L1451" i="45"/>
  <c r="M1451" i="45" s="1"/>
  <c r="L3201" i="45"/>
  <c r="M3201" i="45" s="1"/>
  <c r="L849" i="45"/>
  <c r="M849" i="45" s="1"/>
  <c r="L1410" i="45"/>
  <c r="M1410" i="45" s="1"/>
  <c r="L3230" i="45"/>
  <c r="M3230" i="45" s="1"/>
  <c r="L2071" i="45"/>
  <c r="M2071" i="45" s="1"/>
  <c r="L3287" i="45"/>
  <c r="M3287" i="45" s="1"/>
  <c r="L2560" i="45"/>
  <c r="M2560" i="45" s="1"/>
  <c r="L2997" i="45"/>
  <c r="M2997" i="45" s="1"/>
  <c r="L2211" i="45"/>
  <c r="M2211" i="45" s="1"/>
  <c r="L733" i="45"/>
  <c r="M733" i="45" s="1"/>
  <c r="L134" i="45"/>
  <c r="M134" i="45" s="1"/>
  <c r="L2748" i="45"/>
  <c r="M2748" i="45" s="1"/>
  <c r="L1358" i="45"/>
  <c r="M1358" i="45" s="1"/>
  <c r="L1927" i="45"/>
  <c r="M1927" i="45" s="1"/>
  <c r="L2168" i="45"/>
  <c r="M2168" i="45" s="1"/>
  <c r="L1075" i="45"/>
  <c r="M1075" i="45" s="1"/>
  <c r="L1559" i="45"/>
  <c r="M1559" i="45" s="1"/>
  <c r="L3210" i="45"/>
  <c r="M3210" i="45" s="1"/>
  <c r="L2555" i="45"/>
  <c r="M2555" i="45" s="1"/>
  <c r="L1811" i="45"/>
  <c r="M1811" i="45" s="1"/>
  <c r="L2313" i="45"/>
  <c r="M2313" i="45" s="1"/>
  <c r="L3024" i="45"/>
  <c r="M3024" i="45" s="1"/>
  <c r="L2951" i="45"/>
  <c r="M2951" i="45" s="1"/>
  <c r="L2389" i="45"/>
  <c r="M2389" i="45" s="1"/>
  <c r="L933" i="45"/>
  <c r="M933" i="45" s="1"/>
  <c r="L1025" i="45"/>
  <c r="M1025" i="45" s="1"/>
  <c r="L926" i="45"/>
  <c r="M926" i="45" s="1"/>
  <c r="L780" i="45"/>
  <c r="M780" i="45" s="1"/>
  <c r="L115" i="45"/>
  <c r="M115" i="45" s="1"/>
  <c r="L2432" i="45"/>
  <c r="M2432" i="45" s="1"/>
  <c r="L2496" i="45"/>
  <c r="M2496" i="45" s="1"/>
  <c r="L319" i="45"/>
  <c r="M319" i="45" s="1"/>
  <c r="L1060" i="45"/>
  <c r="M1060" i="45" s="1"/>
  <c r="L2021" i="45"/>
  <c r="M2021" i="45" s="1"/>
  <c r="L231" i="45"/>
  <c r="M231" i="45" s="1"/>
  <c r="L623" i="45"/>
  <c r="M623" i="45" s="1"/>
  <c r="L580" i="45"/>
  <c r="M580" i="45" s="1"/>
  <c r="L2341" i="45"/>
  <c r="M2341" i="45" s="1"/>
  <c r="L1943" i="45"/>
  <c r="M1943" i="45" s="1"/>
  <c r="L1884" i="45"/>
  <c r="M1884" i="45" s="1"/>
  <c r="L800" i="45"/>
  <c r="M800" i="45" s="1"/>
  <c r="L1056" i="45"/>
  <c r="M1056" i="45" s="1"/>
  <c r="L1731" i="45"/>
  <c r="M1731" i="45" s="1"/>
  <c r="L342" i="45"/>
  <c r="M342" i="45" s="1"/>
  <c r="L2903" i="45"/>
  <c r="M2903" i="45" s="1"/>
  <c r="L1072" i="45"/>
  <c r="M1072" i="45" s="1"/>
  <c r="L2353" i="45"/>
  <c r="M2353" i="45" s="1"/>
  <c r="L1007" i="45"/>
  <c r="M1007" i="45" s="1"/>
  <c r="L2627" i="45"/>
  <c r="M2627" i="45" s="1"/>
  <c r="L1278" i="45"/>
  <c r="M1278" i="45" s="1"/>
  <c r="L1194" i="45"/>
  <c r="M1194" i="45" s="1"/>
  <c r="L3108" i="45"/>
  <c r="M3108" i="45" s="1"/>
  <c r="L2190" i="45"/>
  <c r="M2190" i="45" s="1"/>
  <c r="L1184" i="45"/>
  <c r="M1184" i="45" s="1"/>
  <c r="L60" i="45"/>
  <c r="M60" i="45" s="1"/>
  <c r="L818" i="45"/>
  <c r="M818" i="45" s="1"/>
  <c r="L768" i="45"/>
  <c r="M768" i="45" s="1"/>
  <c r="L452" i="45"/>
  <c r="M452" i="45" s="1"/>
  <c r="L3006" i="45"/>
  <c r="M3006" i="45" s="1"/>
  <c r="L2009" i="45"/>
  <c r="M2009" i="45" s="1"/>
  <c r="L2537" i="45"/>
  <c r="M2537" i="45" s="1"/>
  <c r="L1681" i="45"/>
  <c r="M1681" i="45" s="1"/>
  <c r="L1639" i="45"/>
  <c r="M1639" i="45" s="1"/>
  <c r="L1616" i="45"/>
  <c r="M1616" i="45" s="1"/>
  <c r="L514" i="45"/>
  <c r="M514" i="45" s="1"/>
  <c r="L2986" i="45"/>
  <c r="M2986" i="45" s="1"/>
  <c r="L2328" i="45"/>
  <c r="M2328" i="45" s="1"/>
  <c r="L3020" i="45"/>
  <c r="M3020" i="45" s="1"/>
  <c r="L503" i="45"/>
  <c r="M503" i="45" s="1"/>
  <c r="L3058" i="45"/>
  <c r="M3058" i="45" s="1"/>
  <c r="L2671" i="45"/>
  <c r="M2671" i="45" s="1"/>
  <c r="L1703" i="45"/>
  <c r="M1703" i="45" s="1"/>
  <c r="L824" i="45"/>
  <c r="M824" i="45" s="1"/>
  <c r="L287" i="45"/>
  <c r="M287" i="45" s="1"/>
  <c r="L156" i="45"/>
  <c r="M156" i="45" s="1"/>
  <c r="L3343" i="45"/>
  <c r="M3343" i="45" s="1"/>
  <c r="L2097" i="45"/>
  <c r="M2097" i="45" s="1"/>
  <c r="L353" i="45"/>
  <c r="M353" i="45" s="1"/>
  <c r="L1534" i="45"/>
  <c r="M1534" i="45" s="1"/>
  <c r="L2251" i="45"/>
  <c r="M2251" i="45" s="1"/>
  <c r="L48" i="45"/>
  <c r="M48" i="45" s="1"/>
  <c r="L3071" i="45"/>
  <c r="M3071" i="45" s="1"/>
  <c r="L1546" i="45"/>
  <c r="M1546" i="45" s="1"/>
  <c r="L672" i="45"/>
  <c r="M672" i="45" s="1"/>
  <c r="L2374" i="45"/>
  <c r="M2374" i="45" s="1"/>
  <c r="L781" i="45"/>
  <c r="M781" i="45" s="1"/>
  <c r="L1040" i="45"/>
  <c r="M1040" i="45" s="1"/>
  <c r="L855" i="45"/>
  <c r="M855" i="45" s="1"/>
  <c r="L1860" i="45"/>
  <c r="M1860" i="45" s="1"/>
  <c r="L1199" i="45"/>
  <c r="M1199" i="45" s="1"/>
  <c r="L1155" i="45"/>
  <c r="M1155" i="45" s="1"/>
  <c r="L11" i="45"/>
  <c r="M11" i="45" s="1"/>
  <c r="L424" i="45"/>
  <c r="M424" i="45" s="1"/>
  <c r="L532" i="45"/>
  <c r="M532" i="45" s="1"/>
  <c r="L2681" i="45"/>
  <c r="M2681" i="45" s="1"/>
  <c r="L2525" i="45"/>
  <c r="M2525" i="45" s="1"/>
  <c r="L3382" i="45"/>
  <c r="M3382" i="45" s="1"/>
  <c r="L2491" i="45"/>
  <c r="M2491" i="45" s="1"/>
  <c r="L32" i="45"/>
  <c r="M32" i="45" s="1"/>
  <c r="L1577" i="45"/>
  <c r="M1577" i="45" s="1"/>
  <c r="L1329" i="45"/>
  <c r="M1329" i="45" s="1"/>
  <c r="L1101" i="45"/>
  <c r="M1101" i="45" s="1"/>
  <c r="L874" i="45"/>
  <c r="M874" i="45" s="1"/>
  <c r="L2367" i="45"/>
  <c r="M2367" i="45" s="1"/>
  <c r="L1379" i="45"/>
  <c r="M1379" i="45" s="1"/>
  <c r="L956" i="45"/>
  <c r="M956" i="45" s="1"/>
  <c r="L1321" i="45"/>
  <c r="M1321" i="45" s="1"/>
  <c r="L952" i="45"/>
  <c r="M952" i="45" s="1"/>
  <c r="L1446" i="45"/>
  <c r="M1446" i="45" s="1"/>
  <c r="L2050" i="45"/>
  <c r="M2050" i="45" s="1"/>
  <c r="L825" i="45"/>
  <c r="M825" i="45" s="1"/>
  <c r="L2693" i="45"/>
  <c r="M2693" i="45" s="1"/>
  <c r="L236" i="45"/>
  <c r="M236" i="45" s="1"/>
  <c r="L678" i="45"/>
  <c r="M678" i="45" s="1"/>
  <c r="L176" i="45"/>
  <c r="M176" i="45" s="1"/>
  <c r="L2455" i="45"/>
  <c r="M2455" i="45" s="1"/>
  <c r="L2763" i="45"/>
  <c r="M2763" i="45" s="1"/>
  <c r="L1230" i="45"/>
  <c r="M1230" i="45" s="1"/>
  <c r="L1210" i="45"/>
  <c r="M1210" i="45" s="1"/>
  <c r="L2804" i="45"/>
  <c r="M2804" i="45" s="1"/>
  <c r="L2861" i="45"/>
  <c r="M2861" i="45" s="1"/>
  <c r="L1893" i="45"/>
  <c r="M1893" i="45" s="1"/>
  <c r="L2267" i="45"/>
  <c r="M2267" i="45" s="1"/>
  <c r="L271" i="45"/>
  <c r="M271" i="45" s="1"/>
  <c r="L2357" i="45"/>
  <c r="M2357" i="45" s="1"/>
  <c r="L1602" i="45"/>
  <c r="M1602" i="45" s="1"/>
  <c r="L3008" i="45"/>
  <c r="M3008" i="45" s="1"/>
  <c r="L2881" i="45"/>
  <c r="M2881" i="45" s="1"/>
  <c r="L19" i="45"/>
  <c r="M19" i="45" s="1"/>
  <c r="L2666" i="45"/>
  <c r="M2666" i="45" s="1"/>
  <c r="L1844" i="45"/>
  <c r="M1844" i="45" s="1"/>
  <c r="L1964" i="45"/>
  <c r="M1964" i="45" s="1"/>
  <c r="L3337" i="45"/>
  <c r="M3337" i="45" s="1"/>
  <c r="L22" i="45"/>
  <c r="M22" i="45" s="1"/>
  <c r="L82" i="45"/>
  <c r="M82" i="45" s="1"/>
  <c r="L517" i="45"/>
  <c r="M517" i="45" s="1"/>
  <c r="L2405" i="45"/>
  <c r="M2405" i="45" s="1"/>
  <c r="L223" i="45"/>
  <c r="M223" i="45" s="1"/>
  <c r="L1419" i="45"/>
  <c r="M1419" i="45" s="1"/>
  <c r="L2648" i="45"/>
  <c r="M2648" i="45" s="1"/>
  <c r="L2514" i="45"/>
  <c r="M2514" i="45" s="1"/>
  <c r="L1474" i="45"/>
  <c r="M1474" i="45" s="1"/>
  <c r="L2847" i="45"/>
  <c r="M2847" i="45" s="1"/>
  <c r="L3180" i="45"/>
  <c r="M3180" i="45" s="1"/>
  <c r="L2756" i="45"/>
  <c r="M2756" i="45" s="1"/>
  <c r="L896" i="45"/>
  <c r="M896" i="45" s="1"/>
  <c r="L2982" i="45"/>
  <c r="M2982" i="45" s="1"/>
  <c r="L434" i="45"/>
  <c r="M434" i="45" s="1"/>
  <c r="L2004" i="45"/>
  <c r="M2004" i="45" s="1"/>
  <c r="L3212" i="45"/>
  <c r="M3212" i="45" s="1"/>
  <c r="L1652" i="45"/>
  <c r="M1652" i="45" s="1"/>
  <c r="L650" i="45"/>
  <c r="M650" i="45" s="1"/>
  <c r="L1761" i="45"/>
  <c r="M1761" i="45" s="1"/>
  <c r="L3286" i="45"/>
  <c r="M3286" i="45" s="1"/>
  <c r="L262" i="45"/>
  <c r="M262" i="45" s="1"/>
  <c r="L1976" i="45"/>
  <c r="M1976" i="45" s="1"/>
  <c r="L2309" i="45"/>
  <c r="M2309" i="45" s="1"/>
  <c r="L2877" i="45"/>
  <c r="M2877" i="45" s="1"/>
  <c r="L615" i="45"/>
  <c r="M615" i="45" s="1"/>
  <c r="L2181" i="45"/>
  <c r="M2181" i="45" s="1"/>
  <c r="L886" i="45"/>
  <c r="M886" i="45" s="1"/>
  <c r="L2701" i="45"/>
  <c r="M2701" i="45" s="1"/>
  <c r="L2473" i="45"/>
  <c r="M2473" i="45" s="1"/>
  <c r="L538" i="45"/>
  <c r="M538" i="45" s="1"/>
  <c r="L2229" i="45"/>
  <c r="M2229" i="45" s="1"/>
  <c r="L899" i="45"/>
  <c r="M899" i="45" s="1"/>
  <c r="L1867" i="45"/>
  <c r="M1867" i="45" s="1"/>
  <c r="L1537" i="45"/>
  <c r="M1537" i="45" s="1"/>
  <c r="L1337" i="45"/>
  <c r="M1337" i="45" s="1"/>
  <c r="L1216" i="45"/>
  <c r="M1216" i="45" s="1"/>
  <c r="L1798" i="45"/>
  <c r="M1798" i="45" s="1"/>
  <c r="L550" i="45"/>
  <c r="M550" i="45" s="1"/>
  <c r="L2805" i="45"/>
  <c r="M2805" i="45" s="1"/>
  <c r="L2843" i="45"/>
  <c r="M2843" i="45" s="1"/>
  <c r="L1524" i="45"/>
  <c r="M1524" i="45" s="1"/>
  <c r="L822" i="45"/>
  <c r="M822" i="45" s="1"/>
  <c r="L244" i="45"/>
  <c r="M244" i="45" s="1"/>
  <c r="L725" i="45"/>
  <c r="M725" i="45" s="1"/>
  <c r="L1480" i="45"/>
  <c r="M1480" i="45" s="1"/>
  <c r="L1615" i="45"/>
  <c r="M1615" i="45" s="1"/>
  <c r="L1489" i="45"/>
  <c r="M1489" i="45" s="1"/>
  <c r="L2260" i="45"/>
  <c r="M2260" i="45" s="1"/>
  <c r="L96" i="45"/>
  <c r="M96" i="45" s="1"/>
  <c r="L2236" i="45"/>
  <c r="M2236" i="45" s="1"/>
  <c r="L42" i="45"/>
  <c r="M42" i="45" s="1"/>
  <c r="L2001" i="45"/>
  <c r="M2001" i="45" s="1"/>
  <c r="L2214" i="45"/>
  <c r="M2214" i="45" s="1"/>
  <c r="L1684" i="45"/>
  <c r="M1684" i="45" s="1"/>
  <c r="L2566" i="45"/>
  <c r="M2566" i="45" s="1"/>
  <c r="L1676" i="45"/>
  <c r="M1676" i="45" s="1"/>
  <c r="L45" i="45"/>
  <c r="M45" i="45" s="1"/>
  <c r="L646" i="45"/>
  <c r="M646" i="45" s="1"/>
  <c r="L2896" i="45"/>
  <c r="M2896" i="45" s="1"/>
  <c r="L2563" i="45"/>
  <c r="M2563" i="45" s="1"/>
  <c r="L2027" i="45"/>
  <c r="M2027" i="45" s="1"/>
  <c r="L1134" i="45"/>
  <c r="M1134" i="45" s="1"/>
  <c r="L2862" i="45"/>
  <c r="M2862" i="45" s="1"/>
  <c r="L1376" i="45"/>
  <c r="M1376" i="45" s="1"/>
  <c r="L1783" i="45"/>
  <c r="M1783" i="45" s="1"/>
  <c r="L929" i="45"/>
  <c r="M929" i="45" s="1"/>
  <c r="L629" i="45"/>
  <c r="M629" i="45" s="1"/>
  <c r="L2478" i="45"/>
  <c r="M2478" i="45" s="1"/>
  <c r="L2280" i="45"/>
  <c r="M2280" i="45" s="1"/>
  <c r="L2482" i="45"/>
  <c r="M2482" i="45" s="1"/>
  <c r="L416" i="45"/>
  <c r="M416" i="45" s="1"/>
  <c r="L1816" i="45"/>
  <c r="M1816" i="45" s="1"/>
  <c r="L2872" i="45"/>
  <c r="M2872" i="45" s="1"/>
  <c r="L1997" i="45"/>
  <c r="M1997" i="45" s="1"/>
  <c r="L3294" i="45"/>
  <c r="M3294" i="45" s="1"/>
  <c r="L2250" i="45"/>
  <c r="M2250" i="45" s="1"/>
  <c r="L1974" i="45"/>
  <c r="M1974" i="45" s="1"/>
  <c r="L694" i="45"/>
  <c r="M694" i="45" s="1"/>
  <c r="L2764" i="45"/>
  <c r="M2764" i="45" s="1"/>
  <c r="L966" i="45"/>
  <c r="M966" i="45" s="1"/>
  <c r="L2387" i="45"/>
  <c r="M2387" i="45" s="1"/>
  <c r="L1098" i="45"/>
  <c r="M1098" i="45" s="1"/>
  <c r="L865" i="45"/>
  <c r="M865" i="45" s="1"/>
  <c r="L2814" i="45"/>
  <c r="M2814" i="45" s="1"/>
  <c r="L2245" i="45"/>
  <c r="M2245" i="45" s="1"/>
  <c r="L807" i="45"/>
  <c r="M807" i="45" s="1"/>
  <c r="L2322" i="45"/>
  <c r="M2322" i="45" s="1"/>
  <c r="L2753" i="45"/>
  <c r="M2753" i="45" s="1"/>
  <c r="L2300" i="45"/>
  <c r="M2300" i="45" s="1"/>
  <c r="L584" i="45"/>
  <c r="M584" i="45" s="1"/>
  <c r="L124" i="45"/>
  <c r="M124" i="45" s="1"/>
  <c r="L391" i="45"/>
  <c r="M391" i="45" s="1"/>
  <c r="L2327" i="45"/>
  <c r="M2327" i="45" s="1"/>
  <c r="L2083" i="45"/>
  <c r="M2083" i="45" s="1"/>
  <c r="L3271" i="45"/>
  <c r="M3271" i="45" s="1"/>
  <c r="L3251" i="45"/>
  <c r="M3251" i="45" s="1"/>
  <c r="L2372" i="45"/>
  <c r="M2372" i="45" s="1"/>
  <c r="L1739" i="45"/>
  <c r="M1739" i="45" s="1"/>
  <c r="L708" i="45"/>
  <c r="M708" i="45" s="1"/>
  <c r="L820" i="45"/>
  <c r="M820" i="45" s="1"/>
  <c r="L2426" i="45"/>
  <c r="M2426" i="45" s="1"/>
  <c r="L1038" i="45"/>
  <c r="M1038" i="45" s="1"/>
  <c r="L1364" i="45"/>
  <c r="M1364" i="45" s="1"/>
  <c r="L2145" i="45"/>
  <c r="M2145" i="45" s="1"/>
  <c r="L105" i="45"/>
  <c r="M105" i="45" s="1"/>
  <c r="L1560" i="45"/>
  <c r="M1560" i="45" s="1"/>
  <c r="L2611" i="45"/>
  <c r="M2611" i="45" s="1"/>
  <c r="L2130" i="45"/>
  <c r="M2130" i="45" s="1"/>
  <c r="L707" i="45"/>
  <c r="M707" i="45" s="1"/>
  <c r="L88" i="45"/>
  <c r="M88" i="45" s="1"/>
  <c r="L357" i="45"/>
  <c r="M357" i="45" s="1"/>
  <c r="L766" i="45"/>
  <c r="M766" i="45" s="1"/>
  <c r="L2641" i="45"/>
  <c r="M2641" i="45" s="1"/>
  <c r="L3186" i="45"/>
  <c r="M3186" i="45" s="1"/>
  <c r="L1627" i="45"/>
  <c r="M1627" i="45" s="1"/>
  <c r="L1176" i="45"/>
  <c r="M1176" i="45" s="1"/>
  <c r="L699" i="45"/>
  <c r="M699" i="45" s="1"/>
  <c r="L2220" i="45"/>
  <c r="M2220" i="45" s="1"/>
  <c r="L795" i="45"/>
  <c r="M795" i="45" s="1"/>
  <c r="L1664" i="45"/>
  <c r="M1664" i="45" s="1"/>
  <c r="L3076" i="45"/>
  <c r="M3076" i="45" s="1"/>
  <c r="L1526" i="45"/>
  <c r="M1526" i="45" s="1"/>
  <c r="L2786" i="45"/>
  <c r="M2786" i="45" s="1"/>
  <c r="L2830" i="45"/>
  <c r="M2830" i="45" s="1"/>
  <c r="L1013" i="45"/>
  <c r="M1013" i="45" s="1"/>
  <c r="L1452" i="45"/>
  <c r="M1452" i="45" s="1"/>
  <c r="L1917" i="45"/>
  <c r="M1917" i="45" s="1"/>
  <c r="L1018" i="45"/>
  <c r="M1018" i="45" s="1"/>
  <c r="L294" i="45"/>
  <c r="M294" i="45" s="1"/>
  <c r="L882" i="45"/>
  <c r="M882" i="45" s="1"/>
  <c r="L793" i="45"/>
  <c r="M793" i="45" s="1"/>
  <c r="L1319" i="45"/>
  <c r="M1319" i="45" s="1"/>
  <c r="L1688" i="45"/>
  <c r="M1688" i="45" s="1"/>
  <c r="L1774" i="45"/>
  <c r="M1774" i="45" s="1"/>
  <c r="L2572" i="45"/>
  <c r="M2572" i="45" s="1"/>
  <c r="L2241" i="45"/>
  <c r="M2241" i="45" s="1"/>
  <c r="L1006" i="45"/>
  <c r="M1006" i="45" s="1"/>
  <c r="L2977" i="45"/>
  <c r="M2977" i="45" s="1"/>
  <c r="L2134" i="45"/>
  <c r="M2134" i="45" s="1"/>
  <c r="L704" i="45"/>
  <c r="M704" i="45" s="1"/>
  <c r="L2712" i="45"/>
  <c r="M2712" i="45" s="1"/>
  <c r="L1357" i="45"/>
  <c r="M1357" i="45" s="1"/>
  <c r="L66" i="45"/>
  <c r="M66" i="45" s="1"/>
  <c r="L1682" i="45"/>
  <c r="M1682" i="45" s="1"/>
  <c r="L3193" i="45"/>
  <c r="M3193" i="45" s="1"/>
  <c r="L842" i="45"/>
  <c r="M842" i="45" s="1"/>
  <c r="L446" i="45"/>
  <c r="M446" i="45" s="1"/>
  <c r="L1152" i="45"/>
  <c r="M1152" i="45" s="1"/>
  <c r="L315" i="45"/>
  <c r="M315" i="45" s="1"/>
  <c r="L2155" i="45"/>
  <c r="M2155" i="45" s="1"/>
  <c r="L2080" i="45"/>
  <c r="M2080" i="45" s="1"/>
  <c r="L1581" i="45"/>
  <c r="M1581" i="45" s="1"/>
  <c r="L2747" i="45"/>
  <c r="M2747" i="45" s="1"/>
  <c r="L1059" i="45"/>
  <c r="M1059" i="45" s="1"/>
  <c r="L428" i="45"/>
  <c r="M428" i="45" s="1"/>
  <c r="L2969" i="45"/>
  <c r="M2969" i="45" s="1"/>
  <c r="L1342" i="45"/>
  <c r="M1342" i="45" s="1"/>
  <c r="L859" i="45"/>
  <c r="M859" i="45" s="1"/>
  <c r="L2741" i="45"/>
  <c r="M2741" i="45" s="1"/>
  <c r="L2466" i="45"/>
  <c r="M2466" i="45" s="1"/>
  <c r="L2441" i="45"/>
  <c r="M2441" i="45" s="1"/>
  <c r="L1076" i="45"/>
  <c r="M1076" i="45" s="1"/>
  <c r="L945" i="45"/>
  <c r="M945" i="45" s="1"/>
  <c r="L1720" i="45"/>
  <c r="M1720" i="45" s="1"/>
  <c r="L1610" i="45"/>
  <c r="M1610" i="45" s="1"/>
  <c r="L238" i="45"/>
  <c r="M238" i="45" s="1"/>
  <c r="L2759" i="45"/>
  <c r="M2759" i="45" s="1"/>
  <c r="L3000" i="45"/>
  <c r="M3000" i="45" s="1"/>
  <c r="L902" i="45"/>
  <c r="M902" i="45" s="1"/>
  <c r="L1100" i="45"/>
  <c r="M1100" i="45" s="1"/>
  <c r="L1933" i="45"/>
  <c r="M1933" i="45" s="1"/>
  <c r="L771" i="45"/>
  <c r="M771" i="45" s="1"/>
  <c r="L1950" i="45"/>
  <c r="M1950" i="45" s="1"/>
  <c r="L2445" i="45"/>
  <c r="M2445" i="45" s="1"/>
  <c r="L817" i="45"/>
  <c r="M817" i="45" s="1"/>
  <c r="L2658" i="45"/>
  <c r="M2658" i="45" s="1"/>
  <c r="L3056" i="45"/>
  <c r="M3056" i="45" s="1"/>
  <c r="L1751" i="45"/>
  <c r="M1751" i="45" s="1"/>
  <c r="L1904" i="45"/>
  <c r="M1904" i="45" s="1"/>
  <c r="L799" i="45"/>
  <c r="M799" i="45" s="1"/>
  <c r="L2865" i="45"/>
  <c r="M2865" i="45" s="1"/>
  <c r="L289" i="45"/>
  <c r="M289" i="45" s="1"/>
  <c r="L309" i="45"/>
  <c r="M309" i="45" s="1"/>
  <c r="L331" i="45"/>
  <c r="M331" i="45" s="1"/>
  <c r="L749" i="45"/>
  <c r="M749" i="45" s="1"/>
  <c r="L1001" i="45"/>
  <c r="M1001" i="45" s="1"/>
  <c r="L411" i="45"/>
  <c r="M411" i="45" s="1"/>
  <c r="L132" i="45"/>
  <c r="M132" i="45" s="1"/>
  <c r="L636" i="45"/>
  <c r="M636" i="45" s="1"/>
  <c r="L3336" i="45"/>
  <c r="M3336" i="45" s="1"/>
  <c r="L790" i="45"/>
  <c r="M790" i="45" s="1"/>
  <c r="L2551" i="45"/>
  <c r="M2551" i="45" s="1"/>
  <c r="L1942" i="45"/>
  <c r="M1942" i="45" s="1"/>
  <c r="L1311" i="45"/>
  <c r="M1311" i="45" s="1"/>
  <c r="L1824" i="45"/>
  <c r="M1824" i="45" s="1"/>
  <c r="L3354" i="45"/>
  <c r="M3354" i="45" s="1"/>
  <c r="L473" i="45"/>
  <c r="M473" i="45" s="1"/>
  <c r="L121" i="45"/>
  <c r="M121" i="45" s="1"/>
  <c r="L1029" i="45"/>
  <c r="M1029" i="45" s="1"/>
  <c r="L2703" i="45"/>
  <c r="M2703" i="45" s="1"/>
  <c r="L797" i="45"/>
  <c r="M797" i="45" s="1"/>
  <c r="L1281" i="45"/>
  <c r="M1281" i="45" s="1"/>
  <c r="L958" i="45"/>
  <c r="M958" i="45" s="1"/>
  <c r="L2633" i="45"/>
  <c r="M2633" i="45" s="1"/>
  <c r="L1457" i="45"/>
  <c r="M1457" i="45" s="1"/>
  <c r="L2346" i="45"/>
  <c r="M2346" i="45" s="1"/>
  <c r="L2696" i="45"/>
  <c r="M2696" i="45" s="1"/>
  <c r="L871" i="45"/>
  <c r="M871" i="45" s="1"/>
  <c r="L513" i="45"/>
  <c r="M513" i="45" s="1"/>
  <c r="L3142" i="45"/>
  <c r="M3142" i="45" s="1"/>
  <c r="L1415" i="45"/>
  <c r="M1415" i="45" s="1"/>
  <c r="L26" i="45"/>
  <c r="M26" i="45" s="1"/>
  <c r="L2842" i="45"/>
  <c r="M2842" i="45" s="1"/>
  <c r="L706" i="45"/>
  <c r="M706" i="45" s="1"/>
  <c r="L380" i="45"/>
  <c r="M380" i="45" s="1"/>
  <c r="L568" i="45"/>
  <c r="M568" i="45" s="1"/>
  <c r="L556" i="45"/>
  <c r="M556" i="45" s="1"/>
  <c r="L2526" i="45"/>
  <c r="M2526" i="45" s="1"/>
  <c r="L285" i="45"/>
  <c r="M285" i="45" s="1"/>
  <c r="L1443" i="45"/>
  <c r="M1443" i="45" s="1"/>
  <c r="L2582" i="45"/>
  <c r="M2582" i="45" s="1"/>
  <c r="L502" i="45"/>
  <c r="M502" i="45" s="1"/>
  <c r="L1207" i="45"/>
  <c r="M1207" i="45" s="1"/>
  <c r="L1574" i="45"/>
  <c r="M1574" i="45" s="1"/>
  <c r="L1601" i="45"/>
  <c r="M1601" i="45" s="1"/>
  <c r="L1201" i="45"/>
  <c r="M1201" i="45" s="1"/>
  <c r="L1696" i="45"/>
  <c r="M1696" i="45" s="1"/>
  <c r="L610" i="45"/>
  <c r="M610" i="45" s="1"/>
  <c r="L622" i="45"/>
  <c r="M622" i="45" s="1"/>
  <c r="L2996" i="45"/>
  <c r="M2996" i="45" s="1"/>
  <c r="L493" i="45"/>
  <c r="M493" i="45" s="1"/>
  <c r="L487" i="45"/>
  <c r="M487" i="45" s="1"/>
  <c r="L1888" i="45"/>
  <c r="M1888" i="45" s="1"/>
  <c r="L1730" i="45"/>
  <c r="M1730" i="45" s="1"/>
  <c r="L2180" i="45"/>
  <c r="M2180" i="45" s="1"/>
  <c r="L399" i="45"/>
  <c r="M399" i="45" s="1"/>
  <c r="L407" i="45"/>
  <c r="M407" i="45" s="1"/>
  <c r="L537" i="45"/>
  <c r="M537" i="45" s="1"/>
  <c r="L3015" i="45"/>
  <c r="M3015" i="45" s="1"/>
  <c r="L1164" i="45"/>
  <c r="M1164" i="45" s="1"/>
  <c r="L1182" i="45"/>
  <c r="M1182" i="45" s="1"/>
  <c r="L509" i="45"/>
  <c r="M509" i="45" s="1"/>
  <c r="L2504" i="45"/>
  <c r="M2504" i="45" s="1"/>
  <c r="L645" i="45"/>
  <c r="M645" i="45" s="1"/>
  <c r="L2529" i="45"/>
  <c r="M2529" i="45" s="1"/>
  <c r="L463" i="45"/>
  <c r="M463" i="45" s="1"/>
  <c r="L1781" i="45"/>
  <c r="M1781" i="45" s="1"/>
  <c r="L257" i="45"/>
  <c r="M257" i="45" s="1"/>
  <c r="L2650" i="45"/>
  <c r="M2650" i="45" s="1"/>
  <c r="L658" i="45"/>
  <c r="M658" i="45" s="1"/>
  <c r="L3366" i="45"/>
  <c r="M3366" i="45" s="1"/>
  <c r="L2370" i="45"/>
  <c r="M2370" i="45" s="1"/>
  <c r="L2476" i="45"/>
  <c r="M2476" i="45" s="1"/>
  <c r="L468" i="45"/>
  <c r="M468" i="45" s="1"/>
  <c r="L52" i="45"/>
  <c r="M52" i="45" s="1"/>
  <c r="L1083" i="45"/>
  <c r="M1083" i="45" s="1"/>
  <c r="L2356" i="45"/>
  <c r="M2356" i="45" s="1"/>
  <c r="L2239" i="45"/>
  <c r="M2239" i="45" s="1"/>
  <c r="L2567" i="45"/>
  <c r="M2567" i="45" s="1"/>
  <c r="L1930" i="45"/>
  <c r="M1930" i="45" s="1"/>
  <c r="L1530" i="45"/>
  <c r="M1530" i="45" s="1"/>
  <c r="L118" i="45"/>
  <c r="M118" i="45" s="1"/>
  <c r="L2064" i="45"/>
  <c r="M2064" i="45" s="1"/>
  <c r="L2964" i="45"/>
  <c r="M2964" i="45" s="1"/>
  <c r="L81" i="45"/>
  <c r="M81" i="45" s="1"/>
  <c r="L2908" i="45"/>
  <c r="M2908" i="45" s="1"/>
  <c r="L2326" i="45"/>
  <c r="M2326" i="45" s="1"/>
  <c r="L845" i="45"/>
  <c r="M845" i="45" s="1"/>
  <c r="L2057" i="45"/>
  <c r="M2057" i="45" s="1"/>
  <c r="L1789" i="45"/>
  <c r="M1789" i="45" s="1"/>
  <c r="L1545" i="45"/>
  <c r="M1545" i="45" s="1"/>
  <c r="L2147" i="45"/>
  <c r="M2147" i="45" s="1"/>
  <c r="L341" i="45"/>
  <c r="M341" i="45" s="1"/>
  <c r="L1768" i="45"/>
  <c r="M1768" i="45" s="1"/>
  <c r="L1222" i="45"/>
  <c r="M1222" i="45" s="1"/>
  <c r="L521" i="45"/>
  <c r="M521" i="45" s="1"/>
  <c r="L2715" i="45"/>
  <c r="M2715" i="45" s="1"/>
  <c r="L3023" i="45"/>
  <c r="M3023" i="45" s="1"/>
  <c r="L2661" i="45"/>
  <c r="M2661" i="45" s="1"/>
  <c r="L598" i="45"/>
  <c r="M598" i="45" s="1"/>
  <c r="L235" i="45"/>
  <c r="M235" i="45" s="1"/>
  <c r="L880" i="45"/>
  <c r="M880" i="45" s="1"/>
  <c r="L652" i="45"/>
  <c r="M652" i="45" s="1"/>
  <c r="L2230" i="45"/>
  <c r="M2230" i="45" s="1"/>
  <c r="L242" i="45"/>
  <c r="M242" i="45" s="1"/>
  <c r="L1626" i="45"/>
  <c r="M1626" i="45" s="1"/>
  <c r="L834" i="45"/>
  <c r="M834" i="45" s="1"/>
  <c r="L364" i="45"/>
  <c r="M364" i="45" s="1"/>
  <c r="L1253" i="45"/>
  <c r="M1253" i="45" s="1"/>
  <c r="L2670" i="45"/>
  <c r="M2670" i="45" s="1"/>
  <c r="L3285" i="45"/>
  <c r="M3285" i="45" s="1"/>
  <c r="L1877" i="45"/>
  <c r="M1877" i="45" s="1"/>
  <c r="L346" i="45"/>
  <c r="M346" i="45" s="1"/>
  <c r="L1508" i="45"/>
  <c r="M1508" i="45" s="1"/>
  <c r="L857" i="45"/>
  <c r="M857" i="45" s="1"/>
  <c r="L663" i="45"/>
  <c r="M663" i="45" s="1"/>
  <c r="L1231" i="45"/>
  <c r="M1231" i="45" s="1"/>
  <c r="L1975" i="45"/>
  <c r="M1975" i="45" s="1"/>
  <c r="L1424" i="45"/>
  <c r="M1424" i="45" s="1"/>
  <c r="L1479" i="45"/>
  <c r="M1479" i="45" s="1"/>
  <c r="L579" i="45"/>
  <c r="M579" i="45" s="1"/>
  <c r="L3360" i="45"/>
  <c r="M3360" i="45" s="1"/>
  <c r="L4" i="45"/>
  <c r="M4" i="45" s="1"/>
  <c r="L2979" i="45"/>
  <c r="M2979" i="45" s="1"/>
  <c r="L337" i="45"/>
  <c r="M337" i="45" s="1"/>
  <c r="L3102" i="45"/>
  <c r="M3102" i="45" s="1"/>
  <c r="L1087" i="45"/>
  <c r="M1087" i="45" s="1"/>
  <c r="L400" i="45"/>
  <c r="M400" i="45" s="1"/>
  <c r="L2954" i="45"/>
  <c r="M2954" i="45" s="1"/>
  <c r="L1715" i="45"/>
  <c r="M1715" i="45" s="1"/>
  <c r="L2816" i="45"/>
  <c r="M2816" i="45" s="1"/>
  <c r="L1558" i="45"/>
  <c r="M1558" i="45" s="1"/>
  <c r="L628" i="45"/>
  <c r="M628" i="45" s="1"/>
  <c r="L390" i="45"/>
  <c r="M390" i="45" s="1"/>
  <c r="L879" i="45"/>
  <c r="M879" i="45" s="1"/>
  <c r="L54" i="45"/>
  <c r="M54" i="45" s="1"/>
  <c r="L1569" i="45"/>
  <c r="M1569" i="45" s="1"/>
  <c r="L974" i="45"/>
  <c r="M974" i="45" s="1"/>
  <c r="L2879" i="45"/>
  <c r="M2879" i="45" s="1"/>
  <c r="L2532" i="45"/>
  <c r="M2532" i="45" s="1"/>
  <c r="L2827" i="45"/>
  <c r="M2827" i="45" s="1"/>
  <c r="L1328" i="45"/>
  <c r="M1328" i="45" s="1"/>
  <c r="L352" i="45"/>
  <c r="M352" i="45" s="1"/>
  <c r="L1897" i="45"/>
  <c r="M1897" i="45" s="1"/>
  <c r="L1670" i="45"/>
  <c r="M1670" i="45" s="1"/>
  <c r="L2959" i="45"/>
  <c r="M2959" i="45" s="1"/>
  <c r="L286" i="45"/>
  <c r="M286" i="45" s="1"/>
  <c r="L1708" i="45"/>
  <c r="M1708" i="45" s="1"/>
  <c r="L2758" i="45"/>
  <c r="M2758" i="45" s="1"/>
  <c r="L2100" i="45"/>
  <c r="M2100" i="45" s="1"/>
  <c r="L2785" i="45"/>
  <c r="M2785" i="45" s="1"/>
  <c r="L806" i="45"/>
  <c r="M806" i="45" s="1"/>
  <c r="L2498" i="45"/>
  <c r="M2498" i="45" s="1"/>
  <c r="L675" i="45"/>
  <c r="M675" i="45" s="1"/>
  <c r="L1786" i="45"/>
  <c r="M1786" i="45" s="1"/>
  <c r="L2851" i="45"/>
  <c r="M2851" i="45" s="1"/>
  <c r="L1822" i="45"/>
  <c r="M1822" i="45" s="1"/>
  <c r="L1202" i="45"/>
  <c r="M1202" i="45" s="1"/>
  <c r="L2107" i="45"/>
  <c r="M2107" i="45" s="1"/>
  <c r="L478" i="45"/>
  <c r="M478" i="45" s="1"/>
  <c r="L225" i="45"/>
  <c r="M225" i="45" s="1"/>
  <c r="L2808" i="45"/>
  <c r="M2808" i="45" s="1"/>
  <c r="L2690" i="45"/>
  <c r="M2690" i="45" s="1"/>
  <c r="L563" i="45"/>
  <c r="M563" i="45" s="1"/>
  <c r="L1606" i="45"/>
  <c r="M1606" i="45" s="1"/>
  <c r="L2586" i="45"/>
  <c r="M2586" i="45" s="1"/>
  <c r="L1648" i="45"/>
  <c r="M1648" i="45" s="1"/>
  <c r="L2494" i="45"/>
  <c r="M2494" i="45" s="1"/>
  <c r="L2769" i="45"/>
  <c r="M2769" i="45" s="1"/>
  <c r="L2706" i="45"/>
  <c r="M2706" i="45" s="1"/>
  <c r="L2008" i="45"/>
  <c r="M2008" i="45" s="1"/>
  <c r="L1188" i="45"/>
  <c r="M1188" i="45" s="1"/>
  <c r="L3070" i="45"/>
  <c r="M3070" i="45" s="1"/>
  <c r="L2129" i="45"/>
  <c r="M2129" i="45" s="1"/>
  <c r="L1718" i="45"/>
  <c r="M1718" i="45" s="1"/>
  <c r="L1885" i="45"/>
  <c r="M1885" i="45" s="1"/>
  <c r="L1374" i="45"/>
  <c r="M1374" i="45" s="1"/>
  <c r="L3357" i="45"/>
  <c r="M3357" i="45" s="1"/>
  <c r="L3342" i="45"/>
  <c r="M3342" i="45" s="1"/>
  <c r="L1473" i="45"/>
  <c r="M1473" i="45" s="1"/>
  <c r="L1713" i="45"/>
  <c r="M1713" i="45" s="1"/>
  <c r="L3335" i="45"/>
  <c r="M3335" i="45" s="1"/>
  <c r="L449" i="45"/>
  <c r="M449" i="45" s="1"/>
  <c r="L1139" i="45"/>
  <c r="M1139" i="45" s="1"/>
  <c r="L778" i="45"/>
  <c r="M778" i="45" s="1"/>
  <c r="L33" i="45"/>
  <c r="M33" i="45" s="1"/>
  <c r="L1760" i="45"/>
  <c r="M1760" i="45" s="1"/>
  <c r="L2598" i="45"/>
  <c r="M2598" i="45" s="1"/>
  <c r="L3145" i="45"/>
  <c r="M3145" i="45" s="1"/>
  <c r="L927" i="45"/>
  <c r="M927" i="45" s="1"/>
  <c r="L2" i="45"/>
  <c r="M2" i="45" s="1"/>
  <c r="L543" i="45"/>
  <c r="M543" i="45" s="1"/>
  <c r="L280" i="45"/>
  <c r="M280" i="45" s="1"/>
  <c r="L2495" i="45"/>
  <c r="M2495" i="45" s="1"/>
  <c r="L696" i="45"/>
  <c r="M696" i="45" s="1"/>
  <c r="L2369" i="45"/>
  <c r="M2369" i="45" s="1"/>
  <c r="L2530" i="45"/>
  <c r="M2530" i="45" s="1"/>
  <c r="L104" i="45"/>
  <c r="M104" i="45" s="1"/>
  <c r="L1973" i="45"/>
  <c r="M1973" i="45" s="1"/>
  <c r="L583" i="45"/>
  <c r="M583" i="45" s="1"/>
  <c r="L3270" i="45"/>
  <c r="M3270" i="45" s="1"/>
  <c r="L1055" i="45"/>
  <c r="M1055" i="45" s="1"/>
  <c r="L1812" i="45"/>
  <c r="M1812" i="45" s="1"/>
  <c r="L2864" i="45"/>
  <c r="M2864" i="45" s="1"/>
  <c r="L2433" i="45"/>
  <c r="M2433" i="45" s="1"/>
  <c r="L2533" i="45"/>
  <c r="M2533" i="45" s="1"/>
  <c r="L2528" i="45"/>
  <c r="M2528" i="45" s="1"/>
  <c r="L1491" i="45"/>
  <c r="M1491" i="45" s="1"/>
  <c r="L1326" i="45"/>
  <c r="M1326" i="45" s="1"/>
  <c r="L2783" i="45"/>
  <c r="M2783" i="45" s="1"/>
  <c r="L299" i="45"/>
  <c r="M299" i="45" s="1"/>
  <c r="L1318" i="45"/>
  <c r="M1318" i="45" s="1"/>
  <c r="L157" i="45"/>
  <c r="M157" i="45" s="1"/>
  <c r="L2649" i="45"/>
  <c r="M2649" i="45" s="1"/>
  <c r="L44" i="45"/>
  <c r="M44" i="45" s="1"/>
  <c r="L3276" i="45"/>
  <c r="M3276" i="45" s="1"/>
  <c r="L21" i="45"/>
  <c r="M21" i="45" s="1"/>
  <c r="L512" i="45"/>
  <c r="M512" i="45" s="1"/>
  <c r="L2978" i="45"/>
  <c r="M2978" i="45" s="1"/>
  <c r="L555" i="45"/>
  <c r="M555" i="45" s="1"/>
  <c r="L1665" i="45"/>
  <c r="M1665" i="45" s="1"/>
  <c r="L2883" i="45"/>
  <c r="M2883" i="45" s="1"/>
  <c r="L3176" i="45"/>
  <c r="M3176" i="45" s="1"/>
  <c r="L1193" i="45"/>
  <c r="M1193" i="45" s="1"/>
  <c r="L1555" i="45"/>
  <c r="M1555" i="45" s="1"/>
  <c r="L1853" i="45"/>
  <c r="M1853" i="45" s="1"/>
  <c r="L614" i="45"/>
  <c r="M614" i="45" s="1"/>
  <c r="L1866" i="45"/>
  <c r="M1866" i="45" s="1"/>
  <c r="L1528" i="45"/>
  <c r="M1528" i="45" s="1"/>
  <c r="L1732" i="45"/>
  <c r="M1732" i="45" s="1"/>
  <c r="L1219" i="45"/>
  <c r="M1219" i="45" s="1"/>
  <c r="L1280" i="45"/>
  <c r="M1280" i="45" s="1"/>
  <c r="L2023" i="45"/>
  <c r="M2023" i="45" s="1"/>
  <c r="L2800" i="45"/>
  <c r="M2800" i="45" s="1"/>
  <c r="L893" i="45"/>
  <c r="M893" i="45" s="1"/>
  <c r="L2826" i="45"/>
  <c r="M2826" i="45" s="1"/>
  <c r="L812" i="45"/>
  <c r="M812" i="45" s="1"/>
  <c r="L803" i="45"/>
  <c r="M803" i="45" s="1"/>
  <c r="L3189" i="45"/>
  <c r="M3189" i="45" s="1"/>
  <c r="L3104" i="45"/>
  <c r="M3104" i="45" s="1"/>
  <c r="L3159" i="45"/>
  <c r="M3159" i="45" s="1"/>
  <c r="L92" i="45"/>
  <c r="M92" i="45" s="1"/>
  <c r="L64" i="45"/>
  <c r="M64" i="45" s="1"/>
  <c r="L651" i="45"/>
  <c r="M651" i="45" s="1"/>
  <c r="L1442" i="45"/>
  <c r="M1442" i="45" s="1"/>
  <c r="L722" i="45"/>
  <c r="M722" i="45" s="1"/>
  <c r="L2306" i="45"/>
  <c r="M2306" i="45" s="1"/>
  <c r="L970" i="45"/>
  <c r="M970" i="45" s="1"/>
  <c r="L866" i="45"/>
  <c r="M866" i="45" s="1"/>
  <c r="L1310" i="45"/>
  <c r="M1310" i="45" s="1"/>
  <c r="L1710" i="45"/>
  <c r="M1710" i="45" s="1"/>
  <c r="L447" i="45"/>
  <c r="M447" i="45" s="1"/>
  <c r="L627" i="45"/>
  <c r="M627" i="45" s="1"/>
  <c r="L2775" i="45"/>
  <c r="M2775" i="45" s="1"/>
  <c r="L1583" i="45"/>
  <c r="M1583" i="45" s="1"/>
  <c r="L113" i="45"/>
  <c r="M113" i="45" s="1"/>
  <c r="L2873" i="45"/>
  <c r="M2873" i="45" s="1"/>
  <c r="L123" i="45"/>
  <c r="M123" i="45" s="1"/>
  <c r="L739" i="45"/>
  <c r="M739" i="45" s="1"/>
  <c r="L3062" i="45"/>
  <c r="M3062" i="45" s="1"/>
  <c r="L95" i="45"/>
  <c r="M95" i="45" s="1"/>
  <c r="L3334" i="45"/>
  <c r="M3334" i="45" s="1"/>
  <c r="L2640" i="45"/>
  <c r="M2640" i="45" s="1"/>
  <c r="L314" i="45"/>
  <c r="M314" i="45" s="1"/>
  <c r="L508" i="45"/>
  <c r="M508" i="45" s="1"/>
  <c r="L1750" i="45"/>
  <c r="M1750" i="45" s="1"/>
  <c r="L644" i="45"/>
  <c r="M644" i="45" s="1"/>
  <c r="L2990" i="45"/>
  <c r="M2990" i="45" s="1"/>
  <c r="L2985" i="45"/>
  <c r="M2985" i="45" s="1"/>
  <c r="L1200" i="45"/>
  <c r="M1200" i="45" s="1"/>
  <c r="L1034" i="45"/>
  <c r="M1034" i="45" s="1"/>
  <c r="L2312" i="45"/>
  <c r="M2312" i="45" s="1"/>
  <c r="L2968" i="45"/>
  <c r="M2968" i="45" s="1"/>
  <c r="L3123" i="45"/>
  <c r="M3123" i="45" s="1"/>
  <c r="L2266" i="45"/>
  <c r="M2266" i="45" s="1"/>
  <c r="L1312" i="45"/>
  <c r="M1312" i="45" s="1"/>
  <c r="L2571" i="45"/>
  <c r="M2571" i="45" s="1"/>
  <c r="L951" i="45"/>
  <c r="M951" i="45" s="1"/>
  <c r="L420" i="45"/>
  <c r="M420" i="45" s="1"/>
  <c r="L1183" i="45"/>
  <c r="M1183" i="45" s="1"/>
  <c r="L2255" i="45"/>
  <c r="M2255" i="45" s="1"/>
  <c r="L1597" i="45"/>
  <c r="M1597" i="45" s="1"/>
  <c r="L3025" i="45"/>
  <c r="M3025" i="45" s="1"/>
  <c r="L423" i="45"/>
  <c r="M423" i="45" s="1"/>
  <c r="L870" i="45"/>
  <c r="M870" i="45" s="1"/>
  <c r="L403" i="45"/>
  <c r="M403" i="45" s="1"/>
  <c r="L1702" i="45"/>
  <c r="M1702" i="45" s="1"/>
  <c r="L1821" i="45"/>
  <c r="M1821" i="45" s="1"/>
  <c r="L1356" i="45"/>
  <c r="M1356" i="45" s="1"/>
  <c r="L3013" i="45"/>
  <c r="M3013" i="45" s="1"/>
  <c r="L2981" i="45"/>
  <c r="M2981" i="45" s="1"/>
  <c r="L1015" i="45"/>
  <c r="M1015" i="45" s="1"/>
  <c r="L2371" i="45"/>
  <c r="M2371" i="45" s="1"/>
  <c r="L131" i="45"/>
  <c r="M131" i="45" s="1"/>
  <c r="L2576" i="45"/>
  <c r="M2576" i="45" s="1"/>
  <c r="L1878" i="45"/>
  <c r="M1878" i="45" s="1"/>
  <c r="L2876" i="45"/>
  <c r="M2876" i="45" s="1"/>
  <c r="L3004" i="45"/>
  <c r="M3004" i="45" s="1"/>
  <c r="L334" i="45"/>
  <c r="M334" i="45" s="1"/>
  <c r="L823" i="45"/>
  <c r="M823" i="45" s="1"/>
  <c r="L1108" i="45"/>
  <c r="M1108" i="45" s="1"/>
  <c r="L913" i="45"/>
  <c r="M913" i="45" s="1"/>
  <c r="L2531" i="45"/>
  <c r="M2531" i="45" s="1"/>
  <c r="L727" i="45"/>
  <c r="M727" i="45" s="1"/>
  <c r="L1346" i="45"/>
  <c r="M1346" i="45" s="1"/>
  <c r="L2086" i="45"/>
  <c r="M2086" i="45" s="1"/>
  <c r="L1211" i="45"/>
  <c r="M1211" i="45" s="1"/>
  <c r="L863" i="45"/>
  <c r="M863" i="45" s="1"/>
  <c r="L609" i="45"/>
  <c r="M609" i="45" s="1"/>
  <c r="L844" i="45"/>
  <c r="M844" i="45" s="1"/>
  <c r="L2261" i="45"/>
  <c r="M2261" i="45" s="1"/>
  <c r="L1292" i="45"/>
  <c r="M1292" i="45" s="1"/>
  <c r="L3010" i="45"/>
  <c r="M3010" i="45" s="1"/>
  <c r="L51" i="45"/>
  <c r="M51" i="45" s="1"/>
  <c r="L789" i="45"/>
  <c r="M789" i="45" s="1"/>
  <c r="L345" i="45"/>
  <c r="M345" i="45" s="1"/>
  <c r="L1740" i="45"/>
  <c r="M1740" i="45" s="1"/>
  <c r="L1375" i="45"/>
  <c r="M1375" i="45" s="1"/>
  <c r="L1331" i="45"/>
  <c r="M1331" i="45" s="1"/>
  <c r="L597" i="45"/>
  <c r="M597" i="45" s="1"/>
  <c r="L1257" i="45"/>
  <c r="M1257" i="45" s="1"/>
  <c r="L2410" i="45"/>
  <c r="M2410" i="45" s="1"/>
  <c r="L1316" i="45"/>
  <c r="M1316" i="45" s="1"/>
  <c r="L2907" i="45"/>
  <c r="M2907" i="45" s="1"/>
  <c r="L3143" i="45"/>
  <c r="M3143" i="45" s="1"/>
  <c r="L237" i="45"/>
  <c r="M237" i="45" s="1"/>
  <c r="L520" i="45"/>
  <c r="M520" i="45" s="1"/>
  <c r="L856" i="45"/>
  <c r="M856" i="45" s="1"/>
  <c r="L2497" i="45"/>
  <c r="M2497" i="45" s="1"/>
  <c r="L567" i="45"/>
  <c r="M567" i="45" s="1"/>
  <c r="L1167" i="45"/>
  <c r="M1167" i="45" s="1"/>
  <c r="L1154" i="45"/>
  <c r="M1154" i="45" s="1"/>
  <c r="L841" i="45"/>
  <c r="M841" i="45" s="1"/>
  <c r="L2152" i="45"/>
  <c r="M2152" i="45" s="1"/>
  <c r="L268" i="45"/>
  <c r="M268" i="45" s="1"/>
  <c r="L2081" i="45"/>
  <c r="M2081" i="45" s="1"/>
  <c r="L562" i="45"/>
  <c r="M562" i="45" s="1"/>
  <c r="L1138" i="45"/>
  <c r="M1138" i="45" s="1"/>
  <c r="L1972" i="45"/>
  <c r="M1972" i="45" s="1"/>
  <c r="L728" i="45"/>
  <c r="M728" i="45" s="1"/>
  <c r="L796" i="45"/>
  <c r="M796" i="45" s="1"/>
  <c r="L3290" i="45"/>
  <c r="M3290" i="45" s="1"/>
  <c r="L1883" i="45"/>
  <c r="M1883" i="45" s="1"/>
  <c r="L2048" i="45"/>
  <c r="M2048" i="45" s="1"/>
  <c r="L1775" i="45"/>
  <c r="M1775" i="45" s="1"/>
  <c r="L2957" i="45"/>
  <c r="M2957" i="45" s="1"/>
  <c r="L946" i="45"/>
  <c r="M946" i="45" s="1"/>
  <c r="L2955" i="45"/>
  <c r="M2955" i="45" s="1"/>
  <c r="L2118" i="45"/>
  <c r="M2118" i="45" s="1"/>
  <c r="L1086" i="45"/>
  <c r="M1086" i="45" s="1"/>
  <c r="L1279" i="45"/>
  <c r="M1279" i="45" s="1"/>
  <c r="L412" i="45"/>
  <c r="M412" i="45" s="1"/>
  <c r="L2059" i="45"/>
  <c r="M2059" i="45" s="1"/>
  <c r="L1175" i="45"/>
  <c r="M1175" i="45" s="1"/>
  <c r="L1225" i="45"/>
  <c r="M1225" i="45" s="1"/>
  <c r="K3555" i="45" l="1"/>
  <c r="K3556" i="45" s="1"/>
  <c r="G3553" i="45"/>
  <c r="G3554" i="45"/>
  <c r="G3552" i="45"/>
  <c r="E39" i="43" l="1"/>
  <c r="B31" i="43"/>
  <c r="E27" i="43"/>
  <c r="D27" i="43"/>
  <c r="J1180" i="35"/>
  <c r="I62" i="3"/>
  <c r="K62" i="3" s="1"/>
  <c r="J62" i="3"/>
  <c r="I61" i="3"/>
  <c r="K61" i="3" s="1"/>
  <c r="C41" i="43"/>
  <c r="E25" i="43"/>
  <c r="E24" i="43"/>
  <c r="E23" i="43"/>
  <c r="E22" i="43"/>
  <c r="E21" i="43"/>
  <c r="E20" i="43"/>
  <c r="E19" i="43"/>
  <c r="E18" i="43"/>
  <c r="E17" i="43"/>
  <c r="D16" i="43"/>
  <c r="B16" i="43"/>
  <c r="E15" i="43"/>
  <c r="E14" i="43"/>
  <c r="E13" i="43"/>
  <c r="H12" i="43"/>
  <c r="I10" i="43" s="1"/>
  <c r="D12" i="43"/>
  <c r="B12" i="43"/>
  <c r="E11" i="43"/>
  <c r="E10" i="43"/>
  <c r="L9" i="43"/>
  <c r="E9" i="43"/>
  <c r="L8" i="43"/>
  <c r="E8" i="43"/>
  <c r="L7" i="43"/>
  <c r="E7" i="43"/>
  <c r="L6" i="43"/>
  <c r="E6" i="43"/>
  <c r="L5" i="43"/>
  <c r="E5" i="43"/>
  <c r="L4" i="43"/>
  <c r="E4" i="43"/>
  <c r="L3" i="43"/>
  <c r="D3" i="43"/>
  <c r="B3" i="43"/>
  <c r="C21" i="43" s="1"/>
  <c r="L2" i="43"/>
  <c r="E27" i="42"/>
  <c r="D27" i="42"/>
  <c r="E39" i="42"/>
  <c r="C41" i="42"/>
  <c r="B31" i="42"/>
  <c r="J61" i="3"/>
  <c r="E25" i="42"/>
  <c r="E24" i="42"/>
  <c r="E23" i="42"/>
  <c r="E22" i="42"/>
  <c r="E21" i="42"/>
  <c r="E20" i="42"/>
  <c r="E19" i="42"/>
  <c r="E18" i="42"/>
  <c r="E17" i="42"/>
  <c r="D16" i="42"/>
  <c r="B16" i="42"/>
  <c r="E15" i="42"/>
  <c r="E14" i="42"/>
  <c r="L13" i="42"/>
  <c r="E13" i="42"/>
  <c r="H12" i="42"/>
  <c r="I7" i="42" s="1"/>
  <c r="D12" i="42"/>
  <c r="B12" i="42"/>
  <c r="E11" i="42"/>
  <c r="E10" i="42"/>
  <c r="L9" i="42"/>
  <c r="E9" i="42"/>
  <c r="L8" i="42"/>
  <c r="E8" i="42"/>
  <c r="L7" i="42"/>
  <c r="E7" i="42"/>
  <c r="L6" i="42"/>
  <c r="E6" i="42"/>
  <c r="L5" i="42"/>
  <c r="E5" i="42"/>
  <c r="L4" i="42"/>
  <c r="E4" i="42"/>
  <c r="L3" i="42"/>
  <c r="D3" i="42"/>
  <c r="B3" i="42"/>
  <c r="C6" i="42" s="1"/>
  <c r="L2" i="42"/>
  <c r="J1109" i="35"/>
  <c r="B31" i="41"/>
  <c r="E39" i="41"/>
  <c r="E27" i="41"/>
  <c r="D27" i="41"/>
  <c r="I60" i="3"/>
  <c r="K60" i="3" s="1"/>
  <c r="J60" i="3"/>
  <c r="E25" i="41"/>
  <c r="E24" i="41"/>
  <c r="E23" i="41"/>
  <c r="E22" i="41"/>
  <c r="E21" i="41"/>
  <c r="E20" i="41"/>
  <c r="E19" i="41"/>
  <c r="E18" i="41"/>
  <c r="E17" i="41"/>
  <c r="D16" i="41"/>
  <c r="B16" i="41"/>
  <c r="E15" i="41"/>
  <c r="E14" i="41"/>
  <c r="L13" i="41"/>
  <c r="E13" i="41"/>
  <c r="H12" i="41"/>
  <c r="I5" i="41" s="1"/>
  <c r="D12" i="41"/>
  <c r="E12" i="41" s="1"/>
  <c r="B12" i="41"/>
  <c r="E11" i="41"/>
  <c r="E10" i="41"/>
  <c r="L9" i="41"/>
  <c r="E9" i="41"/>
  <c r="L8" i="41"/>
  <c r="E8" i="41"/>
  <c r="L7" i="41"/>
  <c r="E7" i="41"/>
  <c r="L6" i="41"/>
  <c r="E6" i="41"/>
  <c r="L5" i="41"/>
  <c r="E5" i="41"/>
  <c r="L4" i="41"/>
  <c r="E4" i="41"/>
  <c r="L3" i="41"/>
  <c r="D3" i="41"/>
  <c r="B3" i="41"/>
  <c r="C6" i="41" s="1"/>
  <c r="L2" i="41"/>
  <c r="J990" i="35"/>
  <c r="B31" i="40"/>
  <c r="K59" i="3"/>
  <c r="J59" i="3"/>
  <c r="I59" i="3"/>
  <c r="E27" i="40"/>
  <c r="D27" i="40"/>
  <c r="E39" i="40"/>
  <c r="L12" i="43" l="1"/>
  <c r="K2" i="43" s="1"/>
  <c r="I7" i="43"/>
  <c r="I4" i="43"/>
  <c r="E16" i="43"/>
  <c r="E12" i="43"/>
  <c r="E3" i="43"/>
  <c r="C25" i="43"/>
  <c r="C6" i="43"/>
  <c r="C18" i="43"/>
  <c r="D2" i="43"/>
  <c r="I6" i="43"/>
  <c r="C8" i="43"/>
  <c r="I11" i="43"/>
  <c r="C14" i="43"/>
  <c r="B2" i="43"/>
  <c r="I3" i="43"/>
  <c r="C5" i="43"/>
  <c r="C19" i="43"/>
  <c r="C23" i="43"/>
  <c r="I9" i="43"/>
  <c r="C15" i="43"/>
  <c r="C22" i="43"/>
  <c r="I2" i="43"/>
  <c r="I8" i="43"/>
  <c r="C10" i="43"/>
  <c r="C13" i="43"/>
  <c r="C17" i="43"/>
  <c r="I5" i="43"/>
  <c r="C7" i="43"/>
  <c r="C20" i="43"/>
  <c r="C24" i="43"/>
  <c r="C4" i="43"/>
  <c r="C9" i="43"/>
  <c r="I10" i="42"/>
  <c r="I4" i="42"/>
  <c r="I2" i="42"/>
  <c r="I5" i="42"/>
  <c r="I11" i="42"/>
  <c r="L12" i="42"/>
  <c r="K5" i="42" s="1"/>
  <c r="I8" i="42"/>
  <c r="I3" i="42"/>
  <c r="I12" i="42" s="1"/>
  <c r="I6" i="42"/>
  <c r="I9" i="42"/>
  <c r="E12" i="42"/>
  <c r="E16" i="42"/>
  <c r="C7" i="42"/>
  <c r="E3" i="42"/>
  <c r="C9" i="42"/>
  <c r="C15" i="42"/>
  <c r="C18" i="42"/>
  <c r="D2" i="42"/>
  <c r="C8" i="42"/>
  <c r="C5" i="42"/>
  <c r="C19" i="42"/>
  <c r="C23" i="42"/>
  <c r="C22" i="42"/>
  <c r="C10" i="42"/>
  <c r="C13" i="42"/>
  <c r="C20" i="42"/>
  <c r="C24" i="42"/>
  <c r="C4" i="42"/>
  <c r="C14" i="42"/>
  <c r="C17" i="42"/>
  <c r="C21" i="42"/>
  <c r="C25" i="42"/>
  <c r="B2" i="42"/>
  <c r="I6" i="41"/>
  <c r="I10" i="41"/>
  <c r="I7" i="41"/>
  <c r="I2" i="41"/>
  <c r="I3" i="41"/>
  <c r="I4" i="41"/>
  <c r="I11" i="41"/>
  <c r="I8" i="41"/>
  <c r="I9" i="41"/>
  <c r="L12" i="41"/>
  <c r="K6" i="41" s="1"/>
  <c r="E16" i="41"/>
  <c r="D2" i="41"/>
  <c r="D26" i="41" s="1"/>
  <c r="C17" i="41"/>
  <c r="C15" i="41"/>
  <c r="C18" i="41"/>
  <c r="C22" i="41"/>
  <c r="C9" i="41"/>
  <c r="E3" i="41"/>
  <c r="C5" i="41"/>
  <c r="C19" i="41"/>
  <c r="C23" i="41"/>
  <c r="C8" i="41"/>
  <c r="C10" i="41"/>
  <c r="C13" i="41"/>
  <c r="C14" i="41"/>
  <c r="C24" i="41"/>
  <c r="C7" i="41"/>
  <c r="C20" i="41"/>
  <c r="C4" i="41"/>
  <c r="C21" i="41"/>
  <c r="C25" i="41"/>
  <c r="B2" i="41"/>
  <c r="E2" i="41" s="1"/>
  <c r="C11" i="40"/>
  <c r="C12" i="40"/>
  <c r="C3" i="40"/>
  <c r="C16" i="40"/>
  <c r="J882" i="35"/>
  <c r="E25" i="40"/>
  <c r="E24" i="40"/>
  <c r="E23" i="40"/>
  <c r="E22" i="40"/>
  <c r="E21" i="40"/>
  <c r="E20" i="40"/>
  <c r="E19" i="40"/>
  <c r="E18" i="40"/>
  <c r="E17" i="40"/>
  <c r="D16" i="40"/>
  <c r="B16" i="40"/>
  <c r="E15" i="40"/>
  <c r="E14" i="40"/>
  <c r="L13" i="40"/>
  <c r="E13" i="40"/>
  <c r="H12" i="40"/>
  <c r="I7" i="40" s="1"/>
  <c r="D12" i="40"/>
  <c r="B12" i="40"/>
  <c r="E11" i="40"/>
  <c r="E10" i="40"/>
  <c r="L9" i="40"/>
  <c r="E9" i="40"/>
  <c r="L8" i="40"/>
  <c r="E8" i="40"/>
  <c r="L7" i="40"/>
  <c r="E7" i="40"/>
  <c r="L6" i="40"/>
  <c r="E6" i="40"/>
  <c r="L5" i="40"/>
  <c r="E5" i="40"/>
  <c r="L4" i="40"/>
  <c r="E4" i="40"/>
  <c r="L3" i="40"/>
  <c r="D3" i="40"/>
  <c r="B3" i="40"/>
  <c r="C25" i="40" s="1"/>
  <c r="L2" i="40"/>
  <c r="E39" i="39"/>
  <c r="H12" i="33"/>
  <c r="G51" i="3"/>
  <c r="G50" i="3"/>
  <c r="K8" i="43" l="1"/>
  <c r="K9" i="43"/>
  <c r="K3" i="43"/>
  <c r="K10" i="43"/>
  <c r="K7" i="43"/>
  <c r="K5" i="43"/>
  <c r="K4" i="43"/>
  <c r="K12" i="43" s="1"/>
  <c r="K6" i="43"/>
  <c r="K11" i="43"/>
  <c r="E2" i="43"/>
  <c r="D26" i="43"/>
  <c r="I12" i="43"/>
  <c r="B26" i="43"/>
  <c r="C2" i="43" s="1"/>
  <c r="K11" i="42"/>
  <c r="K8" i="42"/>
  <c r="K2" i="42"/>
  <c r="K9" i="42"/>
  <c r="K10" i="42"/>
  <c r="K4" i="42"/>
  <c r="K6" i="42"/>
  <c r="K7" i="42"/>
  <c r="K3" i="42"/>
  <c r="C31" i="42"/>
  <c r="E2" i="42"/>
  <c r="D26" i="42"/>
  <c r="B26" i="42"/>
  <c r="K5" i="41"/>
  <c r="K11" i="41"/>
  <c r="K8" i="41"/>
  <c r="C31" i="41"/>
  <c r="K10" i="41"/>
  <c r="K2" i="41"/>
  <c r="K3" i="41"/>
  <c r="K9" i="41"/>
  <c r="K4" i="41"/>
  <c r="K7" i="41"/>
  <c r="I12" i="41"/>
  <c r="B26" i="41"/>
  <c r="L12" i="40"/>
  <c r="K7" i="40" s="1"/>
  <c r="I4" i="40"/>
  <c r="D2" i="40"/>
  <c r="D26" i="40" s="1"/>
  <c r="E12" i="40"/>
  <c r="E16" i="40"/>
  <c r="B2" i="40"/>
  <c r="B26" i="40" s="1"/>
  <c r="C6" i="40"/>
  <c r="C15" i="40"/>
  <c r="C18" i="40"/>
  <c r="C22" i="40"/>
  <c r="I9" i="40"/>
  <c r="C8" i="40"/>
  <c r="I11" i="40"/>
  <c r="C19" i="40"/>
  <c r="C5" i="40"/>
  <c r="C23" i="40"/>
  <c r="I2" i="40"/>
  <c r="I8" i="40"/>
  <c r="C10" i="40"/>
  <c r="C13" i="40"/>
  <c r="C20" i="40"/>
  <c r="C24" i="40"/>
  <c r="E3" i="40"/>
  <c r="I6" i="40"/>
  <c r="I3" i="40"/>
  <c r="I5" i="40"/>
  <c r="C7" i="40"/>
  <c r="C4" i="40"/>
  <c r="I10" i="40"/>
  <c r="C9" i="40"/>
  <c r="C14" i="40"/>
  <c r="C17" i="40"/>
  <c r="C21" i="40"/>
  <c r="B31" i="39"/>
  <c r="E27" i="39"/>
  <c r="D27" i="39"/>
  <c r="E25" i="39"/>
  <c r="E24" i="39"/>
  <c r="E23" i="39"/>
  <c r="E22" i="39"/>
  <c r="E21" i="39"/>
  <c r="E20" i="39"/>
  <c r="E19" i="39"/>
  <c r="E18" i="39"/>
  <c r="E17" i="39"/>
  <c r="D16" i="39"/>
  <c r="B16" i="39"/>
  <c r="E15" i="39"/>
  <c r="E14" i="39"/>
  <c r="L13" i="39"/>
  <c r="E13" i="39"/>
  <c r="H12" i="39"/>
  <c r="I7" i="39" s="1"/>
  <c r="D12" i="39"/>
  <c r="B12" i="39"/>
  <c r="E11" i="39"/>
  <c r="E10" i="39"/>
  <c r="L9" i="39"/>
  <c r="E9" i="39"/>
  <c r="L8" i="39"/>
  <c r="E8" i="39"/>
  <c r="L7" i="39"/>
  <c r="E7" i="39"/>
  <c r="L6" i="39"/>
  <c r="E6" i="39"/>
  <c r="L5" i="39"/>
  <c r="E5" i="39"/>
  <c r="L4" i="39"/>
  <c r="E4" i="39"/>
  <c r="L3" i="39"/>
  <c r="D3" i="39"/>
  <c r="B3" i="39"/>
  <c r="C11" i="39" s="1"/>
  <c r="L2" i="39"/>
  <c r="I58" i="3"/>
  <c r="K58" i="3" s="1"/>
  <c r="J58" i="3"/>
  <c r="J739" i="35"/>
  <c r="E39" i="38"/>
  <c r="E27" i="38"/>
  <c r="D27" i="38"/>
  <c r="B31" i="38"/>
  <c r="E25" i="38"/>
  <c r="E24" i="38"/>
  <c r="E23" i="38"/>
  <c r="E22" i="38"/>
  <c r="E21" i="38"/>
  <c r="E20" i="38"/>
  <c r="E19" i="38"/>
  <c r="E18" i="38"/>
  <c r="E17" i="38"/>
  <c r="D16" i="38"/>
  <c r="B16" i="38"/>
  <c r="E15" i="38"/>
  <c r="E14" i="38"/>
  <c r="L13" i="38"/>
  <c r="E13" i="38"/>
  <c r="H12" i="38"/>
  <c r="I10" i="38" s="1"/>
  <c r="D12" i="38"/>
  <c r="B12" i="38"/>
  <c r="E11" i="38"/>
  <c r="E10" i="38"/>
  <c r="L9" i="38"/>
  <c r="E9" i="38"/>
  <c r="L8" i="38"/>
  <c r="E8" i="38"/>
  <c r="L7" i="38"/>
  <c r="E7" i="38"/>
  <c r="L6" i="38"/>
  <c r="E6" i="38"/>
  <c r="L5" i="38"/>
  <c r="E5" i="38"/>
  <c r="L4" i="38"/>
  <c r="E4" i="38"/>
  <c r="L3" i="38"/>
  <c r="D3" i="38"/>
  <c r="B3" i="38"/>
  <c r="C11" i="38" s="1"/>
  <c r="L2" i="38"/>
  <c r="J610" i="35"/>
  <c r="K57" i="3"/>
  <c r="J57" i="3"/>
  <c r="I57" i="3"/>
  <c r="G58" i="3"/>
  <c r="G59" i="3"/>
  <c r="G60" i="3"/>
  <c r="G61" i="3"/>
  <c r="G62" i="3"/>
  <c r="G63" i="3"/>
  <c r="G64" i="3"/>
  <c r="G65" i="3"/>
  <c r="G57" i="3"/>
  <c r="C12" i="43" l="1"/>
  <c r="C11" i="43"/>
  <c r="C16" i="43"/>
  <c r="C3" i="43"/>
  <c r="E26" i="43"/>
  <c r="K12" i="42"/>
  <c r="C11" i="42"/>
  <c r="C12" i="42"/>
  <c r="C16" i="42"/>
  <c r="C3" i="42"/>
  <c r="C2" i="42"/>
  <c r="E26" i="42"/>
  <c r="K12" i="41"/>
  <c r="C11" i="41"/>
  <c r="C12" i="41"/>
  <c r="C16" i="41"/>
  <c r="C3" i="41"/>
  <c r="C2" i="41"/>
  <c r="E26" i="41"/>
  <c r="K6" i="40"/>
  <c r="K2" i="40"/>
  <c r="K3" i="40"/>
  <c r="K5" i="40"/>
  <c r="K11" i="40"/>
  <c r="K9" i="40"/>
  <c r="K10" i="40"/>
  <c r="C31" i="40"/>
  <c r="K4" i="40"/>
  <c r="K8" i="40"/>
  <c r="E2" i="40"/>
  <c r="E26" i="40"/>
  <c r="C2" i="40"/>
  <c r="K12" i="40"/>
  <c r="I12" i="40"/>
  <c r="I5" i="39"/>
  <c r="L12" i="39"/>
  <c r="K8" i="39" s="1"/>
  <c r="I8" i="39"/>
  <c r="I6" i="39"/>
  <c r="I11" i="39"/>
  <c r="I9" i="39"/>
  <c r="I3" i="39"/>
  <c r="I4" i="39"/>
  <c r="I2" i="39"/>
  <c r="I10" i="39"/>
  <c r="E16" i="39"/>
  <c r="D2" i="39"/>
  <c r="D26" i="39" s="1"/>
  <c r="E12" i="39"/>
  <c r="C16" i="39"/>
  <c r="C4" i="39"/>
  <c r="B2" i="39"/>
  <c r="B26" i="39" s="1"/>
  <c r="C3" i="39" s="1"/>
  <c r="E3" i="39"/>
  <c r="C8" i="39"/>
  <c r="C7" i="39"/>
  <c r="C5" i="39"/>
  <c r="C15" i="39"/>
  <c r="C18" i="39"/>
  <c r="C22" i="39"/>
  <c r="C19" i="39"/>
  <c r="C23" i="39"/>
  <c r="C10" i="39"/>
  <c r="C13" i="39"/>
  <c r="C12" i="39"/>
  <c r="C20" i="39"/>
  <c r="C24" i="39"/>
  <c r="C9" i="39"/>
  <c r="C14" i="39"/>
  <c r="C17" i="39"/>
  <c r="C21" i="39"/>
  <c r="C25" i="39"/>
  <c r="C6" i="39"/>
  <c r="L12" i="38"/>
  <c r="K11" i="38" s="1"/>
  <c r="I5" i="38"/>
  <c r="I3" i="38"/>
  <c r="I9" i="38"/>
  <c r="I6" i="38"/>
  <c r="I4" i="38"/>
  <c r="I8" i="38"/>
  <c r="I2" i="38"/>
  <c r="I7" i="38"/>
  <c r="E16" i="38"/>
  <c r="E12" i="38"/>
  <c r="C16" i="38"/>
  <c r="E3" i="38"/>
  <c r="D2" i="38"/>
  <c r="C8" i="38"/>
  <c r="I11" i="38"/>
  <c r="C15" i="38"/>
  <c r="C22" i="38"/>
  <c r="C5" i="38"/>
  <c r="C19" i="38"/>
  <c r="C23" i="38"/>
  <c r="C18" i="38"/>
  <c r="C10" i="38"/>
  <c r="C13" i="38"/>
  <c r="C20" i="38"/>
  <c r="C24" i="38"/>
  <c r="C7" i="38"/>
  <c r="C12" i="38"/>
  <c r="C4" i="38"/>
  <c r="C9" i="38"/>
  <c r="C14" i="38"/>
  <c r="C21" i="38"/>
  <c r="C25" i="38"/>
  <c r="C17" i="38"/>
  <c r="B2" i="38"/>
  <c r="C6" i="38"/>
  <c r="K6" i="39" l="1"/>
  <c r="K3" i="39"/>
  <c r="K2" i="39"/>
  <c r="K5" i="39"/>
  <c r="C31" i="39"/>
  <c r="K10" i="39"/>
  <c r="K4" i="39"/>
  <c r="K9" i="39"/>
  <c r="K11" i="39"/>
  <c r="K7" i="39"/>
  <c r="I12" i="39"/>
  <c r="E2" i="39"/>
  <c r="C2" i="39"/>
  <c r="E26" i="39"/>
  <c r="K8" i="38"/>
  <c r="K3" i="38"/>
  <c r="K9" i="38"/>
  <c r="K2" i="38"/>
  <c r="K7" i="38"/>
  <c r="K4" i="38"/>
  <c r="K10" i="38"/>
  <c r="C31" i="38"/>
  <c r="K5" i="38"/>
  <c r="K6" i="38"/>
  <c r="I12" i="38"/>
  <c r="E2" i="38"/>
  <c r="D26" i="38"/>
  <c r="B26" i="38"/>
  <c r="C3" i="38" s="1"/>
  <c r="K12" i="38"/>
  <c r="K12" i="39" l="1"/>
  <c r="C2" i="38"/>
  <c r="E26" i="38"/>
  <c r="H17" i="36" l="1"/>
  <c r="L13" i="37"/>
  <c r="B31" i="37"/>
  <c r="B30" i="36"/>
  <c r="B30" i="34"/>
  <c r="C30" i="34" s="1"/>
  <c r="C30" i="33"/>
  <c r="E39" i="37"/>
  <c r="E27" i="37"/>
  <c r="H55" i="3" l="1"/>
  <c r="H56" i="3"/>
  <c r="H57" i="3"/>
  <c r="H58" i="3"/>
  <c r="H59" i="3"/>
  <c r="H60" i="3"/>
  <c r="H61" i="3"/>
  <c r="H62" i="3"/>
  <c r="H63" i="3"/>
  <c r="H64" i="3"/>
  <c r="H65" i="3"/>
  <c r="G55" i="3"/>
  <c r="G56" i="3"/>
  <c r="I56" i="3" l="1"/>
  <c r="E25" i="37" l="1"/>
  <c r="E24" i="37"/>
  <c r="E23" i="37"/>
  <c r="E22" i="37"/>
  <c r="E20" i="37"/>
  <c r="E19" i="37"/>
  <c r="E18" i="37"/>
  <c r="E17" i="37"/>
  <c r="D16" i="37"/>
  <c r="B16" i="37"/>
  <c r="E15" i="37"/>
  <c r="E14" i="37"/>
  <c r="E13" i="37"/>
  <c r="D12" i="37"/>
  <c r="B12" i="37"/>
  <c r="H12" i="37"/>
  <c r="I11" i="37" s="1"/>
  <c r="E11" i="37"/>
  <c r="E10" i="37"/>
  <c r="E9" i="37"/>
  <c r="L9" i="37"/>
  <c r="E8" i="37"/>
  <c r="L8" i="37"/>
  <c r="E21" i="37"/>
  <c r="L7" i="37"/>
  <c r="E7" i="37"/>
  <c r="L6" i="37"/>
  <c r="E6" i="37"/>
  <c r="L5" i="37"/>
  <c r="E5" i="37"/>
  <c r="L4" i="37"/>
  <c r="E4" i="37"/>
  <c r="L3" i="37"/>
  <c r="D3" i="37"/>
  <c r="B3" i="37"/>
  <c r="C17" i="37" s="1"/>
  <c r="L2" i="37"/>
  <c r="J103" i="35"/>
  <c r="C25" i="37" l="1"/>
  <c r="I3" i="37"/>
  <c r="I9" i="37"/>
  <c r="I4" i="37"/>
  <c r="I2" i="37"/>
  <c r="I7" i="37"/>
  <c r="L12" i="37"/>
  <c r="I10" i="37"/>
  <c r="I5" i="37"/>
  <c r="I6" i="37"/>
  <c r="I8" i="37"/>
  <c r="E16" i="37"/>
  <c r="E12" i="37"/>
  <c r="C18" i="37"/>
  <c r="C11" i="37"/>
  <c r="C4" i="37"/>
  <c r="C7" i="37"/>
  <c r="C15" i="37"/>
  <c r="C5" i="37"/>
  <c r="C22" i="37"/>
  <c r="E3" i="37"/>
  <c r="C16" i="37"/>
  <c r="C9" i="37"/>
  <c r="C12" i="37"/>
  <c r="C21" i="37"/>
  <c r="B2" i="37"/>
  <c r="B26" i="37" s="1"/>
  <c r="C6" i="37"/>
  <c r="C19" i="37"/>
  <c r="C23" i="37"/>
  <c r="C8" i="37"/>
  <c r="C13" i="37"/>
  <c r="D2" i="37"/>
  <c r="C10" i="37"/>
  <c r="C14" i="37"/>
  <c r="C20" i="37"/>
  <c r="C24" i="37"/>
  <c r="K6" i="37" l="1"/>
  <c r="C31" i="37"/>
  <c r="K3" i="37"/>
  <c r="I12" i="37"/>
  <c r="K2" i="37"/>
  <c r="K5" i="37"/>
  <c r="K4" i="37"/>
  <c r="K10" i="37"/>
  <c r="K8" i="37"/>
  <c r="K11" i="37"/>
  <c r="K7" i="37"/>
  <c r="K9" i="37"/>
  <c r="C3" i="37"/>
  <c r="E2" i="37"/>
  <c r="D26" i="37"/>
  <c r="D27" i="37" s="1"/>
  <c r="K12" i="37" l="1"/>
  <c r="E26" i="37"/>
  <c r="C2" i="37"/>
  <c r="J443" i="35" l="1"/>
  <c r="J229" i="35"/>
  <c r="G41" i="36" l="1"/>
  <c r="G39" i="36"/>
  <c r="G35" i="36"/>
  <c r="R25" i="36"/>
  <c r="R26" i="36" s="1"/>
  <c r="E25" i="36"/>
  <c r="E24" i="36"/>
  <c r="M23" i="36"/>
  <c r="E23" i="36"/>
  <c r="N22" i="36"/>
  <c r="E22" i="36"/>
  <c r="E21" i="36"/>
  <c r="E20" i="36"/>
  <c r="E19" i="36"/>
  <c r="E18" i="36"/>
  <c r="D17" i="36"/>
  <c r="B17" i="36"/>
  <c r="E16" i="36"/>
  <c r="E15" i="36"/>
  <c r="E14" i="36"/>
  <c r="L13" i="36"/>
  <c r="D13" i="36"/>
  <c r="B13" i="36"/>
  <c r="H12" i="36"/>
  <c r="I11" i="36" s="1"/>
  <c r="E12" i="36"/>
  <c r="E11" i="36"/>
  <c r="E10" i="36"/>
  <c r="L9" i="36"/>
  <c r="E9" i="36"/>
  <c r="L8" i="36"/>
  <c r="E8" i="36"/>
  <c r="L7" i="36"/>
  <c r="E7" i="36"/>
  <c r="L6" i="36"/>
  <c r="E6" i="36"/>
  <c r="L5" i="36"/>
  <c r="E5" i="36"/>
  <c r="L4" i="36"/>
  <c r="E4" i="36"/>
  <c r="L3" i="36"/>
  <c r="D3" i="36"/>
  <c r="B3" i="36"/>
  <c r="C18" i="36" s="1"/>
  <c r="L2" i="36"/>
  <c r="E17" i="36" l="1"/>
  <c r="E13" i="36"/>
  <c r="C22" i="36"/>
  <c r="E3" i="36"/>
  <c r="C17" i="36"/>
  <c r="C25" i="36"/>
  <c r="C7" i="36"/>
  <c r="C16" i="36"/>
  <c r="C13" i="36"/>
  <c r="P7" i="36"/>
  <c r="I7" i="36"/>
  <c r="I10" i="36"/>
  <c r="I2" i="36"/>
  <c r="L12" i="36"/>
  <c r="I8" i="36"/>
  <c r="I5" i="36"/>
  <c r="I3" i="36"/>
  <c r="I9" i="36"/>
  <c r="I4" i="36"/>
  <c r="I6" i="36"/>
  <c r="C4" i="36"/>
  <c r="C10" i="36"/>
  <c r="C12" i="36"/>
  <c r="C19" i="36"/>
  <c r="B2" i="36"/>
  <c r="C6" i="36"/>
  <c r="C20" i="36"/>
  <c r="C23" i="36"/>
  <c r="C9" i="36"/>
  <c r="C14" i="36"/>
  <c r="D2" i="36"/>
  <c r="C11" i="36"/>
  <c r="C5" i="36"/>
  <c r="C8" i="36"/>
  <c r="C15" i="36"/>
  <c r="K17" i="36"/>
  <c r="C21" i="36"/>
  <c r="C24" i="36"/>
  <c r="G41" i="34"/>
  <c r="G39" i="34"/>
  <c r="G35" i="34"/>
  <c r="R25" i="34"/>
  <c r="R26" i="34" s="1"/>
  <c r="E25" i="34"/>
  <c r="E24" i="34"/>
  <c r="M23" i="34"/>
  <c r="E23" i="34"/>
  <c r="N22" i="34"/>
  <c r="E22" i="34"/>
  <c r="E21" i="34"/>
  <c r="E20" i="34"/>
  <c r="E19" i="34"/>
  <c r="E18" i="34"/>
  <c r="D17" i="34"/>
  <c r="B17" i="34"/>
  <c r="E17" i="34" s="1"/>
  <c r="E16" i="34"/>
  <c r="E15" i="34"/>
  <c r="E14" i="34"/>
  <c r="L13" i="34"/>
  <c r="D13" i="34"/>
  <c r="B13" i="34"/>
  <c r="H12" i="34"/>
  <c r="I9" i="34" s="1"/>
  <c r="E12" i="34"/>
  <c r="E11" i="34"/>
  <c r="E10" i="34"/>
  <c r="L9" i="34"/>
  <c r="E9" i="34"/>
  <c r="L8" i="34"/>
  <c r="E8" i="34"/>
  <c r="L7" i="34"/>
  <c r="E7" i="34"/>
  <c r="L6" i="34"/>
  <c r="E6" i="34"/>
  <c r="L5" i="34"/>
  <c r="E5" i="34"/>
  <c r="L4" i="34"/>
  <c r="E4" i="34"/>
  <c r="L3" i="34"/>
  <c r="D3" i="34"/>
  <c r="L2" i="34"/>
  <c r="K17" i="33"/>
  <c r="M30" i="31"/>
  <c r="G41" i="33"/>
  <c r="B4" i="33"/>
  <c r="K9" i="36" l="1"/>
  <c r="C30" i="36"/>
  <c r="K4" i="36"/>
  <c r="K10" i="36"/>
  <c r="M20" i="36"/>
  <c r="K2" i="36"/>
  <c r="K11" i="36"/>
  <c r="K8" i="36"/>
  <c r="K7" i="36"/>
  <c r="P8" i="36"/>
  <c r="K6" i="36"/>
  <c r="K3" i="36"/>
  <c r="I12" i="36"/>
  <c r="K5" i="36"/>
  <c r="B26" i="36"/>
  <c r="C3" i="36" s="1"/>
  <c r="E2" i="36"/>
  <c r="D26" i="36"/>
  <c r="E13" i="34"/>
  <c r="K17" i="34"/>
  <c r="L12" i="34"/>
  <c r="K11" i="34" s="1"/>
  <c r="I6" i="34"/>
  <c r="I5" i="34"/>
  <c r="I3" i="34"/>
  <c r="I4" i="34"/>
  <c r="I10" i="34"/>
  <c r="I7" i="34"/>
  <c r="I11" i="34"/>
  <c r="I8" i="34"/>
  <c r="D2" i="34"/>
  <c r="B3" i="34"/>
  <c r="C17" i="34" s="1"/>
  <c r="P7" i="34"/>
  <c r="I2" i="34"/>
  <c r="K1487" i="22"/>
  <c r="K12" i="36" l="1"/>
  <c r="D27" i="36"/>
  <c r="E26" i="36"/>
  <c r="G31" i="36"/>
  <c r="G28" i="36"/>
  <c r="C2" i="36"/>
  <c r="C13" i="34"/>
  <c r="P8" i="34"/>
  <c r="K10" i="34"/>
  <c r="M20" i="34"/>
  <c r="K2" i="34"/>
  <c r="K9" i="34"/>
  <c r="K4" i="34"/>
  <c r="K5" i="34"/>
  <c r="K6" i="34"/>
  <c r="K8" i="34"/>
  <c r="K3" i="34"/>
  <c r="K7" i="34"/>
  <c r="I12" i="34"/>
  <c r="C24" i="34"/>
  <c r="C21" i="34"/>
  <c r="C15" i="34"/>
  <c r="C8" i="34"/>
  <c r="C5" i="34"/>
  <c r="C11" i="34"/>
  <c r="C10" i="34"/>
  <c r="C22" i="34"/>
  <c r="C16" i="34"/>
  <c r="C18" i="34"/>
  <c r="C14" i="34"/>
  <c r="C9" i="34"/>
  <c r="C23" i="34"/>
  <c r="C20" i="34"/>
  <c r="C6" i="34"/>
  <c r="B2" i="34"/>
  <c r="E2" i="34" s="1"/>
  <c r="C19" i="34"/>
  <c r="C12" i="34"/>
  <c r="C25" i="34"/>
  <c r="C7" i="34"/>
  <c r="D26" i="34"/>
  <c r="C4" i="34"/>
  <c r="E3" i="34"/>
  <c r="G39" i="33"/>
  <c r="G35" i="33"/>
  <c r="R26" i="33"/>
  <c r="R25" i="33"/>
  <c r="E25" i="33"/>
  <c r="E24" i="33"/>
  <c r="M23" i="33"/>
  <c r="E23" i="33"/>
  <c r="N22" i="33"/>
  <c r="E22" i="33"/>
  <c r="E21" i="33"/>
  <c r="E20" i="33"/>
  <c r="E19" i="33"/>
  <c r="E18" i="33"/>
  <c r="D17" i="33"/>
  <c r="B17" i="33"/>
  <c r="E16" i="33"/>
  <c r="E15" i="33"/>
  <c r="E14" i="33"/>
  <c r="L13" i="33"/>
  <c r="D13" i="33"/>
  <c r="B13" i="33"/>
  <c r="C13" i="33" s="1"/>
  <c r="I4" i="33"/>
  <c r="E12" i="33"/>
  <c r="E11" i="33"/>
  <c r="E10" i="33"/>
  <c r="L9" i="33"/>
  <c r="E9" i="33"/>
  <c r="L8" i="33"/>
  <c r="E8" i="33"/>
  <c r="L7" i="33"/>
  <c r="E7" i="33"/>
  <c r="L6" i="33"/>
  <c r="P7" i="33" s="1"/>
  <c r="E6" i="33"/>
  <c r="L5" i="33"/>
  <c r="E5" i="33"/>
  <c r="L4" i="33"/>
  <c r="E4" i="33"/>
  <c r="L3" i="33"/>
  <c r="D3" i="33"/>
  <c r="B3" i="33"/>
  <c r="C14" i="33" s="1"/>
  <c r="L2" i="33"/>
  <c r="I8" i="32"/>
  <c r="I7" i="32"/>
  <c r="K1427" i="22"/>
  <c r="E17" i="33" l="1"/>
  <c r="D2" i="33"/>
  <c r="D26" i="33" s="1"/>
  <c r="G31" i="33" s="1"/>
  <c r="G42" i="36"/>
  <c r="G32" i="36"/>
  <c r="G29" i="36"/>
  <c r="K12" i="34"/>
  <c r="B26" i="34"/>
  <c r="C3" i="34" s="1"/>
  <c r="E26" i="34"/>
  <c r="D27" i="34"/>
  <c r="G31" i="34"/>
  <c r="G28" i="34"/>
  <c r="E13" i="33"/>
  <c r="E3" i="33"/>
  <c r="C24" i="33"/>
  <c r="C11" i="33"/>
  <c r="C4" i="33"/>
  <c r="C25" i="33"/>
  <c r="C7" i="33"/>
  <c r="C21" i="33"/>
  <c r="C17" i="33"/>
  <c r="C22" i="33"/>
  <c r="L12" i="33"/>
  <c r="K5" i="33" s="1"/>
  <c r="K6" i="33"/>
  <c r="I9" i="33"/>
  <c r="I2" i="33"/>
  <c r="I11" i="33"/>
  <c r="I7" i="33"/>
  <c r="I5" i="33"/>
  <c r="I3" i="33"/>
  <c r="I10" i="33"/>
  <c r="I6" i="33"/>
  <c r="I8" i="33"/>
  <c r="D27" i="33"/>
  <c r="K10" i="33"/>
  <c r="K11" i="33"/>
  <c r="C5" i="33"/>
  <c r="C8" i="33"/>
  <c r="C15" i="33"/>
  <c r="C18" i="33"/>
  <c r="C16" i="33"/>
  <c r="C19" i="33"/>
  <c r="C12" i="33"/>
  <c r="C20" i="33"/>
  <c r="C23" i="33"/>
  <c r="B2" i="33"/>
  <c r="C6" i="33"/>
  <c r="C10" i="33"/>
  <c r="C9" i="33"/>
  <c r="G39" i="32"/>
  <c r="G35" i="32"/>
  <c r="R25" i="32"/>
  <c r="R26" i="32" s="1"/>
  <c r="E25" i="32"/>
  <c r="E24" i="32"/>
  <c r="M23" i="32"/>
  <c r="E23" i="32"/>
  <c r="N22" i="32"/>
  <c r="E22" i="32"/>
  <c r="E21" i="32"/>
  <c r="E20" i="32"/>
  <c r="E19" i="32"/>
  <c r="E18" i="32"/>
  <c r="D17" i="32"/>
  <c r="B17" i="32"/>
  <c r="E16" i="32"/>
  <c r="E15" i="32"/>
  <c r="E14" i="32"/>
  <c r="L13" i="32"/>
  <c r="D13" i="32"/>
  <c r="E13" i="32" s="1"/>
  <c r="B13" i="32"/>
  <c r="H12" i="32"/>
  <c r="I11" i="32" s="1"/>
  <c r="E12" i="32"/>
  <c r="E11" i="32"/>
  <c r="E10" i="32"/>
  <c r="C10" i="32"/>
  <c r="L9" i="32"/>
  <c r="E9" i="32"/>
  <c r="L8" i="32"/>
  <c r="E8" i="32"/>
  <c r="L7" i="32"/>
  <c r="E7" i="32"/>
  <c r="L6" i="32"/>
  <c r="E6" i="32"/>
  <c r="L5" i="32"/>
  <c r="E5" i="32"/>
  <c r="L4" i="32"/>
  <c r="E4" i="32"/>
  <c r="L3" i="32"/>
  <c r="D3" i="32"/>
  <c r="B3" i="32"/>
  <c r="C15" i="32" s="1"/>
  <c r="L2" i="32"/>
  <c r="G39" i="31"/>
  <c r="K1193" i="22"/>
  <c r="G28" i="33" l="1"/>
  <c r="C2" i="34"/>
  <c r="G42" i="34"/>
  <c r="G32" i="34"/>
  <c r="G29" i="34"/>
  <c r="K4" i="33"/>
  <c r="K7" i="33"/>
  <c r="K8" i="33"/>
  <c r="K3" i="33"/>
  <c r="P8" i="33"/>
  <c r="K9" i="33"/>
  <c r="M20" i="33"/>
  <c r="K2" i="33"/>
  <c r="K12" i="33" s="1"/>
  <c r="I12" i="33"/>
  <c r="B26" i="33"/>
  <c r="C2" i="33" s="1"/>
  <c r="E2" i="33"/>
  <c r="E17" i="32"/>
  <c r="C4" i="32"/>
  <c r="C12" i="32"/>
  <c r="C17" i="32"/>
  <c r="E3" i="32"/>
  <c r="P7" i="32"/>
  <c r="I4" i="32"/>
  <c r="L12" i="32"/>
  <c r="K5" i="32" s="1"/>
  <c r="B2" i="32"/>
  <c r="C6" i="32"/>
  <c r="C9" i="32"/>
  <c r="C14" i="32"/>
  <c r="D2" i="32"/>
  <c r="I6" i="32"/>
  <c r="C11" i="32"/>
  <c r="C20" i="32"/>
  <c r="C23" i="32"/>
  <c r="I3" i="32"/>
  <c r="C5" i="32"/>
  <c r="C8" i="32"/>
  <c r="I9" i="32"/>
  <c r="I5" i="32"/>
  <c r="C7" i="32"/>
  <c r="C13" i="32"/>
  <c r="C16" i="32"/>
  <c r="C18" i="32"/>
  <c r="C21" i="32"/>
  <c r="C24" i="32"/>
  <c r="C19" i="32"/>
  <c r="C22" i="32"/>
  <c r="C25" i="32"/>
  <c r="I10" i="32"/>
  <c r="I2" i="32"/>
  <c r="G35" i="31"/>
  <c r="R25" i="31"/>
  <c r="R26" i="31" s="1"/>
  <c r="E25" i="31"/>
  <c r="E24" i="31"/>
  <c r="M23" i="31"/>
  <c r="E23" i="31"/>
  <c r="N22" i="31"/>
  <c r="E22" i="31"/>
  <c r="E21" i="31"/>
  <c r="E20" i="31"/>
  <c r="E19" i="31"/>
  <c r="E18" i="31"/>
  <c r="D17" i="31"/>
  <c r="B17" i="31"/>
  <c r="E16" i="31"/>
  <c r="E15" i="31"/>
  <c r="E14" i="31"/>
  <c r="L13" i="31"/>
  <c r="D13" i="31"/>
  <c r="B13" i="31"/>
  <c r="H12" i="31"/>
  <c r="I3" i="31" s="1"/>
  <c r="E12" i="31"/>
  <c r="E11" i="31"/>
  <c r="E10" i="31"/>
  <c r="L9" i="31"/>
  <c r="E9" i="31"/>
  <c r="L8" i="31"/>
  <c r="E8" i="31"/>
  <c r="L7" i="31"/>
  <c r="E7" i="31"/>
  <c r="L6" i="31"/>
  <c r="P7" i="31" s="1"/>
  <c r="E6" i="31"/>
  <c r="L5" i="31"/>
  <c r="E5" i="31"/>
  <c r="L4" i="31"/>
  <c r="E4" i="31"/>
  <c r="L3" i="31"/>
  <c r="D3" i="31"/>
  <c r="B3" i="31"/>
  <c r="C15" i="31" s="1"/>
  <c r="L2" i="31"/>
  <c r="M19" i="30"/>
  <c r="M23" i="30"/>
  <c r="P7" i="30"/>
  <c r="L16" i="30"/>
  <c r="N22" i="30"/>
  <c r="M19" i="27"/>
  <c r="R26" i="30"/>
  <c r="R25" i="30"/>
  <c r="K1004" i="22"/>
  <c r="E26" i="33" l="1"/>
  <c r="G42" i="33" s="1"/>
  <c r="C3" i="33"/>
  <c r="K9" i="32"/>
  <c r="K3" i="32"/>
  <c r="K11" i="32"/>
  <c r="K7" i="32"/>
  <c r="K2" i="32"/>
  <c r="K10" i="32"/>
  <c r="P8" i="32"/>
  <c r="K6" i="32"/>
  <c r="K4" i="32"/>
  <c r="M20" i="32"/>
  <c r="K8" i="32"/>
  <c r="D26" i="32"/>
  <c r="E2" i="32"/>
  <c r="B26" i="32"/>
  <c r="C3" i="32" s="1"/>
  <c r="I12" i="32"/>
  <c r="E17" i="31"/>
  <c r="E13" i="31"/>
  <c r="E3" i="31"/>
  <c r="C12" i="31"/>
  <c r="C17" i="31"/>
  <c r="C4" i="31"/>
  <c r="C13" i="31"/>
  <c r="C10" i="31"/>
  <c r="M19" i="31"/>
  <c r="I4" i="31"/>
  <c r="L12" i="31"/>
  <c r="P8" i="31" s="1"/>
  <c r="I7" i="31"/>
  <c r="C8" i="31"/>
  <c r="I2" i="31"/>
  <c r="I11" i="31"/>
  <c r="B2" i="31"/>
  <c r="C5" i="31"/>
  <c r="I9" i="31"/>
  <c r="I5" i="31"/>
  <c r="C7" i="31"/>
  <c r="I8" i="31"/>
  <c r="C16" i="31"/>
  <c r="C18" i="31"/>
  <c r="C21" i="31"/>
  <c r="C24" i="31"/>
  <c r="L16" i="31"/>
  <c r="C25" i="31"/>
  <c r="C6" i="31"/>
  <c r="C14" i="31"/>
  <c r="C22" i="31"/>
  <c r="I10" i="31"/>
  <c r="C9" i="31"/>
  <c r="D2" i="31"/>
  <c r="I6" i="31"/>
  <c r="C11" i="31"/>
  <c r="C20" i="31"/>
  <c r="C23" i="31"/>
  <c r="C19" i="31"/>
  <c r="G35" i="30"/>
  <c r="E25" i="30"/>
  <c r="E24" i="30"/>
  <c r="E23" i="30"/>
  <c r="E22" i="30"/>
  <c r="E21" i="30"/>
  <c r="E20" i="30"/>
  <c r="E19" i="30"/>
  <c r="E18" i="30"/>
  <c r="D17" i="30"/>
  <c r="B17" i="30"/>
  <c r="E16" i="30"/>
  <c r="E15" i="30"/>
  <c r="E14" i="30"/>
  <c r="L13" i="30"/>
  <c r="D13" i="30"/>
  <c r="B13" i="30"/>
  <c r="H12" i="30"/>
  <c r="I5" i="30" s="1"/>
  <c r="E12" i="30"/>
  <c r="E11" i="30"/>
  <c r="E10" i="30"/>
  <c r="L9" i="30"/>
  <c r="E9" i="30"/>
  <c r="L8" i="30"/>
  <c r="E8" i="30"/>
  <c r="L7" i="30"/>
  <c r="E7" i="30"/>
  <c r="L6" i="30"/>
  <c r="E6" i="30"/>
  <c r="L5" i="30"/>
  <c r="E5" i="30"/>
  <c r="L4" i="30"/>
  <c r="E4" i="30"/>
  <c r="L3" i="30"/>
  <c r="D3" i="30"/>
  <c r="E3" i="30" s="1"/>
  <c r="B3" i="30"/>
  <c r="C25" i="30" s="1"/>
  <c r="L2" i="30"/>
  <c r="E5" i="29"/>
  <c r="E6" i="29"/>
  <c r="E7" i="29"/>
  <c r="E8" i="29"/>
  <c r="E9" i="29"/>
  <c r="E10" i="29"/>
  <c r="E11" i="29"/>
  <c r="E12" i="29"/>
  <c r="E14" i="29"/>
  <c r="E15" i="29"/>
  <c r="E16" i="29"/>
  <c r="E18" i="29"/>
  <c r="E19" i="29"/>
  <c r="E20" i="29"/>
  <c r="E21" i="29"/>
  <c r="E22" i="29"/>
  <c r="E23" i="29"/>
  <c r="E24" i="29"/>
  <c r="E25" i="29"/>
  <c r="E4" i="29"/>
  <c r="C7" i="28"/>
  <c r="C8" i="28"/>
  <c r="C9" i="28"/>
  <c r="C10" i="28"/>
  <c r="C11" i="28"/>
  <c r="C12" i="28"/>
  <c r="C13" i="28"/>
  <c r="C14" i="28"/>
  <c r="C15" i="28"/>
  <c r="C16" i="28"/>
  <c r="C17" i="28"/>
  <c r="C18" i="28"/>
  <c r="C19" i="28"/>
  <c r="C20" i="28"/>
  <c r="C21" i="28"/>
  <c r="C22" i="28"/>
  <c r="C23" i="28"/>
  <c r="C24" i="28"/>
  <c r="C25" i="28"/>
  <c r="C6" i="28"/>
  <c r="C5" i="28"/>
  <c r="C4" i="28"/>
  <c r="E4" i="28"/>
  <c r="I4" i="28"/>
  <c r="K4" i="28"/>
  <c r="L4" i="28"/>
  <c r="E6" i="28"/>
  <c r="E5" i="28"/>
  <c r="G32" i="33" l="1"/>
  <c r="G29" i="33"/>
  <c r="C2" i="32"/>
  <c r="K12" i="32"/>
  <c r="E26" i="32"/>
  <c r="G31" i="32"/>
  <c r="G28" i="32"/>
  <c r="D27" i="32"/>
  <c r="K11" i="31"/>
  <c r="K8" i="31"/>
  <c r="K3" i="31"/>
  <c r="K4" i="31"/>
  <c r="K10" i="31"/>
  <c r="M20" i="31"/>
  <c r="K5" i="31"/>
  <c r="K9" i="31"/>
  <c r="K2" i="31"/>
  <c r="K6" i="31"/>
  <c r="K7" i="31"/>
  <c r="I12" i="31"/>
  <c r="D26" i="31"/>
  <c r="E2" i="31"/>
  <c r="B26" i="31"/>
  <c r="C3" i="31" s="1"/>
  <c r="C2" i="31"/>
  <c r="C13" i="30"/>
  <c r="E17" i="30"/>
  <c r="E13" i="30"/>
  <c r="C17" i="30"/>
  <c r="C4" i="30"/>
  <c r="L12" i="30"/>
  <c r="I4" i="30"/>
  <c r="I9" i="30"/>
  <c r="I7" i="30"/>
  <c r="C9" i="30"/>
  <c r="B2" i="30"/>
  <c r="C6" i="30"/>
  <c r="C11" i="30"/>
  <c r="C15" i="30"/>
  <c r="C18" i="30"/>
  <c r="C22" i="30"/>
  <c r="D2" i="30"/>
  <c r="I6" i="30"/>
  <c r="C8" i="30"/>
  <c r="I11" i="30"/>
  <c r="I3" i="30"/>
  <c r="C5" i="30"/>
  <c r="C16" i="30"/>
  <c r="C19" i="30"/>
  <c r="C23" i="30"/>
  <c r="I10" i="30"/>
  <c r="I8" i="30"/>
  <c r="C10" i="30"/>
  <c r="C12" i="30"/>
  <c r="I2" i="30"/>
  <c r="C7" i="30"/>
  <c r="C20" i="30"/>
  <c r="C24" i="30"/>
  <c r="C14" i="30"/>
  <c r="C21" i="30"/>
  <c r="K918" i="22"/>
  <c r="G32" i="32" l="1"/>
  <c r="G29" i="32"/>
  <c r="K16" i="31"/>
  <c r="K12" i="31"/>
  <c r="G31" i="31"/>
  <c r="G28" i="31"/>
  <c r="D27" i="31"/>
  <c r="E26" i="31"/>
  <c r="K3" i="30"/>
  <c r="P8" i="30"/>
  <c r="M20" i="30"/>
  <c r="K11" i="30"/>
  <c r="K8" i="30"/>
  <c r="K2" i="30"/>
  <c r="K4" i="30"/>
  <c r="K7" i="30"/>
  <c r="K9" i="30"/>
  <c r="K10" i="30"/>
  <c r="K5" i="30"/>
  <c r="K6" i="30"/>
  <c r="I12" i="30"/>
  <c r="E2" i="30"/>
  <c r="D26" i="30"/>
  <c r="D27" i="30" s="1"/>
  <c r="B26" i="30"/>
  <c r="C3" i="30" s="1"/>
  <c r="G35" i="29"/>
  <c r="D17" i="29"/>
  <c r="B17" i="29"/>
  <c r="L13" i="29"/>
  <c r="D13" i="29"/>
  <c r="B13" i="29"/>
  <c r="H12" i="29"/>
  <c r="I9" i="29" s="1"/>
  <c r="L9" i="29"/>
  <c r="L8" i="29"/>
  <c r="L7" i="29"/>
  <c r="L6" i="29"/>
  <c r="L5" i="29"/>
  <c r="L4" i="29"/>
  <c r="L3" i="29"/>
  <c r="D3" i="29"/>
  <c r="B3" i="29"/>
  <c r="L2" i="29"/>
  <c r="G32" i="28"/>
  <c r="G31" i="28"/>
  <c r="K778" i="22"/>
  <c r="E17" i="28"/>
  <c r="D17" i="28"/>
  <c r="B17" i="28"/>
  <c r="L13" i="28"/>
  <c r="D13" i="28"/>
  <c r="E13" i="28" s="1"/>
  <c r="B13" i="28"/>
  <c r="H12" i="28"/>
  <c r="I9" i="28" s="1"/>
  <c r="E12" i="28"/>
  <c r="L9" i="28"/>
  <c r="L8" i="28"/>
  <c r="L7" i="28"/>
  <c r="L6" i="28"/>
  <c r="L5" i="28"/>
  <c r="L3" i="28"/>
  <c r="D3" i="28"/>
  <c r="B3" i="28"/>
  <c r="L2" i="28"/>
  <c r="G35" i="27"/>
  <c r="D35" i="27"/>
  <c r="G28" i="27"/>
  <c r="D26" i="27"/>
  <c r="K592" i="22"/>
  <c r="G32" i="31" l="1"/>
  <c r="G29" i="31"/>
  <c r="K16" i="30"/>
  <c r="K12" i="30"/>
  <c r="G31" i="30"/>
  <c r="G28" i="30"/>
  <c r="E26" i="30"/>
  <c r="C2" i="30"/>
  <c r="E17" i="29"/>
  <c r="E13" i="29"/>
  <c r="C5" i="29"/>
  <c r="C13" i="29"/>
  <c r="C21" i="29"/>
  <c r="C19" i="29"/>
  <c r="C6" i="29"/>
  <c r="C14" i="29"/>
  <c r="C22" i="29"/>
  <c r="C11" i="29"/>
  <c r="C7" i="29"/>
  <c r="C15" i="29"/>
  <c r="C23" i="29"/>
  <c r="C20" i="29"/>
  <c r="C8" i="29"/>
  <c r="C16" i="29"/>
  <c r="C24" i="29"/>
  <c r="C9" i="29"/>
  <c r="C17" i="29"/>
  <c r="C25" i="29"/>
  <c r="C10" i="29"/>
  <c r="C18" i="29"/>
  <c r="C4" i="29"/>
  <c r="C12" i="29"/>
  <c r="E3" i="29"/>
  <c r="I2" i="29"/>
  <c r="I7" i="29"/>
  <c r="I3" i="29"/>
  <c r="I6" i="29"/>
  <c r="I4" i="29"/>
  <c r="I8" i="29"/>
  <c r="I5" i="29"/>
  <c r="I10" i="29"/>
  <c r="I11" i="29"/>
  <c r="B2" i="29"/>
  <c r="L12" i="29"/>
  <c r="K6" i="29" s="1"/>
  <c r="D2" i="29"/>
  <c r="B2" i="28"/>
  <c r="B26" i="28" s="1"/>
  <c r="D2" i="28"/>
  <c r="L12" i="28"/>
  <c r="K6" i="28" s="1"/>
  <c r="I7" i="28"/>
  <c r="I3" i="28"/>
  <c r="I10" i="28"/>
  <c r="I6" i="28"/>
  <c r="I8" i="28"/>
  <c r="I5" i="28"/>
  <c r="I2" i="28"/>
  <c r="I11" i="28"/>
  <c r="E2" i="28"/>
  <c r="D26" i="28"/>
  <c r="C2" i="28"/>
  <c r="E3" i="28"/>
  <c r="C37" i="27"/>
  <c r="E25" i="27"/>
  <c r="E24" i="27"/>
  <c r="E23" i="27"/>
  <c r="E22" i="27"/>
  <c r="E21" i="27"/>
  <c r="E20" i="27"/>
  <c r="E19" i="27"/>
  <c r="E18" i="27"/>
  <c r="D17" i="27"/>
  <c r="B17" i="27"/>
  <c r="C22" i="27" s="1"/>
  <c r="E16" i="27"/>
  <c r="E15" i="27"/>
  <c r="E14" i="27"/>
  <c r="L13" i="27"/>
  <c r="D13" i="27"/>
  <c r="B13" i="27"/>
  <c r="C15" i="27" s="1"/>
  <c r="H12" i="27"/>
  <c r="I8" i="27" s="1"/>
  <c r="E12" i="27"/>
  <c r="E11" i="27"/>
  <c r="E10" i="27"/>
  <c r="L9" i="27"/>
  <c r="E9" i="27"/>
  <c r="L8" i="27"/>
  <c r="E8" i="27"/>
  <c r="L7" i="27"/>
  <c r="E7" i="27"/>
  <c r="L6" i="27"/>
  <c r="E6" i="27"/>
  <c r="L5" i="27"/>
  <c r="E5" i="27"/>
  <c r="L4" i="27"/>
  <c r="E4" i="27"/>
  <c r="L3" i="27"/>
  <c r="D3" i="27"/>
  <c r="B3" i="27"/>
  <c r="C11" i="27" s="1"/>
  <c r="L2" i="27"/>
  <c r="K677" i="8"/>
  <c r="G32" i="30" l="1"/>
  <c r="G29" i="30"/>
  <c r="K9" i="29"/>
  <c r="I12" i="29"/>
  <c r="K5" i="29"/>
  <c r="K2" i="29"/>
  <c r="B26" i="29"/>
  <c r="E2" i="29"/>
  <c r="D26" i="29"/>
  <c r="K10" i="29"/>
  <c r="K4" i="29"/>
  <c r="K11" i="29"/>
  <c r="K3" i="29"/>
  <c r="K8" i="29"/>
  <c r="K7" i="29"/>
  <c r="C3" i="28"/>
  <c r="K2" i="28"/>
  <c r="K8" i="28"/>
  <c r="K11" i="28"/>
  <c r="K3" i="28"/>
  <c r="K10" i="28"/>
  <c r="K7" i="28"/>
  <c r="K5" i="28"/>
  <c r="I12" i="28"/>
  <c r="K9" i="28"/>
  <c r="G28" i="28"/>
  <c r="E26" i="28"/>
  <c r="G29" i="28" s="1"/>
  <c r="D2" i="27"/>
  <c r="E17" i="27"/>
  <c r="C23" i="27"/>
  <c r="C19" i="27"/>
  <c r="E13" i="27"/>
  <c r="C7" i="27"/>
  <c r="E3" i="27"/>
  <c r="C10" i="27"/>
  <c r="C8" i="27"/>
  <c r="L12" i="27"/>
  <c r="K6" i="27" s="1"/>
  <c r="I2" i="27"/>
  <c r="I4" i="27"/>
  <c r="I7" i="27"/>
  <c r="I11" i="27"/>
  <c r="I3" i="27"/>
  <c r="I10" i="27"/>
  <c r="I9" i="27"/>
  <c r="I5" i="27"/>
  <c r="I6" i="27"/>
  <c r="C5" i="27"/>
  <c r="C16" i="27"/>
  <c r="C20" i="27"/>
  <c r="C24" i="27"/>
  <c r="C4" i="27"/>
  <c r="C14" i="27"/>
  <c r="C21" i="27"/>
  <c r="C25" i="27"/>
  <c r="C6" i="27"/>
  <c r="C9" i="27"/>
  <c r="B2" i="27"/>
  <c r="C18" i="27"/>
  <c r="K12" i="29" l="1"/>
  <c r="G31" i="29"/>
  <c r="G28" i="29"/>
  <c r="E26" i="29"/>
  <c r="C3" i="29"/>
  <c r="C2" i="29"/>
  <c r="K12" i="28"/>
  <c r="G35" i="28"/>
  <c r="C36" i="27"/>
  <c r="K9" i="27"/>
  <c r="I12" i="27"/>
  <c r="K11" i="27"/>
  <c r="K10" i="27"/>
  <c r="K2" i="27"/>
  <c r="K3" i="27"/>
  <c r="K8" i="27"/>
  <c r="K5" i="27"/>
  <c r="K7" i="27"/>
  <c r="K4" i="27"/>
  <c r="B26" i="27"/>
  <c r="C2" i="27" s="1"/>
  <c r="E2" i="27"/>
  <c r="C37" i="26"/>
  <c r="E25" i="26"/>
  <c r="E24" i="26"/>
  <c r="E23" i="26"/>
  <c r="E22" i="26"/>
  <c r="E21" i="26"/>
  <c r="E20" i="26"/>
  <c r="E19" i="26"/>
  <c r="E18" i="26"/>
  <c r="D17" i="26"/>
  <c r="B17" i="26"/>
  <c r="C24" i="26" s="1"/>
  <c r="E16" i="26"/>
  <c r="E15" i="26"/>
  <c r="E14" i="26"/>
  <c r="L13" i="26"/>
  <c r="D13" i="26"/>
  <c r="B13" i="26"/>
  <c r="C16" i="26" s="1"/>
  <c r="H12" i="26"/>
  <c r="I5" i="26" s="1"/>
  <c r="E12" i="26"/>
  <c r="E11" i="26"/>
  <c r="E10" i="26"/>
  <c r="L9" i="26"/>
  <c r="E9" i="26"/>
  <c r="L8" i="26"/>
  <c r="E8" i="26"/>
  <c r="L7" i="26"/>
  <c r="E7" i="26"/>
  <c r="L6" i="26"/>
  <c r="E6" i="26"/>
  <c r="L5" i="26"/>
  <c r="E5" i="26"/>
  <c r="L4" i="26"/>
  <c r="E4" i="26"/>
  <c r="L3" i="26"/>
  <c r="D3" i="26"/>
  <c r="B3" i="26"/>
  <c r="C4" i="26" s="1"/>
  <c r="L2" i="26"/>
  <c r="K466" i="22"/>
  <c r="G32" i="29" l="1"/>
  <c r="G29" i="29"/>
  <c r="C35" i="27"/>
  <c r="K12" i="27"/>
  <c r="C12" i="27"/>
  <c r="C17" i="27"/>
  <c r="C13" i="27"/>
  <c r="E26" i="27"/>
  <c r="G29" i="27" s="1"/>
  <c r="C3" i="27"/>
  <c r="C22" i="26"/>
  <c r="C18" i="26"/>
  <c r="E17" i="26"/>
  <c r="C25" i="26"/>
  <c r="C21" i="26"/>
  <c r="C14" i="26"/>
  <c r="E13" i="26"/>
  <c r="C15" i="26"/>
  <c r="E3" i="26"/>
  <c r="I4" i="26"/>
  <c r="I10" i="26"/>
  <c r="I7" i="26"/>
  <c r="L12" i="26"/>
  <c r="K2" i="26" s="1"/>
  <c r="D2" i="26"/>
  <c r="I6" i="26"/>
  <c r="C8" i="26"/>
  <c r="I11" i="26"/>
  <c r="B2" i="26"/>
  <c r="C11" i="26"/>
  <c r="I9" i="26"/>
  <c r="I3" i="26"/>
  <c r="C5" i="26"/>
  <c r="C19" i="26"/>
  <c r="C23" i="26"/>
  <c r="I8" i="26"/>
  <c r="C10" i="26"/>
  <c r="C6" i="26"/>
  <c r="I2" i="26"/>
  <c r="C7" i="26"/>
  <c r="C20" i="26"/>
  <c r="C9" i="26"/>
  <c r="K8" i="26" l="1"/>
  <c r="E2" i="26"/>
  <c r="D26" i="26"/>
  <c r="G28" i="26" s="1"/>
  <c r="B26" i="26"/>
  <c r="C2" i="26" s="1"/>
  <c r="K10" i="26"/>
  <c r="K3" i="26"/>
  <c r="K4" i="26"/>
  <c r="K11" i="26"/>
  <c r="K7" i="26"/>
  <c r="K9" i="26"/>
  <c r="K6" i="26"/>
  <c r="I12" i="26"/>
  <c r="K5" i="26"/>
  <c r="K12" i="26" l="1"/>
  <c r="D35" i="26"/>
  <c r="E26" i="26"/>
  <c r="G29" i="26" s="1"/>
  <c r="C17" i="26"/>
  <c r="C12" i="26"/>
  <c r="C3" i="26"/>
  <c r="C13" i="26"/>
  <c r="C36" i="26" l="1"/>
  <c r="C35" i="26"/>
  <c r="L13" i="25"/>
  <c r="L13" i="24"/>
  <c r="L13" i="23"/>
  <c r="L13" i="21"/>
  <c r="K377" i="22"/>
  <c r="C37" i="25" l="1"/>
  <c r="E25" i="25"/>
  <c r="E24" i="25"/>
  <c r="E23" i="25"/>
  <c r="E22" i="25"/>
  <c r="E21" i="25"/>
  <c r="E20" i="25"/>
  <c r="E19" i="25"/>
  <c r="E18" i="25"/>
  <c r="D17" i="25"/>
  <c r="B17" i="25"/>
  <c r="C25" i="25" s="1"/>
  <c r="E16" i="25"/>
  <c r="E15" i="25"/>
  <c r="E14" i="25"/>
  <c r="D13" i="25"/>
  <c r="B13" i="25"/>
  <c r="C14" i="25" s="1"/>
  <c r="H12" i="25"/>
  <c r="I10" i="25" s="1"/>
  <c r="E12" i="25"/>
  <c r="E11" i="25"/>
  <c r="E10" i="25"/>
  <c r="L9" i="25"/>
  <c r="E9" i="25"/>
  <c r="L8" i="25"/>
  <c r="E8" i="25"/>
  <c r="L7" i="25"/>
  <c r="E7" i="25"/>
  <c r="L6" i="25"/>
  <c r="E6" i="25"/>
  <c r="L5" i="25"/>
  <c r="E5" i="25"/>
  <c r="L4" i="25"/>
  <c r="E4" i="25"/>
  <c r="L3" i="25"/>
  <c r="D3" i="25"/>
  <c r="D2" i="25" s="1"/>
  <c r="B3" i="25"/>
  <c r="C4" i="25" s="1"/>
  <c r="L2" i="25"/>
  <c r="K269" i="22"/>
  <c r="C37" i="24"/>
  <c r="E25" i="24"/>
  <c r="E24" i="24"/>
  <c r="E23" i="24"/>
  <c r="E22" i="24"/>
  <c r="E21" i="24"/>
  <c r="E20" i="24"/>
  <c r="E19" i="24"/>
  <c r="E18" i="24"/>
  <c r="D17" i="24"/>
  <c r="B17" i="24"/>
  <c r="C24" i="24" s="1"/>
  <c r="E16" i="24"/>
  <c r="E15" i="24"/>
  <c r="C15" i="24"/>
  <c r="E14" i="24"/>
  <c r="D13" i="24"/>
  <c r="E13" i="24" s="1"/>
  <c r="B13" i="24"/>
  <c r="C14" i="24" s="1"/>
  <c r="H12" i="24"/>
  <c r="I5" i="24" s="1"/>
  <c r="E12" i="24"/>
  <c r="E11" i="24"/>
  <c r="I10" i="24"/>
  <c r="E10" i="24"/>
  <c r="L9" i="24"/>
  <c r="E9" i="24"/>
  <c r="L8" i="24"/>
  <c r="E8" i="24"/>
  <c r="L7" i="24"/>
  <c r="E7" i="24"/>
  <c r="L6" i="24"/>
  <c r="E6" i="24"/>
  <c r="L5" i="24"/>
  <c r="E5" i="24"/>
  <c r="L4" i="24"/>
  <c r="E4" i="24"/>
  <c r="L3" i="24"/>
  <c r="D3" i="24"/>
  <c r="B3" i="24"/>
  <c r="C4" i="24" s="1"/>
  <c r="L2" i="24"/>
  <c r="K157" i="22"/>
  <c r="C37" i="23"/>
  <c r="E25" i="23"/>
  <c r="E24" i="23"/>
  <c r="E23" i="23"/>
  <c r="E22" i="23"/>
  <c r="E21" i="23"/>
  <c r="E20" i="23"/>
  <c r="E19" i="23"/>
  <c r="E18" i="23"/>
  <c r="D17" i="23"/>
  <c r="B17" i="23"/>
  <c r="C24" i="23" s="1"/>
  <c r="E16" i="23"/>
  <c r="E15" i="23"/>
  <c r="E14" i="23"/>
  <c r="D13" i="23"/>
  <c r="B13" i="23"/>
  <c r="E13" i="23" s="1"/>
  <c r="H12" i="23"/>
  <c r="I5" i="23" s="1"/>
  <c r="E12" i="23"/>
  <c r="E11" i="23"/>
  <c r="E10" i="23"/>
  <c r="L9" i="23"/>
  <c r="E9" i="23"/>
  <c r="L8" i="23"/>
  <c r="E8" i="23"/>
  <c r="L7" i="23"/>
  <c r="E7" i="23"/>
  <c r="L6" i="23"/>
  <c r="E6" i="23"/>
  <c r="L5" i="23"/>
  <c r="E5" i="23"/>
  <c r="L4" i="23"/>
  <c r="E4" i="23"/>
  <c r="L3" i="23"/>
  <c r="D3" i="23"/>
  <c r="E3" i="23" s="1"/>
  <c r="B3" i="23"/>
  <c r="C4" i="23" s="1"/>
  <c r="L2" i="23"/>
  <c r="H39" i="3"/>
  <c r="H40" i="3"/>
  <c r="G39" i="3"/>
  <c r="G40" i="3"/>
  <c r="G38" i="3"/>
  <c r="H38" i="3"/>
  <c r="I38" i="3" s="1"/>
  <c r="K60" i="22"/>
  <c r="C37" i="21"/>
  <c r="E25" i="21"/>
  <c r="E24" i="21"/>
  <c r="E23" i="21"/>
  <c r="E22" i="21"/>
  <c r="E21" i="21"/>
  <c r="E20" i="21"/>
  <c r="E19" i="21"/>
  <c r="E18" i="21"/>
  <c r="D17" i="21"/>
  <c r="B17" i="21"/>
  <c r="C25" i="21" s="1"/>
  <c r="E16" i="21"/>
  <c r="E15" i="21"/>
  <c r="E14" i="21"/>
  <c r="C14" i="21"/>
  <c r="D13" i="21"/>
  <c r="E13" i="21" s="1"/>
  <c r="B13" i="21"/>
  <c r="C16" i="21" s="1"/>
  <c r="H12" i="21"/>
  <c r="I11" i="21" s="1"/>
  <c r="E12" i="21"/>
  <c r="E11" i="21"/>
  <c r="E10" i="21"/>
  <c r="L9" i="21"/>
  <c r="E9" i="21"/>
  <c r="L8" i="21"/>
  <c r="E8" i="21"/>
  <c r="L7" i="21"/>
  <c r="E7" i="21"/>
  <c r="L6" i="21"/>
  <c r="I6" i="21"/>
  <c r="E6" i="21"/>
  <c r="L5" i="21"/>
  <c r="I5" i="21"/>
  <c r="E5" i="21"/>
  <c r="L4" i="21"/>
  <c r="E4" i="21"/>
  <c r="L3" i="21"/>
  <c r="I3" i="21"/>
  <c r="D3" i="21"/>
  <c r="E3" i="21" s="1"/>
  <c r="B3" i="21"/>
  <c r="C4" i="21" s="1"/>
  <c r="L2" i="21"/>
  <c r="K952" i="8"/>
  <c r="C37" i="20"/>
  <c r="E25" i="20"/>
  <c r="C25" i="20"/>
  <c r="E24" i="20"/>
  <c r="E23" i="20"/>
  <c r="E22" i="20"/>
  <c r="E21" i="20"/>
  <c r="E20" i="20"/>
  <c r="E19" i="20"/>
  <c r="E18" i="20"/>
  <c r="D17" i="20"/>
  <c r="B17" i="20"/>
  <c r="C24" i="20" s="1"/>
  <c r="E16" i="20"/>
  <c r="E15" i="20"/>
  <c r="E14" i="20"/>
  <c r="D13" i="20"/>
  <c r="B13" i="20"/>
  <c r="C16" i="20" s="1"/>
  <c r="H12" i="20"/>
  <c r="I5" i="20" s="1"/>
  <c r="E12" i="20"/>
  <c r="E11" i="20"/>
  <c r="E10" i="20"/>
  <c r="L9" i="20"/>
  <c r="E9" i="20"/>
  <c r="L8" i="20"/>
  <c r="E8" i="20"/>
  <c r="L7" i="20"/>
  <c r="E7" i="20"/>
  <c r="L6" i="20"/>
  <c r="E6" i="20"/>
  <c r="L5" i="20"/>
  <c r="E5" i="20"/>
  <c r="L4" i="20"/>
  <c r="E4" i="20"/>
  <c r="L3" i="20"/>
  <c r="D3" i="20"/>
  <c r="B3" i="20"/>
  <c r="C4" i="20" s="1"/>
  <c r="L2" i="20"/>
  <c r="K914" i="8"/>
  <c r="C37" i="19"/>
  <c r="E25" i="19"/>
  <c r="E24" i="19"/>
  <c r="E23" i="19"/>
  <c r="C23" i="19"/>
  <c r="E22" i="19"/>
  <c r="E21" i="19"/>
  <c r="E20" i="19"/>
  <c r="E19" i="19"/>
  <c r="E18" i="19"/>
  <c r="D17" i="19"/>
  <c r="B17" i="19"/>
  <c r="C25" i="19" s="1"/>
  <c r="E16" i="19"/>
  <c r="E15" i="19"/>
  <c r="E14" i="19"/>
  <c r="D13" i="19"/>
  <c r="B13" i="19"/>
  <c r="C14" i="19" s="1"/>
  <c r="H12" i="19"/>
  <c r="I7" i="19" s="1"/>
  <c r="E12" i="19"/>
  <c r="E11" i="19"/>
  <c r="E10" i="19"/>
  <c r="L9" i="19"/>
  <c r="E9" i="19"/>
  <c r="L8" i="19"/>
  <c r="E8" i="19"/>
  <c r="L7" i="19"/>
  <c r="E7" i="19"/>
  <c r="L6" i="19"/>
  <c r="E6" i="19"/>
  <c r="L5" i="19"/>
  <c r="E5" i="19"/>
  <c r="L4" i="19"/>
  <c r="E4" i="19"/>
  <c r="L3" i="19"/>
  <c r="D3" i="19"/>
  <c r="B3" i="19"/>
  <c r="C4" i="19" s="1"/>
  <c r="L2" i="19"/>
  <c r="K770" i="8"/>
  <c r="C37" i="18"/>
  <c r="E25" i="18"/>
  <c r="E24" i="18"/>
  <c r="E23" i="18"/>
  <c r="E22" i="18"/>
  <c r="E21" i="18"/>
  <c r="E20" i="18"/>
  <c r="E19" i="18"/>
  <c r="E18" i="18"/>
  <c r="D17" i="18"/>
  <c r="B17" i="18"/>
  <c r="C25" i="18" s="1"/>
  <c r="E16" i="18"/>
  <c r="E15" i="18"/>
  <c r="E14" i="18"/>
  <c r="C14" i="18"/>
  <c r="D13" i="18"/>
  <c r="B13" i="18"/>
  <c r="C16" i="18" s="1"/>
  <c r="H12" i="18"/>
  <c r="I11" i="18" s="1"/>
  <c r="E12" i="18"/>
  <c r="E11" i="18"/>
  <c r="E10" i="18"/>
  <c r="L9" i="18"/>
  <c r="E9" i="18"/>
  <c r="L8" i="18"/>
  <c r="E8" i="18"/>
  <c r="L7" i="18"/>
  <c r="E7" i="18"/>
  <c r="L6" i="18"/>
  <c r="E6" i="18"/>
  <c r="L5" i="18"/>
  <c r="E5" i="18"/>
  <c r="L4" i="18"/>
  <c r="E4" i="18"/>
  <c r="L3" i="18"/>
  <c r="D3" i="18"/>
  <c r="B3" i="18"/>
  <c r="C4" i="18" s="1"/>
  <c r="L2" i="18"/>
  <c r="C37" i="17"/>
  <c r="E25" i="17"/>
  <c r="E24" i="17"/>
  <c r="E23" i="17"/>
  <c r="E22" i="17"/>
  <c r="E21" i="17"/>
  <c r="E20" i="17"/>
  <c r="E19" i="17"/>
  <c r="E18" i="17"/>
  <c r="D17" i="17"/>
  <c r="B17" i="17"/>
  <c r="C24" i="17" s="1"/>
  <c r="E16" i="17"/>
  <c r="E15" i="17"/>
  <c r="E14" i="17"/>
  <c r="D13" i="17"/>
  <c r="B13" i="17"/>
  <c r="C14" i="17" s="1"/>
  <c r="H12" i="17"/>
  <c r="I5" i="17" s="1"/>
  <c r="E12" i="17"/>
  <c r="E11" i="17"/>
  <c r="E10" i="17"/>
  <c r="L9" i="17"/>
  <c r="E9" i="17"/>
  <c r="L8" i="17"/>
  <c r="E8" i="17"/>
  <c r="L7" i="17"/>
  <c r="E7" i="17"/>
  <c r="L6" i="17"/>
  <c r="E6" i="17"/>
  <c r="L5" i="17"/>
  <c r="E5" i="17"/>
  <c r="L4" i="17"/>
  <c r="E4" i="17"/>
  <c r="L3" i="17"/>
  <c r="D3" i="17"/>
  <c r="B3" i="17"/>
  <c r="C7" i="17" s="1"/>
  <c r="L2" i="17"/>
  <c r="K622" i="8"/>
  <c r="C37" i="16"/>
  <c r="E25" i="16"/>
  <c r="E24" i="16"/>
  <c r="E23" i="16"/>
  <c r="E22" i="16"/>
  <c r="E21" i="16"/>
  <c r="E20" i="16"/>
  <c r="E19" i="16"/>
  <c r="E18" i="16"/>
  <c r="D17" i="16"/>
  <c r="B17" i="16"/>
  <c r="C25" i="16" s="1"/>
  <c r="E16" i="16"/>
  <c r="E15" i="16"/>
  <c r="E14" i="16"/>
  <c r="D13" i="16"/>
  <c r="B13" i="16"/>
  <c r="C14" i="16" s="1"/>
  <c r="H12" i="16"/>
  <c r="I11" i="16" s="1"/>
  <c r="E12" i="16"/>
  <c r="E11" i="16"/>
  <c r="E10" i="16"/>
  <c r="L9" i="16"/>
  <c r="E9" i="16"/>
  <c r="L8" i="16"/>
  <c r="E8" i="16"/>
  <c r="L7" i="16"/>
  <c r="E7" i="16"/>
  <c r="L6" i="16"/>
  <c r="E6" i="16"/>
  <c r="L5" i="16"/>
  <c r="E5" i="16"/>
  <c r="L4" i="16"/>
  <c r="E4" i="16"/>
  <c r="L3" i="16"/>
  <c r="D3" i="16"/>
  <c r="B3" i="16"/>
  <c r="C4" i="16" s="1"/>
  <c r="L2" i="16"/>
  <c r="K538" i="8"/>
  <c r="C37" i="15"/>
  <c r="E25" i="15"/>
  <c r="E24" i="15"/>
  <c r="E23" i="15"/>
  <c r="E22" i="15"/>
  <c r="E21" i="15"/>
  <c r="E20" i="15"/>
  <c r="E19" i="15"/>
  <c r="E18" i="15"/>
  <c r="D17" i="15"/>
  <c r="B17" i="15"/>
  <c r="C25" i="15" s="1"/>
  <c r="E16" i="15"/>
  <c r="E15" i="15"/>
  <c r="E14" i="15"/>
  <c r="D13" i="15"/>
  <c r="B13" i="15"/>
  <c r="C14" i="15" s="1"/>
  <c r="H12" i="15"/>
  <c r="I5" i="15" s="1"/>
  <c r="E12" i="15"/>
  <c r="E11" i="15"/>
  <c r="E10" i="15"/>
  <c r="L9" i="15"/>
  <c r="E9" i="15"/>
  <c r="L8" i="15"/>
  <c r="E8" i="15"/>
  <c r="L7" i="15"/>
  <c r="E7" i="15"/>
  <c r="L6" i="15"/>
  <c r="E6" i="15"/>
  <c r="L5" i="15"/>
  <c r="E5" i="15"/>
  <c r="L4" i="15"/>
  <c r="E4" i="15"/>
  <c r="L3" i="15"/>
  <c r="D3" i="15"/>
  <c r="B3" i="15"/>
  <c r="C4" i="15" s="1"/>
  <c r="L2" i="15"/>
  <c r="K428" i="8"/>
  <c r="C37" i="14"/>
  <c r="E25" i="14"/>
  <c r="E24" i="14"/>
  <c r="E23" i="14"/>
  <c r="E22" i="14"/>
  <c r="E21" i="14"/>
  <c r="E20" i="14"/>
  <c r="E19" i="14"/>
  <c r="E18" i="14"/>
  <c r="D17" i="14"/>
  <c r="B17" i="14"/>
  <c r="C25" i="14" s="1"/>
  <c r="E16" i="14"/>
  <c r="E15" i="14"/>
  <c r="E14" i="14"/>
  <c r="D13" i="14"/>
  <c r="B13" i="14"/>
  <c r="C16" i="14" s="1"/>
  <c r="H12" i="14"/>
  <c r="I5" i="14" s="1"/>
  <c r="E12" i="14"/>
  <c r="E11" i="14"/>
  <c r="E10" i="14"/>
  <c r="L9" i="14"/>
  <c r="E9" i="14"/>
  <c r="L8" i="14"/>
  <c r="E8" i="14"/>
  <c r="L7" i="14"/>
  <c r="E7" i="14"/>
  <c r="L6" i="14"/>
  <c r="E6" i="14"/>
  <c r="L5" i="14"/>
  <c r="E5" i="14"/>
  <c r="L4" i="14"/>
  <c r="E4" i="14"/>
  <c r="L3" i="14"/>
  <c r="D3" i="14"/>
  <c r="B3" i="14"/>
  <c r="C4" i="14" s="1"/>
  <c r="L2" i="14"/>
  <c r="K356" i="8"/>
  <c r="C37" i="13"/>
  <c r="E25" i="13"/>
  <c r="E24" i="13"/>
  <c r="E23" i="13"/>
  <c r="E22" i="13"/>
  <c r="E21" i="13"/>
  <c r="E20" i="13"/>
  <c r="E19" i="13"/>
  <c r="E18" i="13"/>
  <c r="D17" i="13"/>
  <c r="B17" i="13"/>
  <c r="C25" i="13" s="1"/>
  <c r="E16" i="13"/>
  <c r="E15" i="13"/>
  <c r="E14" i="13"/>
  <c r="C14" i="13"/>
  <c r="D13" i="13"/>
  <c r="B13" i="13"/>
  <c r="C16" i="13" s="1"/>
  <c r="H12" i="13"/>
  <c r="I8" i="13" s="1"/>
  <c r="E12" i="13"/>
  <c r="E11" i="13"/>
  <c r="E10" i="13"/>
  <c r="L9" i="13"/>
  <c r="E9" i="13"/>
  <c r="L8" i="13"/>
  <c r="E8" i="13"/>
  <c r="L7" i="13"/>
  <c r="E7" i="13"/>
  <c r="L6" i="13"/>
  <c r="E6" i="13"/>
  <c r="L5" i="13"/>
  <c r="I5" i="13"/>
  <c r="E5" i="13"/>
  <c r="L4" i="13"/>
  <c r="E4" i="13"/>
  <c r="L3" i="13"/>
  <c r="D3" i="13"/>
  <c r="B3" i="13"/>
  <c r="C4" i="13" s="1"/>
  <c r="L2" i="13"/>
  <c r="I2" i="13"/>
  <c r="K273" i="8"/>
  <c r="C37" i="12"/>
  <c r="E25" i="12"/>
  <c r="E24" i="12"/>
  <c r="E23" i="12"/>
  <c r="E22" i="12"/>
  <c r="E21" i="12"/>
  <c r="E20" i="12"/>
  <c r="E19" i="12"/>
  <c r="E18" i="12"/>
  <c r="D17" i="12"/>
  <c r="B17" i="12"/>
  <c r="C21" i="12" s="1"/>
  <c r="E16" i="12"/>
  <c r="E15" i="12"/>
  <c r="E14" i="12"/>
  <c r="D13" i="12"/>
  <c r="B13" i="12"/>
  <c r="C14" i="12" s="1"/>
  <c r="H12" i="12"/>
  <c r="I5" i="12" s="1"/>
  <c r="E12" i="12"/>
  <c r="E11" i="12"/>
  <c r="E10" i="12"/>
  <c r="L9" i="12"/>
  <c r="E9" i="12"/>
  <c r="L8" i="12"/>
  <c r="E8" i="12"/>
  <c r="L7" i="12"/>
  <c r="E7" i="12"/>
  <c r="L6" i="12"/>
  <c r="E6" i="12"/>
  <c r="L5" i="12"/>
  <c r="E5" i="12"/>
  <c r="L4" i="12"/>
  <c r="E4" i="12"/>
  <c r="L3" i="12"/>
  <c r="D3" i="12"/>
  <c r="B3" i="12"/>
  <c r="C7" i="12" s="1"/>
  <c r="L2" i="12"/>
  <c r="K180" i="8"/>
  <c r="C37" i="11"/>
  <c r="E25" i="11"/>
  <c r="E24" i="11"/>
  <c r="E23" i="11"/>
  <c r="E22" i="11"/>
  <c r="E21" i="11"/>
  <c r="E20" i="11"/>
  <c r="E19" i="11"/>
  <c r="E18" i="11"/>
  <c r="D17" i="11"/>
  <c r="B17" i="11"/>
  <c r="C25" i="11" s="1"/>
  <c r="E16" i="11"/>
  <c r="E15" i="11"/>
  <c r="E14" i="11"/>
  <c r="D13" i="11"/>
  <c r="B13" i="11"/>
  <c r="C16" i="11" s="1"/>
  <c r="H12" i="11"/>
  <c r="I11" i="11" s="1"/>
  <c r="E12" i="11"/>
  <c r="E11" i="11"/>
  <c r="E10" i="11"/>
  <c r="L9" i="11"/>
  <c r="I9" i="11"/>
  <c r="E9" i="11"/>
  <c r="L8" i="11"/>
  <c r="E8" i="11"/>
  <c r="L7" i="11"/>
  <c r="E7" i="11"/>
  <c r="L6" i="11"/>
  <c r="I6" i="11"/>
  <c r="E6" i="11"/>
  <c r="L5" i="11"/>
  <c r="E5" i="11"/>
  <c r="L4" i="11"/>
  <c r="E4" i="11"/>
  <c r="L3" i="11"/>
  <c r="I3" i="11"/>
  <c r="D3" i="11"/>
  <c r="B3" i="11"/>
  <c r="C4" i="11" s="1"/>
  <c r="L2" i="11"/>
  <c r="K96" i="8"/>
  <c r="C37" i="10"/>
  <c r="E25" i="10"/>
  <c r="E24" i="10"/>
  <c r="E23" i="10"/>
  <c r="E22" i="10"/>
  <c r="E21" i="10"/>
  <c r="E20" i="10"/>
  <c r="E19" i="10"/>
  <c r="E18" i="10"/>
  <c r="D17" i="10"/>
  <c r="B17" i="10"/>
  <c r="C25" i="10" s="1"/>
  <c r="E16" i="10"/>
  <c r="E15" i="10"/>
  <c r="E14" i="10"/>
  <c r="D13" i="10"/>
  <c r="E13" i="10" s="1"/>
  <c r="B13" i="10"/>
  <c r="C14" i="10" s="1"/>
  <c r="H12" i="10"/>
  <c r="I5" i="10" s="1"/>
  <c r="E12" i="10"/>
  <c r="E11" i="10"/>
  <c r="E10" i="10"/>
  <c r="L9" i="10"/>
  <c r="E9" i="10"/>
  <c r="L8" i="10"/>
  <c r="E8" i="10"/>
  <c r="L7" i="10"/>
  <c r="E7" i="10"/>
  <c r="L6" i="10"/>
  <c r="E6" i="10"/>
  <c r="L5" i="10"/>
  <c r="E5" i="10"/>
  <c r="L4" i="10"/>
  <c r="E4" i="10"/>
  <c r="L3" i="10"/>
  <c r="D3" i="10"/>
  <c r="B3" i="10"/>
  <c r="C4" i="10" s="1"/>
  <c r="L2" i="10"/>
  <c r="C37" i="9"/>
  <c r="E25" i="9"/>
  <c r="E24" i="9"/>
  <c r="E23" i="9"/>
  <c r="E22" i="9"/>
  <c r="E21" i="9"/>
  <c r="E20" i="9"/>
  <c r="E19" i="9"/>
  <c r="E18" i="9"/>
  <c r="D17" i="9"/>
  <c r="B17" i="9"/>
  <c r="C25" i="9" s="1"/>
  <c r="E16" i="9"/>
  <c r="E15" i="9"/>
  <c r="C15" i="9"/>
  <c r="E14" i="9"/>
  <c r="D13" i="9"/>
  <c r="E13" i="9" s="1"/>
  <c r="B13" i="9"/>
  <c r="C14" i="9" s="1"/>
  <c r="H12" i="9"/>
  <c r="I10" i="9" s="1"/>
  <c r="E12" i="9"/>
  <c r="E11" i="9"/>
  <c r="E10" i="9"/>
  <c r="L9" i="9"/>
  <c r="E9" i="9"/>
  <c r="L8" i="9"/>
  <c r="E8" i="9"/>
  <c r="L7" i="9"/>
  <c r="E7" i="9"/>
  <c r="L6" i="9"/>
  <c r="E6" i="9"/>
  <c r="L5" i="9"/>
  <c r="E5" i="9"/>
  <c r="L4" i="9"/>
  <c r="E4" i="9"/>
  <c r="L3" i="9"/>
  <c r="D3" i="9"/>
  <c r="B3" i="9"/>
  <c r="C4" i="9" s="1"/>
  <c r="L2" i="9"/>
  <c r="L12" i="9" s="1"/>
  <c r="H23" i="3"/>
  <c r="H24" i="3"/>
  <c r="H25" i="3"/>
  <c r="H26" i="3"/>
  <c r="H27" i="3"/>
  <c r="H28" i="3"/>
  <c r="H29" i="3"/>
  <c r="H30" i="3"/>
  <c r="H31" i="3"/>
  <c r="H32" i="3"/>
  <c r="H33" i="3"/>
  <c r="H22" i="3"/>
  <c r="G23" i="3"/>
  <c r="G24" i="3"/>
  <c r="G25" i="3"/>
  <c r="G26" i="3"/>
  <c r="G27" i="3"/>
  <c r="G28" i="3"/>
  <c r="G29" i="3"/>
  <c r="G30" i="3"/>
  <c r="G31" i="3"/>
  <c r="G32" i="3"/>
  <c r="G33" i="3"/>
  <c r="G22" i="3"/>
  <c r="K44" i="8"/>
  <c r="K133" i="1"/>
  <c r="C37" i="7"/>
  <c r="E25" i="7"/>
  <c r="E24" i="7"/>
  <c r="E23" i="7"/>
  <c r="E22" i="7"/>
  <c r="E21" i="7"/>
  <c r="E20" i="7"/>
  <c r="E19" i="7"/>
  <c r="E18" i="7"/>
  <c r="D17" i="7"/>
  <c r="B17" i="7"/>
  <c r="C25" i="7" s="1"/>
  <c r="E16" i="7"/>
  <c r="E15" i="7"/>
  <c r="E14" i="7"/>
  <c r="D13" i="7"/>
  <c r="B13" i="7"/>
  <c r="C16" i="7" s="1"/>
  <c r="H12" i="7"/>
  <c r="I5" i="7" s="1"/>
  <c r="E12" i="7"/>
  <c r="E11" i="7"/>
  <c r="I10" i="7"/>
  <c r="E10" i="7"/>
  <c r="L9" i="7"/>
  <c r="E9" i="7"/>
  <c r="L8" i="7"/>
  <c r="E8" i="7"/>
  <c r="L7" i="7"/>
  <c r="E7" i="7"/>
  <c r="L6" i="7"/>
  <c r="E6" i="7"/>
  <c r="L5" i="7"/>
  <c r="E5" i="7"/>
  <c r="L4" i="7"/>
  <c r="E4" i="7"/>
  <c r="L3" i="7"/>
  <c r="D3" i="7"/>
  <c r="B3" i="7"/>
  <c r="C4" i="7" s="1"/>
  <c r="L2" i="7"/>
  <c r="I2" i="7"/>
  <c r="K91" i="1"/>
  <c r="C37" i="6"/>
  <c r="E25" i="6"/>
  <c r="E24" i="6"/>
  <c r="E23" i="6"/>
  <c r="E22" i="6"/>
  <c r="E21" i="6"/>
  <c r="E20" i="6"/>
  <c r="E19" i="6"/>
  <c r="E18" i="6"/>
  <c r="D17" i="6"/>
  <c r="B17" i="6"/>
  <c r="C25" i="6" s="1"/>
  <c r="E16" i="6"/>
  <c r="E15" i="6"/>
  <c r="E14" i="6"/>
  <c r="D13" i="6"/>
  <c r="B13" i="6"/>
  <c r="C14" i="6" s="1"/>
  <c r="H12" i="6"/>
  <c r="I11" i="6" s="1"/>
  <c r="E12" i="6"/>
  <c r="E11" i="6"/>
  <c r="E10" i="6"/>
  <c r="L9" i="6"/>
  <c r="E9" i="6"/>
  <c r="L8" i="6"/>
  <c r="E8" i="6"/>
  <c r="L7" i="6"/>
  <c r="E7" i="6"/>
  <c r="L6" i="6"/>
  <c r="E6" i="6"/>
  <c r="L5" i="6"/>
  <c r="E5" i="6"/>
  <c r="L4" i="6"/>
  <c r="E4" i="6"/>
  <c r="L3" i="6"/>
  <c r="D3" i="6"/>
  <c r="D2" i="6" s="1"/>
  <c r="B3" i="6"/>
  <c r="C4" i="6" s="1"/>
  <c r="L2" i="6"/>
  <c r="L12" i="6" s="1"/>
  <c r="C37" i="5"/>
  <c r="C35" i="5"/>
  <c r="D35" i="5"/>
  <c r="C36" i="5" s="1"/>
  <c r="K38" i="3" l="1"/>
  <c r="I31" i="3"/>
  <c r="J40" i="3"/>
  <c r="I33" i="3"/>
  <c r="K33" i="3" s="1"/>
  <c r="I30" i="3"/>
  <c r="I24" i="3"/>
  <c r="K24" i="3" s="1"/>
  <c r="I27" i="3"/>
  <c r="K27" i="3" s="1"/>
  <c r="I26" i="3"/>
  <c r="K26" i="3" s="1"/>
  <c r="I40" i="3"/>
  <c r="K40" i="3" s="1"/>
  <c r="J22" i="3"/>
  <c r="G34" i="3"/>
  <c r="I25" i="3"/>
  <c r="I39" i="3"/>
  <c r="K39" i="3" s="1"/>
  <c r="K25" i="3"/>
  <c r="I29" i="3"/>
  <c r="K29" i="3" s="1"/>
  <c r="I28" i="3"/>
  <c r="K28" i="3" s="1"/>
  <c r="I23" i="3"/>
  <c r="K23" i="3" s="1"/>
  <c r="I32" i="3"/>
  <c r="K32" i="3" s="1"/>
  <c r="J38" i="3"/>
  <c r="K31" i="3"/>
  <c r="I22" i="3"/>
  <c r="K22" i="3" s="1"/>
  <c r="C23" i="25"/>
  <c r="E17" i="25"/>
  <c r="C19" i="25"/>
  <c r="C7" i="25"/>
  <c r="C8" i="25"/>
  <c r="I6" i="25"/>
  <c r="L12" i="25"/>
  <c r="K8" i="25" s="1"/>
  <c r="I5" i="25"/>
  <c r="I11" i="25"/>
  <c r="I3" i="25"/>
  <c r="I8" i="25"/>
  <c r="I4" i="25"/>
  <c r="I9" i="25"/>
  <c r="I2" i="25"/>
  <c r="K3" i="25"/>
  <c r="K6" i="25"/>
  <c r="I7" i="25"/>
  <c r="K7" i="25"/>
  <c r="K5" i="25"/>
  <c r="D26" i="25"/>
  <c r="K4" i="25"/>
  <c r="E3" i="25"/>
  <c r="K9" i="25"/>
  <c r="C9" i="25"/>
  <c r="C16" i="25"/>
  <c r="B2" i="25"/>
  <c r="C6" i="25"/>
  <c r="C11" i="25"/>
  <c r="C15" i="25"/>
  <c r="C18" i="25"/>
  <c r="C22" i="25"/>
  <c r="C5" i="25"/>
  <c r="K11" i="25"/>
  <c r="C10" i="25"/>
  <c r="C20" i="25"/>
  <c r="C24" i="25"/>
  <c r="E13" i="25"/>
  <c r="C21" i="25"/>
  <c r="C23" i="24"/>
  <c r="E17" i="24"/>
  <c r="C22" i="24"/>
  <c r="C19" i="24"/>
  <c r="C25" i="24"/>
  <c r="C21" i="24"/>
  <c r="C18" i="24"/>
  <c r="D2" i="24"/>
  <c r="I4" i="24"/>
  <c r="I7" i="24"/>
  <c r="I11" i="24"/>
  <c r="I3" i="24"/>
  <c r="I6" i="24"/>
  <c r="C9" i="24"/>
  <c r="B2" i="24"/>
  <c r="C6" i="24"/>
  <c r="C11" i="24"/>
  <c r="I9" i="24"/>
  <c r="L12" i="24"/>
  <c r="K2" i="24" s="1"/>
  <c r="D26" i="24"/>
  <c r="C5" i="24"/>
  <c r="E3" i="24"/>
  <c r="C8" i="24"/>
  <c r="I2" i="24"/>
  <c r="I8" i="24"/>
  <c r="C10" i="24"/>
  <c r="C20" i="24"/>
  <c r="C7" i="24"/>
  <c r="C16" i="24"/>
  <c r="E17" i="23"/>
  <c r="C23" i="23"/>
  <c r="C19" i="23"/>
  <c r="C25" i="23"/>
  <c r="C21" i="23"/>
  <c r="C14" i="23"/>
  <c r="I6" i="23"/>
  <c r="I9" i="23"/>
  <c r="I7" i="23"/>
  <c r="I10" i="23"/>
  <c r="J39" i="3"/>
  <c r="C9" i="23"/>
  <c r="B2" i="23"/>
  <c r="I4" i="23"/>
  <c r="C6" i="23"/>
  <c r="C11" i="23"/>
  <c r="C15" i="23"/>
  <c r="C18" i="23"/>
  <c r="C22" i="23"/>
  <c r="D2" i="23"/>
  <c r="C8" i="23"/>
  <c r="I11" i="23"/>
  <c r="C16" i="23"/>
  <c r="I3" i="23"/>
  <c r="C5" i="23"/>
  <c r="I2" i="23"/>
  <c r="I8" i="23"/>
  <c r="C10" i="23"/>
  <c r="C20" i="23"/>
  <c r="C7" i="23"/>
  <c r="L12" i="23"/>
  <c r="K3" i="23" s="1"/>
  <c r="E17" i="21"/>
  <c r="C18" i="21"/>
  <c r="C22" i="21"/>
  <c r="C15" i="21"/>
  <c r="I8" i="21"/>
  <c r="I9" i="21"/>
  <c r="I4" i="21"/>
  <c r="I2" i="21"/>
  <c r="I7" i="21"/>
  <c r="I10" i="21"/>
  <c r="C6" i="21"/>
  <c r="C11" i="21"/>
  <c r="D2" i="21"/>
  <c r="C8" i="21"/>
  <c r="C19" i="21"/>
  <c r="C23" i="21"/>
  <c r="C5" i="21"/>
  <c r="L12" i="21"/>
  <c r="C10" i="21"/>
  <c r="C20" i="21"/>
  <c r="C24" i="21"/>
  <c r="C9" i="21"/>
  <c r="C7" i="21"/>
  <c r="B2" i="21"/>
  <c r="C21" i="21"/>
  <c r="E17" i="20"/>
  <c r="C21" i="20"/>
  <c r="C14" i="20"/>
  <c r="E13" i="20"/>
  <c r="E3" i="20"/>
  <c r="I9" i="20"/>
  <c r="I7" i="20"/>
  <c r="I10" i="20"/>
  <c r="J33" i="3"/>
  <c r="K8" i="20"/>
  <c r="K9" i="20"/>
  <c r="C9" i="20"/>
  <c r="B2" i="20"/>
  <c r="I4" i="20"/>
  <c r="C6" i="20"/>
  <c r="C11" i="20"/>
  <c r="C15" i="20"/>
  <c r="C18" i="20"/>
  <c r="C22" i="20"/>
  <c r="D2" i="20"/>
  <c r="I6" i="20"/>
  <c r="C8" i="20"/>
  <c r="I11" i="20"/>
  <c r="C19" i="20"/>
  <c r="C23" i="20"/>
  <c r="I3" i="20"/>
  <c r="C5" i="20"/>
  <c r="I2" i="20"/>
  <c r="I8" i="20"/>
  <c r="C10" i="20"/>
  <c r="C20" i="20"/>
  <c r="C7" i="20"/>
  <c r="L12" i="20"/>
  <c r="K3" i="20" s="1"/>
  <c r="E17" i="19"/>
  <c r="C19" i="19"/>
  <c r="E13" i="19"/>
  <c r="C8" i="19"/>
  <c r="E3" i="19"/>
  <c r="I8" i="19"/>
  <c r="I9" i="19"/>
  <c r="I4" i="19"/>
  <c r="I3" i="19"/>
  <c r="I6" i="19"/>
  <c r="I11" i="19"/>
  <c r="I2" i="19"/>
  <c r="I10" i="19"/>
  <c r="I5" i="19"/>
  <c r="L12" i="19"/>
  <c r="K5" i="19" s="1"/>
  <c r="J32" i="3"/>
  <c r="C9" i="19"/>
  <c r="B2" i="19"/>
  <c r="C6" i="19"/>
  <c r="C11" i="19"/>
  <c r="C15" i="19"/>
  <c r="C18" i="19"/>
  <c r="C22" i="19"/>
  <c r="C5" i="19"/>
  <c r="D2" i="19"/>
  <c r="C10" i="19"/>
  <c r="C20" i="19"/>
  <c r="C24" i="19"/>
  <c r="C7" i="19"/>
  <c r="C16" i="19"/>
  <c r="C21" i="19"/>
  <c r="E17" i="18"/>
  <c r="E13" i="18"/>
  <c r="E3" i="18"/>
  <c r="I5" i="18"/>
  <c r="I8" i="18"/>
  <c r="I3" i="18"/>
  <c r="I6" i="18"/>
  <c r="I9" i="18"/>
  <c r="I4" i="18"/>
  <c r="I2" i="18"/>
  <c r="I7" i="18"/>
  <c r="I10" i="18"/>
  <c r="J31" i="3"/>
  <c r="C9" i="18"/>
  <c r="B2" i="18"/>
  <c r="C6" i="18"/>
  <c r="C11" i="18"/>
  <c r="C15" i="18"/>
  <c r="C18" i="18"/>
  <c r="C22" i="18"/>
  <c r="D2" i="18"/>
  <c r="C8" i="18"/>
  <c r="C19" i="18"/>
  <c r="C23" i="18"/>
  <c r="C5" i="18"/>
  <c r="C10" i="18"/>
  <c r="C20" i="18"/>
  <c r="C24" i="18"/>
  <c r="C7" i="18"/>
  <c r="L12" i="18"/>
  <c r="C21" i="18"/>
  <c r="C21" i="17"/>
  <c r="E17" i="17"/>
  <c r="C23" i="17"/>
  <c r="C19" i="17"/>
  <c r="C25" i="17"/>
  <c r="D2" i="17"/>
  <c r="D26" i="17" s="1"/>
  <c r="E13" i="17"/>
  <c r="C4" i="17"/>
  <c r="C8" i="17"/>
  <c r="I10" i="17"/>
  <c r="J30" i="3"/>
  <c r="K30" i="3"/>
  <c r="C9" i="17"/>
  <c r="B2" i="17"/>
  <c r="I4" i="17"/>
  <c r="C6" i="17"/>
  <c r="C11" i="17"/>
  <c r="C15" i="17"/>
  <c r="C18" i="17"/>
  <c r="C22" i="17"/>
  <c r="I7" i="17"/>
  <c r="I9" i="17"/>
  <c r="L12" i="17"/>
  <c r="C16" i="17"/>
  <c r="I3" i="17"/>
  <c r="C5" i="17"/>
  <c r="I6" i="17"/>
  <c r="I2" i="17"/>
  <c r="I8" i="17"/>
  <c r="C10" i="17"/>
  <c r="C20" i="17"/>
  <c r="E3" i="17"/>
  <c r="I11" i="17"/>
  <c r="C23" i="16"/>
  <c r="E17" i="16"/>
  <c r="C19" i="16"/>
  <c r="E13" i="16"/>
  <c r="C16" i="16"/>
  <c r="E3" i="16"/>
  <c r="I3" i="16"/>
  <c r="I6" i="16"/>
  <c r="I8" i="16"/>
  <c r="I5" i="16"/>
  <c r="I9" i="16"/>
  <c r="I4" i="16"/>
  <c r="I2" i="16"/>
  <c r="I7" i="16"/>
  <c r="L12" i="16"/>
  <c r="K6" i="16" s="1"/>
  <c r="I10" i="16"/>
  <c r="K5" i="16"/>
  <c r="J29" i="3"/>
  <c r="C9" i="16"/>
  <c r="B2" i="16"/>
  <c r="C6" i="16"/>
  <c r="C11" i="16"/>
  <c r="C15" i="16"/>
  <c r="C18" i="16"/>
  <c r="C22" i="16"/>
  <c r="C5" i="16"/>
  <c r="D2" i="16"/>
  <c r="C8" i="16"/>
  <c r="C10" i="16"/>
  <c r="C20" i="16"/>
  <c r="C24" i="16"/>
  <c r="C7" i="16"/>
  <c r="C21" i="16"/>
  <c r="C22" i="15"/>
  <c r="C18" i="15"/>
  <c r="E17" i="15"/>
  <c r="E13" i="15"/>
  <c r="C15" i="15"/>
  <c r="E3" i="15"/>
  <c r="I8" i="15"/>
  <c r="I2" i="15"/>
  <c r="I11" i="15"/>
  <c r="I9" i="15"/>
  <c r="I6" i="15"/>
  <c r="I4" i="15"/>
  <c r="I7" i="15"/>
  <c r="I10" i="15"/>
  <c r="J28" i="3"/>
  <c r="C6" i="15"/>
  <c r="C11" i="15"/>
  <c r="D2" i="15"/>
  <c r="C8" i="15"/>
  <c r="C16" i="15"/>
  <c r="C19" i="15"/>
  <c r="C23" i="15"/>
  <c r="I3" i="15"/>
  <c r="C5" i="15"/>
  <c r="C9" i="15"/>
  <c r="B2" i="15"/>
  <c r="L12" i="15"/>
  <c r="K8" i="15" s="1"/>
  <c r="C24" i="15"/>
  <c r="C7" i="15"/>
  <c r="C10" i="15"/>
  <c r="C20" i="15"/>
  <c r="C21" i="15"/>
  <c r="E17" i="14"/>
  <c r="E13" i="14"/>
  <c r="C14" i="14"/>
  <c r="E3" i="14"/>
  <c r="I2" i="14"/>
  <c r="I7" i="14"/>
  <c r="I8" i="14"/>
  <c r="I9" i="14"/>
  <c r="I10" i="14"/>
  <c r="J27" i="3"/>
  <c r="K6" i="14"/>
  <c r="B2" i="14"/>
  <c r="I4" i="14"/>
  <c r="C6" i="14"/>
  <c r="C11" i="14"/>
  <c r="C15" i="14"/>
  <c r="C18" i="14"/>
  <c r="C22" i="14"/>
  <c r="D2" i="14"/>
  <c r="I6" i="14"/>
  <c r="C8" i="14"/>
  <c r="I11" i="14"/>
  <c r="C19" i="14"/>
  <c r="C23" i="14"/>
  <c r="I3" i="14"/>
  <c r="C5" i="14"/>
  <c r="C9" i="14"/>
  <c r="C10" i="14"/>
  <c r="C20" i="14"/>
  <c r="C24" i="14"/>
  <c r="L12" i="14"/>
  <c r="K7" i="14" s="1"/>
  <c r="C7" i="14"/>
  <c r="C21" i="14"/>
  <c r="E17" i="13"/>
  <c r="E13" i="13"/>
  <c r="C7" i="13"/>
  <c r="E3" i="13"/>
  <c r="C5" i="13"/>
  <c r="I10" i="13"/>
  <c r="I7" i="13"/>
  <c r="L12" i="13"/>
  <c r="K7" i="13" s="1"/>
  <c r="I3" i="13"/>
  <c r="K5" i="13"/>
  <c r="I9" i="13"/>
  <c r="I4" i="13"/>
  <c r="K9" i="13"/>
  <c r="J26" i="3"/>
  <c r="K11" i="13"/>
  <c r="K6" i="13"/>
  <c r="K2" i="13"/>
  <c r="K4" i="13"/>
  <c r="K3" i="13"/>
  <c r="B2" i="13"/>
  <c r="C6" i="13"/>
  <c r="C11" i="13"/>
  <c r="C15" i="13"/>
  <c r="C18" i="13"/>
  <c r="C22" i="13"/>
  <c r="C9" i="13"/>
  <c r="D2" i="13"/>
  <c r="I6" i="13"/>
  <c r="C8" i="13"/>
  <c r="I11" i="13"/>
  <c r="C19" i="13"/>
  <c r="C23" i="13"/>
  <c r="C10" i="13"/>
  <c r="C20" i="13"/>
  <c r="C24" i="13"/>
  <c r="C21" i="13"/>
  <c r="E17" i="12"/>
  <c r="C25" i="12"/>
  <c r="E13" i="12"/>
  <c r="E3" i="12"/>
  <c r="C4" i="12"/>
  <c r="J25" i="3"/>
  <c r="I7" i="12"/>
  <c r="C9" i="12"/>
  <c r="B2" i="12"/>
  <c r="I4" i="12"/>
  <c r="C6" i="12"/>
  <c r="C11" i="12"/>
  <c r="C15" i="12"/>
  <c r="C18" i="12"/>
  <c r="C22" i="12"/>
  <c r="L12" i="12"/>
  <c r="K6" i="12" s="1"/>
  <c r="D2" i="12"/>
  <c r="I6" i="12"/>
  <c r="C8" i="12"/>
  <c r="I11" i="12"/>
  <c r="C16" i="12"/>
  <c r="C19" i="12"/>
  <c r="C23" i="12"/>
  <c r="I9" i="12"/>
  <c r="I3" i="12"/>
  <c r="C5" i="12"/>
  <c r="I10" i="12"/>
  <c r="I2" i="12"/>
  <c r="I8" i="12"/>
  <c r="C10" i="12"/>
  <c r="C20" i="12"/>
  <c r="C24" i="12"/>
  <c r="E17" i="11"/>
  <c r="E13" i="11"/>
  <c r="C14" i="11"/>
  <c r="E3" i="11"/>
  <c r="I4" i="11"/>
  <c r="I7" i="11"/>
  <c r="I10" i="11"/>
  <c r="I2" i="11"/>
  <c r="I5" i="11"/>
  <c r="I8" i="11"/>
  <c r="J24" i="3"/>
  <c r="I12" i="11"/>
  <c r="B2" i="11"/>
  <c r="C6" i="11"/>
  <c r="C11" i="11"/>
  <c r="C15" i="11"/>
  <c r="C18" i="11"/>
  <c r="C22" i="11"/>
  <c r="D2" i="11"/>
  <c r="C8" i="11"/>
  <c r="C19" i="11"/>
  <c r="C23" i="11"/>
  <c r="C9" i="11"/>
  <c r="C5" i="11"/>
  <c r="C10" i="11"/>
  <c r="C20" i="11"/>
  <c r="C24" i="11"/>
  <c r="L12" i="11"/>
  <c r="K7" i="11" s="1"/>
  <c r="C7" i="11"/>
  <c r="C21" i="11"/>
  <c r="C23" i="10"/>
  <c r="E17" i="10"/>
  <c r="C19" i="10"/>
  <c r="C21" i="10"/>
  <c r="D2" i="10"/>
  <c r="L12" i="10"/>
  <c r="I2" i="10"/>
  <c r="I3" i="10"/>
  <c r="I6" i="10"/>
  <c r="I9" i="10"/>
  <c r="K5" i="10"/>
  <c r="I4" i="10"/>
  <c r="I7" i="10"/>
  <c r="I10" i="10"/>
  <c r="I11" i="10"/>
  <c r="J23" i="3"/>
  <c r="K4" i="10"/>
  <c r="K3" i="10"/>
  <c r="K9" i="10"/>
  <c r="K11" i="10"/>
  <c r="K10" i="10"/>
  <c r="K2" i="10"/>
  <c r="K6" i="10"/>
  <c r="K8" i="10"/>
  <c r="D26" i="10"/>
  <c r="C9" i="10"/>
  <c r="B2" i="10"/>
  <c r="C6" i="10"/>
  <c r="K7" i="10"/>
  <c r="C11" i="10"/>
  <c r="C15" i="10"/>
  <c r="C18" i="10"/>
  <c r="C22" i="10"/>
  <c r="E3" i="10"/>
  <c r="C8" i="10"/>
  <c r="C5" i="10"/>
  <c r="I8" i="10"/>
  <c r="C10" i="10"/>
  <c r="C20" i="10"/>
  <c r="C24" i="10"/>
  <c r="C7" i="10"/>
  <c r="C16" i="10"/>
  <c r="C22" i="9"/>
  <c r="C18" i="9"/>
  <c r="E17" i="9"/>
  <c r="C7" i="9"/>
  <c r="E3" i="9"/>
  <c r="I6" i="9"/>
  <c r="I9" i="9"/>
  <c r="I2" i="9"/>
  <c r="I7" i="9"/>
  <c r="I8" i="9"/>
  <c r="I5" i="9"/>
  <c r="I3" i="9"/>
  <c r="I11" i="9"/>
  <c r="I4" i="9"/>
  <c r="K3" i="9"/>
  <c r="K2" i="9"/>
  <c r="K11" i="9"/>
  <c r="K6" i="9"/>
  <c r="K4" i="9"/>
  <c r="K8" i="9"/>
  <c r="K7" i="9"/>
  <c r="K10" i="9"/>
  <c r="K9" i="9"/>
  <c r="K5" i="9"/>
  <c r="B2" i="9"/>
  <c r="C6" i="9"/>
  <c r="C11" i="9"/>
  <c r="D2" i="9"/>
  <c r="C8" i="9"/>
  <c r="C16" i="9"/>
  <c r="C19" i="9"/>
  <c r="C23" i="9"/>
  <c r="C9" i="9"/>
  <c r="C5" i="9"/>
  <c r="C10" i="9"/>
  <c r="C20" i="9"/>
  <c r="C24" i="9"/>
  <c r="C21" i="9"/>
  <c r="C14" i="7"/>
  <c r="E13" i="7"/>
  <c r="C10" i="7"/>
  <c r="E3" i="7"/>
  <c r="C5" i="7"/>
  <c r="I7" i="7"/>
  <c r="I8" i="7"/>
  <c r="I3" i="7"/>
  <c r="B2" i="7"/>
  <c r="I4" i="7"/>
  <c r="C6" i="7"/>
  <c r="C11" i="7"/>
  <c r="C15" i="7"/>
  <c r="C18" i="7"/>
  <c r="C22" i="7"/>
  <c r="C9" i="7"/>
  <c r="E17" i="7"/>
  <c r="I9" i="7"/>
  <c r="L12" i="7"/>
  <c r="D2" i="7"/>
  <c r="I6" i="7"/>
  <c r="C8" i="7"/>
  <c r="I11" i="7"/>
  <c r="C19" i="7"/>
  <c r="C23" i="7"/>
  <c r="C20" i="7"/>
  <c r="C24" i="7"/>
  <c r="C7" i="7"/>
  <c r="C21" i="7"/>
  <c r="E17" i="6"/>
  <c r="C22" i="6"/>
  <c r="C18" i="6"/>
  <c r="C15" i="6"/>
  <c r="I3" i="6"/>
  <c r="K3" i="6"/>
  <c r="I9" i="6"/>
  <c r="K6" i="6"/>
  <c r="I4" i="6"/>
  <c r="I7" i="6"/>
  <c r="I12" i="6" s="1"/>
  <c r="I10" i="6"/>
  <c r="K8" i="6"/>
  <c r="I6" i="6"/>
  <c r="I2" i="6"/>
  <c r="K4" i="6"/>
  <c r="I5" i="6"/>
  <c r="K5" i="6"/>
  <c r="I8" i="6"/>
  <c r="D26" i="6"/>
  <c r="K2" i="6"/>
  <c r="K11" i="6"/>
  <c r="K9" i="6"/>
  <c r="K10" i="6"/>
  <c r="K7" i="6"/>
  <c r="C9" i="6"/>
  <c r="B2" i="6"/>
  <c r="C8" i="6"/>
  <c r="C16" i="6"/>
  <c r="C19" i="6"/>
  <c r="C23" i="6"/>
  <c r="E3" i="6"/>
  <c r="C5" i="6"/>
  <c r="C10" i="6"/>
  <c r="C20" i="6"/>
  <c r="C24" i="6"/>
  <c r="C6" i="6"/>
  <c r="C7" i="6"/>
  <c r="E13" i="6"/>
  <c r="C11" i="6"/>
  <c r="C21" i="6"/>
  <c r="K10" i="25" l="1"/>
  <c r="K12" i="25" s="1"/>
  <c r="K2" i="25"/>
  <c r="I12" i="25"/>
  <c r="D35" i="25"/>
  <c r="B26" i="25"/>
  <c r="C2" i="25" s="1"/>
  <c r="E2" i="25"/>
  <c r="K8" i="24"/>
  <c r="K3" i="24"/>
  <c r="D35" i="24"/>
  <c r="B26" i="24"/>
  <c r="E26" i="24" s="1"/>
  <c r="K9" i="24"/>
  <c r="K10" i="24"/>
  <c r="K11" i="24"/>
  <c r="K6" i="24"/>
  <c r="K7" i="24"/>
  <c r="K5" i="24"/>
  <c r="K4" i="24"/>
  <c r="I12" i="24"/>
  <c r="E2" i="24"/>
  <c r="K7" i="23"/>
  <c r="B26" i="23"/>
  <c r="C2" i="23" s="1"/>
  <c r="D26" i="23"/>
  <c r="E2" i="23"/>
  <c r="I12" i="23"/>
  <c r="K4" i="23"/>
  <c r="K11" i="23"/>
  <c r="K6" i="23"/>
  <c r="K9" i="23"/>
  <c r="K10" i="23"/>
  <c r="K2" i="23"/>
  <c r="K8" i="23"/>
  <c r="K5" i="23"/>
  <c r="I12" i="21"/>
  <c r="E2" i="21"/>
  <c r="D26" i="21"/>
  <c r="K4" i="21"/>
  <c r="K7" i="21"/>
  <c r="K2" i="21"/>
  <c r="K3" i="21"/>
  <c r="K11" i="21"/>
  <c r="K6" i="21"/>
  <c r="K10" i="21"/>
  <c r="B26" i="21"/>
  <c r="C2" i="21" s="1"/>
  <c r="K9" i="21"/>
  <c r="K5" i="21"/>
  <c r="K8" i="21"/>
  <c r="I12" i="20"/>
  <c r="E2" i="20"/>
  <c r="D26" i="20"/>
  <c r="K11" i="20"/>
  <c r="K6" i="20"/>
  <c r="K4" i="20"/>
  <c r="K10" i="20"/>
  <c r="K2" i="20"/>
  <c r="K5" i="20"/>
  <c r="B26" i="20"/>
  <c r="K7" i="20"/>
  <c r="I12" i="19"/>
  <c r="K4" i="19"/>
  <c r="K7" i="19"/>
  <c r="K9" i="19"/>
  <c r="K10" i="19"/>
  <c r="K6" i="19"/>
  <c r="K8" i="19"/>
  <c r="K3" i="19"/>
  <c r="K11" i="19"/>
  <c r="K2" i="19"/>
  <c r="D26" i="19"/>
  <c r="E2" i="19"/>
  <c r="B26" i="19"/>
  <c r="C2" i="19" s="1"/>
  <c r="I12" i="18"/>
  <c r="K4" i="18"/>
  <c r="K8" i="18"/>
  <c r="K2" i="18"/>
  <c r="K11" i="18"/>
  <c r="K6" i="18"/>
  <c r="K10" i="18"/>
  <c r="B26" i="18"/>
  <c r="K3" i="18"/>
  <c r="K5" i="18"/>
  <c r="E2" i="18"/>
  <c r="D26" i="18"/>
  <c r="K7" i="18"/>
  <c r="K9" i="18"/>
  <c r="K5" i="17"/>
  <c r="K11" i="17"/>
  <c r="K6" i="17"/>
  <c r="K9" i="17"/>
  <c r="K10" i="17"/>
  <c r="K2" i="17"/>
  <c r="K7" i="17"/>
  <c r="I12" i="17"/>
  <c r="B26" i="17"/>
  <c r="E26" i="17" s="1"/>
  <c r="K3" i="17"/>
  <c r="K8" i="17"/>
  <c r="E2" i="17"/>
  <c r="D35" i="17"/>
  <c r="K4" i="17"/>
  <c r="I12" i="16"/>
  <c r="K10" i="16"/>
  <c r="K8" i="16"/>
  <c r="K11" i="16"/>
  <c r="K2" i="16"/>
  <c r="K3" i="16"/>
  <c r="K9" i="16"/>
  <c r="K7" i="16"/>
  <c r="K4" i="16"/>
  <c r="B26" i="16"/>
  <c r="E2" i="16"/>
  <c r="D26" i="16"/>
  <c r="I12" i="15"/>
  <c r="E2" i="15"/>
  <c r="D26" i="15"/>
  <c r="K6" i="15"/>
  <c r="K4" i="15"/>
  <c r="K10" i="15"/>
  <c r="K3" i="15"/>
  <c r="K7" i="15"/>
  <c r="K11" i="15"/>
  <c r="K9" i="15"/>
  <c r="K2" i="15"/>
  <c r="B26" i="15"/>
  <c r="K5" i="15"/>
  <c r="K9" i="14"/>
  <c r="E2" i="14"/>
  <c r="D26" i="14"/>
  <c r="B26" i="14"/>
  <c r="I12" i="14"/>
  <c r="K2" i="14"/>
  <c r="K3" i="14"/>
  <c r="K11" i="14"/>
  <c r="K4" i="14"/>
  <c r="K10" i="14"/>
  <c r="K8" i="14"/>
  <c r="K5" i="14"/>
  <c r="K8" i="13"/>
  <c r="K10" i="13"/>
  <c r="I12" i="13"/>
  <c r="B26" i="13"/>
  <c r="C2" i="13" s="1"/>
  <c r="K12" i="13"/>
  <c r="E2" i="13"/>
  <c r="D26" i="13"/>
  <c r="K8" i="12"/>
  <c r="K7" i="12"/>
  <c r="I12" i="12"/>
  <c r="E2" i="12"/>
  <c r="D26" i="12"/>
  <c r="K3" i="12"/>
  <c r="K5" i="12"/>
  <c r="K11" i="12"/>
  <c r="K4" i="12"/>
  <c r="K9" i="12"/>
  <c r="K10" i="12"/>
  <c r="B26" i="12"/>
  <c r="K2" i="12"/>
  <c r="E2" i="11"/>
  <c r="D26" i="11"/>
  <c r="K6" i="11"/>
  <c r="K8" i="11"/>
  <c r="K9" i="11"/>
  <c r="B26" i="11"/>
  <c r="K5" i="11"/>
  <c r="K2" i="11"/>
  <c r="K12" i="11" s="1"/>
  <c r="K3" i="11"/>
  <c r="K11" i="11"/>
  <c r="K4" i="11"/>
  <c r="K10" i="11"/>
  <c r="I12" i="10"/>
  <c r="K12" i="10"/>
  <c r="B26" i="10"/>
  <c r="E26" i="10" s="1"/>
  <c r="E2" i="10"/>
  <c r="D35" i="10"/>
  <c r="I12" i="9"/>
  <c r="E2" i="9"/>
  <c r="D26" i="9"/>
  <c r="B26" i="9"/>
  <c r="C2" i="9" s="1"/>
  <c r="K12" i="9"/>
  <c r="I12" i="7"/>
  <c r="K11" i="7"/>
  <c r="K6" i="7"/>
  <c r="K4" i="7"/>
  <c r="K10" i="7"/>
  <c r="K3" i="7"/>
  <c r="K9" i="7"/>
  <c r="B26" i="7"/>
  <c r="K8" i="7"/>
  <c r="K5" i="7"/>
  <c r="K7" i="7"/>
  <c r="K2" i="7"/>
  <c r="D26" i="7"/>
  <c r="E2" i="7"/>
  <c r="K12" i="6"/>
  <c r="D35" i="6"/>
  <c r="B26" i="6"/>
  <c r="E26" i="6" s="1"/>
  <c r="E2" i="6"/>
  <c r="C36" i="25" l="1"/>
  <c r="C35" i="25"/>
  <c r="C17" i="25"/>
  <c r="C12" i="25"/>
  <c r="C13" i="25"/>
  <c r="C3" i="25"/>
  <c r="E26" i="25"/>
  <c r="K12" i="24"/>
  <c r="C2" i="24"/>
  <c r="C17" i="24"/>
  <c r="C12" i="24"/>
  <c r="C13" i="24"/>
  <c r="C3" i="24"/>
  <c r="C36" i="24"/>
  <c r="C35" i="24"/>
  <c r="K12" i="23"/>
  <c r="D35" i="23"/>
  <c r="E26" i="23"/>
  <c r="C17" i="23"/>
  <c r="C12" i="23"/>
  <c r="C3" i="23"/>
  <c r="C13" i="23"/>
  <c r="K12" i="21"/>
  <c r="D35" i="21"/>
  <c r="E26" i="21"/>
  <c r="C12" i="21"/>
  <c r="C13" i="21"/>
  <c r="C17" i="21"/>
  <c r="C3" i="21"/>
  <c r="K12" i="20"/>
  <c r="C17" i="20"/>
  <c r="C12" i="20"/>
  <c r="C13" i="20"/>
  <c r="C3" i="20"/>
  <c r="D35" i="20"/>
  <c r="E26" i="20"/>
  <c r="C2" i="20"/>
  <c r="K12" i="19"/>
  <c r="C12" i="19"/>
  <c r="C17" i="19"/>
  <c r="C3" i="19"/>
  <c r="C13" i="19"/>
  <c r="D35" i="19"/>
  <c r="E26" i="19"/>
  <c r="C12" i="18"/>
  <c r="C13" i="18"/>
  <c r="C17" i="18"/>
  <c r="C3" i="18"/>
  <c r="C2" i="18"/>
  <c r="D35" i="18"/>
  <c r="E26" i="18"/>
  <c r="K12" i="18"/>
  <c r="C36" i="17"/>
  <c r="C35" i="17"/>
  <c r="K12" i="17"/>
  <c r="C17" i="17"/>
  <c r="C12" i="17"/>
  <c r="C13" i="17"/>
  <c r="C3" i="17"/>
  <c r="C2" i="17"/>
  <c r="K12" i="16"/>
  <c r="D35" i="16"/>
  <c r="E26" i="16"/>
  <c r="C12" i="16"/>
  <c r="C3" i="16"/>
  <c r="C13" i="16"/>
  <c r="C17" i="16"/>
  <c r="C2" i="16"/>
  <c r="C12" i="15"/>
  <c r="C17" i="15"/>
  <c r="C3" i="15"/>
  <c r="C13" i="15"/>
  <c r="C2" i="15"/>
  <c r="K12" i="15"/>
  <c r="D35" i="15"/>
  <c r="E26" i="15"/>
  <c r="C12" i="14"/>
  <c r="C13" i="14"/>
  <c r="C17" i="14"/>
  <c r="C3" i="14"/>
  <c r="K12" i="14"/>
  <c r="C2" i="14"/>
  <c r="D35" i="14"/>
  <c r="E26" i="14"/>
  <c r="C17" i="13"/>
  <c r="C12" i="13"/>
  <c r="C13" i="13"/>
  <c r="C3" i="13"/>
  <c r="D35" i="13"/>
  <c r="E26" i="13"/>
  <c r="K12" i="12"/>
  <c r="C12" i="12"/>
  <c r="C3" i="12"/>
  <c r="C17" i="12"/>
  <c r="C13" i="12"/>
  <c r="D35" i="12"/>
  <c r="E26" i="12"/>
  <c r="C2" i="12"/>
  <c r="C12" i="11"/>
  <c r="C13" i="11"/>
  <c r="C3" i="11"/>
  <c r="C17" i="11"/>
  <c r="C2" i="11"/>
  <c r="D35" i="11"/>
  <c r="E26" i="11"/>
  <c r="C36" i="10"/>
  <c r="C35" i="10"/>
  <c r="C12" i="10"/>
  <c r="C3" i="10"/>
  <c r="C17" i="10"/>
  <c r="C13" i="10"/>
  <c r="C2" i="10"/>
  <c r="D35" i="9"/>
  <c r="E26" i="9"/>
  <c r="C17" i="9"/>
  <c r="C12" i="9"/>
  <c r="C13" i="9"/>
  <c r="C3" i="9"/>
  <c r="C13" i="7"/>
  <c r="C12" i="7"/>
  <c r="C17" i="7"/>
  <c r="C3" i="7"/>
  <c r="D35" i="7"/>
  <c r="E26" i="7"/>
  <c r="C2" i="7"/>
  <c r="K12" i="7"/>
  <c r="C2" i="6"/>
  <c r="C17" i="6"/>
  <c r="C12" i="6"/>
  <c r="C3" i="6"/>
  <c r="C13" i="6"/>
  <c r="C36" i="6"/>
  <c r="C35" i="6"/>
  <c r="C36" i="23" l="1"/>
  <c r="C35" i="23"/>
  <c r="C36" i="21"/>
  <c r="C35" i="21"/>
  <c r="C36" i="20"/>
  <c r="C35" i="20"/>
  <c r="C36" i="19"/>
  <c r="C35" i="19"/>
  <c r="C36" i="18"/>
  <c r="C35" i="18"/>
  <c r="C36" i="16"/>
  <c r="C35" i="16"/>
  <c r="C36" i="15"/>
  <c r="C35" i="15"/>
  <c r="C36" i="14"/>
  <c r="C35" i="14"/>
  <c r="C36" i="13"/>
  <c r="C35" i="13"/>
  <c r="C36" i="12"/>
  <c r="C35" i="12"/>
  <c r="C36" i="11"/>
  <c r="C35" i="11"/>
  <c r="C36" i="9"/>
  <c r="C35" i="9"/>
  <c r="C36" i="7"/>
  <c r="C35" i="7"/>
  <c r="K39" i="1" l="1"/>
  <c r="E25" i="5" l="1"/>
  <c r="E24" i="5"/>
  <c r="E23" i="5"/>
  <c r="E22" i="5"/>
  <c r="E21" i="5"/>
  <c r="E20" i="5"/>
  <c r="E19" i="5"/>
  <c r="E18" i="5"/>
  <c r="D17" i="5"/>
  <c r="B17" i="5"/>
  <c r="C22" i="5" s="1"/>
  <c r="E16" i="5"/>
  <c r="E15" i="5"/>
  <c r="E14" i="5"/>
  <c r="D13" i="5"/>
  <c r="E13" i="5" s="1"/>
  <c r="B13" i="5"/>
  <c r="C15" i="5" s="1"/>
  <c r="H12" i="5"/>
  <c r="I10" i="5" s="1"/>
  <c r="E12" i="5"/>
  <c r="E11" i="5"/>
  <c r="E10" i="5"/>
  <c r="L9" i="5"/>
  <c r="E9" i="5"/>
  <c r="L8" i="5"/>
  <c r="E8" i="5"/>
  <c r="L7" i="5"/>
  <c r="E7" i="5"/>
  <c r="L6" i="5"/>
  <c r="E6" i="5"/>
  <c r="L5" i="5"/>
  <c r="E5" i="5"/>
  <c r="L4" i="5"/>
  <c r="E4" i="5"/>
  <c r="L3" i="5"/>
  <c r="D3" i="5"/>
  <c r="B3" i="5"/>
  <c r="C11" i="5" s="1"/>
  <c r="L2" i="5"/>
  <c r="H15" i="3"/>
  <c r="H16" i="3"/>
  <c r="H17" i="3"/>
  <c r="H14" i="3"/>
  <c r="G15" i="3"/>
  <c r="G16" i="3"/>
  <c r="G17" i="3"/>
  <c r="G14" i="3"/>
  <c r="K13" i="1"/>
  <c r="G18" i="3" l="1"/>
  <c r="I15" i="3"/>
  <c r="K15" i="3" s="1"/>
  <c r="J15" i="3"/>
  <c r="I14" i="3"/>
  <c r="K14" i="3" s="1"/>
  <c r="J14" i="3"/>
  <c r="I17" i="3"/>
  <c r="K17" i="3" s="1"/>
  <c r="J17" i="3"/>
  <c r="I16" i="3"/>
  <c r="K16" i="3" s="1"/>
  <c r="J16" i="3"/>
  <c r="I11" i="5"/>
  <c r="I9" i="5"/>
  <c r="I5" i="5"/>
  <c r="I6" i="5"/>
  <c r="I4" i="5"/>
  <c r="I8" i="5"/>
  <c r="I3" i="5"/>
  <c r="I2" i="5"/>
  <c r="I12" i="5" s="1"/>
  <c r="I7" i="5"/>
  <c r="C19" i="5"/>
  <c r="C23" i="5"/>
  <c r="C10" i="5"/>
  <c r="C8" i="5"/>
  <c r="E3" i="5"/>
  <c r="C5" i="5"/>
  <c r="C24" i="5"/>
  <c r="C7" i="5"/>
  <c r="C20" i="5"/>
  <c r="C4" i="5"/>
  <c r="C14" i="5"/>
  <c r="C21" i="5"/>
  <c r="C25" i="5"/>
  <c r="D2" i="5"/>
  <c r="C16" i="5"/>
  <c r="C9" i="5"/>
  <c r="E17" i="5"/>
  <c r="L12" i="5"/>
  <c r="K5" i="5" s="1"/>
  <c r="B2" i="5"/>
  <c r="C6" i="5"/>
  <c r="C18" i="5"/>
  <c r="K2" i="5" l="1"/>
  <c r="B26" i="5"/>
  <c r="C2" i="5" s="1"/>
  <c r="K8" i="5"/>
  <c r="D26" i="5"/>
  <c r="E2" i="5"/>
  <c r="K10" i="5"/>
  <c r="K3" i="5"/>
  <c r="K9" i="5"/>
  <c r="K11" i="5"/>
  <c r="K6" i="5"/>
  <c r="K4" i="5"/>
  <c r="K7" i="5"/>
  <c r="E26" i="5" l="1"/>
  <c r="C12" i="5"/>
  <c r="C17" i="5"/>
  <c r="C13" i="5"/>
  <c r="C3" i="5"/>
  <c r="K12" i="5"/>
  <c r="O63" i="3"/>
  <c r="I6" i="3"/>
  <c r="I7" i="3"/>
  <c r="I8" i="3"/>
  <c r="I9" i="3"/>
  <c r="I10" i="3"/>
  <c r="I11" i="3"/>
  <c r="I12" i="3"/>
  <c r="I13" i="3"/>
  <c r="I5" i="3"/>
  <c r="D17" i="4" l="1"/>
  <c r="E17" i="4" s="1"/>
  <c r="D13" i="4"/>
  <c r="C23" i="4"/>
  <c r="C22" i="4"/>
  <c r="C19" i="4"/>
  <c r="C18" i="4"/>
  <c r="E25" i="4"/>
  <c r="E24" i="4"/>
  <c r="E23" i="4"/>
  <c r="E22" i="4"/>
  <c r="E21" i="4"/>
  <c r="E20" i="4"/>
  <c r="E19" i="4"/>
  <c r="E18" i="4"/>
  <c r="E16" i="4"/>
  <c r="E15" i="4"/>
  <c r="E14" i="4"/>
  <c r="E12" i="4"/>
  <c r="E4" i="4"/>
  <c r="E5" i="4"/>
  <c r="E6" i="4"/>
  <c r="E7" i="4"/>
  <c r="E8" i="4"/>
  <c r="E9" i="4"/>
  <c r="E10" i="4"/>
  <c r="E11" i="4"/>
  <c r="D3" i="4"/>
  <c r="D2" i="4" s="1"/>
  <c r="B17" i="4"/>
  <c r="C25" i="4" s="1"/>
  <c r="B13" i="4"/>
  <c r="E13" i="4" s="1"/>
  <c r="B3" i="4"/>
  <c r="C9" i="4" s="1"/>
  <c r="H12" i="4"/>
  <c r="I10" i="4" s="1"/>
  <c r="L9" i="4"/>
  <c r="L8" i="4"/>
  <c r="L7" i="4"/>
  <c r="L6" i="4"/>
  <c r="L5" i="4"/>
  <c r="L4" i="4"/>
  <c r="L3" i="4"/>
  <c r="L2" i="4"/>
  <c r="K56" i="3"/>
  <c r="I55" i="3"/>
  <c r="H54" i="3"/>
  <c r="I54" i="3" s="1"/>
  <c r="G54" i="3"/>
  <c r="H49" i="3"/>
  <c r="I49" i="3" s="1"/>
  <c r="G49" i="3"/>
  <c r="H48" i="3"/>
  <c r="I48" i="3" s="1"/>
  <c r="G48" i="3"/>
  <c r="H47" i="3"/>
  <c r="G47" i="3"/>
  <c r="H46" i="3"/>
  <c r="G46" i="3"/>
  <c r="H45" i="3"/>
  <c r="G45" i="3"/>
  <c r="H44" i="3"/>
  <c r="G44" i="3"/>
  <c r="H43" i="3"/>
  <c r="G43" i="3"/>
  <c r="H42" i="3"/>
  <c r="G42" i="3"/>
  <c r="H41" i="3"/>
  <c r="G41" i="3"/>
  <c r="I34" i="3"/>
  <c r="J56" i="3" l="1"/>
  <c r="K54" i="3"/>
  <c r="J54" i="3"/>
  <c r="K55" i="3"/>
  <c r="I66" i="3"/>
  <c r="J55" i="3"/>
  <c r="K48" i="3"/>
  <c r="K49" i="3"/>
  <c r="I47" i="3"/>
  <c r="K47" i="3" s="1"/>
  <c r="J48" i="3"/>
  <c r="I41" i="3"/>
  <c r="K41" i="3" s="1"/>
  <c r="J49" i="3"/>
  <c r="I42" i="3"/>
  <c r="K42" i="3" s="1"/>
  <c r="I46" i="3"/>
  <c r="K46" i="3" s="1"/>
  <c r="I43" i="3"/>
  <c r="K43" i="3" s="1"/>
  <c r="I45" i="3"/>
  <c r="K45" i="3" s="1"/>
  <c r="J45" i="3"/>
  <c r="I44" i="3"/>
  <c r="K44" i="3" s="1"/>
  <c r="J42" i="3"/>
  <c r="J46" i="3"/>
  <c r="J43" i="3"/>
  <c r="J47" i="3"/>
  <c r="J44" i="3"/>
  <c r="J41" i="3"/>
  <c r="D26" i="4"/>
  <c r="G67" i="3"/>
  <c r="G35" i="3"/>
  <c r="I18" i="3"/>
  <c r="I6" i="4"/>
  <c r="I2" i="4"/>
  <c r="C15" i="4"/>
  <c r="C14" i="4"/>
  <c r="C16" i="4"/>
  <c r="C20" i="4"/>
  <c r="C24" i="4"/>
  <c r="C21" i="4"/>
  <c r="C5" i="4"/>
  <c r="C4" i="4"/>
  <c r="C8" i="4"/>
  <c r="C11" i="4"/>
  <c r="E3" i="4"/>
  <c r="C7" i="4"/>
  <c r="C10" i="4"/>
  <c r="C6" i="4"/>
  <c r="B2" i="4"/>
  <c r="E2" i="4" s="1"/>
  <c r="L12" i="4"/>
  <c r="K4" i="4" s="1"/>
  <c r="I9" i="4"/>
  <c r="I3" i="4"/>
  <c r="I8" i="4"/>
  <c r="I4" i="4"/>
  <c r="I7" i="4"/>
  <c r="I11" i="4"/>
  <c r="I5" i="4"/>
  <c r="I35" i="3"/>
  <c r="G66" i="3"/>
  <c r="H18" i="3"/>
  <c r="H34" i="3"/>
  <c r="H50" i="3"/>
  <c r="H66" i="3"/>
  <c r="I67" i="3" l="1"/>
  <c r="I50" i="3"/>
  <c r="H67" i="3"/>
  <c r="H35" i="3"/>
  <c r="H51" i="3"/>
  <c r="K10" i="4"/>
  <c r="K2" i="4"/>
  <c r="K6" i="4"/>
  <c r="K9" i="4"/>
  <c r="K7" i="4"/>
  <c r="K3" i="4"/>
  <c r="K11" i="4"/>
  <c r="K5" i="4"/>
  <c r="K8" i="4"/>
  <c r="B26" i="4"/>
  <c r="I12" i="4"/>
  <c r="I51" i="3" l="1"/>
  <c r="K12" i="4"/>
  <c r="C12" i="4"/>
  <c r="C17" i="4"/>
  <c r="C3" i="4"/>
  <c r="C2" i="4"/>
  <c r="E26" i="4"/>
  <c r="C13" i="4"/>
  <c r="L3555" i="45" l="1"/>
  <c r="L3556" i="45"/>
  <c r="J3555" i="45"/>
  <c r="J3556" i="4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tc={46A892F3-2F02-4D16-87C0-FD70DC4B65BA}</author>
    <author>tc={72F96367-C11D-4C27-9E71-F49C01F9868A}</author>
    <author>tc={B5D86EF4-8BA4-4B39-AED4-2C9046E73083}</author>
    <author>tc={6D8E755E-236B-46D2-8204-953D07708898}</author>
  </authors>
  <commentList>
    <comment ref="L2" authorId="0" shapeId="0" xr:uid="{46A892F3-2F02-4D16-87C0-FD70DC4B65BA}">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17" authorId="1" shapeId="0" xr:uid="{72F96367-C11D-4C27-9E71-F49C01F9868A}">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43" authorId="2" shapeId="0" xr:uid="{B5D86EF4-8BA4-4B39-AED4-2C9046E73083}">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95" authorId="3" shapeId="0" xr:uid="{6D8E755E-236B-46D2-8204-953D07708898}">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tc={D7A6726B-9477-4FF7-87AA-57D3E658A196}</author>
    <author>tc={7B8AD894-09CD-4D20-9D9D-09CEB45FD458}</author>
    <author>tc={12CB52A0-E0E0-4E77-AC05-F64410C405E6}</author>
    <author>tc={B71153DD-FC52-463E-8FBB-B1FFC3A78109}</author>
    <author>tc={B318CB04-651B-41E2-B6F4-EF86A8A63BFC}</author>
    <author>tc={DACF1EDD-E15B-4DEB-BD8D-E40821D4198B}</author>
    <author>tc={ABF4D3F8-E690-4F97-B8F8-39E3B59BE7F0}</author>
    <author>tc={EAE1C83C-6466-4BDB-9366-22EB9CE11D8A}</author>
    <author>tc={F0AA1217-D4BA-4E2C-889A-C01C274C21C6}</author>
    <author>tc={76091FB2-A4CC-4545-9B7A-3B4B8A6F60E2}</author>
    <author>tc={CDA54B68-CBF8-4F37-86D5-0A0167DA80CD}</author>
    <author>tc={8AD98A21-DDC4-46CA-92F3-DBFBDAE3D449}</author>
  </authors>
  <commentList>
    <comment ref="L2" authorId="0" shapeId="0" xr:uid="{D7A6726B-9477-4FF7-87AA-57D3E658A196}">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48" authorId="1" shapeId="0" xr:uid="{7B8AD894-09CD-4D20-9D9D-09CEB45FD458}">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100" authorId="2" shapeId="0" xr:uid="{12CB52A0-E0E0-4E77-AC05-F64410C405E6}">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184" authorId="3" shapeId="0" xr:uid="{B71153DD-FC52-463E-8FBB-B1FFC3A78109}">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277" authorId="4" shapeId="0" xr:uid="{B318CB04-651B-41E2-B6F4-EF86A8A63BFC}">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360" authorId="5" shapeId="0" xr:uid="{DACF1EDD-E15B-4DEB-BD8D-E40821D4198B}">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432" authorId="6" shapeId="0" xr:uid="{ABF4D3F8-E690-4F97-B8F8-39E3B59BE7F0}">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542" authorId="7" shapeId="0" xr:uid="{EAE1C83C-6466-4BDB-9366-22EB9CE11D8A}">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626" authorId="8" shapeId="0" xr:uid="{F0AA1217-D4BA-4E2C-889A-C01C274C21C6}">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681" authorId="9" shapeId="0" xr:uid="{76091FB2-A4CC-4545-9B7A-3B4B8A6F60E2}">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774" authorId="10" shapeId="0" xr:uid="{CDA54B68-CBF8-4F37-86D5-0A0167DA80CD}">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918" authorId="11" shapeId="0" xr:uid="{8AD98A21-DDC4-46CA-92F3-DBFBDAE3D449}">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tc={755C795C-DD4A-4F8B-9577-1109C264D574}</author>
    <author>tc={7ABF413B-F766-4A5B-9DAC-3CA450B41E45}</author>
    <author>tc={55C0278D-D844-4038-8F19-6B50F03365B0}</author>
    <author>tc={8BE79316-0643-4236-A05F-4CAE775824AE}</author>
    <author>tc={69359356-7BEE-4C8A-A7FF-B73721DC2633}</author>
    <author>tc={8429721A-A9EB-4EAC-A851-C1323F6E5223}</author>
    <author>tc={35C5C523-37A5-424E-B2A9-1078F198753F}</author>
  </authors>
  <commentList>
    <comment ref="AP1" authorId="0" shapeId="0" xr:uid="{755C795C-DD4A-4F8B-9577-1109C264D574}">
      <text>
        <t xml:space="preserve">[Threaded comment]
Your version of Excel allows you to read this threaded comment; however, any edits to it will get removed if the file is opened in a newer version of Excel. Learn more: https://go.microsoft.com/fwlink/?linkid=870924
Comment:
    @Imranah Adams can you remind me how we plan to calculate the P2 fees for PC schools - did we agree to use the lowest fee or an average of lowest and highest?
Reply:
    @Georgia Brown If we are calculating P2 fees, then lets use the lowest fees of schools by calculating the average of the lowest fees of the schools. Since schools lowest fees are likely to be P2 fees. Lest do same for the highest fees too. </t>
      </text>
    </comment>
    <comment ref="C65" authorId="1" shapeId="0" xr:uid="{7ABF413B-F766-4A5B-9DAC-3CA450B41E45}">
      <text>
        <t>[Threaded comment]
Your version of Excel allows you to read this threaded comment; however, any edits to it will get removed if the file is opened in a newer version of Excel. Learn more: https://go.microsoft.com/fwlink/?linkid=870924
Comment:
    To be added, school omitted</t>
      </text>
    </comment>
    <comment ref="AT145" authorId="2" shapeId="0" xr:uid="{55C0278D-D844-4038-8F19-6B50F03365B0}">
      <text>
        <t>[Threaded comment]
Your version of Excel allows you to read this threaded comment; however, any edits to it will get removed if the file is opened in a newer version of Excel. Learn more: https://go.microsoft.com/fwlink/?linkid=870924
Comment:
    @Imranah Adams I'm calculating total costs of non-tuition expenses per student for the Rising Academies data and I'm sure a lot of these numbers are not correct, have you double checked these with Premier Credit?</t>
      </text>
    </comment>
    <comment ref="A260" authorId="3" shapeId="0" xr:uid="{8BE79316-0643-4236-A05F-4CAE775824AE}">
      <text>
        <t>[Threaded comment]
Your version of Excel allows you to read this threaded comment; however, any edits to it will get removed if the file is opened in a newer version of Excel. Learn more: https://go.microsoft.com/fwlink/?linkid=870924
Comment:
    Where Imranah left off</t>
      </text>
    </comment>
    <comment ref="C955" authorId="4" shapeId="0" xr:uid="{69359356-7BEE-4C8A-A7FF-B73721DC2633}">
      <text>
        <t>[Threaded comment]
Your version of Excel allows you to read this threaded comment; however, any edits to it will get removed if the file is opened in a newer version of Excel. Learn more: https://go.microsoft.com/fwlink/?linkid=870924
Comment:
    Ask Barnes to check if it is a Basic school</t>
      </text>
    </comment>
    <comment ref="C1089" authorId="5" shapeId="0" xr:uid="{8429721A-A9EB-4EAC-A851-C1323F6E5223}">
      <text>
        <t>[Threaded comment]
Your version of Excel allows you to read this threaded comment; however, any edits to it will get removed if the file is opened in a newer version of Excel. Learn more: https://go.microsoft.com/fwlink/?linkid=870924
Comment:
    Was omitted, to be included</t>
      </text>
    </comment>
    <comment ref="AP1324" authorId="6" shapeId="0" xr:uid="{35C5C523-37A5-424E-B2A9-1078F198753F}">
      <text>
        <t>[Threaded comment]
Your version of Excel allows you to read this threaded comment; however, any edits to it will get removed if the file is opened in a newer version of Excel. Learn more: https://go.microsoft.com/fwlink/?linkid=870924
Comment:
    @Imranah Adams I assume this value and the values over 300,000 aren't correct? Should these be deleted or can you find out what the correct tuition fees are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tc={1A52F876-C0F5-4CD5-99BE-1BBE2985BCD9}</author>
  </authors>
  <commentList>
    <comment ref="L1" authorId="0" shapeId="0" xr:uid="{1A52F876-C0F5-4CD5-99BE-1BBE2985BCD9}">
      <text>
        <t>[Threaded comment]
Your version of Excel allows you to read this threaded comment; however, any edits to it will get removed if the file is opened in a newer version of Excel. Learn more: https://go.microsoft.com/fwlink/?linkid=870924
Comment:
    This is at 2% per month reducing balance
Reply:
    @Raphael Akomeah can you confirm that the formula for this column is correct?
Reply:
    @Alison Ehlke Thanks for asking me. Interest rate for all the loans from August is 3.89% reducing balance, so the formula for the actual rate has changed. I have fixed it now.
Reply:
    @Raphael Akomeah  thanks!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tc={DB392FB0-1DB0-43E1-8774-08EF99BB1148}</author>
    <author>tc={F6FB9C60-6D13-4053-A46F-275D36544894}</author>
    <author>tc={2615AAFF-2127-44B0-B83F-4B58F6ECEBE1}</author>
    <author>tc={02B2FB23-592A-4C9D-B5B8-2F1BDF932824}</author>
    <author>tc={FE347D2C-3125-42D5-8FAB-E29A00DD62EB}</author>
    <author>tc={8F7275B7-9B2C-489A-A2BB-4B47FA5A5400}</author>
    <author>tc={84287457-9D82-49E5-BEBB-353687A412F2}</author>
    <author>tc={17AFF641-1972-4F57-AF8B-7E4689CEC577}</author>
    <author>tc={47CCB089-8E6D-465C-93D2-3FADFD9C7BB9}</author>
    <author>tc={D6853736-878A-4480-83C1-957FCE30F247}</author>
    <author>tc={6B82F577-AC71-4AF1-B31A-3E4D00E50C19}</author>
  </authors>
  <commentList>
    <comment ref="L2" authorId="0" shapeId="0" xr:uid="{DB392FB0-1DB0-43E1-8774-08EF99BB1148}">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64" authorId="1" shapeId="0" xr:uid="{F6FB9C60-6D13-4053-A46F-275D36544894}">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161" authorId="2" shapeId="0" xr:uid="{2615AAFF-2127-44B0-B83F-4B58F6ECEBE1}">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273" authorId="3" shapeId="0" xr:uid="{02B2FB23-592A-4C9D-B5B8-2F1BDF932824}">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381" authorId="4" shapeId="0" xr:uid="{FE347D2C-3125-42D5-8FAB-E29A00DD62EB}">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470" authorId="5" shapeId="0" xr:uid="{8F7275B7-9B2C-489A-A2BB-4B47FA5A5400}">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596" authorId="6" shapeId="0" xr:uid="{84287457-9D82-49E5-BEBB-353687A412F2}">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782" authorId="7" shapeId="0" xr:uid="{17AFF641-1972-4F57-AF8B-7E4689CEC577}">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922" authorId="8" shapeId="0" xr:uid="{47CCB089-8E6D-465C-93D2-3FADFD9C7BB9}">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1008" authorId="9" shapeId="0" xr:uid="{D6853736-878A-4480-83C1-957FCE30F247}">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L1197" authorId="10" shapeId="0" xr:uid="{6B82F577-AC71-4AF1-B31A-3E4D00E50C19}">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tc={7906F3FC-C6AC-4AFB-B784-D7E027AED778}</author>
    <author>tc={46135843-AB5B-44C8-B18E-450F6A26908C}</author>
    <author>tc={A4E162A7-B8D6-4459-8996-577EB6516D11}</author>
    <author>tc={CEDF946F-E358-44F4-AD96-5D5C81FE7DE8}</author>
  </authors>
  <commentList>
    <comment ref="K2" authorId="0" shapeId="0" xr:uid="{7906F3FC-C6AC-4AFB-B784-D7E027AED778}">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K107" authorId="1" shapeId="0" xr:uid="{46135843-AB5B-44C8-B18E-450F6A26908C}">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K232" authorId="2" shapeId="0" xr:uid="{A4E162A7-B8D6-4459-8996-577EB6516D11}">
      <text>
        <t xml:space="preserve">[Threaded comment]
Your version of Excel allows you to read this threaded comment; however, any edits to it will get removed if the file is opened in a newer version of Excel. Learn more: https://go.microsoft.com/fwlink/?linkid=870924
Comment:
    @Imranah Adams Have you made any progress assigning each Ongoza school an ID so we can easily link them to their baseline and endline form and know which ones also took Dignitas training? </t>
      </text>
    </comment>
    <comment ref="D993" authorId="3" shapeId="0" xr:uid="{CEDF946F-E358-44F4-AD96-5D5C81FE7DE8}">
      <text>
        <t xml:space="preserve">[Threaded comment]
Your version of Excel allows you to read this threaded comment; however, any edits to it will get removed if the file is opened in a newer version of Excel. Learn more: https://go.microsoft.com/fwlink/?linkid=870924
Comment:
    Product Name is now Working Capital School Loan in PC system. 
IDP Rising Schools Dev/WC loan is not active for now, until they get product amendment approval from Central Bank of Kenya.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tc={EA938263-CAEB-4F8C-BD27-6477CA069C99}</author>
  </authors>
  <commentList>
    <comment ref="I4" authorId="0" shapeId="0" xr:uid="{EA938263-CAEB-4F8C-BD27-6477CA069C99}">
      <text>
        <t>[Threaded comment]
Your version of Excel allows you to read this threaded comment; however, any edits to it will get removed if the file is opened in a newer version of Excel. Learn more: https://go.microsoft.com/fwlink/?linkid=870924
Comment:
    KSh to USD rates are for the last day of each month</t>
      </text>
    </comment>
  </commentList>
</comments>
</file>

<file path=xl/sharedStrings.xml><?xml version="1.0" encoding="utf-8"?>
<sst xmlns="http://schemas.openxmlformats.org/spreadsheetml/2006/main" count="84486" uniqueCount="11801">
  <si>
    <t>SEPTEMBER, 2022</t>
  </si>
  <si>
    <t>Account ID</t>
  </si>
  <si>
    <t>Branch</t>
  </si>
  <si>
    <t>Loan Purpose</t>
  </si>
  <si>
    <t>Product/Loan Name</t>
  </si>
  <si>
    <t>Proprietor Name</t>
  </si>
  <si>
    <t>Proprietor M/F</t>
  </si>
  <si>
    <t xml:space="preserve">School Name </t>
  </si>
  <si>
    <t>Loan Cycle</t>
  </si>
  <si>
    <t>Activation Date</t>
  </si>
  <si>
    <t>Number of Installment</t>
  </si>
  <si>
    <t>Loan Amount Disbursed (Kes)</t>
  </si>
  <si>
    <t>School ID</t>
  </si>
  <si>
    <t>890000003</t>
  </si>
  <si>
    <t>Nairobi - Kasarani</t>
  </si>
  <si>
    <t>Classrooms construction/renovation</t>
  </si>
  <si>
    <t>IDP School Development New</t>
  </si>
  <si>
    <t>Rose  Nduta Marigi</t>
  </si>
  <si>
    <t>F</t>
  </si>
  <si>
    <t>Efama Education Centre</t>
  </si>
  <si>
    <t>880000006</t>
  </si>
  <si>
    <t>Mary  Wangari Chege</t>
  </si>
  <si>
    <t>Waskam School</t>
  </si>
  <si>
    <t>890000001</t>
  </si>
  <si>
    <t>Nairobi - Kawangware</t>
  </si>
  <si>
    <t>Catherine  Njeri  Mwaura</t>
  </si>
  <si>
    <t>LA-UNICA SCHOOL AND CHILDCARE CENTRE</t>
  </si>
  <si>
    <t>890000004</t>
  </si>
  <si>
    <t>Francis Musau Maingi</t>
  </si>
  <si>
    <t>M</t>
  </si>
  <si>
    <t xml:space="preserve">Rock Community School </t>
  </si>
  <si>
    <t>880000000</t>
  </si>
  <si>
    <t>Nairobi - Kayole</t>
  </si>
  <si>
    <t>Grace Wacera Migwi</t>
  </si>
  <si>
    <t>Highgate Learning Centre</t>
  </si>
  <si>
    <t>890000002</t>
  </si>
  <si>
    <t>Nairobi - Kiserian</t>
  </si>
  <si>
    <t>Njoki Susan</t>
  </si>
  <si>
    <t xml:space="preserve">HILLBASE ACADEMY </t>
  </si>
  <si>
    <t>880000002</t>
  </si>
  <si>
    <t>Nairobi - Limuru</t>
  </si>
  <si>
    <t>Leah Njoki Njoroge</t>
  </si>
  <si>
    <t>Anointed Joy Bringers School</t>
  </si>
  <si>
    <t>880000001</t>
  </si>
  <si>
    <t>SME Center</t>
  </si>
  <si>
    <t>Josephine Atieno Ohanaya</t>
  </si>
  <si>
    <t>Flying Eagle Learning center</t>
  </si>
  <si>
    <t>880000003</t>
  </si>
  <si>
    <t xml:space="preserve">Sanitation construction/renovation </t>
  </si>
  <si>
    <t>Agnes Wairimu Kamithi</t>
  </si>
  <si>
    <t>ST Jacinta Juniour  Christian School</t>
  </si>
  <si>
    <t>880000007</t>
  </si>
  <si>
    <t>Purchasing Teaching and Learning Resources</t>
  </si>
  <si>
    <t>IDP School Working Capital New</t>
  </si>
  <si>
    <t>Victor Odhiambo Awuor</t>
  </si>
  <si>
    <t>Tassia Cornerstone Academy</t>
  </si>
  <si>
    <t>OCTOBER, 2022</t>
  </si>
  <si>
    <t>880000015</t>
  </si>
  <si>
    <t>Nairobi - Kangemi</t>
  </si>
  <si>
    <t>Josphine  Rudisi  Inana</t>
  </si>
  <si>
    <t>Kaptagat Education Centre</t>
  </si>
  <si>
    <t>890000010</t>
  </si>
  <si>
    <t>Kamondu  Kilunda</t>
  </si>
  <si>
    <t>Junior Stars Community Learning Centre</t>
  </si>
  <si>
    <t>880000010</t>
  </si>
  <si>
    <t>Eunice Anyango Onyango</t>
  </si>
  <si>
    <t>Alfa Kids Education Centre</t>
  </si>
  <si>
    <t>890000007</t>
  </si>
  <si>
    <t>Hannah Njeri Kamau</t>
  </si>
  <si>
    <t>Baraka Springs Centre</t>
  </si>
  <si>
    <t>890000009</t>
  </si>
  <si>
    <t>Lilian Wanjiku Kamau</t>
  </si>
  <si>
    <t>graceland junior academy</t>
  </si>
  <si>
    <t>890000005</t>
  </si>
  <si>
    <t>Maryanne Khalayi Amayi</t>
  </si>
  <si>
    <t>LAMP OF HOPE LEARNING CENTRE</t>
  </si>
  <si>
    <t>880000011</t>
  </si>
  <si>
    <t>Priscilla Wamaitha Njuguna</t>
  </si>
  <si>
    <t>BRIGHT JUNIOR COMMUNITY CENTRE</t>
  </si>
  <si>
    <t>880000013</t>
  </si>
  <si>
    <t>Charity Kanini Samwel</t>
  </si>
  <si>
    <t>TRINITY EDUCATION CENTRE</t>
  </si>
  <si>
    <t>880000012</t>
  </si>
  <si>
    <t>Nairobi - Wangige</t>
  </si>
  <si>
    <t>Jane  Njeri Nduta</t>
  </si>
  <si>
    <t xml:space="preserve">Brilliant Mind Education Center </t>
  </si>
  <si>
    <t>880000009</t>
  </si>
  <si>
    <t>Stella Adhiambo Onyango</t>
  </si>
  <si>
    <t>Faith Glorious Lerning center</t>
  </si>
  <si>
    <t>880000008</t>
  </si>
  <si>
    <t>Joyce Wairuri Mwangi</t>
  </si>
  <si>
    <t>Mwajoy Education Center</t>
  </si>
  <si>
    <t>880000014</t>
  </si>
  <si>
    <t>Jane Mary Kina Njuki</t>
  </si>
  <si>
    <t>ST. AGNES lEARNING CENTRE</t>
  </si>
  <si>
    <t>880000016</t>
  </si>
  <si>
    <t>Caroline Waturi Kamau</t>
  </si>
  <si>
    <t>COROLINE JUNIOUR CHILDREN CENTRE</t>
  </si>
  <si>
    <t>880000017</t>
  </si>
  <si>
    <t>Ndungu Veronica Wanjiku</t>
  </si>
  <si>
    <t>VEROS EDUCATION CENTRE</t>
  </si>
  <si>
    <t>880000022</t>
  </si>
  <si>
    <t>Nairobi - Kawangware 46</t>
  </si>
  <si>
    <t>Millicent Wanjiku  Kimani</t>
  </si>
  <si>
    <t>Nyota Buena Vista Academy</t>
  </si>
  <si>
    <t>880000018</t>
  </si>
  <si>
    <t>Dormitory construction/renovation</t>
  </si>
  <si>
    <t>Priscillah Nyambura Kariuki</t>
  </si>
  <si>
    <t>Stev-In Junior Education Centre</t>
  </si>
  <si>
    <t>880000019</t>
  </si>
  <si>
    <t>Teresia Wangui Joakim</t>
  </si>
  <si>
    <t>Teravic Education Centre</t>
  </si>
  <si>
    <t>880000021</t>
  </si>
  <si>
    <t xml:space="preserve">Jane  Wambui Githua </t>
  </si>
  <si>
    <t>The Red Hill Educational Centre</t>
  </si>
  <si>
    <t>880000023</t>
  </si>
  <si>
    <t>Purchasing/repairs of Furniture &amp; Fittings</t>
  </si>
  <si>
    <t>Caroline Awinja Indiya</t>
  </si>
  <si>
    <t xml:space="preserve">Sanford Community School </t>
  </si>
  <si>
    <t>880000024</t>
  </si>
  <si>
    <t>Irene Njoki Macharia</t>
  </si>
  <si>
    <t>St Irene Shinny Star Education Centre</t>
  </si>
  <si>
    <t>880000020</t>
  </si>
  <si>
    <t>Josphine Wanjiku Murigi</t>
  </si>
  <si>
    <t>Jowan Learning Centre</t>
  </si>
  <si>
    <t>NOVEMBER, 2022</t>
  </si>
  <si>
    <t>890000022</t>
  </si>
  <si>
    <t>Mt. Kenya - Karatina</t>
  </si>
  <si>
    <t>Jeniffer Mumbi Ngatia</t>
  </si>
  <si>
    <t>TipTop Academy</t>
  </si>
  <si>
    <t>880000054</t>
  </si>
  <si>
    <t>Mt. Kenya - Nyeri</t>
  </si>
  <si>
    <t>Juliana Wanjiku Maina</t>
  </si>
  <si>
    <t>Julimac Academy</t>
  </si>
  <si>
    <t>880000046</t>
  </si>
  <si>
    <t>Mt. Kenya - Othaya</t>
  </si>
  <si>
    <t>Keziah Wairimu Kariuki</t>
  </si>
  <si>
    <t>St Claire Bright Future Acadamy</t>
  </si>
  <si>
    <t>880000062</t>
  </si>
  <si>
    <t>Nairobi - Embakasi</t>
  </si>
  <si>
    <t>Aaron Mutua Kimatu</t>
  </si>
  <si>
    <t xml:space="preserve">neema tree education centre </t>
  </si>
  <si>
    <t>880000028</t>
  </si>
  <si>
    <t>Basilia karimi Mwathani</t>
  </si>
  <si>
    <t>Humble Beginners Organisation</t>
  </si>
  <si>
    <t>880000043</t>
  </si>
  <si>
    <t>Nairobi - Kariobangi</t>
  </si>
  <si>
    <t>Leunidah  Omuhenje Openda</t>
  </si>
  <si>
    <t>Destiny Kids Rescue centre and school</t>
  </si>
  <si>
    <t>880000049</t>
  </si>
  <si>
    <t>Dinah Atieno Arwa</t>
  </si>
  <si>
    <t>Donna Hills Educational Centre</t>
  </si>
  <si>
    <t>880000052</t>
  </si>
  <si>
    <t>Grace  Moraa Bogita</t>
  </si>
  <si>
    <t>Ananda Marga School Huruma</t>
  </si>
  <si>
    <t>880000057</t>
  </si>
  <si>
    <t>Eunice Masolo Abiero</t>
  </si>
  <si>
    <t>Happy Tot Educational Centre</t>
  </si>
  <si>
    <t>880000067</t>
  </si>
  <si>
    <t>Mildred Jacklyn Awori</t>
  </si>
  <si>
    <t>Millyjos School</t>
  </si>
  <si>
    <t>880000031</t>
  </si>
  <si>
    <t>Purchasing assets like Computer, printers, fridge, office stationery, etc</t>
  </si>
  <si>
    <t>Julius  Ouma  Nyandega</t>
  </si>
  <si>
    <t>ST. FRANCIS PROGRESIVE LEARNERS CENTRE</t>
  </si>
  <si>
    <t>880000036</t>
  </si>
  <si>
    <t>Margaret Mumbi Karoki</t>
  </si>
  <si>
    <t>Jomico Community Learning Centre</t>
  </si>
  <si>
    <t>880000039</t>
  </si>
  <si>
    <t>Salaries/staff Cost</t>
  </si>
  <si>
    <t>Lennah Njeri Mwangi</t>
  </si>
  <si>
    <t>DELIGHT BARAKA LEARNING CENTRE</t>
  </si>
  <si>
    <t>880000035</t>
  </si>
  <si>
    <t>Meshak Odera Adiedo</t>
  </si>
  <si>
    <t>BADILI EDUCATION CENTRE</t>
  </si>
  <si>
    <t>880000044</t>
  </si>
  <si>
    <t>George  Wang'ombe  Kabaria</t>
  </si>
  <si>
    <t>VISION ACHIEVERS EDUCATION CENTRE</t>
  </si>
  <si>
    <t>880000047</t>
  </si>
  <si>
    <t>Arthur Opiyo Okelo</t>
  </si>
  <si>
    <t>FAITH CHRISTIAN SCHOOL</t>
  </si>
  <si>
    <t>880000050</t>
  </si>
  <si>
    <t>Charity Wangui Gathingi</t>
  </si>
  <si>
    <t>ZARA ACADEMY</t>
  </si>
  <si>
    <t>880000053</t>
  </si>
  <si>
    <t>Emma Akinyi Oduor</t>
  </si>
  <si>
    <t>Froebel Junior School</t>
  </si>
  <si>
    <t>880000064</t>
  </si>
  <si>
    <t>Repairs or Maintenance</t>
  </si>
  <si>
    <t>Samuel Muiruri Mirara</t>
  </si>
  <si>
    <t>BY GRACE SCHOOL</t>
  </si>
  <si>
    <t>890000023</t>
  </si>
  <si>
    <t>Lucy Njeri Murimi</t>
  </si>
  <si>
    <t>FAITH LEARNERS CENTRE</t>
  </si>
  <si>
    <t>890000012</t>
  </si>
  <si>
    <t>Mary Wambui Ngina</t>
  </si>
  <si>
    <t>Gracious Steps Academy</t>
  </si>
  <si>
    <t>890000018</t>
  </si>
  <si>
    <t>Elosy Kanyua Nyaga</t>
  </si>
  <si>
    <t>Glad Kids Foundation Center</t>
  </si>
  <si>
    <t>880000026</t>
  </si>
  <si>
    <t>Daniel Mwita Mahegere</t>
  </si>
  <si>
    <t xml:space="preserve">Dachi Junior Academy </t>
  </si>
  <si>
    <t>880000032</t>
  </si>
  <si>
    <t>Purchasing School Uniforms</t>
  </si>
  <si>
    <t>Peter Lalo Outa</t>
  </si>
  <si>
    <t>The Amaf Schools</t>
  </si>
  <si>
    <t>880000056</t>
  </si>
  <si>
    <t>Moses Shivachi Indeche</t>
  </si>
  <si>
    <t>KABIRO PRIMARY SCHOOL</t>
  </si>
  <si>
    <t>880000068</t>
  </si>
  <si>
    <t>Mercy Wambui Mbugua</t>
  </si>
  <si>
    <t xml:space="preserve"> UBORA SENIOR SCHOOL</t>
  </si>
  <si>
    <t>880000055</t>
  </si>
  <si>
    <t>Diana Monyenche Osebe</t>
  </si>
  <si>
    <t>BRIDGE BASE PREPARATORY SCHOOL</t>
  </si>
  <si>
    <t>880000058</t>
  </si>
  <si>
    <t>Selina Auma Oduor</t>
  </si>
  <si>
    <t>BRIGHTCORE ELITES SCHOOLS</t>
  </si>
  <si>
    <t>880000061</t>
  </si>
  <si>
    <t>Metrine  Nanjala Wekesa</t>
  </si>
  <si>
    <t>EARLY BIRD COMMUNITY SCHOOL</t>
  </si>
  <si>
    <t>880000063</t>
  </si>
  <si>
    <t>Nairobi - Kikuyu</t>
  </si>
  <si>
    <t xml:space="preserve">Alice  Wanjiru  Kinuthia </t>
  </si>
  <si>
    <t>ST MARVINS SCHOOL</t>
  </si>
  <si>
    <t>890000015</t>
  </si>
  <si>
    <t>Peter Mukuria Kinyanjui</t>
  </si>
  <si>
    <t>JOY YARD ACADEMY</t>
  </si>
  <si>
    <t>880000034</t>
  </si>
  <si>
    <t>Nairobi - Kitengela</t>
  </si>
  <si>
    <t>Christine  Nduku Mukwati</t>
  </si>
  <si>
    <t>GHOSHEANNE ACADEMY</t>
  </si>
  <si>
    <t>880000041</t>
  </si>
  <si>
    <t>Allan Kereda</t>
  </si>
  <si>
    <t xml:space="preserve">Willow Creek School </t>
  </si>
  <si>
    <t>880000027</t>
  </si>
  <si>
    <t>Nairobi - Machakos</t>
  </si>
  <si>
    <t>Jacob Mulwa Muinde</t>
  </si>
  <si>
    <t xml:space="preserve"> Msingi mwema school</t>
  </si>
  <si>
    <t>880000037</t>
  </si>
  <si>
    <t>Jackson  Muthama  Mulinge</t>
  </si>
  <si>
    <t>Kitonyini Bleseed girls secondary school</t>
  </si>
  <si>
    <t>880000045</t>
  </si>
  <si>
    <t>Reginah Kavindu Musau</t>
  </si>
  <si>
    <t>young stars education centre</t>
  </si>
  <si>
    <t>880000029</t>
  </si>
  <si>
    <t>Nairobi - Ngong</t>
  </si>
  <si>
    <t>Purchasing students' play items</t>
  </si>
  <si>
    <t>Alfred Kitui Linyulu</t>
  </si>
  <si>
    <t xml:space="preserve">BRIGHTSHINERS JUNIOR SCHOOL </t>
  </si>
  <si>
    <t>880000042</t>
  </si>
  <si>
    <t>Nairobi - Rongai</t>
  </si>
  <si>
    <t>Anne  Mwongeli Suma</t>
  </si>
  <si>
    <t xml:space="preserve">Guardian angel Education center </t>
  </si>
  <si>
    <t>880000066</t>
  </si>
  <si>
    <t>Nairobi - Ruiru</t>
  </si>
  <si>
    <t>Purchasing school feeding items</t>
  </si>
  <si>
    <t>Harrison Mbui Ndicho</t>
  </si>
  <si>
    <t>Briht way academeny</t>
  </si>
  <si>
    <t>880000060</t>
  </si>
  <si>
    <t>Nairobi - Thika Central</t>
  </si>
  <si>
    <t>Mercy  Sikanga Omboko</t>
  </si>
  <si>
    <t>Dovelight Premier School</t>
  </si>
  <si>
    <t>880000051</t>
  </si>
  <si>
    <t xml:space="preserve">Caroline  Wanjiru  Kana </t>
  </si>
  <si>
    <t xml:space="preserve">Robstar  Primary school </t>
  </si>
  <si>
    <t>890000020</t>
  </si>
  <si>
    <t>North Rift - Moi's Bridge</t>
  </si>
  <si>
    <t>Patrick Handa</t>
  </si>
  <si>
    <t>WisdomPark Academy</t>
  </si>
  <si>
    <t>880000030</t>
  </si>
  <si>
    <t>Lilian Njeri Chomba</t>
  </si>
  <si>
    <t>Blessed vision learning Center</t>
  </si>
  <si>
    <t>880000033</t>
  </si>
  <si>
    <t>Mary Njoki Kariuki</t>
  </si>
  <si>
    <t>BLESSINGS MERRY SCHOOLS</t>
  </si>
  <si>
    <t>880000065</t>
  </si>
  <si>
    <t>Caleb  Odhiambo Sunguti</t>
  </si>
  <si>
    <t>ST. JOSEPH'S RESOURCE CENTRE AND SCHOOL</t>
  </si>
  <si>
    <t>890000019</t>
  </si>
  <si>
    <t>South Rift- Litein</t>
  </si>
  <si>
    <t>Chemutai Rita</t>
  </si>
  <si>
    <t>Bethsaida School Chebangang</t>
  </si>
  <si>
    <t>880000038</t>
  </si>
  <si>
    <t>South Rift- Nakuru</t>
  </si>
  <si>
    <t>Edith Mukima Njoroge</t>
  </si>
  <si>
    <t>Palm View Academy</t>
  </si>
  <si>
    <t>DECEMBER, 2022</t>
  </si>
  <si>
    <t>890000034</t>
  </si>
  <si>
    <t>Irene Lucy Nyambura Kinyenje</t>
  </si>
  <si>
    <t>St.Irene</t>
  </si>
  <si>
    <t>880000099</t>
  </si>
  <si>
    <t>Rachel Wangui Mwangi</t>
  </si>
  <si>
    <t>EAGLE BEACON ACADEMY RUIA</t>
  </si>
  <si>
    <t>880000090</t>
  </si>
  <si>
    <t>South Rift - Kericho Central</t>
  </si>
  <si>
    <t>Rugut Lenard</t>
  </si>
  <si>
    <t>Starlight Academy</t>
  </si>
  <si>
    <t>890000033</t>
  </si>
  <si>
    <t>Annrose Wamuyu Ngubia</t>
  </si>
  <si>
    <t>Channester education centre</t>
  </si>
  <si>
    <t>880000098</t>
  </si>
  <si>
    <t>Isaac  Moya Kariuki</t>
  </si>
  <si>
    <t>BRAINIAC HIGH SCHOOL</t>
  </si>
  <si>
    <t>880000097</t>
  </si>
  <si>
    <t>North Rift - Eldoret East</t>
  </si>
  <si>
    <t>Catherine Mikali Aselo</t>
  </si>
  <si>
    <t>Annalands Academy</t>
  </si>
  <si>
    <t>880000095</t>
  </si>
  <si>
    <t>Immaculate Nyaboke Nyamwaya</t>
  </si>
  <si>
    <t>JUDDIMA ACADEMIC CENTRE</t>
  </si>
  <si>
    <t>880000096</t>
  </si>
  <si>
    <t>Janet Anyango Oluoch</t>
  </si>
  <si>
    <t>Kabete Nazarne School</t>
  </si>
  <si>
    <t>890000029</t>
  </si>
  <si>
    <t>Beatrice Asio Ndegeh</t>
  </si>
  <si>
    <t>HERI SCHOOL</t>
  </si>
  <si>
    <t>890000030</t>
  </si>
  <si>
    <t>Mercy Wanjiku  Njuguna</t>
  </si>
  <si>
    <t>Abundant Methu Life academy</t>
  </si>
  <si>
    <t>880000093</t>
  </si>
  <si>
    <t>Mercy Wangui Kahara</t>
  </si>
  <si>
    <t>VISION LEARNING CENTRE</t>
  </si>
  <si>
    <t>880000092</t>
  </si>
  <si>
    <t>Helen Kaveki Waita</t>
  </si>
  <si>
    <t>WAKAJOY JUNIOUR SCHOOL</t>
  </si>
  <si>
    <t>880000094</t>
  </si>
  <si>
    <t xml:space="preserve">Patrick  Aluda Musine </t>
  </si>
  <si>
    <t>Kanyorosha Self Help School</t>
  </si>
  <si>
    <t>890000028</t>
  </si>
  <si>
    <t>Veronica Nzuu Kisengese</t>
  </si>
  <si>
    <t>Genesis Immaculate School</t>
  </si>
  <si>
    <t>880000089</t>
  </si>
  <si>
    <t>Evaline Ribaisi Kimani</t>
  </si>
  <si>
    <t>Evemon Education Centre</t>
  </si>
  <si>
    <t>880000091</t>
  </si>
  <si>
    <t>Leah Njeri Thangu</t>
  </si>
  <si>
    <t>ALPHA CARE ACADEMY</t>
  </si>
  <si>
    <t>880000088</t>
  </si>
  <si>
    <t>Elizabeth Mercy Wangui Nduta</t>
  </si>
  <si>
    <t>Tulips school</t>
  </si>
  <si>
    <t>880000087</t>
  </si>
  <si>
    <t>Mary Syokau Mativo</t>
  </si>
  <si>
    <t>COOL SHADE EDUCATION CENTRE</t>
  </si>
  <si>
    <t>880000085</t>
  </si>
  <si>
    <t>Martha Wangari  Macharia</t>
  </si>
  <si>
    <t xml:space="preserve">STAR SHAKE VISOIN </t>
  </si>
  <si>
    <t>880000084</t>
  </si>
  <si>
    <t>Kizito  Carlin Khayimba</t>
  </si>
  <si>
    <t>KASPI CHILDREN SCHOOL</t>
  </si>
  <si>
    <t>880000076</t>
  </si>
  <si>
    <t>Eunice Micere Mbia</t>
  </si>
  <si>
    <t>NEW BEGINNING ACADEMY</t>
  </si>
  <si>
    <t>880000082</t>
  </si>
  <si>
    <t>Nairobi - South B</t>
  </si>
  <si>
    <t>Cecilia  Wanjiru  Wangari</t>
  </si>
  <si>
    <t>Precious Generation Learning Centre</t>
  </si>
  <si>
    <t>880000081</t>
  </si>
  <si>
    <t>Mt. Kenya - Maua</t>
  </si>
  <si>
    <t>Mwiti Kanaa Mugambi</t>
  </si>
  <si>
    <t>Shinners Mbaranga  Academy</t>
  </si>
  <si>
    <t>880000080</t>
  </si>
  <si>
    <t>Alusa Nancy Musambi</t>
  </si>
  <si>
    <t>Collin's Junior Academy</t>
  </si>
  <si>
    <t>880000079</t>
  </si>
  <si>
    <t>Moreen  Makena Gitari</t>
  </si>
  <si>
    <t xml:space="preserve">Genesis mor school </t>
  </si>
  <si>
    <t>890000026</t>
  </si>
  <si>
    <t>Tabitha  Andisi Ondongo</t>
  </si>
  <si>
    <t>Bridgeways Academy</t>
  </si>
  <si>
    <t>880000075</t>
  </si>
  <si>
    <t>Irene  Wamucii  Maina</t>
  </si>
  <si>
    <t>ST IRENE KASARANI SCHOOL</t>
  </si>
  <si>
    <t>880000078</t>
  </si>
  <si>
    <t>Elizabeth Mumbi</t>
  </si>
  <si>
    <t xml:space="preserve">KID OF HOPE </t>
  </si>
  <si>
    <t>880000077</t>
  </si>
  <si>
    <t>Joseph Nyarongi Gwako</t>
  </si>
  <si>
    <t>EMINENT JUNIOR SCHOOL</t>
  </si>
  <si>
    <t>880000073</t>
  </si>
  <si>
    <t>Sanitation construction/renovation</t>
  </si>
  <si>
    <t>Robert Kaguora Mwangi</t>
  </si>
  <si>
    <t>GREAT PROMISE SCHOOL KASARANI</t>
  </si>
  <si>
    <t>880000074</t>
  </si>
  <si>
    <t>Wycliffe Ogero Nyang'au</t>
  </si>
  <si>
    <t>SURGEON JUNIOR SCHOOL</t>
  </si>
  <si>
    <t>890000025</t>
  </si>
  <si>
    <t>North Rift -  Eldoret Central</t>
  </si>
  <si>
    <t>Ruth Wairimu Njinju</t>
  </si>
  <si>
    <t>Munyaka Green Hope Academy</t>
  </si>
  <si>
    <t>880000072</t>
  </si>
  <si>
    <t>Jacqueline Mbithe  Mutuku</t>
  </si>
  <si>
    <t>ARISE INTERNATIONAL EUCATION CENTRE</t>
  </si>
  <si>
    <t>880000071</t>
  </si>
  <si>
    <t>Robinson  Haggai Adera</t>
  </si>
  <si>
    <t xml:space="preserve">CAYANDA EDUCATION CENTRE </t>
  </si>
  <si>
    <t>880000070</t>
  </si>
  <si>
    <t>Nairobi - Matuu</t>
  </si>
  <si>
    <t>Ruth Ndunge Mutisya</t>
  </si>
  <si>
    <t>Grace Academy</t>
  </si>
  <si>
    <t>890000024</t>
  </si>
  <si>
    <t>Francis Wanjala Wanjala</t>
  </si>
  <si>
    <t xml:space="preserve">Sifa Education Services LTD </t>
  </si>
  <si>
    <t>880000069</t>
  </si>
  <si>
    <t>Henry Mwangi Murimi</t>
  </si>
  <si>
    <t>FUTURE GUIDERS EDUCATION CENTRE</t>
  </si>
  <si>
    <t>JANUARY, 2023</t>
  </si>
  <si>
    <t>Javaya Hellen</t>
  </si>
  <si>
    <t>GOD GIVEN EDUCATION CENTRE</t>
  </si>
  <si>
    <t>Mt. Kenya - Kerugoya</t>
  </si>
  <si>
    <t>Laboratory/Library construction/renovation</t>
  </si>
  <si>
    <t>Peris Nyawira Rutere</t>
  </si>
  <si>
    <t>Kianjagi Fountain Academy</t>
  </si>
  <si>
    <t>Esther Njeri Kimani</t>
  </si>
  <si>
    <t xml:space="preserve"> Angaza Buena Vista Academy Limited</t>
  </si>
  <si>
    <t>Mercymonicah Wanjiru Muthoni</t>
  </si>
  <si>
    <t>JAEMER EDUCATION CENTER</t>
  </si>
  <si>
    <t>Esther Wanjiku Mwangi</t>
  </si>
  <si>
    <t>LANES JUNIOR ACADEMY</t>
  </si>
  <si>
    <t>South Rift- Molo</t>
  </si>
  <si>
    <t>Janeth Chebet Mitei</t>
  </si>
  <si>
    <t>Chesirikwa Academy</t>
  </si>
  <si>
    <t>Ruth Wanjiru Njogu</t>
  </si>
  <si>
    <t>RUTHLAND ACADEMY SCHOOL</t>
  </si>
  <si>
    <t>Jackson  Musyoka Mwangangi</t>
  </si>
  <si>
    <t>Musingi Bora Academy Kangemi</t>
  </si>
  <si>
    <t>EFAMA ACADEMY</t>
  </si>
  <si>
    <t>Jemima Kamene Kimani</t>
  </si>
  <si>
    <t>DEVINE EDUCATION CENTRE</t>
  </si>
  <si>
    <t>Rose  Wanjiru Mbugua</t>
  </si>
  <si>
    <t>ARAUNAH ROSES EDUCATION CENTRE</t>
  </si>
  <si>
    <t>Daniel  Mogoi Onchieku</t>
  </si>
  <si>
    <t>BOOK-STAR LEARNING SCHOOLS</t>
  </si>
  <si>
    <t>Joyce Wanjiru Wahome</t>
  </si>
  <si>
    <t>Patience preparatory school</t>
  </si>
  <si>
    <t>Diana  Aketch  Simba</t>
  </si>
  <si>
    <t>Simba Immaculate School</t>
  </si>
  <si>
    <t>Tabitha Njeri Mwangi</t>
  </si>
  <si>
    <t>Precious Academy</t>
  </si>
  <si>
    <t>Purity Muthoni Francis</t>
  </si>
  <si>
    <t>Joyday Academy</t>
  </si>
  <si>
    <t>North Rift - Kitale Main</t>
  </si>
  <si>
    <t>Nyongesa Nafula Solome</t>
  </si>
  <si>
    <t>St.Jude Academy</t>
  </si>
  <si>
    <t>Lydiah Andeyo Ing'olo</t>
  </si>
  <si>
    <t>Little Winners Maliki school</t>
  </si>
  <si>
    <t>South Rift - Kericho</t>
  </si>
  <si>
    <t>Kipngeno Hillary  Ronoh</t>
  </si>
  <si>
    <t>Itibet  Zionist Academy</t>
  </si>
  <si>
    <t>Grace Wairimu Gicharu</t>
  </si>
  <si>
    <t>FUTURE LEADERS LEARNING CENTRE</t>
  </si>
  <si>
    <t>Mary Wanjiru Gitau</t>
  </si>
  <si>
    <t>GRASAM SCHOOL</t>
  </si>
  <si>
    <t>Justus K Etharia</t>
  </si>
  <si>
    <t>Hillstar KK Academy</t>
  </si>
  <si>
    <t>North Rift - Kitale Central</t>
  </si>
  <si>
    <t>Maureen Nakhumicha Wamalwa</t>
  </si>
  <si>
    <t>Wamuini Bright Future Academy</t>
  </si>
  <si>
    <t>South Rift - Eldama Ravine</t>
  </si>
  <si>
    <t>Julian Mugei</t>
  </si>
  <si>
    <t>Elite Preparatory School Ravine</t>
  </si>
  <si>
    <t>North Rift - Eldoret Main</t>
  </si>
  <si>
    <t>John Kiruguni Muna</t>
  </si>
  <si>
    <t>Eldo Shield</t>
  </si>
  <si>
    <t>South Rift- Nyahururu</t>
  </si>
  <si>
    <t>Mary Wanjiru Mwangi</t>
  </si>
  <si>
    <t>Greengate  nyonjoro school</t>
  </si>
  <si>
    <t>Aloys Mokaya Nyakundi</t>
  </si>
  <si>
    <t xml:space="preserve">HEROES OF FAITH </t>
  </si>
  <si>
    <t>Godfrey Masaulu Mwendwa</t>
  </si>
  <si>
    <t>Mwangaza United primary school</t>
  </si>
  <si>
    <t>Trizah Muthikwa David</t>
  </si>
  <si>
    <t>PETRICHARD EDUCATION CENTRE</t>
  </si>
  <si>
    <t>Margaret Mwingwa</t>
  </si>
  <si>
    <t>Lovely Junior Academy &amp;Day care Muthara</t>
  </si>
  <si>
    <t>North Rift - Matunda</t>
  </si>
  <si>
    <t>John  Cheruiyot Kogo</t>
  </si>
  <si>
    <t>St. Patricks Neema Academy</t>
  </si>
  <si>
    <t>Loise Nyoroka</t>
  </si>
  <si>
    <t>BLESSED BRAINS SCHOOL</t>
  </si>
  <si>
    <t>Kagwiria Dorothy Gabriel</t>
  </si>
  <si>
    <t>Ndulu Bright Academy</t>
  </si>
  <si>
    <t>Renson Nyaga Ndwiga</t>
  </si>
  <si>
    <t>Karama hill Shine Academy</t>
  </si>
  <si>
    <t>Annastacia  Muoti Mubea</t>
  </si>
  <si>
    <t xml:space="preserve">ANNA'S HILL VIEW ACADEMY </t>
  </si>
  <si>
    <t>Grace Kasandi Lumwangi</t>
  </si>
  <si>
    <t>Agano Junior School</t>
  </si>
  <si>
    <t>Josphat Ndungu Kamonde</t>
  </si>
  <si>
    <t>MACHY LEARNING CENTER</t>
  </si>
  <si>
    <t>Rosebell  Wambui Evanson</t>
  </si>
  <si>
    <t>Rosebella Preparatory Centre</t>
  </si>
  <si>
    <t>Charles Kamau Njeru</t>
  </si>
  <si>
    <t>LIGHT FIELD SCHOOL KASARANI</t>
  </si>
  <si>
    <t>FEBRUARY, 2023</t>
  </si>
  <si>
    <t>Francis  Kinyua Mungai</t>
  </si>
  <si>
    <t>SHILO COMMUNITY CENTRE</t>
  </si>
  <si>
    <t>Mary Katoni Nzioki</t>
  </si>
  <si>
    <t>Fadhili Smiles Kindergaten</t>
  </si>
  <si>
    <t>Anne Wanjira Wafula</t>
  </si>
  <si>
    <t>Neema Donholm School</t>
  </si>
  <si>
    <t>Rachael Nanjala  Ndwigah</t>
  </si>
  <si>
    <t>ST JARED JUNIOR ACADEMY</t>
  </si>
  <si>
    <t>Elisha Ouma Ondoro</t>
  </si>
  <si>
    <t xml:space="preserve">Elindi Elites Academy </t>
  </si>
  <si>
    <t>JOWAN LEARNING CENTRE</t>
  </si>
  <si>
    <t>Damaris Watetu Kahunyo</t>
  </si>
  <si>
    <t>Dandora Minorate  Junior Secondary School</t>
  </si>
  <si>
    <t>Mt. Kenya - Embu Central</t>
  </si>
  <si>
    <t>Mary  Njoki Njuguna</t>
  </si>
  <si>
    <t>The Beacon Academy</t>
  </si>
  <si>
    <t>George Otieno Sera</t>
  </si>
  <si>
    <t>Alliance Vision Girls Primary School</t>
  </si>
  <si>
    <t>Eustace Nzyuko Muvengei</t>
  </si>
  <si>
    <t>DESTINY SHAPERS CARE CENTRE</t>
  </si>
  <si>
    <t xml:space="preserve">Bright junior community school </t>
  </si>
  <si>
    <t>Esther  Nyambura Mwangi</t>
  </si>
  <si>
    <t xml:space="preserve">Little Flowers Academy </t>
  </si>
  <si>
    <t>Paul Juma Nambalu</t>
  </si>
  <si>
    <t>Phenpal Fountation Genious School</t>
  </si>
  <si>
    <t>David Njoroge Kahiu</t>
  </si>
  <si>
    <t xml:space="preserve">Sacred heart model academy </t>
  </si>
  <si>
    <t>Precious  Academy school</t>
  </si>
  <si>
    <t>Lydiah Kawira Mugendi</t>
  </si>
  <si>
    <t>Little Angels Primary</t>
  </si>
  <si>
    <t>Julia Akoth Agumba</t>
  </si>
  <si>
    <t>Wits Garden Educational Centre</t>
  </si>
  <si>
    <t>Magdalene Mbaire Gitahi</t>
  </si>
  <si>
    <t>Busy Simo Junior Academy</t>
  </si>
  <si>
    <t xml:space="preserve">Edwin  Mwakha  Imoli </t>
  </si>
  <si>
    <t xml:space="preserve">CALVARY JUNIOR ACADEMY </t>
  </si>
  <si>
    <t>Ruth Gathoni</t>
  </si>
  <si>
    <t>Bounty School</t>
  </si>
  <si>
    <t>Tabitha  Wanjiru  Mucunu</t>
  </si>
  <si>
    <t>Shalom Stars Preparatory</t>
  </si>
  <si>
    <t>Douglas Odhiambo Obonyo</t>
  </si>
  <si>
    <t xml:space="preserve">Emani school </t>
  </si>
  <si>
    <t>Justus Mulandi Man'goka</t>
  </si>
  <si>
    <t>BRIGHT FUTURE EDUCATION CENTRE</t>
  </si>
  <si>
    <t>WASKAM LEARNING CENTRE</t>
  </si>
  <si>
    <t>Mary Wothaya Gakonya</t>
  </si>
  <si>
    <t>Restoration Education &amp; Community development center</t>
  </si>
  <si>
    <t>Samary  Chelangat Cheruiyot</t>
  </si>
  <si>
    <t>Good luck Academy</t>
  </si>
  <si>
    <t>Vincent Misango Shikoli</t>
  </si>
  <si>
    <t>Light house center</t>
  </si>
  <si>
    <t>Mary Sitawa Wabomba</t>
  </si>
  <si>
    <t>Marystar Academy</t>
  </si>
  <si>
    <t>Nairobi - Kiambu</t>
  </si>
  <si>
    <t>Mary Ndunge Gitangu</t>
  </si>
  <si>
    <t>The Innocent Kids Academy</t>
  </si>
  <si>
    <t>Margaret  Iminza</t>
  </si>
  <si>
    <t>Wainaina George  Mureithi Kinyua</t>
  </si>
  <si>
    <t>Thangathi Mwalimu Elite Academy</t>
  </si>
  <si>
    <t>Susan Wanjiru</t>
  </si>
  <si>
    <t>Havard Primary school</t>
  </si>
  <si>
    <t>Mt. Kenya - Mwea</t>
  </si>
  <si>
    <t>Dancan Ndegwa Njue</t>
  </si>
  <si>
    <t>Dawn Vision Academy Mwea</t>
  </si>
  <si>
    <t xml:space="preserve">BRIDGE BASE PREPARATORY SCHOOL </t>
  </si>
  <si>
    <t>Justus Wamalwa Kunani Sabuni</t>
  </si>
  <si>
    <t>BRIGHT FUTURE ACADEMY</t>
  </si>
  <si>
    <t>Gilbert Mwangi Wanjiru</t>
  </si>
  <si>
    <t>Unibridge High School-Juja Branch</t>
  </si>
  <si>
    <t>Samuel Birir Cheboiboch</t>
  </si>
  <si>
    <t xml:space="preserve">Sessiet Academy </t>
  </si>
  <si>
    <t>Timothy  Kamau  Nganga</t>
  </si>
  <si>
    <t>Green Shield Academy</t>
  </si>
  <si>
    <t>Alice Wangui  Wambua</t>
  </si>
  <si>
    <t>REALITY CHRISTIAN EDUCATION CENTRE</t>
  </si>
  <si>
    <t>Cecilia Ndinda Mutune</t>
  </si>
  <si>
    <t>Flying Eagles Preparatory School</t>
  </si>
  <si>
    <t>Norah Jerop  Kirwa</t>
  </si>
  <si>
    <t>Kahoya Champions Primary school</t>
  </si>
  <si>
    <t>David Baraza Wafula</t>
  </si>
  <si>
    <t>Agustus Academy</t>
  </si>
  <si>
    <t>Mt. Kenya - Embu</t>
  </si>
  <si>
    <t>Anderson Njue Nderi</t>
  </si>
  <si>
    <t>ACK ALL SANTS - MANYATTA PRIMARY SCHOOL</t>
  </si>
  <si>
    <t>Rosemary  Wamuyu Nderitu</t>
  </si>
  <si>
    <t>HEPHZIBAH SCHOOL</t>
  </si>
  <si>
    <t>Kitchen construction/renovate</t>
  </si>
  <si>
    <t>Langat Kipkemoi Peter</t>
  </si>
  <si>
    <t>LITEIN ROYAL KIINGS ACADEMY</t>
  </si>
  <si>
    <t>Geoffrey Kariuki Gichohi</t>
  </si>
  <si>
    <t>Mugumo Green Preparatory School</t>
  </si>
  <si>
    <t>MARCH, 2023</t>
  </si>
  <si>
    <t>BRIGHTCORE ELITES</t>
  </si>
  <si>
    <t>LA UNICA SCHOOL AND CHILDCARE CENTRE</t>
  </si>
  <si>
    <t xml:space="preserve">St. Jude Academy </t>
  </si>
  <si>
    <t>Emily Wachera Maina</t>
  </si>
  <si>
    <t>YOUNG SHEPHERDS SCHOOL</t>
  </si>
  <si>
    <t>Eunice Wambui Kamau</t>
  </si>
  <si>
    <t>ROYBARN HOMELY SCHOOL</t>
  </si>
  <si>
    <t>Philip Arap Koech</t>
  </si>
  <si>
    <t>Epsons Academy</t>
  </si>
  <si>
    <t>Juliah Igoki Mwangi</t>
  </si>
  <si>
    <t>LOYAL SERVANT SCHOOL</t>
  </si>
  <si>
    <t xml:space="preserve">Maxwel  Otieno  Onyango </t>
  </si>
  <si>
    <t xml:space="preserve">TALL PINES SCHOOL </t>
  </si>
  <si>
    <t>Grace  Wambui Mwangi</t>
  </si>
  <si>
    <t>St. LORNA ACADEMY - LUCKYSUMMER</t>
  </si>
  <si>
    <t>South Rift- Sotik</t>
  </si>
  <si>
    <t>Daniel Kiprono Koske</t>
  </si>
  <si>
    <t>Glisha  Bridge Accademy</t>
  </si>
  <si>
    <t>Wilson  Otemo Andenyi</t>
  </si>
  <si>
    <t>ST. PHILIP'S SCHOOL MATHARE</t>
  </si>
  <si>
    <t>Evans Kariuki Wanjahi</t>
  </si>
  <si>
    <t>FAITH ACADEMY</t>
  </si>
  <si>
    <t>North Rift - Eldoret West</t>
  </si>
  <si>
    <t>Beatrice  Jebiwott Chesire</t>
  </si>
  <si>
    <t>Precious Junior Academy</t>
  </si>
  <si>
    <t>Domnick Atho Nyakako</t>
  </si>
  <si>
    <t xml:space="preserve">TIM -TASHA EDUCATION CENTRE </t>
  </si>
  <si>
    <t xml:space="preserve">John Njau Muturi </t>
  </si>
  <si>
    <t xml:space="preserve">Vision view academy </t>
  </si>
  <si>
    <t>Esther Wairimu Mumunya</t>
  </si>
  <si>
    <t>HADDASAH SCHOOL</t>
  </si>
  <si>
    <t>Jerusha  Kamathi Igweta</t>
  </si>
  <si>
    <t xml:space="preserve">SMART CHOICE ACADEMY </t>
  </si>
  <si>
    <t>Caroline Mugure Mwangi</t>
  </si>
  <si>
    <t>WOODLAND SCHOOL</t>
  </si>
  <si>
    <t>Joseph  Wachira Wambugu</t>
  </si>
  <si>
    <t>JM goodhope school</t>
  </si>
  <si>
    <t>Rose  Atieno Ojunga</t>
  </si>
  <si>
    <t xml:space="preserve">Majani Mingi Precious School </t>
  </si>
  <si>
    <t>Miriam Osebe Arasa</t>
  </si>
  <si>
    <t>NEEMA KIDS SCHOOL</t>
  </si>
  <si>
    <t>Emily Nafula Khaemba</t>
  </si>
  <si>
    <t>RHEMA MARELA ACADEMY</t>
  </si>
  <si>
    <t>Mildred Amolo Ochieng</t>
  </si>
  <si>
    <t xml:space="preserve">Elroy Baptist academy </t>
  </si>
  <si>
    <t>Austine Omondi Ochieng</t>
  </si>
  <si>
    <t>BRILLIANT ANGELS EDUCATION CENTRE</t>
  </si>
  <si>
    <t>Linet Khakasa Bunguswa</t>
  </si>
  <si>
    <t>Lynster Faith Academy</t>
  </si>
  <si>
    <t>Mary Wakuthii Mbiriai</t>
  </si>
  <si>
    <t>Jama Faith Academy</t>
  </si>
  <si>
    <t>Anna Waithera Njoroge</t>
  </si>
  <si>
    <t>Kajiado county best brains school</t>
  </si>
  <si>
    <t xml:space="preserve">Beritah  Wahu  Kimama </t>
  </si>
  <si>
    <t xml:space="preserve">ASHFORD RAILS LTD </t>
  </si>
  <si>
    <t>Wycliffe Ondieki Otwori</t>
  </si>
  <si>
    <t>WIMA EDUCATIONAL CENTRE</t>
  </si>
  <si>
    <t>Antony  Nakhabi Masika</t>
  </si>
  <si>
    <t>Exodus Academy</t>
  </si>
  <si>
    <t>Emily  Chebet Marua</t>
  </si>
  <si>
    <t>KOITOBOSS HILLS ACADEMY</t>
  </si>
  <si>
    <t>North Rift - Kabarnet</t>
  </si>
  <si>
    <t>Judy Jepchumba Bett</t>
  </si>
  <si>
    <t>Marigat Topview School</t>
  </si>
  <si>
    <t>John Waweru Mwangi</t>
  </si>
  <si>
    <t>KYDF REUBEN SECONDARY SCHOOL</t>
  </si>
  <si>
    <t>Noraline  Metto</t>
  </si>
  <si>
    <t>Ndalat Academy</t>
  </si>
  <si>
    <t>Goshenland Academy</t>
  </si>
  <si>
    <t>ROCK COMMUNITY SCHOOL</t>
  </si>
  <si>
    <t>NEEMTREE EDUCATION CENTRE</t>
  </si>
  <si>
    <t xml:space="preserve">Genesis moh </t>
  </si>
  <si>
    <t>HIGHGATE LEARNING CENTRE</t>
  </si>
  <si>
    <t>Blessed Merry School</t>
  </si>
  <si>
    <t>EARLY BIRD COMMUNITY CENTRE</t>
  </si>
  <si>
    <t>Henry Mathembo Muindi</t>
  </si>
  <si>
    <t>DIGITAL BEGINNERS PRIMARY &amp; HIGH SCHOOL</t>
  </si>
  <si>
    <t>Millicent  Nyokabi Maina</t>
  </si>
  <si>
    <t xml:space="preserve">BRIGHT ANGEL ACADEMY </t>
  </si>
  <si>
    <t>Margaret Nzuki</t>
  </si>
  <si>
    <t>PATRIANA EDUCATION CENTRE</t>
  </si>
  <si>
    <t>Dominic Muia  Tumbo</t>
  </si>
  <si>
    <t>Mt Olives Education Centre</t>
  </si>
  <si>
    <t>Michael Kimani Njane</t>
  </si>
  <si>
    <t>Eldoret Shining Star Academy</t>
  </si>
  <si>
    <t>Phoebe Mmbone Mukanji</t>
  </si>
  <si>
    <t>Malkizz Junior Education Centre</t>
  </si>
  <si>
    <t xml:space="preserve">Cheruiyot  Solomon </t>
  </si>
  <si>
    <t xml:space="preserve">Chilot sunshine academy </t>
  </si>
  <si>
    <t>John Muriithi  Kingori</t>
  </si>
  <si>
    <t>Jirani Shine Academy</t>
  </si>
  <si>
    <t>Faith Karimi Munya</t>
  </si>
  <si>
    <t>JOLLY BIRD ACADEMY</t>
  </si>
  <si>
    <t>Racheal Njeri Kiruri</t>
  </si>
  <si>
    <t>CARMEL STAR ACADEMY</t>
  </si>
  <si>
    <t>Catherine Wambui Mainah</t>
  </si>
  <si>
    <t>Nyeri Blue Bells School</t>
  </si>
  <si>
    <t>Benina Mutonyi Nakitare</t>
  </si>
  <si>
    <t>JEHOVA RAPHA ACADEMY CHEPCHORWA</t>
  </si>
  <si>
    <t>Collins Amani Angwenyi</t>
  </si>
  <si>
    <t xml:space="preserve">Grammar Spire School </t>
  </si>
  <si>
    <t>Jane  Muthoni  Chege</t>
  </si>
  <si>
    <t>Nairobi Hill Academy</t>
  </si>
  <si>
    <t>Martin Ndirangu Ngatia</t>
  </si>
  <si>
    <t>Eucarbet Academy</t>
  </si>
  <si>
    <t>Mwihaki Joyce</t>
  </si>
  <si>
    <t>Regen-St Mary's Academy</t>
  </si>
  <si>
    <t>John Ondieki  Bigingi</t>
  </si>
  <si>
    <t>Bignet Education Centre</t>
  </si>
  <si>
    <t>Stella Mukami Njiru</t>
  </si>
  <si>
    <t>Bliss Hill Academy.</t>
  </si>
  <si>
    <t>Electyne  Achieng Wandanje</t>
  </si>
  <si>
    <t>Wingers Academy</t>
  </si>
  <si>
    <t>Solomon  Safari Omulimi</t>
  </si>
  <si>
    <t xml:space="preserve">Elim primary School </t>
  </si>
  <si>
    <t>Pascaline  Ndila  Mutiso</t>
  </si>
  <si>
    <t>Nakuru Education Center -Neema</t>
  </si>
  <si>
    <t>Fridah Echusa Atsewa</t>
  </si>
  <si>
    <t>ETHAM BLESSED KIDS</t>
  </si>
  <si>
    <t>Robert Kasamba Musoga</t>
  </si>
  <si>
    <t>JOYGATE EDUCATION CENTRE</t>
  </si>
  <si>
    <t>Rosemary Muthoni Kimemia</t>
  </si>
  <si>
    <t>LEMUEL JUNIOR ACADEMY</t>
  </si>
  <si>
    <t>Victoria Kamene  Mulwa</t>
  </si>
  <si>
    <t>LIGHT BRIDGE WAY SCHOOL LIMITED</t>
  </si>
  <si>
    <t>Mamu Naserian Montet</t>
  </si>
  <si>
    <t>Naiserian School</t>
  </si>
  <si>
    <t>Ann Mwende  Musili</t>
  </si>
  <si>
    <t>GENTLE POTTER EDUCATIONAL CENTRE</t>
  </si>
  <si>
    <t>Hannah Wanjiru Njau</t>
  </si>
  <si>
    <t>KIAMBAA ST ANN JUNIOR ACADEMY</t>
  </si>
  <si>
    <t>Francis  Gesego Ongubo</t>
  </si>
  <si>
    <t>Tender Heart Educational Centre</t>
  </si>
  <si>
    <t>North Rift - Iten</t>
  </si>
  <si>
    <t>Teresia  Mongina Nyangau</t>
  </si>
  <si>
    <t>Little Angels Academy</t>
  </si>
  <si>
    <t>APRIL, 2023</t>
  </si>
  <si>
    <t>Nairobi - Wote</t>
  </si>
  <si>
    <t>Joyce  Yula Mutua</t>
  </si>
  <si>
    <t>Joy Victorious Academy</t>
  </si>
  <si>
    <t>CAROLINE JUNIOR SCHOOL</t>
  </si>
  <si>
    <t>Henry Athiri Kiunga</t>
  </si>
  <si>
    <t>Makiri Cornerstone Education Centre</t>
  </si>
  <si>
    <t>Red Hill Education Centre</t>
  </si>
  <si>
    <t>Regina Muthina Mutava</t>
  </si>
  <si>
    <t>Regus Pre-school and primary school</t>
  </si>
  <si>
    <t>Nyakundi Nyaboke Sophia</t>
  </si>
  <si>
    <t>Precious Bensophil Centre</t>
  </si>
  <si>
    <t>Selinah Amwayi Mango</t>
  </si>
  <si>
    <t xml:space="preserve">Hopestar Eldo Juniour  </t>
  </si>
  <si>
    <t>Jackson  Nale Ambe</t>
  </si>
  <si>
    <t>Excellent Foundation School</t>
  </si>
  <si>
    <t>Catherine Mukulu Mbithi</t>
  </si>
  <si>
    <t>Harmony Care Learning Center</t>
  </si>
  <si>
    <t>msingi mwema jacobs school</t>
  </si>
  <si>
    <t>Mauline Kemunto Ondieki</t>
  </si>
  <si>
    <t>St Bill Educational Centre</t>
  </si>
  <si>
    <t>Sylivia Dimbu Kadenyi</t>
  </si>
  <si>
    <t>Mosoriot  Junior Academy</t>
  </si>
  <si>
    <t>Vero's Education Centre</t>
  </si>
  <si>
    <t>North Rift - Kapsabet Central</t>
  </si>
  <si>
    <t>Jimmy Kipyama Maiyo</t>
  </si>
  <si>
    <t>Kaptumo Road Elite Academy</t>
  </si>
  <si>
    <t>Eden Lawrence Kamau Njoroge</t>
  </si>
  <si>
    <t>Green Garden Primary School</t>
  </si>
  <si>
    <t>St Irene Star Education Centre</t>
  </si>
  <si>
    <t>Mary Wairimu Tabitha</t>
  </si>
  <si>
    <t>Besure Early Childhood Care Centre</t>
  </si>
  <si>
    <t>Mercy  Wambui  Mwangi</t>
  </si>
  <si>
    <t>G MERCYFUL EDUCATIONAL CENTRE</t>
  </si>
  <si>
    <t>Garret Khasakla Chimasiah</t>
  </si>
  <si>
    <t xml:space="preserve">SUNSHINE JUNIOR ACADEMY </t>
  </si>
  <si>
    <t>Pamela Matilani Ihachi</t>
  </si>
  <si>
    <t>HAPPY HOUR EDUCATION  CENTER</t>
  </si>
  <si>
    <t>Ruth  Achieng  Odundo</t>
  </si>
  <si>
    <t>DESTINY CHILDREN CENTER</t>
  </si>
  <si>
    <t xml:space="preserve">Precious foundation academy </t>
  </si>
  <si>
    <t>Rose Chebii Kerich</t>
  </si>
  <si>
    <t>Neema accademy</t>
  </si>
  <si>
    <t>Janeffer Munjiru Njagi</t>
  </si>
  <si>
    <t>OUR LADY OF MERCY JUNIOR AND SENIOR SCHOOL</t>
  </si>
  <si>
    <t xml:space="preserve">Belter  Mukonyo Muinde </t>
  </si>
  <si>
    <t>BELPA EDUCATIONAL CENTRE</t>
  </si>
  <si>
    <t>Gladys Muthoni  Kiarie</t>
  </si>
  <si>
    <t>GLAMKIM HOPE LEARNING CENTRES</t>
  </si>
  <si>
    <t>Aggrey Atsiavula Mwanzi</t>
  </si>
  <si>
    <t>Kayole Hekima Academy</t>
  </si>
  <si>
    <t>Everlyn Kanini Kwambai</t>
  </si>
  <si>
    <t>Eldo Peace School</t>
  </si>
  <si>
    <t>Emma  Mulongo Wanyama</t>
  </si>
  <si>
    <t>Jael Education Centre</t>
  </si>
  <si>
    <t>Jemimah Wangare Mwangi</t>
  </si>
  <si>
    <t>Young Foundation Academy</t>
  </si>
  <si>
    <t>Esther  Muthoni</t>
  </si>
  <si>
    <t xml:space="preserve">Wiljest Academy </t>
  </si>
  <si>
    <t xml:space="preserve">Tiptop academy </t>
  </si>
  <si>
    <t>lydia Wanjiru Kariuki</t>
  </si>
  <si>
    <t>PCEA Kiawara Kindergarten</t>
  </si>
  <si>
    <t>Nairobi - Thika Main</t>
  </si>
  <si>
    <t>Teresiah Wanjiru Mwangi</t>
  </si>
  <si>
    <t>Ridges School Kanyoni</t>
  </si>
  <si>
    <t>Geofrey Edwin  Otieno</t>
  </si>
  <si>
    <t xml:space="preserve">Satellite Angelos Education. Centre </t>
  </si>
  <si>
    <t>Teresia Wanjiru Kigondu</t>
  </si>
  <si>
    <t>AMANI TOPS EDUCATION CENTRE</t>
  </si>
  <si>
    <t>Claire Nachimo Wanyama</t>
  </si>
  <si>
    <t>IHURURU ACADEMY</t>
  </si>
  <si>
    <t xml:space="preserve">Rose Anyango Onyango </t>
  </si>
  <si>
    <t xml:space="preserve">Braquile school </t>
  </si>
  <si>
    <t>James Mutembei Mutuma</t>
  </si>
  <si>
    <t>Mwangaza Academy Kiengu</t>
  </si>
  <si>
    <t>Vicky Apondi Onyango</t>
  </si>
  <si>
    <t>Hilvic academy primary school</t>
  </si>
  <si>
    <t>Benson Ochilloh Otieno</t>
  </si>
  <si>
    <t>SMARTMINDS SCHOOL</t>
  </si>
  <si>
    <t>Mwangaza united primary school</t>
  </si>
  <si>
    <t>Mary Wambui Kamau</t>
  </si>
  <si>
    <t>Joyland junior academy</t>
  </si>
  <si>
    <t>Jane Wahito Ndirangu</t>
  </si>
  <si>
    <t>PINE VIEW ACADEMY</t>
  </si>
  <si>
    <t>Bethsaida Academy</t>
  </si>
  <si>
    <t>Nairobi - Ruaka</t>
  </si>
  <si>
    <t>Eunice Nyokabi Ndungu</t>
  </si>
  <si>
    <t>RED APPLE JUNIOR ACADEMY</t>
  </si>
  <si>
    <t>Mary Nyambura Njuguna</t>
  </si>
  <si>
    <t>ST. FRANCIS EDUCATION CENTRE</t>
  </si>
  <si>
    <t>Silas Kinambedi Musungu</t>
  </si>
  <si>
    <t xml:space="preserve">Matrix Algebra School </t>
  </si>
  <si>
    <t>Samuel Muange Mbithi</t>
  </si>
  <si>
    <t>Graceword Junior Academy</t>
  </si>
  <si>
    <t>Walter Ochieng Olando</t>
  </si>
  <si>
    <t>Bethany Education Centre</t>
  </si>
  <si>
    <t xml:space="preserve">Peninah  Njenga Wanjiku </t>
  </si>
  <si>
    <t xml:space="preserve">JADRIAN KINDERGARTEN SCHOOL </t>
  </si>
  <si>
    <t>Saidi Makhatsa Wafula</t>
  </si>
  <si>
    <t>New Hope Academy</t>
  </si>
  <si>
    <t>Loise Wanjiku Onyoo</t>
  </si>
  <si>
    <t>Blessed Little Hearts School</t>
  </si>
  <si>
    <t>Anisia Maitha Mwaniki</t>
  </si>
  <si>
    <t>Njiiris Education Centre</t>
  </si>
  <si>
    <t>Margaret Musimbi Kihima</t>
  </si>
  <si>
    <t>Waterlink Preparatory Centre</t>
  </si>
  <si>
    <t>Agnes Akuom Nyamrer</t>
  </si>
  <si>
    <t>Topstar  Junior  School</t>
  </si>
  <si>
    <t>Joyyard academy</t>
  </si>
  <si>
    <t>Chrispinus  Martin Okwara</t>
  </si>
  <si>
    <t xml:space="preserve">Patience education Center </t>
  </si>
  <si>
    <t>TASSIA CORNERSTONE ACADEMY</t>
  </si>
  <si>
    <t>Eglay Namusia Wechuli</t>
  </si>
  <si>
    <t xml:space="preserve">Heroes Star </t>
  </si>
  <si>
    <t>Beatrice  ndulu kioko</t>
  </si>
  <si>
    <t>mutituni mewrcy academy</t>
  </si>
  <si>
    <t>Elizabeth Wanjiru Wachira</t>
  </si>
  <si>
    <t>God's Favour Calvary Education Center</t>
  </si>
  <si>
    <t>Alice  Nelima  Mabonga</t>
  </si>
  <si>
    <t>Alimax School</t>
  </si>
  <si>
    <t>Andrew  Wesonga  Juma</t>
  </si>
  <si>
    <t xml:space="preserve">Milkan Elite School </t>
  </si>
  <si>
    <t>Miriam Jelagat Kiprop</t>
  </si>
  <si>
    <t>Canaan Garden Education Centre</t>
  </si>
  <si>
    <t>Diana  Syombua Simon</t>
  </si>
  <si>
    <t>MIRIDAN EDUCATION CENTRE</t>
  </si>
  <si>
    <t>Jacqueline  Wanjiku  Kirunda</t>
  </si>
  <si>
    <t>SUPERKID JUNIOR ACADEMY</t>
  </si>
  <si>
    <t>Ezekiel  Kimeli Korir</t>
  </si>
  <si>
    <t>Mother Heart School</t>
  </si>
  <si>
    <t>StacyMary Mutave Kithuka</t>
  </si>
  <si>
    <t>NIFIKE CHRISTIAN SCHOOL</t>
  </si>
  <si>
    <t>Mary Wambui Gichuki</t>
  </si>
  <si>
    <t xml:space="preserve">Everest school </t>
  </si>
  <si>
    <t>Amos Ochieng Owako</t>
  </si>
  <si>
    <t>Shining Bright Minds Junior School</t>
  </si>
  <si>
    <t>MAY, 2023</t>
  </si>
  <si>
    <t xml:space="preserve">Alem Junior Academy </t>
  </si>
  <si>
    <t xml:space="preserve">Blessed Heart Center </t>
  </si>
  <si>
    <t>Bright Child Academy</t>
  </si>
  <si>
    <t>Bright Winners junior school</t>
  </si>
  <si>
    <t>CAROL ANGELS EDUCATION CENTRE</t>
  </si>
  <si>
    <t>School Facility Renting</t>
  </si>
  <si>
    <t>Golden heart Accadamey</t>
  </si>
  <si>
    <t xml:space="preserve">Humble Beginers </t>
  </si>
  <si>
    <t xml:space="preserve">Joska Blessed Learning center </t>
  </si>
  <si>
    <t xml:space="preserve">Moyyo Academy </t>
  </si>
  <si>
    <t>North Rift - Eldoret Central</t>
  </si>
  <si>
    <t>Plemis Academy</t>
  </si>
  <si>
    <t>Quaker Hill Academy</t>
  </si>
  <si>
    <t>Rolys  Academy</t>
  </si>
  <si>
    <t xml:space="preserve">Rising star education centre </t>
  </si>
  <si>
    <t>Msingi Bora Talent  Academy</t>
  </si>
  <si>
    <t xml:space="preserve">Shinning hill school </t>
  </si>
  <si>
    <t>City Kids Education Centre</t>
  </si>
  <si>
    <t>GoldenLight Academy</t>
  </si>
  <si>
    <t>Jehova Rapha Academy Kapchorwa</t>
  </si>
  <si>
    <t>Sharpstars Education Centre</t>
  </si>
  <si>
    <t>Cool Shade Education Centre</t>
  </si>
  <si>
    <t>Mugunga Turning Point Junior School</t>
  </si>
  <si>
    <t xml:space="preserve">Gurdian Angel </t>
  </si>
  <si>
    <t>BRIDGEBASE PREPARATORY SCHOOL</t>
  </si>
  <si>
    <t>St Jude's educational Centre</t>
  </si>
  <si>
    <t>Topview Academy-Marigat</t>
  </si>
  <si>
    <t>Vineyard Community Centre</t>
  </si>
  <si>
    <t>Innocent Kids</t>
  </si>
  <si>
    <t>Robstar  Academy</t>
  </si>
  <si>
    <t>The Rock Academy - Mogotio</t>
  </si>
  <si>
    <t>Christ Missioners Centre</t>
  </si>
  <si>
    <t>Amani Preparatory School</t>
  </si>
  <si>
    <t>GREENERLIFE SCHOOL</t>
  </si>
  <si>
    <t>Jedpa Harmony Junior Education center</t>
  </si>
  <si>
    <t xml:space="preserve">Glorious Blue Star </t>
  </si>
  <si>
    <t>BY GRACE LEARNING CENTRE</t>
  </si>
  <si>
    <t>Wisdom Springs Academy</t>
  </si>
  <si>
    <t>EAGLES BEACON ACADEMY</t>
  </si>
  <si>
    <t xml:space="preserve">Eljoy education center </t>
  </si>
  <si>
    <t>NEWEL GENERATION ACADEMY</t>
  </si>
  <si>
    <t>Faith Christian School</t>
  </si>
  <si>
    <t xml:space="preserve">Success junior self help group </t>
  </si>
  <si>
    <t xml:space="preserve">Kianjagi Fountain Academy </t>
  </si>
  <si>
    <t>Blossom Education Centre</t>
  </si>
  <si>
    <t xml:space="preserve">Julimac kindergarten </t>
  </si>
  <si>
    <t>Kings Brook Academy</t>
  </si>
  <si>
    <t>CHRIST PEACE ACADEMY</t>
  </si>
  <si>
    <t>Nairobi - Thika East</t>
  </si>
  <si>
    <t>BRAINCREST BOARDING AND DAY</t>
  </si>
  <si>
    <t xml:space="preserve">Mt Kenya preparatory learning centre </t>
  </si>
  <si>
    <t>Heroes Of Faith Foundation</t>
  </si>
  <si>
    <t>North Rift - Kimilili</t>
  </si>
  <si>
    <t>Zebi Model School</t>
  </si>
  <si>
    <t>Trinity Child Centre</t>
  </si>
  <si>
    <t>Skyview</t>
  </si>
  <si>
    <t>ST AGNES LEARNING CENTRE</t>
  </si>
  <si>
    <t xml:space="preserve">New Beginning Academy </t>
  </si>
  <si>
    <t>Future Elite Excellence Centre</t>
  </si>
  <si>
    <t>The Royal Junior School-Kimilili</t>
  </si>
  <si>
    <t>Rose Gate Academy</t>
  </si>
  <si>
    <t>young stars</t>
  </si>
  <si>
    <t>Young Achievers Education centre</t>
  </si>
  <si>
    <t>Relina Junior Academy</t>
  </si>
  <si>
    <t xml:space="preserve">Little star group of schools </t>
  </si>
  <si>
    <t>Top Leader Learning Centre</t>
  </si>
  <si>
    <t>New Adtrack education centre</t>
  </si>
  <si>
    <t>Josana Day School and Centre</t>
  </si>
  <si>
    <t xml:space="preserve">Destiny land community learning Centre </t>
  </si>
  <si>
    <t>Ansam Academy School</t>
  </si>
  <si>
    <t>LIGHT CHRISTIAN EDUCATION CENTRE</t>
  </si>
  <si>
    <t>Kapkeet Stars Academy</t>
  </si>
  <si>
    <t>Elite  Preparatory School</t>
  </si>
  <si>
    <t>JUNE, 2023</t>
  </si>
  <si>
    <t>Holy star school</t>
  </si>
  <si>
    <t xml:space="preserve">Elshadai education center </t>
  </si>
  <si>
    <t>ST. MARVINS ACADEMY</t>
  </si>
  <si>
    <t>Stevens integrated schools</t>
  </si>
  <si>
    <t>Joy day academy</t>
  </si>
  <si>
    <t>St Maximilian High School</t>
  </si>
  <si>
    <t>Brilliant Mind Academy</t>
  </si>
  <si>
    <t>Pamhill Academy</t>
  </si>
  <si>
    <t>Skyrich technical Training Institute</t>
  </si>
  <si>
    <t xml:space="preserve">ARC DOMINION JUNIOR ACADEMY </t>
  </si>
  <si>
    <t>Gracious steps Academy</t>
  </si>
  <si>
    <t>Koitabos Hills Academy School</t>
  </si>
  <si>
    <t xml:space="preserve">Precious Generation Learning Centre </t>
  </si>
  <si>
    <t xml:space="preserve">St Patrick Nehema primary school </t>
  </si>
  <si>
    <t>St Thomas Hope Academy</t>
  </si>
  <si>
    <t>Kajiado County Best Brains</t>
  </si>
  <si>
    <t xml:space="preserve">Precious Emmanuel Schools </t>
  </si>
  <si>
    <t>MENJU ABUNDANT LIFE ACADAMY</t>
  </si>
  <si>
    <t>Solo Primary school</t>
  </si>
  <si>
    <t>Ufanisi Secondary School</t>
  </si>
  <si>
    <t>The Tulips School</t>
  </si>
  <si>
    <t>South Rift- Naivasha</t>
  </si>
  <si>
    <t>Lake View Secondary School</t>
  </si>
  <si>
    <t>St.Lorna Educational Centre-LuckySummer</t>
  </si>
  <si>
    <t>DANDORA HOPE EDU CENTRE</t>
  </si>
  <si>
    <t>BELPHA EDUCATION CENTRE</t>
  </si>
  <si>
    <t>Carrington Grace Academy</t>
  </si>
  <si>
    <t>St. Patrick's School Langas</t>
  </si>
  <si>
    <t>Shiners School TAASIA</t>
  </si>
  <si>
    <t>ELDO SHIELD ACADEMY</t>
  </si>
  <si>
    <t>Lyal Servant School</t>
  </si>
  <si>
    <t>Wings Garden Academy</t>
  </si>
  <si>
    <t>Valley View Academy</t>
  </si>
  <si>
    <t>Amos Centre Of Wisdom Academy</t>
  </si>
  <si>
    <t>EASTLEIGH TENDER CARE ACADEMY</t>
  </si>
  <si>
    <t>Kiddies Right Academy</t>
  </si>
  <si>
    <t>ANOINTED JOY BRINGERS SCHOOL</t>
  </si>
  <si>
    <t>Angels Elite School</t>
  </si>
  <si>
    <t xml:space="preserve">Blooms education center </t>
  </si>
  <si>
    <t>Praise Junior School</t>
  </si>
  <si>
    <t>Phenpal Foundation Genious School</t>
  </si>
  <si>
    <t>Amito Community Learning Centre  Self Help Group</t>
  </si>
  <si>
    <t>Kabete Nazarene School</t>
  </si>
  <si>
    <t>Naserian School</t>
  </si>
  <si>
    <t xml:space="preserve">Future Leaders learning center </t>
  </si>
  <si>
    <t>BRAINSTORM ACADEMY PRIMARY SCHOOL</t>
  </si>
  <si>
    <t>Viara junior academy</t>
  </si>
  <si>
    <t>Amaku Victorious Academy</t>
  </si>
  <si>
    <t>Augustus Academy</t>
  </si>
  <si>
    <t>Testimony School</t>
  </si>
  <si>
    <t xml:space="preserve">The Beach Academy </t>
  </si>
  <si>
    <t>Purchasing New Bus</t>
  </si>
  <si>
    <t>digital school beginners primary</t>
  </si>
  <si>
    <t>Young Shepherds School</t>
  </si>
  <si>
    <t>Granel's Nursery School</t>
  </si>
  <si>
    <t>Woodland School</t>
  </si>
  <si>
    <t>Alliant Junior Academy</t>
  </si>
  <si>
    <t>Destiny Juniour Academy</t>
  </si>
  <si>
    <t>Tall Pines School</t>
  </si>
  <si>
    <t>Little angels Primary school</t>
  </si>
  <si>
    <t>Shammah Precious School</t>
  </si>
  <si>
    <t>LANDMARK SCHOOL</t>
  </si>
  <si>
    <t>WILLOW GREEK SCHOOL</t>
  </si>
  <si>
    <t>JULY, 2023</t>
  </si>
  <si>
    <t xml:space="preserve">Slopes view academy </t>
  </si>
  <si>
    <t>Melbon Junior Academy</t>
  </si>
  <si>
    <t>Brightway academy</t>
  </si>
  <si>
    <t>Little Flowers Academy</t>
  </si>
  <si>
    <t>Wisdom Springs Empowerement</t>
  </si>
  <si>
    <t>Lemuel Junior Academy</t>
  </si>
  <si>
    <t>Arise international</t>
  </si>
  <si>
    <t xml:space="preserve">Nyeri Blue Bells school </t>
  </si>
  <si>
    <t xml:space="preserve">Elshaddai progressive school </t>
  </si>
  <si>
    <t>Shalom Education Centre</t>
  </si>
  <si>
    <t>Lynstar Faith Academy</t>
  </si>
  <si>
    <t>Dammy Education Centre</t>
  </si>
  <si>
    <t>Kiserian Joyland Juniour</t>
  </si>
  <si>
    <t>ANGAZA BUENA VISTA</t>
  </si>
  <si>
    <t>Brilliant Touch Centre</t>
  </si>
  <si>
    <t>Sibiah  Star School</t>
  </si>
  <si>
    <t>GOLDEN LIGHT ACADEMY</t>
  </si>
  <si>
    <t>Jadrian Kindergarten School</t>
  </si>
  <si>
    <t>Ndiko Green View Academy</t>
  </si>
  <si>
    <t>Hilvic Academy</t>
  </si>
  <si>
    <t>Glorious happy junior school</t>
  </si>
  <si>
    <t>Powerstar education center</t>
  </si>
  <si>
    <t>A.I.P.C.A Kagio-ini junior Academy</t>
  </si>
  <si>
    <t>Nakuru Grace Academy</t>
  </si>
  <si>
    <t>Emani Senior School</t>
  </si>
  <si>
    <t>Simba Immaculate Academy</t>
  </si>
  <si>
    <t>Carevas School</t>
  </si>
  <si>
    <t>Sise John Academy</t>
  </si>
  <si>
    <t>Gachuthi Academy</t>
  </si>
  <si>
    <t>Little Winners School</t>
  </si>
  <si>
    <t xml:space="preserve">God's given education center </t>
  </si>
  <si>
    <t>Jehova Rapha Academy</t>
  </si>
  <si>
    <t>Hiram Elementary School</t>
  </si>
  <si>
    <t xml:space="preserve">Malkizz Junior </t>
  </si>
  <si>
    <t>Lamp Of Hope Learning Centre</t>
  </si>
  <si>
    <t>Ngeani Glorious Secondary</t>
  </si>
  <si>
    <t>harvard Model Schooll</t>
  </si>
  <si>
    <t>Hekima Model School</t>
  </si>
  <si>
    <t xml:space="preserve">Eucabet academy </t>
  </si>
  <si>
    <t>Daylight High School</t>
  </si>
  <si>
    <t>Ananda Marga</t>
  </si>
  <si>
    <t>st Philip Junior Academy</t>
  </si>
  <si>
    <t xml:space="preserve">Crystal light junior school </t>
  </si>
  <si>
    <t>Sunshine Academy</t>
  </si>
  <si>
    <t>ACK All Saints Manyata Junior Sec School</t>
  </si>
  <si>
    <t>Mary Star Academy</t>
  </si>
  <si>
    <t>ST JACINTA JUNIOR CHRISTIAN SCHOOL</t>
  </si>
  <si>
    <t>HEROES STAR C.B.O</t>
  </si>
  <si>
    <t>Tetu by Grace Academy</t>
  </si>
  <si>
    <t>Channester Education Centre</t>
  </si>
  <si>
    <t xml:space="preserve">Grammar Spire Academy </t>
  </si>
  <si>
    <t>Neema Gatewy Academy</t>
  </si>
  <si>
    <t>Little winners school maliki</t>
  </si>
  <si>
    <t>Sifa Education Services Limited</t>
  </si>
  <si>
    <t>Elim Primary School</t>
  </si>
  <si>
    <t>King Raiser School</t>
  </si>
  <si>
    <t>Immanuel Geskel Educational Centre</t>
  </si>
  <si>
    <t>Mt. Kenya - Nanyuki</t>
  </si>
  <si>
    <t>Joy Chaka Academy</t>
  </si>
  <si>
    <t>The Affluent High School</t>
  </si>
  <si>
    <t xml:space="preserve">Ihururu academy </t>
  </si>
  <si>
    <t>Little Angels Tambach</t>
  </si>
  <si>
    <t>Emmanuel New life</t>
  </si>
  <si>
    <t>Kitonyini blessed girls high school</t>
  </si>
  <si>
    <t>Jaken Education Centre</t>
  </si>
  <si>
    <t>Judimma Academic Centre</t>
  </si>
  <si>
    <t>Bright Junior Community</t>
  </si>
  <si>
    <t>JUJEN EDUCTION CENTRE</t>
  </si>
  <si>
    <t>Ebenezer Education Center</t>
  </si>
  <si>
    <t>Main Preparatory Centre</t>
  </si>
  <si>
    <t xml:space="preserve">Gentle potter education center </t>
  </si>
  <si>
    <t>BrightCore Elites</t>
  </si>
  <si>
    <t>Topstar Junior School</t>
  </si>
  <si>
    <t>Mugumo green academy</t>
  </si>
  <si>
    <t>Thika Spring View Academy</t>
  </si>
  <si>
    <t>Siriat One Way Accademy</t>
  </si>
  <si>
    <t>Regius primary School</t>
  </si>
  <si>
    <t>westroad acadamy</t>
  </si>
  <si>
    <t>Better Set Centre</t>
  </si>
  <si>
    <t>Kanyorosha Self help School</t>
  </si>
  <si>
    <t>Perch progressive Academy</t>
  </si>
  <si>
    <t>Zara Academy</t>
  </si>
  <si>
    <t>Mwangaza United primary</t>
  </si>
  <si>
    <t xml:space="preserve">Eunique Educational Centre </t>
  </si>
  <si>
    <t>froebel community school</t>
  </si>
  <si>
    <t>Prince of peace</t>
  </si>
  <si>
    <t xml:space="preserve">Brilliant education center </t>
  </si>
  <si>
    <t xml:space="preserve">Precious Learning Centre </t>
  </si>
  <si>
    <t xml:space="preserve">Tender heart education center </t>
  </si>
  <si>
    <t>Smartminds School</t>
  </si>
  <si>
    <t xml:space="preserve">Tip top Academy </t>
  </si>
  <si>
    <t>AUGUST, 2023</t>
  </si>
  <si>
    <t>Elite Preparatory School</t>
  </si>
  <si>
    <t>Alicia Academy</t>
  </si>
  <si>
    <t>Makiri cornerstone education center</t>
  </si>
  <si>
    <t>KidPalace School</t>
  </si>
  <si>
    <t>Water provision</t>
  </si>
  <si>
    <t>Samergo Glorious Education Centre</t>
  </si>
  <si>
    <t>Brave Heart Academy</t>
  </si>
  <si>
    <t>Shakinah Eagles Springs</t>
  </si>
  <si>
    <t>Belpha education centre</t>
  </si>
  <si>
    <t>Bright future learning center.</t>
  </si>
  <si>
    <t>Kerugoya Victory Preparatory School</t>
  </si>
  <si>
    <t>Nakuru Neema Academy</t>
  </si>
  <si>
    <t>St Francis Academy School</t>
  </si>
  <si>
    <t>Happy Destiny School</t>
  </si>
  <si>
    <t>MARVA ELITE ACADEMY</t>
  </si>
  <si>
    <t>Rock Preparatory School</t>
  </si>
  <si>
    <t>Best Winners Academy</t>
  </si>
  <si>
    <t>Gosheanne</t>
  </si>
  <si>
    <t xml:space="preserve"> Alliance Vision Academy </t>
  </si>
  <si>
    <t xml:space="preserve">Olturoto Christian school </t>
  </si>
  <si>
    <t xml:space="preserve">Rising Star Education Centre </t>
  </si>
  <si>
    <t>Olive Education Cetre</t>
  </si>
  <si>
    <t>Woman Educational Centre</t>
  </si>
  <si>
    <t xml:space="preserve">Blossom education center </t>
  </si>
  <si>
    <t xml:space="preserve">Furaha Kajoy Kindergarten </t>
  </si>
  <si>
    <t>Itibet/Chepseon Briliant School</t>
  </si>
  <si>
    <t>Shinners Mbaranga Academy</t>
  </si>
  <si>
    <t xml:space="preserve">Harmony junior learning center </t>
  </si>
  <si>
    <t>Unibridge High School</t>
  </si>
  <si>
    <t>Faith Academy</t>
  </si>
  <si>
    <t xml:space="preserve">Reality Christian Educational Centre </t>
  </si>
  <si>
    <t>Sacred Heart Model</t>
  </si>
  <si>
    <t>VERO EDUCATIONAL CENTRE</t>
  </si>
  <si>
    <t>WAKAJOY JUNIOR SCHOOL</t>
  </si>
  <si>
    <t xml:space="preserve">Miridian Education Center </t>
  </si>
  <si>
    <t>Eminite juniour school</t>
  </si>
  <si>
    <t>Amaf School</t>
  </si>
  <si>
    <t>Hope cretche school</t>
  </si>
  <si>
    <t>Grapevine Hope centre</t>
  </si>
  <si>
    <t>Dawn Vision Academy</t>
  </si>
  <si>
    <t>BRIGHT ANGELS</t>
  </si>
  <si>
    <t>Shinning hill school</t>
  </si>
  <si>
    <t>BIDE GRACE LEARNING CENTRE</t>
  </si>
  <si>
    <t>Firm Foundation Academy</t>
  </si>
  <si>
    <t>Nairobi - Tala</t>
  </si>
  <si>
    <t>Bright Jomawa Academy</t>
  </si>
  <si>
    <t>Nairobi Hill School</t>
  </si>
  <si>
    <t>Baby Joy Academy</t>
  </si>
  <si>
    <t>ST. IRENE KASARANI SCHOOL</t>
  </si>
  <si>
    <t>Restoration and community scholl</t>
  </si>
  <si>
    <t xml:space="preserve">Milkan Elite Education Center ad School </t>
  </si>
  <si>
    <t>Dreamrock Academy</t>
  </si>
  <si>
    <t>St.Lorna Academy-Lucky Summer</t>
  </si>
  <si>
    <t>ABBA JUNIOR ACADEMY</t>
  </si>
  <si>
    <t>New song Education centre</t>
  </si>
  <si>
    <t>Shinning Bright Ninds Junior School</t>
  </si>
  <si>
    <t>St Irene Kindergarden School</t>
  </si>
  <si>
    <t>HopeVine Care Centre</t>
  </si>
  <si>
    <t>Mt Olice Education Centre</t>
  </si>
  <si>
    <t>Roybarn Homely School</t>
  </si>
  <si>
    <t>Ndalat Gaa Acadamy</t>
  </si>
  <si>
    <t>Wisdom Park Academy</t>
  </si>
  <si>
    <t>SEPTEMBER, 2023</t>
  </si>
  <si>
    <t>890000318</t>
  </si>
  <si>
    <t>880000514</t>
  </si>
  <si>
    <t>Gilberma Gilma School</t>
  </si>
  <si>
    <t>880000494</t>
  </si>
  <si>
    <t>Happy Tot School</t>
  </si>
  <si>
    <t>890000315</t>
  </si>
  <si>
    <t>Green Gate Nyonjoro</t>
  </si>
  <si>
    <t>880000493</t>
  </si>
  <si>
    <t>Ngando Preparatory School</t>
  </si>
  <si>
    <t>890000319</t>
  </si>
  <si>
    <t xml:space="preserve">Woodland school </t>
  </si>
  <si>
    <t>890000325</t>
  </si>
  <si>
    <t>Rhema Marela Academy</t>
  </si>
  <si>
    <t>890000308</t>
  </si>
  <si>
    <t>Neema Seed Junior Academy</t>
  </si>
  <si>
    <t>880000488</t>
  </si>
  <si>
    <t>880000489</t>
  </si>
  <si>
    <t>Moyyo Academy</t>
  </si>
  <si>
    <t>890000332</t>
  </si>
  <si>
    <t xml:space="preserve">Everest Star Academy </t>
  </si>
  <si>
    <t>880000510</t>
  </si>
  <si>
    <t>Joygate Educational Centre</t>
  </si>
  <si>
    <t>890000334</t>
  </si>
  <si>
    <t>Loyal Servant school</t>
  </si>
  <si>
    <t>880000492</t>
  </si>
  <si>
    <t>880000507</t>
  </si>
  <si>
    <t>Precious Bensphil Centre</t>
  </si>
  <si>
    <t>890000327</t>
  </si>
  <si>
    <t>Ansam Academy</t>
  </si>
  <si>
    <t>890000337</t>
  </si>
  <si>
    <t>Neema Kids School</t>
  </si>
  <si>
    <t>880000487</t>
  </si>
  <si>
    <t>Millyjos School and community centre</t>
  </si>
  <si>
    <t>890000309</t>
  </si>
  <si>
    <t xml:space="preserve">Superkid Academy </t>
  </si>
  <si>
    <t>890000335</t>
  </si>
  <si>
    <t>Blessed Heart Centre</t>
  </si>
  <si>
    <t>880000515</t>
  </si>
  <si>
    <t>Destiny Kids School</t>
  </si>
  <si>
    <t>880000504</t>
  </si>
  <si>
    <t>The tulips school</t>
  </si>
  <si>
    <t>890000336</t>
  </si>
  <si>
    <t>880000503</t>
  </si>
  <si>
    <t>LITTLE STARS GROUP OF SCOOLS</t>
  </si>
  <si>
    <t>880000501</t>
  </si>
  <si>
    <t xml:space="preserve">Lanes junior Academy </t>
  </si>
  <si>
    <t>880000512</t>
  </si>
  <si>
    <t>880000498</t>
  </si>
  <si>
    <t>Eldoret Shinning Star Academy</t>
  </si>
  <si>
    <t>880000511</t>
  </si>
  <si>
    <t>Mosoriot Junior Academy</t>
  </si>
  <si>
    <t>890000320</t>
  </si>
  <si>
    <t>GLAD KIDS FOUNDATION CENTER</t>
  </si>
  <si>
    <t>880000486</t>
  </si>
  <si>
    <t>Morning Star Academy</t>
  </si>
  <si>
    <t>890000328</t>
  </si>
  <si>
    <t>Tree-Top learning centre</t>
  </si>
  <si>
    <t>880000496</t>
  </si>
  <si>
    <t>880000499</t>
  </si>
  <si>
    <t>880000502</t>
  </si>
  <si>
    <t>890000330</t>
  </si>
  <si>
    <t>890000338</t>
  </si>
  <si>
    <t>GRACELAND JUNIOR</t>
  </si>
  <si>
    <t>880000505</t>
  </si>
  <si>
    <t>Chazon School</t>
  </si>
  <si>
    <t>880000500</t>
  </si>
  <si>
    <t>Vineyard Community Center</t>
  </si>
  <si>
    <t>880000495</t>
  </si>
  <si>
    <t>Mumlock Academy</t>
  </si>
  <si>
    <t>890000306</t>
  </si>
  <si>
    <t>Josana Day School And Cemtre</t>
  </si>
  <si>
    <t>880000490</t>
  </si>
  <si>
    <t>ST ANNE KIAMBAA JUNIOR ACADEMY</t>
  </si>
  <si>
    <t>890000329</t>
  </si>
  <si>
    <t>St.Jude educational centre</t>
  </si>
  <si>
    <t>880000509</t>
  </si>
  <si>
    <t>890000339</t>
  </si>
  <si>
    <t>St.Maximillian High School</t>
  </si>
  <si>
    <t>880000497</t>
  </si>
  <si>
    <t>Queker Hill Academy</t>
  </si>
  <si>
    <t>890000322</t>
  </si>
  <si>
    <t>890000321</t>
  </si>
  <si>
    <t>Vision Learning</t>
  </si>
  <si>
    <t>890000331</t>
  </si>
  <si>
    <t>Joy Yard Academy</t>
  </si>
  <si>
    <t>880000506</t>
  </si>
  <si>
    <t>LUZ ACADEMY ATHIRIVER</t>
  </si>
  <si>
    <t>880000513</t>
  </si>
  <si>
    <t>Bridge Base Preparatory School</t>
  </si>
  <si>
    <t>OCTOBER, 2023</t>
  </si>
  <si>
    <t>IDP Rising Schools Development Loan</t>
  </si>
  <si>
    <t>Female</t>
  </si>
  <si>
    <t xml:space="preserve">Kapsoya Great Hope School  </t>
  </si>
  <si>
    <t>St Irene Shinny Star Academy</t>
  </si>
  <si>
    <t>Male</t>
  </si>
  <si>
    <t xml:space="preserve">Hiram Elementary school </t>
  </si>
  <si>
    <t>IDP Rising Schools Working Capital Loan</t>
  </si>
  <si>
    <t>Smart choice academy</t>
  </si>
  <si>
    <t xml:space="preserve">Flight Learning Center </t>
  </si>
  <si>
    <t>New Beginning Academy</t>
  </si>
  <si>
    <t>Mother's Heart School</t>
  </si>
  <si>
    <t>Twinstar Education Centre and Junior School</t>
  </si>
  <si>
    <t>Red Apple Junior Academy</t>
  </si>
  <si>
    <t>Emmanuel New Life Academy</t>
  </si>
  <si>
    <t>Hilvic academy</t>
  </si>
  <si>
    <t xml:space="preserve">Kaptumo Road Elite Academy </t>
  </si>
  <si>
    <t>A.I.P.C.A Kagio-ini junior academy</t>
  </si>
  <si>
    <t>CRYSTAL LIGHT JUNIOR SCHOOL</t>
  </si>
  <si>
    <t>Guardian Angel school</t>
  </si>
  <si>
    <t>Ambers of Joy Academy</t>
  </si>
  <si>
    <t>Bester High School</t>
  </si>
  <si>
    <t>MAIN PREPARATORY CENTRE</t>
  </si>
  <si>
    <t>HADASSAH SCHOOL</t>
  </si>
  <si>
    <t>WINGERS ACADEMY</t>
  </si>
  <si>
    <t>Heroes Of Faith</t>
  </si>
  <si>
    <t>Trinity Education Centre</t>
  </si>
  <si>
    <t>Prince of Peace</t>
  </si>
  <si>
    <t>Carol Angels Education Centre</t>
  </si>
  <si>
    <t>Elshaddai Progressive school</t>
  </si>
  <si>
    <t>St Birl Primary and Junior Secondary School</t>
  </si>
  <si>
    <t>MORNING STAR HIGH SCHOOL</t>
  </si>
  <si>
    <t>Tim Tasha Eduction Centre</t>
  </si>
  <si>
    <t>SUNSHINE ACADEMY</t>
  </si>
  <si>
    <t>J,M good Hope</t>
  </si>
  <si>
    <t>Belpha Educational Centre</t>
  </si>
  <si>
    <t>Etham Blessed Kids Centre</t>
  </si>
  <si>
    <t>Ruthland Academy School</t>
  </si>
  <si>
    <t>Genis Emmaculate School</t>
  </si>
  <si>
    <t>Dachi Education Centre</t>
  </si>
  <si>
    <t>Robstar Junior Academy</t>
  </si>
  <si>
    <t>Shamiri Junior School</t>
  </si>
  <si>
    <t>st tracious community school</t>
  </si>
  <si>
    <t>Young Achievers Education Centre</t>
  </si>
  <si>
    <t>Msingi Bora Academy</t>
  </si>
  <si>
    <t xml:space="preserve">Naserian School </t>
  </si>
  <si>
    <t xml:space="preserve">Munyaka Green Hope Academy </t>
  </si>
  <si>
    <t>Young Shepherds</t>
  </si>
  <si>
    <t>Little foot kindergarten</t>
  </si>
  <si>
    <t xml:space="preserve">Joska Blessed learning center </t>
  </si>
  <si>
    <t xml:space="preserve">Jadrian Academy </t>
  </si>
  <si>
    <t>Patriana education centre</t>
  </si>
  <si>
    <t>Ngeani Glorious Secondary School</t>
  </si>
  <si>
    <t>Brainiac High School</t>
  </si>
  <si>
    <t>The Holy Junior School</t>
  </si>
  <si>
    <t xml:space="preserve">Shinners </t>
  </si>
  <si>
    <t>Joy Victorious academy</t>
  </si>
  <si>
    <t>Loch Gardens School</t>
  </si>
  <si>
    <t xml:space="preserve">Dammy Education Centre </t>
  </si>
  <si>
    <t>St.Benard Secondary School</t>
  </si>
  <si>
    <t>NNEM TREE</t>
  </si>
  <si>
    <t>Satelite Angelos</t>
  </si>
  <si>
    <t>St Lorna Academy</t>
  </si>
  <si>
    <t>Brightcore School Nairobi</t>
  </si>
  <si>
    <t>P.c.e.a kiawara nursery</t>
  </si>
  <si>
    <t>Newel Generation Academy</t>
  </si>
  <si>
    <t>BLESSING MERRY SCHOOL</t>
  </si>
  <si>
    <t>Malkizz Junior</t>
  </si>
  <si>
    <t>Greenshield Academy</t>
  </si>
  <si>
    <t xml:space="preserve">Alliance Vision Girls Primary School </t>
  </si>
  <si>
    <t>Hillbase Academy</t>
  </si>
  <si>
    <t>South Rift- Nakuru East</t>
  </si>
  <si>
    <t>Glorious Friends Academy</t>
  </si>
  <si>
    <t>NOVEMBER, 2023</t>
  </si>
  <si>
    <t>880000572</t>
  </si>
  <si>
    <t>880000575</t>
  </si>
  <si>
    <t>Land Mark</t>
  </si>
  <si>
    <t>880000574</t>
  </si>
  <si>
    <t>890000379</t>
  </si>
  <si>
    <t>Vallew view Academy</t>
  </si>
  <si>
    <t>880000579</t>
  </si>
  <si>
    <t>890000380</t>
  </si>
  <si>
    <t>880000580</t>
  </si>
  <si>
    <t>880000577</t>
  </si>
  <si>
    <t>Victoriuous Academy</t>
  </si>
  <si>
    <t>880000576</t>
  </si>
  <si>
    <t>890000381</t>
  </si>
  <si>
    <t>Brilliant Ageles Education</t>
  </si>
  <si>
    <t>890000384</t>
  </si>
  <si>
    <t>880000582</t>
  </si>
  <si>
    <t>New Adrtrack Education Centre</t>
  </si>
  <si>
    <t>880000581</t>
  </si>
  <si>
    <t>890000378</t>
  </si>
  <si>
    <t>Little Winners Academy</t>
  </si>
  <si>
    <t>890000383</t>
  </si>
  <si>
    <t>Graly School</t>
  </si>
  <si>
    <t>890000382</t>
  </si>
  <si>
    <t>HOPE OF THE CITY EDUCATION CENTRE</t>
  </si>
  <si>
    <t>890000387</t>
  </si>
  <si>
    <t>La-Unica</t>
  </si>
  <si>
    <t>880000584</t>
  </si>
  <si>
    <t>Mwangaza academy kiengu</t>
  </si>
  <si>
    <t>880000585</t>
  </si>
  <si>
    <t>New Hope Viginia Musambai Academy</t>
  </si>
  <si>
    <t>890000388</t>
  </si>
  <si>
    <t>Lakeview Secondary School</t>
  </si>
  <si>
    <t>880000588</t>
  </si>
  <si>
    <t>Young Archivers Learning Centre</t>
  </si>
  <si>
    <t>880000590</t>
  </si>
  <si>
    <t>stevelee acadamy</t>
  </si>
  <si>
    <t>880000587</t>
  </si>
  <si>
    <t>Legacy Secondary School</t>
  </si>
  <si>
    <t>880000593</t>
  </si>
  <si>
    <t>Rolys Academy</t>
  </si>
  <si>
    <t>880000586</t>
  </si>
  <si>
    <t>Blessed Brains School</t>
  </si>
  <si>
    <t>880000595</t>
  </si>
  <si>
    <t>Ashford Rails School</t>
  </si>
  <si>
    <t>880000589</t>
  </si>
  <si>
    <t>890000386</t>
  </si>
  <si>
    <t>Young  stars school</t>
  </si>
  <si>
    <t>880000591</t>
  </si>
  <si>
    <t>880000596</t>
  </si>
  <si>
    <t>Dovelight Primary School</t>
  </si>
  <si>
    <t>890000389</t>
  </si>
  <si>
    <t>880000598</t>
  </si>
  <si>
    <t>Kabiro Primary School</t>
  </si>
  <si>
    <t>880000594</t>
  </si>
  <si>
    <t>Ubora Senior School</t>
  </si>
  <si>
    <t>890000385</t>
  </si>
  <si>
    <t>880000600</t>
  </si>
  <si>
    <t>ST. Stephen Intergrated School</t>
  </si>
  <si>
    <t>880000592</t>
  </si>
  <si>
    <t>Skyline Education Centre</t>
  </si>
  <si>
    <t>880000597</t>
  </si>
  <si>
    <t>St. Francis Education Centre</t>
  </si>
  <si>
    <t>880000601</t>
  </si>
  <si>
    <t>Intesy Preparatory Academy</t>
  </si>
  <si>
    <t>890000390</t>
  </si>
  <si>
    <t>South Rift - Bomet</t>
  </si>
  <si>
    <t>JOHNCHES ANNEX ACADEMY</t>
  </si>
  <si>
    <t>880000602</t>
  </si>
  <si>
    <t>Pam Junior Academy</t>
  </si>
  <si>
    <t>890000392</t>
  </si>
  <si>
    <t xml:space="preserve">Grannels nursery </t>
  </si>
  <si>
    <t>880000603</t>
  </si>
  <si>
    <t>880000599</t>
  </si>
  <si>
    <t>880000604</t>
  </si>
  <si>
    <t>880000605</t>
  </si>
  <si>
    <t>Omega Academy</t>
  </si>
  <si>
    <t>890000391</t>
  </si>
  <si>
    <t>890000396</t>
  </si>
  <si>
    <t xml:space="preserve">Brainkrest Academy </t>
  </si>
  <si>
    <t>890000397</t>
  </si>
  <si>
    <t>Pecular community school</t>
  </si>
  <si>
    <t>890000393</t>
  </si>
  <si>
    <t>STAR SHAKE VISION</t>
  </si>
  <si>
    <t>890000395</t>
  </si>
  <si>
    <t>MERIDIAN EDUCATION CENTRE</t>
  </si>
  <si>
    <t>880000609</t>
  </si>
  <si>
    <t>SUNCRECENT</t>
  </si>
  <si>
    <t>890000394</t>
  </si>
  <si>
    <t xml:space="preserve">St Thomas Hope Academy </t>
  </si>
  <si>
    <t>880000611</t>
  </si>
  <si>
    <t>880000610</t>
  </si>
  <si>
    <t>880000607</t>
  </si>
  <si>
    <t>Sunbeam Education Centre</t>
  </si>
  <si>
    <t>890000398</t>
  </si>
  <si>
    <t xml:space="preserve">Smart Talent kindergarten </t>
  </si>
  <si>
    <t>880000608</t>
  </si>
  <si>
    <t>Glorious Happy Junior School</t>
  </si>
  <si>
    <t>880000612</t>
  </si>
  <si>
    <t xml:space="preserve">Besure childhood </t>
  </si>
  <si>
    <t>890000399</t>
  </si>
  <si>
    <t>Gracis Learning Centre</t>
  </si>
  <si>
    <t>880000613</t>
  </si>
  <si>
    <t>Surgeon Junior school</t>
  </si>
  <si>
    <t>880000617</t>
  </si>
  <si>
    <t>Maryland Academy and Community Centre</t>
  </si>
  <si>
    <t>880000616</t>
  </si>
  <si>
    <t>Blooms Education centre</t>
  </si>
  <si>
    <t>880000618</t>
  </si>
  <si>
    <t>Patience Education Centre</t>
  </si>
  <si>
    <t>880000614</t>
  </si>
  <si>
    <t>890000400</t>
  </si>
  <si>
    <t>Chesirikwa Daystar Academy</t>
  </si>
  <si>
    <t>880000615</t>
  </si>
  <si>
    <t>880000619</t>
  </si>
  <si>
    <t xml:space="preserve">ALEM JUNIOR ACADEMY </t>
  </si>
  <si>
    <t>890000401</t>
  </si>
  <si>
    <t>880000620</t>
  </si>
  <si>
    <t>890000404</t>
  </si>
  <si>
    <t>Eljoy education centre</t>
  </si>
  <si>
    <t>890000403</t>
  </si>
  <si>
    <t>Youngstars Education Centre</t>
  </si>
  <si>
    <t>880000622</t>
  </si>
  <si>
    <t>880000621</t>
  </si>
  <si>
    <t>880000623</t>
  </si>
  <si>
    <t>Regious School</t>
  </si>
  <si>
    <t>890000402</t>
  </si>
  <si>
    <t>890000405</t>
  </si>
  <si>
    <t>GH Progressive</t>
  </si>
  <si>
    <t>890000408</t>
  </si>
  <si>
    <t xml:space="preserve">Starlight senior education center 
</t>
  </si>
  <si>
    <t>890000407</t>
  </si>
  <si>
    <t>Kitale Praise Junior School</t>
  </si>
  <si>
    <t>880000624</t>
  </si>
  <si>
    <t>Simba Immaculate</t>
  </si>
  <si>
    <t>890000406</t>
  </si>
  <si>
    <t>880000627</t>
  </si>
  <si>
    <t>kiseriam joyland juniour academy</t>
  </si>
  <si>
    <t>880000626</t>
  </si>
  <si>
    <t>Rehema Community Centre</t>
  </si>
  <si>
    <t>880000625</t>
  </si>
  <si>
    <t xml:space="preserve">Top Leaders Learning Center </t>
  </si>
  <si>
    <t>880000632</t>
  </si>
  <si>
    <t>Domain preparatory school</t>
  </si>
  <si>
    <t>880000628</t>
  </si>
  <si>
    <t>kaptagat educational centre</t>
  </si>
  <si>
    <t>880000633</t>
  </si>
  <si>
    <t>890000410</t>
  </si>
  <si>
    <t>890000409</t>
  </si>
  <si>
    <t>Sisejohn Academy</t>
  </si>
  <si>
    <t>880000631</t>
  </si>
  <si>
    <t>890000413</t>
  </si>
  <si>
    <t>Young Land School</t>
  </si>
  <si>
    <t>880000630</t>
  </si>
  <si>
    <t>Lucky Joy</t>
  </si>
  <si>
    <t>880000634</t>
  </si>
  <si>
    <t>Scholar Spring Acadeny school</t>
  </si>
  <si>
    <t>880000636</t>
  </si>
  <si>
    <t xml:space="preserve">Harmony Junior Education Centre </t>
  </si>
  <si>
    <t>880000637</t>
  </si>
  <si>
    <t xml:space="preserve">Nyeri Morning Glory </t>
  </si>
  <si>
    <t>890000412</t>
  </si>
  <si>
    <t xml:space="preserve">Enlighten Academy Kitengela </t>
  </si>
  <si>
    <t>890000411</t>
  </si>
  <si>
    <t>Amazing Grace Community Learning Centre</t>
  </si>
  <si>
    <t>880000640</t>
  </si>
  <si>
    <t>890000414</t>
  </si>
  <si>
    <t>MWAJOY STAR BRIGHT ACADEMY</t>
  </si>
  <si>
    <t>880000639</t>
  </si>
  <si>
    <t>Great promise school Kasarani</t>
  </si>
  <si>
    <t>890000415</t>
  </si>
  <si>
    <t>890000418</t>
  </si>
  <si>
    <t>City Shine Secondary School</t>
  </si>
  <si>
    <t>890000416</t>
  </si>
  <si>
    <t xml:space="preserve">Victory Community school </t>
  </si>
  <si>
    <t>880000641</t>
  </si>
  <si>
    <t xml:space="preserve">Bounty School Kindergarten and daycare </t>
  </si>
  <si>
    <t>880000635</t>
  </si>
  <si>
    <t>Goodluck Academy</t>
  </si>
  <si>
    <t>890000417</t>
  </si>
  <si>
    <t>Mutituni mercy academy</t>
  </si>
  <si>
    <t>880000642</t>
  </si>
  <si>
    <t>880000645</t>
  </si>
  <si>
    <t>890000419</t>
  </si>
  <si>
    <t>890000422</t>
  </si>
  <si>
    <t>Patsue Care Centre</t>
  </si>
  <si>
    <t>880000644</t>
  </si>
  <si>
    <t>880000646</t>
  </si>
  <si>
    <t xml:space="preserve">Fortunate academy </t>
  </si>
  <si>
    <t>890000423</t>
  </si>
  <si>
    <t>HERO STAR ACADEMY</t>
  </si>
  <si>
    <t>880000643</t>
  </si>
  <si>
    <t>890000420</t>
  </si>
  <si>
    <t xml:space="preserve">Ridges Academy </t>
  </si>
  <si>
    <t>880000647</t>
  </si>
  <si>
    <t>Jacom Educational Centre</t>
  </si>
  <si>
    <t>890000421</t>
  </si>
  <si>
    <t>890000425</t>
  </si>
  <si>
    <t>EBENEZER EDUCATION CENTRE</t>
  </si>
  <si>
    <t>880000651</t>
  </si>
  <si>
    <t>Mwangaza Mwingi Center</t>
  </si>
  <si>
    <t>880000650</t>
  </si>
  <si>
    <t>Bliss Hill Academy</t>
  </si>
  <si>
    <t>890000427</t>
  </si>
  <si>
    <t>Marva Elite Academy</t>
  </si>
  <si>
    <t>890000426</t>
  </si>
  <si>
    <t xml:space="preserve">NAKI FAITH LEARNING CENTRE </t>
  </si>
  <si>
    <t>880000649</t>
  </si>
  <si>
    <t xml:space="preserve">Shinning hill international school </t>
  </si>
  <si>
    <t>880000648</t>
  </si>
  <si>
    <t>Favourite Junior Education Centre</t>
  </si>
  <si>
    <t>880000654</t>
  </si>
  <si>
    <t>890000424</t>
  </si>
  <si>
    <t>BETHSAIDA SCHOOL CHEBANGANG</t>
  </si>
  <si>
    <t>890000428</t>
  </si>
  <si>
    <t>Eduville &amp; Califonia Academy</t>
  </si>
  <si>
    <t>880000661</t>
  </si>
  <si>
    <t>KITONYINI BLESSED GIRLS SECONDARY SCHOOL</t>
  </si>
  <si>
    <t>880000656</t>
  </si>
  <si>
    <t>880000660</t>
  </si>
  <si>
    <t>880000662</t>
  </si>
  <si>
    <t>St ignitius</t>
  </si>
  <si>
    <t>890000429</t>
  </si>
  <si>
    <t xml:space="preserve">Junior Stars Community Learning Center </t>
  </si>
  <si>
    <t>880000655</t>
  </si>
  <si>
    <t xml:space="preserve">Holy Star School </t>
  </si>
  <si>
    <t>880000658</t>
  </si>
  <si>
    <t xml:space="preserve">Rolin Joystar school </t>
  </si>
  <si>
    <t>880000657</t>
  </si>
  <si>
    <t>Edom Springs Community School</t>
  </si>
  <si>
    <t>880000659</t>
  </si>
  <si>
    <t>Christna Academy</t>
  </si>
  <si>
    <t>890000432</t>
  </si>
  <si>
    <t xml:space="preserve">Fortune kindergarten </t>
  </si>
  <si>
    <t>890000431</t>
  </si>
  <si>
    <t>Elite Upperhill Education Centre</t>
  </si>
  <si>
    <t>880000652</t>
  </si>
  <si>
    <t>GREENER LIFE SCHOOL</t>
  </si>
  <si>
    <t>890000430</t>
  </si>
  <si>
    <t>Glisha Bridge Accademy</t>
  </si>
  <si>
    <t>DECEMBER, 2023</t>
  </si>
  <si>
    <t>880000670</t>
  </si>
  <si>
    <t>Future Leaders learning center</t>
  </si>
  <si>
    <t>880000678</t>
  </si>
  <si>
    <t>Shammah</t>
  </si>
  <si>
    <t>880000680</t>
  </si>
  <si>
    <t>Gracemo Academy</t>
  </si>
  <si>
    <t>890000435</t>
  </si>
  <si>
    <t>Bguret view academy</t>
  </si>
  <si>
    <t>880000666</t>
  </si>
  <si>
    <t>life christian education center</t>
  </si>
  <si>
    <t>880000675</t>
  </si>
  <si>
    <t>Lins Education centre</t>
  </si>
  <si>
    <t>880000679</t>
  </si>
  <si>
    <t xml:space="preserve">Elim Primary school </t>
  </si>
  <si>
    <t>880000672</t>
  </si>
  <si>
    <t xml:space="preserve">Moyyo </t>
  </si>
  <si>
    <t>890000448</t>
  </si>
  <si>
    <t xml:space="preserve">Lamp of Hope Learning Centre </t>
  </si>
  <si>
    <t>880000665</t>
  </si>
  <si>
    <t xml:space="preserve">Broadminds Junior School </t>
  </si>
  <si>
    <t>890000439</t>
  </si>
  <si>
    <t>Gods will Academy</t>
  </si>
  <si>
    <t>880000671</t>
  </si>
  <si>
    <t>Our lady of Mercy</t>
  </si>
  <si>
    <t>880000669</t>
  </si>
  <si>
    <t xml:space="preserve">Ushindi brilliant school </t>
  </si>
  <si>
    <t>890000442</t>
  </si>
  <si>
    <t xml:space="preserve">Woodland School </t>
  </si>
  <si>
    <t>880000668</t>
  </si>
  <si>
    <t>880000673</t>
  </si>
  <si>
    <t>890000433</t>
  </si>
  <si>
    <t xml:space="preserve">Gods favour ongata calvary educational center </t>
  </si>
  <si>
    <t>880000676</t>
  </si>
  <si>
    <t>Mt. Kenya - Muranga</t>
  </si>
  <si>
    <t>BENEDITO HIGHWAY COMPLEX</t>
  </si>
  <si>
    <t>890000446</t>
  </si>
  <si>
    <t>Gachuthi Primary  School</t>
  </si>
  <si>
    <t>890000438</t>
  </si>
  <si>
    <t>Jujen academy</t>
  </si>
  <si>
    <t>890000436</t>
  </si>
  <si>
    <t xml:space="preserve">Hope Star Academy </t>
  </si>
  <si>
    <t>890000441</t>
  </si>
  <si>
    <t xml:space="preserve">Shilo community center </t>
  </si>
  <si>
    <t>890000449</t>
  </si>
  <si>
    <t xml:space="preserve">Wisdom park Academy </t>
  </si>
  <si>
    <t>880000664</t>
  </si>
  <si>
    <t>ABLE BRAINS EDUCATIONAL CENTER</t>
  </si>
  <si>
    <t>880000667</t>
  </si>
  <si>
    <t>By Faith</t>
  </si>
  <si>
    <t>890000445</t>
  </si>
  <si>
    <t>Umoja Academy</t>
  </si>
  <si>
    <t>890000447</t>
  </si>
  <si>
    <t xml:space="preserve">Olturoto christian school </t>
  </si>
  <si>
    <t>880000663</t>
  </si>
  <si>
    <t>Ufanisi  Secondary School</t>
  </si>
  <si>
    <t>890000437</t>
  </si>
  <si>
    <t xml:space="preserve">Marystar Academy </t>
  </si>
  <si>
    <t>890000443</t>
  </si>
  <si>
    <t>880000677</t>
  </si>
  <si>
    <t xml:space="preserve">Young Foundation Academy </t>
  </si>
  <si>
    <t>890000434</t>
  </si>
  <si>
    <t xml:space="preserve">Kahoya champions primary </t>
  </si>
  <si>
    <t>890000444</t>
  </si>
  <si>
    <t xml:space="preserve">Majani mingi precious Academy </t>
  </si>
  <si>
    <t>JANUARY, 2024</t>
  </si>
  <si>
    <t>880000681</t>
  </si>
  <si>
    <t>880000682</t>
  </si>
  <si>
    <t>Kapket stars Academy</t>
  </si>
  <si>
    <t>890000450</t>
  </si>
  <si>
    <t>880000683</t>
  </si>
  <si>
    <t>Rock community school</t>
  </si>
  <si>
    <t>890000451</t>
  </si>
  <si>
    <t>Neema Gateway Academy</t>
  </si>
  <si>
    <t>880000684</t>
  </si>
  <si>
    <t>890000452</t>
  </si>
  <si>
    <t>Lian Academy</t>
  </si>
  <si>
    <t>880000685</t>
  </si>
  <si>
    <t>God's given education centre</t>
  </si>
  <si>
    <t>890000453</t>
  </si>
  <si>
    <t>Bright Destiny academy</t>
  </si>
  <si>
    <t>880000686</t>
  </si>
  <si>
    <t>St Claire school</t>
  </si>
  <si>
    <t>880000687</t>
  </si>
  <si>
    <t>Gentle potter education centre</t>
  </si>
  <si>
    <t>890000454</t>
  </si>
  <si>
    <t>St philips School Mathare</t>
  </si>
  <si>
    <t>890000455</t>
  </si>
  <si>
    <t>Chacha educational center</t>
  </si>
  <si>
    <t>890000456</t>
  </si>
  <si>
    <t>By Grace Learning Centre</t>
  </si>
  <si>
    <t>880000688</t>
  </si>
  <si>
    <t>Tulips</t>
  </si>
  <si>
    <t>890000458</t>
  </si>
  <si>
    <t>Young Shepherd</t>
  </si>
  <si>
    <t>880000691</t>
  </si>
  <si>
    <t>Amos Wisdom center</t>
  </si>
  <si>
    <t>880000689</t>
  </si>
  <si>
    <t>Rising Star education center</t>
  </si>
  <si>
    <t>890000459</t>
  </si>
  <si>
    <t>Milkan school</t>
  </si>
  <si>
    <t>880000692</t>
  </si>
  <si>
    <t>Tetu By Grace Academy</t>
  </si>
  <si>
    <t>880000690</t>
  </si>
  <si>
    <t>880000694</t>
  </si>
  <si>
    <t>Mutuku Arise International</t>
  </si>
  <si>
    <t>890000460</t>
  </si>
  <si>
    <t>Makyln Education Centre</t>
  </si>
  <si>
    <t>880000695</t>
  </si>
  <si>
    <t>Light bridgeway education centre</t>
  </si>
  <si>
    <t>880000697</t>
  </si>
  <si>
    <t>Fadhili Smiles  Kinder and School</t>
  </si>
  <si>
    <t>880000696</t>
  </si>
  <si>
    <t>Grace park</t>
  </si>
  <si>
    <t>890000462</t>
  </si>
  <si>
    <t>Smartmind school</t>
  </si>
  <si>
    <t>890000463</t>
  </si>
  <si>
    <t>Hilam Elementary school</t>
  </si>
  <si>
    <t>890000465</t>
  </si>
  <si>
    <t>First class education center</t>
  </si>
  <si>
    <t>890000464</t>
  </si>
  <si>
    <t>Lynster faith academy</t>
  </si>
  <si>
    <t>880000698</t>
  </si>
  <si>
    <t>kiserian joyland juniour academy</t>
  </si>
  <si>
    <t>880000699</t>
  </si>
  <si>
    <t>890000466</t>
  </si>
  <si>
    <t>Geotas</t>
  </si>
  <si>
    <t>890000469</t>
  </si>
  <si>
    <t>Guardian Shining Stars Academy</t>
  </si>
  <si>
    <t>890000468</t>
  </si>
  <si>
    <t>Gift of hope learning centre</t>
  </si>
  <si>
    <t>890000470</t>
  </si>
  <si>
    <t>Trinity education center</t>
  </si>
  <si>
    <t>880000701</t>
  </si>
  <si>
    <t>Bright junior community center</t>
  </si>
  <si>
    <t>890000472</t>
  </si>
  <si>
    <t>Shinners school Taasia</t>
  </si>
  <si>
    <t>880000702</t>
  </si>
  <si>
    <t>EMMANUEL NEWLIFE ACADEMY</t>
  </si>
  <si>
    <t>880000704</t>
  </si>
  <si>
    <t>Araunah Roses Educational Center</t>
  </si>
  <si>
    <t>880000703</t>
  </si>
  <si>
    <t>Einstein Lancaster Junior School</t>
  </si>
  <si>
    <t>880000705</t>
  </si>
  <si>
    <t>The Sacred heart school</t>
  </si>
  <si>
    <t>890000473</t>
  </si>
  <si>
    <t>HOPE VAIN CARE</t>
  </si>
  <si>
    <t>880000707</t>
  </si>
  <si>
    <t>Makiri Cornerstone Education center</t>
  </si>
  <si>
    <t>880000706</t>
  </si>
  <si>
    <t>Digital beginners</t>
  </si>
  <si>
    <t>890000474</t>
  </si>
  <si>
    <t>880000708</t>
  </si>
  <si>
    <t>ANSAM Academy</t>
  </si>
  <si>
    <t>880000710</t>
  </si>
  <si>
    <t>Nyota Buena Vista</t>
  </si>
  <si>
    <t>880000709</t>
  </si>
  <si>
    <t>intesy preparatory Academy</t>
  </si>
  <si>
    <t>890000475</t>
  </si>
  <si>
    <t>Zebi Model Academy</t>
  </si>
  <si>
    <t>890000477</t>
  </si>
  <si>
    <t>890000478</t>
  </si>
  <si>
    <t>Brilliant Touch Academy</t>
  </si>
  <si>
    <t>880000711</t>
  </si>
  <si>
    <t>Christ Peace Academy</t>
  </si>
  <si>
    <t>880000712</t>
  </si>
  <si>
    <t>ROYAL KINGS ACADEMY</t>
  </si>
  <si>
    <t>880000713</t>
  </si>
  <si>
    <t>Joy Beginners School</t>
  </si>
  <si>
    <t>890000479</t>
  </si>
  <si>
    <t>Apostolic Junior School</t>
  </si>
  <si>
    <t>890000481</t>
  </si>
  <si>
    <t>Sifa school</t>
  </si>
  <si>
    <t>FEBRUARY, 2024</t>
  </si>
  <si>
    <t>880000754</t>
  </si>
  <si>
    <t xml:space="preserve">Rhema marela academy </t>
  </si>
  <si>
    <t>890000520</t>
  </si>
  <si>
    <t xml:space="preserve">Pamwes Star Academy </t>
  </si>
  <si>
    <t>890000490</t>
  </si>
  <si>
    <t>Happy destiny school</t>
  </si>
  <si>
    <t>880000735</t>
  </si>
  <si>
    <t xml:space="preserve">Elana Junior school </t>
  </si>
  <si>
    <t>880000714</t>
  </si>
  <si>
    <t xml:space="preserve">St. Marvin academy </t>
  </si>
  <si>
    <t>880000715</t>
  </si>
  <si>
    <t>Skyrich Technical Training Insitute</t>
  </si>
  <si>
    <t>890000487</t>
  </si>
  <si>
    <t xml:space="preserve">camp David Junior School </t>
  </si>
  <si>
    <t>880000716</t>
  </si>
  <si>
    <t>Twin star</t>
  </si>
  <si>
    <t>890000526</t>
  </si>
  <si>
    <t>Dale High School</t>
  </si>
  <si>
    <t>890000506</t>
  </si>
  <si>
    <t xml:space="preserve">JADRIAN ACADEMY </t>
  </si>
  <si>
    <t>880000745</t>
  </si>
  <si>
    <t xml:space="preserve">Crystalight junior school </t>
  </si>
  <si>
    <t>890000527</t>
  </si>
  <si>
    <t xml:space="preserve">Joyard academy </t>
  </si>
  <si>
    <t>880000761</t>
  </si>
  <si>
    <t>880000744</t>
  </si>
  <si>
    <t xml:space="preserve">Brookshine academy </t>
  </si>
  <si>
    <t>890000504</t>
  </si>
  <si>
    <t xml:space="preserve">Fekema community centre </t>
  </si>
  <si>
    <t>890000513</t>
  </si>
  <si>
    <t xml:space="preserve">Shaen Central Academy </t>
  </si>
  <si>
    <t>880000741</t>
  </si>
  <si>
    <t>ST PHILIPS ACADEMY</t>
  </si>
  <si>
    <t>880000749</t>
  </si>
  <si>
    <t xml:space="preserve">Juddima Academic Center </t>
  </si>
  <si>
    <t>880000717</t>
  </si>
  <si>
    <t xml:space="preserve">Eucarbet academy </t>
  </si>
  <si>
    <t>880000737</t>
  </si>
  <si>
    <t>Blessed hope academy</t>
  </si>
  <si>
    <t>890000482</t>
  </si>
  <si>
    <t>Grapevine hope centre</t>
  </si>
  <si>
    <t>890000514</t>
  </si>
  <si>
    <t>Ushindi junior Academy</t>
  </si>
  <si>
    <t>890000532</t>
  </si>
  <si>
    <t>Angels Elite</t>
  </si>
  <si>
    <t>880000718</t>
  </si>
  <si>
    <t xml:space="preserve">New adtrack education centre </t>
  </si>
  <si>
    <t>880000732</t>
  </si>
  <si>
    <t>CROWN ACADEMY</t>
  </si>
  <si>
    <t>890000525</t>
  </si>
  <si>
    <t xml:space="preserve">New glory education center </t>
  </si>
  <si>
    <t>880000760</t>
  </si>
  <si>
    <t>Neema Gate Way Academy</t>
  </si>
  <si>
    <t>890000497</t>
  </si>
  <si>
    <t>Morning star juniour academy</t>
  </si>
  <si>
    <t>890000486</t>
  </si>
  <si>
    <t>Divined Destiny School</t>
  </si>
  <si>
    <t>890000530</t>
  </si>
  <si>
    <t>Waterlink Preparatory</t>
  </si>
  <si>
    <t>880000739</t>
  </si>
  <si>
    <t xml:space="preserve">Hillstar kk Academy </t>
  </si>
  <si>
    <t>890000529</t>
  </si>
  <si>
    <t>Springs view Academy</t>
  </si>
  <si>
    <t>880000719</t>
  </si>
  <si>
    <t>Little angles primary school</t>
  </si>
  <si>
    <t>890000501</t>
  </si>
  <si>
    <t xml:space="preserve">Harmony care learning center </t>
  </si>
  <si>
    <t>890000507</t>
  </si>
  <si>
    <t xml:space="preserve">45 Peace learning center </t>
  </si>
  <si>
    <t>890000485</t>
  </si>
  <si>
    <t>Brightcore elite school nairobi</t>
  </si>
  <si>
    <t>880000740</t>
  </si>
  <si>
    <t xml:space="preserve">Little winners school </t>
  </si>
  <si>
    <t>880000759</t>
  </si>
  <si>
    <t xml:space="preserve">Sessiet academy </t>
  </si>
  <si>
    <t>880000747</t>
  </si>
  <si>
    <t xml:space="preserve">Glory Hope Centre </t>
  </si>
  <si>
    <t>890000493</t>
  </si>
  <si>
    <t xml:space="preserve">Hunny kids educational center </t>
  </si>
  <si>
    <t>880000733</t>
  </si>
  <si>
    <t xml:space="preserve">Lorem school </t>
  </si>
  <si>
    <t>880000725</t>
  </si>
  <si>
    <t>Teddy Academy</t>
  </si>
  <si>
    <t>890000518</t>
  </si>
  <si>
    <t xml:space="preserve">Tibet Zionist Academy </t>
  </si>
  <si>
    <t>890000531</t>
  </si>
  <si>
    <t>North Rift - Serem</t>
  </si>
  <si>
    <t>Victory Progressive Academy</t>
  </si>
  <si>
    <t>890000491</t>
  </si>
  <si>
    <t>Joy Chaka</t>
  </si>
  <si>
    <t>880000743</t>
  </si>
  <si>
    <t>880000742</t>
  </si>
  <si>
    <t xml:space="preserve">Diligent steps Academy </t>
  </si>
  <si>
    <t>890000528</t>
  </si>
  <si>
    <t>A-Achievers Educational Centres</t>
  </si>
  <si>
    <t>890000521</t>
  </si>
  <si>
    <t>890000522</t>
  </si>
  <si>
    <t>Hope of the City</t>
  </si>
  <si>
    <t>880000736</t>
  </si>
  <si>
    <t xml:space="preserve">Belpha Education school </t>
  </si>
  <si>
    <t>880000727</t>
  </si>
  <si>
    <t xml:space="preserve">Bright future education centre </t>
  </si>
  <si>
    <t>890000512</t>
  </si>
  <si>
    <t xml:space="preserve">Olonana Memorial Academy </t>
  </si>
  <si>
    <t>890000483</t>
  </si>
  <si>
    <t xml:space="preserve">Froebel Junior School </t>
  </si>
  <si>
    <t>890000484</t>
  </si>
  <si>
    <t>Everest star academy.</t>
  </si>
  <si>
    <t>880000731</t>
  </si>
  <si>
    <t>880000721</t>
  </si>
  <si>
    <t>Tender Heart Educational center</t>
  </si>
  <si>
    <t>890000503</t>
  </si>
  <si>
    <t xml:space="preserve">Youngstar education center </t>
  </si>
  <si>
    <t>890000488</t>
  </si>
  <si>
    <t>880000730</t>
  </si>
  <si>
    <t>890000496</t>
  </si>
  <si>
    <t>St micah educational centre</t>
  </si>
  <si>
    <t>880000756</t>
  </si>
  <si>
    <t>LIGHT FIELD ACADEMY SCHOOL</t>
  </si>
  <si>
    <t>890000523</t>
  </si>
  <si>
    <t xml:space="preserve">Abaikoros premier School </t>
  </si>
  <si>
    <t>890000510</t>
  </si>
  <si>
    <t xml:space="preserve">Jehovah Rapha Academy </t>
  </si>
  <si>
    <t>880000729</t>
  </si>
  <si>
    <t xml:space="preserve">Reality Christian Education Center </t>
  </si>
  <si>
    <t>880000750</t>
  </si>
  <si>
    <t>Jagiet Academy</t>
  </si>
  <si>
    <t>880000722</t>
  </si>
  <si>
    <t>Alphacare Education centre</t>
  </si>
  <si>
    <t>880000723</t>
  </si>
  <si>
    <t xml:space="preserve">PAM HILL ACADEMY </t>
  </si>
  <si>
    <t>890000494</t>
  </si>
  <si>
    <t xml:space="preserve">Channester Education Center </t>
  </si>
  <si>
    <t>880000728</t>
  </si>
  <si>
    <t>890000509</t>
  </si>
  <si>
    <t>Abbyjoy preparatory</t>
  </si>
  <si>
    <t>880000726</t>
  </si>
  <si>
    <t xml:space="preserve">Super kid junior Academy </t>
  </si>
  <si>
    <t>880000751</t>
  </si>
  <si>
    <t xml:space="preserve">Shalom education center </t>
  </si>
  <si>
    <t>890000499</t>
  </si>
  <si>
    <t xml:space="preserve">Affluent secondary school </t>
  </si>
  <si>
    <t>880000755</t>
  </si>
  <si>
    <t>Vineyard School</t>
  </si>
  <si>
    <t>890000515</t>
  </si>
  <si>
    <t>Hadassah Learning centre</t>
  </si>
  <si>
    <t>880000748</t>
  </si>
  <si>
    <t>Bright future academy</t>
  </si>
  <si>
    <t>890000508</t>
  </si>
  <si>
    <t xml:space="preserve">Rosebell preparatory </t>
  </si>
  <si>
    <t>890000500</t>
  </si>
  <si>
    <t>890000498</t>
  </si>
  <si>
    <t xml:space="preserve"> Mauche Victory Academy</t>
  </si>
  <si>
    <t>890000533</t>
  </si>
  <si>
    <t xml:space="preserve">Loch Gardens </t>
  </si>
  <si>
    <t>880000724</t>
  </si>
  <si>
    <t xml:space="preserve">Jirani shine academy </t>
  </si>
  <si>
    <t>890000489</t>
  </si>
  <si>
    <t xml:space="preserve">Mugumo green primary and junior secondary </t>
  </si>
  <si>
    <t>880000734</t>
  </si>
  <si>
    <t>Little Star Academy</t>
  </si>
  <si>
    <t>880000752</t>
  </si>
  <si>
    <t>kids palace</t>
  </si>
  <si>
    <t>890000516</t>
  </si>
  <si>
    <t>Milesteps</t>
  </si>
  <si>
    <t>880000746</t>
  </si>
  <si>
    <t xml:space="preserve">Perch progressive academy </t>
  </si>
  <si>
    <t>880000720</t>
  </si>
  <si>
    <t>Shinning bright mind</t>
  </si>
  <si>
    <t>890000502</t>
  </si>
  <si>
    <t>Sunbeam Educational Centre</t>
  </si>
  <si>
    <t>890000519</t>
  </si>
  <si>
    <t>Trinity sharp minds school</t>
  </si>
  <si>
    <t>890000511</t>
  </si>
  <si>
    <t>Eldoshield Academy</t>
  </si>
  <si>
    <t>880000738</t>
  </si>
  <si>
    <t xml:space="preserve">Baraka Emityot Academy </t>
  </si>
  <si>
    <t>MARCH, 2024</t>
  </si>
  <si>
    <t>880000762</t>
  </si>
  <si>
    <t>Alliance Vision Educational Centre</t>
  </si>
  <si>
    <t>890000524</t>
  </si>
  <si>
    <t>890000535</t>
  </si>
  <si>
    <t xml:space="preserve">Best Winners Academy </t>
  </si>
  <si>
    <t>890000534</t>
  </si>
  <si>
    <t xml:space="preserve">Josec Education Center </t>
  </si>
  <si>
    <t>890000536</t>
  </si>
  <si>
    <t>Glad kids foundation center</t>
  </si>
  <si>
    <t>880000763</t>
  </si>
  <si>
    <t xml:space="preserve">Furaha kindergarten </t>
  </si>
  <si>
    <t>890000537</t>
  </si>
  <si>
    <t>Forever winners learning centre</t>
  </si>
  <si>
    <t>880000764</t>
  </si>
  <si>
    <t>880000765</t>
  </si>
  <si>
    <t xml:space="preserve">Newel Generation Academy </t>
  </si>
  <si>
    <t>880000767</t>
  </si>
  <si>
    <t>VEROS EDUCATION CENTER</t>
  </si>
  <si>
    <t>880000766</t>
  </si>
  <si>
    <t>MIPS College</t>
  </si>
  <si>
    <t>890000538</t>
  </si>
  <si>
    <t>STARLITE EDUCATIONAL CENRE</t>
  </si>
  <si>
    <t>880000768</t>
  </si>
  <si>
    <t xml:space="preserve">Wingers Academy </t>
  </si>
  <si>
    <t>890000540</t>
  </si>
  <si>
    <t>Vision Learning Centre</t>
  </si>
  <si>
    <t>880000770</t>
  </si>
  <si>
    <t xml:space="preserve">Blossom academy </t>
  </si>
  <si>
    <t>880000769</t>
  </si>
  <si>
    <t>Lins daycare community centre</t>
  </si>
  <si>
    <t>890000539</t>
  </si>
  <si>
    <t>880000775</t>
  </si>
  <si>
    <t>Lansta learning centre</t>
  </si>
  <si>
    <t>890000541</t>
  </si>
  <si>
    <t>Success rachi</t>
  </si>
  <si>
    <t>880000771</t>
  </si>
  <si>
    <t>Landmark</t>
  </si>
  <si>
    <t>890000542</t>
  </si>
  <si>
    <t>880000777</t>
  </si>
  <si>
    <t xml:space="preserve">Prince of peace education centre </t>
  </si>
  <si>
    <t>880000773</t>
  </si>
  <si>
    <t xml:space="preserve">Goshenland Academy </t>
  </si>
  <si>
    <t>890000547</t>
  </si>
  <si>
    <t>JOBENFA</t>
  </si>
  <si>
    <t>890000544</t>
  </si>
  <si>
    <t xml:space="preserve">FAITH SHEPHERD ACADEMY </t>
  </si>
  <si>
    <t>890000546</t>
  </si>
  <si>
    <t xml:space="preserve">Saimos care center </t>
  </si>
  <si>
    <t>890000548</t>
  </si>
  <si>
    <t>Little Angels of God</t>
  </si>
  <si>
    <t>880000780</t>
  </si>
  <si>
    <t xml:space="preserve">Njiiru. education centre </t>
  </si>
  <si>
    <t>880000778</t>
  </si>
  <si>
    <t xml:space="preserve">Trainsview academy </t>
  </si>
  <si>
    <t>880000779</t>
  </si>
  <si>
    <t>MT Olives Education centre</t>
  </si>
  <si>
    <t>890000545</t>
  </si>
  <si>
    <t>Wamoja Academy</t>
  </si>
  <si>
    <t>890000550</t>
  </si>
  <si>
    <t xml:space="preserve">Young achievers education center </t>
  </si>
  <si>
    <t>880000783</t>
  </si>
  <si>
    <t xml:space="preserve">Bridge base preparatory </t>
  </si>
  <si>
    <t>880000781</t>
  </si>
  <si>
    <t xml:space="preserve">Tembwo Junior Academy </t>
  </si>
  <si>
    <t>880000784</t>
  </si>
  <si>
    <t>Pema Academy</t>
  </si>
  <si>
    <t>880000774</t>
  </si>
  <si>
    <t xml:space="preserve">Lengut Great Hope Academy </t>
  </si>
  <si>
    <t>880000782</t>
  </si>
  <si>
    <t xml:space="preserve">St Stephen Intergrated School </t>
  </si>
  <si>
    <t>890000549</t>
  </si>
  <si>
    <t xml:space="preserve">Joyland Vision Academy </t>
  </si>
  <si>
    <t>880000785</t>
  </si>
  <si>
    <t>880000786</t>
  </si>
  <si>
    <t xml:space="preserve">EUNIQUE EDUCATIONAL CENTRE. </t>
  </si>
  <si>
    <t>880000787</t>
  </si>
  <si>
    <t xml:space="preserve">Blessed Heart Academy </t>
  </si>
  <si>
    <t>880000791</t>
  </si>
  <si>
    <t>880000790</t>
  </si>
  <si>
    <t>North Rift - Nandi Hills</t>
  </si>
  <si>
    <t>Karo Junior</t>
  </si>
  <si>
    <t>880000793</t>
  </si>
  <si>
    <t>Upanuzi joyous academy</t>
  </si>
  <si>
    <t>880000789</t>
  </si>
  <si>
    <t>Nyeri Morning Glory Kindergarten</t>
  </si>
  <si>
    <t>890000555</t>
  </si>
  <si>
    <t xml:space="preserve">Baraka Nursery </t>
  </si>
  <si>
    <t>890000554</t>
  </si>
  <si>
    <t>890000557</t>
  </si>
  <si>
    <t>880000795</t>
  </si>
  <si>
    <t>Brilliant Junior learning centre</t>
  </si>
  <si>
    <t>880000797</t>
  </si>
  <si>
    <t xml:space="preserve">Bright </t>
  </si>
  <si>
    <t>890000563</t>
  </si>
  <si>
    <t>Peculiar community centre</t>
  </si>
  <si>
    <t>880000796</t>
  </si>
  <si>
    <t xml:space="preserve">Shamiri junior school </t>
  </si>
  <si>
    <t>890000559</t>
  </si>
  <si>
    <t>JayBees Kids Center</t>
  </si>
  <si>
    <t>890000565</t>
  </si>
  <si>
    <t>Kids Care Education Centre</t>
  </si>
  <si>
    <t>880000798</t>
  </si>
  <si>
    <t>890000566</t>
  </si>
  <si>
    <t>Granel School</t>
  </si>
  <si>
    <t>890000569</t>
  </si>
  <si>
    <t xml:space="preserve">Mitua education Centre </t>
  </si>
  <si>
    <t>880000794</t>
  </si>
  <si>
    <t xml:space="preserve">Joy Junior Academy </t>
  </si>
  <si>
    <t>890000564</t>
  </si>
  <si>
    <t>Great vision education centre</t>
  </si>
  <si>
    <t>890000567</t>
  </si>
  <si>
    <t>JAFRIN EDUCATION CENTRE</t>
  </si>
  <si>
    <t>890000558</t>
  </si>
  <si>
    <t>Ngeani Secondary School</t>
  </si>
  <si>
    <t>890000556</t>
  </si>
  <si>
    <t>890000568</t>
  </si>
  <si>
    <t>Exodus  academy</t>
  </si>
  <si>
    <t>890000570</t>
  </si>
  <si>
    <t>880000800</t>
  </si>
  <si>
    <t>Ndwaru Road Royal Academy</t>
  </si>
  <si>
    <t>880000799</t>
  </si>
  <si>
    <t>890000574</t>
  </si>
  <si>
    <t>Rodrise Education Centre</t>
  </si>
  <si>
    <t>880000801</t>
  </si>
  <si>
    <t xml:space="preserve">Lanes Junior Academy </t>
  </si>
  <si>
    <t>880000802</t>
  </si>
  <si>
    <t>Shinning hill Education center</t>
  </si>
  <si>
    <t>890000576</t>
  </si>
  <si>
    <t>HEROES OF FAITH FOUNDATION</t>
  </si>
  <si>
    <t>890000571</t>
  </si>
  <si>
    <t>MERIDAN EDUCATION CENTRE</t>
  </si>
  <si>
    <t>890000575</t>
  </si>
  <si>
    <t>St.Lorna Academy</t>
  </si>
  <si>
    <t>880000803</t>
  </si>
  <si>
    <t>patience preparatory</t>
  </si>
  <si>
    <t>890000579</t>
  </si>
  <si>
    <t>890000581</t>
  </si>
  <si>
    <t>Maklyn community school</t>
  </si>
  <si>
    <t>890000573</t>
  </si>
  <si>
    <t>Mount Olives Academy</t>
  </si>
  <si>
    <t>890000578</t>
  </si>
  <si>
    <t>890000582</t>
  </si>
  <si>
    <t>Green garden</t>
  </si>
  <si>
    <t>880000807</t>
  </si>
  <si>
    <t>Chazon Academy</t>
  </si>
  <si>
    <t>880000804</t>
  </si>
  <si>
    <t>St. Irene Kindergaten and school</t>
  </si>
  <si>
    <t>880000805</t>
  </si>
  <si>
    <t>kiserian joyland junior Academy</t>
  </si>
  <si>
    <t>880000806</t>
  </si>
  <si>
    <t>Regious academy</t>
  </si>
  <si>
    <t>890000580</t>
  </si>
  <si>
    <t>Kalawa winners accademy</t>
  </si>
  <si>
    <t>890000584</t>
  </si>
  <si>
    <t>Chachas Education Centre</t>
  </si>
  <si>
    <t>890000583</t>
  </si>
  <si>
    <t>890000585</t>
  </si>
  <si>
    <t>880000809</t>
  </si>
  <si>
    <t>890000589</t>
  </si>
  <si>
    <t>Little FFlowea Academy</t>
  </si>
  <si>
    <t>890000594</t>
  </si>
  <si>
    <t>890000587</t>
  </si>
  <si>
    <t>Green gate</t>
  </si>
  <si>
    <t>890000595</t>
  </si>
  <si>
    <t xml:space="preserve">Kingdom education center </t>
  </si>
  <si>
    <t>880000812</t>
  </si>
  <si>
    <t xml:space="preserve">Zara Academy </t>
  </si>
  <si>
    <t>880000814</t>
  </si>
  <si>
    <t>Chesori school</t>
  </si>
  <si>
    <t>880000811</t>
  </si>
  <si>
    <t xml:space="preserve">Gilberma Gilma School </t>
  </si>
  <si>
    <t>880000810</t>
  </si>
  <si>
    <t>ST. TRACIOUS SCHOOL</t>
  </si>
  <si>
    <t>880000813</t>
  </si>
  <si>
    <t>Success Junior SHG</t>
  </si>
  <si>
    <t>890000590</t>
  </si>
  <si>
    <t>Tospstar Junior School</t>
  </si>
  <si>
    <t>880000816</t>
  </si>
  <si>
    <t xml:space="preserve">Musagara academy </t>
  </si>
  <si>
    <t>880000815</t>
  </si>
  <si>
    <t>890000591</t>
  </si>
  <si>
    <t xml:space="preserve">Rich brain school </t>
  </si>
  <si>
    <t>880000808</t>
  </si>
  <si>
    <t>Little Angels Academy Tambach</t>
  </si>
  <si>
    <t>880000819</t>
  </si>
  <si>
    <t>880000818</t>
  </si>
  <si>
    <t>KATSO</t>
  </si>
  <si>
    <t>890000597</t>
  </si>
  <si>
    <t>GlassGow Academy</t>
  </si>
  <si>
    <t>890000596</t>
  </si>
  <si>
    <t>Pivot Preperatory school</t>
  </si>
  <si>
    <t>890000592</t>
  </si>
  <si>
    <t>880000817</t>
  </si>
  <si>
    <t xml:space="preserve">Mosoriot Junior Academy </t>
  </si>
  <si>
    <t>APRIL, 2024</t>
  </si>
  <si>
    <t>Humble soul</t>
  </si>
  <si>
    <t xml:space="preserve">Benedicto Highway Complex </t>
  </si>
  <si>
    <t>Lins Education center</t>
  </si>
  <si>
    <t xml:space="preserve">st bakhita joy school </t>
  </si>
  <si>
    <t>YM MEMORIAL SCHOOL</t>
  </si>
  <si>
    <t xml:space="preserve">LIAN ACADEMY </t>
  </si>
  <si>
    <t>The Beacon academy</t>
  </si>
  <si>
    <t xml:space="preserve">The keens school </t>
  </si>
  <si>
    <t>Destiny Premier Academy</t>
  </si>
  <si>
    <t>St Francis Academy</t>
  </si>
  <si>
    <t xml:space="preserve">Divine community school </t>
  </si>
  <si>
    <t>St Jude's Academy</t>
  </si>
  <si>
    <t>Precious Bensophil  Centre</t>
  </si>
  <si>
    <t xml:space="preserve">NYERI BLUE BELLS SCHOOL </t>
  </si>
  <si>
    <t xml:space="preserve">PRINCE OF SHALOM ACADEMY </t>
  </si>
  <si>
    <t>New song learning centre</t>
  </si>
  <si>
    <t>Edom Springs communith school</t>
  </si>
  <si>
    <t xml:space="preserve">Happy Tot </t>
  </si>
  <si>
    <t>Tepa Academy</t>
  </si>
  <si>
    <t>harvard Model School</t>
  </si>
  <si>
    <t xml:space="preserve">Joy Bringers </t>
  </si>
  <si>
    <t>GreenLand Junior</t>
  </si>
  <si>
    <t>Arise Child and Shine School</t>
  </si>
  <si>
    <t>MarylandAcademy and Community Centre</t>
  </si>
  <si>
    <t xml:space="preserve">Luz Academy </t>
  </si>
  <si>
    <t xml:space="preserve">Bright Destiny academy </t>
  </si>
  <si>
    <t>Valley view academy</t>
  </si>
  <si>
    <t xml:space="preserve">Top Victory Academy </t>
  </si>
  <si>
    <t>Agano Junior Academy</t>
  </si>
  <si>
    <t>Better Tomorrow</t>
  </si>
  <si>
    <t>Jowan learning centre</t>
  </si>
  <si>
    <t xml:space="preserve">Domain Preparatory school </t>
  </si>
  <si>
    <t xml:space="preserve">Skyline Education center </t>
  </si>
  <si>
    <t>Dandora Hope Education Centre</t>
  </si>
  <si>
    <t xml:space="preserve">Winners education center </t>
  </si>
  <si>
    <t>lucky blessed angels academy</t>
  </si>
  <si>
    <t xml:space="preserve">Humble Hearts School </t>
  </si>
  <si>
    <t>Golden Gift Academy</t>
  </si>
  <si>
    <t>Sibiah Star School</t>
  </si>
  <si>
    <t>Brightshiners Junior School</t>
  </si>
  <si>
    <t>Mitero Siva Spring Acadeny</t>
  </si>
  <si>
    <t>Judah Education center</t>
  </si>
  <si>
    <t xml:space="preserve">Macky learning center </t>
  </si>
  <si>
    <t xml:space="preserve">Up high academy </t>
  </si>
  <si>
    <t xml:space="preserve">The carossel schools </t>
  </si>
  <si>
    <t>Kerstine High School</t>
  </si>
  <si>
    <t>St Saviour junior academy</t>
  </si>
  <si>
    <t>Skyline Eagles Junior Academy</t>
  </si>
  <si>
    <t>Highgate education center</t>
  </si>
  <si>
    <t>Amalo Good Hope</t>
  </si>
  <si>
    <t>Hekima Academy</t>
  </si>
  <si>
    <t xml:space="preserve">Sunbeam education center </t>
  </si>
  <si>
    <t>GENESIS sHINNERS eDUCATIONAL</t>
  </si>
  <si>
    <t>Rurii Economy Secondary school</t>
  </si>
  <si>
    <t>Supreme Victory Wave Academy</t>
  </si>
  <si>
    <t xml:space="preserve">EMMANUEL NEW LIFE ACADEMY </t>
  </si>
  <si>
    <t xml:space="preserve">Hagar education center </t>
  </si>
  <si>
    <t>Waterfords Golden Hearts School</t>
  </si>
  <si>
    <t xml:space="preserve">The Manven School </t>
  </si>
  <si>
    <t xml:space="preserve">PCEA Kiawara nursery </t>
  </si>
  <si>
    <t>horizon elite school</t>
  </si>
  <si>
    <t xml:space="preserve">Agrigate Academy </t>
  </si>
  <si>
    <t xml:space="preserve">Apostolic junior academy </t>
  </si>
  <si>
    <t xml:space="preserve">True viyn education centre </t>
  </si>
  <si>
    <t xml:space="preserve">Baby Joy Academy </t>
  </si>
  <si>
    <t xml:space="preserve">Bypromise school </t>
  </si>
  <si>
    <t>Happy Kids</t>
  </si>
  <si>
    <t>CAMMY BRIGHT ACADEMY</t>
  </si>
  <si>
    <t xml:space="preserve">Rolys Academy </t>
  </si>
  <si>
    <t>Blessed Education centre</t>
  </si>
  <si>
    <t xml:space="preserve">Life Christian Educational center </t>
  </si>
  <si>
    <t xml:space="preserve">Royal child Academy </t>
  </si>
  <si>
    <t>Kiambaa St Anne junior academy</t>
  </si>
  <si>
    <t>Timtasha School</t>
  </si>
  <si>
    <t xml:space="preserve">Guardian Shining Stars Academy </t>
  </si>
  <si>
    <t>Sigowet Upper hill school</t>
  </si>
  <si>
    <t>Grammar Spire Academy</t>
  </si>
  <si>
    <t xml:space="preserve">Springside Academy </t>
  </si>
  <si>
    <t xml:space="preserve">Johnches Annex Academy </t>
  </si>
  <si>
    <t xml:space="preserve">Emmaland academy </t>
  </si>
  <si>
    <t xml:space="preserve">Shakinah Eagles Springs Academy </t>
  </si>
  <si>
    <t xml:space="preserve">Honey spring </t>
  </si>
  <si>
    <t xml:space="preserve">Ambers of joy academy </t>
  </si>
  <si>
    <t xml:space="preserve">Precious junior academy </t>
  </si>
  <si>
    <t xml:space="preserve">Smartcom Wilma academy </t>
  </si>
  <si>
    <t xml:space="preserve">Tip Top Academy </t>
  </si>
  <si>
    <t xml:space="preserve">Ruthland school </t>
  </si>
  <si>
    <t xml:space="preserve">BLOSSON ACADEMY </t>
  </si>
  <si>
    <t>Book-star learning centre</t>
  </si>
  <si>
    <t>MAY, 2024</t>
  </si>
  <si>
    <t>890000648</t>
  </si>
  <si>
    <t>890000653</t>
  </si>
  <si>
    <t>BOUNTY SCHOOL KINDERGARTEN AND DAYCARE</t>
  </si>
  <si>
    <t>880000881</t>
  </si>
  <si>
    <t>890000649</t>
  </si>
  <si>
    <t>Blessed little Hearts</t>
  </si>
  <si>
    <t>890000652</t>
  </si>
  <si>
    <t>St Augustus Academy</t>
  </si>
  <si>
    <t>890000651</t>
  </si>
  <si>
    <t>Westroad junior school</t>
  </si>
  <si>
    <t>890000654</t>
  </si>
  <si>
    <t xml:space="preserve">Tumaini junior academy </t>
  </si>
  <si>
    <t>890000655</t>
  </si>
  <si>
    <t>UMOJA ACADEMY</t>
  </si>
  <si>
    <t>880000882</t>
  </si>
  <si>
    <t xml:space="preserve">Omega Academy </t>
  </si>
  <si>
    <t>880000883</t>
  </si>
  <si>
    <t xml:space="preserve">Ndalat Gaa Academy </t>
  </si>
  <si>
    <t>880000888</t>
  </si>
  <si>
    <t>Olturoto christian school</t>
  </si>
  <si>
    <t>890000657</t>
  </si>
  <si>
    <t>Ranyda Education Centre</t>
  </si>
  <si>
    <t>880000887</t>
  </si>
  <si>
    <t>880000886</t>
  </si>
  <si>
    <t>890000656</t>
  </si>
  <si>
    <t xml:space="preserve">St Thomas  Hope Academy </t>
  </si>
  <si>
    <t>880000884</t>
  </si>
  <si>
    <t xml:space="preserve">Fortunate Academy </t>
  </si>
  <si>
    <t>880000885</t>
  </si>
  <si>
    <t>880000889</t>
  </si>
  <si>
    <t>Mugunga turning point</t>
  </si>
  <si>
    <t>890000658</t>
  </si>
  <si>
    <t>Destinyland community learning centre</t>
  </si>
  <si>
    <t>880000892</t>
  </si>
  <si>
    <t xml:space="preserve">Etham Blessed kids center </t>
  </si>
  <si>
    <t>890000659</t>
  </si>
  <si>
    <t>880000891</t>
  </si>
  <si>
    <t xml:space="preserve">DreamRock Academy </t>
  </si>
  <si>
    <t>880000893</t>
  </si>
  <si>
    <t xml:space="preserve">The Affluent high school </t>
  </si>
  <si>
    <t>890000660</t>
  </si>
  <si>
    <t xml:space="preserve">Cannan garden </t>
  </si>
  <si>
    <t>890000661</t>
  </si>
  <si>
    <t>Brave heart</t>
  </si>
  <si>
    <t>880000895</t>
  </si>
  <si>
    <t>Simeon joseph katua</t>
  </si>
  <si>
    <t>890000663</t>
  </si>
  <si>
    <t xml:space="preserve">Mary star Academy </t>
  </si>
  <si>
    <t>890000662</t>
  </si>
  <si>
    <t xml:space="preserve">TOLWIN ACADEMY </t>
  </si>
  <si>
    <t>890000664</t>
  </si>
  <si>
    <t xml:space="preserve">Precious Emmanuel school </t>
  </si>
  <si>
    <t>890000665</t>
  </si>
  <si>
    <t xml:space="preserve">Young shepherds school </t>
  </si>
  <si>
    <t>880000896</t>
  </si>
  <si>
    <t xml:space="preserve">Brookshine junior academy </t>
  </si>
  <si>
    <t>890000666</t>
  </si>
  <si>
    <t xml:space="preserve">MOTHER'S HEART </t>
  </si>
  <si>
    <t>880000897</t>
  </si>
  <si>
    <t xml:space="preserve">Shalom Vision Academy </t>
  </si>
  <si>
    <t>890000667</t>
  </si>
  <si>
    <t xml:space="preserve">Nuru preparatory </t>
  </si>
  <si>
    <t>880000899</t>
  </si>
  <si>
    <t xml:space="preserve">Regen-St Marys academy </t>
  </si>
  <si>
    <t>890000670</t>
  </si>
  <si>
    <t>890000669</t>
  </si>
  <si>
    <t xml:space="preserve">Surgeon Junior school </t>
  </si>
  <si>
    <t>890000673</t>
  </si>
  <si>
    <t>Elite upperhill education centre</t>
  </si>
  <si>
    <t>880000901</t>
  </si>
  <si>
    <t>Grasam school</t>
  </si>
  <si>
    <t>890000672</t>
  </si>
  <si>
    <t>Burguret view academy</t>
  </si>
  <si>
    <t>890000674</t>
  </si>
  <si>
    <t>890000671</t>
  </si>
  <si>
    <t xml:space="preserve">Sacred heart school </t>
  </si>
  <si>
    <t>880000900</t>
  </si>
  <si>
    <t xml:space="preserve">Merrybells Academy </t>
  </si>
  <si>
    <t>880000904</t>
  </si>
  <si>
    <t xml:space="preserve">Jagiet Academy </t>
  </si>
  <si>
    <t>890000675</t>
  </si>
  <si>
    <t xml:space="preserve">Search And See Academy </t>
  </si>
  <si>
    <t>880000902</t>
  </si>
  <si>
    <t xml:space="preserve">ACK All saints Manyatta primary school </t>
  </si>
  <si>
    <t>890000676</t>
  </si>
  <si>
    <t xml:space="preserve">Glorious Friends Academy </t>
  </si>
  <si>
    <t>880000905</t>
  </si>
  <si>
    <t xml:space="preserve">Camp David Junior School </t>
  </si>
  <si>
    <t>880000907</t>
  </si>
  <si>
    <t>Future leaders learning centre</t>
  </si>
  <si>
    <t>880000906</t>
  </si>
  <si>
    <t>Purple Olives Academy  Kapkures</t>
  </si>
  <si>
    <t>880000909</t>
  </si>
  <si>
    <t xml:space="preserve">Menju Abundant life academy </t>
  </si>
  <si>
    <t>880000908</t>
  </si>
  <si>
    <t>La-Unica schools</t>
  </si>
  <si>
    <t>880000911</t>
  </si>
  <si>
    <t>Blessed brain school</t>
  </si>
  <si>
    <t>890000677</t>
  </si>
  <si>
    <t>880000910</t>
  </si>
  <si>
    <t xml:space="preserve">MILLHAN JUNIOR ACADEMY </t>
  </si>
  <si>
    <t>880000913</t>
  </si>
  <si>
    <t xml:space="preserve">Kiserian joyland junior Academy </t>
  </si>
  <si>
    <t>880000915</t>
  </si>
  <si>
    <t xml:space="preserve">Eagle's Beacon Academy </t>
  </si>
  <si>
    <t>890000678</t>
  </si>
  <si>
    <t xml:space="preserve">Daima Ufanisi Academy </t>
  </si>
  <si>
    <t>880000912</t>
  </si>
  <si>
    <t>880000914</t>
  </si>
  <si>
    <t xml:space="preserve">Glorious happy junior education centre </t>
  </si>
  <si>
    <t>890000680</t>
  </si>
  <si>
    <t>Little winners school</t>
  </si>
  <si>
    <t>890000679</t>
  </si>
  <si>
    <t xml:space="preserve">Henma Kindergarten </t>
  </si>
  <si>
    <t>890000688</t>
  </si>
  <si>
    <t>880000917</t>
  </si>
  <si>
    <t>The Christiano School</t>
  </si>
  <si>
    <t>890000684</t>
  </si>
  <si>
    <t xml:space="preserve">Calisha springs educational center </t>
  </si>
  <si>
    <t>890000690</t>
  </si>
  <si>
    <t>South Rift - Mogogosiek</t>
  </si>
  <si>
    <t>Kapletundo central academy</t>
  </si>
  <si>
    <t>880000920</t>
  </si>
  <si>
    <t xml:space="preserve">Joygate Educational Center </t>
  </si>
  <si>
    <t>880000918</t>
  </si>
  <si>
    <t>890000682</t>
  </si>
  <si>
    <t xml:space="preserve">Shammah academy </t>
  </si>
  <si>
    <t>890000694</t>
  </si>
  <si>
    <t xml:space="preserve">Guiding star Academy </t>
  </si>
  <si>
    <t>880000919</t>
  </si>
  <si>
    <t xml:space="preserve">New Hope Christian Academy </t>
  </si>
  <si>
    <t>880000903</t>
  </si>
  <si>
    <t xml:space="preserve">Millinium school </t>
  </si>
  <si>
    <t>890000691</t>
  </si>
  <si>
    <t xml:space="preserve">Pelyne Academy </t>
  </si>
  <si>
    <t>880000922</t>
  </si>
  <si>
    <t>890000686</t>
  </si>
  <si>
    <t>Naivasha Busarah Junior</t>
  </si>
  <si>
    <t>890000693</t>
  </si>
  <si>
    <t xml:space="preserve">Brilliant Touch </t>
  </si>
  <si>
    <t>890000692</t>
  </si>
  <si>
    <t>890000696</t>
  </si>
  <si>
    <t>890000695</t>
  </si>
  <si>
    <t>890000697</t>
  </si>
  <si>
    <t xml:space="preserve">Clever Junior Academy </t>
  </si>
  <si>
    <t>890000689</t>
  </si>
  <si>
    <t>Josana Day School</t>
  </si>
  <si>
    <t>880000923</t>
  </si>
  <si>
    <t>890000681</t>
  </si>
  <si>
    <t>St Phillips School Mathare</t>
  </si>
  <si>
    <t>880000924</t>
  </si>
  <si>
    <t>Patriana academy</t>
  </si>
  <si>
    <t>JUNE, 2024</t>
  </si>
  <si>
    <t>890000685</t>
  </si>
  <si>
    <t>Mentor Elite school</t>
  </si>
  <si>
    <t>890000698</t>
  </si>
  <si>
    <t xml:space="preserve">SkyView </t>
  </si>
  <si>
    <t>880000925</t>
  </si>
  <si>
    <t xml:space="preserve">Pemuga Academy </t>
  </si>
  <si>
    <t>890000699</t>
  </si>
  <si>
    <t>880000926</t>
  </si>
  <si>
    <t xml:space="preserve">Intesy preparatory Academy </t>
  </si>
  <si>
    <t>890000700</t>
  </si>
  <si>
    <t xml:space="preserve">Majani Mingi precious school </t>
  </si>
  <si>
    <t>880000927</t>
  </si>
  <si>
    <t xml:space="preserve">Gentle potter education centre </t>
  </si>
  <si>
    <t>890000701</t>
  </si>
  <si>
    <t>Shamren</t>
  </si>
  <si>
    <t>880000928</t>
  </si>
  <si>
    <t>Little foot school</t>
  </si>
  <si>
    <t>880000929</t>
  </si>
  <si>
    <t>Lamp of hope learning centre</t>
  </si>
  <si>
    <t>890000702</t>
  </si>
  <si>
    <t>JM GOOD HOPE</t>
  </si>
  <si>
    <t>890000703</t>
  </si>
  <si>
    <t>Tangit Academy</t>
  </si>
  <si>
    <t>880000931</t>
  </si>
  <si>
    <t>God's Daily Academy</t>
  </si>
  <si>
    <t>880000934</t>
  </si>
  <si>
    <t xml:space="preserve">Neema seed junior Academy </t>
  </si>
  <si>
    <t>880000935</t>
  </si>
  <si>
    <t>North Rift - Kapsabet Main</t>
  </si>
  <si>
    <t xml:space="preserve">KAPTOROI FOREST VIEW </t>
  </si>
  <si>
    <t>880000930</t>
  </si>
  <si>
    <t>Jay academy kikawa</t>
  </si>
  <si>
    <t>880000933</t>
  </si>
  <si>
    <t>Shinners mbaranga acadamy</t>
  </si>
  <si>
    <t>880000932</t>
  </si>
  <si>
    <t xml:space="preserve">Nakuru Neema Academy </t>
  </si>
  <si>
    <t>880000936</t>
  </si>
  <si>
    <t>880000939</t>
  </si>
  <si>
    <t xml:space="preserve">Daylight high school </t>
  </si>
  <si>
    <t>880000937</t>
  </si>
  <si>
    <t>st secilia academy</t>
  </si>
  <si>
    <t>890000705</t>
  </si>
  <si>
    <t xml:space="preserve">Victory Community School </t>
  </si>
  <si>
    <t>880000938</t>
  </si>
  <si>
    <t xml:space="preserve">Plemis Academy </t>
  </si>
  <si>
    <t>880000942</t>
  </si>
  <si>
    <t>Tender heart educational centr</t>
  </si>
  <si>
    <t>890000707</t>
  </si>
  <si>
    <t xml:space="preserve">Hopevine  Care  Center </t>
  </si>
  <si>
    <t>890000706</t>
  </si>
  <si>
    <t xml:space="preserve">Pleasand groove Academy </t>
  </si>
  <si>
    <t>890000708</t>
  </si>
  <si>
    <t>Brightcore Elites School</t>
  </si>
  <si>
    <t>890000709</t>
  </si>
  <si>
    <t xml:space="preserve">Tumaini Josly School </t>
  </si>
  <si>
    <t>880000941</t>
  </si>
  <si>
    <t>Astute education centre</t>
  </si>
  <si>
    <t>880000940</t>
  </si>
  <si>
    <t>Vine tree junior school</t>
  </si>
  <si>
    <t>880000944</t>
  </si>
  <si>
    <t>Ongata Rongai Pinebreeze</t>
  </si>
  <si>
    <t>880000943</t>
  </si>
  <si>
    <t xml:space="preserve">Kidpalace </t>
  </si>
  <si>
    <t>880000945</t>
  </si>
  <si>
    <t>Unibrigge highschool</t>
  </si>
  <si>
    <t>890000713</t>
  </si>
  <si>
    <t xml:space="preserve">The everest premier school </t>
  </si>
  <si>
    <t>890000714</t>
  </si>
  <si>
    <t xml:space="preserve">The Tlims Center </t>
  </si>
  <si>
    <t>890000712</t>
  </si>
  <si>
    <t xml:space="preserve">Margmary girl's high school </t>
  </si>
  <si>
    <t>890000710</t>
  </si>
  <si>
    <t>Spring field Tawala Academy</t>
  </si>
  <si>
    <t>890000716</t>
  </si>
  <si>
    <t>KAPTUMO ROAD ELITE ACADEMY</t>
  </si>
  <si>
    <t>890000718</t>
  </si>
  <si>
    <t>The Frecan Junior School</t>
  </si>
  <si>
    <t>890000720</t>
  </si>
  <si>
    <t xml:space="preserve">Shinner school taasia </t>
  </si>
  <si>
    <t>880000948</t>
  </si>
  <si>
    <t xml:space="preserve">Young Achievers Learning Center </t>
  </si>
  <si>
    <t>880000949</t>
  </si>
  <si>
    <t>Eldoret Child Destiny Complex</t>
  </si>
  <si>
    <t>880000950</t>
  </si>
  <si>
    <t>890000711</t>
  </si>
  <si>
    <t>Kingsway Preparatory school</t>
  </si>
  <si>
    <t>880000954</t>
  </si>
  <si>
    <t xml:space="preserve">Domain preparatory school </t>
  </si>
  <si>
    <t>890000722</t>
  </si>
  <si>
    <t xml:space="preserve">Blessing community centre </t>
  </si>
  <si>
    <t>880000952</t>
  </si>
  <si>
    <t>Hunny Kids</t>
  </si>
  <si>
    <t>890000723</t>
  </si>
  <si>
    <t xml:space="preserve">God's favour ongata calvary educational center </t>
  </si>
  <si>
    <t>890000717</t>
  </si>
  <si>
    <t>890000724</t>
  </si>
  <si>
    <t xml:space="preserve">ROCKFIELD  JUNIOR  ACADEMY </t>
  </si>
  <si>
    <t>880000955</t>
  </si>
  <si>
    <t xml:space="preserve">Royal Hearts Education Centre School </t>
  </si>
  <si>
    <t>890000726</t>
  </si>
  <si>
    <t>Hope of city</t>
  </si>
  <si>
    <t>880000956</t>
  </si>
  <si>
    <t>Kitonyini Blessed Girls High School</t>
  </si>
  <si>
    <t>890000719</t>
  </si>
  <si>
    <t>Shiners school,matisi</t>
  </si>
  <si>
    <t>890000721</t>
  </si>
  <si>
    <t>Mickey Junior School</t>
  </si>
  <si>
    <t>890000725</t>
  </si>
  <si>
    <t xml:space="preserve">Everest best academy </t>
  </si>
  <si>
    <t>880000957</t>
  </si>
  <si>
    <t xml:space="preserve">Modern care and junior secondary </t>
  </si>
  <si>
    <t>880000958</t>
  </si>
  <si>
    <t>Koitobos Hills Academy</t>
  </si>
  <si>
    <t>890000728</t>
  </si>
  <si>
    <t>890000727</t>
  </si>
  <si>
    <t>Jobenfa community centre</t>
  </si>
  <si>
    <t>880000959</t>
  </si>
  <si>
    <t xml:space="preserve">Good Hope Academy-Serem </t>
  </si>
  <si>
    <t>890000732</t>
  </si>
  <si>
    <t>Vannias Junior School</t>
  </si>
  <si>
    <t>890000731</t>
  </si>
  <si>
    <t>Green gate nyonjoro</t>
  </si>
  <si>
    <t>880000961</t>
  </si>
  <si>
    <t>Cornerstone academy roret</t>
  </si>
  <si>
    <t>890000733</t>
  </si>
  <si>
    <t>Shammah Junior Academy</t>
  </si>
  <si>
    <t>880000960</t>
  </si>
  <si>
    <t xml:space="preserve">Patience Education center </t>
  </si>
  <si>
    <t>890000734</t>
  </si>
  <si>
    <t xml:space="preserve">Golden Bridge Girls High &amp; Junior Secondary school </t>
  </si>
  <si>
    <t>880000962</t>
  </si>
  <si>
    <t>Kipkoi Junior Academy</t>
  </si>
  <si>
    <t>880000964</t>
  </si>
  <si>
    <t xml:space="preserve">Jacom Education Center </t>
  </si>
  <si>
    <t>890000730</t>
  </si>
  <si>
    <t>Sosio Royal junior School</t>
  </si>
  <si>
    <t>880000965</t>
  </si>
  <si>
    <t xml:space="preserve">Kihunguro Baptist education center </t>
  </si>
  <si>
    <t>880000963</t>
  </si>
  <si>
    <t xml:space="preserve">ANSAM ACADEMY </t>
  </si>
  <si>
    <t>880000971</t>
  </si>
  <si>
    <t xml:space="preserve">Tree top learning center </t>
  </si>
  <si>
    <t>890000735</t>
  </si>
  <si>
    <t xml:space="preserve">The Rock School </t>
  </si>
  <si>
    <t>890000738</t>
  </si>
  <si>
    <t>The praise junior Academy</t>
  </si>
  <si>
    <t>880000972</t>
  </si>
  <si>
    <t xml:space="preserve">Rehema Junior primary school </t>
  </si>
  <si>
    <t>880000970</t>
  </si>
  <si>
    <t xml:space="preserve">Angel shepherd Academy </t>
  </si>
  <si>
    <t>880000968</t>
  </si>
  <si>
    <t>Abbijoy school</t>
  </si>
  <si>
    <t>890000736</t>
  </si>
  <si>
    <t xml:space="preserve">Gracia learning center </t>
  </si>
  <si>
    <t>880000966</t>
  </si>
  <si>
    <t>Gacio junior school</t>
  </si>
  <si>
    <t>880000974</t>
  </si>
  <si>
    <t xml:space="preserve">Top leader Learning Center </t>
  </si>
  <si>
    <t>880000969</t>
  </si>
  <si>
    <t xml:space="preserve">Harmony junior education centre </t>
  </si>
  <si>
    <t>890000741</t>
  </si>
  <si>
    <t xml:space="preserve">Shalom preparatory school </t>
  </si>
  <si>
    <t>880000967</t>
  </si>
  <si>
    <t xml:space="preserve">Maraba Academy School </t>
  </si>
  <si>
    <t>890000739</t>
  </si>
  <si>
    <t xml:space="preserve">Blessed highrise academy </t>
  </si>
  <si>
    <t>890000742</t>
  </si>
  <si>
    <t>Wonders Tender Centre</t>
  </si>
  <si>
    <t>890000740</t>
  </si>
  <si>
    <t>890000743</t>
  </si>
  <si>
    <t xml:space="preserve">Lynster Academy </t>
  </si>
  <si>
    <t>890000744</t>
  </si>
  <si>
    <t>Ridges School</t>
  </si>
  <si>
    <t>890000750</t>
  </si>
  <si>
    <t>St.Maximillian high school Juja</t>
  </si>
  <si>
    <t>890000746</t>
  </si>
  <si>
    <t xml:space="preserve">St Anne's junior academy </t>
  </si>
  <si>
    <t>890000747</t>
  </si>
  <si>
    <t xml:space="preserve">Trinity Pema </t>
  </si>
  <si>
    <t>880000976</t>
  </si>
  <si>
    <t xml:space="preserve">Elana Junior School </t>
  </si>
  <si>
    <t>890000745</t>
  </si>
  <si>
    <t>Kk Vision Kids Academy</t>
  </si>
  <si>
    <t>880000981</t>
  </si>
  <si>
    <t xml:space="preserve">Hillside Academy </t>
  </si>
  <si>
    <t>880000977</t>
  </si>
  <si>
    <t>Little Angels Primary School</t>
  </si>
  <si>
    <t>880000983</t>
  </si>
  <si>
    <t>Pam junior Academy</t>
  </si>
  <si>
    <t>880000982</t>
  </si>
  <si>
    <t xml:space="preserve">AWESOME ACADEMY </t>
  </si>
  <si>
    <t>880000979</t>
  </si>
  <si>
    <t>Danecs Bright Hope Academy</t>
  </si>
  <si>
    <t>880000980</t>
  </si>
  <si>
    <t xml:space="preserve">Brainfield education center chemarmar </t>
  </si>
  <si>
    <t>890000749</t>
  </si>
  <si>
    <t>Highlands junior school kamobon</t>
  </si>
  <si>
    <t>880000978</t>
  </si>
  <si>
    <t xml:space="preserve">St Agnes learning centre </t>
  </si>
  <si>
    <t>890000751</t>
  </si>
  <si>
    <t xml:space="preserve">Fanikiwa Mixed High school </t>
  </si>
  <si>
    <t>880000984</t>
  </si>
  <si>
    <t>Mother's Lap</t>
  </si>
  <si>
    <t>890000752</t>
  </si>
  <si>
    <t xml:space="preserve">St Rita Academy </t>
  </si>
  <si>
    <t>890000754</t>
  </si>
  <si>
    <t xml:space="preserve">The precious Ark School </t>
  </si>
  <si>
    <t>890000753</t>
  </si>
  <si>
    <t xml:space="preserve">Junior Stars Community Learning Centre </t>
  </si>
  <si>
    <t>890000755</t>
  </si>
  <si>
    <t xml:space="preserve">Glory Christian Education Centre </t>
  </si>
  <si>
    <t>880000985</t>
  </si>
  <si>
    <t xml:space="preserve">BROAD MINDS ACADEMY </t>
  </si>
  <si>
    <t>880000988</t>
  </si>
  <si>
    <t xml:space="preserve">Fadhili Smiles Kinder and school </t>
  </si>
  <si>
    <t>880000990</t>
  </si>
  <si>
    <t xml:space="preserve">Newel Generation </t>
  </si>
  <si>
    <t>880000989</t>
  </si>
  <si>
    <t xml:space="preserve">WISDOM LEARNING CENTER </t>
  </si>
  <si>
    <t>880000986</t>
  </si>
  <si>
    <t>Karo junior school</t>
  </si>
  <si>
    <t>880000994</t>
  </si>
  <si>
    <t>Morning star secondary school</t>
  </si>
  <si>
    <t>880000992</t>
  </si>
  <si>
    <t>St.Johns academy Balek</t>
  </si>
  <si>
    <t>890000762</t>
  </si>
  <si>
    <t xml:space="preserve">Lekisha junior academy </t>
  </si>
  <si>
    <t>890000761</t>
  </si>
  <si>
    <t>890000760</t>
  </si>
  <si>
    <t xml:space="preserve">Bright Child accademy </t>
  </si>
  <si>
    <t>890000763</t>
  </si>
  <si>
    <t>880000987</t>
  </si>
  <si>
    <t xml:space="preserve">Glorious winners academy </t>
  </si>
  <si>
    <t>880000995</t>
  </si>
  <si>
    <t>Elite Preparatory Academy</t>
  </si>
  <si>
    <t>JULY, 2024</t>
  </si>
  <si>
    <t xml:space="preserve">Neema pioneer </t>
  </si>
  <si>
    <t>Bethany Brightstar Academy School</t>
  </si>
  <si>
    <t xml:space="preserve">Joyland academy </t>
  </si>
  <si>
    <t>little star group of school</t>
  </si>
  <si>
    <t xml:space="preserve">NYOTA BUENA VISTA ACADEMY </t>
  </si>
  <si>
    <t>Bright winners School</t>
  </si>
  <si>
    <t xml:space="preserve">Zebi Academy </t>
  </si>
  <si>
    <t xml:space="preserve">Froebel education center </t>
  </si>
  <si>
    <t xml:space="preserve">Wambugi Academy </t>
  </si>
  <si>
    <t xml:space="preserve">Enlighten academy </t>
  </si>
  <si>
    <t xml:space="preserve">God's given education centre </t>
  </si>
  <si>
    <t xml:space="preserve">Gifton school </t>
  </si>
  <si>
    <t>Red Hill Education Center</t>
  </si>
  <si>
    <t>Angaza Buena Vista</t>
  </si>
  <si>
    <t xml:space="preserve">Jehovah rapha academy </t>
  </si>
  <si>
    <t>Grace Pac</t>
  </si>
  <si>
    <t xml:space="preserve">Kakuyuni township academy </t>
  </si>
  <si>
    <t xml:space="preserve">Lian academy </t>
  </si>
  <si>
    <t xml:space="preserve">Lemuel junior academy </t>
  </si>
  <si>
    <t xml:space="preserve">ABBA junior academy </t>
  </si>
  <si>
    <t>Neema school</t>
  </si>
  <si>
    <t xml:space="preserve">Moyyo academy </t>
  </si>
  <si>
    <t xml:space="preserve">Malkizz Junior Academy </t>
  </si>
  <si>
    <t>South Rift - Engineer</t>
  </si>
  <si>
    <t xml:space="preserve">Scoremore view comprehensive school </t>
  </si>
  <si>
    <t xml:space="preserve">Jujen Education Centre </t>
  </si>
  <si>
    <t>Katso schools</t>
  </si>
  <si>
    <t xml:space="preserve">Smart house Academy </t>
  </si>
  <si>
    <t xml:space="preserve">Viara school </t>
  </si>
  <si>
    <t xml:space="preserve">Victory progressive Academy </t>
  </si>
  <si>
    <t xml:space="preserve">HAPPY TOT SCHOOL </t>
  </si>
  <si>
    <t xml:space="preserve">Joy Yard Academy </t>
  </si>
  <si>
    <t>Ngando preparatory</t>
  </si>
  <si>
    <t>Holystars school</t>
  </si>
  <si>
    <t xml:space="preserve">Rehema community centre </t>
  </si>
  <si>
    <t xml:space="preserve">Little Angel of God </t>
  </si>
  <si>
    <t>GH progressive</t>
  </si>
  <si>
    <t>Humanity centre</t>
  </si>
  <si>
    <t xml:space="preserve">Better Tomorrow </t>
  </si>
  <si>
    <t>Shibah Academy</t>
  </si>
  <si>
    <t>Marycare kindergarten School</t>
  </si>
  <si>
    <t xml:space="preserve">Jubilee academy </t>
  </si>
  <si>
    <t xml:space="preserve">GOOD MORNING ACADEMY </t>
  </si>
  <si>
    <t xml:space="preserve">Horizon elite school </t>
  </si>
  <si>
    <t xml:space="preserve">Joska blessed school </t>
  </si>
  <si>
    <t xml:space="preserve">Elim Junior Academy </t>
  </si>
  <si>
    <t>Marigat Agape junior Academy</t>
  </si>
  <si>
    <t xml:space="preserve">Kanyorosha self help </t>
  </si>
  <si>
    <t xml:space="preserve">Chesori school </t>
  </si>
  <si>
    <t xml:space="preserve">Wings of Excellence </t>
  </si>
  <si>
    <t>The mustard seed academy- sitet</t>
  </si>
  <si>
    <t xml:space="preserve">Betsaida school chebangang </t>
  </si>
  <si>
    <t>Wisdom spring Academy</t>
  </si>
  <si>
    <t xml:space="preserve">Tumaini preparatory and kindergarten educational center </t>
  </si>
  <si>
    <t>Royal school Academy</t>
  </si>
  <si>
    <t>New hope</t>
  </si>
  <si>
    <t>St.Francis education center</t>
  </si>
  <si>
    <t>Lovely junior academy</t>
  </si>
  <si>
    <t xml:space="preserve">Cycard Crest Academy </t>
  </si>
  <si>
    <t>BAS Educational Centre</t>
  </si>
  <si>
    <t xml:space="preserve">Bright junior community </t>
  </si>
  <si>
    <t xml:space="preserve">Power of faith education centre </t>
  </si>
  <si>
    <t>Arise and shine</t>
  </si>
  <si>
    <t>Agyton Academy</t>
  </si>
  <si>
    <t xml:space="preserve">ELINICE EDUCATION CENTER </t>
  </si>
  <si>
    <t>Koibey Leldaet Academy</t>
  </si>
  <si>
    <t xml:space="preserve">Kings favour education center </t>
  </si>
  <si>
    <t xml:space="preserve">Nyeri morning glory academy </t>
  </si>
  <si>
    <t>Ushindi Junior Academy</t>
  </si>
  <si>
    <t>Excel school</t>
  </si>
  <si>
    <t>Ernest Education Center</t>
  </si>
  <si>
    <t xml:space="preserve">Little Angels Ngumba School </t>
  </si>
  <si>
    <t xml:space="preserve">Sky Rock Academy </t>
  </si>
  <si>
    <t xml:space="preserve">Genesis shinners education centre </t>
  </si>
  <si>
    <t xml:space="preserve">Angles Park Academy </t>
  </si>
  <si>
    <t>Gracious Wolline Academy</t>
  </si>
  <si>
    <t xml:space="preserve">Karama Hillshine Academy </t>
  </si>
  <si>
    <t xml:space="preserve">KAHOYA ECDE PROGRESSIVE SCHOOL </t>
  </si>
  <si>
    <t>sparkling bubble group of schools</t>
  </si>
  <si>
    <t>Guardian Shining Star</t>
  </si>
  <si>
    <t xml:space="preserve">Sharpstart junior school </t>
  </si>
  <si>
    <t xml:space="preserve">Superkid junior Academy </t>
  </si>
  <si>
    <t xml:space="preserve">Chees Academy </t>
  </si>
  <si>
    <t xml:space="preserve">Covenant School </t>
  </si>
  <si>
    <t>Sunshine school</t>
  </si>
  <si>
    <t xml:space="preserve">Gravella daycare and kindergarten </t>
  </si>
  <si>
    <t>Green  garden school</t>
  </si>
  <si>
    <t xml:space="preserve">Nickomaria preparatory school </t>
  </si>
  <si>
    <t xml:space="preserve">Light view kids learning center </t>
  </si>
  <si>
    <t>Kipchabo elite school</t>
  </si>
  <si>
    <t>Neema Donholm/ Cranford junior</t>
  </si>
  <si>
    <t>Wisdom Learning Center</t>
  </si>
  <si>
    <t>Peculiar Community School</t>
  </si>
  <si>
    <t xml:space="preserve">Excel kangemi Elite School limited </t>
  </si>
  <si>
    <t xml:space="preserve">Heri school </t>
  </si>
  <si>
    <t xml:space="preserve">BRILLIANT ACADEMY </t>
  </si>
  <si>
    <t>Kajiado county best brains</t>
  </si>
  <si>
    <t>The city gate academy</t>
  </si>
  <si>
    <t>Mt. Kenya - Nkubu</t>
  </si>
  <si>
    <t>Nkabune presige</t>
  </si>
  <si>
    <t xml:space="preserve">St Pauls academy kapkoi </t>
  </si>
  <si>
    <t xml:space="preserve">Legacy mixed Day Secondary school </t>
  </si>
  <si>
    <t>Jadrian kindergarden</t>
  </si>
  <si>
    <t>Neema Silver Bridge Academy</t>
  </si>
  <si>
    <t>Emmanuel New Life Academy 5</t>
  </si>
  <si>
    <t>Ngurumo Destiny Care Academy</t>
  </si>
  <si>
    <t xml:space="preserve">Graly school </t>
  </si>
  <si>
    <t>Oak tree Academy -Kahuho</t>
  </si>
  <si>
    <t xml:space="preserve">N.I.C.A St Peter's Kauntira Academy </t>
  </si>
  <si>
    <t>Dukes Academy</t>
  </si>
  <si>
    <t>Nairobi - Kitui</t>
  </si>
  <si>
    <t>St James -Mawa Primary school</t>
  </si>
  <si>
    <t xml:space="preserve">Meridian education center </t>
  </si>
  <si>
    <t>Sweet Angels Self Help Group</t>
  </si>
  <si>
    <t>Greenbells Academy</t>
  </si>
  <si>
    <t xml:space="preserve">Nanyuki Spring of Wisdom Learning Center </t>
  </si>
  <si>
    <t>JAYMAK BRILlYANT</t>
  </si>
  <si>
    <t xml:space="preserve">Kiserian joyland Academy </t>
  </si>
  <si>
    <t xml:space="preserve">Smartmum's Academy </t>
  </si>
  <si>
    <t xml:space="preserve">UPPER ROCK EDUCATIONAL CENTER </t>
  </si>
  <si>
    <t xml:space="preserve">Malaika Academy </t>
  </si>
  <si>
    <t>Marani shine school</t>
  </si>
  <si>
    <t>Neema learning centre</t>
  </si>
  <si>
    <t xml:space="preserve">Amos vision education centre </t>
  </si>
  <si>
    <t xml:space="preserve">Paureca academy </t>
  </si>
  <si>
    <t xml:space="preserve">The Frontier Pioneer School </t>
  </si>
  <si>
    <t>OLKARIA ACADEMY</t>
  </si>
  <si>
    <t>Edom springs community school</t>
  </si>
  <si>
    <t xml:space="preserve">Sunrise Elite Academy </t>
  </si>
  <si>
    <t>St winners Education centre</t>
  </si>
  <si>
    <t>Matuu sunshine academy</t>
  </si>
  <si>
    <t xml:space="preserve">The Havilah School </t>
  </si>
  <si>
    <t>Diligent steps academy</t>
  </si>
  <si>
    <t>The Trinity School</t>
  </si>
  <si>
    <t xml:space="preserve">Dachi education centre </t>
  </si>
  <si>
    <t xml:space="preserve">Legendary school </t>
  </si>
  <si>
    <t xml:space="preserve">Simba Immaculate school </t>
  </si>
  <si>
    <t xml:space="preserve">Bravince junior Academy </t>
  </si>
  <si>
    <t xml:space="preserve">Lister Junior Academy </t>
  </si>
  <si>
    <t xml:space="preserve">Alicia Academy </t>
  </si>
  <si>
    <t xml:space="preserve">Linkmark academy </t>
  </si>
  <si>
    <t xml:space="preserve">Kibali Talent Academy </t>
  </si>
  <si>
    <t xml:space="preserve">THE SHINER'S SCHOOL MAILI SABA </t>
  </si>
  <si>
    <t>Dexter academy</t>
  </si>
  <si>
    <t xml:space="preserve">Twinstar education center </t>
  </si>
  <si>
    <t xml:space="preserve">Noble light school </t>
  </si>
  <si>
    <t xml:space="preserve">Pipeline baraka kids academy </t>
  </si>
  <si>
    <t>Nguutani Academy</t>
  </si>
  <si>
    <t>Dr Cooper Memorial School</t>
  </si>
  <si>
    <t xml:space="preserve">Furaha Education Centre </t>
  </si>
  <si>
    <t xml:space="preserve">Arise International Education </t>
  </si>
  <si>
    <t>ROYAL HILL ACADEMY - KATIBEL</t>
  </si>
  <si>
    <t>Great Promise School Kasarani</t>
  </si>
  <si>
    <t>Young stars learning centre</t>
  </si>
  <si>
    <t xml:space="preserve">Day-to-day school </t>
  </si>
  <si>
    <t xml:space="preserve">Shinning bright mind </t>
  </si>
  <si>
    <t xml:space="preserve">Topstar junior </t>
  </si>
  <si>
    <t xml:space="preserve">Thika Precious school </t>
  </si>
  <si>
    <t xml:space="preserve">Kingdom education center and junior school </t>
  </si>
  <si>
    <t xml:space="preserve">First class academy </t>
  </si>
  <si>
    <t>Mt. Kenya - Kiritiri</t>
  </si>
  <si>
    <t>Royalink Learning Centre</t>
  </si>
  <si>
    <t xml:space="preserve">The new beginning academy </t>
  </si>
  <si>
    <t xml:space="preserve">Victory academy </t>
  </si>
  <si>
    <t xml:space="preserve">KASARANI HILL EDUCATION CENTRE </t>
  </si>
  <si>
    <t xml:space="preserve">Blosson academy </t>
  </si>
  <si>
    <t xml:space="preserve">Mutituni mercy academy </t>
  </si>
  <si>
    <t xml:space="preserve">Rolys academy </t>
  </si>
  <si>
    <t>AUGUST, 2024</t>
  </si>
  <si>
    <t>890000860</t>
  </si>
  <si>
    <t>City shine Secondary School</t>
  </si>
  <si>
    <t>880001082</t>
  </si>
  <si>
    <t>Brain Sharp School</t>
  </si>
  <si>
    <t>880001091</t>
  </si>
  <si>
    <t>Crystalight junior school</t>
  </si>
  <si>
    <t>890000866</t>
  </si>
  <si>
    <t>Loyal Servant School</t>
  </si>
  <si>
    <t>880001095</t>
  </si>
  <si>
    <t>Shammah precious school</t>
  </si>
  <si>
    <t>880001093</t>
  </si>
  <si>
    <t xml:space="preserve">Ndwaru Road Royal Academy </t>
  </si>
  <si>
    <t>880001094</t>
  </si>
  <si>
    <t xml:space="preserve">Astute learning Centre </t>
  </si>
  <si>
    <t>880001088</t>
  </si>
  <si>
    <t>Regius academy</t>
  </si>
  <si>
    <t>890000867</t>
  </si>
  <si>
    <t xml:space="preserve">Little flowers academy </t>
  </si>
  <si>
    <t>880001098</t>
  </si>
  <si>
    <t xml:space="preserve">Lightfield school Kasarani </t>
  </si>
  <si>
    <t>890000779</t>
  </si>
  <si>
    <t xml:space="preserve">KAPARUSO ACADEMY </t>
  </si>
  <si>
    <t>880001077</t>
  </si>
  <si>
    <t xml:space="preserve">Redeemed blue tower academy </t>
  </si>
  <si>
    <t>880001092</t>
  </si>
  <si>
    <t>880001097</t>
  </si>
  <si>
    <t>MILESTEPS Preparatory School</t>
  </si>
  <si>
    <t>880001074</t>
  </si>
  <si>
    <t xml:space="preserve">jonazaria Academy St Catherine girls high school </t>
  </si>
  <si>
    <t>880001089</t>
  </si>
  <si>
    <t>Land mark School</t>
  </si>
  <si>
    <t>890000869</t>
  </si>
  <si>
    <t xml:space="preserve">Carevas school </t>
  </si>
  <si>
    <t>890000870</t>
  </si>
  <si>
    <t xml:space="preserve">Ranyda Vision School </t>
  </si>
  <si>
    <t>880001096</t>
  </si>
  <si>
    <t xml:space="preserve">Jadamy elite Academy </t>
  </si>
  <si>
    <t>880001099</t>
  </si>
  <si>
    <t xml:space="preserve">Shamiri school </t>
  </si>
  <si>
    <t>880001100</t>
  </si>
  <si>
    <t>Blessed heart centre</t>
  </si>
  <si>
    <t>890000868</t>
  </si>
  <si>
    <t xml:space="preserve">Barney's House school </t>
  </si>
  <si>
    <t>880001105</t>
  </si>
  <si>
    <t xml:space="preserve">The Lorem School </t>
  </si>
  <si>
    <t>880001102</t>
  </si>
  <si>
    <t xml:space="preserve">EDEN HILL JUNIOR SCHOOL KITENGELA </t>
  </si>
  <si>
    <t>880001090</t>
  </si>
  <si>
    <t xml:space="preserve">Talent shapers </t>
  </si>
  <si>
    <t>880001101</t>
  </si>
  <si>
    <t>Happy kids Academy</t>
  </si>
  <si>
    <t>880001108</t>
  </si>
  <si>
    <t>Naki faith shool</t>
  </si>
  <si>
    <t>880001111</t>
  </si>
  <si>
    <t xml:space="preserve">ST SAVIOUR JUNIOR ACADEMY </t>
  </si>
  <si>
    <t>880001104</t>
  </si>
  <si>
    <t>Grarens School Naivasha</t>
  </si>
  <si>
    <t>890000877</t>
  </si>
  <si>
    <t xml:space="preserve">Chemichemi high school </t>
  </si>
  <si>
    <t>890000873</t>
  </si>
  <si>
    <t>Bella Brilliant Pre school</t>
  </si>
  <si>
    <t>880001109</t>
  </si>
  <si>
    <t>880001113</t>
  </si>
  <si>
    <t>Rimpa road Academy</t>
  </si>
  <si>
    <t>890000871</t>
  </si>
  <si>
    <t xml:space="preserve">Sifa center </t>
  </si>
  <si>
    <t>880001107</t>
  </si>
  <si>
    <t xml:space="preserve">Alliant junior academy </t>
  </si>
  <si>
    <t>880001110</t>
  </si>
  <si>
    <t xml:space="preserve">Njiiri Education centre </t>
  </si>
  <si>
    <t>890000880</t>
  </si>
  <si>
    <t xml:space="preserve">Otesons academy </t>
  </si>
  <si>
    <t>890000876</t>
  </si>
  <si>
    <t>Mary learn academy</t>
  </si>
  <si>
    <t>890000878</t>
  </si>
  <si>
    <t>Onyx schools</t>
  </si>
  <si>
    <t>880001103</t>
  </si>
  <si>
    <t xml:space="preserve">Happy Kids Academy </t>
  </si>
  <si>
    <t>890000879</t>
  </si>
  <si>
    <t xml:space="preserve">ST CLAIRE BRIGHT FUTURE </t>
  </si>
  <si>
    <t>880001112</t>
  </si>
  <si>
    <t xml:space="preserve">Nyeri Blue Bells School </t>
  </si>
  <si>
    <t>890000872</t>
  </si>
  <si>
    <t>Honey spring  Academy</t>
  </si>
  <si>
    <t>880001106</t>
  </si>
  <si>
    <t xml:space="preserve">Queen of Angels primary school </t>
  </si>
  <si>
    <t>890000881</t>
  </si>
  <si>
    <t xml:space="preserve">Cool shade academy </t>
  </si>
  <si>
    <t>890000875</t>
  </si>
  <si>
    <t>Kids of hope educational centre</t>
  </si>
  <si>
    <t>890000883</t>
  </si>
  <si>
    <t>ST.ANNE'S RONGAI ACADEMY</t>
  </si>
  <si>
    <t>880001114</t>
  </si>
  <si>
    <t xml:space="preserve">The Lovielle Education center </t>
  </si>
  <si>
    <t>880001116</t>
  </si>
  <si>
    <t>Mt. Kenya - Siakago</t>
  </si>
  <si>
    <t>UGWERI LUKAS VISION</t>
  </si>
  <si>
    <t>880001119</t>
  </si>
  <si>
    <t xml:space="preserve">St. Marvins School </t>
  </si>
  <si>
    <t>880001120</t>
  </si>
  <si>
    <t xml:space="preserve">Ambassador Academy </t>
  </si>
  <si>
    <t>880001115</t>
  </si>
  <si>
    <t xml:space="preserve">By Grace acadamy </t>
  </si>
  <si>
    <t>890000884</t>
  </si>
  <si>
    <t>Kisau stars academy</t>
  </si>
  <si>
    <t>880001117</t>
  </si>
  <si>
    <t xml:space="preserve">MARYLAND ACADEMY COMMUNITY CENTRE </t>
  </si>
  <si>
    <t>890000886</t>
  </si>
  <si>
    <t xml:space="preserve">New Victory junior school </t>
  </si>
  <si>
    <t>890000888</t>
  </si>
  <si>
    <t>Western - Busia</t>
  </si>
  <si>
    <t>Shakim Academy</t>
  </si>
  <si>
    <t>880001118</t>
  </si>
  <si>
    <t>890000882</t>
  </si>
  <si>
    <t xml:space="preserve">Pamwes Academy </t>
  </si>
  <si>
    <t>880001122</t>
  </si>
  <si>
    <t xml:space="preserve">Super Educational Center </t>
  </si>
  <si>
    <t>890000885</t>
  </si>
  <si>
    <t xml:space="preserve">Morning star learning centre </t>
  </si>
  <si>
    <t>890000889</t>
  </si>
  <si>
    <t>880001123</t>
  </si>
  <si>
    <t>Lucky Junior Academy</t>
  </si>
  <si>
    <t>890000893</t>
  </si>
  <si>
    <t>St Jude Academy</t>
  </si>
  <si>
    <t>890000892</t>
  </si>
  <si>
    <t>Parkhill Junior Academy</t>
  </si>
  <si>
    <t>890000894</t>
  </si>
  <si>
    <t>Trinity sharp minds School</t>
  </si>
  <si>
    <t>880001124</t>
  </si>
  <si>
    <t xml:space="preserve">Teddy Academy </t>
  </si>
  <si>
    <t>890000891</t>
  </si>
  <si>
    <t>Dovelight premier school</t>
  </si>
  <si>
    <t>890000890</t>
  </si>
  <si>
    <t>Litein Sunshine</t>
  </si>
  <si>
    <t>890000895</t>
  </si>
  <si>
    <t xml:space="preserve">Baraka springs academy </t>
  </si>
  <si>
    <t>880001126</t>
  </si>
  <si>
    <t xml:space="preserve">Rhema marella academy </t>
  </si>
  <si>
    <t>880001128</t>
  </si>
  <si>
    <t xml:space="preserve">Teravic education center </t>
  </si>
  <si>
    <t>880001127</t>
  </si>
  <si>
    <t>890000896</t>
  </si>
  <si>
    <t xml:space="preserve">JANET STAR ACADEMY </t>
  </si>
  <si>
    <t>880001132</t>
  </si>
  <si>
    <t xml:space="preserve">Divine community based academy </t>
  </si>
  <si>
    <t>890000897</t>
  </si>
  <si>
    <t xml:space="preserve">The Affluent secondary school </t>
  </si>
  <si>
    <t>880001129</t>
  </si>
  <si>
    <t>FAVOURITE JUNIOR</t>
  </si>
  <si>
    <t>890000898</t>
  </si>
  <si>
    <t>Katunge Junior School</t>
  </si>
  <si>
    <t>880001130</t>
  </si>
  <si>
    <t xml:space="preserve">Little Winners Academy </t>
  </si>
  <si>
    <t>880001131</t>
  </si>
  <si>
    <t xml:space="preserve">Kiddies Right academy </t>
  </si>
  <si>
    <t>880001135</t>
  </si>
  <si>
    <t xml:space="preserve">Belpa educational center </t>
  </si>
  <si>
    <t>880001133</t>
  </si>
  <si>
    <t>890000900</t>
  </si>
  <si>
    <t xml:space="preserve">The Wise kids </t>
  </si>
  <si>
    <t>880001136</t>
  </si>
  <si>
    <t xml:space="preserve">The Innocent Kids Academy </t>
  </si>
  <si>
    <t>890000899</t>
  </si>
  <si>
    <t>Progressive Starlight Academy</t>
  </si>
  <si>
    <t>880001139</t>
  </si>
  <si>
    <t xml:space="preserve">Forrester Academy </t>
  </si>
  <si>
    <t>880001137</t>
  </si>
  <si>
    <t>880001138</t>
  </si>
  <si>
    <t xml:space="preserve">Iansta Learning center </t>
  </si>
  <si>
    <t>880001134</t>
  </si>
  <si>
    <t xml:space="preserve">Reality christian academy </t>
  </si>
  <si>
    <t>880001140</t>
  </si>
  <si>
    <t>Malaba Railways Academy</t>
  </si>
  <si>
    <t>880001141</t>
  </si>
  <si>
    <t xml:space="preserve">Brainseed School Kitengela </t>
  </si>
  <si>
    <t>890000903</t>
  </si>
  <si>
    <t xml:space="preserve">Springfield Bora Academy </t>
  </si>
  <si>
    <t>880001142</t>
  </si>
  <si>
    <t>Young Life Education Center</t>
  </si>
  <si>
    <t>890000902</t>
  </si>
  <si>
    <t>Golden Heart Academy</t>
  </si>
  <si>
    <t>890000904</t>
  </si>
  <si>
    <t xml:space="preserve">Lisah hill academy mosoriot </t>
  </si>
  <si>
    <t>890000905</t>
  </si>
  <si>
    <t>890000907</t>
  </si>
  <si>
    <t xml:space="preserve">Destiny Community School </t>
  </si>
  <si>
    <t>890000906</t>
  </si>
  <si>
    <t>Top cliff Academy</t>
  </si>
  <si>
    <t>890000901</t>
  </si>
  <si>
    <t>Quicker hill</t>
  </si>
  <si>
    <t>890000908</t>
  </si>
  <si>
    <t>Royal School Kirunda</t>
  </si>
  <si>
    <t>890000909</t>
  </si>
  <si>
    <t>Tip Top Academy</t>
  </si>
  <si>
    <t>890000911</t>
  </si>
  <si>
    <t>St Patrick School Langas</t>
  </si>
  <si>
    <t>890000910</t>
  </si>
  <si>
    <t xml:space="preserve">Kenson Academy </t>
  </si>
  <si>
    <t>880001146</t>
  </si>
  <si>
    <t xml:space="preserve">MARVELJOY EDUCATION CENTRE </t>
  </si>
  <si>
    <t>880001145</t>
  </si>
  <si>
    <t>Triumph in Christ school</t>
  </si>
  <si>
    <t>880001144</t>
  </si>
  <si>
    <t xml:space="preserve">Divine Angel </t>
  </si>
  <si>
    <t>880001147</t>
  </si>
  <si>
    <t>Joy day Academy</t>
  </si>
  <si>
    <t>880001148</t>
  </si>
  <si>
    <t>880001149</t>
  </si>
  <si>
    <t>St philip junior academy</t>
  </si>
  <si>
    <t>880001150</t>
  </si>
  <si>
    <t>Hamoni School Chebangang</t>
  </si>
  <si>
    <t>890000914</t>
  </si>
  <si>
    <t xml:space="preserve">Pivot schools </t>
  </si>
  <si>
    <t>890000912</t>
  </si>
  <si>
    <t>Western - Kakamega</t>
  </si>
  <si>
    <t>Treasure House School Khayega</t>
  </si>
  <si>
    <t>880001153</t>
  </si>
  <si>
    <t xml:space="preserve">Bidegrace learning centre </t>
  </si>
  <si>
    <t>880001152</t>
  </si>
  <si>
    <t>Angaza learning centre.</t>
  </si>
  <si>
    <t>890000915</t>
  </si>
  <si>
    <t>St Anns Ngechek School</t>
  </si>
  <si>
    <t>880001151</t>
  </si>
  <si>
    <t xml:space="preserve">Meru Greenhill academy </t>
  </si>
  <si>
    <t>890000913</t>
  </si>
  <si>
    <t>Fremill academy</t>
  </si>
  <si>
    <t>880001155</t>
  </si>
  <si>
    <t xml:space="preserve">Gracious  valley and junior school </t>
  </si>
  <si>
    <t>880001157</t>
  </si>
  <si>
    <t>880001158</t>
  </si>
  <si>
    <t>Risings Star Education Centre</t>
  </si>
  <si>
    <t>890000916</t>
  </si>
  <si>
    <t xml:space="preserve">St Claire academy </t>
  </si>
  <si>
    <t>880001159</t>
  </si>
  <si>
    <t xml:space="preserve">Spring side academy </t>
  </si>
  <si>
    <t>880001161</t>
  </si>
  <si>
    <t>890000918</t>
  </si>
  <si>
    <t xml:space="preserve">Chacha education center </t>
  </si>
  <si>
    <t>890000919</t>
  </si>
  <si>
    <t>Exodus academy</t>
  </si>
  <si>
    <t>890000920</t>
  </si>
  <si>
    <t>Neema Gateway academy</t>
  </si>
  <si>
    <t>880001160</t>
  </si>
  <si>
    <t xml:space="preserve">Lanes junior academy </t>
  </si>
  <si>
    <t>880001163</t>
  </si>
  <si>
    <t xml:space="preserve">Eagles Deliverance Academy </t>
  </si>
  <si>
    <t>880001162</t>
  </si>
  <si>
    <t>880001164</t>
  </si>
  <si>
    <t>Kinani vision Academy</t>
  </si>
  <si>
    <t>890000922</t>
  </si>
  <si>
    <t xml:space="preserve">Sacred Heart School </t>
  </si>
  <si>
    <t>890000921</t>
  </si>
  <si>
    <t xml:space="preserve">Great vision school </t>
  </si>
  <si>
    <t>880001165</t>
  </si>
  <si>
    <t>880001166</t>
  </si>
  <si>
    <t>Glisha Bridge academy</t>
  </si>
  <si>
    <t>890000923</t>
  </si>
  <si>
    <t xml:space="preserve">Thika Springsview Education Academy </t>
  </si>
  <si>
    <t>880001167</t>
  </si>
  <si>
    <t xml:space="preserve">Precious view academy </t>
  </si>
  <si>
    <t>SEPTEMBER, 2024</t>
  </si>
  <si>
    <t>880001168</t>
  </si>
  <si>
    <t xml:space="preserve">Msingi Bora Academy </t>
  </si>
  <si>
    <t>890000924</t>
  </si>
  <si>
    <t>Focussa Trust Academy</t>
  </si>
  <si>
    <t>880001169</t>
  </si>
  <si>
    <t>Western - Bungoma</t>
  </si>
  <si>
    <t xml:space="preserve">Dominion training institute </t>
  </si>
  <si>
    <t>880001171</t>
  </si>
  <si>
    <t>890000925</t>
  </si>
  <si>
    <t xml:space="preserve">Saimos Care Centre </t>
  </si>
  <si>
    <t>880001173</t>
  </si>
  <si>
    <t>Conquerors Academy</t>
  </si>
  <si>
    <t>890000926</t>
  </si>
  <si>
    <t xml:space="preserve">Kipkebe Precious Academy </t>
  </si>
  <si>
    <t>880001172</t>
  </si>
  <si>
    <t>THE KINGS EDUCATIONAL CENTRE</t>
  </si>
  <si>
    <t>890000927</t>
  </si>
  <si>
    <t xml:space="preserve">Good luck Academy </t>
  </si>
  <si>
    <t>880001174</t>
  </si>
  <si>
    <t>Lucky Blessed Angels Academy</t>
  </si>
  <si>
    <t>880001170</t>
  </si>
  <si>
    <t>Harmony Learning Centre</t>
  </si>
  <si>
    <t>880001176</t>
  </si>
  <si>
    <t xml:space="preserve">Tembwo junior academy </t>
  </si>
  <si>
    <t>880001177</t>
  </si>
  <si>
    <t>880001178</t>
  </si>
  <si>
    <t xml:space="preserve">LITTLE VIEW ACADEMY </t>
  </si>
  <si>
    <t>880001179</t>
  </si>
  <si>
    <t xml:space="preserve">St Irene Shinny Star Education Centre </t>
  </si>
  <si>
    <t>890000929</t>
  </si>
  <si>
    <t>Book-Star Learning Centre</t>
  </si>
  <si>
    <t>890000928</t>
  </si>
  <si>
    <t xml:space="preserve">Mickey junior school </t>
  </si>
  <si>
    <t>880001180</t>
  </si>
  <si>
    <t>Victory Alpha Academy</t>
  </si>
  <si>
    <t>890000933</t>
  </si>
  <si>
    <t xml:space="preserve">Shammah Academy Soy </t>
  </si>
  <si>
    <t>890000935</t>
  </si>
  <si>
    <t>880001181</t>
  </si>
  <si>
    <t>Shalom stars preparatory</t>
  </si>
  <si>
    <t>890000932</t>
  </si>
  <si>
    <t>The everest premier school</t>
  </si>
  <si>
    <t>890000934</t>
  </si>
  <si>
    <t>Busia Miles Academy</t>
  </si>
  <si>
    <t>890000930</t>
  </si>
  <si>
    <t>Imara Mwala Academy</t>
  </si>
  <si>
    <t>880001184</t>
  </si>
  <si>
    <t xml:space="preserve">Kibabii  Technical Training Institute </t>
  </si>
  <si>
    <t>880001183</t>
  </si>
  <si>
    <t>890000931</t>
  </si>
  <si>
    <t xml:space="preserve">Hilltop Academy </t>
  </si>
  <si>
    <t>880001185</t>
  </si>
  <si>
    <t xml:space="preserve">True Vine education centre </t>
  </si>
  <si>
    <t>890000937</t>
  </si>
  <si>
    <t xml:space="preserve">Kalawa winners Academy </t>
  </si>
  <si>
    <t>880001182</t>
  </si>
  <si>
    <t xml:space="preserve">Supreme Victory Academy </t>
  </si>
  <si>
    <t>890000938</t>
  </si>
  <si>
    <t>880001188</t>
  </si>
  <si>
    <t xml:space="preserve">Itibet Zionist Academy </t>
  </si>
  <si>
    <t>890000936</t>
  </si>
  <si>
    <t xml:space="preserve">Josec Education Centre </t>
  </si>
  <si>
    <t>880001187</t>
  </si>
  <si>
    <t xml:space="preserve">Gitoro Hope Academy </t>
  </si>
  <si>
    <t>880001190</t>
  </si>
  <si>
    <t xml:space="preserve">Excel children center  and Excel junior </t>
  </si>
  <si>
    <t>890000939</t>
  </si>
  <si>
    <t xml:space="preserve">Kailel greenview academy </t>
  </si>
  <si>
    <t>880001175</t>
  </si>
  <si>
    <t xml:space="preserve">The Tulips </t>
  </si>
  <si>
    <t>880001189</t>
  </si>
  <si>
    <t xml:space="preserve">Mt. Olive educational centre </t>
  </si>
  <si>
    <t>880001186</t>
  </si>
  <si>
    <t>Young shepherds School</t>
  </si>
  <si>
    <t>890000940</t>
  </si>
  <si>
    <t>Kihunguro baptist Education Centre</t>
  </si>
  <si>
    <t>880001191</t>
  </si>
  <si>
    <t>Little star Group of Schools</t>
  </si>
  <si>
    <t>880001192</t>
  </si>
  <si>
    <t xml:space="preserve">Rolin joy star academy </t>
  </si>
  <si>
    <t>880001194</t>
  </si>
  <si>
    <t>890000943</t>
  </si>
  <si>
    <t>Agrigate Academy</t>
  </si>
  <si>
    <t>890000945</t>
  </si>
  <si>
    <t xml:space="preserve">BRIDGE WAY SECONDARY SCHOOL </t>
  </si>
  <si>
    <t>890000942</t>
  </si>
  <si>
    <t xml:space="preserve">Tuiyo Ufanisi Academy </t>
  </si>
  <si>
    <t>890000946</t>
  </si>
  <si>
    <t xml:space="preserve">Lakeview secondary </t>
  </si>
  <si>
    <t>880001195</t>
  </si>
  <si>
    <t>890000947</t>
  </si>
  <si>
    <t xml:space="preserve">Grace Midan Academy </t>
  </si>
  <si>
    <t>890000949</t>
  </si>
  <si>
    <t>Kitale praise junior School</t>
  </si>
  <si>
    <t>890000950</t>
  </si>
  <si>
    <t>Baraka Emityot Academy</t>
  </si>
  <si>
    <t>880001198</t>
  </si>
  <si>
    <t>Luz academy athiriver</t>
  </si>
  <si>
    <t>880001196</t>
  </si>
  <si>
    <t xml:space="preserve">Pole pole Elite Academy </t>
  </si>
  <si>
    <t>890000948</t>
  </si>
  <si>
    <t xml:space="preserve">Harven educational center </t>
  </si>
  <si>
    <t>880001199</t>
  </si>
  <si>
    <t>Kapsoya Great Hope School</t>
  </si>
  <si>
    <t>890000952</t>
  </si>
  <si>
    <t xml:space="preserve">Excellent Foundation </t>
  </si>
  <si>
    <t>890000951</t>
  </si>
  <si>
    <t>ANGELS VINEYARD ACADEMY</t>
  </si>
  <si>
    <t>880001200</t>
  </si>
  <si>
    <t>880001201</t>
  </si>
  <si>
    <t xml:space="preserve">Stevelee Academy </t>
  </si>
  <si>
    <t>890000953</t>
  </si>
  <si>
    <t xml:space="preserve">Gracious Academy </t>
  </si>
  <si>
    <t>880001204</t>
  </si>
  <si>
    <t xml:space="preserve">Fomic junior school </t>
  </si>
  <si>
    <t>880001206</t>
  </si>
  <si>
    <t xml:space="preserve">Jael Educational center </t>
  </si>
  <si>
    <t>880001203</t>
  </si>
  <si>
    <t xml:space="preserve">MALLAI ACADEMY </t>
  </si>
  <si>
    <t>880001205</t>
  </si>
  <si>
    <t>Destiny premier Academy</t>
  </si>
  <si>
    <t>880001208</t>
  </si>
  <si>
    <t>880001197</t>
  </si>
  <si>
    <t>Skyrich Technical Training Institute</t>
  </si>
  <si>
    <t>880001207</t>
  </si>
  <si>
    <t xml:space="preserve">Brave learners Academy </t>
  </si>
  <si>
    <t>890000955</t>
  </si>
  <si>
    <t xml:space="preserve">Solid Rock Academy </t>
  </si>
  <si>
    <t>880001209</t>
  </si>
  <si>
    <t>880001202</t>
  </si>
  <si>
    <t xml:space="preserve">Tiba Academy </t>
  </si>
  <si>
    <t>880001213</t>
  </si>
  <si>
    <t>890000956</t>
  </si>
  <si>
    <t>880001212</t>
  </si>
  <si>
    <t>St Anne junior academy-Kiamba</t>
  </si>
  <si>
    <t>890000958</t>
  </si>
  <si>
    <t xml:space="preserve">Vision leaning center </t>
  </si>
  <si>
    <t>880001214</t>
  </si>
  <si>
    <t xml:space="preserve">Life Christian Education Center </t>
  </si>
  <si>
    <t>880001219</t>
  </si>
  <si>
    <t xml:space="preserve">Blessed Hope Academy </t>
  </si>
  <si>
    <t>880001216</t>
  </si>
  <si>
    <t xml:space="preserve">Blueville school </t>
  </si>
  <si>
    <t>880001218</t>
  </si>
  <si>
    <t>Destiny Kids Rescue Centre and School</t>
  </si>
  <si>
    <t>880001217</t>
  </si>
  <si>
    <t xml:space="preserve">Mother's Lap Junior School </t>
  </si>
  <si>
    <t>890000959</t>
  </si>
  <si>
    <t>880001220</t>
  </si>
  <si>
    <t>Cacy Juniour Academy</t>
  </si>
  <si>
    <t>OCTOBER, 2024</t>
  </si>
  <si>
    <t xml:space="preserve">Highgate Learning centre </t>
  </si>
  <si>
    <t>880001221</t>
  </si>
  <si>
    <t xml:space="preserve">St Bernard Secondary school </t>
  </si>
  <si>
    <t>880001222</t>
  </si>
  <si>
    <t xml:space="preserve">Trains View Academy </t>
  </si>
  <si>
    <t>880001224</t>
  </si>
  <si>
    <t xml:space="preserve">Glass Gow Academy </t>
  </si>
  <si>
    <t>880001225</t>
  </si>
  <si>
    <t xml:space="preserve">Githabai Faith Hope </t>
  </si>
  <si>
    <t>890000960</t>
  </si>
  <si>
    <t>880001230</t>
  </si>
  <si>
    <t xml:space="preserve">Regen St Mary's Academy </t>
  </si>
  <si>
    <t>880001228</t>
  </si>
  <si>
    <t xml:space="preserve">Judimma Academic centre </t>
  </si>
  <si>
    <t>880001227</t>
  </si>
  <si>
    <t xml:space="preserve">Simeon joseph katua secondary </t>
  </si>
  <si>
    <t>880001226</t>
  </si>
  <si>
    <t>880001231</t>
  </si>
  <si>
    <t xml:space="preserve">Son gifton champion school </t>
  </si>
  <si>
    <t>890000963</t>
  </si>
  <si>
    <t>Camp David Junior School</t>
  </si>
  <si>
    <t>890000964</t>
  </si>
  <si>
    <t>Good Morning Academy</t>
  </si>
  <si>
    <t>890000962</t>
  </si>
  <si>
    <t xml:space="preserve">Joskas academy </t>
  </si>
  <si>
    <t>890000966</t>
  </si>
  <si>
    <t>880001232</t>
  </si>
  <si>
    <t>Blessed Teresa of Calcutta High School</t>
  </si>
  <si>
    <t>890000965</t>
  </si>
  <si>
    <t>By Grace Academy-Machakos</t>
  </si>
  <si>
    <t>880001234</t>
  </si>
  <si>
    <t>Little Angels academy tambach</t>
  </si>
  <si>
    <t>890000968</t>
  </si>
  <si>
    <t>Wonders Tender Learning Centre</t>
  </si>
  <si>
    <t>880001233</t>
  </si>
  <si>
    <t>880001235</t>
  </si>
  <si>
    <t>Jay Academy Kikawa</t>
  </si>
  <si>
    <t>880001236</t>
  </si>
  <si>
    <t xml:space="preserve">Harvard Model School </t>
  </si>
  <si>
    <t>890000967</t>
  </si>
  <si>
    <t>Mugumo Greens Preparatory School</t>
  </si>
  <si>
    <t>890000970</t>
  </si>
  <si>
    <t>890000969</t>
  </si>
  <si>
    <t>880001237</t>
  </si>
  <si>
    <t xml:space="preserve">Emani senior school </t>
  </si>
  <si>
    <t>880001241</t>
  </si>
  <si>
    <t xml:space="preserve">Dandora Hope Education Centre </t>
  </si>
  <si>
    <t>880001240</t>
  </si>
  <si>
    <t xml:space="preserve">Hope of the City Education Centre </t>
  </si>
  <si>
    <t>890000974</t>
  </si>
  <si>
    <t>Pepea Junior Academy</t>
  </si>
  <si>
    <t>880001242</t>
  </si>
  <si>
    <t>890000973</t>
  </si>
  <si>
    <t>880001243</t>
  </si>
  <si>
    <t>Oasis Mixed Secondary School</t>
  </si>
  <si>
    <t>890000976</t>
  </si>
  <si>
    <t>St. Francis Academy School</t>
  </si>
  <si>
    <t>890000975</t>
  </si>
  <si>
    <t>890000977</t>
  </si>
  <si>
    <t xml:space="preserve">Astute educational center </t>
  </si>
  <si>
    <t>890000979</t>
  </si>
  <si>
    <t>Precious Bensophil Education Centre</t>
  </si>
  <si>
    <t>880001244</t>
  </si>
  <si>
    <t>DreamRock Academy</t>
  </si>
  <si>
    <t>890000980</t>
  </si>
  <si>
    <t>Benelite school Misanga</t>
  </si>
  <si>
    <t>890000978</t>
  </si>
  <si>
    <t xml:space="preserve">Sallys junior academy </t>
  </si>
  <si>
    <t>880001248</t>
  </si>
  <si>
    <t xml:space="preserve">Blessed hope academy Embakasi </t>
  </si>
  <si>
    <t>880001245</t>
  </si>
  <si>
    <t xml:space="preserve">lins daycare Community Centre </t>
  </si>
  <si>
    <t>880001247</t>
  </si>
  <si>
    <t>890000982</t>
  </si>
  <si>
    <t xml:space="preserve">Golden angels education center </t>
  </si>
  <si>
    <t>880001251</t>
  </si>
  <si>
    <t>Modern Care and Junior Secondary</t>
  </si>
  <si>
    <t>890000981</t>
  </si>
  <si>
    <t>890000983</t>
  </si>
  <si>
    <t>890000984</t>
  </si>
  <si>
    <t xml:space="preserve">Jirani shine Academy </t>
  </si>
  <si>
    <t>890000986</t>
  </si>
  <si>
    <t xml:space="preserve">Kimani academy chalicha </t>
  </si>
  <si>
    <t>880001249</t>
  </si>
  <si>
    <t>880001250</t>
  </si>
  <si>
    <t xml:space="preserve">Ongata Rongai Pinebreeze </t>
  </si>
  <si>
    <t>890000991</t>
  </si>
  <si>
    <t>880001256</t>
  </si>
  <si>
    <t>890000987</t>
  </si>
  <si>
    <t xml:space="preserve">Happy moments springs center </t>
  </si>
  <si>
    <t>890000992</t>
  </si>
  <si>
    <t>880001254</t>
  </si>
  <si>
    <t>890000990</t>
  </si>
  <si>
    <t>Ngong Future Junior School</t>
  </si>
  <si>
    <t>890000989</t>
  </si>
  <si>
    <t>The Manven School-KIMUMU</t>
  </si>
  <si>
    <t>880001255</t>
  </si>
  <si>
    <t xml:space="preserve">Eastgate Testai Academy </t>
  </si>
  <si>
    <t>880001253</t>
  </si>
  <si>
    <t>Elite Friends Educational Centre</t>
  </si>
  <si>
    <t>880001252</t>
  </si>
  <si>
    <t>Judea  Tumoiyot Academy</t>
  </si>
  <si>
    <t>890000985</t>
  </si>
  <si>
    <t xml:space="preserve">St CLAIRE BRIGHT FUTURE ACADEMY </t>
  </si>
  <si>
    <t>890000993</t>
  </si>
  <si>
    <t>Bredals academy</t>
  </si>
  <si>
    <t>880001258</t>
  </si>
  <si>
    <t xml:space="preserve">Grace Fields learning center </t>
  </si>
  <si>
    <t>880001257</t>
  </si>
  <si>
    <t xml:space="preserve">Elim  Primary School </t>
  </si>
  <si>
    <t>880001246</t>
  </si>
  <si>
    <t xml:space="preserve">Annalucia MS academy and junior high school </t>
  </si>
  <si>
    <t>890000998</t>
  </si>
  <si>
    <t xml:space="preserve">Genesis shinners education center </t>
  </si>
  <si>
    <t>890000996</t>
  </si>
  <si>
    <t>Tim Tasha Education Centre</t>
  </si>
  <si>
    <t>890000988</t>
  </si>
  <si>
    <t>Shilo Community Centre</t>
  </si>
  <si>
    <t>880001238</t>
  </si>
  <si>
    <t>890000994</t>
  </si>
  <si>
    <t>890000995</t>
  </si>
  <si>
    <t xml:space="preserve">The Great Overflow Academy </t>
  </si>
  <si>
    <t>890000997</t>
  </si>
  <si>
    <t xml:space="preserve">Karismatic school </t>
  </si>
  <si>
    <t>880001259</t>
  </si>
  <si>
    <t xml:space="preserve">Musingi Bora Academy Kangemi </t>
  </si>
  <si>
    <t>890000999</t>
  </si>
  <si>
    <t>Shaen Central Academy</t>
  </si>
  <si>
    <t>890001001</t>
  </si>
  <si>
    <t>880001260</t>
  </si>
  <si>
    <t>Kanyorosha Self Help Primary School</t>
  </si>
  <si>
    <t>880001262</t>
  </si>
  <si>
    <t>Bright Shiners Junior School</t>
  </si>
  <si>
    <t>880001261</t>
  </si>
  <si>
    <t xml:space="preserve">Intesy Preparatory Academy </t>
  </si>
  <si>
    <t>890001002</t>
  </si>
  <si>
    <t>880001264</t>
  </si>
  <si>
    <t>890001008</t>
  </si>
  <si>
    <t xml:space="preserve">Geotas  Education center </t>
  </si>
  <si>
    <t>890001006</t>
  </si>
  <si>
    <t xml:space="preserve">Brilliant Touch Center </t>
  </si>
  <si>
    <t>880001263</t>
  </si>
  <si>
    <t>Enlighten Academy Kitengela</t>
  </si>
  <si>
    <t>890001003</t>
  </si>
  <si>
    <t>Cammy Bright Academy</t>
  </si>
  <si>
    <t>890001000</t>
  </si>
  <si>
    <t>St. JOAN BLUE BELL ACADEMY</t>
  </si>
  <si>
    <t>890001004</t>
  </si>
  <si>
    <t>Alpha Care Educational Centre</t>
  </si>
  <si>
    <t>880001267</t>
  </si>
  <si>
    <t xml:space="preserve">Milkan Elite Education Center and School </t>
  </si>
  <si>
    <t>890001010</t>
  </si>
  <si>
    <t>880001268</t>
  </si>
  <si>
    <t>880001270</t>
  </si>
  <si>
    <t xml:space="preserve">Hunny kids educational centre </t>
  </si>
  <si>
    <t>890001005</t>
  </si>
  <si>
    <t xml:space="preserve">Hekima model school </t>
  </si>
  <si>
    <t>880001272</t>
  </si>
  <si>
    <t>The Tlims Centre</t>
  </si>
  <si>
    <t>880001271</t>
  </si>
  <si>
    <t>880001266</t>
  </si>
  <si>
    <t xml:space="preserve">EBENEZER PRIMARY AND JUNIOR SCHOOL </t>
  </si>
  <si>
    <t>890001012</t>
  </si>
  <si>
    <t xml:space="preserve">Honey spring academy </t>
  </si>
  <si>
    <t>890001007</t>
  </si>
  <si>
    <t>Skyline education centre</t>
  </si>
  <si>
    <t>890001013</t>
  </si>
  <si>
    <t>880001273</t>
  </si>
  <si>
    <t xml:space="preserve">Neema Silver Bridge Academy </t>
  </si>
  <si>
    <t>880001269</t>
  </si>
  <si>
    <t>880001278</t>
  </si>
  <si>
    <t>Dove light premier school</t>
  </si>
  <si>
    <t>880001277</t>
  </si>
  <si>
    <t>890001016</t>
  </si>
  <si>
    <t>Happy kids academy-Nkubu</t>
  </si>
  <si>
    <t>880001279</t>
  </si>
  <si>
    <t>Testimony Grammar School</t>
  </si>
  <si>
    <t>880001265</t>
  </si>
  <si>
    <t xml:space="preserve">Good day school </t>
  </si>
  <si>
    <t>890001018</t>
  </si>
  <si>
    <t xml:space="preserve">The Precious Ark School </t>
  </si>
  <si>
    <t>880001281</t>
  </si>
  <si>
    <t>Loch  Gardens Primary School</t>
  </si>
  <si>
    <t>890001020</t>
  </si>
  <si>
    <t>880001280</t>
  </si>
  <si>
    <t>880001283</t>
  </si>
  <si>
    <t>Joy junior Academy</t>
  </si>
  <si>
    <t>880001274</t>
  </si>
  <si>
    <t>890001014</t>
  </si>
  <si>
    <t xml:space="preserve">DOWA UTALAMU EDUCATION CENTER </t>
  </si>
  <si>
    <t>890001009</t>
  </si>
  <si>
    <t>Top-Star Legacy Academy</t>
  </si>
  <si>
    <t>880001276</t>
  </si>
  <si>
    <t xml:space="preserve">Annex Hillside School </t>
  </si>
  <si>
    <t>880001275</t>
  </si>
  <si>
    <t>890001017</t>
  </si>
  <si>
    <t xml:space="preserve">Burguret view academy </t>
  </si>
  <si>
    <t>890001025</t>
  </si>
  <si>
    <t xml:space="preserve">Kaptoroi Forest View Academy </t>
  </si>
  <si>
    <t>880001282</t>
  </si>
  <si>
    <t>880001286</t>
  </si>
  <si>
    <t>880001284</t>
  </si>
  <si>
    <t>890001015</t>
  </si>
  <si>
    <t xml:space="preserve">Greenshield academy </t>
  </si>
  <si>
    <t>890001021</t>
  </si>
  <si>
    <t>Sparkling bubble Group of Schools</t>
  </si>
  <si>
    <t>890001019</t>
  </si>
  <si>
    <t>living fountain Academy</t>
  </si>
  <si>
    <t>880001287</t>
  </si>
  <si>
    <t>890001026</t>
  </si>
  <si>
    <t>Gilberma Gilma school</t>
  </si>
  <si>
    <t>890001028</t>
  </si>
  <si>
    <t>Veros Education Center</t>
  </si>
  <si>
    <t>880001288</t>
  </si>
  <si>
    <t xml:space="preserve">TASSIA CORNERSTONE ACADEMY </t>
  </si>
  <si>
    <t>890001022</t>
  </si>
  <si>
    <t>Precious Emmanuel Schools</t>
  </si>
  <si>
    <t>880001289</t>
  </si>
  <si>
    <t xml:space="preserve">Eldoret Shining Star Academy </t>
  </si>
  <si>
    <t>890001023</t>
  </si>
  <si>
    <t>Kahoya champions primary School</t>
  </si>
  <si>
    <t>890001029</t>
  </si>
  <si>
    <t xml:space="preserve">Ebenezer Academy </t>
  </si>
  <si>
    <t>890001027</t>
  </si>
  <si>
    <t>Ebenezer Education Centre</t>
  </si>
  <si>
    <t>880001291</t>
  </si>
  <si>
    <t xml:space="preserve">Carousel Academy </t>
  </si>
  <si>
    <t>880001292</t>
  </si>
  <si>
    <t xml:space="preserve">Njiiris Education centre </t>
  </si>
  <si>
    <t>890001031</t>
  </si>
  <si>
    <t>880001290</t>
  </si>
  <si>
    <t>890001024</t>
  </si>
  <si>
    <t>Eagle Beacon Acadamy</t>
  </si>
  <si>
    <t>880001293</t>
  </si>
  <si>
    <t xml:space="preserve">Christna Academy </t>
  </si>
  <si>
    <t>890001030</t>
  </si>
  <si>
    <t>Angels Elite school</t>
  </si>
  <si>
    <t>890001033</t>
  </si>
  <si>
    <t xml:space="preserve">LittleTop school Limuru </t>
  </si>
  <si>
    <t>880001295</t>
  </si>
  <si>
    <t xml:space="preserve">Diving prebaratory </t>
  </si>
  <si>
    <t>880001294</t>
  </si>
  <si>
    <t xml:space="preserve">Light View kids Learning Center </t>
  </si>
  <si>
    <t>890001036</t>
  </si>
  <si>
    <t>Ushindii junior Academy</t>
  </si>
  <si>
    <t>880001303</t>
  </si>
  <si>
    <t>880001304</t>
  </si>
  <si>
    <t>Kiddies Right academy</t>
  </si>
  <si>
    <t>890001046</t>
  </si>
  <si>
    <t>Gladkids Foundation Center</t>
  </si>
  <si>
    <t>890001047</t>
  </si>
  <si>
    <t>GRACIOUS STEPS Academy</t>
  </si>
  <si>
    <t>880001302</t>
  </si>
  <si>
    <t xml:space="preserve">Upanuzi joyous Academy </t>
  </si>
  <si>
    <t>890001042</t>
  </si>
  <si>
    <t xml:space="preserve">St Irene Kasarani School </t>
  </si>
  <si>
    <t>880001306</t>
  </si>
  <si>
    <t>Best winner academy</t>
  </si>
  <si>
    <t>890001040</t>
  </si>
  <si>
    <t xml:space="preserve">Rodrise education center </t>
  </si>
  <si>
    <t>890001038</t>
  </si>
  <si>
    <t>Prince of SHALOM ACADEMY</t>
  </si>
  <si>
    <t>880001300</t>
  </si>
  <si>
    <t xml:space="preserve">Amos Centre of Wisdom Academy </t>
  </si>
  <si>
    <t>880001298</t>
  </si>
  <si>
    <t xml:space="preserve">Hillstar KK academy </t>
  </si>
  <si>
    <t>890001041</t>
  </si>
  <si>
    <t xml:space="preserve">Jaken education center </t>
  </si>
  <si>
    <t>880001301</t>
  </si>
  <si>
    <t>880001297</t>
  </si>
  <si>
    <t xml:space="preserve">GRARENS SCHOOL </t>
  </si>
  <si>
    <t>880001305</t>
  </si>
  <si>
    <t>880001299</t>
  </si>
  <si>
    <t xml:space="preserve">Onyx Schools </t>
  </si>
  <si>
    <t>890001044</t>
  </si>
  <si>
    <t xml:space="preserve">Chemichemi Junior and Senior High School </t>
  </si>
  <si>
    <t>890001043</t>
  </si>
  <si>
    <t>890001035</t>
  </si>
  <si>
    <t>Horizon Elite School</t>
  </si>
  <si>
    <t>880001296</t>
  </si>
  <si>
    <t xml:space="preserve">MERCYFUL EDUCATION CENTRE </t>
  </si>
  <si>
    <t>890001055</t>
  </si>
  <si>
    <t>890001052</t>
  </si>
  <si>
    <t xml:space="preserve">SUNBEAM EDUCATIONAL CENTRE </t>
  </si>
  <si>
    <t>890001037</t>
  </si>
  <si>
    <t>OUR LADY QUEEN OF ANGELS</t>
  </si>
  <si>
    <t>890001051</t>
  </si>
  <si>
    <t xml:space="preserve">Etham Blessed Kid Centre </t>
  </si>
  <si>
    <t>880001307</t>
  </si>
  <si>
    <t>890001011</t>
  </si>
  <si>
    <t xml:space="preserve">Jama Faith Academy </t>
  </si>
  <si>
    <t>890001050</t>
  </si>
  <si>
    <t xml:space="preserve">Jobenfa community center </t>
  </si>
  <si>
    <t>890001053</t>
  </si>
  <si>
    <t xml:space="preserve">Frobell community center </t>
  </si>
  <si>
    <t>880001312</t>
  </si>
  <si>
    <t xml:space="preserve">Kaptagat Education Centre </t>
  </si>
  <si>
    <t>890001058</t>
  </si>
  <si>
    <t>Purple Olives Academy</t>
  </si>
  <si>
    <t>880001308</t>
  </si>
  <si>
    <t xml:space="preserve">Benedito Highway Complex Academy </t>
  </si>
  <si>
    <t>890001048</t>
  </si>
  <si>
    <t xml:space="preserve">St Hagar Education Centre </t>
  </si>
  <si>
    <t>890001039</t>
  </si>
  <si>
    <t xml:space="preserve">Busia Hills Academy </t>
  </si>
  <si>
    <t>890001057</t>
  </si>
  <si>
    <t xml:space="preserve">Marigat Agape Junior Academy </t>
  </si>
  <si>
    <t>880001311</t>
  </si>
  <si>
    <t xml:space="preserve">Blessed Education Centre </t>
  </si>
  <si>
    <t>890001054</t>
  </si>
  <si>
    <t>Nancy George Academy</t>
  </si>
  <si>
    <t>890001056</t>
  </si>
  <si>
    <t>880001310</t>
  </si>
  <si>
    <t>890001045</t>
  </si>
  <si>
    <t>By Grace Learnings  Centre</t>
  </si>
  <si>
    <t>890001049</t>
  </si>
  <si>
    <t xml:space="preserve">Christ Education Centre </t>
  </si>
  <si>
    <t>NOVEMBER, 2024</t>
  </si>
  <si>
    <t>890001061</t>
  </si>
  <si>
    <t>890001060</t>
  </si>
  <si>
    <t>890001059</t>
  </si>
  <si>
    <t>New glory education centre</t>
  </si>
  <si>
    <t>890001062</t>
  </si>
  <si>
    <t xml:space="preserve">Hadassah Learning Centre </t>
  </si>
  <si>
    <t>890001063</t>
  </si>
  <si>
    <t>St Johns Academy Balek</t>
  </si>
  <si>
    <t>880001313</t>
  </si>
  <si>
    <t xml:space="preserve">Awesome  Academy </t>
  </si>
  <si>
    <t>890001064</t>
  </si>
  <si>
    <t xml:space="preserve">Youngland school </t>
  </si>
  <si>
    <t>890001065</t>
  </si>
  <si>
    <t xml:space="preserve">Little Winners Maliki School </t>
  </si>
  <si>
    <t>880001309</t>
  </si>
  <si>
    <t xml:space="preserve">Mema Educational Center </t>
  </si>
  <si>
    <t>890001066</t>
  </si>
  <si>
    <t>Shalom Preparatory School</t>
  </si>
  <si>
    <t>890001068</t>
  </si>
  <si>
    <t>890001070</t>
  </si>
  <si>
    <t xml:space="preserve">Lian Academy </t>
  </si>
  <si>
    <t>890001067</t>
  </si>
  <si>
    <t xml:space="preserve">Kerugoya Victory Preparatory School </t>
  </si>
  <si>
    <t>890001071</t>
  </si>
  <si>
    <t>Channester education Centre</t>
  </si>
  <si>
    <t>890001073</t>
  </si>
  <si>
    <t xml:space="preserve">45 Peace Learning Centre </t>
  </si>
  <si>
    <t>880001315</t>
  </si>
  <si>
    <t>890001074</t>
  </si>
  <si>
    <t>Golden Light Academy</t>
  </si>
  <si>
    <t>890001072</t>
  </si>
  <si>
    <t xml:space="preserve">Zebi Model School </t>
  </si>
  <si>
    <t>890001078</t>
  </si>
  <si>
    <t xml:space="preserve">The Mildcorn Academy </t>
  </si>
  <si>
    <t>890001075</t>
  </si>
  <si>
    <t>880001316</t>
  </si>
  <si>
    <t>890001069</t>
  </si>
  <si>
    <t>Buria Mary Hill Kindergarten</t>
  </si>
  <si>
    <t>890001085</t>
  </si>
  <si>
    <t>The Blessing Gate Academy Annex</t>
  </si>
  <si>
    <t>890001081</t>
  </si>
  <si>
    <t>Bright Future Academy-Kikuyu</t>
  </si>
  <si>
    <t>890001083</t>
  </si>
  <si>
    <t xml:space="preserve">Margmary hill girls high school </t>
  </si>
  <si>
    <t>890001084</t>
  </si>
  <si>
    <t xml:space="preserve">Bounty School Kindergarten and Daycare </t>
  </si>
  <si>
    <t>880001317</t>
  </si>
  <si>
    <t>Katso school</t>
  </si>
  <si>
    <t>890001088</t>
  </si>
  <si>
    <t>890001079</t>
  </si>
  <si>
    <t>890001086</t>
  </si>
  <si>
    <t xml:space="preserve">Mugunga Turning Point Junior School </t>
  </si>
  <si>
    <t>890001076</t>
  </si>
  <si>
    <t xml:space="preserve">Super Education Center </t>
  </si>
  <si>
    <t>890001077</t>
  </si>
  <si>
    <t xml:space="preserve">Young achievers Education Center </t>
  </si>
  <si>
    <t>890001089</t>
  </si>
  <si>
    <t xml:space="preserve"> Young shepherd School</t>
  </si>
  <si>
    <t>890001087</t>
  </si>
  <si>
    <t>Nandi flame Junior School</t>
  </si>
  <si>
    <t>880001325</t>
  </si>
  <si>
    <t>890001096</t>
  </si>
  <si>
    <t xml:space="preserve">Granels nursery school </t>
  </si>
  <si>
    <t>880001321</t>
  </si>
  <si>
    <t xml:space="preserve">Kabete Nazarene school </t>
  </si>
  <si>
    <t>890001090</t>
  </si>
  <si>
    <t>Graceland Junior Academy</t>
  </si>
  <si>
    <t>880001319</t>
  </si>
  <si>
    <t xml:space="preserve">Pipeline by grace Academy </t>
  </si>
  <si>
    <t>890001092</t>
  </si>
  <si>
    <t xml:space="preserve">Mazuri Crest School </t>
  </si>
  <si>
    <t>890001095</t>
  </si>
  <si>
    <t xml:space="preserve">Kitalale preparatory school </t>
  </si>
  <si>
    <t>880001320</t>
  </si>
  <si>
    <t xml:space="preserve">Collins Junior Academy </t>
  </si>
  <si>
    <t>880001322</t>
  </si>
  <si>
    <t xml:space="preserve">The Avent Gracious Mission Education center </t>
  </si>
  <si>
    <t>880001326</t>
  </si>
  <si>
    <t>Karo Junior School</t>
  </si>
  <si>
    <t>890001080</t>
  </si>
  <si>
    <t xml:space="preserve">FLYING EAGLES LEARNING CENTRE </t>
  </si>
  <si>
    <t>880001327</t>
  </si>
  <si>
    <t xml:space="preserve">UPPERHILL ACADEMY </t>
  </si>
  <si>
    <t>880001318</t>
  </si>
  <si>
    <t>Angles Park Academy</t>
  </si>
  <si>
    <t>890001093</t>
  </si>
  <si>
    <t xml:space="preserve">Blessed Palace Learning Center </t>
  </si>
  <si>
    <t>880001328</t>
  </si>
  <si>
    <t xml:space="preserve">Legacy Secondary School </t>
  </si>
  <si>
    <t>890001097</t>
  </si>
  <si>
    <t xml:space="preserve">Unibridge High School-Juja Branch </t>
  </si>
  <si>
    <t>880001329</t>
  </si>
  <si>
    <t xml:space="preserve">Tumaini Junior Academy </t>
  </si>
  <si>
    <t>890001102</t>
  </si>
  <si>
    <t xml:space="preserve">Top-Notch Blossom Academy </t>
  </si>
  <si>
    <t>890001099</t>
  </si>
  <si>
    <t xml:space="preserve">Canaan garden education center </t>
  </si>
  <si>
    <t>890001101</t>
  </si>
  <si>
    <t xml:space="preserve">Waterfords Golden Hearts School </t>
  </si>
  <si>
    <t>880001333</t>
  </si>
  <si>
    <t>Roots School kindergarten and primary</t>
  </si>
  <si>
    <t>880001332</t>
  </si>
  <si>
    <t xml:space="preserve">Smartcom Wilma Academy </t>
  </si>
  <si>
    <t>890001108</t>
  </si>
  <si>
    <t xml:space="preserve">Shiners School, Matisi </t>
  </si>
  <si>
    <t>890001103</t>
  </si>
  <si>
    <t xml:space="preserve">La Unica School and Childcare Centre </t>
  </si>
  <si>
    <t>890001107</t>
  </si>
  <si>
    <t xml:space="preserve">St Saviour Junior Academy </t>
  </si>
  <si>
    <t>880001323</t>
  </si>
  <si>
    <t xml:space="preserve">Josana Day School and Centre </t>
  </si>
  <si>
    <t>890001100</t>
  </si>
  <si>
    <t xml:space="preserve">Clever Bee Academy </t>
  </si>
  <si>
    <t>890001105</t>
  </si>
  <si>
    <t xml:space="preserve">Landmark school </t>
  </si>
  <si>
    <t>890001098</t>
  </si>
  <si>
    <t>God's Will Academy</t>
  </si>
  <si>
    <t>880001330</t>
  </si>
  <si>
    <t xml:space="preserve">Brainiac high school </t>
  </si>
  <si>
    <t>880001336</t>
  </si>
  <si>
    <t>Tammy Agape Learning Centre</t>
  </si>
  <si>
    <t>880001331</t>
  </si>
  <si>
    <t xml:space="preserve">Brightcore Elites Schools </t>
  </si>
  <si>
    <t>880001324</t>
  </si>
  <si>
    <t>880001337</t>
  </si>
  <si>
    <t>Tender  heart educational centre</t>
  </si>
  <si>
    <t>880001338</t>
  </si>
  <si>
    <t>New hope mbitini</t>
  </si>
  <si>
    <t>890001110</t>
  </si>
  <si>
    <t>880001335</t>
  </si>
  <si>
    <t xml:space="preserve">Lovely Junior Academy &amp; Daycare Muthara </t>
  </si>
  <si>
    <t>880001341</t>
  </si>
  <si>
    <t>890001114</t>
  </si>
  <si>
    <t>Jehovah Rapha Academy Kapchorwa</t>
  </si>
  <si>
    <t>890001111</t>
  </si>
  <si>
    <t xml:space="preserve">Little Angels Primary School </t>
  </si>
  <si>
    <t>890001109</t>
  </si>
  <si>
    <t xml:space="preserve">Malkizz Junior Education Centre </t>
  </si>
  <si>
    <t>890001112</t>
  </si>
  <si>
    <t xml:space="preserve">Broad Minds Junior School </t>
  </si>
  <si>
    <t>880001334</t>
  </si>
  <si>
    <t>St Irene Kindergarten School</t>
  </si>
  <si>
    <t>890001106</t>
  </si>
  <si>
    <t xml:space="preserve">Viara Junior Academy </t>
  </si>
  <si>
    <t>890001115</t>
  </si>
  <si>
    <t xml:space="preserve">Smart Choice Academy </t>
  </si>
  <si>
    <t>880001340</t>
  </si>
  <si>
    <t xml:space="preserve">MAA COLLEGE </t>
  </si>
  <si>
    <t>880001339</t>
  </si>
  <si>
    <t xml:space="preserve">Little readers junior academy </t>
  </si>
  <si>
    <t>890001113</t>
  </si>
  <si>
    <t>890001104</t>
  </si>
  <si>
    <t xml:space="preserve">Bright Angels Academy </t>
  </si>
  <si>
    <t>890001127</t>
  </si>
  <si>
    <t xml:space="preserve">Brilliant Angels Education Centre </t>
  </si>
  <si>
    <t>890001119</t>
  </si>
  <si>
    <t xml:space="preserve">Eaglelet Maryland junior school </t>
  </si>
  <si>
    <t>890001116</t>
  </si>
  <si>
    <t>Elite Tremendous  School</t>
  </si>
  <si>
    <t>890001124</t>
  </si>
  <si>
    <t xml:space="preserve">Jadrian Kindergarten School </t>
  </si>
  <si>
    <t>880001344</t>
  </si>
  <si>
    <t xml:space="preserve">Kayole Hekima Academy </t>
  </si>
  <si>
    <t>890001121</t>
  </si>
  <si>
    <t xml:space="preserve">The Visual junior Academy </t>
  </si>
  <si>
    <t>890001126</t>
  </si>
  <si>
    <t>890001120</t>
  </si>
  <si>
    <t xml:space="preserve">Westroad Junior School </t>
  </si>
  <si>
    <t>890001123</t>
  </si>
  <si>
    <t xml:space="preserve">Ambers of Joy Academy </t>
  </si>
  <si>
    <t>890001125</t>
  </si>
  <si>
    <t xml:space="preserve">Downstream high school and primary school </t>
  </si>
  <si>
    <t>890001118</t>
  </si>
  <si>
    <t xml:space="preserve">Model junior academy </t>
  </si>
  <si>
    <t>890001122</t>
  </si>
  <si>
    <t>890001133</t>
  </si>
  <si>
    <t>Springfield Tawala Academy</t>
  </si>
  <si>
    <t>890001131</t>
  </si>
  <si>
    <t xml:space="preserve">Valley view academy </t>
  </si>
  <si>
    <t>890001132</t>
  </si>
  <si>
    <t xml:space="preserve">Destiny land community learning center </t>
  </si>
  <si>
    <t>890001130</t>
  </si>
  <si>
    <t>880001347</t>
  </si>
  <si>
    <t>brilliant junior learning centre</t>
  </si>
  <si>
    <t>880001346</t>
  </si>
  <si>
    <t xml:space="preserve">ZARA ACADEMY </t>
  </si>
  <si>
    <t>880001342</t>
  </si>
  <si>
    <t xml:space="preserve">Blossom education centre </t>
  </si>
  <si>
    <t>890001136</t>
  </si>
  <si>
    <t xml:space="preserve">Muchangara Academy </t>
  </si>
  <si>
    <t>880001349</t>
  </si>
  <si>
    <t>880001350</t>
  </si>
  <si>
    <t>Eldoret child destiny Complex</t>
  </si>
  <si>
    <t>880001345</t>
  </si>
  <si>
    <t xml:space="preserve">Nyeri Morning Glory Kindergarten </t>
  </si>
  <si>
    <t>890001128</t>
  </si>
  <si>
    <t xml:space="preserve">Tanga Kona Academy </t>
  </si>
  <si>
    <t>890001135</t>
  </si>
  <si>
    <t>890001129</t>
  </si>
  <si>
    <t xml:space="preserve">Bencel Academy </t>
  </si>
  <si>
    <t>880001351</t>
  </si>
  <si>
    <t>Scholar Spring Academy School</t>
  </si>
  <si>
    <t>880001343</t>
  </si>
  <si>
    <t xml:space="preserve">Angel Shepherd Academy </t>
  </si>
  <si>
    <t>880001352</t>
  </si>
  <si>
    <t>Jasipa primary school</t>
  </si>
  <si>
    <t>880001354</t>
  </si>
  <si>
    <t xml:space="preserve">Haddasah School </t>
  </si>
  <si>
    <t>880001353</t>
  </si>
  <si>
    <t xml:space="preserve">Kanini Annex preparatory </t>
  </si>
  <si>
    <t>880001356</t>
  </si>
  <si>
    <t>St Francis Day and Boarding Primary School</t>
  </si>
  <si>
    <t>890001137</t>
  </si>
  <si>
    <t>Able Brains Educational Centre</t>
  </si>
  <si>
    <t>890001138</t>
  </si>
  <si>
    <t>880001357</t>
  </si>
  <si>
    <t>Kitonyini Blessed Girls Secondary School</t>
  </si>
  <si>
    <t>880001355</t>
  </si>
  <si>
    <t>880001358</t>
  </si>
  <si>
    <t>890001134</t>
  </si>
  <si>
    <t>880001362</t>
  </si>
  <si>
    <t>880001364</t>
  </si>
  <si>
    <t>Divine Community Based Academy</t>
  </si>
  <si>
    <t>890001145</t>
  </si>
  <si>
    <t xml:space="preserve">Guiding star academy </t>
  </si>
  <si>
    <t>880001360</t>
  </si>
  <si>
    <t>880001363</t>
  </si>
  <si>
    <t xml:space="preserve">Jaymalik Brilliant Academy </t>
  </si>
  <si>
    <t>890001143</t>
  </si>
  <si>
    <t>Beavers Elite Education centre</t>
  </si>
  <si>
    <t>890001141</t>
  </si>
  <si>
    <t>Triumph in Christ School</t>
  </si>
  <si>
    <t>880001359</t>
  </si>
  <si>
    <t xml:space="preserve">Kiram academy </t>
  </si>
  <si>
    <t>890001142</t>
  </si>
  <si>
    <t xml:space="preserve">Mocris junior </t>
  </si>
  <si>
    <t>880001366</t>
  </si>
  <si>
    <t>890001139</t>
  </si>
  <si>
    <t>Ruthland academy School</t>
  </si>
  <si>
    <t>890001146</t>
  </si>
  <si>
    <t>890001140</t>
  </si>
  <si>
    <t xml:space="preserve">Hope Cretche School </t>
  </si>
  <si>
    <t>890001147</t>
  </si>
  <si>
    <t xml:space="preserve">Kajiado County Best Brain Academy </t>
  </si>
  <si>
    <t>890001148</t>
  </si>
  <si>
    <t>Mickey junior school</t>
  </si>
  <si>
    <t>890001154</t>
  </si>
  <si>
    <t xml:space="preserve">Skyview kihigo Academy </t>
  </si>
  <si>
    <t>880001370</t>
  </si>
  <si>
    <t>880001368</t>
  </si>
  <si>
    <t>St Paul Academy Kapkoi</t>
  </si>
  <si>
    <t>890001149</t>
  </si>
  <si>
    <t xml:space="preserve">BLESSING COMMUNITY CENTER </t>
  </si>
  <si>
    <t>890001150</t>
  </si>
  <si>
    <t>Elim Junior Academy</t>
  </si>
  <si>
    <t>890001151</t>
  </si>
  <si>
    <t>890001156</t>
  </si>
  <si>
    <t>Blooming sparking Academy</t>
  </si>
  <si>
    <t>890001153</t>
  </si>
  <si>
    <t xml:space="preserve">Kingdom Education Center and Junior School </t>
  </si>
  <si>
    <t>890001159</t>
  </si>
  <si>
    <t xml:space="preserve">Luda Elite preparatory </t>
  </si>
  <si>
    <t>880001372</t>
  </si>
  <si>
    <t xml:space="preserve">The Hogum School </t>
  </si>
  <si>
    <t>890001144</t>
  </si>
  <si>
    <t xml:space="preserve">St Jackstones Bright Star Academy </t>
  </si>
  <si>
    <t>880001369</t>
  </si>
  <si>
    <t>Forrester Academy</t>
  </si>
  <si>
    <t>890001157</t>
  </si>
  <si>
    <t xml:space="preserve">Vannias Junior School </t>
  </si>
  <si>
    <t>880001374</t>
  </si>
  <si>
    <t>Efa Academy</t>
  </si>
  <si>
    <t>880001371</t>
  </si>
  <si>
    <t>880001375</t>
  </si>
  <si>
    <t xml:space="preserve">Grace pac academy </t>
  </si>
  <si>
    <t>890001158</t>
  </si>
  <si>
    <t>890001155</t>
  </si>
  <si>
    <t>Royal school Kirunda</t>
  </si>
  <si>
    <t>880001367</t>
  </si>
  <si>
    <t>Young Stars Education Centre</t>
  </si>
  <si>
    <t>880001373</t>
  </si>
  <si>
    <t>880001376</t>
  </si>
  <si>
    <t xml:space="preserve">St Peters Academy </t>
  </si>
  <si>
    <t>890001160</t>
  </si>
  <si>
    <t xml:space="preserve">Power star academy </t>
  </si>
  <si>
    <t>890001166</t>
  </si>
  <si>
    <t>Sosio Royal Junior School</t>
  </si>
  <si>
    <t>890001162</t>
  </si>
  <si>
    <t>890001161</t>
  </si>
  <si>
    <t xml:space="preserve">ALIMAX SCHOOL BAHARINI </t>
  </si>
  <si>
    <t>890001164</t>
  </si>
  <si>
    <t xml:space="preserve">St Patricks Ndindiruku Education Center </t>
  </si>
  <si>
    <t>890001163</t>
  </si>
  <si>
    <t xml:space="preserve">Tip top academy </t>
  </si>
  <si>
    <t>890001168</t>
  </si>
  <si>
    <t>Destiny community school</t>
  </si>
  <si>
    <t>890001169</t>
  </si>
  <si>
    <t>890001167</t>
  </si>
  <si>
    <t>Brookwell harmony school</t>
  </si>
  <si>
    <t>880001377</t>
  </si>
  <si>
    <t>Nickomaria Preparatory School</t>
  </si>
  <si>
    <t>880001378</t>
  </si>
  <si>
    <t>St Bakhita Joy School</t>
  </si>
  <si>
    <t>890001171</t>
  </si>
  <si>
    <t>Karama Hillshine Academy</t>
  </si>
  <si>
    <t>890001165</t>
  </si>
  <si>
    <t xml:space="preserve">Menju Abundant Life Academy </t>
  </si>
  <si>
    <t>890001176</t>
  </si>
  <si>
    <t>880001380</t>
  </si>
  <si>
    <t>St Stephen integrated schools</t>
  </si>
  <si>
    <t>880001382</t>
  </si>
  <si>
    <t xml:space="preserve">Ngeani Glorious Secondary School </t>
  </si>
  <si>
    <t>890001177</t>
  </si>
  <si>
    <t xml:space="preserve">GLORY HOPE CENTRE </t>
  </si>
  <si>
    <t>890001173</t>
  </si>
  <si>
    <t>KAPLETUNDO CENTRAL ACADEMY</t>
  </si>
  <si>
    <t>890001179</t>
  </si>
  <si>
    <t>890001178</t>
  </si>
  <si>
    <t xml:space="preserve">Top-notch Blossom Academy </t>
  </si>
  <si>
    <t>890001172</t>
  </si>
  <si>
    <t>880001388</t>
  </si>
  <si>
    <t xml:space="preserve">BLISS HILL ACADEMY </t>
  </si>
  <si>
    <t>890001183</t>
  </si>
  <si>
    <t>Brain Sharp blessed academy</t>
  </si>
  <si>
    <t>890001185</t>
  </si>
  <si>
    <t>890001174</t>
  </si>
  <si>
    <t>Blessed visiting learning centre</t>
  </si>
  <si>
    <t>880001390</t>
  </si>
  <si>
    <t>880001385</t>
  </si>
  <si>
    <t>Sessiet academy</t>
  </si>
  <si>
    <t>890001175</t>
  </si>
  <si>
    <t>890001180</t>
  </si>
  <si>
    <t xml:space="preserve">Alixar Grace School </t>
  </si>
  <si>
    <t>890001184</t>
  </si>
  <si>
    <t>TANGIT ACADEMY</t>
  </si>
  <si>
    <t>880001387</t>
  </si>
  <si>
    <t>880001391</t>
  </si>
  <si>
    <t>Marvel Joy Education Centre</t>
  </si>
  <si>
    <t>890001181</t>
  </si>
  <si>
    <t>Vine Tree Junior School</t>
  </si>
  <si>
    <t>880001365</t>
  </si>
  <si>
    <t>890001182</t>
  </si>
  <si>
    <t xml:space="preserve">Chachas educational center </t>
  </si>
  <si>
    <t>880001383</t>
  </si>
  <si>
    <t xml:space="preserve">Siriat one way Academy </t>
  </si>
  <si>
    <t>880001381</t>
  </si>
  <si>
    <t>890001195</t>
  </si>
  <si>
    <t>Caroline Junior School</t>
  </si>
  <si>
    <t>890001200</t>
  </si>
  <si>
    <t>Gachuthi Primary School</t>
  </si>
  <si>
    <t>890001199</t>
  </si>
  <si>
    <t xml:space="preserve">Guardian Shining stars Academy </t>
  </si>
  <si>
    <t>890001187</t>
  </si>
  <si>
    <t xml:space="preserve">Marva Elite Academy </t>
  </si>
  <si>
    <t>880001395</t>
  </si>
  <si>
    <t>St Jacinta Junior Christian School</t>
  </si>
  <si>
    <t>890001188</t>
  </si>
  <si>
    <t xml:space="preserve">Eldo shield Academy </t>
  </si>
  <si>
    <t>890001190</t>
  </si>
  <si>
    <t>890001186</t>
  </si>
  <si>
    <t>890001191</t>
  </si>
  <si>
    <t>Gift of hope Learning Centre</t>
  </si>
  <si>
    <t>890001193</t>
  </si>
  <si>
    <t xml:space="preserve">Showers Education center </t>
  </si>
  <si>
    <t>880001394</t>
  </si>
  <si>
    <t xml:space="preserve">Joy Kings Academy </t>
  </si>
  <si>
    <t>880001384</t>
  </si>
  <si>
    <t xml:space="preserve">Togom academy </t>
  </si>
  <si>
    <t>890001196</t>
  </si>
  <si>
    <t>Patience Preparatory School</t>
  </si>
  <si>
    <t>890001189</t>
  </si>
  <si>
    <t xml:space="preserve">BRIGHT JUNIOR COMMUNITY CENTRE </t>
  </si>
  <si>
    <t>890001201</t>
  </si>
  <si>
    <t>890001192</t>
  </si>
  <si>
    <t>880001396</t>
  </si>
  <si>
    <t>Kiserian joyland Junior Academy</t>
  </si>
  <si>
    <t>880001389</t>
  </si>
  <si>
    <t>Hosanna Gateway Academy</t>
  </si>
  <si>
    <t>880001393</t>
  </si>
  <si>
    <t>Cornerstone academy Roret</t>
  </si>
  <si>
    <t>880001403</t>
  </si>
  <si>
    <t>Gacio junior School</t>
  </si>
  <si>
    <t>890001198</t>
  </si>
  <si>
    <t xml:space="preserve">Generation star academy </t>
  </si>
  <si>
    <t>880001400</t>
  </si>
  <si>
    <t>Rock preparatory School</t>
  </si>
  <si>
    <t>880001402</t>
  </si>
  <si>
    <t xml:space="preserve">Sunshine Junior Academy </t>
  </si>
  <si>
    <t>880001392</t>
  </si>
  <si>
    <t xml:space="preserve">Busy Brain </t>
  </si>
  <si>
    <t>890001202</t>
  </si>
  <si>
    <t xml:space="preserve">Wima community education center </t>
  </si>
  <si>
    <t>890001203</t>
  </si>
  <si>
    <t xml:space="preserve">Butula way light </t>
  </si>
  <si>
    <t>890001204</t>
  </si>
  <si>
    <t xml:space="preserve">Youngstar education centre </t>
  </si>
  <si>
    <t>880001398</t>
  </si>
  <si>
    <t xml:space="preserve">Regus Pre-school and Primary School </t>
  </si>
  <si>
    <t>880001399</t>
  </si>
  <si>
    <t xml:space="preserve">Furaha Kajoy kindergarten </t>
  </si>
  <si>
    <t>890001206</t>
  </si>
  <si>
    <t xml:space="preserve">Divine Miracle Educational center </t>
  </si>
  <si>
    <t>890001194</t>
  </si>
  <si>
    <t>Uzima education center</t>
  </si>
  <si>
    <t>880001404</t>
  </si>
  <si>
    <t xml:space="preserve">BAS educational center </t>
  </si>
  <si>
    <t>890001205</t>
  </si>
  <si>
    <t>880001397</t>
  </si>
  <si>
    <t xml:space="preserve">Nkubu imani shiners school </t>
  </si>
  <si>
    <t>890001197</t>
  </si>
  <si>
    <t xml:space="preserve">Treasure House School Khayega </t>
  </si>
  <si>
    <t>DECEMBER, 2024</t>
  </si>
  <si>
    <t>890001208</t>
  </si>
  <si>
    <t>Light christian Education Centre</t>
  </si>
  <si>
    <t>890001209</t>
  </si>
  <si>
    <t>890001211</t>
  </si>
  <si>
    <t>Wisdom Learning Centre-Machakos</t>
  </si>
  <si>
    <t>880001405</t>
  </si>
  <si>
    <t>890001210</t>
  </si>
  <si>
    <t>St Anne's Junior Academy</t>
  </si>
  <si>
    <t>890001212</t>
  </si>
  <si>
    <t>Araunah Roses Educational Centre</t>
  </si>
  <si>
    <t>890001215</t>
  </si>
  <si>
    <t xml:space="preserve">Little Heroes Academy </t>
  </si>
  <si>
    <t>880001406</t>
  </si>
  <si>
    <t>Monique's schools and junior school</t>
  </si>
  <si>
    <t>880001407</t>
  </si>
  <si>
    <t xml:space="preserve">PCEA Kiawara Kindergarten </t>
  </si>
  <si>
    <t>890001214</t>
  </si>
  <si>
    <t xml:space="preserve">Eagles standards school </t>
  </si>
  <si>
    <t>890001217</t>
  </si>
  <si>
    <t>880001408</t>
  </si>
  <si>
    <t>Macky Primary and Junior Secondary School</t>
  </si>
  <si>
    <t>880001409</t>
  </si>
  <si>
    <t xml:space="preserve">Hekima Glory Academy </t>
  </si>
  <si>
    <t>880001410</t>
  </si>
  <si>
    <t>890001213</t>
  </si>
  <si>
    <t>Little queens</t>
  </si>
  <si>
    <t>880001412</t>
  </si>
  <si>
    <t xml:space="preserve">Kasarani Hill Education Centre </t>
  </si>
  <si>
    <t>890001216</t>
  </si>
  <si>
    <t xml:space="preserve">Zion Gates Academy </t>
  </si>
  <si>
    <t>890001219</t>
  </si>
  <si>
    <t xml:space="preserve">St Micah educational Centre </t>
  </si>
  <si>
    <t>890001220</t>
  </si>
  <si>
    <t>880001411</t>
  </si>
  <si>
    <t xml:space="preserve">Safina Blessing School </t>
  </si>
  <si>
    <t>890001221</t>
  </si>
  <si>
    <t xml:space="preserve">Chuluni Louis primary school </t>
  </si>
  <si>
    <t>880001413</t>
  </si>
  <si>
    <t>Bella Brilliant Pre School</t>
  </si>
  <si>
    <t>890001218</t>
  </si>
  <si>
    <t>St John memorial primary school</t>
  </si>
  <si>
    <t>890001228</t>
  </si>
  <si>
    <t xml:space="preserve">Brilliant Academy </t>
  </si>
  <si>
    <t>880001414</t>
  </si>
  <si>
    <t>Sacret Heart School</t>
  </si>
  <si>
    <t>890001227</t>
  </si>
  <si>
    <t xml:space="preserve">Little Angels  of God </t>
  </si>
  <si>
    <t>890001229</t>
  </si>
  <si>
    <t>880001415</t>
  </si>
  <si>
    <t xml:space="preserve">God's favour mowlem preparatory center </t>
  </si>
  <si>
    <t>890001230</t>
  </si>
  <si>
    <t>Merryland community school</t>
  </si>
  <si>
    <t>890001225</t>
  </si>
  <si>
    <t>Emmanuel Junior Centre</t>
  </si>
  <si>
    <t>890001224</t>
  </si>
  <si>
    <t>Litein Sunshine School</t>
  </si>
  <si>
    <t>890001234</t>
  </si>
  <si>
    <t>890001237</t>
  </si>
  <si>
    <t xml:space="preserve">Luda Elite preparatory Academy </t>
  </si>
  <si>
    <t>890001233</t>
  </si>
  <si>
    <t>Skyview kihingo academy</t>
  </si>
  <si>
    <t>880001416</t>
  </si>
  <si>
    <t>890001238</t>
  </si>
  <si>
    <t xml:space="preserve">Newstar Foundation Academy </t>
  </si>
  <si>
    <t>890001232</t>
  </si>
  <si>
    <t xml:space="preserve">Caina Modern Academy </t>
  </si>
  <si>
    <t>880001418</t>
  </si>
  <si>
    <t>Kid Palace School</t>
  </si>
  <si>
    <t>890001231</t>
  </si>
  <si>
    <t>St Barnabas Shammah Academy</t>
  </si>
  <si>
    <t>890001240</t>
  </si>
  <si>
    <t>Light Field School Kasarani</t>
  </si>
  <si>
    <t>880001417</t>
  </si>
  <si>
    <t>890001241</t>
  </si>
  <si>
    <t>Stanjo silverbridge school</t>
  </si>
  <si>
    <t>880001419</t>
  </si>
  <si>
    <t xml:space="preserve">Blesson Academy </t>
  </si>
  <si>
    <t>880001420</t>
  </si>
  <si>
    <t xml:space="preserve">Little Foot Kindergarten </t>
  </si>
  <si>
    <t>890001239</t>
  </si>
  <si>
    <t xml:space="preserve">The Rock Academy - Mogotio </t>
  </si>
  <si>
    <t>890001242</t>
  </si>
  <si>
    <t>St Claire Academy</t>
  </si>
  <si>
    <t>880001421</t>
  </si>
  <si>
    <t>Nyota Buena vista Academy</t>
  </si>
  <si>
    <t>890001243</t>
  </si>
  <si>
    <t xml:space="preserve">The Aneza school </t>
  </si>
  <si>
    <t>890001244</t>
  </si>
  <si>
    <t>The Apostle of Christ Academy</t>
  </si>
  <si>
    <t>890001246</t>
  </si>
  <si>
    <t>Mash education center</t>
  </si>
  <si>
    <t>890001248</t>
  </si>
  <si>
    <t>890001247</t>
  </si>
  <si>
    <t>880001422</t>
  </si>
  <si>
    <t>Starlight senior education centre</t>
  </si>
  <si>
    <t>880001423</t>
  </si>
  <si>
    <t xml:space="preserve">Ndwaru Road Royal academy </t>
  </si>
  <si>
    <t>890001245</t>
  </si>
  <si>
    <t>NEW DAWN ACADEMY</t>
  </si>
  <si>
    <t>JANUARY</t>
  </si>
  <si>
    <t>Gender</t>
  </si>
  <si>
    <t># of Instalmt</t>
  </si>
  <si>
    <t>Loan Amount</t>
  </si>
  <si>
    <t>880001424</t>
  </si>
  <si>
    <t xml:space="preserve">Brilliant Junior learning center </t>
  </si>
  <si>
    <t>880001425</t>
  </si>
  <si>
    <t>880001426</t>
  </si>
  <si>
    <t>880001428</t>
  </si>
  <si>
    <t>Angaza Buena Vista Academy Limited</t>
  </si>
  <si>
    <t>880001429</t>
  </si>
  <si>
    <t>Fadhili smiles kindergarten and School</t>
  </si>
  <si>
    <t>880001430</t>
  </si>
  <si>
    <t xml:space="preserve">Upper Rock Educational Centre </t>
  </si>
  <si>
    <t>880001431</t>
  </si>
  <si>
    <t xml:space="preserve">Hope of change junior school mundika </t>
  </si>
  <si>
    <t>880001432</t>
  </si>
  <si>
    <t>880001433</t>
  </si>
  <si>
    <t>Life Christian Educational Centre</t>
  </si>
  <si>
    <t>880001434</t>
  </si>
  <si>
    <t xml:space="preserve">Modern green junior academy </t>
  </si>
  <si>
    <t>880001436</t>
  </si>
  <si>
    <t xml:space="preserve">Nanyuki spring of wisdom learning center </t>
  </si>
  <si>
    <t>880001437</t>
  </si>
  <si>
    <t>880001438</t>
  </si>
  <si>
    <t>880001439</t>
  </si>
  <si>
    <t>THIKA PIKAMAC SHALOM SCHOOL</t>
  </si>
  <si>
    <t>880001440</t>
  </si>
  <si>
    <t>St Secilia Academy</t>
  </si>
  <si>
    <t>880001441</t>
  </si>
  <si>
    <t>880001442</t>
  </si>
  <si>
    <t>Fomic junior School</t>
  </si>
  <si>
    <t>880001443</t>
  </si>
  <si>
    <t>RedHill Education Centre</t>
  </si>
  <si>
    <t>880001444</t>
  </si>
  <si>
    <t xml:space="preserve">Shamiri Junior School </t>
  </si>
  <si>
    <t>880001445</t>
  </si>
  <si>
    <t>Rehema Community centre</t>
  </si>
  <si>
    <t>880001446</t>
  </si>
  <si>
    <t>880001447</t>
  </si>
  <si>
    <t>880001448</t>
  </si>
  <si>
    <t>St Pauls Academy Kapkoi</t>
  </si>
  <si>
    <t>880001450</t>
  </si>
  <si>
    <t>Diligent steps Academy</t>
  </si>
  <si>
    <t>880001451</t>
  </si>
  <si>
    <t>880001452</t>
  </si>
  <si>
    <t xml:space="preserve">five Hills Educational Centre </t>
  </si>
  <si>
    <t>880001453</t>
  </si>
  <si>
    <t>880001454</t>
  </si>
  <si>
    <t xml:space="preserve">Tamason academy </t>
  </si>
  <si>
    <t>880001455</t>
  </si>
  <si>
    <t xml:space="preserve">Sunrise bismillah education centre </t>
  </si>
  <si>
    <t>880001456</t>
  </si>
  <si>
    <t>Little Bees</t>
  </si>
  <si>
    <t>880001457</t>
  </si>
  <si>
    <t xml:space="preserve">Goldenpark kindergarten school </t>
  </si>
  <si>
    <t>880001458</t>
  </si>
  <si>
    <t xml:space="preserve">Brookshine  junior academy </t>
  </si>
  <si>
    <t>880001459</t>
  </si>
  <si>
    <t>880001460</t>
  </si>
  <si>
    <t>Dibonah school</t>
  </si>
  <si>
    <t>880001461</t>
  </si>
  <si>
    <t xml:space="preserve">Mutiso states academy </t>
  </si>
  <si>
    <t>880001462</t>
  </si>
  <si>
    <t xml:space="preserve">Oasis Hills Academy </t>
  </si>
  <si>
    <t>880001463</t>
  </si>
  <si>
    <t>The City gate academy</t>
  </si>
  <si>
    <t>880001464</t>
  </si>
  <si>
    <t>880001465</t>
  </si>
  <si>
    <t>890001250</t>
  </si>
  <si>
    <t xml:space="preserve">Wings Progressive Center </t>
  </si>
  <si>
    <t>890001251</t>
  </si>
  <si>
    <t xml:space="preserve">Aunt sue academy </t>
  </si>
  <si>
    <t>890001252</t>
  </si>
  <si>
    <t>890001254</t>
  </si>
  <si>
    <t xml:space="preserve">Guardian angel academy misikhu </t>
  </si>
  <si>
    <t>890001255</t>
  </si>
  <si>
    <t xml:space="preserve">Geltone junior school </t>
  </si>
  <si>
    <t>890001256</t>
  </si>
  <si>
    <t>Little lambs academy</t>
  </si>
  <si>
    <t>890001257</t>
  </si>
  <si>
    <t>Blessed heart Centre</t>
  </si>
  <si>
    <t>890001258</t>
  </si>
  <si>
    <t xml:space="preserve">St. Theresa's Blessed school </t>
  </si>
  <si>
    <t>890001259</t>
  </si>
  <si>
    <t>Majani mingi Precious School</t>
  </si>
  <si>
    <t>890001260</t>
  </si>
  <si>
    <t>Testimony school Nangili</t>
  </si>
  <si>
    <t>890001261</t>
  </si>
  <si>
    <t>Sibiah star pre-school</t>
  </si>
  <si>
    <t>890001262</t>
  </si>
  <si>
    <t xml:space="preserve">Lynster Faith Academy </t>
  </si>
  <si>
    <t>890001263</t>
  </si>
  <si>
    <t>Victory progressive academy</t>
  </si>
  <si>
    <t>890001264</t>
  </si>
  <si>
    <t xml:space="preserve">Covenant Light Academy </t>
  </si>
  <si>
    <t>890001265</t>
  </si>
  <si>
    <t>Shiners school tassia</t>
  </si>
  <si>
    <t>890001266</t>
  </si>
  <si>
    <t xml:space="preserve">Ngurumo destiny Care academy </t>
  </si>
  <si>
    <t>890001267</t>
  </si>
  <si>
    <t xml:space="preserve">Glorious Happy Junior Education Centre </t>
  </si>
  <si>
    <t>890001268</t>
  </si>
  <si>
    <t xml:space="preserve">Ridges School Kanyoni </t>
  </si>
  <si>
    <t>890001269</t>
  </si>
  <si>
    <t>890001270</t>
  </si>
  <si>
    <t xml:space="preserve">Sharpstart junior community school </t>
  </si>
  <si>
    <t>890001271</t>
  </si>
  <si>
    <t>890001272</t>
  </si>
  <si>
    <t>Smart kids Angel  Academy</t>
  </si>
  <si>
    <t>890001273</t>
  </si>
  <si>
    <t>Brilliance hall schools</t>
  </si>
  <si>
    <t>890001274</t>
  </si>
  <si>
    <t xml:space="preserve">The Mustard seed Academy-Sitet </t>
  </si>
  <si>
    <t>890001275</t>
  </si>
  <si>
    <t xml:space="preserve">Royalink learning center </t>
  </si>
  <si>
    <t>890001276</t>
  </si>
  <si>
    <t>Jabari KinderCare centre</t>
  </si>
  <si>
    <t>890001277</t>
  </si>
  <si>
    <t>Spring Akili kids</t>
  </si>
  <si>
    <t>890001279</t>
  </si>
  <si>
    <t>890001280</t>
  </si>
  <si>
    <t xml:space="preserve">The Lords Sanctuary Academy </t>
  </si>
  <si>
    <t>890001281</t>
  </si>
  <si>
    <t xml:space="preserve">Mareba Academy </t>
  </si>
  <si>
    <t>890001282</t>
  </si>
  <si>
    <t>St Paul's Education Centre</t>
  </si>
  <si>
    <t>890001283</t>
  </si>
  <si>
    <t>Camp David Junior school</t>
  </si>
  <si>
    <t>890001284</t>
  </si>
  <si>
    <t>VICTORY ALPHA ACADEMY</t>
  </si>
  <si>
    <t>890001286</t>
  </si>
  <si>
    <t>Noble light School</t>
  </si>
  <si>
    <t>890001287</t>
  </si>
  <si>
    <t xml:space="preserve">Millhan junior academy </t>
  </si>
  <si>
    <t>890001288</t>
  </si>
  <si>
    <t xml:space="preserve">Emmanuel Newlife Academy </t>
  </si>
  <si>
    <t>890001289</t>
  </si>
  <si>
    <t xml:space="preserve">Victory academy gitimbine </t>
  </si>
  <si>
    <t>890001290</t>
  </si>
  <si>
    <t xml:space="preserve">Little Star Group of Schools </t>
  </si>
  <si>
    <t>890001291</t>
  </si>
  <si>
    <t>Young Life Education Centre</t>
  </si>
  <si>
    <t>890001292</t>
  </si>
  <si>
    <t xml:space="preserve">The Wisekids School </t>
  </si>
  <si>
    <t>890001293</t>
  </si>
  <si>
    <t xml:space="preserve">Hillside academy </t>
  </si>
  <si>
    <t>890001294</t>
  </si>
  <si>
    <t>Nkabune prestige school</t>
  </si>
  <si>
    <t>890001295</t>
  </si>
  <si>
    <t>St Rita Glory Academy</t>
  </si>
  <si>
    <t>890001296</t>
  </si>
  <si>
    <t>890001297</t>
  </si>
  <si>
    <t>890001298</t>
  </si>
  <si>
    <t>890001300</t>
  </si>
  <si>
    <t xml:space="preserve">Benock morning star education center </t>
  </si>
  <si>
    <t>890001301</t>
  </si>
  <si>
    <t>890001302</t>
  </si>
  <si>
    <t xml:space="preserve">Mother's Heart School </t>
  </si>
  <si>
    <t>890001303</t>
  </si>
  <si>
    <t>Royal Hill Academy - Katibel</t>
  </si>
  <si>
    <t>890001304</t>
  </si>
  <si>
    <t>890001306</t>
  </si>
  <si>
    <t>Morning star learning centre</t>
  </si>
  <si>
    <t>890001307</t>
  </si>
  <si>
    <t xml:space="preserve">GATATA SUNRAYS ACADEMY </t>
  </si>
  <si>
    <t>890001308</t>
  </si>
  <si>
    <t xml:space="preserve">Happy Destiny School </t>
  </si>
  <si>
    <t>890001309</t>
  </si>
  <si>
    <t xml:space="preserve">Little Friends Alicia academy </t>
  </si>
  <si>
    <t>890001310</t>
  </si>
  <si>
    <t xml:space="preserve">Smart talents school and kindergarten </t>
  </si>
  <si>
    <t>890001311</t>
  </si>
  <si>
    <t>890001312</t>
  </si>
  <si>
    <t xml:space="preserve">Mauche Victory Academy </t>
  </si>
  <si>
    <t>890001313</t>
  </si>
  <si>
    <t xml:space="preserve">Loyal Servant  School </t>
  </si>
  <si>
    <t>890001314</t>
  </si>
  <si>
    <t xml:space="preserve">Royal Kings and Queens </t>
  </si>
  <si>
    <t>890001315</t>
  </si>
  <si>
    <t xml:space="preserve">Guardian angel academy </t>
  </si>
  <si>
    <t>FEBRUARY</t>
  </si>
  <si>
    <t>880001470</t>
  </si>
  <si>
    <t>Forel's Good shepherd Academy</t>
  </si>
  <si>
    <t>880001472</t>
  </si>
  <si>
    <t>Seda well achievers academy</t>
  </si>
  <si>
    <t>880001475</t>
  </si>
  <si>
    <t xml:space="preserve">Pisgan Academy </t>
  </si>
  <si>
    <t>880001487</t>
  </si>
  <si>
    <t xml:space="preserve">Membley High school and prime academy </t>
  </si>
  <si>
    <t>890001323</t>
  </si>
  <si>
    <t xml:space="preserve">Emmanuel Junior Academy </t>
  </si>
  <si>
    <t>890001326</t>
  </si>
  <si>
    <t xml:space="preserve">The Sacred Step School </t>
  </si>
  <si>
    <t>890001327</t>
  </si>
  <si>
    <t xml:space="preserve">Steward academy </t>
  </si>
  <si>
    <t>890001340</t>
  </si>
  <si>
    <t xml:space="preserve">Betiliza Academy </t>
  </si>
  <si>
    <t>890001346</t>
  </si>
  <si>
    <t xml:space="preserve">Africa Hope Academy </t>
  </si>
  <si>
    <t>890001350</t>
  </si>
  <si>
    <t xml:space="preserve">Sunset Academy </t>
  </si>
  <si>
    <t>890001353</t>
  </si>
  <si>
    <t xml:space="preserve">Damscars school </t>
  </si>
  <si>
    <t>890001355</t>
  </si>
  <si>
    <t>Bright Little Angels School</t>
  </si>
  <si>
    <t>890001359</t>
  </si>
  <si>
    <t>Top Destiny School</t>
  </si>
  <si>
    <t>890001370</t>
  </si>
  <si>
    <t>Ebenezer Springs Junior Academy</t>
  </si>
  <si>
    <t>890001375</t>
  </si>
  <si>
    <t>Golden Tots School</t>
  </si>
  <si>
    <t>890001378</t>
  </si>
  <si>
    <t xml:space="preserve">Upendo CDC primary and secondary </t>
  </si>
  <si>
    <t>890001383</t>
  </si>
  <si>
    <t xml:space="preserve">High Altitude Academy </t>
  </si>
  <si>
    <t>890001384</t>
  </si>
  <si>
    <t>Butali Green view community school</t>
  </si>
  <si>
    <t>890001387</t>
  </si>
  <si>
    <t xml:space="preserve">Vickelly academy </t>
  </si>
  <si>
    <t>890001390</t>
  </si>
  <si>
    <t>Curamdomi school</t>
  </si>
  <si>
    <t>890001392</t>
  </si>
  <si>
    <t>Rurii academy</t>
  </si>
  <si>
    <t>890001396</t>
  </si>
  <si>
    <t xml:space="preserve">Orap Gaa Academy </t>
  </si>
  <si>
    <t>890001331</t>
  </si>
  <si>
    <t xml:space="preserve">Adventure children education center </t>
  </si>
  <si>
    <t>890001356</t>
  </si>
  <si>
    <t xml:space="preserve">Nambale White academy </t>
  </si>
  <si>
    <t>890001381</t>
  </si>
  <si>
    <t xml:space="preserve">EXEL academy </t>
  </si>
  <si>
    <t>890001397</t>
  </si>
  <si>
    <t xml:space="preserve">St Anne's tringe academy </t>
  </si>
  <si>
    <t>890001362</t>
  </si>
  <si>
    <t xml:space="preserve">Mount Hermon Girls High School </t>
  </si>
  <si>
    <t>890001332</t>
  </si>
  <si>
    <t xml:space="preserve">Nanyuki elimu academy </t>
  </si>
  <si>
    <t>890001337</t>
  </si>
  <si>
    <t>Ebenezer joyand school</t>
  </si>
  <si>
    <t>890001357</t>
  </si>
  <si>
    <t xml:space="preserve">Emmaus Lutheran hills school </t>
  </si>
  <si>
    <t>880001483</t>
  </si>
  <si>
    <t xml:space="preserve">Kariamu Angels school </t>
  </si>
  <si>
    <t>890001335</t>
  </si>
  <si>
    <t xml:space="preserve">Royal gate academy </t>
  </si>
  <si>
    <t>880001478</t>
  </si>
  <si>
    <t xml:space="preserve">Gathuthuma All Saints </t>
  </si>
  <si>
    <t>880001495</t>
  </si>
  <si>
    <t>Eldo Shining Star Academy</t>
  </si>
  <si>
    <t>880001496</t>
  </si>
  <si>
    <t xml:space="preserve">Evertone school </t>
  </si>
  <si>
    <t>890001339</t>
  </si>
  <si>
    <t xml:space="preserve">SILOAM SHEPHERDS EDUCATION CENTRE </t>
  </si>
  <si>
    <t>890001374</t>
  </si>
  <si>
    <t xml:space="preserve">Glare education center </t>
  </si>
  <si>
    <t>880001498</t>
  </si>
  <si>
    <t xml:space="preserve">Hillstar  Njiru  School </t>
  </si>
  <si>
    <t>890001363</t>
  </si>
  <si>
    <t xml:space="preserve">Canon Muka Academy </t>
  </si>
  <si>
    <t>880001468</t>
  </si>
  <si>
    <t>880001474</t>
  </si>
  <si>
    <t xml:space="preserve">Jadamy elite academy </t>
  </si>
  <si>
    <t>880001476</t>
  </si>
  <si>
    <t>Fremil Academy</t>
  </si>
  <si>
    <t>880001488</t>
  </si>
  <si>
    <t>880001499</t>
  </si>
  <si>
    <t>880001501</t>
  </si>
  <si>
    <t xml:space="preserve">Gracious valley and junior school </t>
  </si>
  <si>
    <t>880001503</t>
  </si>
  <si>
    <t>Excel Children Centre</t>
  </si>
  <si>
    <t>890001328</t>
  </si>
  <si>
    <t xml:space="preserve">Kids care education centre </t>
  </si>
  <si>
    <t>890001330</t>
  </si>
  <si>
    <t>Hamoni School Chebang'ang</t>
  </si>
  <si>
    <t>890001342</t>
  </si>
  <si>
    <t>Divine Angel Academy</t>
  </si>
  <si>
    <t>890001349</t>
  </si>
  <si>
    <t>Excel school Utawala</t>
  </si>
  <si>
    <t>890001361</t>
  </si>
  <si>
    <t>Blessed palace learning centre</t>
  </si>
  <si>
    <t>890001377</t>
  </si>
  <si>
    <t xml:space="preserve">Neema pioneer School </t>
  </si>
  <si>
    <t>890001388</t>
  </si>
  <si>
    <t xml:space="preserve">St  Joan Bluebells Academy </t>
  </si>
  <si>
    <t>890001404</t>
  </si>
  <si>
    <t xml:space="preserve">Rurii Economy Secondary School </t>
  </si>
  <si>
    <t>890001373</t>
  </si>
  <si>
    <t xml:space="preserve">Focussa Trust Academy </t>
  </si>
  <si>
    <t>890001367</t>
  </si>
  <si>
    <t xml:space="preserve">Calisha Springs Educational Center </t>
  </si>
  <si>
    <t>890001371</t>
  </si>
  <si>
    <t>880001480</t>
  </si>
  <si>
    <t xml:space="preserve">Blessed Hope Academy-Rwanyambo </t>
  </si>
  <si>
    <t>880001486</t>
  </si>
  <si>
    <t xml:space="preserve">Annalucia MS Academy and Junior High School </t>
  </si>
  <si>
    <t>890001338</t>
  </si>
  <si>
    <t>880001471</t>
  </si>
  <si>
    <t xml:space="preserve">Little Star Academy </t>
  </si>
  <si>
    <t>880001491</t>
  </si>
  <si>
    <t>890001352</t>
  </si>
  <si>
    <t xml:space="preserve">Kailel greenview academy chesuwe </t>
  </si>
  <si>
    <t>890001354</t>
  </si>
  <si>
    <t>Highlands Junior school  Kamobon</t>
  </si>
  <si>
    <t>890001333</t>
  </si>
  <si>
    <t xml:space="preserve">Kanini Annex preparatory school </t>
  </si>
  <si>
    <t>880001467</t>
  </si>
  <si>
    <t>880001469</t>
  </si>
  <si>
    <t>880001477</t>
  </si>
  <si>
    <t>880001481</t>
  </si>
  <si>
    <t xml:space="preserve">Elinice education center </t>
  </si>
  <si>
    <t>880001482</t>
  </si>
  <si>
    <t>880001492</t>
  </si>
  <si>
    <t xml:space="preserve">Ngando preparatory school </t>
  </si>
  <si>
    <t>880001493</t>
  </si>
  <si>
    <t>890001320</t>
  </si>
  <si>
    <t xml:space="preserve">Thangathi Mwalimu Elite Academy </t>
  </si>
  <si>
    <t>890001325</t>
  </si>
  <si>
    <t>890001336</t>
  </si>
  <si>
    <t>890001341</t>
  </si>
  <si>
    <t xml:space="preserve">Super Educational Centre </t>
  </si>
  <si>
    <t>890001343</t>
  </si>
  <si>
    <t>Happy kids Academy-Nkubu</t>
  </si>
  <si>
    <t>890001368</t>
  </si>
  <si>
    <t>890001369</t>
  </si>
  <si>
    <t xml:space="preserve">Dukes Academy </t>
  </si>
  <si>
    <t>890001372</t>
  </si>
  <si>
    <t>880001489</t>
  </si>
  <si>
    <t xml:space="preserve">Wisdom learning center </t>
  </si>
  <si>
    <t>880001497</t>
  </si>
  <si>
    <t>890001324</t>
  </si>
  <si>
    <t xml:space="preserve">Chesirikwa Daystar Academy </t>
  </si>
  <si>
    <t>890001351</t>
  </si>
  <si>
    <t xml:space="preserve">Wonder's tender learning center </t>
  </si>
  <si>
    <t>890001385</t>
  </si>
  <si>
    <t>890001317</t>
  </si>
  <si>
    <t>Great Vision Education Centre</t>
  </si>
  <si>
    <t>890001398</t>
  </si>
  <si>
    <t>890001379</t>
  </si>
  <si>
    <t xml:space="preserve">Umoja Academy </t>
  </si>
  <si>
    <t>880001484</t>
  </si>
  <si>
    <t xml:space="preserve">Patriana Educational Center </t>
  </si>
  <si>
    <t>890001319</t>
  </si>
  <si>
    <t xml:space="preserve">Anointed Joy Bringers School </t>
  </si>
  <si>
    <t>890001334</t>
  </si>
  <si>
    <t xml:space="preserve">Elite upperhill education center </t>
  </si>
  <si>
    <t>890001348</t>
  </si>
  <si>
    <t>890001364</t>
  </si>
  <si>
    <t>St Francis education centre</t>
  </si>
  <si>
    <t>890001366</t>
  </si>
  <si>
    <t xml:space="preserve">Future Elite Excellence Centre </t>
  </si>
  <si>
    <t>890001380</t>
  </si>
  <si>
    <t>Maryland Academy Community Centre</t>
  </si>
  <si>
    <t>890001391</t>
  </si>
  <si>
    <t xml:space="preserve">Twinstar Education Centre and Junior School </t>
  </si>
  <si>
    <t>890001403</t>
  </si>
  <si>
    <t>890001386</t>
  </si>
  <si>
    <t>Woodland School-Limuru</t>
  </si>
  <si>
    <t>880001479</t>
  </si>
  <si>
    <t xml:space="preserve">Hill Base Academy </t>
  </si>
  <si>
    <t>880001490</t>
  </si>
  <si>
    <t>880001502</t>
  </si>
  <si>
    <t>890001318</t>
  </si>
  <si>
    <t xml:space="preserve">St Marvins School </t>
  </si>
  <si>
    <t>890001321</t>
  </si>
  <si>
    <t>890001322</t>
  </si>
  <si>
    <t>890001329</t>
  </si>
  <si>
    <t xml:space="preserve">Jirani Shine Academy </t>
  </si>
  <si>
    <t>890001394</t>
  </si>
  <si>
    <t>890001399</t>
  </si>
  <si>
    <t>890001401</t>
  </si>
  <si>
    <t xml:space="preserve">Kitale Praise Junior School </t>
  </si>
  <si>
    <t>890001402</t>
  </si>
  <si>
    <t xml:space="preserve">Waterlink Preparatory Centre </t>
  </si>
  <si>
    <t>890001405</t>
  </si>
  <si>
    <t>890001347</t>
  </si>
  <si>
    <t>880001485</t>
  </si>
  <si>
    <t>880001466</t>
  </si>
  <si>
    <t>890001365</t>
  </si>
  <si>
    <t xml:space="preserve">Grammar spire academy </t>
  </si>
  <si>
    <t>890001393</t>
  </si>
  <si>
    <t>890001376</t>
  </si>
  <si>
    <t>890001382</t>
  </si>
  <si>
    <t>Wisdom park academy</t>
  </si>
  <si>
    <t>890001316</t>
  </si>
  <si>
    <t>St Jude's Educational Centre</t>
  </si>
  <si>
    <t>890001395</t>
  </si>
  <si>
    <t>880001500</t>
  </si>
  <si>
    <t xml:space="preserve">The Tulips School </t>
  </si>
  <si>
    <t>890001345</t>
  </si>
  <si>
    <t>Good Shepherds School</t>
  </si>
  <si>
    <t>MARCH</t>
  </si>
  <si>
    <t>880001504</t>
  </si>
  <si>
    <t xml:space="preserve">Bethany Bright Star Academy </t>
  </si>
  <si>
    <t>880001505</t>
  </si>
  <si>
    <t>880001506</t>
  </si>
  <si>
    <t xml:space="preserve">New hope christian academy </t>
  </si>
  <si>
    <t>880001507</t>
  </si>
  <si>
    <t>880001510</t>
  </si>
  <si>
    <t>880001511</t>
  </si>
  <si>
    <t>Translight Academy</t>
  </si>
  <si>
    <t>880001512</t>
  </si>
  <si>
    <t xml:space="preserve">Blesson academy </t>
  </si>
  <si>
    <t>880001514</t>
  </si>
  <si>
    <t>880001515</t>
  </si>
  <si>
    <t xml:space="preserve">Mwingi royal Junior school </t>
  </si>
  <si>
    <t>880001516</t>
  </si>
  <si>
    <t>880001517</t>
  </si>
  <si>
    <t xml:space="preserve">Skyrich Technical Training Institute </t>
  </si>
  <si>
    <t>880001518</t>
  </si>
  <si>
    <t>880001519</t>
  </si>
  <si>
    <t>880001520</t>
  </si>
  <si>
    <t xml:space="preserve">Blessed brain school </t>
  </si>
  <si>
    <t>880001521</t>
  </si>
  <si>
    <t xml:space="preserve">Enlightened academy </t>
  </si>
  <si>
    <t>880001522</t>
  </si>
  <si>
    <t xml:space="preserve">Gracefield learning center </t>
  </si>
  <si>
    <t>880001523</t>
  </si>
  <si>
    <t>The Brightcore school Nairobi</t>
  </si>
  <si>
    <t>880001524</t>
  </si>
  <si>
    <t>The Lovielle Schools</t>
  </si>
  <si>
    <t>880001525</t>
  </si>
  <si>
    <t xml:space="preserve">Neema Nursery School </t>
  </si>
  <si>
    <t>880001526</t>
  </si>
  <si>
    <t xml:space="preserve">Baraka Comprehensive School </t>
  </si>
  <si>
    <t>880001527</t>
  </si>
  <si>
    <t xml:space="preserve">Excellent foundation School </t>
  </si>
  <si>
    <t>880001528</t>
  </si>
  <si>
    <t xml:space="preserve">EDEN HILL JUNIOR SCHOOL </t>
  </si>
  <si>
    <t>880001529</t>
  </si>
  <si>
    <t>Brain sharpenners complementary school</t>
  </si>
  <si>
    <t>880001530</t>
  </si>
  <si>
    <t xml:space="preserve">Ufanisi Royal saint junior school </t>
  </si>
  <si>
    <t>880001531</t>
  </si>
  <si>
    <t>880001532</t>
  </si>
  <si>
    <t>GRARENS SCHOOL KIHOTO</t>
  </si>
  <si>
    <t>880001533</t>
  </si>
  <si>
    <t xml:space="preserve">Mt olive </t>
  </si>
  <si>
    <t>880001534</t>
  </si>
  <si>
    <t>880001535</t>
  </si>
  <si>
    <t xml:space="preserve">Hevard Grey School </t>
  </si>
  <si>
    <t>880001536</t>
  </si>
  <si>
    <t xml:space="preserve">Kitalale preparatory academy </t>
  </si>
  <si>
    <t>880001537</t>
  </si>
  <si>
    <t>880001538</t>
  </si>
  <si>
    <t>880001539</t>
  </si>
  <si>
    <t xml:space="preserve">Sweet Angels </t>
  </si>
  <si>
    <t>880001540</t>
  </si>
  <si>
    <t>880001542</t>
  </si>
  <si>
    <t xml:space="preserve">METHI WISHDREAM PRIMARY SCHOOL </t>
  </si>
  <si>
    <t>880001543</t>
  </si>
  <si>
    <t>880001544</t>
  </si>
  <si>
    <t xml:space="preserve">ANSAMACADEMY </t>
  </si>
  <si>
    <t>880001545</t>
  </si>
  <si>
    <t xml:space="preserve">Kapsoi Compassionate Academy </t>
  </si>
  <si>
    <t>880001546</t>
  </si>
  <si>
    <t xml:space="preserve">Janet stars academy </t>
  </si>
  <si>
    <t>880001548</t>
  </si>
  <si>
    <t xml:space="preserve">St Agnes learning center </t>
  </si>
  <si>
    <t>880001549</t>
  </si>
  <si>
    <t xml:space="preserve">Nyeri Hekima Kindergarten </t>
  </si>
  <si>
    <t>880001550</t>
  </si>
  <si>
    <t>Casy junior school</t>
  </si>
  <si>
    <t>880001551</t>
  </si>
  <si>
    <t xml:space="preserve">The Excellence School </t>
  </si>
  <si>
    <t>880001552</t>
  </si>
  <si>
    <t xml:space="preserve">Furaha Education centre </t>
  </si>
  <si>
    <t>880001553</t>
  </si>
  <si>
    <t>880001554</t>
  </si>
  <si>
    <t xml:space="preserve">EXODUS SHINER ACADEMY </t>
  </si>
  <si>
    <t>880001555</t>
  </si>
  <si>
    <t>880001556</t>
  </si>
  <si>
    <t xml:space="preserve">Superkid Junior Academy </t>
  </si>
  <si>
    <t>880001557</t>
  </si>
  <si>
    <t>880001558</t>
  </si>
  <si>
    <t>Wise kids learning centre</t>
  </si>
  <si>
    <t>880001559</t>
  </si>
  <si>
    <t xml:space="preserve">Hunny Kids educational centre </t>
  </si>
  <si>
    <t>880001560</t>
  </si>
  <si>
    <t xml:space="preserve">Kiserian Joyland Academy  </t>
  </si>
  <si>
    <t>880001561</t>
  </si>
  <si>
    <t>St francis Academy</t>
  </si>
  <si>
    <t>880001562</t>
  </si>
  <si>
    <t>Sunrise Elite Academy</t>
  </si>
  <si>
    <t>880001563</t>
  </si>
  <si>
    <t xml:space="preserve">Ubora Senior School </t>
  </si>
  <si>
    <t>880001565</t>
  </si>
  <si>
    <t xml:space="preserve">Crystallight  junior school </t>
  </si>
  <si>
    <t>880001566</t>
  </si>
  <si>
    <t xml:space="preserve">Regius Academy </t>
  </si>
  <si>
    <t>880001567</t>
  </si>
  <si>
    <t xml:space="preserve">Loch Garden school </t>
  </si>
  <si>
    <t>880001568</t>
  </si>
  <si>
    <t xml:space="preserve">Bidegrace learning education centre </t>
  </si>
  <si>
    <t>880001569</t>
  </si>
  <si>
    <t xml:space="preserve">DEXTER ACADEMY </t>
  </si>
  <si>
    <t>880001570</t>
  </si>
  <si>
    <t>Kanyorosha selfhelp School</t>
  </si>
  <si>
    <t>880001571</t>
  </si>
  <si>
    <t xml:space="preserve">Tollen community Education centre </t>
  </si>
  <si>
    <t>880001572</t>
  </si>
  <si>
    <t>Starlight Senior Education Centre</t>
  </si>
  <si>
    <t>880001573</t>
  </si>
  <si>
    <t xml:space="preserve">Sise John Academy </t>
  </si>
  <si>
    <t>880001574</t>
  </si>
  <si>
    <t>Queen Getrude Garden School</t>
  </si>
  <si>
    <t>880001575</t>
  </si>
  <si>
    <t>Jael Education center</t>
  </si>
  <si>
    <t>880001576</t>
  </si>
  <si>
    <t xml:space="preserve">Precious Ark </t>
  </si>
  <si>
    <t>880001577</t>
  </si>
  <si>
    <t>880001578</t>
  </si>
  <si>
    <t>880001579</t>
  </si>
  <si>
    <t>880001580</t>
  </si>
  <si>
    <t>880001581</t>
  </si>
  <si>
    <t>Tender heart educational centre</t>
  </si>
  <si>
    <t>880001582</t>
  </si>
  <si>
    <t>880001583</t>
  </si>
  <si>
    <t>880001585</t>
  </si>
  <si>
    <t xml:space="preserve">Merrybells academy </t>
  </si>
  <si>
    <t>880001587</t>
  </si>
  <si>
    <t xml:space="preserve">the beach academy </t>
  </si>
  <si>
    <t>880001588</t>
  </si>
  <si>
    <t xml:space="preserve">Wings of Excellence school </t>
  </si>
  <si>
    <t>880001589</t>
  </si>
  <si>
    <t>Kapket star Academy</t>
  </si>
  <si>
    <t>890001400</t>
  </si>
  <si>
    <t xml:space="preserve">Betla Junior Academy </t>
  </si>
  <si>
    <t>890001406</t>
  </si>
  <si>
    <t xml:space="preserve">The Premier everest school </t>
  </si>
  <si>
    <t>890001408</t>
  </si>
  <si>
    <t>Baraka Nursery school</t>
  </si>
  <si>
    <t>890001409</t>
  </si>
  <si>
    <t xml:space="preserve">Pepea Hills academy </t>
  </si>
  <si>
    <t>890001410</t>
  </si>
  <si>
    <t xml:space="preserve">Brilliant touch junior school </t>
  </si>
  <si>
    <t>890001411</t>
  </si>
  <si>
    <t>Kihunguro Baptist Education Centre</t>
  </si>
  <si>
    <t>890001412</t>
  </si>
  <si>
    <t>Kisau star acadamy</t>
  </si>
  <si>
    <t>890001413</t>
  </si>
  <si>
    <t>St Phillips school mathare</t>
  </si>
  <si>
    <t>890001414</t>
  </si>
  <si>
    <t xml:space="preserve">Truviyn education centre </t>
  </si>
  <si>
    <t>890001415</t>
  </si>
  <si>
    <t>GLORY HOPE  CENTRE</t>
  </si>
  <si>
    <t>890001416</t>
  </si>
  <si>
    <t>890001417</t>
  </si>
  <si>
    <t>St. John memorial primary school</t>
  </si>
  <si>
    <t>890001418</t>
  </si>
  <si>
    <t>Tree of life junior school</t>
  </si>
  <si>
    <t>890001419</t>
  </si>
  <si>
    <t>Gateway Academy</t>
  </si>
  <si>
    <t>890001420</t>
  </si>
  <si>
    <t>890001421</t>
  </si>
  <si>
    <t xml:space="preserve">Hekima Academy </t>
  </si>
  <si>
    <t>890001422</t>
  </si>
  <si>
    <t>Blessed Angels</t>
  </si>
  <si>
    <t>890001423</t>
  </si>
  <si>
    <t>Wisdom springs Academy</t>
  </si>
  <si>
    <t>890001424</t>
  </si>
  <si>
    <t xml:space="preserve">The sparkling bubble school </t>
  </si>
  <si>
    <t>890001425</t>
  </si>
  <si>
    <t xml:space="preserve">Kamukuywa central  academy </t>
  </si>
  <si>
    <t>890001426</t>
  </si>
  <si>
    <t>890001427</t>
  </si>
  <si>
    <t xml:space="preserve">Meru Green Hill academy </t>
  </si>
  <si>
    <t>890001428</t>
  </si>
  <si>
    <t xml:space="preserve">PIVOT PREPARATORY SCHOOL </t>
  </si>
  <si>
    <t>890001429</t>
  </si>
  <si>
    <t xml:space="preserve">Shinning star academy </t>
  </si>
  <si>
    <t>890001430</t>
  </si>
  <si>
    <t xml:space="preserve">Royal school </t>
  </si>
  <si>
    <t>890001431</t>
  </si>
  <si>
    <t xml:space="preserve">TERAVIC EDUCATION CENTER </t>
  </si>
  <si>
    <t>890001432</t>
  </si>
  <si>
    <t>Emmarose school</t>
  </si>
  <si>
    <t>890001433</t>
  </si>
  <si>
    <t>Beth-el Academy-Munasio</t>
  </si>
  <si>
    <t>890001434</t>
  </si>
  <si>
    <t xml:space="preserve">Home of little prince </t>
  </si>
  <si>
    <t>890001435</t>
  </si>
  <si>
    <t>Abel Glory Junior school</t>
  </si>
  <si>
    <t>890001436</t>
  </si>
  <si>
    <t xml:space="preserve">Psamlos education centre and schools </t>
  </si>
  <si>
    <t>890001437</t>
  </si>
  <si>
    <t>890001438</t>
  </si>
  <si>
    <t xml:space="preserve">Glory Academy </t>
  </si>
  <si>
    <t>890001439</t>
  </si>
  <si>
    <t>Josallys School</t>
  </si>
  <si>
    <t>890001440</t>
  </si>
  <si>
    <t xml:space="preserve">Merryland community centre </t>
  </si>
  <si>
    <t>890001441</t>
  </si>
  <si>
    <t>Saimos care centre</t>
  </si>
  <si>
    <t>890001442</t>
  </si>
  <si>
    <t>Victorious Emmah Academy</t>
  </si>
  <si>
    <t>890001443</t>
  </si>
  <si>
    <t>PRINCE OF PEACE</t>
  </si>
  <si>
    <t>890001444</t>
  </si>
  <si>
    <t>890001445</t>
  </si>
  <si>
    <t>Ananda  Marga School Huruma</t>
  </si>
  <si>
    <t>890001446</t>
  </si>
  <si>
    <t>Spring Board Academy</t>
  </si>
  <si>
    <t>890001447</t>
  </si>
  <si>
    <t xml:space="preserve">Divine community </t>
  </si>
  <si>
    <t>890001448</t>
  </si>
  <si>
    <t xml:space="preserve">Onyx schools </t>
  </si>
  <si>
    <t>890001449</t>
  </si>
  <si>
    <t>KATSO schools</t>
  </si>
  <si>
    <t>890001450</t>
  </si>
  <si>
    <t>New hope educational centre</t>
  </si>
  <si>
    <t>890001451</t>
  </si>
  <si>
    <t xml:space="preserve">Reliance  Africa School of Health Sciences. </t>
  </si>
  <si>
    <t>890001452</t>
  </si>
  <si>
    <t xml:space="preserve">FORTUNE STARS SCHOOL </t>
  </si>
  <si>
    <t>890001453</t>
  </si>
  <si>
    <t xml:space="preserve">Belpa education center </t>
  </si>
  <si>
    <t>890001455</t>
  </si>
  <si>
    <t>890001456</t>
  </si>
  <si>
    <t>Silver Bells Academy</t>
  </si>
  <si>
    <t>890001457</t>
  </si>
  <si>
    <t>Agape academy</t>
  </si>
  <si>
    <t>890001458</t>
  </si>
  <si>
    <t xml:space="preserve">Hillview academy </t>
  </si>
  <si>
    <t>890001459</t>
  </si>
  <si>
    <t>890001461</t>
  </si>
  <si>
    <t>Nambale Victory</t>
  </si>
  <si>
    <t>890001462</t>
  </si>
  <si>
    <t>890001463</t>
  </si>
  <si>
    <t>The Blessed Ikuywaa School</t>
  </si>
  <si>
    <t>890001464</t>
  </si>
  <si>
    <t xml:space="preserve">Hekima model </t>
  </si>
  <si>
    <t>890001465</t>
  </si>
  <si>
    <t>890001466</t>
  </si>
  <si>
    <t>Busia Hill Elite Academy Limited</t>
  </si>
  <si>
    <t>890001467</t>
  </si>
  <si>
    <t>Ebenezer learning centre</t>
  </si>
  <si>
    <t>890001468</t>
  </si>
  <si>
    <t>Marygo light education centre</t>
  </si>
  <si>
    <t>890001469</t>
  </si>
  <si>
    <t>Kapsabet Purpose educational centre</t>
  </si>
  <si>
    <t>890001470</t>
  </si>
  <si>
    <t xml:space="preserve">Britons community school </t>
  </si>
  <si>
    <t>890001471</t>
  </si>
  <si>
    <t>Mugumo Green Primary/junior school</t>
  </si>
  <si>
    <t>890001472</t>
  </si>
  <si>
    <t xml:space="preserve">SUCCESS AHEAD SECONDARY SCHOOL </t>
  </si>
  <si>
    <t>890001473</t>
  </si>
  <si>
    <t xml:space="preserve">Ushindi Junior Academy </t>
  </si>
  <si>
    <t>890001474</t>
  </si>
  <si>
    <t>890001475</t>
  </si>
  <si>
    <t xml:space="preserve">The Tlims school </t>
  </si>
  <si>
    <t>890001476</t>
  </si>
  <si>
    <t xml:space="preserve">St.Marks Vision Academy </t>
  </si>
  <si>
    <t>890001477</t>
  </si>
  <si>
    <t xml:space="preserve">Ominagreen Hope Academy </t>
  </si>
  <si>
    <t>890001478</t>
  </si>
  <si>
    <t xml:space="preserve">Patience Preparatory School </t>
  </si>
  <si>
    <t>890001479</t>
  </si>
  <si>
    <t xml:space="preserve">Msingi Bora academy </t>
  </si>
  <si>
    <t>890001480</t>
  </si>
  <si>
    <t>890001481</t>
  </si>
  <si>
    <t xml:space="preserve">Shalom future leader foundation </t>
  </si>
  <si>
    <t>890001482</t>
  </si>
  <si>
    <t>Amariah School-Mukumu</t>
  </si>
  <si>
    <t>890001483</t>
  </si>
  <si>
    <t>Star shine preparatory school</t>
  </si>
  <si>
    <t>890001484</t>
  </si>
  <si>
    <t>890001485</t>
  </si>
  <si>
    <t>890001486</t>
  </si>
  <si>
    <t xml:space="preserve">Beavers Elite Education centre </t>
  </si>
  <si>
    <t>890001487</t>
  </si>
  <si>
    <t xml:space="preserve">Forever strong Brackenfell junior school </t>
  </si>
  <si>
    <t>890001488</t>
  </si>
  <si>
    <t xml:space="preserve">Venzeroma primary school </t>
  </si>
  <si>
    <t>890001489</t>
  </si>
  <si>
    <t xml:space="preserve">Saropa Bells Academy </t>
  </si>
  <si>
    <t>890001490</t>
  </si>
  <si>
    <t>STAR ACADEMY -BUTALI</t>
  </si>
  <si>
    <t>890001491</t>
  </si>
  <si>
    <t>Shalom Vision Academy</t>
  </si>
  <si>
    <t>890001492</t>
  </si>
  <si>
    <t>BOOKSHINE HIGH SCHOOL</t>
  </si>
  <si>
    <t>890001493</t>
  </si>
  <si>
    <t xml:space="preserve">Hope of the city education centre </t>
  </si>
  <si>
    <t>890001494</t>
  </si>
  <si>
    <t>890001495</t>
  </si>
  <si>
    <t>890001496</t>
  </si>
  <si>
    <t xml:space="preserve">Angels Vineyard Academy </t>
  </si>
  <si>
    <t>890001497</t>
  </si>
  <si>
    <t xml:space="preserve">BRIDGEWAY SECONDARY SCHOOL </t>
  </si>
  <si>
    <t>890001498</t>
  </si>
  <si>
    <t xml:space="preserve">Ephraim manase academy </t>
  </si>
  <si>
    <t>890001499</t>
  </si>
  <si>
    <t xml:space="preserve">Malanga k patience primary school </t>
  </si>
  <si>
    <t>890001500</t>
  </si>
  <si>
    <t xml:space="preserve">SKY ACADEMY </t>
  </si>
  <si>
    <t>890001501</t>
  </si>
  <si>
    <t>Ruai township academy</t>
  </si>
  <si>
    <t>890001502</t>
  </si>
  <si>
    <t xml:space="preserve">Happy Gardens Community School </t>
  </si>
  <si>
    <t>890001503</t>
  </si>
  <si>
    <t xml:space="preserve">Ceraves school </t>
  </si>
  <si>
    <t>890001504</t>
  </si>
  <si>
    <t>Top star Legacy</t>
  </si>
  <si>
    <t>890001505</t>
  </si>
  <si>
    <t xml:space="preserve">Heri School </t>
  </si>
  <si>
    <t>890001506</t>
  </si>
  <si>
    <t xml:space="preserve">Eaglelet Maryland Junior school </t>
  </si>
  <si>
    <t>890001507</t>
  </si>
  <si>
    <t>890001508</t>
  </si>
  <si>
    <t>890001509</t>
  </si>
  <si>
    <t xml:space="preserve">Kagio-ini Academy </t>
  </si>
  <si>
    <t>890001510</t>
  </si>
  <si>
    <t xml:space="preserve">Liberty academy kilibwoni </t>
  </si>
  <si>
    <t>890001511</t>
  </si>
  <si>
    <t>890001512</t>
  </si>
  <si>
    <t>The Little Angels Sitabicha</t>
  </si>
  <si>
    <t>890001513</t>
  </si>
  <si>
    <t xml:space="preserve">Chebangang Bethsaida academy </t>
  </si>
  <si>
    <t>890001514</t>
  </si>
  <si>
    <t xml:space="preserve">St.Theresas blessed school </t>
  </si>
  <si>
    <t>890001515</t>
  </si>
  <si>
    <t xml:space="preserve">God given education center </t>
  </si>
  <si>
    <t>890001517</t>
  </si>
  <si>
    <t xml:space="preserve">Alliant junior Academy </t>
  </si>
  <si>
    <t>890001518</t>
  </si>
  <si>
    <t>Gracious Vision school</t>
  </si>
  <si>
    <t>890001519</t>
  </si>
  <si>
    <t xml:space="preserve">Affluent school </t>
  </si>
  <si>
    <t>890001520</t>
  </si>
  <si>
    <t xml:space="preserve">St. Annah school </t>
  </si>
  <si>
    <t>890001521</t>
  </si>
  <si>
    <t>St. Jose escriva maria</t>
  </si>
  <si>
    <t>890001522</t>
  </si>
  <si>
    <t xml:space="preserve">Geotas education center </t>
  </si>
  <si>
    <t>890001524</t>
  </si>
  <si>
    <t>Kathaayoni Academy</t>
  </si>
  <si>
    <t>890001525</t>
  </si>
  <si>
    <t xml:space="preserve">Elite preparatory school </t>
  </si>
  <si>
    <t>890001526</t>
  </si>
  <si>
    <t>Arise child and shine</t>
  </si>
  <si>
    <t>890001527</t>
  </si>
  <si>
    <t>Green Park Academy sega</t>
  </si>
  <si>
    <t>890001528</t>
  </si>
  <si>
    <t>Christiano School</t>
  </si>
  <si>
    <t>890001530</t>
  </si>
  <si>
    <t>890001531</t>
  </si>
  <si>
    <t>Gracious Stream Education center</t>
  </si>
  <si>
    <t>890001532</t>
  </si>
  <si>
    <t xml:space="preserve">YOUNG STAR EDUCATION CENTRE </t>
  </si>
  <si>
    <t>890001533</t>
  </si>
  <si>
    <t xml:space="preserve">Brilliant Kids Education Centre Mukuru </t>
  </si>
  <si>
    <t>890001535</t>
  </si>
  <si>
    <t>890001536</t>
  </si>
  <si>
    <t>890001537</t>
  </si>
  <si>
    <t xml:space="preserve">Stemi </t>
  </si>
  <si>
    <t>890001538</t>
  </si>
  <si>
    <t>Thika precious academy</t>
  </si>
  <si>
    <t>890001539</t>
  </si>
  <si>
    <t>890001541</t>
  </si>
  <si>
    <t>890001542</t>
  </si>
  <si>
    <t>890001543</t>
  </si>
  <si>
    <t xml:space="preserve">Mercy Shelton academy </t>
  </si>
  <si>
    <t>890001545</t>
  </si>
  <si>
    <t xml:space="preserve">Blooming Hill academy </t>
  </si>
  <si>
    <t>APRIL</t>
  </si>
  <si>
    <t>890001572</t>
  </si>
  <si>
    <t>Achievers blessed hope academy</t>
  </si>
  <si>
    <t>890001606</t>
  </si>
  <si>
    <t>880001634</t>
  </si>
  <si>
    <t xml:space="preserve">ALPHA GLORY SCHOOL </t>
  </si>
  <si>
    <t>880001646</t>
  </si>
  <si>
    <t>890001573</t>
  </si>
  <si>
    <t xml:space="preserve">Amos vision education center </t>
  </si>
  <si>
    <t>890001615</t>
  </si>
  <si>
    <t>890001565</t>
  </si>
  <si>
    <t xml:space="preserve">BAARKA BADRA ACADEMY </t>
  </si>
  <si>
    <t>890001644</t>
  </si>
  <si>
    <t xml:space="preserve">Baraka springs Academy </t>
  </si>
  <si>
    <t>880001616</t>
  </si>
  <si>
    <t xml:space="preserve">Baralet Academy </t>
  </si>
  <si>
    <t>880001624</t>
  </si>
  <si>
    <t>Bas Education Centre</t>
  </si>
  <si>
    <t>890001585</t>
  </si>
  <si>
    <t xml:space="preserve">Benam Educational center </t>
  </si>
  <si>
    <t>880001602</t>
  </si>
  <si>
    <t xml:space="preserve">Benmah Academy </t>
  </si>
  <si>
    <t>880001597</t>
  </si>
  <si>
    <t>Bensophil Education Centre</t>
  </si>
  <si>
    <t>880001620</t>
  </si>
  <si>
    <t>890001627</t>
  </si>
  <si>
    <t>Blessed favour ecd</t>
  </si>
  <si>
    <t>890001633</t>
  </si>
  <si>
    <t xml:space="preserve">Blessed Horizon Academy </t>
  </si>
  <si>
    <t>880001592</t>
  </si>
  <si>
    <t>Blessed Teresa Of Calcutta High School</t>
  </si>
  <si>
    <t>890001564</t>
  </si>
  <si>
    <t xml:space="preserve">Blessing community center </t>
  </si>
  <si>
    <t>880001614</t>
  </si>
  <si>
    <t>Blue Bells Kindergaten</t>
  </si>
  <si>
    <t>880001652</t>
  </si>
  <si>
    <t>890001649</t>
  </si>
  <si>
    <t xml:space="preserve">Bright future center </t>
  </si>
  <si>
    <t>890001560</t>
  </si>
  <si>
    <t xml:space="preserve">By Grace Learning Center Siranga </t>
  </si>
  <si>
    <t>880001610</t>
  </si>
  <si>
    <t>890001617</t>
  </si>
  <si>
    <t>Chawo Star Academy</t>
  </si>
  <si>
    <t>880001642</t>
  </si>
  <si>
    <t>880001630</t>
  </si>
  <si>
    <t>Conqueror's Academy</t>
  </si>
  <si>
    <t>890001546</t>
  </si>
  <si>
    <t xml:space="preserve">Daystar academy </t>
  </si>
  <si>
    <t>880001645</t>
  </si>
  <si>
    <t>Destiny Child Complex School</t>
  </si>
  <si>
    <t>890001611</t>
  </si>
  <si>
    <t>880001627</t>
  </si>
  <si>
    <t>Destiny kids education centre</t>
  </si>
  <si>
    <t>880001593</t>
  </si>
  <si>
    <t>890001609</t>
  </si>
  <si>
    <t xml:space="preserve">Divine preparatory academy </t>
  </si>
  <si>
    <t>880001636</t>
  </si>
  <si>
    <t>880001605</t>
  </si>
  <si>
    <t xml:space="preserve">Dovelight premier school </t>
  </si>
  <si>
    <t>890001647</t>
  </si>
  <si>
    <t xml:space="preserve">Dowa Utalaamu Education Center </t>
  </si>
  <si>
    <t>890001614</t>
  </si>
  <si>
    <t xml:space="preserve">Ebenezer academy </t>
  </si>
  <si>
    <t>880001647</t>
  </si>
  <si>
    <t xml:space="preserve">Elim school </t>
  </si>
  <si>
    <t>890001625</t>
  </si>
  <si>
    <t xml:space="preserve">Embakasi slums community project </t>
  </si>
  <si>
    <t>890001554</t>
  </si>
  <si>
    <t xml:space="preserve">Emika children center </t>
  </si>
  <si>
    <t>890001594</t>
  </si>
  <si>
    <t>890001597</t>
  </si>
  <si>
    <t>890001547</t>
  </si>
  <si>
    <t xml:space="preserve">Gakambura hope junior academy </t>
  </si>
  <si>
    <t>880001654</t>
  </si>
  <si>
    <t>890001568</t>
  </si>
  <si>
    <t>Genesis shiners education centre</t>
  </si>
  <si>
    <t>890001588</t>
  </si>
  <si>
    <t>Glasgow Education Centre</t>
  </si>
  <si>
    <t>880001625</t>
  </si>
  <si>
    <t xml:space="preserve">Glory elite Educational centre </t>
  </si>
  <si>
    <t>880001628</t>
  </si>
  <si>
    <t xml:space="preserve">Golden Bridge Girls High and Junior school </t>
  </si>
  <si>
    <t>880001637</t>
  </si>
  <si>
    <t xml:space="preserve">Goldenpark Montessori kindergarten </t>
  </si>
  <si>
    <t>890001635</t>
  </si>
  <si>
    <t xml:space="preserve">Gracious steps Academy </t>
  </si>
  <si>
    <t>880001608</t>
  </si>
  <si>
    <t>Graly school -Mucatha</t>
  </si>
  <si>
    <t>890001629</t>
  </si>
  <si>
    <t>Great hills  high</t>
  </si>
  <si>
    <t>880001650</t>
  </si>
  <si>
    <t xml:space="preserve">Happy Child Educational Center </t>
  </si>
  <si>
    <t>880001619</t>
  </si>
  <si>
    <t>Harvard Model school</t>
  </si>
  <si>
    <t>880001631</t>
  </si>
  <si>
    <t xml:space="preserve">Highgate Learning center </t>
  </si>
  <si>
    <t>890001604</t>
  </si>
  <si>
    <t xml:space="preserve">Highrise academy </t>
  </si>
  <si>
    <t>890001610</t>
  </si>
  <si>
    <t>890001590</t>
  </si>
  <si>
    <t>Hope Education  Centre</t>
  </si>
  <si>
    <t>880001609</t>
  </si>
  <si>
    <t>Humble Souls Education centre</t>
  </si>
  <si>
    <t>890001562</t>
  </si>
  <si>
    <t xml:space="preserve">Jabari KinderCare centre </t>
  </si>
  <si>
    <t>890001558</t>
  </si>
  <si>
    <t>jasipa primary</t>
  </si>
  <si>
    <t>890001605</t>
  </si>
  <si>
    <t xml:space="preserve">Jawabu school </t>
  </si>
  <si>
    <t>890001557</t>
  </si>
  <si>
    <t xml:space="preserve">JAYMALIK Academy </t>
  </si>
  <si>
    <t>890001608</t>
  </si>
  <si>
    <t xml:space="preserve">JOBENFA COMMUNITY CENTER </t>
  </si>
  <si>
    <t>890001639</t>
  </si>
  <si>
    <t>Joskers</t>
  </si>
  <si>
    <t>890001640</t>
  </si>
  <si>
    <t xml:space="preserve">JOSPAL SHINE JUNIOR ACADEMY </t>
  </si>
  <si>
    <t>890001636</t>
  </si>
  <si>
    <t>Kanunganga friends Education Center</t>
  </si>
  <si>
    <t>890001563</t>
  </si>
  <si>
    <t xml:space="preserve">KASARANI HILLS ACADEMY </t>
  </si>
  <si>
    <t>890001628</t>
  </si>
  <si>
    <t>880001651</t>
  </si>
  <si>
    <t xml:space="preserve">Kiddy steps school </t>
  </si>
  <si>
    <t>890001651</t>
  </si>
  <si>
    <t>Kilimani academy chalicha</t>
  </si>
  <si>
    <t>880001594</t>
  </si>
  <si>
    <t>Kinfrean preparatory school</t>
  </si>
  <si>
    <t>890001618</t>
  </si>
  <si>
    <t xml:space="preserve">Kingdom Education </t>
  </si>
  <si>
    <t>880001590</t>
  </si>
  <si>
    <t xml:space="preserve">Kitale Light learning centre </t>
  </si>
  <si>
    <t>880001596</t>
  </si>
  <si>
    <t xml:space="preserve">LANDMARK SCHOOL </t>
  </si>
  <si>
    <t>890001586</t>
  </si>
  <si>
    <t xml:space="preserve">LANES  JUNIOR ACADEMY </t>
  </si>
  <si>
    <t>880001629</t>
  </si>
  <si>
    <t>Lekana junior school</t>
  </si>
  <si>
    <t>880001639</t>
  </si>
  <si>
    <t>Lengut Great Hope Academy</t>
  </si>
  <si>
    <t>890001579</t>
  </si>
  <si>
    <t>880001643</t>
  </si>
  <si>
    <t xml:space="preserve">LIGHTFIELD SCHOOL KASARANI </t>
  </si>
  <si>
    <t>890001582</t>
  </si>
  <si>
    <t xml:space="preserve">Lister Academy </t>
  </si>
  <si>
    <t>890001637</t>
  </si>
  <si>
    <t>880001632</t>
  </si>
  <si>
    <t>880001623</t>
  </si>
  <si>
    <t>Lovely Junior Academy</t>
  </si>
  <si>
    <t>880001640</t>
  </si>
  <si>
    <t>MAA Institute of professional studies (MIPS)</t>
  </si>
  <si>
    <t>890001580</t>
  </si>
  <si>
    <t>Macky school</t>
  </si>
  <si>
    <t>880001604</t>
  </si>
  <si>
    <t xml:space="preserve">MAKIRI CORNERSTONE ACADEMY </t>
  </si>
  <si>
    <t>890001574</t>
  </si>
  <si>
    <t xml:space="preserve">Malaba Railways Academy </t>
  </si>
  <si>
    <t>890001584</t>
  </si>
  <si>
    <t>Mariana schools</t>
  </si>
  <si>
    <t>880001603</t>
  </si>
  <si>
    <t xml:space="preserve">Marvel Joy </t>
  </si>
  <si>
    <t>890001642</t>
  </si>
  <si>
    <t>Matisi Shiners Academy</t>
  </si>
  <si>
    <t>890001550</t>
  </si>
  <si>
    <t xml:space="preserve">Matuu Sunshine School </t>
  </si>
  <si>
    <t>890001575</t>
  </si>
  <si>
    <t xml:space="preserve">Mauko Daystar education center </t>
  </si>
  <si>
    <t>890001638</t>
  </si>
  <si>
    <t>MBARUKU ACADEMY</t>
  </si>
  <si>
    <t>890001583</t>
  </si>
  <si>
    <t xml:space="preserve">Michelle Winners High School </t>
  </si>
  <si>
    <t>880001591</t>
  </si>
  <si>
    <t>890001570</t>
  </si>
  <si>
    <t xml:space="preserve">Moonlight school </t>
  </si>
  <si>
    <t>880001618</t>
  </si>
  <si>
    <t xml:space="preserve">Mt Carmel academy </t>
  </si>
  <si>
    <t>890001623</t>
  </si>
  <si>
    <t>Mt. Horeb Valiants school</t>
  </si>
  <si>
    <t>890001551</t>
  </si>
  <si>
    <t xml:space="preserve">Mulundu Friends Academy </t>
  </si>
  <si>
    <t>890001645</t>
  </si>
  <si>
    <t xml:space="preserve">Naki faith learning center </t>
  </si>
  <si>
    <t>890001555</t>
  </si>
  <si>
    <t>890001577</t>
  </si>
  <si>
    <t xml:space="preserve">New skyline Education center </t>
  </si>
  <si>
    <t>890001607</t>
  </si>
  <si>
    <t xml:space="preserve">NEWBLESSED GIFT JUNIOR SECONDARY SCHOOL </t>
  </si>
  <si>
    <t>880001595</t>
  </si>
  <si>
    <t xml:space="preserve">Nyeri Joy Academy </t>
  </si>
  <si>
    <t>890001578</t>
  </si>
  <si>
    <t xml:space="preserve">Oak Tree Academy </t>
  </si>
  <si>
    <t>890001631</t>
  </si>
  <si>
    <t xml:space="preserve">Olive Education centre </t>
  </si>
  <si>
    <t>890001592</t>
  </si>
  <si>
    <t>Olkaria Academy</t>
  </si>
  <si>
    <t>890001549</t>
  </si>
  <si>
    <t xml:space="preserve">Pamwes  Star Academy </t>
  </si>
  <si>
    <t>890001634</t>
  </si>
  <si>
    <t xml:space="preserve">Patmo Academy </t>
  </si>
  <si>
    <t>890001593</t>
  </si>
  <si>
    <t xml:space="preserve">Patsue learning centre </t>
  </si>
  <si>
    <t>890001632</t>
  </si>
  <si>
    <t>Pine breeze academy</t>
  </si>
  <si>
    <t>880001599</t>
  </si>
  <si>
    <t xml:space="preserve">PIPELINE BARAKA KIDS ACADEMY </t>
  </si>
  <si>
    <t>880001607</t>
  </si>
  <si>
    <t xml:space="preserve">Pipeline by grace </t>
  </si>
  <si>
    <t>880001617</t>
  </si>
  <si>
    <t xml:space="preserve">Queen of Angels Primary </t>
  </si>
  <si>
    <t>890001599</t>
  </si>
  <si>
    <t>Ranyda Vision School</t>
  </si>
  <si>
    <t>880001644</t>
  </si>
  <si>
    <t xml:space="preserve">Reeds junior School </t>
  </si>
  <si>
    <t>880001626</t>
  </si>
  <si>
    <t xml:space="preserve">Rimpa road Academy </t>
  </si>
  <si>
    <t>880001615</t>
  </si>
  <si>
    <t>880001611</t>
  </si>
  <si>
    <t>Rockfield junior academy</t>
  </si>
  <si>
    <t>880001622</t>
  </si>
  <si>
    <t xml:space="preserve">Rocky Hills Academy </t>
  </si>
  <si>
    <t>880001649</t>
  </si>
  <si>
    <t>ROOTS ACADEMY AND KINDERGARTEN</t>
  </si>
  <si>
    <t>880001600</t>
  </si>
  <si>
    <t>Sacred heart school Mai mahiu</t>
  </si>
  <si>
    <t>890001587</t>
  </si>
  <si>
    <t xml:space="preserve">Search And See Academy Cheptulu </t>
  </si>
  <si>
    <t>880001598</t>
  </si>
  <si>
    <t>Shakina</t>
  </si>
  <si>
    <t>890001624</t>
  </si>
  <si>
    <t xml:space="preserve">Shalom preparatory education center </t>
  </si>
  <si>
    <t>890001548</t>
  </si>
  <si>
    <t>Shammah Academy Soy</t>
  </si>
  <si>
    <t>890001556</t>
  </si>
  <si>
    <t>890001622</t>
  </si>
  <si>
    <t>Sharpstart junior community school</t>
  </si>
  <si>
    <t>890001566</t>
  </si>
  <si>
    <t>890001601</t>
  </si>
  <si>
    <t xml:space="preserve">Sifa Education Center </t>
  </si>
  <si>
    <t>890001596</t>
  </si>
  <si>
    <t>SimeonJosephKatua Secondary School</t>
  </si>
  <si>
    <t>890001561</t>
  </si>
  <si>
    <t>Siwot highlands school</t>
  </si>
  <si>
    <t>890001552</t>
  </si>
  <si>
    <t>890001620</t>
  </si>
  <si>
    <t xml:space="preserve">Soma base preparatory </t>
  </si>
  <si>
    <t>880001657</t>
  </si>
  <si>
    <t>Springfield Tawala</t>
  </si>
  <si>
    <t>880001653</t>
  </si>
  <si>
    <t>St Ann Academy</t>
  </si>
  <si>
    <t>880001601</t>
  </si>
  <si>
    <t>St Anne's</t>
  </si>
  <si>
    <t>890001600</t>
  </si>
  <si>
    <t xml:space="preserve">St James community center </t>
  </si>
  <si>
    <t>880001612</t>
  </si>
  <si>
    <t xml:space="preserve">St Philip Junior Academy </t>
  </si>
  <si>
    <t>890001569</t>
  </si>
  <si>
    <t>ST Rita Chuluni Merryland School</t>
  </si>
  <si>
    <t>890001616</t>
  </si>
  <si>
    <t>St. Anne's junior academy Kakutha</t>
  </si>
  <si>
    <t>890001643</t>
  </si>
  <si>
    <t xml:space="preserve">St. Crispino Unity Academy </t>
  </si>
  <si>
    <t>890001613</t>
  </si>
  <si>
    <t>St.luke</t>
  </si>
  <si>
    <t>890001567</t>
  </si>
  <si>
    <t>Star shaker visoion</t>
  </si>
  <si>
    <t>880001648</t>
  </si>
  <si>
    <t xml:space="preserve">Supreme Victory Wave Academy </t>
  </si>
  <si>
    <t>890001602</t>
  </si>
  <si>
    <t>890001626</t>
  </si>
  <si>
    <t>THE TRINITY SCHOOL</t>
  </si>
  <si>
    <t>890001571</t>
  </si>
  <si>
    <t>Thika springview</t>
  </si>
  <si>
    <t>880001633</t>
  </si>
  <si>
    <t xml:space="preserve">Tiba Junior Academy </t>
  </si>
  <si>
    <t>880001638</t>
  </si>
  <si>
    <t>Togom academy</t>
  </si>
  <si>
    <t>890001576</t>
  </si>
  <si>
    <t xml:space="preserve">Topstar junior academy </t>
  </si>
  <si>
    <t>880001613</t>
  </si>
  <si>
    <t>880001606</t>
  </si>
  <si>
    <t xml:space="preserve">Trevors academy </t>
  </si>
  <si>
    <t>890001612</t>
  </si>
  <si>
    <t xml:space="preserve">Trinity sharp minds school </t>
  </si>
  <si>
    <t>890001641</t>
  </si>
  <si>
    <t>Tumaini josly school</t>
  </si>
  <si>
    <t>880001641</t>
  </si>
  <si>
    <t xml:space="preserve">Ugweri Lukas Vision Academy </t>
  </si>
  <si>
    <t>890001630</t>
  </si>
  <si>
    <t xml:space="preserve">Victory Kindergarten </t>
  </si>
  <si>
    <t>890001603</t>
  </si>
  <si>
    <t xml:space="preserve">Vision beyond </t>
  </si>
  <si>
    <t>890001559</t>
  </si>
  <si>
    <t xml:space="preserve">Wachunga academy </t>
  </si>
  <si>
    <t>890001648</t>
  </si>
  <si>
    <t xml:space="preserve">WAMUINI BRIGHT FUTURE ACADEMY </t>
  </si>
  <si>
    <t>890001621</t>
  </si>
  <si>
    <t>890001591</t>
  </si>
  <si>
    <t xml:space="preserve">Winning Faith Academy </t>
  </si>
  <si>
    <t>880001635</t>
  </si>
  <si>
    <t>Younglife Education Centre Junior Secondary School</t>
  </si>
  <si>
    <t>MAY</t>
  </si>
  <si>
    <t>890001650</t>
  </si>
  <si>
    <t xml:space="preserve">Aboke St Peter's Elite Academy </t>
  </si>
  <si>
    <t>890001680</t>
  </si>
  <si>
    <t xml:space="preserve">Beneve junior school </t>
  </si>
  <si>
    <t>890001737</t>
  </si>
  <si>
    <t xml:space="preserve">Best School Academy </t>
  </si>
  <si>
    <t>890001670</t>
  </si>
  <si>
    <t xml:space="preserve">BLESSED BERRY ACADEMY </t>
  </si>
  <si>
    <t>890001687</t>
  </si>
  <si>
    <t xml:space="preserve">Bright fountain </t>
  </si>
  <si>
    <t>890001714</t>
  </si>
  <si>
    <t xml:space="preserve">Busia Pema school </t>
  </si>
  <si>
    <t>880001696</t>
  </si>
  <si>
    <t xml:space="preserve">Champion junior academy </t>
  </si>
  <si>
    <t>880001694</t>
  </si>
  <si>
    <t>Divine elevation school,kimuka</t>
  </si>
  <si>
    <t>890001695</t>
  </si>
  <si>
    <t xml:space="preserve">EMMY MODERN ACADEMY </t>
  </si>
  <si>
    <t>890001669</t>
  </si>
  <si>
    <t xml:space="preserve">Eradava learning center </t>
  </si>
  <si>
    <t>880001661</t>
  </si>
  <si>
    <t xml:space="preserve">Faith Preparatory education center </t>
  </si>
  <si>
    <t>890001703</t>
  </si>
  <si>
    <t xml:space="preserve">Favor center of excellence </t>
  </si>
  <si>
    <t>890001660</t>
  </si>
  <si>
    <t>Future Kids education centre</t>
  </si>
  <si>
    <t>890001730</t>
  </si>
  <si>
    <t>Glory shabab Nursery school</t>
  </si>
  <si>
    <t>890001747</t>
  </si>
  <si>
    <t>Growing talents</t>
  </si>
  <si>
    <t>880001684</t>
  </si>
  <si>
    <t xml:space="preserve">Holy Trinity academy </t>
  </si>
  <si>
    <t>890001655</t>
  </si>
  <si>
    <t>Irwaga Emmaus Christian School</t>
  </si>
  <si>
    <t>880001669</t>
  </si>
  <si>
    <t>Joekim memorial</t>
  </si>
  <si>
    <t>890001721</t>
  </si>
  <si>
    <t xml:space="preserve">Nangosia hill model academy </t>
  </si>
  <si>
    <t>890001719</t>
  </si>
  <si>
    <t>New imperial academy</t>
  </si>
  <si>
    <t>880001681</t>
  </si>
  <si>
    <t xml:space="preserve">Ongata Faith junior school </t>
  </si>
  <si>
    <t>890001740</t>
  </si>
  <si>
    <t xml:space="preserve">Perez harvest academy </t>
  </si>
  <si>
    <t>890001675</t>
  </si>
  <si>
    <t xml:space="preserve">Sir Bering academy </t>
  </si>
  <si>
    <t>890001727</t>
  </si>
  <si>
    <t xml:space="preserve">Skylite academy </t>
  </si>
  <si>
    <t>890001683</t>
  </si>
  <si>
    <t>St Anne's Academy</t>
  </si>
  <si>
    <t>890001706</t>
  </si>
  <si>
    <t xml:space="preserve">St Anthony Mwangaza school </t>
  </si>
  <si>
    <t>890001722</t>
  </si>
  <si>
    <t xml:space="preserve">St James junior academy </t>
  </si>
  <si>
    <t>880001705</t>
  </si>
  <si>
    <t xml:space="preserve">St Joseph's Academy </t>
  </si>
  <si>
    <t>890001666</t>
  </si>
  <si>
    <t>ST.PETER'S BRIDGESTONE</t>
  </si>
  <si>
    <t>880001706</t>
  </si>
  <si>
    <t>Vision Junior Education</t>
  </si>
  <si>
    <t>890001729</t>
  </si>
  <si>
    <t xml:space="preserve">Zenith academy </t>
  </si>
  <si>
    <t>890001663</t>
  </si>
  <si>
    <t xml:space="preserve">Abaikoros Premier School </t>
  </si>
  <si>
    <t>890001738</t>
  </si>
  <si>
    <t xml:space="preserve">Blooming spark academy </t>
  </si>
  <si>
    <t>880001658</t>
  </si>
  <si>
    <t>CANON MUKA ACADEMY</t>
  </si>
  <si>
    <t>890001746</t>
  </si>
  <si>
    <t xml:space="preserve">DAY TO DAY </t>
  </si>
  <si>
    <t>880001703</t>
  </si>
  <si>
    <t xml:space="preserve">East Gate Testai Academy </t>
  </si>
  <si>
    <t>880001708</t>
  </si>
  <si>
    <t xml:space="preserve">EBENEZER ELEMENTARY SCHOOL </t>
  </si>
  <si>
    <t>880001682</t>
  </si>
  <si>
    <t>890001705</t>
  </si>
  <si>
    <t>Grace midan</t>
  </si>
  <si>
    <t>890001685</t>
  </si>
  <si>
    <t>890001701</t>
  </si>
  <si>
    <t xml:space="preserve">Humanity </t>
  </si>
  <si>
    <t>890001668</t>
  </si>
  <si>
    <t>Lisa hill academy</t>
  </si>
  <si>
    <t>880001695</t>
  </si>
  <si>
    <t>890001718</t>
  </si>
  <si>
    <t xml:space="preserve">Maraba Academy </t>
  </si>
  <si>
    <t>890001733</t>
  </si>
  <si>
    <t>marygolight academy</t>
  </si>
  <si>
    <t>880001659</t>
  </si>
  <si>
    <t xml:space="preserve">Oasis Mixed Secondary school </t>
  </si>
  <si>
    <t>890001743</t>
  </si>
  <si>
    <t>890001686</t>
  </si>
  <si>
    <t>Spring akili kids community center</t>
  </si>
  <si>
    <t>890001726</t>
  </si>
  <si>
    <t>St Barnabas Shamah Academy</t>
  </si>
  <si>
    <t>890001696</t>
  </si>
  <si>
    <t>Sunrise Bismillah</t>
  </si>
  <si>
    <t>880001671</t>
  </si>
  <si>
    <t>The King's Educational Centre</t>
  </si>
  <si>
    <t>890001709</t>
  </si>
  <si>
    <t>890001691</t>
  </si>
  <si>
    <t xml:space="preserve">Vandaloma academy </t>
  </si>
  <si>
    <t>890001698</t>
  </si>
  <si>
    <t xml:space="preserve">Wings progressive center </t>
  </si>
  <si>
    <t>880001687</t>
  </si>
  <si>
    <t xml:space="preserve">45 peace learning centre </t>
  </si>
  <si>
    <t>890001748</t>
  </si>
  <si>
    <t xml:space="preserve">Apostle of Christ academy and junior secondary school </t>
  </si>
  <si>
    <t>880001690</t>
  </si>
  <si>
    <t>Awesome academy</t>
  </si>
  <si>
    <t>880001676</t>
  </si>
  <si>
    <t>890001702</t>
  </si>
  <si>
    <t>880001698</t>
  </si>
  <si>
    <t>890001731</t>
  </si>
  <si>
    <t xml:space="preserve">Good morning </t>
  </si>
  <si>
    <t>880001704</t>
  </si>
  <si>
    <t xml:space="preserve">Good Shepherd Academy </t>
  </si>
  <si>
    <t>890001749</t>
  </si>
  <si>
    <t xml:space="preserve">Joy junior academy </t>
  </si>
  <si>
    <t>890001689</t>
  </si>
  <si>
    <t>Lantas learning center</t>
  </si>
  <si>
    <t>890001672</t>
  </si>
  <si>
    <t xml:space="preserve">lins daycare </t>
  </si>
  <si>
    <t>890001723</t>
  </si>
  <si>
    <t>890001711</t>
  </si>
  <si>
    <t>890001656</t>
  </si>
  <si>
    <t>St Claire academy mogotio</t>
  </si>
  <si>
    <t>890001745</t>
  </si>
  <si>
    <t>890001739</t>
  </si>
  <si>
    <t>Sunshine school litein</t>
  </si>
  <si>
    <t>890001677</t>
  </si>
  <si>
    <t xml:space="preserve">wambugi academy </t>
  </si>
  <si>
    <t>890001678</t>
  </si>
  <si>
    <t xml:space="preserve">Brilliant Angels Education centre </t>
  </si>
  <si>
    <t>890001684</t>
  </si>
  <si>
    <t xml:space="preserve">Burguret View Academy </t>
  </si>
  <si>
    <t>890001690</t>
  </si>
  <si>
    <t xml:space="preserve">Caro junior school </t>
  </si>
  <si>
    <t>880001655</t>
  </si>
  <si>
    <t xml:space="preserve">Dream Rock Academy </t>
  </si>
  <si>
    <t>890001725</t>
  </si>
  <si>
    <t>880001670</t>
  </si>
  <si>
    <t>890001728</t>
  </si>
  <si>
    <t xml:space="preserve">God's favor educational center </t>
  </si>
  <si>
    <t>880001701</t>
  </si>
  <si>
    <t xml:space="preserve">Grace park </t>
  </si>
  <si>
    <t>890001681</t>
  </si>
  <si>
    <t>Happy kidz vision academy</t>
  </si>
  <si>
    <t>890001673</t>
  </si>
  <si>
    <t>890001713</t>
  </si>
  <si>
    <t>Kiddies right academy</t>
  </si>
  <si>
    <t>880001699</t>
  </si>
  <si>
    <t xml:space="preserve">Lucky Blessed Angels </t>
  </si>
  <si>
    <t>880001668</t>
  </si>
  <si>
    <t>880001673</t>
  </si>
  <si>
    <t>Neema silver bridge academy</t>
  </si>
  <si>
    <t>890001735</t>
  </si>
  <si>
    <t xml:space="preserve">West road junior </t>
  </si>
  <si>
    <t>880001688</t>
  </si>
  <si>
    <t>890001667</t>
  </si>
  <si>
    <t xml:space="preserve">Wiselink hair and beauty college </t>
  </si>
  <si>
    <t>880001672</t>
  </si>
  <si>
    <t xml:space="preserve">Young life Education Centre </t>
  </si>
  <si>
    <t>880001675</t>
  </si>
  <si>
    <t xml:space="preserve">Camp David </t>
  </si>
  <si>
    <t>890001717</t>
  </si>
  <si>
    <t xml:space="preserve">Cannan educational center </t>
  </si>
  <si>
    <t>890001692</t>
  </si>
  <si>
    <t xml:space="preserve">Caroline Junior </t>
  </si>
  <si>
    <t>880001697</t>
  </si>
  <si>
    <t>890001710</t>
  </si>
  <si>
    <t xml:space="preserve">Dawn </t>
  </si>
  <si>
    <t>890001741</t>
  </si>
  <si>
    <t>Edom springs</t>
  </si>
  <si>
    <t>890001693</t>
  </si>
  <si>
    <t xml:space="preserve">Etham blessed kids center </t>
  </si>
  <si>
    <t>890001674</t>
  </si>
  <si>
    <t>Gladkids</t>
  </si>
  <si>
    <t>890001704</t>
  </si>
  <si>
    <t>Golden light Academy</t>
  </si>
  <si>
    <t>890001653</t>
  </si>
  <si>
    <t xml:space="preserve">Graceland Junior school </t>
  </si>
  <si>
    <t>880001665</t>
  </si>
  <si>
    <t xml:space="preserve">Kabete Nazarene School </t>
  </si>
  <si>
    <t>880001689</t>
  </si>
  <si>
    <t>Oituruto Christian school</t>
  </si>
  <si>
    <t>890001744</t>
  </si>
  <si>
    <t>880001678</t>
  </si>
  <si>
    <t xml:space="preserve">Rhema Marella academy </t>
  </si>
  <si>
    <t>890001688</t>
  </si>
  <si>
    <t xml:space="preserve">Robstar junior academy </t>
  </si>
  <si>
    <t>890001742</t>
  </si>
  <si>
    <t xml:space="preserve">Shanig </t>
  </si>
  <si>
    <t>890001724</t>
  </si>
  <si>
    <t xml:space="preserve">Timtasha Junior School </t>
  </si>
  <si>
    <t>890001657</t>
  </si>
  <si>
    <t xml:space="preserve">Ushindi Brilliant school </t>
  </si>
  <si>
    <t>890001736</t>
  </si>
  <si>
    <t>Ushindi Junior School</t>
  </si>
  <si>
    <t>890001679</t>
  </si>
  <si>
    <t>Blessed heart Acadamy</t>
  </si>
  <si>
    <t>890001664</t>
  </si>
  <si>
    <t>890001734</t>
  </si>
  <si>
    <t>Devine Destinyland community learning centee</t>
  </si>
  <si>
    <t>890001682</t>
  </si>
  <si>
    <t xml:space="preserve">Eagles beacon academy </t>
  </si>
  <si>
    <t>880001707</t>
  </si>
  <si>
    <t>Ki</t>
  </si>
  <si>
    <t>880001709</t>
  </si>
  <si>
    <t>KITONYINI BLESSED GIRLS</t>
  </si>
  <si>
    <t>890001665</t>
  </si>
  <si>
    <t>880001692</t>
  </si>
  <si>
    <t>890001708</t>
  </si>
  <si>
    <t>Ngeani glorious secondary school</t>
  </si>
  <si>
    <t>880001683</t>
  </si>
  <si>
    <t xml:space="preserve">NYERI Morning Glory </t>
  </si>
  <si>
    <t>890001716</t>
  </si>
  <si>
    <t>St veronica</t>
  </si>
  <si>
    <t>890001720</t>
  </si>
  <si>
    <t>880001700</t>
  </si>
  <si>
    <t xml:space="preserve">Dammy junior academy </t>
  </si>
  <si>
    <t>880001685</t>
  </si>
  <si>
    <t xml:space="preserve">Destiny Premier Academy </t>
  </si>
  <si>
    <t>880001710</t>
  </si>
  <si>
    <t xml:space="preserve">Joy yard Academy </t>
  </si>
  <si>
    <t>890001712</t>
  </si>
  <si>
    <t xml:space="preserve">Young shepherd </t>
  </si>
  <si>
    <t>880001702</t>
  </si>
  <si>
    <t>JUNE</t>
  </si>
  <si>
    <t>890001810</t>
  </si>
  <si>
    <t xml:space="preserve">NEEMA springs kindergarten </t>
  </si>
  <si>
    <t>890001756</t>
  </si>
  <si>
    <t xml:space="preserve">Mwamba ridge kindergarten </t>
  </si>
  <si>
    <t>890001788</t>
  </si>
  <si>
    <t>Ahadi Winners</t>
  </si>
  <si>
    <t>890001823</t>
  </si>
  <si>
    <t xml:space="preserve">St theresa Academy </t>
  </si>
  <si>
    <t>890001808</t>
  </si>
  <si>
    <t xml:space="preserve">Zarephath Academy </t>
  </si>
  <si>
    <t>890001839</t>
  </si>
  <si>
    <t>YOUNG ACHIEVERS LEARNING CENTRE</t>
  </si>
  <si>
    <t>890001771</t>
  </si>
  <si>
    <t>Blessed Mercy joy academy</t>
  </si>
  <si>
    <t>890001750</t>
  </si>
  <si>
    <t>Greatstar Academy</t>
  </si>
  <si>
    <t>890001836</t>
  </si>
  <si>
    <t xml:space="preserve">Victrap Newlight Academy </t>
  </si>
  <si>
    <t>890001780</t>
  </si>
  <si>
    <t>Tirita Kongasis Academy</t>
  </si>
  <si>
    <t>890001765</t>
  </si>
  <si>
    <t xml:space="preserve">East Gate Academy </t>
  </si>
  <si>
    <t>890001774</t>
  </si>
  <si>
    <t xml:space="preserve">New Bahati academy </t>
  </si>
  <si>
    <t>890001831</t>
  </si>
  <si>
    <t xml:space="preserve">Blessed lamb Academy </t>
  </si>
  <si>
    <t>890001751</t>
  </si>
  <si>
    <t xml:space="preserve">Path Four Life Academy </t>
  </si>
  <si>
    <t>890001804</t>
  </si>
  <si>
    <t xml:space="preserve">Timbito Bright Star Academy </t>
  </si>
  <si>
    <t>890001773</t>
  </si>
  <si>
    <t xml:space="preserve">Victorious Golgotha mission school </t>
  </si>
  <si>
    <t>880001717</t>
  </si>
  <si>
    <t>Vineyard primary school</t>
  </si>
  <si>
    <t>880001755</t>
  </si>
  <si>
    <t>Blessed glucola academy</t>
  </si>
  <si>
    <t>880001743</t>
  </si>
  <si>
    <t>MASU School of Grace</t>
  </si>
  <si>
    <t>880001736</t>
  </si>
  <si>
    <t xml:space="preserve">Down valley Academy </t>
  </si>
  <si>
    <t>880001756</t>
  </si>
  <si>
    <t>Gifted Hands Preparatory School</t>
  </si>
  <si>
    <t>880001721</t>
  </si>
  <si>
    <t>God's Will Learning Centre</t>
  </si>
  <si>
    <t>880001753</t>
  </si>
  <si>
    <t>Marjorie school</t>
  </si>
  <si>
    <t>880001757</t>
  </si>
  <si>
    <t>Soitanae Utawala Academy</t>
  </si>
  <si>
    <t>880001742</t>
  </si>
  <si>
    <t>City Queen academy</t>
  </si>
  <si>
    <t>880001759</t>
  </si>
  <si>
    <t>Eden Comprehensive school</t>
  </si>
  <si>
    <t>890001796</t>
  </si>
  <si>
    <t xml:space="preserve">Hope Junior Academy Siribo </t>
  </si>
  <si>
    <t>890001822</t>
  </si>
  <si>
    <t xml:space="preserve">Links Academy </t>
  </si>
  <si>
    <t>880001747</t>
  </si>
  <si>
    <t xml:space="preserve">Obwororo Academy </t>
  </si>
  <si>
    <t>890001790</t>
  </si>
  <si>
    <t xml:space="preserve">Sunrays Academy school </t>
  </si>
  <si>
    <t>890001801</t>
  </si>
  <si>
    <t xml:space="preserve">Bright start Academy </t>
  </si>
  <si>
    <t>890001809</t>
  </si>
  <si>
    <t xml:space="preserve">Downstream  High school </t>
  </si>
  <si>
    <t>890001757</t>
  </si>
  <si>
    <t xml:space="preserve">Benock morning star Education centre </t>
  </si>
  <si>
    <t>890001789</t>
  </si>
  <si>
    <t xml:space="preserve">Angaza learning center </t>
  </si>
  <si>
    <t>890001763</t>
  </si>
  <si>
    <t xml:space="preserve">Pama Academy </t>
  </si>
  <si>
    <t>890001834</t>
  </si>
  <si>
    <t xml:space="preserve">St James education center </t>
  </si>
  <si>
    <t>890001766</t>
  </si>
  <si>
    <t>Efa School Acay</t>
  </si>
  <si>
    <t>890001753</t>
  </si>
  <si>
    <t xml:space="preserve">St rita Glory Academy </t>
  </si>
  <si>
    <t>890001803</t>
  </si>
  <si>
    <t>The Sacred Steps</t>
  </si>
  <si>
    <t>890001752</t>
  </si>
  <si>
    <t xml:space="preserve">GoodHope Academy </t>
  </si>
  <si>
    <t>880001711</t>
  </si>
  <si>
    <t>Modern Green Junior Academy</t>
  </si>
  <si>
    <t>880001727</t>
  </si>
  <si>
    <t>880001744</t>
  </si>
  <si>
    <t xml:space="preserve">Nguutani junior academy </t>
  </si>
  <si>
    <t>880001740</t>
  </si>
  <si>
    <t>880001760</t>
  </si>
  <si>
    <t>890001797</t>
  </si>
  <si>
    <t xml:space="preserve">Upper hill Academy </t>
  </si>
  <si>
    <t>890001759</t>
  </si>
  <si>
    <t xml:space="preserve">Eagles Standards School </t>
  </si>
  <si>
    <t>890001821</t>
  </si>
  <si>
    <t xml:space="preserve">Guardian Angel Academy school </t>
  </si>
  <si>
    <t>880001751</t>
  </si>
  <si>
    <t xml:space="preserve">The Avent gracious mission education center </t>
  </si>
  <si>
    <t>890001777</t>
  </si>
  <si>
    <t xml:space="preserve">Royal Hearts Education Centre </t>
  </si>
  <si>
    <t>890001846</t>
  </si>
  <si>
    <t>880001712</t>
  </si>
  <si>
    <t xml:space="preserve">QUEEN GERTRUDE GARDEN SCHOOL </t>
  </si>
  <si>
    <t>890001826</t>
  </si>
  <si>
    <t>Betiliza Academy</t>
  </si>
  <si>
    <t>890001802</t>
  </si>
  <si>
    <t>BEST SCHOOL ACADEMY</t>
  </si>
  <si>
    <t>890001807</t>
  </si>
  <si>
    <t xml:space="preserve">Tumaini preparatory And Kindergarten Educational center </t>
  </si>
  <si>
    <t>890001770</t>
  </si>
  <si>
    <t>Clever junior school</t>
  </si>
  <si>
    <t>890001820</t>
  </si>
  <si>
    <t>Hadassah learning  centre</t>
  </si>
  <si>
    <t>890001848</t>
  </si>
  <si>
    <t>Vinetree school</t>
  </si>
  <si>
    <t>890001824</t>
  </si>
  <si>
    <t xml:space="preserve">Fomic Junior School </t>
  </si>
  <si>
    <t>890001795</t>
  </si>
  <si>
    <t>890001775</t>
  </si>
  <si>
    <t>890001784</t>
  </si>
  <si>
    <t>890001837</t>
  </si>
  <si>
    <t>Upper rock education center</t>
  </si>
  <si>
    <t>890001812</t>
  </si>
  <si>
    <t xml:space="preserve">Wamuini Bright Future Academy </t>
  </si>
  <si>
    <t>890001814</t>
  </si>
  <si>
    <t>God'sWillacademy</t>
  </si>
  <si>
    <t>890001813</t>
  </si>
  <si>
    <t>890001838</t>
  </si>
  <si>
    <t>Treasure House School-Khayega</t>
  </si>
  <si>
    <t>880001738</t>
  </si>
  <si>
    <t>Angel park Accademy</t>
  </si>
  <si>
    <t>880001732</t>
  </si>
  <si>
    <t xml:space="preserve">Einsten  Junior Academy </t>
  </si>
  <si>
    <t>880001723</t>
  </si>
  <si>
    <t>Smartcom Wilma Academy</t>
  </si>
  <si>
    <t>880001763</t>
  </si>
  <si>
    <t xml:space="preserve">Lord's Sanctuary </t>
  </si>
  <si>
    <t>880001719</t>
  </si>
  <si>
    <t xml:space="preserve">Shakim Academy </t>
  </si>
  <si>
    <t>890001805</t>
  </si>
  <si>
    <t xml:space="preserve">Muchagara Academy </t>
  </si>
  <si>
    <t>890001782</t>
  </si>
  <si>
    <t>890001776</t>
  </si>
  <si>
    <t xml:space="preserve">Margmary girls high school </t>
  </si>
  <si>
    <t>890001767</t>
  </si>
  <si>
    <t xml:space="preserve">The Frecan school </t>
  </si>
  <si>
    <t>890001800</t>
  </si>
  <si>
    <t>880001713</t>
  </si>
  <si>
    <t>By Grace Kithunguri Academy</t>
  </si>
  <si>
    <t>890001768</t>
  </si>
  <si>
    <t xml:space="preserve">Spring of Wisdom school </t>
  </si>
  <si>
    <t>890001849</t>
  </si>
  <si>
    <t>Forrester School.</t>
  </si>
  <si>
    <t>890001825</t>
  </si>
  <si>
    <t xml:space="preserve">Wonders tender learning center </t>
  </si>
  <si>
    <t>890001806</t>
  </si>
  <si>
    <t xml:space="preserve">Fortune Academy </t>
  </si>
  <si>
    <t>890001760</t>
  </si>
  <si>
    <t xml:space="preserve">Legacy  Secondary school </t>
  </si>
  <si>
    <t>890001816</t>
  </si>
  <si>
    <t>Bright way academy</t>
  </si>
  <si>
    <t>890001828</t>
  </si>
  <si>
    <t>890001786</t>
  </si>
  <si>
    <t xml:space="preserve">PROGRESSIVE STARLIGHT ACADEMY </t>
  </si>
  <si>
    <t>880001726</t>
  </si>
  <si>
    <t>880001720</t>
  </si>
  <si>
    <t xml:space="preserve">Jay Academy </t>
  </si>
  <si>
    <t>880001758</t>
  </si>
  <si>
    <t>Little foot  Academy</t>
  </si>
  <si>
    <t>880001754</t>
  </si>
  <si>
    <t>880001752</t>
  </si>
  <si>
    <t>880001749</t>
  </si>
  <si>
    <t>Best winners Academy</t>
  </si>
  <si>
    <t>880001739</t>
  </si>
  <si>
    <t>880001745</t>
  </si>
  <si>
    <t xml:space="preserve">KAGIO-INI AIPCA ACADEMY </t>
  </si>
  <si>
    <t>890001787</t>
  </si>
  <si>
    <t>Agano Development Centre</t>
  </si>
  <si>
    <t>890001845</t>
  </si>
  <si>
    <t>890001793</t>
  </si>
  <si>
    <t>Vineyard Community School</t>
  </si>
  <si>
    <t>890001832</t>
  </si>
  <si>
    <t xml:space="preserve">Braincrest Academy </t>
  </si>
  <si>
    <t>880001715</t>
  </si>
  <si>
    <t>880001729</t>
  </si>
  <si>
    <t xml:space="preserve">Milkan Elite Education centre and school </t>
  </si>
  <si>
    <t>890001830</t>
  </si>
  <si>
    <t xml:space="preserve">Bookstar academy </t>
  </si>
  <si>
    <t>890001798</t>
  </si>
  <si>
    <t>Vision View Academy</t>
  </si>
  <si>
    <t>890001835</t>
  </si>
  <si>
    <t xml:space="preserve">Jose Education Centre </t>
  </si>
  <si>
    <t>890001815</t>
  </si>
  <si>
    <t>880001762</t>
  </si>
  <si>
    <t>St Irene Kindergaten</t>
  </si>
  <si>
    <t>890001844</t>
  </si>
  <si>
    <t xml:space="preserve">NAKURU Grace Academy </t>
  </si>
  <si>
    <t>880001724</t>
  </si>
  <si>
    <t xml:space="preserve">Kiawara p.c.e.a nursery </t>
  </si>
  <si>
    <t>890001755</t>
  </si>
  <si>
    <t xml:space="preserve">LAUNICA SCHOOL </t>
  </si>
  <si>
    <t>890001819</t>
  </si>
  <si>
    <t xml:space="preserve">Josana Junior Academy </t>
  </si>
  <si>
    <t>890001772</t>
  </si>
  <si>
    <t>890001811</t>
  </si>
  <si>
    <t>890001778</t>
  </si>
  <si>
    <t>880001714</t>
  </si>
  <si>
    <t>890001764</t>
  </si>
  <si>
    <t xml:space="preserve">Gentle potter educational center </t>
  </si>
  <si>
    <t>890001817</t>
  </si>
  <si>
    <t>890001794</t>
  </si>
  <si>
    <t xml:space="preserve">Apostolic Academy </t>
  </si>
  <si>
    <t>890001842</t>
  </si>
  <si>
    <t>890001758</t>
  </si>
  <si>
    <t>LITTLE STARS GROUP OF SCHOOLS</t>
  </si>
  <si>
    <t>890001841</t>
  </si>
  <si>
    <t>Joy Day ECDE</t>
  </si>
  <si>
    <t>880001761</t>
  </si>
  <si>
    <t>880001693</t>
  </si>
  <si>
    <t>890001827</t>
  </si>
  <si>
    <t>890001847</t>
  </si>
  <si>
    <t>Malkizz Junior Academy</t>
  </si>
  <si>
    <t>880001733</t>
  </si>
  <si>
    <t>880001731</t>
  </si>
  <si>
    <t>Makueni sunrise academy</t>
  </si>
  <si>
    <t>890001781</t>
  </si>
  <si>
    <t xml:space="preserve">Starlight Nursery school </t>
  </si>
  <si>
    <t>880001748</t>
  </si>
  <si>
    <t>ROYAL Academy</t>
  </si>
  <si>
    <t>880001716</t>
  </si>
  <si>
    <t xml:space="preserve">Shibuli Digital Academy </t>
  </si>
  <si>
    <t>880001722</t>
  </si>
  <si>
    <t xml:space="preserve">Arise and shine </t>
  </si>
  <si>
    <t>880001741</t>
  </si>
  <si>
    <t xml:space="preserve">By Promise School </t>
  </si>
  <si>
    <t>880001725</t>
  </si>
  <si>
    <t>890001840</t>
  </si>
  <si>
    <t>Ngong future junior school</t>
  </si>
  <si>
    <t>890001761</t>
  </si>
  <si>
    <t>Mash education centre</t>
  </si>
  <si>
    <t>890001783</t>
  </si>
  <si>
    <t>The Havilah schools</t>
  </si>
  <si>
    <t>880001737</t>
  </si>
  <si>
    <t>880001735</t>
  </si>
  <si>
    <t>880001728</t>
  </si>
  <si>
    <t xml:space="preserve">Elinice Education center </t>
  </si>
  <si>
    <t>880001746</t>
  </si>
  <si>
    <t>880001730</t>
  </si>
  <si>
    <t xml:space="preserve">Karama Hillshine academy </t>
  </si>
  <si>
    <t>Ongoza Loan Disbursement Summary</t>
  </si>
  <si>
    <t>Dev't/Asset Loan</t>
  </si>
  <si>
    <t>WC Loan</t>
  </si>
  <si>
    <t>Total</t>
  </si>
  <si>
    <t>Monthly Avg</t>
  </si>
  <si>
    <t>No.</t>
  </si>
  <si>
    <t>Value</t>
  </si>
  <si>
    <t>Value (KES)</t>
  </si>
  <si>
    <t>Value (USD)</t>
  </si>
  <si>
    <t>(KES)</t>
  </si>
  <si>
    <t>(USD)</t>
  </si>
  <si>
    <t>January</t>
  </si>
  <si>
    <t>February</t>
  </si>
  <si>
    <t>March</t>
  </si>
  <si>
    <t>April</t>
  </si>
  <si>
    <t>May</t>
  </si>
  <si>
    <t>June</t>
  </si>
  <si>
    <t>July</t>
  </si>
  <si>
    <t>August</t>
  </si>
  <si>
    <t>September</t>
  </si>
  <si>
    <t>October</t>
  </si>
  <si>
    <t>November</t>
  </si>
  <si>
    <t>December</t>
  </si>
  <si>
    <t>2022 total</t>
  </si>
  <si>
    <t>avg. per year</t>
  </si>
  <si>
    <t>USD</t>
  </si>
  <si>
    <t>2023 total</t>
  </si>
  <si>
    <t>avgs.</t>
  </si>
  <si>
    <t>2024 total</t>
  </si>
  <si>
    <t>Total IDP Loan</t>
  </si>
  <si>
    <t>Premier Credit's Contribution</t>
  </si>
  <si>
    <t>Total Partnership Funds</t>
  </si>
  <si>
    <t>2025 total</t>
  </si>
  <si>
    <t>Excess funds disbursed $</t>
  </si>
  <si>
    <t>Loan Dibursement</t>
  </si>
  <si>
    <t>#</t>
  </si>
  <si>
    <t>%</t>
  </si>
  <si>
    <t>Amount (KES)</t>
  </si>
  <si>
    <t>Average Size (KES)</t>
  </si>
  <si>
    <t>#s</t>
  </si>
  <si>
    <t>%s</t>
  </si>
  <si>
    <t>Development Loans Disbursed</t>
  </si>
  <si>
    <t># of 1st cycle loans</t>
  </si>
  <si>
    <t># of Proprietors who are on their 1st loan</t>
  </si>
  <si>
    <t>Infrastructure</t>
  </si>
  <si>
    <t># of 2nd cycle loans</t>
  </si>
  <si>
    <t># of Proprietors who are on their 2nd loan</t>
  </si>
  <si>
    <t>Classrooms construction /renovation</t>
  </si>
  <si>
    <t># of 3rd cycle loans</t>
  </si>
  <si>
    <t># of Proprietors who are on their 3rd loan</t>
  </si>
  <si>
    <t># of 4th cycle loans</t>
  </si>
  <si>
    <t># of Proprietors who are on their 4th loan</t>
  </si>
  <si>
    <t>Kitchen construction/renovation</t>
  </si>
  <si>
    <t># of 5th cycle loans</t>
  </si>
  <si>
    <t># of Proprietors who are on their 5th loan</t>
  </si>
  <si>
    <t>Dormitory construction /renovation</t>
  </si>
  <si>
    <t># of 6th cycle loans</t>
  </si>
  <si>
    <t># of Proprietors who are on their 6th loan</t>
  </si>
  <si>
    <t># of 7th cycle loans</t>
  </si>
  <si>
    <t># of Proprietors who are on their 7th loan</t>
  </si>
  <si>
    <t>Laboratory/Library construction /renovation</t>
  </si>
  <si>
    <t># of 8th cycle loans</t>
  </si>
  <si>
    <t># of Proprietors who are on their 8th loan</t>
  </si>
  <si>
    <t>Others, specify</t>
  </si>
  <si>
    <t># of 9th cycle loans</t>
  </si>
  <si>
    <t># of Proprietors who are on their 9th loan</t>
  </si>
  <si>
    <t>Land</t>
  </si>
  <si>
    <t># of 10+ cycle loans</t>
  </si>
  <si>
    <t># of Proprietors who are on their 10th+ loan</t>
  </si>
  <si>
    <t>Vehicle</t>
  </si>
  <si>
    <t>Total # of loans given</t>
  </si>
  <si>
    <t>Total # of Proprietors who have taken at least a loan</t>
  </si>
  <si>
    <t>of trained schools who have taken at least a loan</t>
  </si>
  <si>
    <t xml:space="preserve">Working Capital </t>
  </si>
  <si>
    <t>Purchasing school canteen items</t>
  </si>
  <si>
    <t>Purchasing students’ play items</t>
  </si>
  <si>
    <t>Pre-existing School Clients</t>
  </si>
  <si>
    <t>Pre-existing Schools this month</t>
  </si>
  <si>
    <t>Cummulative Pre-existing Schools</t>
  </si>
  <si>
    <t>Porfolio Quality</t>
  </si>
  <si>
    <t>Current Number Of Loan Clients</t>
  </si>
  <si>
    <t>Repayment</t>
  </si>
  <si>
    <t>Repayment in Arrears</t>
  </si>
  <si>
    <t>Portfolio at Risk</t>
  </si>
  <si>
    <t>Currrent Outstanding Balance</t>
  </si>
  <si>
    <t>Proprietors Missing a Repayment</t>
  </si>
  <si>
    <t>Average Interest Rate</t>
  </si>
  <si>
    <t>Loans not expected to be repaid ( include all schools pilot to present)</t>
  </si>
  <si>
    <t>Product and Service Offerings</t>
  </si>
  <si>
    <t>Loan Product Features</t>
  </si>
  <si>
    <t>School Development</t>
  </si>
  <si>
    <t>Working Capital</t>
  </si>
  <si>
    <t>Current</t>
  </si>
  <si>
    <t>Changed to</t>
  </si>
  <si>
    <t>Interest Rate per month (reducing Bal.)</t>
  </si>
  <si>
    <t xml:space="preserve">Maximum Loan Duration    </t>
  </si>
  <si>
    <t>Maximum Loan Amount offered (kes)</t>
  </si>
  <si>
    <t xml:space="preserve">Cash Collateral Required </t>
  </si>
  <si>
    <t xml:space="preserve">Loan Appraisal Fee </t>
  </si>
  <si>
    <t>Loan Collection Fee (kes)</t>
  </si>
  <si>
    <t>Number of Branches for School Loans</t>
  </si>
  <si>
    <t>Any Other, (Please Specify here)</t>
  </si>
  <si>
    <t>Actual Interest Rate</t>
  </si>
  <si>
    <t>Maximum Loan Amount offered</t>
  </si>
  <si>
    <t>Loan Collection Fee</t>
  </si>
  <si>
    <t>Canteen construction/renovation</t>
  </si>
  <si>
    <t>Working Capital Loans Disbursed</t>
  </si>
  <si>
    <t>loan</t>
  </si>
  <si>
    <t>client</t>
  </si>
  <si>
    <t>pc</t>
  </si>
  <si>
    <t>sa</t>
  </si>
  <si>
    <t>School Account</t>
  </si>
  <si>
    <t>Schools openning account this month</t>
  </si>
  <si>
    <t>Cummulative Schools with account*</t>
  </si>
  <si>
    <t>* # of accounts are more than # of schools with account</t>
  </si>
  <si>
    <t>Canteen construction/renovate</t>
  </si>
  <si>
    <t>JULY</t>
  </si>
  <si>
    <t>880001781</t>
  </si>
  <si>
    <t xml:space="preserve">Able brain academy </t>
  </si>
  <si>
    <t>890001857</t>
  </si>
  <si>
    <t>Ack st. Mary's rurii academy</t>
  </si>
  <si>
    <t>890001876</t>
  </si>
  <si>
    <t>Alimax  School Baharini</t>
  </si>
  <si>
    <t>890001891</t>
  </si>
  <si>
    <t xml:space="preserve">Amanda kids learning center </t>
  </si>
  <si>
    <t>890001911</t>
  </si>
  <si>
    <t>880001807</t>
  </si>
  <si>
    <t xml:space="preserve">Annalucia murera sisal Academy </t>
  </si>
  <si>
    <t>890001854</t>
  </si>
  <si>
    <t xml:space="preserve">Arise and Shine Academy </t>
  </si>
  <si>
    <t>890001860</t>
  </si>
  <si>
    <t xml:space="preserve">Awasi Elite kids educational centre </t>
  </si>
  <si>
    <t>880001788</t>
  </si>
  <si>
    <t>Baptist Education Centre</t>
  </si>
  <si>
    <t>890001894</t>
  </si>
  <si>
    <t xml:space="preserve">Bondeni Star Academy </t>
  </si>
  <si>
    <t>880001787</t>
  </si>
  <si>
    <t xml:space="preserve">Brain sharpener academy </t>
  </si>
  <si>
    <t>890001856</t>
  </si>
  <si>
    <t>Brainfield Education School Chemarmar</t>
  </si>
  <si>
    <t>890001904</t>
  </si>
  <si>
    <t xml:space="preserve">BRIGHT EDUCATION CENTER </t>
  </si>
  <si>
    <t>890001905</t>
  </si>
  <si>
    <t xml:space="preserve">Bright Minds Community training Centre </t>
  </si>
  <si>
    <t>880001794</t>
  </si>
  <si>
    <t xml:space="preserve">Brilliant junior academy </t>
  </si>
  <si>
    <t>890001903</t>
  </si>
  <si>
    <t xml:space="preserve">Cherengani Hills Academy </t>
  </si>
  <si>
    <t>880001772</t>
  </si>
  <si>
    <t>Chesirikwa Daystar</t>
  </si>
  <si>
    <t>890001870</t>
  </si>
  <si>
    <t>Clever Bee Academy</t>
  </si>
  <si>
    <t>890001875</t>
  </si>
  <si>
    <t xml:space="preserve">Covenant light Academy </t>
  </si>
  <si>
    <t>890001851</t>
  </si>
  <si>
    <t xml:space="preserve">Delight learning centre </t>
  </si>
  <si>
    <t>890001850</t>
  </si>
  <si>
    <t>890001865</t>
  </si>
  <si>
    <t xml:space="preserve">Emmanuel junior academy </t>
  </si>
  <si>
    <t>890001902</t>
  </si>
  <si>
    <t>880001784</t>
  </si>
  <si>
    <t>Everton School</t>
  </si>
  <si>
    <t>890001879</t>
  </si>
  <si>
    <t>880001771</t>
  </si>
  <si>
    <t xml:space="preserve">Faith Hope Academy </t>
  </si>
  <si>
    <t>880001764</t>
  </si>
  <si>
    <t xml:space="preserve">FAVOURITE JUNIOR EDUCATION CENTRE </t>
  </si>
  <si>
    <t>890001853</t>
  </si>
  <si>
    <t xml:space="preserve">Forels Good Shepherd Academy </t>
  </si>
  <si>
    <t>890001917</t>
  </si>
  <si>
    <t xml:space="preserve">Gisambai Top Crown Academy </t>
  </si>
  <si>
    <t>890001866</t>
  </si>
  <si>
    <t>890001869</t>
  </si>
  <si>
    <t>Granel's Nursery school</t>
  </si>
  <si>
    <t>880001783</t>
  </si>
  <si>
    <t>880001809</t>
  </si>
  <si>
    <t>Great mercy education centre</t>
  </si>
  <si>
    <t>880001810</t>
  </si>
  <si>
    <t>Green forest academy</t>
  </si>
  <si>
    <t>890001897</t>
  </si>
  <si>
    <t xml:space="preserve">Green Garden school </t>
  </si>
  <si>
    <t>880001797</t>
  </si>
  <si>
    <t xml:space="preserve">Green hope Academy </t>
  </si>
  <si>
    <t>890001882</t>
  </si>
  <si>
    <t xml:space="preserve">Greener life school </t>
  </si>
  <si>
    <t>880001806</t>
  </si>
  <si>
    <t>Greenland Preparatory School</t>
  </si>
  <si>
    <t>890001855</t>
  </si>
  <si>
    <t xml:space="preserve">Halima Academy </t>
  </si>
  <si>
    <t>880001778</t>
  </si>
  <si>
    <t>890001859</t>
  </si>
  <si>
    <t>Heroes of josmiry academy</t>
  </si>
  <si>
    <t>890001920</t>
  </si>
  <si>
    <t xml:space="preserve">Hope of change junior school </t>
  </si>
  <si>
    <t>890001872</t>
  </si>
  <si>
    <t>890001885</t>
  </si>
  <si>
    <t xml:space="preserve">Horizon Elite school </t>
  </si>
  <si>
    <t>890001907</t>
  </si>
  <si>
    <t xml:space="preserve">Innocent kid  Academy </t>
  </si>
  <si>
    <t>880001769</t>
  </si>
  <si>
    <t xml:space="preserve">Jael education center </t>
  </si>
  <si>
    <t>890001895</t>
  </si>
  <si>
    <t xml:space="preserve">Jaken academy </t>
  </si>
  <si>
    <t>880001804</t>
  </si>
  <si>
    <t>880001800</t>
  </si>
  <si>
    <t xml:space="preserve">Joyland juniour Academy </t>
  </si>
  <si>
    <t>890001881</t>
  </si>
  <si>
    <t xml:space="preserve">KAJIADO COUNTY BEST BRAINS SCHOOL </t>
  </si>
  <si>
    <t>880001802</t>
  </si>
  <si>
    <t>Kanini Annex  Preparatory School</t>
  </si>
  <si>
    <t>880001801</t>
  </si>
  <si>
    <t>890001887</t>
  </si>
  <si>
    <t xml:space="preserve">Kilingili Gilead Academy </t>
  </si>
  <si>
    <t>890001910</t>
  </si>
  <si>
    <t xml:space="preserve">Kiunduani rock academy </t>
  </si>
  <si>
    <t>890001890</t>
  </si>
  <si>
    <t xml:space="preserve">Lightview kids Academy </t>
  </si>
  <si>
    <t>890001862</t>
  </si>
  <si>
    <t>Little champion Academy</t>
  </si>
  <si>
    <t>890001896</t>
  </si>
  <si>
    <t xml:space="preserve">Little friends Academy </t>
  </si>
  <si>
    <t>890001863</t>
  </si>
  <si>
    <t xml:space="preserve">Little stars bukembe school </t>
  </si>
  <si>
    <t>880001770</t>
  </si>
  <si>
    <t xml:space="preserve">Little Winners School </t>
  </si>
  <si>
    <t>880001791</t>
  </si>
  <si>
    <t>890001886</t>
  </si>
  <si>
    <t>Mariana School</t>
  </si>
  <si>
    <t>890001888</t>
  </si>
  <si>
    <t xml:space="preserve">Matuu Sunshine Academy </t>
  </si>
  <si>
    <t>890001913</t>
  </si>
  <si>
    <t>890001880</t>
  </si>
  <si>
    <t>Mitchell Winners High School</t>
  </si>
  <si>
    <t>880001792</t>
  </si>
  <si>
    <t>880001795</t>
  </si>
  <si>
    <t>880001774</t>
  </si>
  <si>
    <t xml:space="preserve">Nairobi Hill Academy </t>
  </si>
  <si>
    <t>890001899</t>
  </si>
  <si>
    <t xml:space="preserve">Nambale Junior Academy </t>
  </si>
  <si>
    <t>880001775</t>
  </si>
  <si>
    <t xml:space="preserve">Ndulu bright academy </t>
  </si>
  <si>
    <t>890001906</t>
  </si>
  <si>
    <t>890001916</t>
  </si>
  <si>
    <t>880001793</t>
  </si>
  <si>
    <t>880001767</t>
  </si>
  <si>
    <t xml:space="preserve">Nkubu IMANI SHINERS SCHOOL </t>
  </si>
  <si>
    <t>880001773</t>
  </si>
  <si>
    <t>880001803</t>
  </si>
  <si>
    <t xml:space="preserve">Rapha Gardens School </t>
  </si>
  <si>
    <t>890001878</t>
  </si>
  <si>
    <t>Realife Achievers academy</t>
  </si>
  <si>
    <t>890001908</t>
  </si>
  <si>
    <t xml:space="preserve">Rodrise educational center </t>
  </si>
  <si>
    <t>880001789</t>
  </si>
  <si>
    <t>890001909</t>
  </si>
  <si>
    <t xml:space="preserve">Royal kings and queens </t>
  </si>
  <si>
    <t>890001915</t>
  </si>
  <si>
    <t>880001777</t>
  </si>
  <si>
    <t xml:space="preserve">Sarah peter precious dominion school </t>
  </si>
  <si>
    <t>880001790</t>
  </si>
  <si>
    <t>Shamrock Premier School</t>
  </si>
  <si>
    <t>880001808</t>
  </si>
  <si>
    <t>890001914</t>
  </si>
  <si>
    <t>880001782</t>
  </si>
  <si>
    <t xml:space="preserve">St Joan blue bells academy </t>
  </si>
  <si>
    <t>890001858</t>
  </si>
  <si>
    <t>St paul preparatory masielo</t>
  </si>
  <si>
    <t>880001765</t>
  </si>
  <si>
    <t xml:space="preserve">St Paul's Academy </t>
  </si>
  <si>
    <t>890001868</t>
  </si>
  <si>
    <t>880001798</t>
  </si>
  <si>
    <t>890001901</t>
  </si>
  <si>
    <t>St. Secilia Academy</t>
  </si>
  <si>
    <t>880001776</t>
  </si>
  <si>
    <t xml:space="preserve">St.Marvins School </t>
  </si>
  <si>
    <t>880001799</t>
  </si>
  <si>
    <t>880001768</t>
  </si>
  <si>
    <t xml:space="preserve">Sunrise School </t>
  </si>
  <si>
    <t>880001779</t>
  </si>
  <si>
    <t>Talent. Shapers kindergarten ànd primary school</t>
  </si>
  <si>
    <t>890001893</t>
  </si>
  <si>
    <t>890001884</t>
  </si>
  <si>
    <t xml:space="preserve">The winnerliz eangles academy </t>
  </si>
  <si>
    <t>880001786</t>
  </si>
  <si>
    <t xml:space="preserve">TIRIKI ACADEMY </t>
  </si>
  <si>
    <t>890001877</t>
  </si>
  <si>
    <t>880001805</t>
  </si>
  <si>
    <t>Valley View School</t>
  </si>
  <si>
    <t>890001873</t>
  </si>
  <si>
    <t>890001883</t>
  </si>
  <si>
    <t xml:space="preserve">Vihiga City academy </t>
  </si>
  <si>
    <t>880001785</t>
  </si>
  <si>
    <t>Wiserdorme School</t>
  </si>
  <si>
    <t>880001766</t>
  </si>
  <si>
    <t xml:space="preserve">Young Achievers learning center </t>
  </si>
  <si>
    <t>890001874</t>
  </si>
  <si>
    <t>Youngland school kerwa</t>
  </si>
  <si>
    <t>AUGUST</t>
  </si>
  <si>
    <t>15029169</t>
  </si>
  <si>
    <t>Working Capital - New 2024 - Schools</t>
  </si>
  <si>
    <t xml:space="preserve">Rock school </t>
  </si>
  <si>
    <t>15029205</t>
  </si>
  <si>
    <t>Supa faith education centre</t>
  </si>
  <si>
    <t>15029217</t>
  </si>
  <si>
    <t>PRINCE OF SHALOM</t>
  </si>
  <si>
    <t>15029218</t>
  </si>
  <si>
    <t>15029220</t>
  </si>
  <si>
    <t>15029221</t>
  </si>
  <si>
    <t xml:space="preserve">Cool shade school </t>
  </si>
  <si>
    <t>15029223</t>
  </si>
  <si>
    <t xml:space="preserve">Oak tree Academy </t>
  </si>
  <si>
    <t>15029228</t>
  </si>
  <si>
    <t>15029235</t>
  </si>
  <si>
    <t>15029236</t>
  </si>
  <si>
    <t>15029240</t>
  </si>
  <si>
    <t>15029241</t>
  </si>
  <si>
    <t>15029245</t>
  </si>
  <si>
    <t>Joychaka Academy</t>
  </si>
  <si>
    <t>15029246</t>
  </si>
  <si>
    <t xml:space="preserve">Hope creche school </t>
  </si>
  <si>
    <t>15029248</t>
  </si>
  <si>
    <t xml:space="preserve">Rehema Academy </t>
  </si>
  <si>
    <t>15029249</t>
  </si>
  <si>
    <t>Golden heart Accademy</t>
  </si>
  <si>
    <t>15029250</t>
  </si>
  <si>
    <t>15029251</t>
  </si>
  <si>
    <t xml:space="preserve">Blossom Education center </t>
  </si>
  <si>
    <t>15029252</t>
  </si>
  <si>
    <t xml:space="preserve">Prudence Education Centre </t>
  </si>
  <si>
    <t>15029259</t>
  </si>
  <si>
    <t xml:space="preserve">Kitale Praise junior Academy </t>
  </si>
  <si>
    <t>15029262</t>
  </si>
  <si>
    <t xml:space="preserve">Dream Rock Complex Academy </t>
  </si>
  <si>
    <t>15029266</t>
  </si>
  <si>
    <t xml:space="preserve">Milyson Academy </t>
  </si>
  <si>
    <t>15029271</t>
  </si>
  <si>
    <t>First class academy</t>
  </si>
  <si>
    <t>15029272</t>
  </si>
  <si>
    <t>15029274</t>
  </si>
  <si>
    <t xml:space="preserve">Chanester education centre </t>
  </si>
  <si>
    <t>15029280</t>
  </si>
  <si>
    <t>15029288</t>
  </si>
  <si>
    <t>15029292</t>
  </si>
  <si>
    <t>Life Christian Education Centre</t>
  </si>
  <si>
    <t>15029296</t>
  </si>
  <si>
    <t>Enlighten Academy</t>
  </si>
  <si>
    <t>15029298</t>
  </si>
  <si>
    <t>15029301</t>
  </si>
  <si>
    <t>Kaptocato</t>
  </si>
  <si>
    <t>15029302</t>
  </si>
  <si>
    <t xml:space="preserve">Jatha junior academy </t>
  </si>
  <si>
    <t>15029303</t>
  </si>
  <si>
    <t xml:space="preserve">Faith Academy </t>
  </si>
  <si>
    <t>15029304</t>
  </si>
  <si>
    <t>Light Christian Education Centre</t>
  </si>
  <si>
    <t>15029305</t>
  </si>
  <si>
    <t xml:space="preserve">Waterford </t>
  </si>
  <si>
    <t>15029308</t>
  </si>
  <si>
    <t>The keen elite schools</t>
  </si>
  <si>
    <t>15029312</t>
  </si>
  <si>
    <t>Elite Uperhill Education Centre</t>
  </si>
  <si>
    <t>15029313</t>
  </si>
  <si>
    <t xml:space="preserve">Hillstar k.k academy </t>
  </si>
  <si>
    <t>15029315</t>
  </si>
  <si>
    <t>Paradise Wonder Kids School</t>
  </si>
  <si>
    <t>15029316</t>
  </si>
  <si>
    <t xml:space="preserve">Abaikoros school </t>
  </si>
  <si>
    <t>15029320</t>
  </si>
  <si>
    <t xml:space="preserve">OAKNESS CHRISTIAN SCHOOL </t>
  </si>
  <si>
    <t>15029321</t>
  </si>
  <si>
    <t>New beginning academy</t>
  </si>
  <si>
    <t>15029325</t>
  </si>
  <si>
    <t xml:space="preserve">Katunge Junior School </t>
  </si>
  <si>
    <t>15029328</t>
  </si>
  <si>
    <t xml:space="preserve">Majani mingi Precious </t>
  </si>
  <si>
    <t>15029329</t>
  </si>
  <si>
    <t>15029333</t>
  </si>
  <si>
    <t xml:space="preserve">Five Hills Education Center </t>
  </si>
  <si>
    <t>15029335</t>
  </si>
  <si>
    <t>15029339</t>
  </si>
  <si>
    <t xml:space="preserve">John Faith Academy </t>
  </si>
  <si>
    <t>15029340</t>
  </si>
  <si>
    <t>15029341</t>
  </si>
  <si>
    <t>Doctor Bernard Trent Cooper memorial  school</t>
  </si>
  <si>
    <t>15029342</t>
  </si>
  <si>
    <t>Harriet Education Centre</t>
  </si>
  <si>
    <t>15029346</t>
  </si>
  <si>
    <t>Theta Vision Academy</t>
  </si>
  <si>
    <t>15029354</t>
  </si>
  <si>
    <t xml:space="preserve">Josally school </t>
  </si>
  <si>
    <t>15029356</t>
  </si>
  <si>
    <t xml:space="preserve">ST PATRICK EDUCATION CENTRE </t>
  </si>
  <si>
    <t>15029358</t>
  </si>
  <si>
    <t xml:space="preserve">Destiny premier </t>
  </si>
  <si>
    <t>15029367</t>
  </si>
  <si>
    <t>St Francis progressive schools</t>
  </si>
  <si>
    <t>15029368</t>
  </si>
  <si>
    <t>15029374</t>
  </si>
  <si>
    <t xml:space="preserve">Fountain of life academy </t>
  </si>
  <si>
    <t>15029376</t>
  </si>
  <si>
    <t>15029378</t>
  </si>
  <si>
    <t>15029380</t>
  </si>
  <si>
    <t xml:space="preserve">Valley of wisdom Academy </t>
  </si>
  <si>
    <t>15029386</t>
  </si>
  <si>
    <t>15029387</t>
  </si>
  <si>
    <t xml:space="preserve">Tollen Community Education Centre </t>
  </si>
  <si>
    <t>15029388</t>
  </si>
  <si>
    <t xml:space="preserve">PAM JUNIOR ACADEMY </t>
  </si>
  <si>
    <t>15029389</t>
  </si>
  <si>
    <t>15029392</t>
  </si>
  <si>
    <t>15029395</t>
  </si>
  <si>
    <t>The beach academy</t>
  </si>
  <si>
    <t>15029396</t>
  </si>
  <si>
    <t xml:space="preserve">Rehema academy </t>
  </si>
  <si>
    <t>15029397</t>
  </si>
  <si>
    <t xml:space="preserve">Ephrime manase academy </t>
  </si>
  <si>
    <t>15029399</t>
  </si>
  <si>
    <t xml:space="preserve">Alphabet hill school </t>
  </si>
  <si>
    <t>15029408</t>
  </si>
  <si>
    <t xml:space="preserve">Gravella daycare &amp; kindergarten </t>
  </si>
  <si>
    <t>15029433</t>
  </si>
  <si>
    <t>Saropa Bell Academy</t>
  </si>
  <si>
    <t>15029435</t>
  </si>
  <si>
    <t>15029440</t>
  </si>
  <si>
    <t xml:space="preserve">HOPELAND ACADEMY </t>
  </si>
  <si>
    <t>15029447</t>
  </si>
  <si>
    <t xml:space="preserve">Greenhouse kindergarten and primary school </t>
  </si>
  <si>
    <t>15029451</t>
  </si>
  <si>
    <t xml:space="preserve">Blessed Rebecca Education center </t>
  </si>
  <si>
    <t>15029455</t>
  </si>
  <si>
    <t>15029459</t>
  </si>
  <si>
    <t xml:space="preserve">Future leaders learning centre </t>
  </si>
  <si>
    <t>15029463</t>
  </si>
  <si>
    <t xml:space="preserve">Alpha shine academy </t>
  </si>
  <si>
    <t>15029469</t>
  </si>
  <si>
    <t xml:space="preserve">Premier academy </t>
  </si>
  <si>
    <t>15029477</t>
  </si>
  <si>
    <t>15029486</t>
  </si>
  <si>
    <t>15029490</t>
  </si>
  <si>
    <t xml:space="preserve">Bright star Academy </t>
  </si>
  <si>
    <t>15029503</t>
  </si>
  <si>
    <t xml:space="preserve">New victory </t>
  </si>
  <si>
    <t>15029506</t>
  </si>
  <si>
    <t xml:space="preserve">Britons community </t>
  </si>
  <si>
    <t>15029507</t>
  </si>
  <si>
    <t>Pipeline by grace</t>
  </si>
  <si>
    <t>15029531</t>
  </si>
  <si>
    <t xml:space="preserve">Great vision academy </t>
  </si>
  <si>
    <t>15029533</t>
  </si>
  <si>
    <t>15029541</t>
  </si>
  <si>
    <t xml:space="preserve">Blessed Education centre </t>
  </si>
  <si>
    <t>15029542</t>
  </si>
  <si>
    <t xml:space="preserve">Bas Educational Centre </t>
  </si>
  <si>
    <t>15029544</t>
  </si>
  <si>
    <t>15029553</t>
  </si>
  <si>
    <t xml:space="preserve">Caina  Modern Academy </t>
  </si>
  <si>
    <t>15029558</t>
  </si>
  <si>
    <t xml:space="preserve">Enezeh Premier School </t>
  </si>
  <si>
    <t>15029569</t>
  </si>
  <si>
    <t xml:space="preserve">Neema School </t>
  </si>
  <si>
    <t>15029573</t>
  </si>
  <si>
    <t>15029588</t>
  </si>
  <si>
    <t xml:space="preserve">St Elizabeth Integrated Junior Academy </t>
  </si>
  <si>
    <t>15029601</t>
  </si>
  <si>
    <t xml:space="preserve">Little readers academy </t>
  </si>
  <si>
    <t>15029610</t>
  </si>
  <si>
    <t xml:space="preserve">SUNBEAM Educational centre </t>
  </si>
  <si>
    <t>15029616</t>
  </si>
  <si>
    <t xml:space="preserve">Sunrays Kindergarten </t>
  </si>
  <si>
    <t>15029625</t>
  </si>
  <si>
    <t>15029626</t>
  </si>
  <si>
    <t>15029642</t>
  </si>
  <si>
    <t xml:space="preserve">Foresight Learning Centre </t>
  </si>
  <si>
    <t>15029643</t>
  </si>
  <si>
    <t>Tree of life</t>
  </si>
  <si>
    <t>15029651</t>
  </si>
  <si>
    <t>15029655</t>
  </si>
  <si>
    <t>Tamason Academy</t>
  </si>
  <si>
    <t>15029692</t>
  </si>
  <si>
    <t>15029695</t>
  </si>
  <si>
    <t>The tulip school</t>
  </si>
  <si>
    <t>15029696</t>
  </si>
  <si>
    <t>15029698</t>
  </si>
  <si>
    <t>15029705</t>
  </si>
  <si>
    <t>Daylight high school</t>
  </si>
  <si>
    <t>15029707</t>
  </si>
  <si>
    <t>Micky junior school</t>
  </si>
  <si>
    <t>15029708</t>
  </si>
  <si>
    <t>15029709</t>
  </si>
  <si>
    <t>New hope Cristian centre</t>
  </si>
  <si>
    <t>15029712</t>
  </si>
  <si>
    <t>Movas Kids Centre</t>
  </si>
  <si>
    <t>15029720</t>
  </si>
  <si>
    <t>St.Irene shinny Star</t>
  </si>
  <si>
    <t>SEPTEMBER</t>
  </si>
  <si>
    <t>15029975</t>
  </si>
  <si>
    <t xml:space="preserve">Everest star academy </t>
  </si>
  <si>
    <t>15030191</t>
  </si>
  <si>
    <t xml:space="preserve">Carestan international school </t>
  </si>
  <si>
    <t>15029814</t>
  </si>
  <si>
    <t>Mwalimu elite Academy</t>
  </si>
  <si>
    <t>15029804</t>
  </si>
  <si>
    <t xml:space="preserve">Abundant life little Angeles academy </t>
  </si>
  <si>
    <t>15029963</t>
  </si>
  <si>
    <t xml:space="preserve">The visual Junior Academy </t>
  </si>
  <si>
    <t>15029751</t>
  </si>
  <si>
    <t xml:space="preserve">Perfector Learning Centre </t>
  </si>
  <si>
    <t>15029949</t>
  </si>
  <si>
    <t>15030078</t>
  </si>
  <si>
    <t>kihunguro baotist Edication center</t>
  </si>
  <si>
    <t>15030117</t>
  </si>
  <si>
    <t>15029921</t>
  </si>
  <si>
    <t xml:space="preserve">Tree learning centre </t>
  </si>
  <si>
    <t>15029833</t>
  </si>
  <si>
    <t>15030152</t>
  </si>
  <si>
    <t xml:space="preserve">Upright Kids Kindergarten and School </t>
  </si>
  <si>
    <t>15030069</t>
  </si>
  <si>
    <t>15029882</t>
  </si>
  <si>
    <t>15029917</t>
  </si>
  <si>
    <t>Mima Academy</t>
  </si>
  <si>
    <t>15029828</t>
  </si>
  <si>
    <t xml:space="preserve">St Anne's Tringe Academy </t>
  </si>
  <si>
    <t>15029849</t>
  </si>
  <si>
    <t>Sacred heart Academy</t>
  </si>
  <si>
    <t>15029969</t>
  </si>
  <si>
    <t>15030273</t>
  </si>
  <si>
    <t>Kingdom education junior school</t>
  </si>
  <si>
    <t>15030128</t>
  </si>
  <si>
    <t xml:space="preserve">Kidplace </t>
  </si>
  <si>
    <t>15030133</t>
  </si>
  <si>
    <t>Butali GreenView Community School</t>
  </si>
  <si>
    <t>15029947</t>
  </si>
  <si>
    <t>Top view Academy</t>
  </si>
  <si>
    <t>15029802</t>
  </si>
  <si>
    <t xml:space="preserve">Buru Classic little Angels </t>
  </si>
  <si>
    <t>15029902</t>
  </si>
  <si>
    <t xml:space="preserve">FADHILI COMMUNITY EDUCATION CENTRE </t>
  </si>
  <si>
    <t>15030258</t>
  </si>
  <si>
    <t xml:space="preserve">The Eswil preparatory school Munami </t>
  </si>
  <si>
    <t>15030123</t>
  </si>
  <si>
    <t xml:space="preserve">Sise John academy </t>
  </si>
  <si>
    <t>15029809</t>
  </si>
  <si>
    <t xml:space="preserve">MIPS TECHNICAL COLLEGE </t>
  </si>
  <si>
    <t>15030206</t>
  </si>
  <si>
    <t>15030261</t>
  </si>
  <si>
    <t>Blessed Palace learning centre</t>
  </si>
  <si>
    <t>15029775</t>
  </si>
  <si>
    <t>St Francis academy</t>
  </si>
  <si>
    <t>15030238</t>
  </si>
  <si>
    <t>DELVAN CHRISTIAN ACADEMY</t>
  </si>
  <si>
    <t>15029994</t>
  </si>
  <si>
    <t xml:space="preserve">New hope educational center </t>
  </si>
  <si>
    <t>15030006</t>
  </si>
  <si>
    <t>15030282</t>
  </si>
  <si>
    <t>Bright Future Academy</t>
  </si>
  <si>
    <t>15029838</t>
  </si>
  <si>
    <t xml:space="preserve">Boma Letu School </t>
  </si>
  <si>
    <t>15030255</t>
  </si>
  <si>
    <t>15030045</t>
  </si>
  <si>
    <t xml:space="preserve">Sammy Jawabu school </t>
  </si>
  <si>
    <t>15029885</t>
  </si>
  <si>
    <t xml:space="preserve">Belpa Education center </t>
  </si>
  <si>
    <t>15029908</t>
  </si>
  <si>
    <t xml:space="preserve">Aboke St. Peters Elite Academy </t>
  </si>
  <si>
    <t>15030166</t>
  </si>
  <si>
    <t>15030240</t>
  </si>
  <si>
    <t>Grammar spire Academy</t>
  </si>
  <si>
    <t>15030254</t>
  </si>
  <si>
    <t>15030047</t>
  </si>
  <si>
    <t>15029981</t>
  </si>
  <si>
    <t>Bounty school kindergarten and daycare</t>
  </si>
  <si>
    <t>15030050</t>
  </si>
  <si>
    <t>Glory Arm Academy</t>
  </si>
  <si>
    <t>15029989</t>
  </si>
  <si>
    <t xml:space="preserve">Vanzeroma community school </t>
  </si>
  <si>
    <t>15030032</t>
  </si>
  <si>
    <t>ST.ANNES.R.C.ACADEMY MUCHARAGE</t>
  </si>
  <si>
    <t>15030275</t>
  </si>
  <si>
    <t>15030022</t>
  </si>
  <si>
    <t xml:space="preserve">Mugi Chomo Academy </t>
  </si>
  <si>
    <t>15029965</t>
  </si>
  <si>
    <t xml:space="preserve">The Affluent school </t>
  </si>
  <si>
    <t>15029816</t>
  </si>
  <si>
    <t xml:space="preserve">Chawo star academy </t>
  </si>
  <si>
    <t>15029940</t>
  </si>
  <si>
    <t>Glory shabab nursery School</t>
  </si>
  <si>
    <t>15030101</t>
  </si>
  <si>
    <t xml:space="preserve">St Marks Academy </t>
  </si>
  <si>
    <t>15029737</t>
  </si>
  <si>
    <t>Jaskas Brilliant Academy</t>
  </si>
  <si>
    <t>15029762</t>
  </si>
  <si>
    <t xml:space="preserve">Matayos little stars academy </t>
  </si>
  <si>
    <t>15029760</t>
  </si>
  <si>
    <t>15030178</t>
  </si>
  <si>
    <t>15029868</t>
  </si>
  <si>
    <t>15030259</t>
  </si>
  <si>
    <t>15030194</t>
  </si>
  <si>
    <t>15030262</t>
  </si>
  <si>
    <t xml:space="preserve">Vision learning centre </t>
  </si>
  <si>
    <t>15030280</t>
  </si>
  <si>
    <t>15029998</t>
  </si>
  <si>
    <t xml:space="preserve">KWA YU EBENEZER ACADEMY </t>
  </si>
  <si>
    <t>15030088</t>
  </si>
  <si>
    <t>15029848</t>
  </si>
  <si>
    <t xml:space="preserve">Diana Excellent Academy </t>
  </si>
  <si>
    <t>15029702</t>
  </si>
  <si>
    <t>15030049</t>
  </si>
  <si>
    <t xml:space="preserve">Grace education center </t>
  </si>
  <si>
    <t>15030244</t>
  </si>
  <si>
    <t xml:space="preserve">New Dawn Happiness Academy </t>
  </si>
  <si>
    <t xml:space="preserve">Itibet / Chepseon Zionist School </t>
  </si>
  <si>
    <t>Duration (months)</t>
  </si>
  <si>
    <t>Loan Amount Disbursed (KES)</t>
  </si>
  <si>
    <t>Actual Int (%)</t>
  </si>
  <si>
    <t>Actual Int (Amt)</t>
  </si>
  <si>
    <t>Msingi mwema school</t>
  </si>
  <si>
    <t>UBORA SENIOR SCHOOL</t>
  </si>
  <si>
    <t>BIDEGRACE LEARNING CENTRE</t>
  </si>
  <si>
    <t>Mauche Victory Academy</t>
  </si>
  <si>
    <t xml:space="preserve">Muchagara academy </t>
  </si>
  <si>
    <t xml:space="preserve">By Grace Kithunguri acadamy </t>
  </si>
  <si>
    <t xml:space="preserve">Pema Academy </t>
  </si>
  <si>
    <t xml:space="preserve">The Frecan Junior school </t>
  </si>
  <si>
    <t xml:space="preserve">Einstein  Lancaster Junior Academy </t>
  </si>
  <si>
    <t>God's Will academy</t>
  </si>
  <si>
    <t>Averages:</t>
  </si>
  <si>
    <t>Blank</t>
  </si>
  <si>
    <t>School Code</t>
  </si>
  <si>
    <t>1. School Name</t>
  </si>
  <si>
    <t>2. School Location Address</t>
  </si>
  <si>
    <t>3. School Location County</t>
  </si>
  <si>
    <t>4. Proprietor's Gender</t>
  </si>
  <si>
    <t>5. Year School was founded</t>
  </si>
  <si>
    <t>6. School Location Environment</t>
  </si>
  <si>
    <t>7a. Is your school registered as a business?</t>
  </si>
  <si>
    <t>7b. If 'Yes' or 'In-progress', type of Registration?</t>
  </si>
  <si>
    <t>8a. Are you registered with any private school association?</t>
  </si>
  <si>
    <t>8b. If, yes, which of the private school association?</t>
  </si>
  <si>
    <t>8c. Others, specify</t>
  </si>
  <si>
    <t>9. Has your school been trained by Dignitas under the Ongoza Schools Program?</t>
  </si>
  <si>
    <t>10. Current Students Enrollment</t>
  </si>
  <si>
    <t>Boys</t>
  </si>
  <si>
    <t>Girls</t>
  </si>
  <si>
    <t>Totals</t>
  </si>
  <si>
    <t>11. Do you take daily records of students' attendance in the school?</t>
  </si>
  <si>
    <t>12. Usage of Computers in your school</t>
  </si>
  <si>
    <t>13. Do you own the school's land?</t>
  </si>
  <si>
    <t>14. What is the School building structure?</t>
  </si>
  <si>
    <t>15. How many toilets/washroom facilities do you have?</t>
  </si>
  <si>
    <t>Shared</t>
  </si>
  <si>
    <t xml:space="preserve">16. What is the water source in your school? </t>
  </si>
  <si>
    <t>17. Which of these infrastructure/ facilities do you have in your school?</t>
  </si>
  <si>
    <t>18. No. of teaching staffs-Include Assistants and part-time teachers</t>
  </si>
  <si>
    <t>19. Monthly Teacher Salary</t>
  </si>
  <si>
    <t>Highest</t>
  </si>
  <si>
    <t>Lowest</t>
  </si>
  <si>
    <t>20. What kind of teacher benefits do you provide/ Tick all that applies</t>
  </si>
  <si>
    <t>21a. Is the Headteacher a qualified/ trained teacher?</t>
  </si>
  <si>
    <t>21b. What is your/the Head Teacher's highest academic qualification?</t>
  </si>
  <si>
    <t>22a. What is the lowest and highest fees?</t>
  </si>
  <si>
    <t>Lowest Fees</t>
  </si>
  <si>
    <t>Annual fee in $</t>
  </si>
  <si>
    <t>Highest Fees</t>
  </si>
  <si>
    <t>22b. How are payments made for school fees?</t>
  </si>
  <si>
    <t>23. Termly Total of Other school fees (textbooks, exams, uniforms etc.)</t>
  </si>
  <si>
    <t>24a. School Montly Revenue</t>
  </si>
  <si>
    <t>24b. School monthly expenses</t>
  </si>
  <si>
    <t>25. School Finances</t>
  </si>
  <si>
    <t>25a. Do you have a savings account for your school?</t>
  </si>
  <si>
    <t>25b. Is your school currently making profit?</t>
  </si>
  <si>
    <t>25c. Do you have a cash book?</t>
  </si>
  <si>
    <t>25d. Do you have any financial reserves for emergencies?</t>
  </si>
  <si>
    <t>25e. Does the school generate income other than core activities? e.g., renting school facilities, selling products from a school farm or shop</t>
  </si>
  <si>
    <t>25f. What impact did the previous loan have on your school?</t>
  </si>
  <si>
    <t>26a. Loan Purpose: What kind of school improvements would you make if you receive a loan to do so?</t>
  </si>
  <si>
    <t>26b. Have you taken a loan from other financial institutions since your first loan with Premier Credit?</t>
  </si>
  <si>
    <t>26c. If yes, why did you go to another Financial Institution for a loan?</t>
  </si>
  <si>
    <t>S0220</t>
  </si>
  <si>
    <t>Jomico School</t>
  </si>
  <si>
    <t>Mwiki</t>
  </si>
  <si>
    <t>Nairobi</t>
  </si>
  <si>
    <t>Partly Rural</t>
  </si>
  <si>
    <t>Yes</t>
  </si>
  <si>
    <t>Sole Proprietor</t>
  </si>
  <si>
    <t>APBET (Alternative Providers for Basic Education and Training)</t>
  </si>
  <si>
    <t>No</t>
  </si>
  <si>
    <t>Concrete</t>
  </si>
  <si>
    <t>Pipe-Onsite</t>
  </si>
  <si>
    <t xml:space="preserve">Electricity, </t>
  </si>
  <si>
    <t>Junior Secondary School Leaver</t>
  </si>
  <si>
    <t>Termly</t>
  </si>
  <si>
    <t>Classrooms renovation</t>
  </si>
  <si>
    <t>for budgeting</t>
  </si>
  <si>
    <t>PC0220</t>
  </si>
  <si>
    <t>S0031</t>
  </si>
  <si>
    <t>Badili Education Centre</t>
  </si>
  <si>
    <t>Dandora</t>
  </si>
  <si>
    <t>Urban Slum</t>
  </si>
  <si>
    <t>Others</t>
  </si>
  <si>
    <t>Electricity, Kitchen, Staff office</t>
  </si>
  <si>
    <t>Bachelors</t>
  </si>
  <si>
    <t>Classroom renovation</t>
  </si>
  <si>
    <t>N/A</t>
  </si>
  <si>
    <t>PC0031</t>
  </si>
  <si>
    <t>S0467</t>
  </si>
  <si>
    <t>Vision Achievers Preparatory school</t>
  </si>
  <si>
    <t>Dandora Mowllen</t>
  </si>
  <si>
    <t>electricity, kitchen, staff office</t>
  </si>
  <si>
    <t>purchasig teaching materials</t>
  </si>
  <si>
    <t>PC0468</t>
  </si>
  <si>
    <t>S0233</t>
  </si>
  <si>
    <t>Dagoretti</t>
  </si>
  <si>
    <t>LLC/Partnership</t>
  </si>
  <si>
    <t>Well-Onsite</t>
  </si>
  <si>
    <t>Electricity,Kitchen,staff office,library,fenced wall and pitch</t>
  </si>
  <si>
    <t>Post Secondary/Cert A</t>
  </si>
  <si>
    <t>library and laboratory renovation</t>
  </si>
  <si>
    <t>PC0233</t>
  </si>
  <si>
    <t>S0076</t>
  </si>
  <si>
    <t>Canyada Education Centre</t>
  </si>
  <si>
    <t>Kayole,Zanaki Road</t>
  </si>
  <si>
    <t>Pipe-Offsite</t>
  </si>
  <si>
    <t>Electricity,Dining Hall&lt;Laboratory</t>
  </si>
  <si>
    <t>Additional Classrooms and toilets</t>
  </si>
  <si>
    <t>PC0076</t>
  </si>
  <si>
    <t>S0432</t>
  </si>
  <si>
    <t>Surgeon Junior School</t>
  </si>
  <si>
    <t>Mwiki- Budalangi</t>
  </si>
  <si>
    <t>fenced wall, electricity</t>
  </si>
  <si>
    <t>Diploma</t>
  </si>
  <si>
    <t>additional toilets</t>
  </si>
  <si>
    <t>PC0433</t>
  </si>
  <si>
    <t>S0131</t>
  </si>
  <si>
    <t>Kangemi</t>
  </si>
  <si>
    <t>KIPSA (Kenya Private Schools Association)</t>
  </si>
  <si>
    <t>Iron Sheet</t>
  </si>
  <si>
    <t>Electricity/Pitch/gated</t>
  </si>
  <si>
    <t>class renovation</t>
  </si>
  <si>
    <t>n/a</t>
  </si>
  <si>
    <t>PC0131</t>
  </si>
  <si>
    <t>S0053</t>
  </si>
  <si>
    <t>Huruma/Mathare</t>
  </si>
  <si>
    <t>Electricity,Kitchen,Staff office,Library,Laboratory</t>
  </si>
  <si>
    <t>Classroom renovation and addition</t>
  </si>
  <si>
    <t>PC0053</t>
  </si>
  <si>
    <t>S0043</t>
  </si>
  <si>
    <t>Mwiki catholic road street 3</t>
  </si>
  <si>
    <t>fenced wall, electricity, dinning hall,</t>
  </si>
  <si>
    <t>classroom renovation</t>
  </si>
  <si>
    <t>PC0043</t>
  </si>
  <si>
    <t>S0177</t>
  </si>
  <si>
    <t>Grasam School</t>
  </si>
  <si>
    <t xml:space="preserve">Riabai </t>
  </si>
  <si>
    <t>Kiambu</t>
  </si>
  <si>
    <t>Dinning hall,Kitchen,Staff office Fences Wall,Pitch</t>
  </si>
  <si>
    <t>renovate classrooms</t>
  </si>
  <si>
    <t>I did not know about Premier credit by then.</t>
  </si>
  <si>
    <t>PC0177</t>
  </si>
  <si>
    <t>S0084</t>
  </si>
  <si>
    <t>Kamwaura</t>
  </si>
  <si>
    <t>Nakuru</t>
  </si>
  <si>
    <t>Rural</t>
  </si>
  <si>
    <t>In progress</t>
  </si>
  <si>
    <t>Wood</t>
  </si>
  <si>
    <t>Electricity and water</t>
  </si>
  <si>
    <t>constructed classrooms</t>
  </si>
  <si>
    <t>no</t>
  </si>
  <si>
    <t>PC0084</t>
  </si>
  <si>
    <t>S0103</t>
  </si>
  <si>
    <t xml:space="preserve">Devine Education Centre </t>
  </si>
  <si>
    <t>Githurai 44</t>
  </si>
  <si>
    <t>kitchen, electricity</t>
  </si>
  <si>
    <t>Library/ laboratory construction</t>
  </si>
  <si>
    <t>PC0103</t>
  </si>
  <si>
    <t>S0115</t>
  </si>
  <si>
    <t>Efama Learning Centre</t>
  </si>
  <si>
    <t>pitch, electricity</t>
  </si>
  <si>
    <t>classsroom renovation</t>
  </si>
  <si>
    <t>PC0115</t>
  </si>
  <si>
    <t>S0369</t>
  </si>
  <si>
    <t>Maai Mahiu</t>
  </si>
  <si>
    <t>Additional classroom</t>
  </si>
  <si>
    <t>PC0370</t>
  </si>
  <si>
    <t>S0381</t>
  </si>
  <si>
    <t>Soweto</t>
  </si>
  <si>
    <t>Electricity,Kitchen,Staff Office,Library&lt;Laboratory</t>
  </si>
  <si>
    <t>Additional classroom, Additional toilets</t>
  </si>
  <si>
    <t>PC0382</t>
  </si>
  <si>
    <t>S0166</t>
  </si>
  <si>
    <t xml:space="preserve">Londiani, Kapcheplanga </t>
  </si>
  <si>
    <t>Kericho</t>
  </si>
  <si>
    <t>Water and electricity</t>
  </si>
  <si>
    <t>renovate classes</t>
  </si>
  <si>
    <t>PC0166</t>
  </si>
  <si>
    <t>S0061</t>
  </si>
  <si>
    <t>Maili Tatu</t>
  </si>
  <si>
    <t>laptop</t>
  </si>
  <si>
    <t>Buy computers</t>
  </si>
  <si>
    <t>PC0061</t>
  </si>
  <si>
    <t>S0181</t>
  </si>
  <si>
    <t>Langas</t>
  </si>
  <si>
    <t>Uasin Gishu</t>
  </si>
  <si>
    <t>electricity, Kitchen Staff Office Gated, Pitch</t>
  </si>
  <si>
    <t>addition of classrooms</t>
  </si>
  <si>
    <t>PC0181</t>
  </si>
  <si>
    <t>S0234</t>
  </si>
  <si>
    <t>Kahoya Champions Primary</t>
  </si>
  <si>
    <t>Huruma</t>
  </si>
  <si>
    <t>electricity , Kitchen, Staff office,gated,pitch</t>
  </si>
  <si>
    <t>addition of classes</t>
  </si>
  <si>
    <t>PC0234</t>
  </si>
  <si>
    <t>S0099</t>
  </si>
  <si>
    <t>Githurai 45</t>
  </si>
  <si>
    <t>purchasing teaching materials</t>
  </si>
  <si>
    <t>PC0099</t>
  </si>
  <si>
    <t>S0266</t>
  </si>
  <si>
    <t>Litein Royal Kings Academy</t>
  </si>
  <si>
    <t>663 Litein</t>
  </si>
  <si>
    <t>Borehole and tapped water</t>
  </si>
  <si>
    <t>Add the school field and some more classrooms</t>
  </si>
  <si>
    <t>Premier loan was minimal</t>
  </si>
  <si>
    <t>PC0266</t>
  </si>
  <si>
    <t>S0377</t>
  </si>
  <si>
    <t>Jerusalem</t>
  </si>
  <si>
    <t>Classrooms</t>
  </si>
  <si>
    <t>She had an emergency</t>
  </si>
  <si>
    <t>PC0378</t>
  </si>
  <si>
    <t>S0471</t>
  </si>
  <si>
    <t xml:space="preserve">Waskam Learning Centre </t>
  </si>
  <si>
    <t>Tin</t>
  </si>
  <si>
    <t>water storage</t>
  </si>
  <si>
    <t>PC0472</t>
  </si>
  <si>
    <t>S0184</t>
  </si>
  <si>
    <t>Haddasah School</t>
  </si>
  <si>
    <t>Dinning hall,kitche,staff office</t>
  </si>
  <si>
    <t>improve learning environment for students</t>
  </si>
  <si>
    <t>i did not go to other financial instituition</t>
  </si>
  <si>
    <t>PC0184</t>
  </si>
  <si>
    <t>S0110</t>
  </si>
  <si>
    <t>Early Bird Community School</t>
  </si>
  <si>
    <t>Kiio Kayole</t>
  </si>
  <si>
    <t>Electricity,Kitchen Office Staff</t>
  </si>
  <si>
    <t>PC0110</t>
  </si>
  <si>
    <t>S0028</t>
  </si>
  <si>
    <t>Gathanga</t>
  </si>
  <si>
    <t>Dining hall,Kitchen,Fenced wall/gated,playground</t>
  </si>
  <si>
    <t>Additional classrooms</t>
  </si>
  <si>
    <t>For personal development</t>
  </si>
  <si>
    <t>PC0028</t>
  </si>
  <si>
    <t>S0068</t>
  </si>
  <si>
    <t>Githogoro</t>
  </si>
  <si>
    <t>Kitchen,staff office</t>
  </si>
  <si>
    <t>PC0068</t>
  </si>
  <si>
    <t>S0101</t>
  </si>
  <si>
    <t>Huruma Mbuthia near AIPCA</t>
  </si>
  <si>
    <t>Internet</t>
  </si>
  <si>
    <t>Masters</t>
  </si>
  <si>
    <t>PC0101</t>
  </si>
  <si>
    <t>S0339</t>
  </si>
  <si>
    <t>Patriana Education Centre</t>
  </si>
  <si>
    <t>Masinga</t>
  </si>
  <si>
    <t>Machakos</t>
  </si>
  <si>
    <t>Kitchen,toilets,classrooms,playground</t>
  </si>
  <si>
    <t>To build an office and build more classes</t>
  </si>
  <si>
    <t>PC0340</t>
  </si>
  <si>
    <t>S0078</t>
  </si>
  <si>
    <t>Carmel Star Academy</t>
  </si>
  <si>
    <t>REGEN</t>
  </si>
  <si>
    <t>Dinning hall,kitchen staff office</t>
  </si>
  <si>
    <t>PC0078</t>
  </si>
  <si>
    <t>S0262</t>
  </si>
  <si>
    <t xml:space="preserve">Light Bridgeway Education Centre </t>
  </si>
  <si>
    <t>Njiru</t>
  </si>
  <si>
    <t>fenced wall, electricity, kitchen, dinning hall</t>
  </si>
  <si>
    <t>PC0262</t>
  </si>
  <si>
    <t>S0450</t>
  </si>
  <si>
    <t>Kayole Coperative</t>
  </si>
  <si>
    <t>Electricity,Kitchen,Staff office</t>
  </si>
  <si>
    <t>PC0451</t>
  </si>
  <si>
    <t>S0219</t>
  </si>
  <si>
    <t xml:space="preserve">Jolly Bird Academy </t>
  </si>
  <si>
    <t>Ngecha</t>
  </si>
  <si>
    <t>NACONEK (National Council For Nomadic Education in Kenya)</t>
  </si>
  <si>
    <t>STAFF OFFICE</t>
  </si>
  <si>
    <t>build teachers office</t>
  </si>
  <si>
    <t>it was affordable</t>
  </si>
  <si>
    <t>PC0219</t>
  </si>
  <si>
    <t>S0042</t>
  </si>
  <si>
    <t>Kangemi-45-00065</t>
  </si>
  <si>
    <t>Kitchen/electricity/toilet/fenced</t>
  </si>
  <si>
    <t>school renovation</t>
  </si>
  <si>
    <t>n./a</t>
  </si>
  <si>
    <t>PC0042</t>
  </si>
  <si>
    <t>S0405</t>
  </si>
  <si>
    <t>Nairobi City</t>
  </si>
  <si>
    <t>kitchen, staff office</t>
  </si>
  <si>
    <t>PC0406</t>
  </si>
  <si>
    <t>S0214</t>
  </si>
  <si>
    <t xml:space="preserve">Kithimu </t>
  </si>
  <si>
    <t>Embu</t>
  </si>
  <si>
    <t>Eletricity, kitchen,staff office,pitch/playground</t>
  </si>
  <si>
    <t>For development of the school</t>
  </si>
  <si>
    <t>PC0214</t>
  </si>
  <si>
    <t>S0194</t>
  </si>
  <si>
    <t>High Gate Learning Centre</t>
  </si>
  <si>
    <t>Soweto Kayole</t>
  </si>
  <si>
    <t>Electricity,Staff Office,Pitch</t>
  </si>
  <si>
    <t>Classroom renovation/additional</t>
  </si>
  <si>
    <t>PC0194</t>
  </si>
  <si>
    <t>S0418</t>
  </si>
  <si>
    <t>St Philips School Mathare</t>
  </si>
  <si>
    <t>Mlango Kubwa-Mathare</t>
  </si>
  <si>
    <t>Electricity,staff office,library &amp; internet</t>
  </si>
  <si>
    <t>Additional classrooms &amp; class renovation</t>
  </si>
  <si>
    <t>PC0419</t>
  </si>
  <si>
    <t>S0319</t>
  </si>
  <si>
    <t>Umoja 3-Kayole</t>
  </si>
  <si>
    <t>Electricity,Staff office,Pitch</t>
  </si>
  <si>
    <t>Additional Classrooms</t>
  </si>
  <si>
    <t>PC0320</t>
  </si>
  <si>
    <t>S0128</t>
  </si>
  <si>
    <t>Kahawa west</t>
  </si>
  <si>
    <t>staff office, electricity</t>
  </si>
  <si>
    <t>additional classroms</t>
  </si>
  <si>
    <t>PC0128</t>
  </si>
  <si>
    <t>S0156</t>
  </si>
  <si>
    <t>Glamkim Hope Learning Centre</t>
  </si>
  <si>
    <t>Ngomongo</t>
  </si>
  <si>
    <t>pitch, kitchenm laboratoty, staff office</t>
  </si>
  <si>
    <t>PC0156</t>
  </si>
  <si>
    <t>S0323</t>
  </si>
  <si>
    <t>Turbo</t>
  </si>
  <si>
    <t>Classroom renovation and Toilet construction</t>
  </si>
  <si>
    <t>PC0324</t>
  </si>
  <si>
    <t>S0240</t>
  </si>
  <si>
    <t>17 kapsabe t</t>
  </si>
  <si>
    <t>Bomet</t>
  </si>
  <si>
    <t>PC0240</t>
  </si>
  <si>
    <t>S0036</t>
  </si>
  <si>
    <t>Besure Childhood</t>
  </si>
  <si>
    <t>Wanyee Road- Riruta</t>
  </si>
  <si>
    <t>Not Available</t>
  </si>
  <si>
    <t>Electricity,Kitchen,fenced wall,internet and playground</t>
  </si>
  <si>
    <t>O-Level Leaver</t>
  </si>
  <si>
    <t>Classrooms renovation and water storage repair</t>
  </si>
  <si>
    <t>PC0036</t>
  </si>
  <si>
    <t>S0179</t>
  </si>
  <si>
    <t>Kiserian</t>
  </si>
  <si>
    <t>Kajiado</t>
  </si>
  <si>
    <t>electricity, kitchen, staff office, pitch ground</t>
  </si>
  <si>
    <t>staff salaries</t>
  </si>
  <si>
    <t>n.a</t>
  </si>
  <si>
    <t>PC0179</t>
  </si>
  <si>
    <t>S0297</t>
  </si>
  <si>
    <t>Msingi Mwema Jacobs School</t>
  </si>
  <si>
    <t>Katelembo</t>
  </si>
  <si>
    <t>fencedwall/gated</t>
  </si>
  <si>
    <t>additional classrooms</t>
  </si>
  <si>
    <t>had an existing loan with premier credit</t>
  </si>
  <si>
    <t>PC0298</t>
  </si>
  <si>
    <t>S0305</t>
  </si>
  <si>
    <t>Mutituni Mercy Academy</t>
  </si>
  <si>
    <t>Mutituni</t>
  </si>
  <si>
    <t>play ground</t>
  </si>
  <si>
    <t>classroon renovations</t>
  </si>
  <si>
    <t>PC0306</t>
  </si>
  <si>
    <t>S0008</t>
  </si>
  <si>
    <t xml:space="preserve">Alimax School Baharini </t>
  </si>
  <si>
    <t>Baharini</t>
  </si>
  <si>
    <t>PC0008</t>
  </si>
  <si>
    <t>S0355</t>
  </si>
  <si>
    <t>Ruaka</t>
  </si>
  <si>
    <t>Dinning hall,staff office,internet,fenced wall/gated</t>
  </si>
  <si>
    <t>To buy a school bus</t>
  </si>
  <si>
    <t>PC0356</t>
  </si>
  <si>
    <t>S0348</t>
  </si>
  <si>
    <t>431-00625 Kangemi</t>
  </si>
  <si>
    <t>Kitchen/electricity/fenced</t>
  </si>
  <si>
    <t>additional of toilets</t>
  </si>
  <si>
    <t>PC0349</t>
  </si>
  <si>
    <t>S0402</t>
  </si>
  <si>
    <t>Dandora Phase 2 Cinema</t>
  </si>
  <si>
    <t>PC0403</t>
  </si>
  <si>
    <t>S0294</t>
  </si>
  <si>
    <t>151 Mosoriot</t>
  </si>
  <si>
    <t>Classrooom renovation</t>
  </si>
  <si>
    <t>Additonal classrooms</t>
  </si>
  <si>
    <t>PC0295</t>
  </si>
  <si>
    <t>S0226</t>
  </si>
  <si>
    <t>Matasia</t>
  </si>
  <si>
    <t>classes renovation</t>
  </si>
  <si>
    <t>PC0226</t>
  </si>
  <si>
    <t>S0338</t>
  </si>
  <si>
    <t>Kangemi-45-0065</t>
  </si>
  <si>
    <t>Kitchen/fenced/playground/electricity</t>
  </si>
  <si>
    <t>PC0339</t>
  </si>
  <si>
    <t>S0225</t>
  </si>
  <si>
    <t>P.  O. Box 160 -90300 Makueni</t>
  </si>
  <si>
    <t>Makueni</t>
  </si>
  <si>
    <t>building</t>
  </si>
  <si>
    <t>better teaching facility</t>
  </si>
  <si>
    <t>PC0225</t>
  </si>
  <si>
    <t>S0005</t>
  </si>
  <si>
    <t xml:space="preserve">Agano Junior School </t>
  </si>
  <si>
    <t>Dandora Phase 5</t>
  </si>
  <si>
    <t>Electricity,kitchen,staff office,library,laboratory,internet,,fenced wall/gated &amp; playground</t>
  </si>
  <si>
    <t>Had Musoni loan</t>
  </si>
  <si>
    <t>PC0005</t>
  </si>
  <si>
    <t>S0133</t>
  </si>
  <si>
    <t>45-0065-Kangemi</t>
  </si>
  <si>
    <t>Electricity/fenced/kitchen</t>
  </si>
  <si>
    <t>additional of classrooms</t>
  </si>
  <si>
    <t>PC0133</t>
  </si>
  <si>
    <t>S0037</t>
  </si>
  <si>
    <t>Kawangware-45-0065</t>
  </si>
  <si>
    <t>Kitchen/fenced/electricity/playground</t>
  </si>
  <si>
    <t>PC0037</t>
  </si>
  <si>
    <t>S0170</t>
  </si>
  <si>
    <t>Mlolongo</t>
  </si>
  <si>
    <t>Kitchen</t>
  </si>
  <si>
    <t>Renovating classrooms</t>
  </si>
  <si>
    <t>I have only applied from premier</t>
  </si>
  <si>
    <t>PC0170</t>
  </si>
  <si>
    <t>S0116</t>
  </si>
  <si>
    <t>Kapsoya</t>
  </si>
  <si>
    <t>To add on what she took in Premier because it was not enough.</t>
  </si>
  <si>
    <t>PC0116</t>
  </si>
  <si>
    <t>S0212</t>
  </si>
  <si>
    <t>Jaemer Education Centre</t>
  </si>
  <si>
    <t>Mihango</t>
  </si>
  <si>
    <t>Pipe Onsite,Kitchen ,Staff Office</t>
  </si>
  <si>
    <t>Additional classrooms,Classroom renovations,Additional toilets</t>
  </si>
  <si>
    <t>PC0212</t>
  </si>
  <si>
    <t>S0055</t>
  </si>
  <si>
    <t>Braquile School</t>
  </si>
  <si>
    <t>Shauri Moyo</t>
  </si>
  <si>
    <t>electricity</t>
  </si>
  <si>
    <t xml:space="preserve">classroom renovation </t>
  </si>
  <si>
    <t>none</t>
  </si>
  <si>
    <t>PC0055</t>
  </si>
  <si>
    <t>S0014</t>
  </si>
  <si>
    <t>Amani Top Learning Centre</t>
  </si>
  <si>
    <t>Mwiki Deliverance Church</t>
  </si>
  <si>
    <t>electricity, staffoffice</t>
  </si>
  <si>
    <t>PC0014</t>
  </si>
  <si>
    <t>S0132</t>
  </si>
  <si>
    <t>Everest Star Academy</t>
  </si>
  <si>
    <t>Kibingoti</t>
  </si>
  <si>
    <t>Nyeri</t>
  </si>
  <si>
    <t>Kitchen, Staff Office, Electricity, Playground</t>
  </si>
  <si>
    <t>Building concrete classrooms.</t>
  </si>
  <si>
    <t>PC0132</t>
  </si>
  <si>
    <t>S0187</t>
  </si>
  <si>
    <t>Harmony Care Learning Centre</t>
  </si>
  <si>
    <t>Kayole Junction</t>
  </si>
  <si>
    <t>Electricity,Staff Office</t>
  </si>
  <si>
    <t>Additional classrooms,classroom renovation</t>
  </si>
  <si>
    <t>PC0187</t>
  </si>
  <si>
    <t>S0150</t>
  </si>
  <si>
    <t>Huruma, Kasonova</t>
  </si>
  <si>
    <t>Electricity, staff office</t>
  </si>
  <si>
    <t>PC0150</t>
  </si>
  <si>
    <t>S0295</t>
  </si>
  <si>
    <t>Mothers Heart School</t>
  </si>
  <si>
    <t>Mindililwo</t>
  </si>
  <si>
    <t>Elgeyo-Marakwet</t>
  </si>
  <si>
    <t>Additional Toliet construction</t>
  </si>
  <si>
    <t>For more funds</t>
  </si>
  <si>
    <t>PC0296</t>
  </si>
  <si>
    <t>S0148</t>
  </si>
  <si>
    <t>G Merciful Education Centre</t>
  </si>
  <si>
    <t xml:space="preserve">Dandora stage 41 </t>
  </si>
  <si>
    <t>Electricity,staff room</t>
  </si>
  <si>
    <t>To pay teacher and renovations</t>
  </si>
  <si>
    <t>PC0148</t>
  </si>
  <si>
    <t>S0243</t>
  </si>
  <si>
    <t>Masimba</t>
  </si>
  <si>
    <t>Electricity,Dining Hall&lt;Kitchen</t>
  </si>
  <si>
    <t>Addittional classrooms,Renovate Kitchen</t>
  </si>
  <si>
    <t>PC0243</t>
  </si>
  <si>
    <t>S0231</t>
  </si>
  <si>
    <t>Mwiki- Redsoil</t>
  </si>
  <si>
    <t>electricity, staff office</t>
  </si>
  <si>
    <t>A-Level Leaver</t>
  </si>
  <si>
    <t>renovate existing toilets</t>
  </si>
  <si>
    <t>PC0231</t>
  </si>
  <si>
    <t>S0098</t>
  </si>
  <si>
    <t>Delight Baraka Learning Centre</t>
  </si>
  <si>
    <t>staffoffice, dinning hall, fenced wall</t>
  </si>
  <si>
    <t>PC0098</t>
  </si>
  <si>
    <t>S0328</t>
  </si>
  <si>
    <t>Nifike Christian School</t>
  </si>
  <si>
    <t>Kware</t>
  </si>
  <si>
    <t>PC0329</t>
  </si>
  <si>
    <t>S0307</t>
  </si>
  <si>
    <t xml:space="preserve">Kiengu </t>
  </si>
  <si>
    <t>Meru</t>
  </si>
  <si>
    <t>5</t>
  </si>
  <si>
    <t>PC0308</t>
  </si>
  <si>
    <t>S0006</t>
  </si>
  <si>
    <t xml:space="preserve">Noonkopir </t>
  </si>
  <si>
    <t xml:space="preserve">Pitch/playground </t>
  </si>
  <si>
    <t xml:space="preserve">Renovate kitchen </t>
  </si>
  <si>
    <t>PC0006</t>
  </si>
  <si>
    <t>S0050</t>
  </si>
  <si>
    <t>Kangundo rd-Mowlem</t>
  </si>
  <si>
    <t>Electricity,Dining Hall,Kitchen,Internet</t>
  </si>
  <si>
    <t>Classroom additiona and renovation</t>
  </si>
  <si>
    <t>PC0050</t>
  </si>
  <si>
    <t>S0303</t>
  </si>
  <si>
    <t>Bahati</t>
  </si>
  <si>
    <t>gated, kitchen, pitch</t>
  </si>
  <si>
    <t>class and kitchen renovation</t>
  </si>
  <si>
    <t>PC0304</t>
  </si>
  <si>
    <t>S0079</t>
  </si>
  <si>
    <t>electricity, pitch, staffoffice,gated</t>
  </si>
  <si>
    <t>PC0079</t>
  </si>
  <si>
    <t>S0365</t>
  </si>
  <si>
    <t>Dndora phase 4</t>
  </si>
  <si>
    <t>Electricity,kitchen,staff office,fenced wall/gated &amp; playground</t>
  </si>
  <si>
    <t>Class renovation</t>
  </si>
  <si>
    <t>PC0366</t>
  </si>
  <si>
    <t>S0204</t>
  </si>
  <si>
    <t>additional classroom</t>
  </si>
  <si>
    <t>PC0204</t>
  </si>
  <si>
    <t>S0044</t>
  </si>
  <si>
    <t>Kangundo Road</t>
  </si>
  <si>
    <t>kitchen, pitch, staff office</t>
  </si>
  <si>
    <t>school signboard</t>
  </si>
  <si>
    <t>PC0044</t>
  </si>
  <si>
    <t>S0164</t>
  </si>
  <si>
    <t xml:space="preserve">Golden Heart Academy </t>
  </si>
  <si>
    <t xml:space="preserve">Githunguri </t>
  </si>
  <si>
    <t xml:space="preserve">electricty </t>
  </si>
  <si>
    <t xml:space="preserve">additional classrooms </t>
  </si>
  <si>
    <t>PC0164</t>
  </si>
  <si>
    <t>S0065</t>
  </si>
  <si>
    <t>Bright Winners Junior School</t>
  </si>
  <si>
    <t xml:space="preserve">Kiambu Gatundu </t>
  </si>
  <si>
    <t>PC0065</t>
  </si>
  <si>
    <t>S0249</t>
  </si>
  <si>
    <t xml:space="preserve">Kings Brook Academy </t>
  </si>
  <si>
    <t>Kitchen/Staff office</t>
  </si>
  <si>
    <t>PC0249</t>
  </si>
  <si>
    <t>S0023</t>
  </si>
  <si>
    <t>Anna's Hill Base Academy</t>
  </si>
  <si>
    <t>All</t>
  </si>
  <si>
    <t>purchasing learning materials</t>
  </si>
  <si>
    <t>PC0023</t>
  </si>
  <si>
    <t>S0301</t>
  </si>
  <si>
    <t>Magunga</t>
  </si>
  <si>
    <t>Kakamega</t>
  </si>
  <si>
    <t>PC0302</t>
  </si>
  <si>
    <t>S0052</t>
  </si>
  <si>
    <t>Brainkrest Acedemy</t>
  </si>
  <si>
    <t>Kandara</t>
  </si>
  <si>
    <t>Murang’a</t>
  </si>
  <si>
    <t>electricity, dinner hole</t>
  </si>
  <si>
    <t>Improve the working environment for teacher</t>
  </si>
  <si>
    <t>PC0052</t>
  </si>
  <si>
    <t>S0366</t>
  </si>
  <si>
    <t xml:space="preserve">Rose Gate Academy </t>
  </si>
  <si>
    <t>Electricity</t>
  </si>
  <si>
    <t>Renovation</t>
  </si>
  <si>
    <t>PC0367</t>
  </si>
  <si>
    <t>S0325</t>
  </si>
  <si>
    <t>Athiriver</t>
  </si>
  <si>
    <t>Wall repairI</t>
  </si>
  <si>
    <t>PC0326</t>
  </si>
  <si>
    <t>S0399</t>
  </si>
  <si>
    <t>Kasarani</t>
  </si>
  <si>
    <t>Electricity, kitchen, staff office, library, laboratory,fenced wall,pitch</t>
  </si>
  <si>
    <t>Classroom renovation, additional toilets, additional classrooms</t>
  </si>
  <si>
    <t>Construction</t>
  </si>
  <si>
    <t>PC0400</t>
  </si>
  <si>
    <t>S0263</t>
  </si>
  <si>
    <t xml:space="preserve">Light Christian Education Centre </t>
  </si>
  <si>
    <t>Gatina/Kawangware</t>
  </si>
  <si>
    <t>Electricity, dinning hall,kitchen,staff office</t>
  </si>
  <si>
    <t>renovate or build kitchen</t>
  </si>
  <si>
    <t>PC0263</t>
  </si>
  <si>
    <t>S0025</t>
  </si>
  <si>
    <t>Kabati methy</t>
  </si>
  <si>
    <t>electicity</t>
  </si>
  <si>
    <t>PC0025</t>
  </si>
  <si>
    <t>S0452</t>
  </si>
  <si>
    <t xml:space="preserve">Darasha </t>
  </si>
  <si>
    <t>electricity, staff room</t>
  </si>
  <si>
    <t>Additional Toliet</t>
  </si>
  <si>
    <t>PC0453</t>
  </si>
  <si>
    <t>S0447</t>
  </si>
  <si>
    <t>Kimilili</t>
  </si>
  <si>
    <t>Bungoma</t>
  </si>
  <si>
    <t>Kitchen, Staff office,PitchLowest 8000</t>
  </si>
  <si>
    <t>Additional classrooms,toilets,classroom renovation</t>
  </si>
  <si>
    <t>PC0448</t>
  </si>
  <si>
    <t>S0146</t>
  </si>
  <si>
    <t>Moonlight- Githurai 45</t>
  </si>
  <si>
    <t>Electricity ,staff office, Internet,Pitch</t>
  </si>
  <si>
    <t xml:space="preserve">Classroom renovation, School signboard </t>
  </si>
  <si>
    <t>n</t>
  </si>
  <si>
    <t>PC0146</t>
  </si>
  <si>
    <t>S0074</t>
  </si>
  <si>
    <t xml:space="preserve">By Grace Learning Centre </t>
  </si>
  <si>
    <t>Mowlem</t>
  </si>
  <si>
    <t>Kitchen ,staff office</t>
  </si>
  <si>
    <t>PC0074</t>
  </si>
  <si>
    <t>S0109</t>
  </si>
  <si>
    <t xml:space="preserve">Eagles Beacon Academy </t>
  </si>
  <si>
    <t>Ruai</t>
  </si>
  <si>
    <t>Electricity, kitchen,staff office</t>
  </si>
  <si>
    <t>PC0109</t>
  </si>
  <si>
    <t>S0239</t>
  </si>
  <si>
    <t>Sodom</t>
  </si>
  <si>
    <t xml:space="preserve">staff office </t>
  </si>
  <si>
    <t>Purchasing teaching materials</t>
  </si>
  <si>
    <t>Family bank</t>
  </si>
  <si>
    <t>PC0239</t>
  </si>
  <si>
    <t>S0456</t>
  </si>
  <si>
    <t>D.O Newlight</t>
  </si>
  <si>
    <t>Classroom renovations</t>
  </si>
  <si>
    <t>PC0457</t>
  </si>
  <si>
    <t>S0489</t>
  </si>
  <si>
    <t>mutituni</t>
  </si>
  <si>
    <t>Well-Offsite</t>
  </si>
  <si>
    <t>putch/playground</t>
  </si>
  <si>
    <t>wall repair/ construction</t>
  </si>
  <si>
    <t>na</t>
  </si>
  <si>
    <t>PC0490</t>
  </si>
  <si>
    <t>S0183</t>
  </si>
  <si>
    <t>Gataka Road Kenya</t>
  </si>
  <si>
    <t>Lab</t>
  </si>
  <si>
    <t>PC0183</t>
  </si>
  <si>
    <t>S0192</t>
  </si>
  <si>
    <t>Heroes of Faith Foundation</t>
  </si>
  <si>
    <t xml:space="preserve">Mukuru </t>
  </si>
  <si>
    <t>staff offfice</t>
  </si>
  <si>
    <t>purchasing teaching material</t>
  </si>
  <si>
    <t>PC0192</t>
  </si>
  <si>
    <t>S0484</t>
  </si>
  <si>
    <t>Sharp Corner Dandora</t>
  </si>
  <si>
    <t xml:space="preserve">Renovation </t>
  </si>
  <si>
    <t>PC0485</t>
  </si>
  <si>
    <t>S0304</t>
  </si>
  <si>
    <t>Waruku</t>
  </si>
  <si>
    <t>Staff office,Electricity,kitchen</t>
  </si>
  <si>
    <t>for more income</t>
  </si>
  <si>
    <t>PC0305</t>
  </si>
  <si>
    <t>S0137</t>
  </si>
  <si>
    <t xml:space="preserve">Mwiki red soil </t>
  </si>
  <si>
    <t>renovations of classrooms</t>
  </si>
  <si>
    <t>PC0137</t>
  </si>
  <si>
    <t>S0237</t>
  </si>
  <si>
    <t>Kapkeet</t>
  </si>
  <si>
    <t>Additional of classrooms</t>
  </si>
  <si>
    <t>PC0237</t>
  </si>
  <si>
    <t>S0358</t>
  </si>
  <si>
    <t>Electricity,dinning hal,kitchen,staff office,library,fenced wall.</t>
  </si>
  <si>
    <t>Library renovation</t>
  </si>
  <si>
    <t>PC0359</t>
  </si>
  <si>
    <t>S0245</t>
  </si>
  <si>
    <t>Kerugoya</t>
  </si>
  <si>
    <t>Kirinyaga</t>
  </si>
  <si>
    <t>Pit latrines</t>
  </si>
  <si>
    <t>class renovation &amp; water storage.</t>
  </si>
  <si>
    <t>PC0245</t>
  </si>
  <si>
    <t>S0454</t>
  </si>
  <si>
    <t>Baringo</t>
  </si>
  <si>
    <t>Dinning Hall and Classes</t>
  </si>
  <si>
    <t>To buy LAB Learning materials</t>
  </si>
  <si>
    <t>PC0455</t>
  </si>
  <si>
    <t>S0013</t>
  </si>
  <si>
    <t>Huruma- Madoya</t>
  </si>
  <si>
    <t>Electricity, playground</t>
  </si>
  <si>
    <t>Classroom construction</t>
  </si>
  <si>
    <t>Not applicable</t>
  </si>
  <si>
    <t>PC0013</t>
  </si>
  <si>
    <t>S0182</t>
  </si>
  <si>
    <t xml:space="preserve">Greener Life School </t>
  </si>
  <si>
    <t>Githogono Village</t>
  </si>
  <si>
    <t>Electricity, kitchen, staff office</t>
  </si>
  <si>
    <t>PC0182</t>
  </si>
  <si>
    <t>S0362</t>
  </si>
  <si>
    <t>Robstar  Junior Academy</t>
  </si>
  <si>
    <t>Electricity,Dinning hall,Kitchen and staff office</t>
  </si>
  <si>
    <t>Establish Junior Highschool</t>
  </si>
  <si>
    <t>School bus</t>
  </si>
  <si>
    <t>PC0363</t>
  </si>
  <si>
    <t>S0022</t>
  </si>
  <si>
    <t>Maili Nne</t>
  </si>
  <si>
    <t>Renovate Existing Toilets</t>
  </si>
  <si>
    <t>PC0022</t>
  </si>
  <si>
    <t>S0195</t>
  </si>
  <si>
    <t>Staff office, library, internet</t>
  </si>
  <si>
    <t>PC0195</t>
  </si>
  <si>
    <t>S0393</t>
  </si>
  <si>
    <t>kihigo</t>
  </si>
  <si>
    <t>Electricity,kitchen,fenced wall,playgroup</t>
  </si>
  <si>
    <t>had taken the loan before she knew premier</t>
  </si>
  <si>
    <t>PC0394</t>
  </si>
  <si>
    <t>S0057</t>
  </si>
  <si>
    <t>Electricity,Kitchen,Staff office,Library&lt;Internet</t>
  </si>
  <si>
    <t>Painting and branding</t>
  </si>
  <si>
    <t>PC0057</t>
  </si>
  <si>
    <t>S0085</t>
  </si>
  <si>
    <t>Kiamaiko</t>
  </si>
  <si>
    <t>Electricity ,kitchen,fenced wall</t>
  </si>
  <si>
    <t>Wall repair constructions</t>
  </si>
  <si>
    <t>Need of more finances</t>
  </si>
  <si>
    <t>PC0085</t>
  </si>
  <si>
    <t>S0158</t>
  </si>
  <si>
    <t>Renovate classes</t>
  </si>
  <si>
    <t xml:space="preserve">Not applicable </t>
  </si>
  <si>
    <t>PC0158</t>
  </si>
  <si>
    <t>S0086</t>
  </si>
  <si>
    <t xml:space="preserve">Christ Peace Academy </t>
  </si>
  <si>
    <t>kitchen,electricity ,staff office</t>
  </si>
  <si>
    <t>additional classrom</t>
  </si>
  <si>
    <t>PC0086</t>
  </si>
  <si>
    <t>S0322</t>
  </si>
  <si>
    <t>Mwihoko</t>
  </si>
  <si>
    <t>Electricity, dinning hall, kitchen,staff office,internet,fenced wall,</t>
  </si>
  <si>
    <t xml:space="preserve">For chairs repairs </t>
  </si>
  <si>
    <t xml:space="preserve">She had the loan before joining premier credit </t>
  </si>
  <si>
    <t>PC0323</t>
  </si>
  <si>
    <t>S0271</t>
  </si>
  <si>
    <t xml:space="preserve">Little Stars Group of Schools </t>
  </si>
  <si>
    <t>Noon Kopril</t>
  </si>
  <si>
    <t>Eletricity/Kitchen/Staff office</t>
  </si>
  <si>
    <t>PC0271</t>
  </si>
  <si>
    <t>S0321</t>
  </si>
  <si>
    <t>New Adtrack Education Centre</t>
  </si>
  <si>
    <t>Dandora, Mowlem</t>
  </si>
  <si>
    <t>kitchen, internet, pitch</t>
  </si>
  <si>
    <t>PC0322</t>
  </si>
  <si>
    <t>S0411</t>
  </si>
  <si>
    <t>Nyasi-Matunda</t>
  </si>
  <si>
    <t>Trans-Nzoia</t>
  </si>
  <si>
    <t>Staff office</t>
  </si>
  <si>
    <t>PC0412</t>
  </si>
  <si>
    <t>S0134</t>
  </si>
  <si>
    <t>Mitume</t>
  </si>
  <si>
    <t>PC0134</t>
  </si>
  <si>
    <t>S0380</t>
  </si>
  <si>
    <t>Mowlem,Dandora</t>
  </si>
  <si>
    <t>Additional classes</t>
  </si>
  <si>
    <t>PC0381</t>
  </si>
  <si>
    <t>S0446</t>
  </si>
  <si>
    <t>Mogotio</t>
  </si>
  <si>
    <t>Staff Office, Laboratory, Bording house/rooms</t>
  </si>
  <si>
    <t xml:space="preserve">To finish existing constuction, Renovations </t>
  </si>
  <si>
    <t xml:space="preserve">Constuction of copmuter Lab </t>
  </si>
  <si>
    <t>PC0447</t>
  </si>
  <si>
    <t>S0444</t>
  </si>
  <si>
    <t xml:space="preserve">Kiambu </t>
  </si>
  <si>
    <t>kitchen,staff office</t>
  </si>
  <si>
    <t>S0088</t>
  </si>
  <si>
    <t xml:space="preserve">Nairobi City </t>
  </si>
  <si>
    <t xml:space="preserve">Kitchen, staff office </t>
  </si>
  <si>
    <t xml:space="preserve">Classroom renovation </t>
  </si>
  <si>
    <t>PC0088</t>
  </si>
  <si>
    <t>S0175</t>
  </si>
  <si>
    <t>Karura ka mlimo</t>
  </si>
  <si>
    <t>PhD</t>
  </si>
  <si>
    <t>Renovation and construction</t>
  </si>
  <si>
    <t>PC0175</t>
  </si>
  <si>
    <t>S0010</t>
  </si>
  <si>
    <t>internet, kitchen, pitch</t>
  </si>
  <si>
    <t xml:space="preserve">Repairing classes </t>
  </si>
  <si>
    <t>PC0010</t>
  </si>
  <si>
    <t>S0171</t>
  </si>
  <si>
    <t>Kabiria</t>
  </si>
  <si>
    <t>PC0171</t>
  </si>
  <si>
    <t>S0224</t>
  </si>
  <si>
    <t>Joy Day Academy</t>
  </si>
  <si>
    <t>Elburgon</t>
  </si>
  <si>
    <t>Iprove learning environment</t>
  </si>
  <si>
    <t>PC0224</t>
  </si>
  <si>
    <t>S0117</t>
  </si>
  <si>
    <t xml:space="preserve">Eldo Shield Academy </t>
  </si>
  <si>
    <t>Electricity, Kitchen, Fenced Wall/Gated and Pitch/Playground</t>
  </si>
  <si>
    <t>Classroom renovation and Renovate or build kitchen</t>
  </si>
  <si>
    <t>PC0117</t>
  </si>
  <si>
    <t>S0048</t>
  </si>
  <si>
    <t xml:space="preserve">Blooms Education Centre </t>
  </si>
  <si>
    <t xml:space="preserve">Staff office, playground </t>
  </si>
  <si>
    <t xml:space="preserve">Need for more finances </t>
  </si>
  <si>
    <t>PC0048</t>
  </si>
  <si>
    <t>S0382</t>
  </si>
  <si>
    <t>Shinners School Taasia</t>
  </si>
  <si>
    <t>Fedha Estate</t>
  </si>
  <si>
    <t>stsff office.kitchen</t>
  </si>
  <si>
    <t>PC0383</t>
  </si>
  <si>
    <t>S0012</t>
  </si>
  <si>
    <t>Amaku</t>
  </si>
  <si>
    <t xml:space="preserve">Meru </t>
  </si>
  <si>
    <t>4</t>
  </si>
  <si>
    <t>feeding programmes</t>
  </si>
  <si>
    <t>Asset finance for school van</t>
  </si>
  <si>
    <t>PC0012</t>
  </si>
  <si>
    <t>S0017</t>
  </si>
  <si>
    <t>PC0017</t>
  </si>
  <si>
    <t>S0312</t>
  </si>
  <si>
    <t>Electricity, Dinning Hall, Kitchen, Staff Office,Fenced wall,Pitch/Playground</t>
  </si>
  <si>
    <t>Purchase or Repair Playground  equipment</t>
  </si>
  <si>
    <t>PC0313</t>
  </si>
  <si>
    <t>S0416</t>
  </si>
  <si>
    <t>St Patrick's School Langas</t>
  </si>
  <si>
    <t>Low interest rate</t>
  </si>
  <si>
    <t>PC0417</t>
  </si>
  <si>
    <t>S0268</t>
  </si>
  <si>
    <t>1</t>
  </si>
  <si>
    <t>PC0268</t>
  </si>
  <si>
    <t>S0054</t>
  </si>
  <si>
    <t xml:space="preserve">Brainstorm Academy Primary School </t>
  </si>
  <si>
    <t xml:space="preserve">Olympic </t>
  </si>
  <si>
    <t>Electricity, kitchen,staff office, Internet,fenced wall</t>
  </si>
  <si>
    <t xml:space="preserve">Purchasing teaching materials </t>
  </si>
  <si>
    <t>PC0054</t>
  </si>
  <si>
    <t>S0095</t>
  </si>
  <si>
    <t>Dandora kwa mti moja</t>
  </si>
  <si>
    <t>Electricity,Kitchen,Library</t>
  </si>
  <si>
    <t>Teachers Salary</t>
  </si>
  <si>
    <t>No information about premier credit</t>
  </si>
  <si>
    <t>PC0095</t>
  </si>
  <si>
    <t>S0349</t>
  </si>
  <si>
    <t>Kiwanja</t>
  </si>
  <si>
    <t>Electricity, Kitchen, staff Office, internet, playground,Gated</t>
  </si>
  <si>
    <t xml:space="preserve">Build classmates </t>
  </si>
  <si>
    <t xml:space="preserve">School development </t>
  </si>
  <si>
    <t>PC0350</t>
  </si>
  <si>
    <t>S0018</t>
  </si>
  <si>
    <t xml:space="preserve">Kware mukuru kwa njenga </t>
  </si>
  <si>
    <t>staffroom electricity</t>
  </si>
  <si>
    <t>Repair the school vehicle</t>
  </si>
  <si>
    <t>PC0018</t>
  </si>
  <si>
    <t>S0413</t>
  </si>
  <si>
    <t>Thogoto</t>
  </si>
  <si>
    <t xml:space="preserve">Dinning hall, kitchen, staff office, </t>
  </si>
  <si>
    <t>classrooms addition</t>
  </si>
  <si>
    <t>no other financial institution</t>
  </si>
  <si>
    <t>PC0414</t>
  </si>
  <si>
    <t>S0254</t>
  </si>
  <si>
    <t>Karai</t>
  </si>
  <si>
    <t>Dining hall</t>
  </si>
  <si>
    <t>Renovation of classes</t>
  </si>
  <si>
    <t>PC0254</t>
  </si>
  <si>
    <t>S0029</t>
  </si>
  <si>
    <t>Electricity,playground,fenced wall and kitchen</t>
  </si>
  <si>
    <t>no reason</t>
  </si>
  <si>
    <t>PC0029</t>
  </si>
  <si>
    <t>S0081</t>
  </si>
  <si>
    <t>Kabaa</t>
  </si>
  <si>
    <t>Electricity,kitcheb,staff office,pitch nd playground</t>
  </si>
  <si>
    <t>To add more classes</t>
  </si>
  <si>
    <t>PC0081</t>
  </si>
  <si>
    <t>S0315</t>
  </si>
  <si>
    <t>60600-Meru</t>
  </si>
  <si>
    <t>3</t>
  </si>
  <si>
    <t>2</t>
  </si>
  <si>
    <t>PC0316</t>
  </si>
  <si>
    <t>S0141</t>
  </si>
  <si>
    <t>Electricity &amp;  Internet</t>
  </si>
  <si>
    <t>PC0141</t>
  </si>
  <si>
    <t>S0288</t>
  </si>
  <si>
    <t xml:space="preserve">Githurai 45 kwa ngethe </t>
  </si>
  <si>
    <t>Tanks</t>
  </si>
  <si>
    <t xml:space="preserve">improve </t>
  </si>
  <si>
    <t>PC0289</t>
  </si>
  <si>
    <t>S0100</t>
  </si>
  <si>
    <t>Destiny Junior Academy</t>
  </si>
  <si>
    <t>Trans Nzoia</t>
  </si>
  <si>
    <t>Electricity,Kitchen,Staff Office,Pitch,Fenced Wall</t>
  </si>
  <si>
    <t>PC0100</t>
  </si>
  <si>
    <t>S0026</t>
  </si>
  <si>
    <t xml:space="preserve">ARC Dominion Junior Academy </t>
  </si>
  <si>
    <t>Electricity,kitchen,staff office,internet</t>
  </si>
  <si>
    <t>PC0026</t>
  </si>
  <si>
    <t>S0104</t>
  </si>
  <si>
    <t xml:space="preserve">Digital Beginners Primary &amp; High School </t>
  </si>
  <si>
    <t>Embarkasi</t>
  </si>
  <si>
    <t>pitch, kitchen, internet</t>
  </si>
  <si>
    <t>classrooom renovation</t>
  </si>
  <si>
    <t>PC0104</t>
  </si>
  <si>
    <t>S0433</t>
  </si>
  <si>
    <t>Njoro- Kiambaa</t>
  </si>
  <si>
    <t>Salary/staff cost</t>
  </si>
  <si>
    <t>Was in need of more finances to improve the learning environment</t>
  </si>
  <si>
    <t>PC0434</t>
  </si>
  <si>
    <t>S0251</t>
  </si>
  <si>
    <t>Site and Service</t>
  </si>
  <si>
    <t>Playground</t>
  </si>
  <si>
    <t>PC0251</t>
  </si>
  <si>
    <t>S0147</t>
  </si>
  <si>
    <t xml:space="preserve">Future Leaders Learning Centre </t>
  </si>
  <si>
    <t>PC0147</t>
  </si>
  <si>
    <t>S0419</t>
  </si>
  <si>
    <t>Mukuru kwa Njenga</t>
  </si>
  <si>
    <t>Laboratory capital</t>
  </si>
  <si>
    <t>PC0420</t>
  </si>
  <si>
    <t>S0459</t>
  </si>
  <si>
    <t>Saika</t>
  </si>
  <si>
    <t>PC0460</t>
  </si>
  <si>
    <t>S0256</t>
  </si>
  <si>
    <t xml:space="preserve">Landmark School </t>
  </si>
  <si>
    <t>Lucky summer</t>
  </si>
  <si>
    <t>Electricity, Kitchen, Staff Office, Library, Laboratory, Fenced/ Wall gated</t>
  </si>
  <si>
    <t>Purchase Teaching materials</t>
  </si>
  <si>
    <t>PC0256</t>
  </si>
  <si>
    <t>S0253</t>
  </si>
  <si>
    <t>Koitum</t>
  </si>
  <si>
    <t>Electricity,Kitchen,Staff Office,Fenced Wall and Pitch</t>
  </si>
  <si>
    <t>PC0253</t>
  </si>
  <si>
    <t>S0477</t>
  </si>
  <si>
    <t>Electricity,kitchen,staff office,library,internet,fenced wall/gated &amp; playground</t>
  </si>
  <si>
    <t>to improve school renovation</t>
  </si>
  <si>
    <t>PC0478</t>
  </si>
  <si>
    <t>S0475</t>
  </si>
  <si>
    <t xml:space="preserve">Willow Greek School </t>
  </si>
  <si>
    <t xml:space="preserve">Machakos </t>
  </si>
  <si>
    <t>Kitchen/Internet/Staff office</t>
  </si>
  <si>
    <t>PC0476</t>
  </si>
  <si>
    <t>S0337</t>
  </si>
  <si>
    <t>Pam Hill Academy</t>
  </si>
  <si>
    <t>Kiamunyi Mercy njeri ECD</t>
  </si>
  <si>
    <t>WATER TANK</t>
  </si>
  <si>
    <t>Improve library and labaratory</t>
  </si>
  <si>
    <t>to build classrooms</t>
  </si>
  <si>
    <t>PC0338</t>
  </si>
  <si>
    <t>S0021</t>
  </si>
  <si>
    <t>Construction of permanent classess</t>
  </si>
  <si>
    <t>Its an asset loan</t>
  </si>
  <si>
    <t>PC0021</t>
  </si>
  <si>
    <t>S0415</t>
  </si>
  <si>
    <t xml:space="preserve">St Patrick Neema Primary School </t>
  </si>
  <si>
    <t>Uasin gishu</t>
  </si>
  <si>
    <t>Electricity/Kitchen/Staff office/Laboratory/Fenced wall/Playground</t>
  </si>
  <si>
    <t xml:space="preserve">Construction of a laboratory </t>
  </si>
  <si>
    <t xml:space="preserve">Not taken from other institutions </t>
  </si>
  <si>
    <t>PC0416</t>
  </si>
  <si>
    <t>S0448</t>
  </si>
  <si>
    <t>Kamura</t>
  </si>
  <si>
    <t>Kitchen, Staff Office, Playground</t>
  </si>
  <si>
    <t>Repair vehicle</t>
  </si>
  <si>
    <t>PC0449</t>
  </si>
  <si>
    <t>S0232</t>
  </si>
  <si>
    <t>Uthiru Gichagi,  Kiwaki</t>
  </si>
  <si>
    <t>Electricity,Dinning,Kitchen,Pitch</t>
  </si>
  <si>
    <t>To purchase a school van</t>
  </si>
  <si>
    <t>PC0232</t>
  </si>
  <si>
    <t>S0420</t>
  </si>
  <si>
    <t xml:space="preserve">Kahaini </t>
  </si>
  <si>
    <t>Kitchen, Staff office</t>
  </si>
  <si>
    <t>Classroom Renovation</t>
  </si>
  <si>
    <t>I borrow money to construct s the staff rooms.</t>
  </si>
  <si>
    <t>PC0421</t>
  </si>
  <si>
    <t>S0247</t>
  </si>
  <si>
    <t>Tanks/toilets</t>
  </si>
  <si>
    <t>maintanance</t>
  </si>
  <si>
    <t>PC0247</t>
  </si>
  <si>
    <t>S0414</t>
  </si>
  <si>
    <t>St Maximillian High School Juja</t>
  </si>
  <si>
    <t>Malaba Witeithie</t>
  </si>
  <si>
    <t>Dormitory Renovation and repairs</t>
  </si>
  <si>
    <t>I borrowed money to my bank of operation there was nothing to complain about it.</t>
  </si>
  <si>
    <t>PC0415</t>
  </si>
  <si>
    <t>S0347</t>
  </si>
  <si>
    <t>Wall repair/construction</t>
  </si>
  <si>
    <t>It is a sacco loan</t>
  </si>
  <si>
    <t>PC0348</t>
  </si>
  <si>
    <t>S0198</t>
  </si>
  <si>
    <t>Holy Star School</t>
  </si>
  <si>
    <t>Dandora Mowlem</t>
  </si>
  <si>
    <t>playground, electricity, staffroom</t>
  </si>
  <si>
    <t>PC0198</t>
  </si>
  <si>
    <t>S0235</t>
  </si>
  <si>
    <t>Kajiado County Best Brains Academy</t>
  </si>
  <si>
    <t>The Bash, Kiserian</t>
  </si>
  <si>
    <t>Kitchen, Staff Office, Library, Pitch Ground, Fenced Wall</t>
  </si>
  <si>
    <t>Purchase teaching materials</t>
  </si>
  <si>
    <t>PC0235</t>
  </si>
  <si>
    <t>S0111</t>
  </si>
  <si>
    <t xml:space="preserve">Eastleigh Tender Care Academy </t>
  </si>
  <si>
    <t>Eastleigh</t>
  </si>
  <si>
    <t>Electricity,Staff office,Laboratory</t>
  </si>
  <si>
    <t>PC0111</t>
  </si>
  <si>
    <t>S0344</t>
  </si>
  <si>
    <t>Kapkoi Sisal</t>
  </si>
  <si>
    <t>Electricity/Kitchen/Fenced wall</t>
  </si>
  <si>
    <t>Renovate or build kitchen</t>
  </si>
  <si>
    <t>None</t>
  </si>
  <si>
    <t>PC0345</t>
  </si>
  <si>
    <t>S0464</t>
  </si>
  <si>
    <t>Viara Junior Academy</t>
  </si>
  <si>
    <t>Repairing classes</t>
  </si>
  <si>
    <t>Not yet</t>
  </si>
  <si>
    <t>PC0465</t>
  </si>
  <si>
    <t>S0481</t>
  </si>
  <si>
    <t xml:space="preserve">Utawala </t>
  </si>
  <si>
    <t>PC0482</t>
  </si>
  <si>
    <t>S0392</t>
  </si>
  <si>
    <t xml:space="preserve">Uasin gichu </t>
  </si>
  <si>
    <t>Electricity, Staff office, LIbrary, Laboratory</t>
  </si>
  <si>
    <t>Purchase of teaching materials</t>
  </si>
  <si>
    <t>PC0393</t>
  </si>
  <si>
    <t>S0437</t>
  </si>
  <si>
    <t>5527 Eldoret</t>
  </si>
  <si>
    <t>Wall repair/Construction,Repair or purchase playground equipment,Library/ laboratory Construction</t>
  </si>
  <si>
    <t>It Iis the school account holder</t>
  </si>
  <si>
    <t>PC0438</t>
  </si>
  <si>
    <t>S0367</t>
  </si>
  <si>
    <t>Electricity &amp; internet</t>
  </si>
  <si>
    <t>PC0368</t>
  </si>
  <si>
    <t>S0439</t>
  </si>
  <si>
    <t>Thangathi</t>
  </si>
  <si>
    <t>Electricity, Kitchen, Staff Office, Playground, Fenced Wall, Dining Hall</t>
  </si>
  <si>
    <t>Building more classrooms and toilets</t>
  </si>
  <si>
    <t>PC0440</t>
  </si>
  <si>
    <t>S0275</t>
  </si>
  <si>
    <t>Muchatha</t>
  </si>
  <si>
    <t>Kitchen,staff office,playground</t>
  </si>
  <si>
    <t>i heard an emergency but cleared the loan.</t>
  </si>
  <si>
    <t>PC0275</t>
  </si>
  <si>
    <t>S0398</t>
  </si>
  <si>
    <t>Solo Primary School</t>
  </si>
  <si>
    <t xml:space="preserve">Uasin Gishu </t>
  </si>
  <si>
    <t>Electricity, Dinning hall, kitchen,Staff office,Boarding house,library laboratory ,gated,playground</t>
  </si>
  <si>
    <t>PC0399</t>
  </si>
  <si>
    <t>S0379</t>
  </si>
  <si>
    <t>Ruiru</t>
  </si>
  <si>
    <t>Kitchen,fenced wall</t>
  </si>
  <si>
    <t>library renovation</t>
  </si>
  <si>
    <t>PC0380</t>
  </si>
  <si>
    <t>S0070</t>
  </si>
  <si>
    <t>Mifereji lane 26</t>
  </si>
  <si>
    <t>Dinning hall,Staff office,Pitch/Playground</t>
  </si>
  <si>
    <t>To pay school fees for  the daughter to join college.</t>
  </si>
  <si>
    <t>PC0070</t>
  </si>
  <si>
    <t>S0024</t>
  </si>
  <si>
    <t>Maai mahiu</t>
  </si>
  <si>
    <t>Renovation of classrooms roof</t>
  </si>
  <si>
    <t>For asset financing(Land)</t>
  </si>
  <si>
    <t>PC0024</t>
  </si>
  <si>
    <t>S0394</t>
  </si>
  <si>
    <t xml:space="preserve">Slopes View Academy </t>
  </si>
  <si>
    <t>Narumoro( Kwa Jei)</t>
  </si>
  <si>
    <t>Electricity, Dining Hall, Kitchen, Staff Office, Dormitories, Laboratory, Playground</t>
  </si>
  <si>
    <t>Laboratory renovation</t>
  </si>
  <si>
    <t>PC0395</t>
  </si>
  <si>
    <t>S0287</t>
  </si>
  <si>
    <t>Kiambea,Kiambu</t>
  </si>
  <si>
    <t>Kitchen,Staff office,fencedwall,pitch/playground</t>
  </si>
  <si>
    <t>PC0288</t>
  </si>
  <si>
    <t>S0241</t>
  </si>
  <si>
    <t>Karama Hill Shine Academy</t>
  </si>
  <si>
    <t>45 karama</t>
  </si>
  <si>
    <t>0</t>
  </si>
  <si>
    <t>PC0241</t>
  </si>
  <si>
    <t>S0067</t>
  </si>
  <si>
    <t>Brightway Academy</t>
  </si>
  <si>
    <t>IMPROVE INFRASTRASCTURE</t>
  </si>
  <si>
    <t>tanks</t>
  </si>
  <si>
    <t>PC0067</t>
  </si>
  <si>
    <t>S0269</t>
  </si>
  <si>
    <t>Nyaura</t>
  </si>
  <si>
    <t>Electricity,Kitchen ,Staff office</t>
  </si>
  <si>
    <t>The amount was minimal</t>
  </si>
  <si>
    <t>PC0269</t>
  </si>
  <si>
    <t>S0479</t>
  </si>
  <si>
    <t>Komarock</t>
  </si>
  <si>
    <t>Electricity,Kitchen,Staff Office,Internet</t>
  </si>
  <si>
    <t>Additional toilets,Improve existing toilets,</t>
  </si>
  <si>
    <t>Didn't know Premier Credit</t>
  </si>
  <si>
    <t>PC0480</t>
  </si>
  <si>
    <t>S0260</t>
  </si>
  <si>
    <t>Kamulu-Drumvale</t>
  </si>
  <si>
    <t>Electricity,Kitchen,internet</t>
  </si>
  <si>
    <t>Wall construction/Repair or purchase</t>
  </si>
  <si>
    <t>PC0260</t>
  </si>
  <si>
    <t>S0027</t>
  </si>
  <si>
    <t xml:space="preserve">Arise International Education Centre </t>
  </si>
  <si>
    <t>Kasarani Mwiki</t>
  </si>
  <si>
    <t>School signboard</t>
  </si>
  <si>
    <t>PC0027</t>
  </si>
  <si>
    <t>S0330</t>
  </si>
  <si>
    <t xml:space="preserve">King'ong'o </t>
  </si>
  <si>
    <t>Electricity,Staff Office,Library</t>
  </si>
  <si>
    <t xml:space="preserve">Classroom renovations </t>
  </si>
  <si>
    <t>PC0331</t>
  </si>
  <si>
    <t>S0123</t>
  </si>
  <si>
    <t xml:space="preserve">Elshaddai Progressive School </t>
  </si>
  <si>
    <t>Kayole corner</t>
  </si>
  <si>
    <t xml:space="preserve">Electricity, playground </t>
  </si>
  <si>
    <t>PC0123</t>
  </si>
  <si>
    <t>S0376</t>
  </si>
  <si>
    <t>Patanisho,Kayole</t>
  </si>
  <si>
    <t>Electricity,Kitchen,Laboratory</t>
  </si>
  <si>
    <t>PC0377</t>
  </si>
  <si>
    <t>S0211</t>
  </si>
  <si>
    <t>Moifarm</t>
  </si>
  <si>
    <t>Electricity/Kitchen/Staff office/Library/Internet/Fenced wall/Playground</t>
  </si>
  <si>
    <t>PC0211</t>
  </si>
  <si>
    <t>S0278</t>
  </si>
  <si>
    <t>Water Storage</t>
  </si>
  <si>
    <t>PC0278</t>
  </si>
  <si>
    <t>S0094</t>
  </si>
  <si>
    <t>PC0094</t>
  </si>
  <si>
    <t>S0020</t>
  </si>
  <si>
    <t xml:space="preserve">Angaza Buena Vista </t>
  </si>
  <si>
    <t>Improve the quality of education for students</t>
  </si>
  <si>
    <t xml:space="preserve">N/A </t>
  </si>
  <si>
    <t>PC0020</t>
  </si>
  <si>
    <t>S0071</t>
  </si>
  <si>
    <t>Chemichemi</t>
  </si>
  <si>
    <t>Kitchen,Staff office</t>
  </si>
  <si>
    <t>PC0071</t>
  </si>
  <si>
    <t>S0386</t>
  </si>
  <si>
    <t>Baraka Mowlem</t>
  </si>
  <si>
    <t>Electricity, Kitchen,Staff office,Library,Pitch</t>
  </si>
  <si>
    <t>PC0387</t>
  </si>
  <si>
    <t>S0135</t>
  </si>
  <si>
    <t>Kitengela</t>
  </si>
  <si>
    <t>Elctricity/Internet/ Staff office</t>
  </si>
  <si>
    <t>repair playground equipments</t>
  </si>
  <si>
    <t>PC0135</t>
  </si>
  <si>
    <t>S0165</t>
  </si>
  <si>
    <t xml:space="preserve">Golden Light Academy </t>
  </si>
  <si>
    <t>Huruma Ngei</t>
  </si>
  <si>
    <t>Electricity, Staff office, Laboratory</t>
  </si>
  <si>
    <t>Additional classroms</t>
  </si>
  <si>
    <t>PC0165</t>
  </si>
  <si>
    <t>S0045</t>
  </si>
  <si>
    <t>Kiambio</t>
  </si>
  <si>
    <t>Purchase Teaching Materials</t>
  </si>
  <si>
    <t>PC0045</t>
  </si>
  <si>
    <t>S0314</t>
  </si>
  <si>
    <t>Kiambu County</t>
  </si>
  <si>
    <t>Elictricity, Dining. Internet</t>
  </si>
  <si>
    <t>Laboratory/Library</t>
  </si>
  <si>
    <t>Installing Laboratory Equipment.</t>
  </si>
  <si>
    <t>PC0315</t>
  </si>
  <si>
    <t>S0196</t>
  </si>
  <si>
    <t>27 Kabartonjo</t>
  </si>
  <si>
    <t>Dining hall,kitchen,staff office,boarding rooms</t>
  </si>
  <si>
    <t xml:space="preserve"> To have more classrooms</t>
  </si>
  <si>
    <t>PC0196</t>
  </si>
  <si>
    <t>S0160</t>
  </si>
  <si>
    <t>PC0160</t>
  </si>
  <si>
    <t>S0286</t>
  </si>
  <si>
    <t xml:space="preserve">Staff Office </t>
  </si>
  <si>
    <t>improving the learning environment for the student</t>
  </si>
  <si>
    <t>NO</t>
  </si>
  <si>
    <t>PC0287</t>
  </si>
  <si>
    <t>S0317</t>
  </si>
  <si>
    <t xml:space="preserve">Donholm </t>
  </si>
  <si>
    <t>Electricity,kitchen,staff office,internet,fenced wall/gated</t>
  </si>
  <si>
    <t>PC0318</t>
  </si>
  <si>
    <t>S0058</t>
  </si>
  <si>
    <t>Kitchen ,Staff office, Pitch/playground</t>
  </si>
  <si>
    <t>Classrooms renovation and additional toilets</t>
  </si>
  <si>
    <t>PC0058</t>
  </si>
  <si>
    <t>S0346</t>
  </si>
  <si>
    <t>Powerstar Education Centre</t>
  </si>
  <si>
    <t>school development</t>
  </si>
  <si>
    <t>PC0347</t>
  </si>
  <si>
    <t>S0476</t>
  </si>
  <si>
    <t>Kitchen/ Staff officeH</t>
  </si>
  <si>
    <t>Repair or purchase</t>
  </si>
  <si>
    <t>PC0477</t>
  </si>
  <si>
    <t>S0001</t>
  </si>
  <si>
    <t>Karangia</t>
  </si>
  <si>
    <t>Improve teachers salary</t>
  </si>
  <si>
    <t>Efficiency</t>
  </si>
  <si>
    <t>PC0001</t>
  </si>
  <si>
    <t>S0167</t>
  </si>
  <si>
    <t xml:space="preserve">Grace Academy-Nakuru </t>
  </si>
  <si>
    <t>Pitch /Play ground ,Internet</t>
  </si>
  <si>
    <t>Additional of classrooms, Classroom Renovation</t>
  </si>
  <si>
    <t>N/a</t>
  </si>
  <si>
    <t>PC0167</t>
  </si>
  <si>
    <t>S0124</t>
  </si>
  <si>
    <t>Olteyiani</t>
  </si>
  <si>
    <t>Teachers' office</t>
  </si>
  <si>
    <t>PC0124</t>
  </si>
  <si>
    <t>S0388</t>
  </si>
  <si>
    <t>Lucky Summer</t>
  </si>
  <si>
    <t xml:space="preserve">class renovation </t>
  </si>
  <si>
    <t>PC0389</t>
  </si>
  <si>
    <t>S0077</t>
  </si>
  <si>
    <t>Kagemi</t>
  </si>
  <si>
    <t>Electricity,fenced wall</t>
  </si>
  <si>
    <t>PC0077</t>
  </si>
  <si>
    <t>S0390</t>
  </si>
  <si>
    <t>Keringet</t>
  </si>
  <si>
    <t>renovation of classroom</t>
  </si>
  <si>
    <t>PC0391</t>
  </si>
  <si>
    <t>S0149</t>
  </si>
  <si>
    <t>Mathare</t>
  </si>
  <si>
    <t>Construction of More Classess</t>
  </si>
  <si>
    <t>Asset Finance</t>
  </si>
  <si>
    <t>PC0149</t>
  </si>
  <si>
    <t>S0273</t>
  </si>
  <si>
    <t>Kitchen,staff office,electricity,laboratory</t>
  </si>
  <si>
    <t>classroom renovations</t>
  </si>
  <si>
    <t>was not aware of premier by that time</t>
  </si>
  <si>
    <t>PC0273</t>
  </si>
  <si>
    <t>S0242</t>
  </si>
  <si>
    <t xml:space="preserve">Kaspi Children School </t>
  </si>
  <si>
    <t>Githurai</t>
  </si>
  <si>
    <t>Electricity, kitchen, dining hall, internet, laboratory</t>
  </si>
  <si>
    <t>purchase of vehicle</t>
  </si>
  <si>
    <t>PC0242</t>
  </si>
  <si>
    <t>S0162</t>
  </si>
  <si>
    <t xml:space="preserve">God's Given Education Centre </t>
  </si>
  <si>
    <t>Kwa maji dandora</t>
  </si>
  <si>
    <t>Electricity, Kitchen, Staff Office</t>
  </si>
  <si>
    <t xml:space="preserve">Purchase of learning resources </t>
  </si>
  <si>
    <t>PC0162</t>
  </si>
  <si>
    <t>S0215</t>
  </si>
  <si>
    <t>Kesogon</t>
  </si>
  <si>
    <t>Electricity,Kitchen,Gate,Pitch</t>
  </si>
  <si>
    <t>Well repair/construction</t>
  </si>
  <si>
    <t>PC0215</t>
  </si>
  <si>
    <t>S0197</t>
  </si>
  <si>
    <t>Salgaa Wakarimu</t>
  </si>
  <si>
    <t>PC0197</t>
  </si>
  <si>
    <t>S0282</t>
  </si>
  <si>
    <t>Nyortis</t>
  </si>
  <si>
    <t>Electricity/Kitchen/Staff office/Playground</t>
  </si>
  <si>
    <t>PC0282</t>
  </si>
  <si>
    <t>S0255</t>
  </si>
  <si>
    <t>Lamp of Hope Learning Centre</t>
  </si>
  <si>
    <t>Mihango Stage</t>
  </si>
  <si>
    <t>Electricity,Diining hall,Kitchen,Staff office</t>
  </si>
  <si>
    <t>Renovate existing toilets</t>
  </si>
  <si>
    <t>PC0255</t>
  </si>
  <si>
    <t>S0327</t>
  </si>
  <si>
    <t>Better domitories</t>
  </si>
  <si>
    <t>PC0328</t>
  </si>
  <si>
    <t>S0189</t>
  </si>
  <si>
    <t>Harvard Model School</t>
  </si>
  <si>
    <t>Electricity, Kitchen, Staff Office and Pitch/ Playground</t>
  </si>
  <si>
    <t>PC0189</t>
  </si>
  <si>
    <t>S0190</t>
  </si>
  <si>
    <t>Kitchen,Dining,Laboratory</t>
  </si>
  <si>
    <t>Teacher's office,purchas  teaching materials</t>
  </si>
  <si>
    <t>I didn't know premier credit</t>
  </si>
  <si>
    <t>PC0190</t>
  </si>
  <si>
    <t>S0129</t>
  </si>
  <si>
    <t xml:space="preserve">Eucarbet Academy </t>
  </si>
  <si>
    <t xml:space="preserve">Kangaita </t>
  </si>
  <si>
    <t>Dining hall ,Staff Office, Boarding Rooms</t>
  </si>
  <si>
    <t>Domitory</t>
  </si>
  <si>
    <t>PC0129</t>
  </si>
  <si>
    <t>S0097</t>
  </si>
  <si>
    <t xml:space="preserve">Daylight High School </t>
  </si>
  <si>
    <t>Kiganjo oasis</t>
  </si>
  <si>
    <t>Only for Staff Members</t>
  </si>
  <si>
    <t>Class</t>
  </si>
  <si>
    <t>Trainings</t>
  </si>
  <si>
    <t xml:space="preserve">Improvement of infrastructure </t>
  </si>
  <si>
    <t xml:space="preserve">Classroom construction </t>
  </si>
  <si>
    <t>S0019</t>
  </si>
  <si>
    <t xml:space="preserve">Ananda Marga School Huruma </t>
  </si>
  <si>
    <t>PC0019</t>
  </si>
  <si>
    <t>S0474</t>
  </si>
  <si>
    <t>Pit Latrines</t>
  </si>
  <si>
    <t>PC0475</t>
  </si>
  <si>
    <t>S0442</t>
  </si>
  <si>
    <t>60100</t>
  </si>
  <si>
    <t>Classrooms, Toilets ,Dninig hall</t>
  </si>
  <si>
    <t>Renovations</t>
  </si>
  <si>
    <t>Wanted Short term loan</t>
  </si>
  <si>
    <t>PC0443</t>
  </si>
  <si>
    <t>S0417</t>
  </si>
  <si>
    <t>St Philip Junior Academy</t>
  </si>
  <si>
    <t>Noonkopril</t>
  </si>
  <si>
    <t>iron sheets</t>
  </si>
  <si>
    <t xml:space="preserve">Kitchen repair </t>
  </si>
  <si>
    <t>PC0418</t>
  </si>
  <si>
    <t>S0092</t>
  </si>
  <si>
    <t xml:space="preserve">Crystal Light Junior School </t>
  </si>
  <si>
    <t>Noonkopir</t>
  </si>
  <si>
    <t>Kitchen/ playground</t>
  </si>
  <si>
    <t>renovation</t>
  </si>
  <si>
    <t>PC0092</t>
  </si>
  <si>
    <t>S0429</t>
  </si>
  <si>
    <t>Sunshine Elite Academy</t>
  </si>
  <si>
    <t>Straw bag</t>
  </si>
  <si>
    <t>Electricity, Dining Hall, Kitchen, Staff Online &amp; Fenced Wall/Gated</t>
  </si>
  <si>
    <t>PC0430</t>
  </si>
  <si>
    <t>S0004</t>
  </si>
  <si>
    <t xml:space="preserve">Manyatta </t>
  </si>
  <si>
    <t>Classrooms,Toilets ,Field</t>
  </si>
  <si>
    <t>Development</t>
  </si>
  <si>
    <t>Neede to add more capital</t>
  </si>
  <si>
    <t>PC0004</t>
  </si>
  <si>
    <t>S0284</t>
  </si>
  <si>
    <t>Soysambu Market</t>
  </si>
  <si>
    <t>Electricity, Kitchen, Staff Office, Library, Fenced Wall/Gated,Pitch/ Playground</t>
  </si>
  <si>
    <t>PC0284</t>
  </si>
  <si>
    <t>S0410</t>
  </si>
  <si>
    <t xml:space="preserve">St Jacinta Junior Christian School </t>
  </si>
  <si>
    <t>Electricity, staff office, library, internet</t>
  </si>
  <si>
    <t>PC0411</t>
  </si>
  <si>
    <t>S0472</t>
  </si>
  <si>
    <t>Electricity,Kitchen,Office</t>
  </si>
  <si>
    <t>PC0473</t>
  </si>
  <si>
    <t>S0193</t>
  </si>
  <si>
    <t xml:space="preserve">Heroes Star Academy </t>
  </si>
  <si>
    <t>Electricity,kitchen,fenced gate ,playground</t>
  </si>
  <si>
    <t>To add 3 toilets and 2 classes</t>
  </si>
  <si>
    <t>PC0193</t>
  </si>
  <si>
    <t>S0438</t>
  </si>
  <si>
    <t>Giakanja</t>
  </si>
  <si>
    <t>Paying teachers</t>
  </si>
  <si>
    <t>PC0439</t>
  </si>
  <si>
    <t>S0082</t>
  </si>
  <si>
    <t xml:space="preserve">Githurai 45 </t>
  </si>
  <si>
    <t>To buy school text books</t>
  </si>
  <si>
    <t>PC0082</t>
  </si>
  <si>
    <t>S0174</t>
  </si>
  <si>
    <t>Kitchen/Staff office /Internet /Fenced Wall</t>
  </si>
  <si>
    <t xml:space="preserve">Class renovation </t>
  </si>
  <si>
    <t>PC0174</t>
  </si>
  <si>
    <t>S0318</t>
  </si>
  <si>
    <t>Kach Bora</t>
  </si>
  <si>
    <t>Electricity/Kitchen/Staff office/Fenced wall/Playground</t>
  </si>
  <si>
    <t>PC0319</t>
  </si>
  <si>
    <t>S0272</t>
  </si>
  <si>
    <t>Little Winners Maliki School</t>
  </si>
  <si>
    <t>Maliki</t>
  </si>
  <si>
    <t xml:space="preserve">Electricity </t>
  </si>
  <si>
    <t xml:space="preserve">Water tank </t>
  </si>
  <si>
    <t>PC0272</t>
  </si>
  <si>
    <t>S0119</t>
  </si>
  <si>
    <t>Congo 48</t>
  </si>
  <si>
    <t>Eletricity,Kitchen and Fenced wall</t>
  </si>
  <si>
    <t>Classrooms Renovation</t>
  </si>
  <si>
    <t>PC0119</t>
  </si>
  <si>
    <t>S0387</t>
  </si>
  <si>
    <t xml:space="preserve">Kawangware Gatina check point </t>
  </si>
  <si>
    <t>PC0388</t>
  </si>
  <si>
    <t>S0248</t>
  </si>
  <si>
    <t xml:space="preserve">Maili Nane </t>
  </si>
  <si>
    <t>PC0248</t>
  </si>
  <si>
    <t>S0206</t>
  </si>
  <si>
    <t>Murang'a</t>
  </si>
  <si>
    <t>Electicity</t>
  </si>
  <si>
    <t xml:space="preserve">Purchasing teaching material </t>
  </si>
  <si>
    <t>PC0206</t>
  </si>
  <si>
    <t>S0223</t>
  </si>
  <si>
    <t>Chaka</t>
  </si>
  <si>
    <t>PC0223</t>
  </si>
  <si>
    <t>S0440</t>
  </si>
  <si>
    <t xml:space="preserve">Huruma johnsaga </t>
  </si>
  <si>
    <t>PC0441</t>
  </si>
  <si>
    <t>S0205</t>
  </si>
  <si>
    <t xml:space="preserve">Ihururu Academy </t>
  </si>
  <si>
    <t>Pipe- onsite , well-onsite</t>
  </si>
  <si>
    <t>Salary payments</t>
  </si>
  <si>
    <t>For new desks and tables for dinning hall</t>
  </si>
  <si>
    <t>PC0205</t>
  </si>
  <si>
    <t>S0267</t>
  </si>
  <si>
    <t>1-30700 Tambach</t>
  </si>
  <si>
    <t xml:space="preserve">Kitchen, Dining,Library </t>
  </si>
  <si>
    <t>Additional Classrooms and renovation</t>
  </si>
  <si>
    <t>PC0267</t>
  </si>
  <si>
    <t>S0252</t>
  </si>
  <si>
    <t xml:space="preserve">Muumandu Kitonyini </t>
  </si>
  <si>
    <t>library</t>
  </si>
  <si>
    <t>PC0252</t>
  </si>
  <si>
    <t>S0213</t>
  </si>
  <si>
    <t>Kayole  North</t>
  </si>
  <si>
    <t>Electricity,Staff Office,Laboratory</t>
  </si>
  <si>
    <t>Library/Laoratory</t>
  </si>
  <si>
    <t>PC0213</t>
  </si>
  <si>
    <t>S0228</t>
  </si>
  <si>
    <t xml:space="preserve">Zimmerman </t>
  </si>
  <si>
    <t>Electricity, Internet, Fenced wall</t>
  </si>
  <si>
    <t>PC0228</t>
  </si>
  <si>
    <t>S0064</t>
  </si>
  <si>
    <t>Bright Junior Community Centre</t>
  </si>
  <si>
    <t>Kayole Kioi</t>
  </si>
  <si>
    <t>Classroom renovation,additional toilets</t>
  </si>
  <si>
    <t>PC0064</t>
  </si>
  <si>
    <t>S0229</t>
  </si>
  <si>
    <t xml:space="preserve">Kahawa west </t>
  </si>
  <si>
    <t>ELECTRICITY, KITCHEN, STAFF OFFICE, LIBRARY, PITCHED PLAYGROUND, FENCED/ WALL/GATED</t>
  </si>
  <si>
    <t>CLASSROOM RENOVATION</t>
  </si>
  <si>
    <t>NONE</t>
  </si>
  <si>
    <t>PC0229</t>
  </si>
  <si>
    <t>S0112</t>
  </si>
  <si>
    <t>Omega</t>
  </si>
  <si>
    <t>Electricity,Dining,Kitchen,Staff office</t>
  </si>
  <si>
    <t>Classroom addition and renovation</t>
  </si>
  <si>
    <t>PC0112</t>
  </si>
  <si>
    <t>S0279</t>
  </si>
  <si>
    <t>Electricity,dinning hall,kitchen,staff office,library ,laboratory,internet</t>
  </si>
  <si>
    <t>class renovation,addition of classroom,renovation/build kitchen</t>
  </si>
  <si>
    <t>PC0279</t>
  </si>
  <si>
    <t>S0151</t>
  </si>
  <si>
    <t xml:space="preserve">Gentle Potter Education Centre </t>
  </si>
  <si>
    <t xml:space="preserve">Mowlem stage is near prudent hospital </t>
  </si>
  <si>
    <t>electricity, staffroom</t>
  </si>
  <si>
    <t xml:space="preserve">Purchase of teaching resources </t>
  </si>
  <si>
    <t>PC0151</t>
  </si>
  <si>
    <t>S0426</t>
  </si>
  <si>
    <t xml:space="preserve">Success Junior Self Help Group </t>
  </si>
  <si>
    <t>Mathare North</t>
  </si>
  <si>
    <t xml:space="preserve">Electricity, kitchen,staff office,fenced wall and gated </t>
  </si>
  <si>
    <t xml:space="preserve">To purchase plastic chairs and tables for pupils </t>
  </si>
  <si>
    <t xml:space="preserve">This is the 2nd loan with premier credit </t>
  </si>
  <si>
    <t>PC0427</t>
  </si>
  <si>
    <t>S0066</t>
  </si>
  <si>
    <t xml:space="preserve">Brightcore Elite School </t>
  </si>
  <si>
    <t>Electricity,Staff office,</t>
  </si>
  <si>
    <t>Classrooms additions and renovation</t>
  </si>
  <si>
    <t>PC0066</t>
  </si>
  <si>
    <t>S0453</t>
  </si>
  <si>
    <t>Dandora Phase 4</t>
  </si>
  <si>
    <t>Electricity,Staff office,Internet</t>
  </si>
  <si>
    <t>Classroom renovations,wall/construction</t>
  </si>
  <si>
    <t>PC0454</t>
  </si>
  <si>
    <t>S0300</t>
  </si>
  <si>
    <t xml:space="preserve">Mugumo Green Preparatory School </t>
  </si>
  <si>
    <t>Kabaru</t>
  </si>
  <si>
    <t>Electricity, Dinning Hall, Kitchen, Staff Office, Dormitories, Laboratory, Playgroud</t>
  </si>
  <si>
    <t>Renovating the dormitories and also constructing toilets</t>
  </si>
  <si>
    <t>PC0301</t>
  </si>
  <si>
    <t>S0449</t>
  </si>
  <si>
    <t xml:space="preserve">Muguga kwa Symon </t>
  </si>
  <si>
    <t>Building Classes by adding more classes</t>
  </si>
  <si>
    <t>To construct classrooms</t>
  </si>
  <si>
    <t>PC0450</t>
  </si>
  <si>
    <t>S0389</t>
  </si>
  <si>
    <t>Siriat One Way Academy</t>
  </si>
  <si>
    <t>the loan was not sufficient</t>
  </si>
  <si>
    <t>PC0390</t>
  </si>
  <si>
    <t>S0356</t>
  </si>
  <si>
    <t>Kileleshwa wote</t>
  </si>
  <si>
    <t>PC0357</t>
  </si>
  <si>
    <t>S0473</t>
  </si>
  <si>
    <t>Mail nne</t>
  </si>
  <si>
    <t>permanent/temporary stracture</t>
  </si>
  <si>
    <t>Improve on classrooms to permanent</t>
  </si>
  <si>
    <t>PC0474</t>
  </si>
  <si>
    <t>S0039</t>
  </si>
  <si>
    <t>PC0039</t>
  </si>
  <si>
    <t>S0236</t>
  </si>
  <si>
    <t>Kangemi_keroka</t>
  </si>
  <si>
    <t>Electricity,Kitchen,staff office,internet</t>
  </si>
  <si>
    <t>to purchase learning  materials</t>
  </si>
  <si>
    <t>PC0236</t>
  </si>
  <si>
    <t>S0343</t>
  </si>
  <si>
    <t>Perch Progressive Academy</t>
  </si>
  <si>
    <t>Dallas</t>
  </si>
  <si>
    <t>Electricity, dining hall, kitchen, staff office, library, internet,</t>
  </si>
  <si>
    <t>Renovation of classes/toilet's buyi</t>
  </si>
  <si>
    <t>PC0344</t>
  </si>
  <si>
    <t>S0491</t>
  </si>
  <si>
    <t>Electricity, Kitchen</t>
  </si>
  <si>
    <t>Senior Secondary Leaver</t>
  </si>
  <si>
    <t>Additional classroms, Classroom Renovation</t>
  </si>
  <si>
    <t>PC0492</t>
  </si>
  <si>
    <t>S0308</t>
  </si>
  <si>
    <t>Mwangaza United Primary</t>
  </si>
  <si>
    <t>Gatina</t>
  </si>
  <si>
    <t>PC0309</t>
  </si>
  <si>
    <t>S0130</t>
  </si>
  <si>
    <t>Kitengela Stage</t>
  </si>
  <si>
    <t xml:space="preserve">Electricity,kitchen,staff office, internet,playground </t>
  </si>
  <si>
    <t>Renovate existing Toilets</t>
  </si>
  <si>
    <t>PC0130</t>
  </si>
  <si>
    <t>S0144</t>
  </si>
  <si>
    <t>Rock City/Spine Road</t>
  </si>
  <si>
    <t>staffroom, pitch</t>
  </si>
  <si>
    <t>PC0144</t>
  </si>
  <si>
    <t>S0352</t>
  </si>
  <si>
    <t xml:space="preserve">Prince of Peace Education Centre </t>
  </si>
  <si>
    <t>Dandora Phase 3</t>
  </si>
  <si>
    <t xml:space="preserve">Working Capita </t>
  </si>
  <si>
    <t>PC0353</t>
  </si>
  <si>
    <t>S0069</t>
  </si>
  <si>
    <t>Brilliant Junior Learning Centre</t>
  </si>
  <si>
    <t xml:space="preserve">Dandora mowlem </t>
  </si>
  <si>
    <t>renovate kitchen</t>
  </si>
  <si>
    <t>PC0069</t>
  </si>
  <si>
    <t>S0350</t>
  </si>
  <si>
    <t>Kayole</t>
  </si>
  <si>
    <t>Electricity,Kitchen, Staff office ,Fenced gate ,Playground</t>
  </si>
  <si>
    <t>class room addition</t>
  </si>
  <si>
    <t>PC0351</t>
  </si>
  <si>
    <t>S0435</t>
  </si>
  <si>
    <t xml:space="preserve">Tender Heart Educational Centre </t>
  </si>
  <si>
    <t>Dandora phase 2</t>
  </si>
  <si>
    <t>Electricity,kitchen,staff office,laboratory ,fenced wall/gated</t>
  </si>
  <si>
    <t>PC0436</t>
  </si>
  <si>
    <t>S0397</t>
  </si>
  <si>
    <t>Dandora Phase 11</t>
  </si>
  <si>
    <t>Kichen,Staff office,Dining,Electtricity,Fenced Wall</t>
  </si>
  <si>
    <t>Classroom and toilets renovations</t>
  </si>
  <si>
    <t>PC0398</t>
  </si>
  <si>
    <t>S0280</t>
  </si>
  <si>
    <t xml:space="preserve">P.o Box 133 Mogotio </t>
  </si>
  <si>
    <t xml:space="preserve">Electricity , Staff room, Kitchen </t>
  </si>
  <si>
    <t xml:space="preserve">Additional classroom </t>
  </si>
  <si>
    <t>PC0280</t>
  </si>
  <si>
    <t>S0451</t>
  </si>
  <si>
    <t xml:space="preserve">Mikundi </t>
  </si>
  <si>
    <t>Dinning Hall, Kitchen, Staff Office,Electricity,Library,Pitch,Fenced Wall,Dormitories,L</t>
  </si>
  <si>
    <t xml:space="preserve">Renovating the school laboratory </t>
  </si>
  <si>
    <t>PC0452</t>
  </si>
  <si>
    <t>S0462</t>
  </si>
  <si>
    <t>Chuma Mbili Muchatha Kiambu</t>
  </si>
  <si>
    <t>Kitchen,Electricity,Fenced wall,Pitch/Playground</t>
  </si>
  <si>
    <t>Repairs</t>
  </si>
  <si>
    <t>PC0463</t>
  </si>
  <si>
    <t>S0384</t>
  </si>
  <si>
    <t>Shinning Bright Minds Junior School</t>
  </si>
  <si>
    <t xml:space="preserve">Omega </t>
  </si>
  <si>
    <t>Electricity ,Dining,Staff office</t>
  </si>
  <si>
    <t>PC0385</t>
  </si>
  <si>
    <t>S0368</t>
  </si>
  <si>
    <t>o</t>
  </si>
  <si>
    <t>PC0369</t>
  </si>
  <si>
    <t>S0299</t>
  </si>
  <si>
    <t>Mamba</t>
  </si>
  <si>
    <t>Assist in paying teachers salaries</t>
  </si>
  <si>
    <t>PC0300</t>
  </si>
  <si>
    <t>S0217</t>
  </si>
  <si>
    <t>JM Good Hope School</t>
  </si>
  <si>
    <t>Wiyumiririe</t>
  </si>
  <si>
    <t>Nyandarua</t>
  </si>
  <si>
    <t>buying laboratory equipment</t>
  </si>
  <si>
    <t>PC0217</t>
  </si>
  <si>
    <t>S0096</t>
  </si>
  <si>
    <t>Kirinyaga Mwea</t>
  </si>
  <si>
    <t>Plaground, staff room and classes</t>
  </si>
  <si>
    <t>INTRODUCE HORTICULTUAL FARMING</t>
  </si>
  <si>
    <t>PC0096</t>
  </si>
  <si>
    <t>S0059</t>
  </si>
  <si>
    <t>KITCHEN, INTERNET</t>
  </si>
  <si>
    <t>class room rennovation</t>
  </si>
  <si>
    <t>PC0059</t>
  </si>
  <si>
    <t>S0125</t>
  </si>
  <si>
    <t>Eminent Junior School</t>
  </si>
  <si>
    <t>Budalangi</t>
  </si>
  <si>
    <t>Profit</t>
  </si>
  <si>
    <t>PC0125</t>
  </si>
  <si>
    <t>S0011</t>
  </si>
  <si>
    <t xml:space="preserve">Alpha Care Educational Center </t>
  </si>
  <si>
    <t>Uthiru</t>
  </si>
  <si>
    <t>Electricity,Kitchen,Staff room and Fenced wall gate</t>
  </si>
  <si>
    <t>PC0011</t>
  </si>
  <si>
    <t>S0351</t>
  </si>
  <si>
    <t>Kiplombe</t>
  </si>
  <si>
    <t>PC0352</t>
  </si>
  <si>
    <t>S0120</t>
  </si>
  <si>
    <t>Kabunyony-E/Ravine</t>
  </si>
  <si>
    <t xml:space="preserve">Electricity Kitchen Staff Office </t>
  </si>
  <si>
    <t xml:space="preserve">Additional Toilets </t>
  </si>
  <si>
    <t xml:space="preserve">Emergency </t>
  </si>
  <si>
    <t>PC0120</t>
  </si>
  <si>
    <t>S0486</t>
  </si>
  <si>
    <t>Electricity,pitch,staff office,fenced wall</t>
  </si>
  <si>
    <t>PC0487</t>
  </si>
  <si>
    <t>S0463</t>
  </si>
  <si>
    <t>Vero's Education Center</t>
  </si>
  <si>
    <t>Mwiki Ack Road</t>
  </si>
  <si>
    <t>PC0464</t>
  </si>
  <si>
    <t>S0032</t>
  </si>
  <si>
    <t>Belpha Education Centre</t>
  </si>
  <si>
    <t>Kariobangi South</t>
  </si>
  <si>
    <t>Electricity,Kitchen,Staff office,fenced gate,playground</t>
  </si>
  <si>
    <t>Class construction</t>
  </si>
  <si>
    <t>PC0032</t>
  </si>
  <si>
    <t>S0264</t>
  </si>
  <si>
    <t xml:space="preserve">Light Field School Kasarani </t>
  </si>
  <si>
    <t>Kasarani Sunton seventh street</t>
  </si>
  <si>
    <t>Car loan</t>
  </si>
  <si>
    <t>PC0264</t>
  </si>
  <si>
    <t>S0009</t>
  </si>
  <si>
    <t>Electricity,kitchen,staff office,fenced wall/gated</t>
  </si>
  <si>
    <t>PC0009</t>
  </si>
  <si>
    <t>S0480</t>
  </si>
  <si>
    <t>PC0481</t>
  </si>
  <si>
    <t>S0332</t>
  </si>
  <si>
    <t>Olive Education Centre</t>
  </si>
  <si>
    <t>Pitch</t>
  </si>
  <si>
    <t>PC0333</t>
  </si>
  <si>
    <t>S0007</t>
  </si>
  <si>
    <t xml:space="preserve">Githongoro </t>
  </si>
  <si>
    <t>PC0007</t>
  </si>
  <si>
    <t>S0108</t>
  </si>
  <si>
    <t>Mti moja</t>
  </si>
  <si>
    <t>addition of classroms</t>
  </si>
  <si>
    <t>addition of class roomms</t>
  </si>
  <si>
    <t>PC0108</t>
  </si>
  <si>
    <t>S0216</t>
  </si>
  <si>
    <t xml:space="preserve">Gitithia </t>
  </si>
  <si>
    <t>To construct more classrooms</t>
  </si>
  <si>
    <t>Land purchasing</t>
  </si>
  <si>
    <t>PC0216</t>
  </si>
  <si>
    <t>S0407</t>
  </si>
  <si>
    <t>Sunton Kasarani</t>
  </si>
  <si>
    <t>Electricity, kitchen, library, internet</t>
  </si>
  <si>
    <t>to improve classroom renovations</t>
  </si>
  <si>
    <t>PC0408</t>
  </si>
  <si>
    <t>S0049</t>
  </si>
  <si>
    <t xml:space="preserve">Blossom Education Centre </t>
  </si>
  <si>
    <t>Mathare North Area 1</t>
  </si>
  <si>
    <t xml:space="preserve">Kitchen ,staff office, library </t>
  </si>
  <si>
    <t>PC0049</t>
  </si>
  <si>
    <t>S0309</t>
  </si>
  <si>
    <t>Thiongo road</t>
  </si>
  <si>
    <t>Pitch,Electricity</t>
  </si>
  <si>
    <t>to increase student enrollment</t>
  </si>
  <si>
    <t>was an asset finance</t>
  </si>
  <si>
    <t>PC0310</t>
  </si>
  <si>
    <t>S0122</t>
  </si>
  <si>
    <t xml:space="preserve">Eljoy Education Centre </t>
  </si>
  <si>
    <t>6</t>
  </si>
  <si>
    <t>Repair or purchase playground equipments</t>
  </si>
  <si>
    <t>PC0122</t>
  </si>
  <si>
    <t>S0244</t>
  </si>
  <si>
    <t>Behind Kerugoya Nyayo Stadium</t>
  </si>
  <si>
    <t>Kitchen/Staff Office/Fenced Wall/Gate</t>
  </si>
  <si>
    <t>Classroom renovacation/Additional toilets</t>
  </si>
  <si>
    <t>PC0244</t>
  </si>
  <si>
    <t>S0191</t>
  </si>
  <si>
    <t>Heri School</t>
  </si>
  <si>
    <t>Elsha dai</t>
  </si>
  <si>
    <t>RENOVATION</t>
  </si>
  <si>
    <t>PC0191</t>
  </si>
  <si>
    <t>S0333</t>
  </si>
  <si>
    <t xml:space="preserve">Olturoto Christian School </t>
  </si>
  <si>
    <t>Isinya</t>
  </si>
  <si>
    <t>Playgroup, Tanks</t>
  </si>
  <si>
    <t>PC0334</t>
  </si>
  <si>
    <t>S0208</t>
  </si>
  <si>
    <t xml:space="preserve">Itibet / Chepseon Zionist Academy </t>
  </si>
  <si>
    <t>Ainamoi</t>
  </si>
  <si>
    <t>PC0208</t>
  </si>
  <si>
    <t>S0030</t>
  </si>
  <si>
    <t>Mwamba</t>
  </si>
  <si>
    <t>Electricity, Kitchen,Staff Office and Pitch/ Playground</t>
  </si>
  <si>
    <t>PC0030</t>
  </si>
  <si>
    <t>S0441</t>
  </si>
  <si>
    <t>Mutindwa</t>
  </si>
  <si>
    <t>Electricity,Kitchen ,staff office,Library,fenced wall,internet</t>
  </si>
  <si>
    <t>Class room renovation,additional classrooms and purchasing teaching materials</t>
  </si>
  <si>
    <t>PC0442</t>
  </si>
  <si>
    <t>S0298</t>
  </si>
  <si>
    <t xml:space="preserve">Mt Kenya Preparatory Learning Centre </t>
  </si>
  <si>
    <t xml:space="preserve">Electricity, staff office, laboratory, fenced wall and gated </t>
  </si>
  <si>
    <t xml:space="preserve">To buy school land </t>
  </si>
  <si>
    <t>PC0299</t>
  </si>
  <si>
    <t>S0176</t>
  </si>
  <si>
    <t>Grapevine Hope Centre</t>
  </si>
  <si>
    <t>Kayole Junction (Matopeni)</t>
  </si>
  <si>
    <t>Reconstruction</t>
  </si>
  <si>
    <t>PC0176</t>
  </si>
  <si>
    <t>S0371</t>
  </si>
  <si>
    <t>Electricity, Kitchen, Staff Office, Pitch/ Playground</t>
  </si>
  <si>
    <t>Water storage  repair/ installation</t>
  </si>
  <si>
    <t>PC0372</t>
  </si>
  <si>
    <t>S0478</t>
  </si>
  <si>
    <t>Lumakanda</t>
  </si>
  <si>
    <t>Electricity, Kitchen, Staff Office, Library and Fenced wall/Gated</t>
  </si>
  <si>
    <t>Classroom renovation and Dornitory renvation/ Construction</t>
  </si>
  <si>
    <t>PC0479</t>
  </si>
  <si>
    <t>S0289</t>
  </si>
  <si>
    <t xml:space="preserve">Meridian Education Centre </t>
  </si>
  <si>
    <t>Pipeline</t>
  </si>
  <si>
    <t>classromm renovation</t>
  </si>
  <si>
    <t>PC0290</t>
  </si>
  <si>
    <t>S0354</t>
  </si>
  <si>
    <t>Githurai 45 towezi near emmamy junor</t>
  </si>
  <si>
    <t>Electricity, Kitchen,internet,fenced wall</t>
  </si>
  <si>
    <t xml:space="preserve">Additional classrooms </t>
  </si>
  <si>
    <t>PC0355</t>
  </si>
  <si>
    <t>S0102</t>
  </si>
  <si>
    <t xml:space="preserve">Destiny Land Community Learning Centre </t>
  </si>
  <si>
    <t>Githurai 45 Progressive</t>
  </si>
  <si>
    <t>kitchen, pitch</t>
  </si>
  <si>
    <t>Good desks for pupils</t>
  </si>
  <si>
    <t>PC0102</t>
  </si>
  <si>
    <t>S0153</t>
  </si>
  <si>
    <t xml:space="preserve">Mlolongo </t>
  </si>
  <si>
    <t>Electricity/Kitchen/Statff office</t>
  </si>
  <si>
    <t>PC0153</t>
  </si>
  <si>
    <t>S0345</t>
  </si>
  <si>
    <t xml:space="preserve">Kitengela </t>
  </si>
  <si>
    <t>Electricity/ Staff office/Kitchen</t>
  </si>
  <si>
    <t>PC0346</t>
  </si>
  <si>
    <t>S0106</t>
  </si>
  <si>
    <t>Electricity,Kitchn ,staff office ,internet</t>
  </si>
  <si>
    <t>PC0106</t>
  </si>
  <si>
    <t>S0136</t>
  </si>
  <si>
    <t>PC0136</t>
  </si>
  <si>
    <t>S0329</t>
  </si>
  <si>
    <t>Class renovation, purchase or repair &amp; laboratory/library construction</t>
  </si>
  <si>
    <t>PC0330</t>
  </si>
  <si>
    <t>S0145</t>
  </si>
  <si>
    <t xml:space="preserve">Ngangarithi </t>
  </si>
  <si>
    <t>Staff office, Dining hall, pitch, kitchen, fenced wall</t>
  </si>
  <si>
    <t xml:space="preserve">Repair vehicle, renovation of classroom </t>
  </si>
  <si>
    <t>PC0145</t>
  </si>
  <si>
    <t>S0363</t>
  </si>
  <si>
    <t>Kariobangi south near friends school</t>
  </si>
  <si>
    <t>Constuction of more Toilets</t>
  </si>
  <si>
    <t>PC0364</t>
  </si>
  <si>
    <t>S0361</t>
  </si>
  <si>
    <t xml:space="preserve">Mathare north near provide medical center </t>
  </si>
  <si>
    <t>Internet, Play group, electricity fenced wall</t>
  </si>
  <si>
    <t>PC0362</t>
  </si>
  <si>
    <t>S0203</t>
  </si>
  <si>
    <t>Hope Vine Care Centre</t>
  </si>
  <si>
    <t>Mukuru Kwa Njenga</t>
  </si>
  <si>
    <t>PC0203</t>
  </si>
  <si>
    <t>S0461</t>
  </si>
  <si>
    <t>Juja</t>
  </si>
  <si>
    <t>Fenced wall/gated,pitch/playground</t>
  </si>
  <si>
    <t>PC0462</t>
  </si>
  <si>
    <t>S0281</t>
  </si>
  <si>
    <t>PC0281</t>
  </si>
  <si>
    <t>S0062</t>
  </si>
  <si>
    <t xml:space="preserve">Bright Future Learning Centre </t>
  </si>
  <si>
    <t>Electricity, staffroom</t>
  </si>
  <si>
    <t>PC0062</t>
  </si>
  <si>
    <t>S0188</t>
  </si>
  <si>
    <t>staff room, electricity</t>
  </si>
  <si>
    <t>PC0188</t>
  </si>
  <si>
    <t>S0324</t>
  </si>
  <si>
    <t>New Song Education Centre</t>
  </si>
  <si>
    <t>Embakasi</t>
  </si>
  <si>
    <t>internet , kitchen, staff office</t>
  </si>
  <si>
    <t>PC0325</t>
  </si>
  <si>
    <t>S0199</t>
  </si>
  <si>
    <t>Hope Creche School</t>
  </si>
  <si>
    <t>PC0199</t>
  </si>
  <si>
    <t>S0063</t>
  </si>
  <si>
    <t>Electricity,Kitchen,Internet, Fenced Wall,/Pitch/Playground</t>
  </si>
  <si>
    <t>PC0063</t>
  </si>
  <si>
    <t>S0002</t>
  </si>
  <si>
    <t xml:space="preserve">Abba Junior Academy </t>
  </si>
  <si>
    <t xml:space="preserve">Makarada </t>
  </si>
  <si>
    <t>Elecricity, kitchen, staff office</t>
  </si>
  <si>
    <t>Classroom renovations, purchase teaching materials</t>
  </si>
  <si>
    <t>PC0002</t>
  </si>
  <si>
    <t>S0470</t>
  </si>
  <si>
    <t xml:space="preserve">Wakajoy Junior School </t>
  </si>
  <si>
    <t>Sunto-Mwiki</t>
  </si>
  <si>
    <t>Electricity,internet, fenced gated</t>
  </si>
  <si>
    <t>PC0471</t>
  </si>
  <si>
    <t>S0408</t>
  </si>
  <si>
    <t>Kimbo</t>
  </si>
  <si>
    <t>improve on infrastructutre</t>
  </si>
  <si>
    <t>PC0409</t>
  </si>
  <si>
    <t>S0370</t>
  </si>
  <si>
    <t>Sacred Heart Model Academy</t>
  </si>
  <si>
    <t>Electricity, Dining hall, Kitchen, Staff office, Fenced wall, Pitch ground</t>
  </si>
  <si>
    <t>Staff salaries</t>
  </si>
  <si>
    <t>PC0371</t>
  </si>
  <si>
    <t>S0313</t>
  </si>
  <si>
    <t>Ndalat</t>
  </si>
  <si>
    <t>dinning hall</t>
  </si>
  <si>
    <t>addition of class rooms</t>
  </si>
  <si>
    <t>PC0314</t>
  </si>
  <si>
    <t>S0375</t>
  </si>
  <si>
    <t>Molo</t>
  </si>
  <si>
    <t>PC0376</t>
  </si>
  <si>
    <t>S0412</t>
  </si>
  <si>
    <t>Electricity,Kitche ,Staff Office,Internet</t>
  </si>
  <si>
    <t>Classroom renovation,Repair</t>
  </si>
  <si>
    <t>PC0413</t>
  </si>
  <si>
    <t>S0385</t>
  </si>
  <si>
    <t>kitchen, playground, internet</t>
  </si>
  <si>
    <t>PC0386</t>
  </si>
  <si>
    <t>S0246</t>
  </si>
  <si>
    <t>Kids Palace School</t>
  </si>
  <si>
    <t>Kimani Road Rongai</t>
  </si>
  <si>
    <t>School renovation</t>
  </si>
  <si>
    <t>PC0246</t>
  </si>
  <si>
    <t>S0290</t>
  </si>
  <si>
    <t xml:space="preserve">Milkan Elite Education Centre and School </t>
  </si>
  <si>
    <t>Panai</t>
  </si>
  <si>
    <t xml:space="preserve">Electricity, Dining Hall, Kitchen,Staff Office, Laboratory </t>
  </si>
  <si>
    <t xml:space="preserve">Purchase or Repair, Classrooms Renovation </t>
  </si>
  <si>
    <t>PC0291</t>
  </si>
  <si>
    <t>S0091</t>
  </si>
  <si>
    <t>Electricity,Kitchen</t>
  </si>
  <si>
    <t>PC0091</t>
  </si>
  <si>
    <t>S0492</t>
  </si>
  <si>
    <t>Kimalewa</t>
  </si>
  <si>
    <t>Kitchen,pitch,electricity</t>
  </si>
  <si>
    <t>Additional classroom,classroom renovation</t>
  </si>
  <si>
    <t>PC0493</t>
  </si>
  <si>
    <t>S0383</t>
  </si>
  <si>
    <t>Feeding programmes</t>
  </si>
  <si>
    <t>PC0384</t>
  </si>
  <si>
    <t>S0041</t>
  </si>
  <si>
    <t xml:space="preserve">Bidegrace Learning Centre </t>
  </si>
  <si>
    <t xml:space="preserve">Githurai 45- Kiuu </t>
  </si>
  <si>
    <t>Electricity, Kitchen, Staff office, Fenced waal/ Gated, Pitch/ Playground</t>
  </si>
  <si>
    <t>Classroom renovation and Renovate/ build kitchen</t>
  </si>
  <si>
    <t>To purchase the school land</t>
  </si>
  <si>
    <t>PC0041</t>
  </si>
  <si>
    <t>S0034</t>
  </si>
  <si>
    <t>Gachie Kiambu</t>
  </si>
  <si>
    <t>Electricity,fenced wall/gated,playground/pitch</t>
  </si>
  <si>
    <t>PC0034</t>
  </si>
  <si>
    <t>S0335</t>
  </si>
  <si>
    <t xml:space="preserve">Our Lady of Mercy Junior and Senior School </t>
  </si>
  <si>
    <t>Electricity, kitchen, etc</t>
  </si>
  <si>
    <t>constructions</t>
  </si>
  <si>
    <t>PC0336</t>
  </si>
  <si>
    <t>S0374</t>
  </si>
  <si>
    <t>Kipkabus</t>
  </si>
  <si>
    <t xml:space="preserve">electricity dining kitchen </t>
  </si>
  <si>
    <t>PC0375</t>
  </si>
  <si>
    <t>S0311</t>
  </si>
  <si>
    <t xml:space="preserve">Nakuru Education Centre -Neema </t>
  </si>
  <si>
    <t>Frearea</t>
  </si>
  <si>
    <t>Electricity,Dinning hall, Kitchen , Staff office, Fenced wall/Gated,Pitch/Playground</t>
  </si>
  <si>
    <t>Have no loan with another institution</t>
  </si>
  <si>
    <t>PC0312</t>
  </si>
  <si>
    <t>S0403</t>
  </si>
  <si>
    <t>Bondeni athi river</t>
  </si>
  <si>
    <t xml:space="preserve"> staffroom</t>
  </si>
  <si>
    <t xml:space="preserve"> school van</t>
  </si>
  <si>
    <t>PC0404</t>
  </si>
  <si>
    <t>S0056</t>
  </si>
  <si>
    <t>Kihoto Pipeline Catholic Church</t>
  </si>
  <si>
    <t>staff office</t>
  </si>
  <si>
    <t>low interest rate</t>
  </si>
  <si>
    <t>PC0056</t>
  </si>
  <si>
    <t>S0185</t>
  </si>
  <si>
    <t>Dandora Phase 4 Along PowerLine</t>
  </si>
  <si>
    <t>Staff Office,Kitchen Playground,Fenced Wall</t>
  </si>
  <si>
    <t>Classroom Renovations</t>
  </si>
  <si>
    <t>PC0185</t>
  </si>
  <si>
    <t>S0139</t>
  </si>
  <si>
    <t>Mwiki- Nairobi City</t>
  </si>
  <si>
    <t>Electricity, Kitchen,staff office, pitch/ playground.</t>
  </si>
  <si>
    <t>PC0139</t>
  </si>
  <si>
    <t>S0292</t>
  </si>
  <si>
    <t>Morning Star Junior Academy</t>
  </si>
  <si>
    <t>PC0293</t>
  </si>
  <si>
    <t>S0221</t>
  </si>
  <si>
    <t xml:space="preserve">Library/Laboratory </t>
  </si>
  <si>
    <t>PC0221</t>
  </si>
  <si>
    <t>S0291</t>
  </si>
  <si>
    <t>Millyjos School and Community Centre</t>
  </si>
  <si>
    <t>Dandora phase 3 Bethany</t>
  </si>
  <si>
    <t>Water storage</t>
  </si>
  <si>
    <t>PC0292</t>
  </si>
  <si>
    <t>S0296</t>
  </si>
  <si>
    <t xml:space="preserve">Dandora Phase II, Nairobi City </t>
  </si>
  <si>
    <t xml:space="preserve">Concrete </t>
  </si>
  <si>
    <t xml:space="preserve">Staff salary </t>
  </si>
  <si>
    <t xml:space="preserve">Low interest rates </t>
  </si>
  <si>
    <t>PC0297</t>
  </si>
  <si>
    <t>S0434</t>
  </si>
  <si>
    <t xml:space="preserve">Tassia Cornerstone Academy </t>
  </si>
  <si>
    <t>Tassia Makuti</t>
  </si>
  <si>
    <t>Electricity, kitchen, internet</t>
  </si>
  <si>
    <t>loan limit for unsecured loan</t>
  </si>
  <si>
    <t>PC0435</t>
  </si>
  <si>
    <t>S0320</t>
  </si>
  <si>
    <t>Maai Mahiu  Centre</t>
  </si>
  <si>
    <t>Construction of classrooms</t>
  </si>
  <si>
    <t>Bore hole drilling</t>
  </si>
  <si>
    <t>PC0321</t>
  </si>
  <si>
    <t>S0431</t>
  </si>
  <si>
    <t xml:space="preserve">Super Kid Junior Academy </t>
  </si>
  <si>
    <t>PC0432</t>
  </si>
  <si>
    <t>S0400</t>
  </si>
  <si>
    <t xml:space="preserve">St Anne Junior Academy Kiambaa </t>
  </si>
  <si>
    <t>Kiambaa</t>
  </si>
  <si>
    <t>Repair school bus</t>
  </si>
  <si>
    <t>PC0401</t>
  </si>
  <si>
    <t>S0326</t>
  </si>
  <si>
    <t>1364-00100 Nairobi City</t>
  </si>
  <si>
    <t>van, elecricity</t>
  </si>
  <si>
    <t>modification of classes</t>
  </si>
  <si>
    <t>PC0327</t>
  </si>
  <si>
    <t>S0488</t>
  </si>
  <si>
    <t>PC0489</t>
  </si>
  <si>
    <t>S0180</t>
  </si>
  <si>
    <t>Nyonyoro</t>
  </si>
  <si>
    <t>electricty/ining hall</t>
  </si>
  <si>
    <t>to facilitate other projects</t>
  </si>
  <si>
    <t>PC0180</t>
  </si>
  <si>
    <t>S0302</t>
  </si>
  <si>
    <t>Laboratory, Dining Hall, Electricity, Dormitories, Kitchen, Staff Office,Playground</t>
  </si>
  <si>
    <t>Purchasing computers and printers</t>
  </si>
  <si>
    <t>PC0303</t>
  </si>
  <si>
    <t>S0186</t>
  </si>
  <si>
    <t>Electricity,kitchen &amp; staff office</t>
  </si>
  <si>
    <t>PC0186</t>
  </si>
  <si>
    <t>S0353</t>
  </si>
  <si>
    <t>Kaliwa</t>
  </si>
  <si>
    <t>PC0354</t>
  </si>
  <si>
    <t>S0090</t>
  </si>
  <si>
    <t>Kapkoros</t>
  </si>
  <si>
    <t>PC0090</t>
  </si>
  <si>
    <t>S0469</t>
  </si>
  <si>
    <t xml:space="preserve">Vision View Academy </t>
  </si>
  <si>
    <t>Dining Hall, Kitchen, Staff Office, Boarding House, Laboratory, Library</t>
  </si>
  <si>
    <t xml:space="preserve">Equipping the laboratory </t>
  </si>
  <si>
    <t>PC0470</t>
  </si>
  <si>
    <t>S0155</t>
  </si>
  <si>
    <t xml:space="preserve">Glad Kids Foundation Centre </t>
  </si>
  <si>
    <t>Ngando</t>
  </si>
  <si>
    <t>PC0155</t>
  </si>
  <si>
    <t>S0230</t>
  </si>
  <si>
    <t xml:space="preserve">Julimac Kindergarten </t>
  </si>
  <si>
    <t xml:space="preserve">Kamakwa </t>
  </si>
  <si>
    <t>PC0230</t>
  </si>
  <si>
    <t>S0118</t>
  </si>
  <si>
    <t>Kisumu Ndogo</t>
  </si>
  <si>
    <t>Additional Classroms</t>
  </si>
  <si>
    <t>PC0118</t>
  </si>
  <si>
    <t>S0468</t>
  </si>
  <si>
    <t>Baraka</t>
  </si>
  <si>
    <t>Electricity,Kitchen Staff office</t>
  </si>
  <si>
    <t>Classroom /renovations</t>
  </si>
  <si>
    <t>PC0469</t>
  </si>
  <si>
    <t>S0075</t>
  </si>
  <si>
    <t xml:space="preserve">Munyaka </t>
  </si>
  <si>
    <t>Electricity,Laboratory,Fenced Wall/Gated, Pitch/Playground</t>
  </si>
  <si>
    <t>Additional Classrooms and Classroom renovatio</t>
  </si>
  <si>
    <t>To Improve and develop School</t>
  </si>
  <si>
    <t>PC0075</t>
  </si>
  <si>
    <t>S0466</t>
  </si>
  <si>
    <t xml:space="preserve">Kawangware </t>
  </si>
  <si>
    <t xml:space="preserve">Electricity,Kitchen, Internet,fenced wall </t>
  </si>
  <si>
    <t xml:space="preserve">Staff wellbeing </t>
  </si>
  <si>
    <t>I haven't gone</t>
  </si>
  <si>
    <t>PC0467</t>
  </si>
  <si>
    <t>S0250</t>
  </si>
  <si>
    <t>Kiserian Joyland Junior Academy</t>
  </si>
  <si>
    <t>Electricity, kitchen, staff office, library, fenced wall</t>
  </si>
  <si>
    <t>PC0250</t>
  </si>
  <si>
    <t>S0257</t>
  </si>
  <si>
    <t>Electricity, laboratory, staffroom ect</t>
  </si>
  <si>
    <t xml:space="preserve">Purchase learning material </t>
  </si>
  <si>
    <t>PC0257</t>
  </si>
  <si>
    <t>S0359</t>
  </si>
  <si>
    <t>Amuka</t>
  </si>
  <si>
    <t>Computers</t>
  </si>
  <si>
    <t>PC0360</t>
  </si>
  <si>
    <t>S0455</t>
  </si>
  <si>
    <t>Tree Top learning centre</t>
  </si>
  <si>
    <t>Improve infrastracture</t>
  </si>
  <si>
    <t>PC0456</t>
  </si>
  <si>
    <t>S0083</t>
  </si>
  <si>
    <t>PC0083</t>
  </si>
  <si>
    <t>S0277</t>
  </si>
  <si>
    <t xml:space="preserve">Luz Academy Athiriver </t>
  </si>
  <si>
    <t>Arthiriver</t>
  </si>
  <si>
    <t>Eletricity/ Kitchen</t>
  </si>
  <si>
    <t>PC0277</t>
  </si>
  <si>
    <t>S0227</t>
  </si>
  <si>
    <t>Kabiro</t>
  </si>
  <si>
    <t>Kitchen,Staff office and playground</t>
  </si>
  <si>
    <t xml:space="preserve"> Classrooms renovation</t>
  </si>
  <si>
    <t>PC0227</t>
  </si>
  <si>
    <t>S0154</t>
  </si>
  <si>
    <t>Ruiru-Wataalam</t>
  </si>
  <si>
    <t>Electricity,Staff room ,Playground</t>
  </si>
  <si>
    <t>Renovating Classes</t>
  </si>
  <si>
    <t>PC0154</t>
  </si>
  <si>
    <t>S0168</t>
  </si>
  <si>
    <t xml:space="preserve">Mutego </t>
  </si>
  <si>
    <t>NA</t>
  </si>
  <si>
    <t>PC0168</t>
  </si>
  <si>
    <t>S0210</t>
  </si>
  <si>
    <t xml:space="preserve">Ndenderu </t>
  </si>
  <si>
    <t>Kitchen, store</t>
  </si>
  <si>
    <t>Improvement of toilets</t>
  </si>
  <si>
    <t xml:space="preserve">To continue building school toilets </t>
  </si>
  <si>
    <t>PC0210</t>
  </si>
  <si>
    <t>S0159</t>
  </si>
  <si>
    <t>Aher0</t>
  </si>
  <si>
    <t>Kitchen,Staffoffice,Fenced wall/gated,Pitch/playground</t>
  </si>
  <si>
    <t>No impact</t>
  </si>
  <si>
    <t>Addittional classrooms</t>
  </si>
  <si>
    <t>PC0159</t>
  </si>
  <si>
    <t>S0372</t>
  </si>
  <si>
    <t>Satelite kawangware</t>
  </si>
  <si>
    <t>upgrading the toilets</t>
  </si>
  <si>
    <t>PC0373</t>
  </si>
  <si>
    <t>S0035</t>
  </si>
  <si>
    <t>Kware Pipeline</t>
  </si>
  <si>
    <t>Kitche,Staff office,Laboratory</t>
  </si>
  <si>
    <t>New client</t>
  </si>
  <si>
    <t>PC0035</t>
  </si>
  <si>
    <t>S0046</t>
  </si>
  <si>
    <t xml:space="preserve">Blessing Merry School </t>
  </si>
  <si>
    <t>Improve student enrollment</t>
  </si>
  <si>
    <t>PC0046</t>
  </si>
  <si>
    <t>S0341</t>
  </si>
  <si>
    <t>Kiawara</t>
  </si>
  <si>
    <t xml:space="preserve">Electricity,staff office </t>
  </si>
  <si>
    <t xml:space="preserve">Improved learning environment </t>
  </si>
  <si>
    <t>PC0342</t>
  </si>
  <si>
    <t>S0238</t>
  </si>
  <si>
    <t>Fenced Wall</t>
  </si>
  <si>
    <t>Improve the learning environment for students</t>
  </si>
  <si>
    <t>Didn't know Premier at that time.</t>
  </si>
  <si>
    <t>PC0238</t>
  </si>
  <si>
    <t>S0401</t>
  </si>
  <si>
    <t>St Bernard Secondary School</t>
  </si>
  <si>
    <t xml:space="preserve">Kayole near mwangaza primary </t>
  </si>
  <si>
    <t>Only for Students</t>
  </si>
  <si>
    <t>Electricity,Dining Hall,Staff office</t>
  </si>
  <si>
    <t>Increase School enrolment</t>
  </si>
  <si>
    <t>Additiona classrooom</t>
  </si>
  <si>
    <t>PC0402</t>
  </si>
  <si>
    <t>S0016</t>
  </si>
  <si>
    <t>Chebarus</t>
  </si>
  <si>
    <t>Kitchen, Staff Office, Fenced Wall/gated</t>
  </si>
  <si>
    <t>Incease Student enrolment, Improve the learning environment for students and teachers</t>
  </si>
  <si>
    <t>PC0016</t>
  </si>
  <si>
    <t>S0140</t>
  </si>
  <si>
    <t>Flight Learning Centre</t>
  </si>
  <si>
    <t>0100</t>
  </si>
  <si>
    <t xml:space="preserve">Electricity,kitchen, staffroom </t>
  </si>
  <si>
    <t xml:space="preserve">Increase in enrollment </t>
  </si>
  <si>
    <t>PC0140</t>
  </si>
  <si>
    <t>S0270</t>
  </si>
  <si>
    <t>Little Foot Kindergarten</t>
  </si>
  <si>
    <t xml:space="preserve">Gataka road </t>
  </si>
  <si>
    <t>Toilet</t>
  </si>
  <si>
    <t>Contruction of more classes</t>
  </si>
  <si>
    <t>PC0270</t>
  </si>
  <si>
    <t>S0316</t>
  </si>
  <si>
    <t>Pipeline transami</t>
  </si>
  <si>
    <t>PC0317</t>
  </si>
  <si>
    <t>S0060</t>
  </si>
  <si>
    <t>P.O BOX 368,Kapsinendet</t>
  </si>
  <si>
    <t>PC0060</t>
  </si>
  <si>
    <t>S0222</t>
  </si>
  <si>
    <t>Joska Blessed Learning Centre</t>
  </si>
  <si>
    <t>Joska</t>
  </si>
  <si>
    <t>Staffoffice</t>
  </si>
  <si>
    <t xml:space="preserve">Fittings, renovation and Stationary </t>
  </si>
  <si>
    <t xml:space="preserve">Tje second time to take from Premier credit </t>
  </si>
  <si>
    <t>PC0222</t>
  </si>
  <si>
    <t>S0457</t>
  </si>
  <si>
    <t>Imara Daima</t>
  </si>
  <si>
    <t>Increase student enrolment</t>
  </si>
  <si>
    <t>PC0458</t>
  </si>
  <si>
    <t>S0378</t>
  </si>
  <si>
    <t xml:space="preserve">Devki athiriver </t>
  </si>
  <si>
    <t>Electricity, Kitchen,staff office,internet,pitch</t>
  </si>
  <si>
    <t>Improve sanitation conditions</t>
  </si>
  <si>
    <t xml:space="preserve">Classroom renovation, purchasing teaching materials </t>
  </si>
  <si>
    <t>PC0379</t>
  </si>
  <si>
    <t>S0293</t>
  </si>
  <si>
    <t xml:space="preserve">Morning Star High School </t>
  </si>
  <si>
    <t>Spring Valley</t>
  </si>
  <si>
    <t>Electricity, kitchen, staff office, laboratory</t>
  </si>
  <si>
    <t>PC0294</t>
  </si>
  <si>
    <t>S0658</t>
  </si>
  <si>
    <t>Elindi Elite Academy</t>
  </si>
  <si>
    <t>17kapsabe t</t>
  </si>
  <si>
    <t>Pipe onsite</t>
  </si>
  <si>
    <t xml:space="preserve">It helped in construction of class rooms </t>
  </si>
  <si>
    <t xml:space="preserve">Purchase learning tools </t>
  </si>
  <si>
    <t>S0430</t>
  </si>
  <si>
    <t>kariobangi</t>
  </si>
  <si>
    <t>kitchen</t>
  </si>
  <si>
    <t>improve student enrolment</t>
  </si>
  <si>
    <t>n o</t>
  </si>
  <si>
    <t>PC0431</t>
  </si>
  <si>
    <t>S0126</t>
  </si>
  <si>
    <t>Kayole Next to Skymatt</t>
  </si>
  <si>
    <t>Electricity, kitchen, Staff office</t>
  </si>
  <si>
    <t>PC0126</t>
  </si>
  <si>
    <t>S0421</t>
  </si>
  <si>
    <t>St Tracious Community School</t>
  </si>
  <si>
    <t>Mukuru</t>
  </si>
  <si>
    <t>staff office,library,electricity</t>
  </si>
  <si>
    <t>increase student enrolment</t>
  </si>
  <si>
    <t>classrom renovation</t>
  </si>
  <si>
    <t>PC0422</t>
  </si>
  <si>
    <t>S0274</t>
  </si>
  <si>
    <t>Loch Gardens Primary School</t>
  </si>
  <si>
    <t>Electricity ,Staff office</t>
  </si>
  <si>
    <t>PC0274</t>
  </si>
  <si>
    <t>S0409</t>
  </si>
  <si>
    <t>Kangemi Gichagi</t>
  </si>
  <si>
    <t>electricity,kitchen,staff office,playground</t>
  </si>
  <si>
    <t>improve quality of education for students</t>
  </si>
  <si>
    <t>improve the learning enviroment for students</t>
  </si>
  <si>
    <t>PC0410</t>
  </si>
  <si>
    <t>S0395</t>
  </si>
  <si>
    <t>Smart Choice Academy</t>
  </si>
  <si>
    <t>Dandora phase 2 near kinyagu police station</t>
  </si>
  <si>
    <t>staff ooffice</t>
  </si>
  <si>
    <t>increase acces to the school</t>
  </si>
  <si>
    <t>classrom renovatikon</t>
  </si>
  <si>
    <t>PC0396</t>
  </si>
  <si>
    <t>Electricity,Kitchen,Internet</t>
  </si>
  <si>
    <t>Teacher's Salary</t>
  </si>
  <si>
    <t>PC0444</t>
  </si>
  <si>
    <t>S0093</t>
  </si>
  <si>
    <t>Electricity,Kitchen,staff office,library and fenced wall</t>
  </si>
  <si>
    <t>Improve learning environment for students and teachears</t>
  </si>
  <si>
    <t>Additional classrooms,classrooms renovation and renovate kitchen</t>
  </si>
  <si>
    <t>PC0093</t>
  </si>
  <si>
    <t>S0423</t>
  </si>
  <si>
    <t>56Roret</t>
  </si>
  <si>
    <t>School clinic</t>
  </si>
  <si>
    <t>Accomodation/Rent</t>
  </si>
  <si>
    <t>Good</t>
  </si>
  <si>
    <t>Build classrooms</t>
  </si>
  <si>
    <t>PC0424</t>
  </si>
  <si>
    <t>S0173</t>
  </si>
  <si>
    <t>Electricity,fenced wall,Playground</t>
  </si>
  <si>
    <t>PC0173</t>
  </si>
  <si>
    <t>S0200</t>
  </si>
  <si>
    <t>Mugendi</t>
  </si>
  <si>
    <t>Kitchen Electricity</t>
  </si>
  <si>
    <t>Library Repair</t>
  </si>
  <si>
    <t>PC0200</t>
  </si>
  <si>
    <t>S0258</t>
  </si>
  <si>
    <t xml:space="preserve">La-Unica School and Childcare Centre </t>
  </si>
  <si>
    <t>Rucigate</t>
  </si>
  <si>
    <t>staff office,library,kitchen</t>
  </si>
  <si>
    <t>Performance Incentives</t>
  </si>
  <si>
    <t>Improve the working environment for students</t>
  </si>
  <si>
    <t>Additional  classrooms</t>
  </si>
  <si>
    <t>PC0258</t>
  </si>
  <si>
    <t>S0485</t>
  </si>
  <si>
    <t>Young Achievers Learning Centre</t>
  </si>
  <si>
    <t>2547-006</t>
  </si>
  <si>
    <t>Electricity/play ground/gated</t>
  </si>
  <si>
    <t>Renovation/purchasing learning equipment</t>
  </si>
  <si>
    <t>PC0486</t>
  </si>
  <si>
    <t>S0425</t>
  </si>
  <si>
    <t>Stevelee Acadamy</t>
  </si>
  <si>
    <t>Pipeline,stage mpya</t>
  </si>
  <si>
    <t>increase school attendance</t>
  </si>
  <si>
    <t>classroom renovation, pay teachers</t>
  </si>
  <si>
    <t>PC0426</t>
  </si>
  <si>
    <t>S0259</t>
  </si>
  <si>
    <t>Electricity,Kitchen ,Staff office,Fenced gate</t>
  </si>
  <si>
    <t>new client</t>
  </si>
  <si>
    <t>Water storage,Teacher's office,library/laboratory,purchasing teachin materials</t>
  </si>
  <si>
    <t>PC0259</t>
  </si>
  <si>
    <t>S0483</t>
  </si>
  <si>
    <t>S0107</t>
  </si>
  <si>
    <t>Corner 1 Kiganjo</t>
  </si>
  <si>
    <t>Electricity,Kitchen,Staff office,fenced wall/gated</t>
  </si>
  <si>
    <t>PC0107</t>
  </si>
  <si>
    <t>S0458</t>
  </si>
  <si>
    <t>256-00011</t>
  </si>
  <si>
    <t>gated/electricity/water</t>
  </si>
  <si>
    <t>Buy stationery</t>
  </si>
  <si>
    <t>PC0459</t>
  </si>
  <si>
    <t>S0391</t>
  </si>
  <si>
    <t>Dandora, Sharp Corner</t>
  </si>
  <si>
    <t>Electricity, kitchen, staff office, fenced wall, pitch</t>
  </si>
  <si>
    <t>Additional toilets</t>
  </si>
  <si>
    <t>PC0392</t>
  </si>
  <si>
    <t>S0404</t>
  </si>
  <si>
    <t>St Francis Education Centre</t>
  </si>
  <si>
    <t>Dandora Phase IV</t>
  </si>
  <si>
    <t>Electricity, internet, laboratory</t>
  </si>
  <si>
    <t>Improve the quality education of the students</t>
  </si>
  <si>
    <t>Purchasing Teaching materials</t>
  </si>
  <si>
    <t>PC0405</t>
  </si>
  <si>
    <t>S0207</t>
  </si>
  <si>
    <t>Makosa rd-Gatina</t>
  </si>
  <si>
    <t>Staffroom,kitchen and eletricity</t>
  </si>
  <si>
    <t>PC0207</t>
  </si>
  <si>
    <t>S0218</t>
  </si>
  <si>
    <t>51 Longisa</t>
  </si>
  <si>
    <t>Electricity,Kitchen,staff office,fenced wall/Gated</t>
  </si>
  <si>
    <t>Increase student enrolment,increase student attendance,improve the learning environment for students</t>
  </si>
  <si>
    <t>Additional classrooms,Classroom renovation,Additional toilets,kitchen renovation,domitory renovation</t>
  </si>
  <si>
    <t>Emergency</t>
  </si>
  <si>
    <t>PC0218</t>
  </si>
  <si>
    <t>S0336</t>
  </si>
  <si>
    <t>Electricity,Dinning hall,kitchen and staff office</t>
  </si>
  <si>
    <t>Improve working environment for teachers  and students and increase access  to the school</t>
  </si>
  <si>
    <t xml:space="preserve">classrooms and  toilets renovation </t>
  </si>
  <si>
    <t>PC0337</t>
  </si>
  <si>
    <t>S0334</t>
  </si>
  <si>
    <t>Kitchen, staffroom</t>
  </si>
  <si>
    <t>Adding desk</t>
  </si>
  <si>
    <t>PC0335</t>
  </si>
  <si>
    <t>S0342</t>
  </si>
  <si>
    <t>Pecular Community School</t>
  </si>
  <si>
    <t>classroom,toilets,staffroom</t>
  </si>
  <si>
    <t>PC0343</t>
  </si>
  <si>
    <t>S0422</t>
  </si>
  <si>
    <t>Electricity, kitchen, staff office, internet, playground, gated</t>
  </si>
  <si>
    <t>Improved learning environment for students</t>
  </si>
  <si>
    <t>school maintenance</t>
  </si>
  <si>
    <t>PC0423</t>
  </si>
  <si>
    <t>S0428</t>
  </si>
  <si>
    <t xml:space="preserve">Suncrecent </t>
  </si>
  <si>
    <t xml:space="preserve">Reuben </t>
  </si>
  <si>
    <t>KITCHEN</t>
  </si>
  <si>
    <t xml:space="preserve">increase access to the school </t>
  </si>
  <si>
    <t>classsroom rennovation</t>
  </si>
  <si>
    <t>PC0429</t>
  </si>
  <si>
    <t>S0427</t>
  </si>
  <si>
    <t>Dandora Phase 2 Highway</t>
  </si>
  <si>
    <t>Improve the learning conditions for students</t>
  </si>
  <si>
    <t>PC0428</t>
  </si>
  <si>
    <t>S0396</t>
  </si>
  <si>
    <t>School van</t>
  </si>
  <si>
    <t xml:space="preserve">Increased number of washroom </t>
  </si>
  <si>
    <t>PC0397</t>
  </si>
  <si>
    <t>S0172</t>
  </si>
  <si>
    <t>Gracias Learning Centre</t>
  </si>
  <si>
    <t>Mwiki- Mariru Park</t>
  </si>
  <si>
    <t>Electricity, Boarding House</t>
  </si>
  <si>
    <t>Additional Classroom</t>
  </si>
  <si>
    <t>PC0172</t>
  </si>
  <si>
    <t>S0285</t>
  </si>
  <si>
    <t>Dandora Phase 1</t>
  </si>
  <si>
    <t>Electricity, Kitchen, Staff office, library, gated</t>
  </si>
  <si>
    <t>Staff Loan</t>
  </si>
  <si>
    <t>PC0285</t>
  </si>
  <si>
    <t>S0490</t>
  </si>
  <si>
    <t>Mathare area 2</t>
  </si>
  <si>
    <t xml:space="preserve">Electricity,Kitchen </t>
  </si>
  <si>
    <t>PC0491</t>
  </si>
  <si>
    <t>S0152</t>
  </si>
  <si>
    <t>class constructions</t>
  </si>
  <si>
    <t>PC0152</t>
  </si>
  <si>
    <t>S0424</t>
  </si>
  <si>
    <t xml:space="preserve">Starlight Senior Education Center 
</t>
  </si>
  <si>
    <t>Has improved learning environment</t>
  </si>
  <si>
    <t>PC0425</t>
  </si>
  <si>
    <t>S0357</t>
  </si>
  <si>
    <t>Library/Laboratory</t>
  </si>
  <si>
    <t>PC0358</t>
  </si>
  <si>
    <t>S0105</t>
  </si>
  <si>
    <t>Domain Preparatory School</t>
  </si>
  <si>
    <t>Electricity,dinning hall, library,internet kitchen</t>
  </si>
  <si>
    <t>Teachers office</t>
  </si>
  <si>
    <t>PC0105</t>
  </si>
  <si>
    <t>S0487</t>
  </si>
  <si>
    <t>Kerwa Centre</t>
  </si>
  <si>
    <t>Electricuty,Kitchen,Staffs Office,Play ground,Wall</t>
  </si>
  <si>
    <t>Increased students enrollment and attendance</t>
  </si>
  <si>
    <t>Construction of additional classrooms</t>
  </si>
  <si>
    <t>PC0488</t>
  </si>
  <si>
    <t>S0276</t>
  </si>
  <si>
    <t>Kariobangi</t>
  </si>
  <si>
    <t>PC0276</t>
  </si>
  <si>
    <t>S0373</t>
  </si>
  <si>
    <t>Scholar Spring Academy school</t>
  </si>
  <si>
    <t>Electricity,kitchen,staff office,internet,fencedwall/gate</t>
  </si>
  <si>
    <t>PC0374</t>
  </si>
  <si>
    <t>S0331</t>
  </si>
  <si>
    <t xml:space="preserve">Classroom </t>
  </si>
  <si>
    <t xml:space="preserve">No loan </t>
  </si>
  <si>
    <t>PC0332</t>
  </si>
  <si>
    <t>S0127</t>
  </si>
  <si>
    <t xml:space="preserve">Library </t>
  </si>
  <si>
    <t xml:space="preserve">Good </t>
  </si>
  <si>
    <t>Has not taken another loan</t>
  </si>
  <si>
    <t>PC0127</t>
  </si>
  <si>
    <t>S0015</t>
  </si>
  <si>
    <t>Corner</t>
  </si>
  <si>
    <t>Increase students enrolment</t>
  </si>
  <si>
    <t>N?A</t>
  </si>
  <si>
    <t>PC0015</t>
  </si>
  <si>
    <t>S0306</t>
  </si>
  <si>
    <t>Mwiki Sunton</t>
  </si>
  <si>
    <t>staff offices</t>
  </si>
  <si>
    <t>Improve school renovation</t>
  </si>
  <si>
    <t>Classrooms renovations</t>
  </si>
  <si>
    <t>School renovations purposes</t>
  </si>
  <si>
    <t>PC0307</t>
  </si>
  <si>
    <t>S0178</t>
  </si>
  <si>
    <t xml:space="preserve">Great Promise School Kasarani </t>
  </si>
  <si>
    <t>Sunton</t>
  </si>
  <si>
    <t>classrooms</t>
  </si>
  <si>
    <t>increased enrollment</t>
  </si>
  <si>
    <t>PC0178</t>
  </si>
  <si>
    <t>S0089</t>
  </si>
  <si>
    <t>Soweto,Kayole</t>
  </si>
  <si>
    <t>Electricity,Dining hall,Kitchen Staff office</t>
  </si>
  <si>
    <t>Classsroom renovations</t>
  </si>
  <si>
    <t>PC0089</t>
  </si>
  <si>
    <t>S0465</t>
  </si>
  <si>
    <t xml:space="preserve">Moisbridge </t>
  </si>
  <si>
    <t xml:space="preserve">Kitchen </t>
  </si>
  <si>
    <t xml:space="preserve">Classrooms renovation </t>
  </si>
  <si>
    <t>PC0466</t>
  </si>
  <si>
    <t>S0051</t>
  </si>
  <si>
    <t xml:space="preserve">Nasra Bee Center </t>
  </si>
  <si>
    <t>It helped me run my activities smoothly</t>
  </si>
  <si>
    <t>To renovate the school</t>
  </si>
  <si>
    <t>PC0051</t>
  </si>
  <si>
    <t>S0340</t>
  </si>
  <si>
    <t>PC0341</t>
  </si>
  <si>
    <t>S0142</t>
  </si>
  <si>
    <t xml:space="preserve">Kitengela kyangombe </t>
  </si>
  <si>
    <t xml:space="preserve">Electricity and water </t>
  </si>
  <si>
    <t xml:space="preserve">Maintenance and repair </t>
  </si>
  <si>
    <t>PC0142</t>
  </si>
  <si>
    <t>S0360</t>
  </si>
  <si>
    <t xml:space="preserve">Kanyoni Kiangunu </t>
  </si>
  <si>
    <t xml:space="preserve">Staff office </t>
  </si>
  <si>
    <t>Transport</t>
  </si>
  <si>
    <t xml:space="preserve">Renovation of classes </t>
  </si>
  <si>
    <t xml:space="preserve">Building a laboratory </t>
  </si>
  <si>
    <t xml:space="preserve">Building of washroom </t>
  </si>
  <si>
    <t>PC0361</t>
  </si>
  <si>
    <t>S0209</t>
  </si>
  <si>
    <t>Chokaa</t>
  </si>
  <si>
    <t>Internet ,Staff office,</t>
  </si>
  <si>
    <t>PC0209</t>
  </si>
  <si>
    <t xml:space="preserve">Tassia </t>
  </si>
  <si>
    <t>S0283</t>
  </si>
  <si>
    <t>Kawangware 56</t>
  </si>
  <si>
    <t>Playing ground</t>
  </si>
  <si>
    <t>improve the working environment for teachers</t>
  </si>
  <si>
    <t>Additinal toilets</t>
  </si>
  <si>
    <t>PC0283</t>
  </si>
  <si>
    <t>S0310</t>
  </si>
  <si>
    <t xml:space="preserve">Naki Faith Learning Centre </t>
  </si>
  <si>
    <t xml:space="preserve">Majimazuri </t>
  </si>
  <si>
    <t xml:space="preserve">Play ground </t>
  </si>
  <si>
    <t xml:space="preserve">School renovation </t>
  </si>
  <si>
    <t>PC0311</t>
  </si>
  <si>
    <t>S0138</t>
  </si>
  <si>
    <t>Kahawa West Bima road</t>
  </si>
  <si>
    <t xml:space="preserve">Iron sheet, concrete </t>
  </si>
  <si>
    <t xml:space="preserve">More kids enrolling </t>
  </si>
  <si>
    <t xml:space="preserve">Staff salaries </t>
  </si>
  <si>
    <t xml:space="preserve">To develop my school </t>
  </si>
  <si>
    <t>PC0138</t>
  </si>
  <si>
    <t>S0038</t>
  </si>
  <si>
    <t xml:space="preserve">Bethsaida School Chebangang </t>
  </si>
  <si>
    <t>162 Kericho</t>
  </si>
  <si>
    <t>Extra classrooms</t>
  </si>
  <si>
    <t>Because the amount wasnt sufficient for school expansion</t>
  </si>
  <si>
    <t>PC0038</t>
  </si>
  <si>
    <t>S0114</t>
  </si>
  <si>
    <t>githunguri</t>
  </si>
  <si>
    <t>increase access to  the school</t>
  </si>
  <si>
    <t>PC0114</t>
  </si>
  <si>
    <t>S0080</t>
  </si>
  <si>
    <t xml:space="preserve">Caroline Junior School </t>
  </si>
  <si>
    <t>MWIKI</t>
  </si>
  <si>
    <t>Roads</t>
  </si>
  <si>
    <t>Construction of an upcoming school</t>
  </si>
  <si>
    <t>Renovation and lockers</t>
  </si>
  <si>
    <t>PC0080</t>
  </si>
  <si>
    <t>S0406</t>
  </si>
  <si>
    <t>St Ignitius</t>
  </si>
  <si>
    <t>Kinoo</t>
  </si>
  <si>
    <t>Water</t>
  </si>
  <si>
    <t>Added classses</t>
  </si>
  <si>
    <t>PC0407</t>
  </si>
  <si>
    <t>S0436</t>
  </si>
  <si>
    <t>fenced wall,electricity</t>
  </si>
  <si>
    <t>increase students enrolment. Improve learning environment</t>
  </si>
  <si>
    <t>she needed more funds</t>
  </si>
  <si>
    <t>PC0437</t>
  </si>
  <si>
    <t>S0364</t>
  </si>
  <si>
    <t xml:space="preserve">Mathare north </t>
  </si>
  <si>
    <t xml:space="preserve">Increased students enrollment </t>
  </si>
  <si>
    <t xml:space="preserve">School renovation, furniture repair </t>
  </si>
  <si>
    <t xml:space="preserve">The reason being premier has low interest rates </t>
  </si>
  <si>
    <t>PC0365</t>
  </si>
  <si>
    <t>S0087</t>
  </si>
  <si>
    <t>TOT</t>
  </si>
  <si>
    <t>Dining and Dormitory</t>
  </si>
  <si>
    <t>Improved school structures</t>
  </si>
  <si>
    <t>Toilet and Dormitory Renovation</t>
  </si>
  <si>
    <t>PC0087</t>
  </si>
  <si>
    <t>S0113</t>
  </si>
  <si>
    <t>Mlango Kubwa</t>
  </si>
  <si>
    <t>Elect</t>
  </si>
  <si>
    <t>PC0113</t>
  </si>
  <si>
    <t>S0143</t>
  </si>
  <si>
    <t xml:space="preserve">Fortune Kindergarten </t>
  </si>
  <si>
    <t>10100 ciaraini</t>
  </si>
  <si>
    <t>Tank</t>
  </si>
  <si>
    <t>Added school lockers</t>
  </si>
  <si>
    <t>To buy books</t>
  </si>
  <si>
    <t>PC0143</t>
  </si>
  <si>
    <t>S0121</t>
  </si>
  <si>
    <t>Increase Students enrolment</t>
  </si>
  <si>
    <t>Additiona and classroom renovation</t>
  </si>
  <si>
    <t>PC0121</t>
  </si>
  <si>
    <t>S0157</t>
  </si>
  <si>
    <t>Glisha Bridge Academy</t>
  </si>
  <si>
    <t>Kamureito. P. O. Box 738</t>
  </si>
  <si>
    <t>12</t>
  </si>
  <si>
    <t>11</t>
  </si>
  <si>
    <t>PC0157</t>
  </si>
  <si>
    <t>S0161</t>
  </si>
  <si>
    <t xml:space="preserve">God's Favour Calvary Education Centre </t>
  </si>
  <si>
    <t xml:space="preserve">Ongata Rongai kware </t>
  </si>
  <si>
    <t xml:space="preserve">Desk, blackboard </t>
  </si>
  <si>
    <t>Building another class</t>
  </si>
  <si>
    <t>PC0161</t>
  </si>
  <si>
    <t>S0072</t>
  </si>
  <si>
    <t xml:space="preserve">Hunters 3rd street </t>
  </si>
  <si>
    <t xml:space="preserve">Purchasing teaching Materials </t>
  </si>
  <si>
    <t>PC0072</t>
  </si>
  <si>
    <t>S0003</t>
  </si>
  <si>
    <t xml:space="preserve">Able Brains Educational Academy Centre </t>
  </si>
  <si>
    <t>Omega Junction</t>
  </si>
  <si>
    <t>PC0003</t>
  </si>
  <si>
    <t>S0040</t>
  </si>
  <si>
    <t xml:space="preserve">264, Naromoru </t>
  </si>
  <si>
    <t>concrete</t>
  </si>
  <si>
    <t>emergency</t>
  </si>
  <si>
    <t>PC0040</t>
  </si>
  <si>
    <t>S0073</t>
  </si>
  <si>
    <t>Umoja Innercore</t>
  </si>
  <si>
    <t>PC0073</t>
  </si>
  <si>
    <t>S0201</t>
  </si>
  <si>
    <t xml:space="preserve">Road Block </t>
  </si>
  <si>
    <t xml:space="preserve">Lab, library, classrooms </t>
  </si>
  <si>
    <t xml:space="preserve">Construction of Laboratory </t>
  </si>
  <si>
    <t xml:space="preserve">Equipping laboratory </t>
  </si>
  <si>
    <t>PC0201</t>
  </si>
  <si>
    <t>S0261</t>
  </si>
  <si>
    <t xml:space="preserve">Luckysummer next to Soul Harvesters </t>
  </si>
  <si>
    <t>PC0261</t>
  </si>
  <si>
    <t>S0482</t>
  </si>
  <si>
    <t>Ndenderu</t>
  </si>
  <si>
    <t xml:space="preserve">Improve the learning environment for students </t>
  </si>
  <si>
    <t>PC0483</t>
  </si>
  <si>
    <t>S0163</t>
  </si>
  <si>
    <t>Gods Will Academy</t>
  </si>
  <si>
    <t>Mau Summit</t>
  </si>
  <si>
    <t>Contructing classrooms</t>
  </si>
  <si>
    <t>PC0163</t>
  </si>
  <si>
    <t>S0265</t>
  </si>
  <si>
    <t>Lins Education Centre</t>
  </si>
  <si>
    <t>PC0265</t>
  </si>
  <si>
    <t>S0460</t>
  </si>
  <si>
    <t>Mountain view</t>
  </si>
  <si>
    <t>NEW CLIENT</t>
  </si>
  <si>
    <t>REPAIRS AND MAINTANANCE</t>
  </si>
  <si>
    <t>PC0461</t>
  </si>
  <si>
    <t>S0033</t>
  </si>
  <si>
    <t xml:space="preserve">Benedito highway complex academy </t>
  </si>
  <si>
    <t>Kongoini</t>
  </si>
  <si>
    <t>desks,chairs,tables</t>
  </si>
  <si>
    <t>junior secondary improvements</t>
  </si>
  <si>
    <t>development</t>
  </si>
  <si>
    <t>PC0033</t>
  </si>
  <si>
    <t>S0169</t>
  </si>
  <si>
    <t>opened a separate business</t>
  </si>
  <si>
    <t>its a merry go round</t>
  </si>
  <si>
    <t>PC0169</t>
  </si>
  <si>
    <t xml:space="preserve">Buildings </t>
  </si>
  <si>
    <t>IMPROVE THE LEARNING ENVIRONMENT</t>
  </si>
  <si>
    <t>BUYING LEARNING MATERIALS</t>
  </si>
  <si>
    <t>PC0538</t>
  </si>
  <si>
    <t>S0525</t>
  </si>
  <si>
    <t>building more classes</t>
  </si>
  <si>
    <t>PC0527</t>
  </si>
  <si>
    <t>S0502</t>
  </si>
  <si>
    <t xml:space="preserve">Bright Destiny Academy </t>
  </si>
  <si>
    <t>Boiman</t>
  </si>
  <si>
    <t>Electricity, kitchen, staff office, fenced wall gated</t>
  </si>
  <si>
    <t>first loan</t>
  </si>
  <si>
    <t>improve classes</t>
  </si>
  <si>
    <t>to dig boreholes</t>
  </si>
  <si>
    <t>PC0504</t>
  </si>
  <si>
    <t>S0538</t>
  </si>
  <si>
    <t xml:space="preserve">St Claire school </t>
  </si>
  <si>
    <t xml:space="preserve">Nkoroi </t>
  </si>
  <si>
    <t xml:space="preserve">Added toilet </t>
  </si>
  <si>
    <t>PC0543</t>
  </si>
  <si>
    <t>S0505</t>
  </si>
  <si>
    <t xml:space="preserve">Chachas Educational Centre </t>
  </si>
  <si>
    <t xml:space="preserve">Toilet </t>
  </si>
  <si>
    <t xml:space="preserve">Good Learning environment </t>
  </si>
  <si>
    <t xml:space="preserve">Renovations </t>
  </si>
  <si>
    <t>Nil</t>
  </si>
  <si>
    <t>PC0507</t>
  </si>
  <si>
    <t>S0527</t>
  </si>
  <si>
    <t>Maklyn Education Centre</t>
  </si>
  <si>
    <t>Kayole 1</t>
  </si>
  <si>
    <t>Increase students enrolment and attendance</t>
  </si>
  <si>
    <t>PC0529</t>
  </si>
  <si>
    <t>S0518</t>
  </si>
  <si>
    <t>Mwiki police road</t>
  </si>
  <si>
    <t xml:space="preserve">Improve of classroom </t>
  </si>
  <si>
    <t xml:space="preserve">It was not enough </t>
  </si>
  <si>
    <t>PC0520</t>
  </si>
  <si>
    <t>S0514</t>
  </si>
  <si>
    <t>First Class Education Centre</t>
  </si>
  <si>
    <t>chokaa</t>
  </si>
  <si>
    <t>classrooms,office,kitchen toilets</t>
  </si>
  <si>
    <t>increased number of student</t>
  </si>
  <si>
    <t>PC0516</t>
  </si>
  <si>
    <t>S0515</t>
  </si>
  <si>
    <t xml:space="preserve">Upgrade of classroom furniture </t>
  </si>
  <si>
    <t>PC0517</t>
  </si>
  <si>
    <t>S0519</t>
  </si>
  <si>
    <t xml:space="preserve">Mathare North Area 1 </t>
  </si>
  <si>
    <t xml:space="preserve">Desks,tables, computers and library </t>
  </si>
  <si>
    <t xml:space="preserve">Upgrade of furnitures </t>
  </si>
  <si>
    <t>PC0521</t>
  </si>
  <si>
    <t>S0516</t>
  </si>
  <si>
    <t>Gift of Hope Learning Centre</t>
  </si>
  <si>
    <t xml:space="preserve">Corner </t>
  </si>
  <si>
    <t>Nill</t>
  </si>
  <si>
    <t xml:space="preserve">Buying laboratory equipment </t>
  </si>
  <si>
    <t>PC0518</t>
  </si>
  <si>
    <t>S0499</t>
  </si>
  <si>
    <t xml:space="preserve">Araunah Roses Educational Centre </t>
  </si>
  <si>
    <t xml:space="preserve">Githurai 44 sonic </t>
  </si>
  <si>
    <t>PC0500</t>
  </si>
  <si>
    <t>S0511</t>
  </si>
  <si>
    <t>electricity, kitchen ,staff office , library ,internet ,fenced gated</t>
  </si>
  <si>
    <t>PC0513</t>
  </si>
  <si>
    <t>S0541</t>
  </si>
  <si>
    <t>S0531</t>
  </si>
  <si>
    <t>Kangemi Mountain view</t>
  </si>
  <si>
    <t>Electricity,dinning hall and staff office</t>
  </si>
  <si>
    <t>Improve learning environment for students and teachers</t>
  </si>
  <si>
    <t>Additional Classrooms,additional toilets and renovation</t>
  </si>
  <si>
    <t>PC0534</t>
  </si>
  <si>
    <t>S0506</t>
  </si>
  <si>
    <t>S0535</t>
  </si>
  <si>
    <t xml:space="preserve">Royal Kings Academy </t>
  </si>
  <si>
    <t>663</t>
  </si>
  <si>
    <t>Church building</t>
  </si>
  <si>
    <t>School expansions</t>
  </si>
  <si>
    <t>Classroom expansion</t>
  </si>
  <si>
    <t>The loan was insufficient</t>
  </si>
  <si>
    <t>PC0539</t>
  </si>
  <si>
    <t>S0524</t>
  </si>
  <si>
    <t xml:space="preserve">Joy Beginners School </t>
  </si>
  <si>
    <t>PC0526</t>
  </si>
  <si>
    <t>S0498</t>
  </si>
  <si>
    <t xml:space="preserve">Huruma komboni </t>
  </si>
  <si>
    <t>PC0499</t>
  </si>
  <si>
    <t>S0504</t>
  </si>
  <si>
    <t>Makongeni phase4,plot 238/232</t>
  </si>
  <si>
    <t xml:space="preserve">New client </t>
  </si>
  <si>
    <t xml:space="preserve">Salaries </t>
  </si>
  <si>
    <t>PC0506</t>
  </si>
  <si>
    <t>S0510</t>
  </si>
  <si>
    <t>Performance growth</t>
  </si>
  <si>
    <t xml:space="preserve">Improving performance </t>
  </si>
  <si>
    <t>PC0512</t>
  </si>
  <si>
    <t>S0540</t>
  </si>
  <si>
    <t>Kandisi</t>
  </si>
  <si>
    <t>yes</t>
  </si>
  <si>
    <t>PC0546</t>
  </si>
  <si>
    <t>S0522</t>
  </si>
  <si>
    <t xml:space="preserve">Hunny Kids Educational Centre </t>
  </si>
  <si>
    <t>Kamulu</t>
  </si>
  <si>
    <t xml:space="preserve">Learning structures </t>
  </si>
  <si>
    <t xml:space="preserve">Class renovations </t>
  </si>
  <si>
    <t>PC0524</t>
  </si>
  <si>
    <t>S0539</t>
  </si>
  <si>
    <t>St Micah Educational Centre</t>
  </si>
  <si>
    <t>Hotel</t>
  </si>
  <si>
    <t>PC0544</t>
  </si>
  <si>
    <t>S0507</t>
  </si>
  <si>
    <t xml:space="preserve">Crown Academy </t>
  </si>
  <si>
    <t>Vans</t>
  </si>
  <si>
    <t>Buying of school utilities</t>
  </si>
  <si>
    <t>Had no sufficient funds</t>
  </si>
  <si>
    <t>PC0509</t>
  </si>
  <si>
    <t>S0493</t>
  </si>
  <si>
    <t>Mauche</t>
  </si>
  <si>
    <t>Well</t>
  </si>
  <si>
    <t>contruction of classroms</t>
  </si>
  <si>
    <t>PC0494</t>
  </si>
  <si>
    <t>S0526</t>
  </si>
  <si>
    <t xml:space="preserve">Lang'ata </t>
  </si>
  <si>
    <t>Electricity,fenced wall, staff office, internet</t>
  </si>
  <si>
    <t xml:space="preserve">Helped in purchasing learning materials </t>
  </si>
  <si>
    <t xml:space="preserve">To purchase tablets for students </t>
  </si>
  <si>
    <t>PC0528</t>
  </si>
  <si>
    <t>S0529</t>
  </si>
  <si>
    <t>Dinning hall</t>
  </si>
  <si>
    <t xml:space="preserve">Added more classrooms </t>
  </si>
  <si>
    <t xml:space="preserve">To complete pending construction </t>
  </si>
  <si>
    <t>PC0531</t>
  </si>
  <si>
    <t>S0513</t>
  </si>
  <si>
    <t xml:space="preserve">Fekema Community Centre </t>
  </si>
  <si>
    <t>Maria</t>
  </si>
  <si>
    <t xml:space="preserve">Construction </t>
  </si>
  <si>
    <t xml:space="preserve">Renovations of classroom </t>
  </si>
  <si>
    <t xml:space="preserve">Working </t>
  </si>
  <si>
    <t>PC0515</t>
  </si>
  <si>
    <t>S0501</t>
  </si>
  <si>
    <t xml:space="preserve">Blessed Hope Academy Embakasi </t>
  </si>
  <si>
    <t>Improve learning environment</t>
  </si>
  <si>
    <t>classrooms renovation and wall constructions</t>
  </si>
  <si>
    <t>PC0503</t>
  </si>
  <si>
    <t>S0500</t>
  </si>
  <si>
    <t>Yaganek</t>
  </si>
  <si>
    <t xml:space="preserve">Electricity and kitchen </t>
  </si>
  <si>
    <t xml:space="preserve">Improvement </t>
  </si>
  <si>
    <t xml:space="preserve">General maintenance </t>
  </si>
  <si>
    <t>PC0502</t>
  </si>
  <si>
    <t>S0512</t>
  </si>
  <si>
    <t>Pitch, washrooms,staff office, kitchen,hall</t>
  </si>
  <si>
    <t xml:space="preserve">School Development </t>
  </si>
  <si>
    <t>PC0514</t>
  </si>
  <si>
    <t>S0521</t>
  </si>
  <si>
    <t xml:space="preserve">Ngundune </t>
  </si>
  <si>
    <t xml:space="preserve">Classrooms </t>
  </si>
  <si>
    <t xml:space="preserve">Working capital </t>
  </si>
  <si>
    <t>PC0523</t>
  </si>
  <si>
    <t>S0494</t>
  </si>
  <si>
    <t xml:space="preserve">kiambu </t>
  </si>
  <si>
    <t>infrastructure</t>
  </si>
  <si>
    <t>PC0495</t>
  </si>
  <si>
    <t>S0532</t>
  </si>
  <si>
    <t xml:space="preserve">Kiserian </t>
  </si>
  <si>
    <t xml:space="preserve">Improve sanitation conditions </t>
  </si>
  <si>
    <t xml:space="preserve">Internet installation </t>
  </si>
  <si>
    <t>PC0535</t>
  </si>
  <si>
    <t>S0509</t>
  </si>
  <si>
    <t xml:space="preserve">Diligent Steps Academy </t>
  </si>
  <si>
    <t>Komarock phase 2 3A hse no. 358</t>
  </si>
  <si>
    <t xml:space="preserve">Kitchen electricity </t>
  </si>
  <si>
    <t xml:space="preserve">Buy musical instruments </t>
  </si>
  <si>
    <t>PC0511</t>
  </si>
  <si>
    <t>S0503</t>
  </si>
  <si>
    <t xml:space="preserve">Brookshine Junior Academy </t>
  </si>
  <si>
    <t xml:space="preserve">Kitengela Noonkopir </t>
  </si>
  <si>
    <t xml:space="preserve">Kindergarten </t>
  </si>
  <si>
    <t>PC0505</t>
  </si>
  <si>
    <t>S0497</t>
  </si>
  <si>
    <t>Abbyjoy Preparatory School</t>
  </si>
  <si>
    <t>kayole</t>
  </si>
  <si>
    <t>classrooms,office,toilets</t>
  </si>
  <si>
    <t>rennovation</t>
  </si>
  <si>
    <t>PC0498</t>
  </si>
  <si>
    <t>S0536</t>
  </si>
  <si>
    <t>Library</t>
  </si>
  <si>
    <t>New loan</t>
  </si>
  <si>
    <t xml:space="preserve">To add more classrooms </t>
  </si>
  <si>
    <t>PC0540</t>
  </si>
  <si>
    <t>S0523</t>
  </si>
  <si>
    <t xml:space="preserve">Kabiria, kawangware, satellite </t>
  </si>
  <si>
    <t>Electricity, staff office,kitchen and play ground</t>
  </si>
  <si>
    <t>Improve Learning environment for students and teachers</t>
  </si>
  <si>
    <t>Library and labortary</t>
  </si>
  <si>
    <t>for land purchase</t>
  </si>
  <si>
    <t>PC0525</t>
  </si>
  <si>
    <t>S0517</t>
  </si>
  <si>
    <t>Mathare Area 1</t>
  </si>
  <si>
    <t xml:space="preserve">Iron sheet </t>
  </si>
  <si>
    <t>Morekids enroling</t>
  </si>
  <si>
    <t xml:space="preserve">Purchase teaching materials </t>
  </si>
  <si>
    <t>PC0519</t>
  </si>
  <si>
    <t>S0520</t>
  </si>
  <si>
    <t>Water,electricity</t>
  </si>
  <si>
    <t xml:space="preserve">Improved performance </t>
  </si>
  <si>
    <t xml:space="preserve">Classes renovation </t>
  </si>
  <si>
    <t xml:space="preserve">Loan application process </t>
  </si>
  <si>
    <t>PC0522</t>
  </si>
  <si>
    <t>S0543</t>
  </si>
  <si>
    <t>Kiptagich</t>
  </si>
  <si>
    <t>Semi parmanent</t>
  </si>
  <si>
    <t>PC0550</t>
  </si>
  <si>
    <t>S0528</t>
  </si>
  <si>
    <t>Milesteps Preparatory School</t>
  </si>
  <si>
    <t xml:space="preserve">Playground </t>
  </si>
  <si>
    <t xml:space="preserve">School developed </t>
  </si>
  <si>
    <t xml:space="preserve">Primary Operation </t>
  </si>
  <si>
    <t>PC0530</t>
  </si>
  <si>
    <t>S0542</t>
  </si>
  <si>
    <t>kitchen, playground, dining hall, electricity</t>
  </si>
  <si>
    <t>No loan</t>
  </si>
  <si>
    <t>PC0549</t>
  </si>
  <si>
    <t>S0533</t>
  </si>
  <si>
    <t xml:space="preserve">Seguton </t>
  </si>
  <si>
    <t xml:space="preserve">Dormitories, Fenced wall, electricity, kitchen </t>
  </si>
  <si>
    <t>crenovate classrooms</t>
  </si>
  <si>
    <t>PC0536</t>
  </si>
  <si>
    <t>S0496</t>
  </si>
  <si>
    <t>Purchase school land</t>
  </si>
  <si>
    <t xml:space="preserve">Pay salaries </t>
  </si>
  <si>
    <t>To purchase school bus</t>
  </si>
  <si>
    <t>PC0497</t>
  </si>
  <si>
    <t>S0530</t>
  </si>
  <si>
    <t xml:space="preserve">New Glory Education Centre </t>
  </si>
  <si>
    <t xml:space="preserve">Kariobangi </t>
  </si>
  <si>
    <t>Increased number of student</t>
  </si>
  <si>
    <t>PC0533</t>
  </si>
  <si>
    <t>S0508</t>
  </si>
  <si>
    <t>Waithaka</t>
  </si>
  <si>
    <t>Electricity,Kitchen,Staff office,Boarding rooms,Internet and Fenced wall</t>
  </si>
  <si>
    <t>Improve Learning Environment for students and teachers</t>
  </si>
  <si>
    <t>Renovate toilets and repair vehicle</t>
  </si>
  <si>
    <t>PC0510</t>
  </si>
  <si>
    <t>S0544</t>
  </si>
  <si>
    <t>Musasa</t>
  </si>
  <si>
    <t>Helped drill school borehole</t>
  </si>
  <si>
    <t>class improvement</t>
  </si>
  <si>
    <t>PC0551</t>
  </si>
  <si>
    <t>S0495</t>
  </si>
  <si>
    <t>Dandora Phase 2</t>
  </si>
  <si>
    <t>PC0496</t>
  </si>
  <si>
    <t>S0537</t>
  </si>
  <si>
    <t>S0545</t>
  </si>
  <si>
    <t>S0546</t>
  </si>
  <si>
    <t>Road</t>
  </si>
  <si>
    <t>S0547</t>
  </si>
  <si>
    <t>Thika</t>
  </si>
  <si>
    <t>Kitchens</t>
  </si>
  <si>
    <t xml:space="preserve">Enrollment of students through marketing </t>
  </si>
  <si>
    <t xml:space="preserve">Marketing </t>
  </si>
  <si>
    <t xml:space="preserve">For development </t>
  </si>
  <si>
    <t>S0548</t>
  </si>
  <si>
    <t xml:space="preserve">Blossom Academy </t>
  </si>
  <si>
    <t>class renovations</t>
  </si>
  <si>
    <t>S0549</t>
  </si>
  <si>
    <t>Mathare arear 4</t>
  </si>
  <si>
    <t>classrooms,office,</t>
  </si>
  <si>
    <t>increased number of students</t>
  </si>
  <si>
    <t>S0550</t>
  </si>
  <si>
    <t>Lansta Learning Centre</t>
  </si>
  <si>
    <t>School learning facilities</t>
  </si>
  <si>
    <t>S0551</t>
  </si>
  <si>
    <t>pipeline</t>
  </si>
  <si>
    <t xml:space="preserve">increase enrollment </t>
  </si>
  <si>
    <t>rennovation of classroom</t>
  </si>
  <si>
    <t>S0552</t>
  </si>
  <si>
    <t>Jobenfa Community Centre</t>
  </si>
  <si>
    <t xml:space="preserve">Pipeline kware </t>
  </si>
  <si>
    <t>IMPROVE WELLBEING OF STUDENTS</t>
  </si>
  <si>
    <t xml:space="preserve">CLASSROM RENOVATION </t>
  </si>
  <si>
    <t>S0553</t>
  </si>
  <si>
    <t xml:space="preserve">Faith Shepherd Academy </t>
  </si>
  <si>
    <t xml:space="preserve">Tumaini </t>
  </si>
  <si>
    <t xml:space="preserve">Building Structures </t>
  </si>
  <si>
    <t>boost class building</t>
  </si>
  <si>
    <t>S0555</t>
  </si>
  <si>
    <t xml:space="preserve">Nairobi </t>
  </si>
  <si>
    <t>S0554</t>
  </si>
  <si>
    <t xml:space="preserve">Electricity, dinning hall, kitchen,staff office,library, playground </t>
  </si>
  <si>
    <t>First time borrower</t>
  </si>
  <si>
    <t>S0556</t>
  </si>
  <si>
    <t xml:space="preserve">Narumoro </t>
  </si>
  <si>
    <t>Laikipia</t>
  </si>
  <si>
    <t xml:space="preserve">Increase the school's financial resilience </t>
  </si>
  <si>
    <t>S0557</t>
  </si>
  <si>
    <t>S0558</t>
  </si>
  <si>
    <t>Tembwo</t>
  </si>
  <si>
    <t xml:space="preserve">Staff office, playing ground, Fenced Wall/gated </t>
  </si>
  <si>
    <t>S0559</t>
  </si>
  <si>
    <t>Water tank</t>
  </si>
  <si>
    <t>Additional Toilets</t>
  </si>
  <si>
    <t>S0560</t>
  </si>
  <si>
    <t>Soy</t>
  </si>
  <si>
    <t>no loan record</t>
  </si>
  <si>
    <t>maintances</t>
  </si>
  <si>
    <t>S0561</t>
  </si>
  <si>
    <t>Electricity,staff office, peach,fence</t>
  </si>
  <si>
    <t xml:space="preserve">First time borrower </t>
  </si>
  <si>
    <t>S0562</t>
  </si>
  <si>
    <t>Nandi Hills</t>
  </si>
  <si>
    <t>semi-parmanent</t>
  </si>
  <si>
    <t>Expansion of classrooms</t>
  </si>
  <si>
    <t>S0563</t>
  </si>
  <si>
    <t>Gachie</t>
  </si>
  <si>
    <t>Electricity,kitchen,staff office,internet,fenced wall</t>
  </si>
  <si>
    <t>Pay teachers salaries</t>
  </si>
  <si>
    <t>S0564</t>
  </si>
  <si>
    <t xml:space="preserve">Ruai Nanyuki </t>
  </si>
  <si>
    <t xml:space="preserve">Infrastructure </t>
  </si>
  <si>
    <t xml:space="preserve">Adding a classroom </t>
  </si>
  <si>
    <t xml:space="preserve">Loan amount </t>
  </si>
  <si>
    <t>S0565</t>
  </si>
  <si>
    <t>Electricity,Kitchen and Staff office</t>
  </si>
  <si>
    <t>Renovation of existing toilets</t>
  </si>
  <si>
    <t>S0566</t>
  </si>
  <si>
    <t>Additional and classroom renovation</t>
  </si>
  <si>
    <t>S0567</t>
  </si>
  <si>
    <t>Kabuyefwe</t>
  </si>
  <si>
    <t>I did not take any previous loan</t>
  </si>
  <si>
    <t xml:space="preserve">Laboratory  and class renovation </t>
  </si>
  <si>
    <t xml:space="preserve">I have not taken any other loans </t>
  </si>
  <si>
    <t>S0568</t>
  </si>
  <si>
    <t xml:space="preserve">Rongai near boonhouse </t>
  </si>
  <si>
    <t>Kitchen comp lab staff room</t>
  </si>
  <si>
    <t>Wasn't aware of premier by then</t>
  </si>
  <si>
    <t>S0569</t>
  </si>
  <si>
    <t>Babadogo</t>
  </si>
  <si>
    <t>classroom and office</t>
  </si>
  <si>
    <t>S0570</t>
  </si>
  <si>
    <t>Jafrin Education Centre</t>
  </si>
  <si>
    <t xml:space="preserve">Kware </t>
  </si>
  <si>
    <t xml:space="preserve">ELECTRICITY </t>
  </si>
  <si>
    <t xml:space="preserve">IMPROVE LEARNING ENVIROMENT TO THESTUDENTS </t>
  </si>
  <si>
    <t xml:space="preserve">CLASSROOM RENOVATION </t>
  </si>
  <si>
    <t>S0571</t>
  </si>
  <si>
    <t>Ndwaru Road Kawangware</t>
  </si>
  <si>
    <t>Electricity,dinning hall,kitchen,staff office,Laboratory,fenced wall.internate</t>
  </si>
  <si>
    <t>purchasing teaching materials,additional classrooms,teachers office</t>
  </si>
  <si>
    <t>he was not aware of premier credit by that time</t>
  </si>
  <si>
    <t>S0572</t>
  </si>
  <si>
    <t>Green Hope Academy</t>
  </si>
  <si>
    <t>S0573</t>
  </si>
  <si>
    <t>Pitch, gated, electricity</t>
  </si>
  <si>
    <t>Purchasing computers</t>
  </si>
  <si>
    <t>S0574</t>
  </si>
  <si>
    <t xml:space="preserve">Catholic,matangi junction </t>
  </si>
  <si>
    <t>maintainance</t>
  </si>
  <si>
    <t>infrustructures</t>
  </si>
  <si>
    <t>S0575</t>
  </si>
  <si>
    <t>12584</t>
  </si>
  <si>
    <t>Computer lab</t>
  </si>
  <si>
    <t>Positive</t>
  </si>
  <si>
    <t>Science laboratory</t>
  </si>
  <si>
    <t>S0576</t>
  </si>
  <si>
    <t>Kalawa Winners Academy</t>
  </si>
  <si>
    <t>Kalawa -Makueni</t>
  </si>
  <si>
    <t>Building</t>
  </si>
  <si>
    <t>Building more classroom</t>
  </si>
  <si>
    <t>Fair interest rate</t>
  </si>
  <si>
    <t>S0577</t>
  </si>
  <si>
    <t>Chesori School</t>
  </si>
  <si>
    <t>Syokimau katani road</t>
  </si>
  <si>
    <t>Classrooms,</t>
  </si>
  <si>
    <t xml:space="preserve">Classrooms advancement </t>
  </si>
  <si>
    <t>Add more classes</t>
  </si>
  <si>
    <t xml:space="preserve">Addition of classes </t>
  </si>
  <si>
    <t>S0578</t>
  </si>
  <si>
    <t>S0579</t>
  </si>
  <si>
    <t xml:space="preserve">Muchagara </t>
  </si>
  <si>
    <t>Pipe water</t>
  </si>
  <si>
    <t>Repair of school van</t>
  </si>
  <si>
    <t>Renovation of class rooms</t>
  </si>
  <si>
    <t>S0580</t>
  </si>
  <si>
    <t>I paid my staff</t>
  </si>
  <si>
    <t>S0581</t>
  </si>
  <si>
    <t>Kanisani nkoroi north road</t>
  </si>
  <si>
    <t>Electricity, Gate</t>
  </si>
  <si>
    <t>This is the first Time</t>
  </si>
  <si>
    <t>Addational toilets</t>
  </si>
  <si>
    <t>S0582</t>
  </si>
  <si>
    <t>Stage 2</t>
  </si>
  <si>
    <t>Amenities</t>
  </si>
  <si>
    <t xml:space="preserve">No </t>
  </si>
  <si>
    <t>Renovate the school</t>
  </si>
  <si>
    <t>S0583</t>
  </si>
  <si>
    <t>Pivot Preperatory School</t>
  </si>
  <si>
    <t>improved learning environment for student</t>
  </si>
  <si>
    <t>for school development</t>
  </si>
  <si>
    <t>S0605</t>
  </si>
  <si>
    <t>Lakisama kasarani</t>
  </si>
  <si>
    <t>toilets</t>
  </si>
  <si>
    <t>addings more structures</t>
  </si>
  <si>
    <t>n\a</t>
  </si>
  <si>
    <t>S0619</t>
  </si>
  <si>
    <t xml:space="preserve">St Bakhita joy school </t>
  </si>
  <si>
    <t>Githurai kimbo</t>
  </si>
  <si>
    <t>no previous loan</t>
  </si>
  <si>
    <t>low intrest</t>
  </si>
  <si>
    <t>S0631</t>
  </si>
  <si>
    <t xml:space="preserve">YM Memorial School </t>
  </si>
  <si>
    <t>Electricity, kitchen, library, Internet, staff office</t>
  </si>
  <si>
    <t>Added classrooms</t>
  </si>
  <si>
    <t>S0624</t>
  </si>
  <si>
    <t xml:space="preserve">Komarock </t>
  </si>
  <si>
    <t xml:space="preserve">Water, electricity and transportation </t>
  </si>
  <si>
    <t xml:space="preserve">Clean environment and improved performance </t>
  </si>
  <si>
    <t xml:space="preserve">Long application process </t>
  </si>
  <si>
    <t>S0593</t>
  </si>
  <si>
    <t>Nyondia</t>
  </si>
  <si>
    <t>Electricity,kitchen,staff office</t>
  </si>
  <si>
    <t>Addition of classrooms</t>
  </si>
  <si>
    <t>Interest rate</t>
  </si>
  <si>
    <t>S0594</t>
  </si>
  <si>
    <t xml:space="preserve">Divine Community Based Academy </t>
  </si>
  <si>
    <t>Kariobangi south kcc</t>
  </si>
  <si>
    <t>Iron sheet</t>
  </si>
  <si>
    <t xml:space="preserve">Increase learning environment </t>
  </si>
  <si>
    <t>S0612</t>
  </si>
  <si>
    <t xml:space="preserve">Prince of Shalom Academy </t>
  </si>
  <si>
    <t>Githurai 45 Mumbi</t>
  </si>
  <si>
    <t>Kitchen, offices, toilet, staffroom</t>
  </si>
  <si>
    <t>S0622</t>
  </si>
  <si>
    <t>Electricity,Staff office</t>
  </si>
  <si>
    <t>Renovatiion/Construction</t>
  </si>
  <si>
    <t>S0598</t>
  </si>
  <si>
    <t>Dinning hall,Kitchen,Staff office and Fenced wall</t>
  </si>
  <si>
    <t>Improved the learning environment for students</t>
  </si>
  <si>
    <t>S0586</t>
  </si>
  <si>
    <t>Electricity,Kitchen and play ground</t>
  </si>
  <si>
    <t>Increase student enrolment and attendance and improve students and teacher learning environment</t>
  </si>
  <si>
    <t>Additional and classroomms renovation</t>
  </si>
  <si>
    <t>S0626</t>
  </si>
  <si>
    <t xml:space="preserve">Development </t>
  </si>
  <si>
    <t>S0587</t>
  </si>
  <si>
    <t>Donholm</t>
  </si>
  <si>
    <t>S0606</t>
  </si>
  <si>
    <t>Electricity and wifi</t>
  </si>
  <si>
    <t xml:space="preserve">Improve the working environment for teachers </t>
  </si>
  <si>
    <t xml:space="preserve">Boost business </t>
  </si>
  <si>
    <t>S0630</t>
  </si>
  <si>
    <t xml:space="preserve">Primerose </t>
  </si>
  <si>
    <t>Classrooms toilets</t>
  </si>
  <si>
    <t xml:space="preserve">Renovation of the classroom ,repair classroom roofing,stationery addition </t>
  </si>
  <si>
    <t>S0609</t>
  </si>
  <si>
    <t xml:space="preserve">Luckysummer near SDA Church </t>
  </si>
  <si>
    <t>S0604</t>
  </si>
  <si>
    <t xml:space="preserve">Obama, Kayole Junction </t>
  </si>
  <si>
    <t>Electricity, Dining hall</t>
  </si>
  <si>
    <t>S0597</t>
  </si>
  <si>
    <t>Tassia</t>
  </si>
  <si>
    <t xml:space="preserve">Office </t>
  </si>
  <si>
    <t>Classroom additions and renovations</t>
  </si>
  <si>
    <t>S0590</t>
  </si>
  <si>
    <t xml:space="preserve">Ngong Ololua road </t>
  </si>
  <si>
    <t>kitchen, staff office, library, Electricity</t>
  </si>
  <si>
    <t>positive</t>
  </si>
  <si>
    <t>renovations</t>
  </si>
  <si>
    <t>S0611</t>
  </si>
  <si>
    <t xml:space="preserve">Mangu </t>
  </si>
  <si>
    <t>Electricity,dining hall,Kitchen,Staff room,</t>
  </si>
  <si>
    <t>domitory improvement</t>
  </si>
  <si>
    <t>Wanted a big loan to complete school construction</t>
  </si>
  <si>
    <t>S0607</t>
  </si>
  <si>
    <t>Pangani</t>
  </si>
  <si>
    <t>Na</t>
  </si>
  <si>
    <t>S0610</t>
  </si>
  <si>
    <t xml:space="preserve">Kasarani </t>
  </si>
  <si>
    <t xml:space="preserve">Electricity, internet, kitchen, laboratory </t>
  </si>
  <si>
    <t xml:space="preserve">Block renovation </t>
  </si>
  <si>
    <t xml:space="preserve">Long term project </t>
  </si>
  <si>
    <t>S0628</t>
  </si>
  <si>
    <t xml:space="preserve">Uphigh Academy </t>
  </si>
  <si>
    <t xml:space="preserve">Mungethu </t>
  </si>
  <si>
    <t xml:space="preserve">Computer buying </t>
  </si>
  <si>
    <t>S0623</t>
  </si>
  <si>
    <t xml:space="preserve">The Carossel Schools </t>
  </si>
  <si>
    <t>Clasroom renovation</t>
  </si>
  <si>
    <t>S0608</t>
  </si>
  <si>
    <t>Improve learning conditions for students</t>
  </si>
  <si>
    <t>S0620</t>
  </si>
  <si>
    <t>St Saviour Junior Academy</t>
  </si>
  <si>
    <t xml:space="preserve">Huruma near fort Jesus </t>
  </si>
  <si>
    <t>classrooms office</t>
  </si>
  <si>
    <t>increased number of puipils</t>
  </si>
  <si>
    <t>rennovate</t>
  </si>
  <si>
    <t>S0616</t>
  </si>
  <si>
    <t>Kitchen, playground electricity, staff room</t>
  </si>
  <si>
    <t>S0585</t>
  </si>
  <si>
    <t>keringet</t>
  </si>
  <si>
    <t>contruction of classroom</t>
  </si>
  <si>
    <t>S0601</t>
  </si>
  <si>
    <t>Annex</t>
  </si>
  <si>
    <t>library kitchen</t>
  </si>
  <si>
    <t>S0596</t>
  </si>
  <si>
    <t>Kayole soweto</t>
  </si>
  <si>
    <t>ELECTRICITY</t>
  </si>
  <si>
    <t xml:space="preserve">INCREASE STUDENT ENROLMENT </t>
  </si>
  <si>
    <t>ADDITIONAL TOILET</t>
  </si>
  <si>
    <t>S0614</t>
  </si>
  <si>
    <t>Rurii</t>
  </si>
  <si>
    <t>had no loan</t>
  </si>
  <si>
    <t>S0621</t>
  </si>
  <si>
    <t>Thaita</t>
  </si>
  <si>
    <t>Electricity/Dining hall/Kitchen/Staff office</t>
  </si>
  <si>
    <t>Renovate exsting toilet.</t>
  </si>
  <si>
    <t>S0599</t>
  </si>
  <si>
    <t xml:space="preserve">Pipeline </t>
  </si>
  <si>
    <t xml:space="preserve">Dinning room </t>
  </si>
  <si>
    <t xml:space="preserve">To Renovate classroom </t>
  </si>
  <si>
    <t>S0629</t>
  </si>
  <si>
    <t>Improve the learning condtions for students</t>
  </si>
  <si>
    <t>Class addition</t>
  </si>
  <si>
    <t>S0625</t>
  </si>
  <si>
    <t>Kimumu</t>
  </si>
  <si>
    <t xml:space="preserve">Classes </t>
  </si>
  <si>
    <t>Positive impact</t>
  </si>
  <si>
    <t xml:space="preserve">Build to classes </t>
  </si>
  <si>
    <t>S0603</t>
  </si>
  <si>
    <t xml:space="preserve">classrom renovation </t>
  </si>
  <si>
    <t>S0584</t>
  </si>
  <si>
    <t xml:space="preserve">Shamakhoko </t>
  </si>
  <si>
    <t xml:space="preserve">Help construct two classrooms </t>
  </si>
  <si>
    <t>Costruction of a classroom</t>
  </si>
  <si>
    <t>S0627</t>
  </si>
  <si>
    <t>Mukuru wa njenga</t>
  </si>
  <si>
    <t xml:space="preserve">Electricity, staffroom, kitchen, office </t>
  </si>
  <si>
    <t>S0591</t>
  </si>
  <si>
    <t xml:space="preserve">By Promise school </t>
  </si>
  <si>
    <t xml:space="preserve">Muslim </t>
  </si>
  <si>
    <t>Classrooms offices</t>
  </si>
  <si>
    <t>Positive inpact</t>
  </si>
  <si>
    <t>S0600</t>
  </si>
  <si>
    <t>Happy Kids Academy</t>
  </si>
  <si>
    <t xml:space="preserve">Pipeline Transarmy Stage </t>
  </si>
  <si>
    <t xml:space="preserve">Improved school Development </t>
  </si>
  <si>
    <t>S0592</t>
  </si>
  <si>
    <t>Kamere</t>
  </si>
  <si>
    <t>Was not aware of existence of Premier Credit</t>
  </si>
  <si>
    <t>S0588</t>
  </si>
  <si>
    <t>Mlango kubwa</t>
  </si>
  <si>
    <t>S0613</t>
  </si>
  <si>
    <t>Congo</t>
  </si>
  <si>
    <t>First loan</t>
  </si>
  <si>
    <t>S0615</t>
  </si>
  <si>
    <t>258 Sondu</t>
  </si>
  <si>
    <t>first time borrower</t>
  </si>
  <si>
    <t>completion of classrooms</t>
  </si>
  <si>
    <t>S0618</t>
  </si>
  <si>
    <t xml:space="preserve">Lukhome </t>
  </si>
  <si>
    <t xml:space="preserve">Piped water </t>
  </si>
  <si>
    <t xml:space="preserve">Building classrom </t>
  </si>
  <si>
    <t>S0595</t>
  </si>
  <si>
    <t>276,sotik</t>
  </si>
  <si>
    <t>Ironsheet</t>
  </si>
  <si>
    <t>S0602</t>
  </si>
  <si>
    <t>Honey Spring Academy</t>
  </si>
  <si>
    <t xml:space="preserve">Kamwaura </t>
  </si>
  <si>
    <t>S0617</t>
  </si>
  <si>
    <t>S0589</t>
  </si>
  <si>
    <t xml:space="preserve">Kayole corner </t>
  </si>
  <si>
    <t xml:space="preserve">Computers </t>
  </si>
  <si>
    <t xml:space="preserve">Rent payment and painting </t>
  </si>
  <si>
    <t>S0655</t>
  </si>
  <si>
    <t>Mukusu</t>
  </si>
  <si>
    <t xml:space="preserve">Electricity, dininghall,library, laboratory, staff office, playground </t>
  </si>
  <si>
    <t xml:space="preserve">Had no loans </t>
  </si>
  <si>
    <t>I wanted to take an individual loan and not a group loan</t>
  </si>
  <si>
    <t>S0646</t>
  </si>
  <si>
    <t xml:space="preserve">Electricity, trasport </t>
  </si>
  <si>
    <t>S0652</t>
  </si>
  <si>
    <t xml:space="preserve">Simeon Joseph Katua Secondary </t>
  </si>
  <si>
    <t>Mbiuni</t>
  </si>
  <si>
    <t>Laboratory</t>
  </si>
  <si>
    <t>No previous loan</t>
  </si>
  <si>
    <t>Bring  new laboratory tables</t>
  </si>
  <si>
    <t>No other loan</t>
  </si>
  <si>
    <t>S0654</t>
  </si>
  <si>
    <t xml:space="preserve">Tolwin Academy </t>
  </si>
  <si>
    <t xml:space="preserve">Egerton </t>
  </si>
  <si>
    <t xml:space="preserve">Class rooms, offices,washrooms,and laboratory </t>
  </si>
  <si>
    <t xml:space="preserve">Positive </t>
  </si>
  <si>
    <t xml:space="preserve">Construct  laboratory </t>
  </si>
  <si>
    <t xml:space="preserve">I don't have any other loan </t>
  </si>
  <si>
    <t>S0650</t>
  </si>
  <si>
    <t>599 Dotik</t>
  </si>
  <si>
    <t>Increase student enrollment, increase student attendance, improve learning environment for students, improve the school's reputation, improve wellbeing of students, improve wellbeing of teacher</t>
  </si>
  <si>
    <t>Additional classrooms, Additional toilets, renovation of kitchen,</t>
  </si>
  <si>
    <t xml:space="preserve">The first loan was not sufficient </t>
  </si>
  <si>
    <t>S0643</t>
  </si>
  <si>
    <t xml:space="preserve">Umoja inner core </t>
  </si>
  <si>
    <t xml:space="preserve">Tinning room </t>
  </si>
  <si>
    <t xml:space="preserve">Laboratory Construction </t>
  </si>
  <si>
    <t>S0647</t>
  </si>
  <si>
    <t>1230-00902 rungiri</t>
  </si>
  <si>
    <t>Buying lab equipments</t>
  </si>
  <si>
    <t>Buying learning equipments</t>
  </si>
  <si>
    <t xml:space="preserve">I have not taken any other loan </t>
  </si>
  <si>
    <t>S0648</t>
  </si>
  <si>
    <t xml:space="preserve">Mai mahiu </t>
  </si>
  <si>
    <t>Dining hall,staff office,pitch</t>
  </si>
  <si>
    <t>Improving wellbeing of students</t>
  </si>
  <si>
    <t xml:space="preserve">Low </t>
  </si>
  <si>
    <t>S0638</t>
  </si>
  <si>
    <t>Marura</t>
  </si>
  <si>
    <t>Purchase or repair vehicle</t>
  </si>
  <si>
    <t>S0649</t>
  </si>
  <si>
    <t>Cheptulu</t>
  </si>
  <si>
    <t xml:space="preserve">Building Toilets </t>
  </si>
  <si>
    <t>S0645</t>
  </si>
  <si>
    <t>P.O BOX 491, Sotik</t>
  </si>
  <si>
    <t>Electricity, dinning hall , kitchen, staff office and fenced wall/gatted</t>
  </si>
  <si>
    <t>increase student enrolment,increase student attendance,improve learning environment for students &amp; teachers , improve quality of education for students &amp; teachers, improve school's reputation and improve wellbeing of students and teachers</t>
  </si>
  <si>
    <t>Classroom renovation, additional toilets, renovate exixting toilets , wall repair and purchasing teaching materials</t>
  </si>
  <si>
    <t>S0639</t>
  </si>
  <si>
    <t xml:space="preserve">Millhan Junior Academy </t>
  </si>
  <si>
    <t>Malili</t>
  </si>
  <si>
    <t>Staff office , classrooms,store</t>
  </si>
  <si>
    <t>S0634</t>
  </si>
  <si>
    <t>Tayatich</t>
  </si>
  <si>
    <t xml:space="preserve">School expansion </t>
  </si>
  <si>
    <t>S0636</t>
  </si>
  <si>
    <t>Vota</t>
  </si>
  <si>
    <t xml:space="preserve">Staffroom </t>
  </si>
  <si>
    <t>It's first loan</t>
  </si>
  <si>
    <t xml:space="preserve">It's first loan  </t>
  </si>
  <si>
    <t>S0653</t>
  </si>
  <si>
    <t>Iron Sheets</t>
  </si>
  <si>
    <t>S0632</t>
  </si>
  <si>
    <t xml:space="preserve">Pipeline opposite PCA church </t>
  </si>
  <si>
    <t xml:space="preserve">Staffroom kitchen classrooms toilets </t>
  </si>
  <si>
    <t xml:space="preserve">Repair desks </t>
  </si>
  <si>
    <t>S0637</t>
  </si>
  <si>
    <t>Kapletundo Central Academy</t>
  </si>
  <si>
    <t>Kapletundo</t>
  </si>
  <si>
    <t>Electricity, Fenced gate, boarding house/ rooms</t>
  </si>
  <si>
    <t>Increase the school's financial resilience</t>
  </si>
  <si>
    <t>Construction of classes for junior secondary</t>
  </si>
  <si>
    <t>Because of lower interest rate</t>
  </si>
  <si>
    <t>S0657</t>
  </si>
  <si>
    <t xml:space="preserve">Electricity, staffroom, kitchen </t>
  </si>
  <si>
    <t xml:space="preserve">Increased student enrollment </t>
  </si>
  <si>
    <t>S0651</t>
  </si>
  <si>
    <t xml:space="preserve">Improvement on classes </t>
  </si>
  <si>
    <t>S0635</t>
  </si>
  <si>
    <t>Never taken a loan</t>
  </si>
  <si>
    <t xml:space="preserve">Construct two classes </t>
  </si>
  <si>
    <t>S0642</t>
  </si>
  <si>
    <t xml:space="preserve">Githurai 44 </t>
  </si>
  <si>
    <t>Electricity, kitchen, staff office, internet, fenced wall</t>
  </si>
  <si>
    <t>Additional toioets</t>
  </si>
  <si>
    <t>Classroom renovation and upgrade</t>
  </si>
  <si>
    <t xml:space="preserve">Classroom upgrade and renovation </t>
  </si>
  <si>
    <t>S0640</t>
  </si>
  <si>
    <t xml:space="preserve">Millinium School </t>
  </si>
  <si>
    <t xml:space="preserve">Huruma </t>
  </si>
  <si>
    <t>Gated wall, staffroom, electricity</t>
  </si>
  <si>
    <t>S0644</t>
  </si>
  <si>
    <t xml:space="preserve">Makutano/Mosonik </t>
  </si>
  <si>
    <t xml:space="preserve">Increased number of pupils </t>
  </si>
  <si>
    <t xml:space="preserve">More Classrooms </t>
  </si>
  <si>
    <t>S0641</t>
  </si>
  <si>
    <t>Kiandege</t>
  </si>
  <si>
    <t>Electricity, gated wall,</t>
  </si>
  <si>
    <t>Renovation of classrooms</t>
  </si>
  <si>
    <t>S0633</t>
  </si>
  <si>
    <t>Kayole Junction-bidii</t>
  </si>
  <si>
    <t>Library,kitchen,computer lab</t>
  </si>
  <si>
    <t>S0689</t>
  </si>
  <si>
    <t>Mentor Elite School</t>
  </si>
  <si>
    <t xml:space="preserve">Electricity water security </t>
  </si>
  <si>
    <t>increased school enrollment</t>
  </si>
  <si>
    <t xml:space="preserve">Improving school funitures </t>
  </si>
  <si>
    <t>S0695</t>
  </si>
  <si>
    <t xml:space="preserve"> 580 Ruthagati, Karatina</t>
  </si>
  <si>
    <t>New Client</t>
  </si>
  <si>
    <t>Buying learning materials</t>
  </si>
  <si>
    <t>S0703</t>
  </si>
  <si>
    <t>Po.box 826,litein</t>
  </si>
  <si>
    <t xml:space="preserve">Staff office, kitchen, electricity </t>
  </si>
  <si>
    <t>S0710</t>
  </si>
  <si>
    <t>63,Kapkatet</t>
  </si>
  <si>
    <t>kitchen, staffroom,fence gate,pitch</t>
  </si>
  <si>
    <t>have not acquired any  school loan</t>
  </si>
  <si>
    <t>to renovate kitchen and classroom</t>
  </si>
  <si>
    <t>S0672</t>
  </si>
  <si>
    <t>Mathare Area 4</t>
  </si>
  <si>
    <t xml:space="preserve">Buy laboratory equipment. </t>
  </si>
  <si>
    <t>S0680</t>
  </si>
  <si>
    <t>557-Kapsabet</t>
  </si>
  <si>
    <t>Classrooms and offices</t>
  </si>
  <si>
    <t>This is first loan</t>
  </si>
  <si>
    <t xml:space="preserve">Construction of two class room </t>
  </si>
  <si>
    <t xml:space="preserve">Bank approached me to purchase a car for easy movement </t>
  </si>
  <si>
    <t>S0678</t>
  </si>
  <si>
    <t xml:space="preserve">Kangonde </t>
  </si>
  <si>
    <t>Electricity,kitchen,staff office, library,fenced wall and pitch</t>
  </si>
  <si>
    <t>First time loan</t>
  </si>
  <si>
    <t xml:space="preserve">Class renovation and purchasing textbooks </t>
  </si>
  <si>
    <t>S0693</t>
  </si>
  <si>
    <t xml:space="preserve">Nakuru Neema  Academy </t>
  </si>
  <si>
    <t xml:space="preserve">Freeare </t>
  </si>
  <si>
    <t>Dinning hall,Kitchen,toilets,lab and staffroom offices</t>
  </si>
  <si>
    <t xml:space="preserve">It facilitated the renovation of classrooms </t>
  </si>
  <si>
    <t>Adding more classes and washrooms</t>
  </si>
  <si>
    <t>N/B</t>
  </si>
  <si>
    <t>S0709</t>
  </si>
  <si>
    <t>Athi River</t>
  </si>
  <si>
    <t>Improved intake of pupils</t>
  </si>
  <si>
    <t>Build extra classrooms</t>
  </si>
  <si>
    <t>S0696</t>
  </si>
  <si>
    <t xml:space="preserve">Pleasand Groove Academy </t>
  </si>
  <si>
    <t>Kiganjo</t>
  </si>
  <si>
    <t>Forms</t>
  </si>
  <si>
    <t xml:space="preserve">Helped ik running school errands </t>
  </si>
  <si>
    <t>Building other classrooms</t>
  </si>
  <si>
    <t xml:space="preserve">I have not taken </t>
  </si>
  <si>
    <t>S0717</t>
  </si>
  <si>
    <t xml:space="preserve">Ruiru wataalam </t>
  </si>
  <si>
    <t>School matatu</t>
  </si>
  <si>
    <t>Construction of more classes</t>
  </si>
  <si>
    <t>To boost the school project</t>
  </si>
  <si>
    <t>S0660</t>
  </si>
  <si>
    <t>Astute Education Centre</t>
  </si>
  <si>
    <t>S0694</t>
  </si>
  <si>
    <t>Church road</t>
  </si>
  <si>
    <t>Electricity,kitchen filed,playground,gate,library</t>
  </si>
  <si>
    <t xml:space="preserve">This is my first loan in premier credit </t>
  </si>
  <si>
    <t>Not apppicable</t>
  </si>
  <si>
    <t>S0719</t>
  </si>
  <si>
    <t>Umoja</t>
  </si>
  <si>
    <t>Invonation</t>
  </si>
  <si>
    <t>S0712</t>
  </si>
  <si>
    <t xml:space="preserve">The Everest Premier School </t>
  </si>
  <si>
    <t>Kenol</t>
  </si>
  <si>
    <t xml:space="preserve">Class rooms </t>
  </si>
  <si>
    <t>Helped during the start of the school</t>
  </si>
  <si>
    <t xml:space="preserve">Complete the construction of classrooms </t>
  </si>
  <si>
    <t xml:space="preserve">To help in the start of the school </t>
  </si>
  <si>
    <t>S0715</t>
  </si>
  <si>
    <t>Pipeline Embakasi</t>
  </si>
  <si>
    <t xml:space="preserve">Toilets </t>
  </si>
  <si>
    <t xml:space="preserve">Developed school </t>
  </si>
  <si>
    <t>To add desks and renovate</t>
  </si>
  <si>
    <t>S0688</t>
  </si>
  <si>
    <t xml:space="preserve">Margmary Girls High School </t>
  </si>
  <si>
    <t>Juja firm</t>
  </si>
  <si>
    <t>Dooms</t>
  </si>
  <si>
    <t xml:space="preserve">Profit </t>
  </si>
  <si>
    <t xml:space="preserve">To build primary school </t>
  </si>
  <si>
    <t xml:space="preserve">I have cleared the other loan </t>
  </si>
  <si>
    <t>S0705</t>
  </si>
  <si>
    <t xml:space="preserve">Electricity play ground </t>
  </si>
  <si>
    <t>Class rooms renovations</t>
  </si>
  <si>
    <t xml:space="preserve">To improve the business </t>
  </si>
  <si>
    <t>S0713</t>
  </si>
  <si>
    <t>Ruku</t>
  </si>
  <si>
    <t xml:space="preserve">classrooms </t>
  </si>
  <si>
    <t xml:space="preserve">addition of  classrooms </t>
  </si>
  <si>
    <t xml:space="preserve">renovation and painting of classrooms </t>
  </si>
  <si>
    <t xml:space="preserve">i didnt have contact person in premier </t>
  </si>
  <si>
    <t>S0667</t>
  </si>
  <si>
    <t xml:space="preserve">Kimumu </t>
  </si>
  <si>
    <t>S0711</t>
  </si>
  <si>
    <t xml:space="preserve">The Beach academy </t>
  </si>
  <si>
    <t xml:space="preserve">pobox 667 ruiru </t>
  </si>
  <si>
    <t xml:space="preserve">class rooms </t>
  </si>
  <si>
    <t xml:space="preserve">improvement of infrastructure </t>
  </si>
  <si>
    <t xml:space="preserve">class rooms repair </t>
  </si>
  <si>
    <t xml:space="preserve">no </t>
  </si>
  <si>
    <t>S0682</t>
  </si>
  <si>
    <t xml:space="preserve">Jagoror londiani </t>
  </si>
  <si>
    <t xml:space="preserve">Payment of teachers </t>
  </si>
  <si>
    <t>S0663</t>
  </si>
  <si>
    <t xml:space="preserve">Blessing Community Centre </t>
  </si>
  <si>
    <t xml:space="preserve">Pipeline embakasi </t>
  </si>
  <si>
    <t>Toilets</t>
  </si>
  <si>
    <t xml:space="preserve">Helped in renovating school office and classes </t>
  </si>
  <si>
    <t xml:space="preserve">Buy computer to help in cbc classes </t>
  </si>
  <si>
    <t>S0698</t>
  </si>
  <si>
    <t xml:space="preserve">Rockfield Junior Academy </t>
  </si>
  <si>
    <t>Abossi</t>
  </si>
  <si>
    <t>Kitchen,staff office,library,Boarding,</t>
  </si>
  <si>
    <t xml:space="preserve">Increase  students enrolment,improved student learning,increase student attendance </t>
  </si>
  <si>
    <t xml:space="preserve">Add one class  and Toilets </t>
  </si>
  <si>
    <t xml:space="preserve">Delay </t>
  </si>
  <si>
    <t>S0699</t>
  </si>
  <si>
    <t xml:space="preserve">Kitchen staffroom kitchen office </t>
  </si>
  <si>
    <t>No impact, First time borrower</t>
  </si>
  <si>
    <t>S0704</t>
  </si>
  <si>
    <t>Shiners School Matisi</t>
  </si>
  <si>
    <t>26 Mabusi</t>
  </si>
  <si>
    <t xml:space="preserve">Improved learning environment for learners and students </t>
  </si>
  <si>
    <t xml:space="preserve">Renovation and payment of salaries </t>
  </si>
  <si>
    <t>S0690</t>
  </si>
  <si>
    <t>Tala</t>
  </si>
  <si>
    <t>None since this is my first loan</t>
  </si>
  <si>
    <t xml:space="preserve">Do renovation </t>
  </si>
  <si>
    <t>No any other loan from another financial institution.</t>
  </si>
  <si>
    <t>S0691</t>
  </si>
  <si>
    <t xml:space="preserve">Modern Care and Junior Secondary </t>
  </si>
  <si>
    <t xml:space="preserve">Donholm caltex </t>
  </si>
  <si>
    <t xml:space="preserve">Laboratory </t>
  </si>
  <si>
    <t xml:space="preserve">Improved school enrollment </t>
  </si>
  <si>
    <t xml:space="preserve">Didn't know about premier </t>
  </si>
  <si>
    <t>S0679</t>
  </si>
  <si>
    <t>S0674</t>
  </si>
  <si>
    <t>Serem</t>
  </si>
  <si>
    <t xml:space="preserve">Construction of classrooms </t>
  </si>
  <si>
    <t xml:space="preserve">Construction of storey classrooms </t>
  </si>
  <si>
    <t>S0718</t>
  </si>
  <si>
    <t>30100</t>
  </si>
  <si>
    <t xml:space="preserve">Increased the enrollment </t>
  </si>
  <si>
    <t xml:space="preserve">Infrastructure development </t>
  </si>
  <si>
    <t>S0665</t>
  </si>
  <si>
    <t>Cornerstone Academy Roret</t>
  </si>
  <si>
    <t>189</t>
  </si>
  <si>
    <t>Repairs and construction</t>
  </si>
  <si>
    <t>S0702</t>
  </si>
  <si>
    <t>587</t>
  </si>
  <si>
    <t>Permanent building</t>
  </si>
  <si>
    <t>Increased enrollment and improved learning environment</t>
  </si>
  <si>
    <t>S0673</t>
  </si>
  <si>
    <t>Mawe mbili</t>
  </si>
  <si>
    <t>Dining hall, laboratory,pitch, dormitory,</t>
  </si>
  <si>
    <t xml:space="preserve">None since this is the first loan </t>
  </si>
  <si>
    <t>S0683</t>
  </si>
  <si>
    <t>Singorwet</t>
  </si>
  <si>
    <t>Electricity, dinning hall, kitchen,staff office, boarding rooms, library, laboratory and play ground</t>
  </si>
  <si>
    <t>Increase students enrollment and improve quality of teaching for teachers</t>
  </si>
  <si>
    <t>To renovate and buy stationary</t>
  </si>
  <si>
    <t>Not</t>
  </si>
  <si>
    <t>S0700</t>
  </si>
  <si>
    <t>Royal junior</t>
  </si>
  <si>
    <t>Sosio</t>
  </si>
  <si>
    <t>It has helpful</t>
  </si>
  <si>
    <t>It was faster my issue was urgent</t>
  </si>
  <si>
    <t>S0681</t>
  </si>
  <si>
    <t xml:space="preserve">Kihunguro Baptist Education Center </t>
  </si>
  <si>
    <t>P.o box 738 Ruiru</t>
  </si>
  <si>
    <t>Non-concrete floors</t>
  </si>
  <si>
    <t>Construction of toilets</t>
  </si>
  <si>
    <t xml:space="preserve">Construction play ground </t>
  </si>
  <si>
    <t>Lower interest.</t>
  </si>
  <si>
    <t>S0697</t>
  </si>
  <si>
    <t xml:space="preserve">Rehema Junior Primary School </t>
  </si>
  <si>
    <t xml:space="preserve">470 Sotik </t>
  </si>
  <si>
    <t>O</t>
  </si>
  <si>
    <t>Electricity,Dining hall ,staff office,</t>
  </si>
  <si>
    <t xml:space="preserve">Increase student enrollment, increase student attendance, improve learning environment, increase wellbeing of students </t>
  </si>
  <si>
    <t xml:space="preserve">Class renovation, renovation of toilets </t>
  </si>
  <si>
    <t xml:space="preserve">The previous loan was insufficient </t>
  </si>
  <si>
    <t>S0659</t>
  </si>
  <si>
    <t>Darasha</t>
  </si>
  <si>
    <t xml:space="preserve">School feeding program </t>
  </si>
  <si>
    <t xml:space="preserve">Expand classes and add furnitures </t>
  </si>
  <si>
    <t>Never</t>
  </si>
  <si>
    <t>S0669</t>
  </si>
  <si>
    <t>Gacio Junior School</t>
  </si>
  <si>
    <t xml:space="preserve">Ndumberi gichocho road near word of faith church </t>
  </si>
  <si>
    <t>Electricity kitchen dining hall,fence wall staff office internet boarding  rooms</t>
  </si>
  <si>
    <t xml:space="preserve">Additional toilets </t>
  </si>
  <si>
    <t xml:space="preserve">To boost business </t>
  </si>
  <si>
    <t>S0675</t>
  </si>
  <si>
    <t>S0701</t>
  </si>
  <si>
    <t xml:space="preserve">Shalom Preparatory School </t>
  </si>
  <si>
    <t xml:space="preserve">Renovation of classrooms </t>
  </si>
  <si>
    <t>S0687</t>
  </si>
  <si>
    <t>475 Ndanai</t>
  </si>
  <si>
    <t xml:space="preserve">Kitchen, staff office, library and pitch/playground </t>
  </si>
  <si>
    <t xml:space="preserve">Improved enrollment of students </t>
  </si>
  <si>
    <t xml:space="preserve">Increase student enrollment </t>
  </si>
  <si>
    <t>S0662</t>
  </si>
  <si>
    <t xml:space="preserve">Blessed Highrise Academy </t>
  </si>
  <si>
    <t xml:space="preserve">Silibwet </t>
  </si>
  <si>
    <t xml:space="preserve">Increase student attendance </t>
  </si>
  <si>
    <t>S0721</t>
  </si>
  <si>
    <t xml:space="preserve">Junction </t>
  </si>
  <si>
    <t>S0706</t>
  </si>
  <si>
    <t xml:space="preserve">St Anne's Junior Academy </t>
  </si>
  <si>
    <t>63 kathiani</t>
  </si>
  <si>
    <t>Bore hole</t>
  </si>
  <si>
    <t xml:space="preserve">Making renovations </t>
  </si>
  <si>
    <t>S0716</t>
  </si>
  <si>
    <t xml:space="preserve">Soweto </t>
  </si>
  <si>
    <t>Toilet, kitchen, classrooms,</t>
  </si>
  <si>
    <t xml:space="preserve">Helped to construct kitchen </t>
  </si>
  <si>
    <t xml:space="preserve">Renovate the classrooms </t>
  </si>
  <si>
    <t>S0684</t>
  </si>
  <si>
    <t>KK Vision Kids Academy</t>
  </si>
  <si>
    <t>P.O BoX 53-60601</t>
  </si>
  <si>
    <t xml:space="preserve">Repair and maintenance </t>
  </si>
  <si>
    <t>S0677</t>
  </si>
  <si>
    <t>Laare</t>
  </si>
  <si>
    <t>salaries/staff costs</t>
  </si>
  <si>
    <t>S0686</t>
  </si>
  <si>
    <t>S0661</t>
  </si>
  <si>
    <t xml:space="preserve">Awesome Academy </t>
  </si>
  <si>
    <t xml:space="preserve">Student retention </t>
  </si>
  <si>
    <t xml:space="preserve">School operations </t>
  </si>
  <si>
    <t>S0666</t>
  </si>
  <si>
    <t>Kimogoro</t>
  </si>
  <si>
    <t>Electricity, dinning hall, kitchen,staff office and boarding rooms</t>
  </si>
  <si>
    <t>Increase students enrollment, improve learning environment and improve school reputation</t>
  </si>
  <si>
    <t>Renovate and improve the quality of teaching and quality of education for students</t>
  </si>
  <si>
    <t>S0664</t>
  </si>
  <si>
    <t xml:space="preserve">Brainfield Education Center Chemarmar </t>
  </si>
  <si>
    <t>255</t>
  </si>
  <si>
    <t>Buildings</t>
  </si>
  <si>
    <t xml:space="preserve">Maintenance and repairs </t>
  </si>
  <si>
    <t>S0676</t>
  </si>
  <si>
    <t>Highlands Junior School Kamobon</t>
  </si>
  <si>
    <t>Kamobon gambogi</t>
  </si>
  <si>
    <t>School structures</t>
  </si>
  <si>
    <t xml:space="preserve">Helped in financial operation </t>
  </si>
  <si>
    <t>Painting roofs to make school look funished</t>
  </si>
  <si>
    <t>I currently have no loan</t>
  </si>
  <si>
    <t>S0668</t>
  </si>
  <si>
    <t>improve learning conditions for students</t>
  </si>
  <si>
    <t xml:space="preserve">Not available </t>
  </si>
  <si>
    <t>S0692</t>
  </si>
  <si>
    <t>K road</t>
  </si>
  <si>
    <t>Buildings, chairs desks</t>
  </si>
  <si>
    <t>S0708</t>
  </si>
  <si>
    <t xml:space="preserve">Githurai 45 Siloam street 1 </t>
  </si>
  <si>
    <t xml:space="preserve">Water electricity security </t>
  </si>
  <si>
    <t>Had no loan</t>
  </si>
  <si>
    <t>Renovation of the school</t>
  </si>
  <si>
    <t xml:space="preserve">Long process of applying </t>
  </si>
  <si>
    <t>S0714</t>
  </si>
  <si>
    <t xml:space="preserve">Kariobangi South </t>
  </si>
  <si>
    <t xml:space="preserve">None since he is a first time borrower </t>
  </si>
  <si>
    <t xml:space="preserve">School fence </t>
  </si>
  <si>
    <t>No applicable since this is the first loan</t>
  </si>
  <si>
    <t>S0671</t>
  </si>
  <si>
    <t xml:space="preserve">Muslim kawangware </t>
  </si>
  <si>
    <t>Electricity, kitchen, staffroom</t>
  </si>
  <si>
    <t>S0720</t>
  </si>
  <si>
    <t>Wisdom Learning Centre-Kasarani</t>
  </si>
  <si>
    <t xml:space="preserve">Kayole </t>
  </si>
  <si>
    <t xml:space="preserve">Computer </t>
  </si>
  <si>
    <t>S0707</t>
  </si>
  <si>
    <t>Po.Box 406,Bomet</t>
  </si>
  <si>
    <t xml:space="preserve">Electricity , kitchen,staff office, Boarding houses,Library, Laboratory, internet,Fenced wall, playground </t>
  </si>
  <si>
    <t>I</t>
  </si>
  <si>
    <t xml:space="preserve">Building classrooms </t>
  </si>
  <si>
    <t>S0685</t>
  </si>
  <si>
    <t xml:space="preserve">Lekisha Junior Academy </t>
  </si>
  <si>
    <t>Mutego</t>
  </si>
  <si>
    <t>Electricity,kitchen</t>
  </si>
  <si>
    <t>S0670</t>
  </si>
  <si>
    <t xml:space="preserve">Glorious Winners Academy </t>
  </si>
  <si>
    <t>90100</t>
  </si>
  <si>
    <t>Electricity , kitchen,staff office, library, laboratory, Internet,put h/playground,fencedwall/gated, boarding house/rooms</t>
  </si>
  <si>
    <t xml:space="preserve">Increased the school's reputation </t>
  </si>
  <si>
    <t xml:space="preserve">Dormitory renovation </t>
  </si>
  <si>
    <t>S0775</t>
  </si>
  <si>
    <t xml:space="preserve">dinning room/ kitchen/ staffroom </t>
  </si>
  <si>
    <t xml:space="preserve">Improved infrastructure </t>
  </si>
  <si>
    <t xml:space="preserve">operational </t>
  </si>
  <si>
    <t>S0726</t>
  </si>
  <si>
    <t>P.o.box 32 Eldama Ravine</t>
  </si>
  <si>
    <t>Pipes</t>
  </si>
  <si>
    <t>1st loan</t>
  </si>
  <si>
    <t>S0751</t>
  </si>
  <si>
    <t>S0728</t>
  </si>
  <si>
    <t>S0742</t>
  </si>
  <si>
    <t xml:space="preserve">Rocks </t>
  </si>
  <si>
    <t xml:space="preserve">Fenced wall playground </t>
  </si>
  <si>
    <t xml:space="preserve">Buying school books desks and tables </t>
  </si>
  <si>
    <t>S0814</t>
  </si>
  <si>
    <t xml:space="preserve">Kerugoya </t>
  </si>
  <si>
    <t xml:space="preserve">Staff Room Washrooms Kitchen Classrooms </t>
  </si>
  <si>
    <t xml:space="preserve">improvement of students </t>
  </si>
  <si>
    <t xml:space="preserve">school development </t>
  </si>
  <si>
    <t>S0744</t>
  </si>
  <si>
    <t xml:space="preserve">Kitchen, staffroom, playground </t>
  </si>
  <si>
    <t>S0445</t>
  </si>
  <si>
    <t>Kangemi st Joseph</t>
  </si>
  <si>
    <t>School Bus</t>
  </si>
  <si>
    <t>Construction of more classrooms</t>
  </si>
  <si>
    <t>Purchase stationaries</t>
  </si>
  <si>
    <t>Yes,because the client wanted more money to purchase stationaries</t>
  </si>
  <si>
    <t>S0754</t>
  </si>
  <si>
    <t xml:space="preserve">1154 kangundo </t>
  </si>
  <si>
    <t>Watertanks</t>
  </si>
  <si>
    <t xml:space="preserve">Added textbooks </t>
  </si>
  <si>
    <t xml:space="preserve">Renovate classrooms </t>
  </si>
  <si>
    <t xml:space="preserve">No other institution </t>
  </si>
  <si>
    <t>S0776</t>
  </si>
  <si>
    <t>Classrooms, kitchen and toilets</t>
  </si>
  <si>
    <t>Construction of urinal and one toilet</t>
  </si>
  <si>
    <t>S0791</t>
  </si>
  <si>
    <t xml:space="preserve">234-20318, North Kinangop </t>
  </si>
  <si>
    <t>Water tap</t>
  </si>
  <si>
    <t>Null</t>
  </si>
  <si>
    <t>Kiptendent</t>
  </si>
  <si>
    <t xml:space="preserve">The loan was not sufficient </t>
  </si>
  <si>
    <t>S0764</t>
  </si>
  <si>
    <t>S0749</t>
  </si>
  <si>
    <t>Renovate</t>
  </si>
  <si>
    <t>salary</t>
  </si>
  <si>
    <t>S0770</t>
  </si>
  <si>
    <t>Marycare Kindergarten School</t>
  </si>
  <si>
    <t>Munyaka</t>
  </si>
  <si>
    <t>Add classrooms and washrooms</t>
  </si>
  <si>
    <t>S0793</t>
  </si>
  <si>
    <t>87 kiuru</t>
  </si>
  <si>
    <t>This is the First loan</t>
  </si>
  <si>
    <t>Renovate classroom</t>
  </si>
  <si>
    <t>S0752</t>
  </si>
  <si>
    <t xml:space="preserve">Jubilee Academy </t>
  </si>
  <si>
    <t>Mawana</t>
  </si>
  <si>
    <t>Class rooms</t>
  </si>
  <si>
    <t xml:space="preserve">Progressive </t>
  </si>
  <si>
    <t xml:space="preserve">Maintenance... floor repair </t>
  </si>
  <si>
    <t>S0745</t>
  </si>
  <si>
    <t xml:space="preserve">Good Morning Academy </t>
  </si>
  <si>
    <t xml:space="preserve">Kiratina </t>
  </si>
  <si>
    <t xml:space="preserve">Workshop </t>
  </si>
  <si>
    <t xml:space="preserve">Repair class chairs </t>
  </si>
  <si>
    <t>S0737</t>
  </si>
  <si>
    <t xml:space="preserve">Londiani </t>
  </si>
  <si>
    <t>Kitchen,fenced compound,</t>
  </si>
  <si>
    <t xml:space="preserve">Purchase of learning materials </t>
  </si>
  <si>
    <t>S0769</t>
  </si>
  <si>
    <t>191</t>
  </si>
  <si>
    <t>Dormitory</t>
  </si>
  <si>
    <t>It's new loan application</t>
  </si>
  <si>
    <t>I loved your interest</t>
  </si>
  <si>
    <t>S0815</t>
  </si>
  <si>
    <t xml:space="preserve">Kajiado </t>
  </si>
  <si>
    <t>Kitchen, fenced wall</t>
  </si>
  <si>
    <t xml:space="preserve">Improve the learning environment for the students </t>
  </si>
  <si>
    <t xml:space="preserve">Improve the quality of teaching for teachers </t>
  </si>
  <si>
    <t>Didn't go for another institution for a loan</t>
  </si>
  <si>
    <t>S0806</t>
  </si>
  <si>
    <t>173</t>
  </si>
  <si>
    <t>boreholes</t>
  </si>
  <si>
    <t>none noted</t>
  </si>
  <si>
    <t>renovation of dormetories</t>
  </si>
  <si>
    <t>S0817</t>
  </si>
  <si>
    <t>Classes</t>
  </si>
  <si>
    <t>S0811</t>
  </si>
  <si>
    <t>Pipeline kware</t>
  </si>
  <si>
    <t xml:space="preserve">Toilet staffroom kitchen fance </t>
  </si>
  <si>
    <t xml:space="preserve">To put a laboratory </t>
  </si>
  <si>
    <t>S0789</t>
  </si>
  <si>
    <t>Marigat</t>
  </si>
  <si>
    <t xml:space="preserve">Dining </t>
  </si>
  <si>
    <t>Was interested with your interest</t>
  </si>
  <si>
    <t>S0732</t>
  </si>
  <si>
    <t xml:space="preserve">Githiga, kiamachani </t>
  </si>
  <si>
    <t xml:space="preserve">Electricity,Dining Hall, kitchen office, laboratory </t>
  </si>
  <si>
    <t xml:space="preserve">New loan </t>
  </si>
  <si>
    <t xml:space="preserve">Teacher office renovation </t>
  </si>
  <si>
    <t xml:space="preserve">None </t>
  </si>
  <si>
    <t>S0725</t>
  </si>
  <si>
    <t xml:space="preserve">Matopeni </t>
  </si>
  <si>
    <t>Ist cycle</t>
  </si>
  <si>
    <t>S0787</t>
  </si>
  <si>
    <t>S0724</t>
  </si>
  <si>
    <t xml:space="preserve">Sosiot </t>
  </si>
  <si>
    <t>Semi -permanent.</t>
  </si>
  <si>
    <t>Teachers salaries</t>
  </si>
  <si>
    <t>S0722</t>
  </si>
  <si>
    <t>439 Bomet</t>
  </si>
  <si>
    <t xml:space="preserve">Building classroom </t>
  </si>
  <si>
    <t>S0738</t>
  </si>
  <si>
    <t xml:space="preserve">Elinice Education Centre </t>
  </si>
  <si>
    <t>Tassia 2, SDA</t>
  </si>
  <si>
    <t xml:space="preserve">This is the first loan </t>
  </si>
  <si>
    <t xml:space="preserve">Painting </t>
  </si>
  <si>
    <t>S0759</t>
  </si>
  <si>
    <t>Mutarakwa</t>
  </si>
  <si>
    <t>Electricity, dinning hall, kitchen and staff room</t>
  </si>
  <si>
    <t>To revonate classrooms</t>
  </si>
  <si>
    <t>First time borrowing from premier</t>
  </si>
  <si>
    <t>S0757</t>
  </si>
  <si>
    <t xml:space="preserve">Umoja 2 </t>
  </si>
  <si>
    <t xml:space="preserve">Had no knowledge about premier </t>
  </si>
  <si>
    <t>S0741</t>
  </si>
  <si>
    <t>utawala</t>
  </si>
  <si>
    <t>classrooms office toilets</t>
  </si>
  <si>
    <t>renovate</t>
  </si>
  <si>
    <t>S0739</t>
  </si>
  <si>
    <t>Fedha</t>
  </si>
  <si>
    <t xml:space="preserve">Dining,kitchen </t>
  </si>
  <si>
    <t xml:space="preserve">Building classrooms,renovating and acquiring school equipments </t>
  </si>
  <si>
    <t>Set up a robotics class</t>
  </si>
  <si>
    <t>S0765</t>
  </si>
  <si>
    <t>Gumba</t>
  </si>
  <si>
    <t>Computer</t>
  </si>
  <si>
    <t>The loan helped in painting the school</t>
  </si>
  <si>
    <t xml:space="preserve">To purchase school furniture </t>
  </si>
  <si>
    <t>To supplement my budget</t>
  </si>
  <si>
    <t>S0794</t>
  </si>
  <si>
    <t xml:space="preserve">Rasta near Halisi Academy </t>
  </si>
  <si>
    <t xml:space="preserve">Fenced school </t>
  </si>
  <si>
    <t xml:space="preserve">Repair and furniture </t>
  </si>
  <si>
    <t xml:space="preserve">I no knowledge of premier credit </t>
  </si>
  <si>
    <t>S0723</t>
  </si>
  <si>
    <t>Not taken</t>
  </si>
  <si>
    <t>S0746</t>
  </si>
  <si>
    <t>store</t>
  </si>
  <si>
    <t>S0753</t>
  </si>
  <si>
    <t xml:space="preserve">Kahoya ECDE Progressive School </t>
  </si>
  <si>
    <t>233-3100</t>
  </si>
  <si>
    <t>Water taps and water cans</t>
  </si>
  <si>
    <t>Enabled increase of class rooms from 6 to 8</t>
  </si>
  <si>
    <t>Renovation and painting of the school</t>
  </si>
  <si>
    <t>S0797</t>
  </si>
  <si>
    <t xml:space="preserve">Industrial area </t>
  </si>
  <si>
    <t xml:space="preserve"> pitch/playground</t>
  </si>
  <si>
    <t>class renovation, toilets renovation</t>
  </si>
  <si>
    <t>S0792</t>
  </si>
  <si>
    <t xml:space="preserve">Sharpstart junior Community school </t>
  </si>
  <si>
    <t xml:space="preserve">Pipeline Embakasi </t>
  </si>
  <si>
    <t>Kitchen washrooms staffroom gate</t>
  </si>
  <si>
    <t xml:space="preserve">Not yet </t>
  </si>
  <si>
    <t>S0730</t>
  </si>
  <si>
    <t xml:space="preserve">Enrollment </t>
  </si>
  <si>
    <t xml:space="preserve">For support </t>
  </si>
  <si>
    <t>S0731</t>
  </si>
  <si>
    <t>Kwa mwaura</t>
  </si>
  <si>
    <t xml:space="preserve">Pay pending salaries </t>
  </si>
  <si>
    <t>S0801</t>
  </si>
  <si>
    <t xml:space="preserve">Kariobangi south </t>
  </si>
  <si>
    <t>S0747</t>
  </si>
  <si>
    <t xml:space="preserve">Umoja k </t>
  </si>
  <si>
    <t xml:space="preserve">Playground fenced school </t>
  </si>
  <si>
    <t xml:space="preserve">Installation of computers </t>
  </si>
  <si>
    <t>No any other loan</t>
  </si>
  <si>
    <t>S0780</t>
  </si>
  <si>
    <t xml:space="preserve">Mutunduri </t>
  </si>
  <si>
    <t xml:space="preserve">Staff office,playground,kitchen and electricity </t>
  </si>
  <si>
    <t xml:space="preserve">Improving the learning environment for students </t>
  </si>
  <si>
    <t xml:space="preserve">Purchasing teaching materials and adding  classrooms </t>
  </si>
  <si>
    <t xml:space="preserve">For school development </t>
  </si>
  <si>
    <t>S0761</t>
  </si>
  <si>
    <t xml:space="preserve">First time loan </t>
  </si>
  <si>
    <t xml:space="preserve">School renovations </t>
  </si>
  <si>
    <t>S0758</t>
  </si>
  <si>
    <t>Kipchabo</t>
  </si>
  <si>
    <t>Administration block</t>
  </si>
  <si>
    <t>Improved on school productivuty</t>
  </si>
  <si>
    <t>Purchasing computers for the pupils.</t>
  </si>
  <si>
    <t>Havent taken</t>
  </si>
  <si>
    <t>S0816</t>
  </si>
  <si>
    <t>Makutano</t>
  </si>
  <si>
    <t>Desks</t>
  </si>
  <si>
    <t>S0740</t>
  </si>
  <si>
    <t xml:space="preserve">Kangemi </t>
  </si>
  <si>
    <t>Electricity, computer lab, school van</t>
  </si>
  <si>
    <t>Am a 1st time borrower at pkl</t>
  </si>
  <si>
    <t xml:space="preserve">Improve the learning environment </t>
  </si>
  <si>
    <t>S0729</t>
  </si>
  <si>
    <t xml:space="preserve">Kihumbu olmagogo areas </t>
  </si>
  <si>
    <t>To fix a bus engine</t>
  </si>
  <si>
    <t xml:space="preserve">Premier as lower interest rates </t>
  </si>
  <si>
    <t>S0803</t>
  </si>
  <si>
    <t>Tap&amp;tank</t>
  </si>
  <si>
    <t>Kitchen construction</t>
  </si>
  <si>
    <t>I had not known about premier credit</t>
  </si>
  <si>
    <t>S0781</t>
  </si>
  <si>
    <t xml:space="preserve">Nkabune </t>
  </si>
  <si>
    <t xml:space="preserve">Playing ground </t>
  </si>
  <si>
    <t xml:space="preserve">Improved working condition for staff </t>
  </si>
  <si>
    <t xml:space="preserve">Renovation of class rooms </t>
  </si>
  <si>
    <t xml:space="preserve">To add more finacies </t>
  </si>
  <si>
    <t>S0799</t>
  </si>
  <si>
    <t>Kapkoi</t>
  </si>
  <si>
    <t xml:space="preserve">Borehole </t>
  </si>
  <si>
    <t xml:space="preserve">Paying teachers </t>
  </si>
  <si>
    <t xml:space="preserve">To add other classes </t>
  </si>
  <si>
    <t>S0777</t>
  </si>
  <si>
    <t>Kwa Haraka</t>
  </si>
  <si>
    <t>Pay my staffs and buy stationeries</t>
  </si>
  <si>
    <t>S0778</t>
  </si>
  <si>
    <t xml:space="preserve">Kirogine </t>
  </si>
  <si>
    <t>S0783</t>
  </si>
  <si>
    <t>Kahuho market</t>
  </si>
  <si>
    <t>Buy printers</t>
  </si>
  <si>
    <t>S0772</t>
  </si>
  <si>
    <t>Thimbiri</t>
  </si>
  <si>
    <t xml:space="preserve">Stone buildings </t>
  </si>
  <si>
    <t xml:space="preserve">Improved working conditions </t>
  </si>
  <si>
    <t xml:space="preserve">Operational capital </t>
  </si>
  <si>
    <t xml:space="preserve">Commercial bank </t>
  </si>
  <si>
    <t>S0736</t>
  </si>
  <si>
    <t>74 kambogi</t>
  </si>
  <si>
    <t>Buidings</t>
  </si>
  <si>
    <t>The school has not taken any loan</t>
  </si>
  <si>
    <t>S0798</t>
  </si>
  <si>
    <t xml:space="preserve">Kitui </t>
  </si>
  <si>
    <t>Kitui</t>
  </si>
  <si>
    <t>Water tanks</t>
  </si>
  <si>
    <t>To pay salaries and complete some incomplete clasrooms</t>
  </si>
  <si>
    <t>To be able to sustain the small financial needs of the school</t>
  </si>
  <si>
    <t>S0802</t>
  </si>
  <si>
    <t xml:space="preserve">Kangemi Gichagi </t>
  </si>
  <si>
    <t>Timely payment of teachers to enhance smooth learning of the school</t>
  </si>
  <si>
    <t>S0748</t>
  </si>
  <si>
    <t>Matisi</t>
  </si>
  <si>
    <t xml:space="preserve">Dining hall </t>
  </si>
  <si>
    <t>S0773</t>
  </si>
  <si>
    <t>Makutano forestor</t>
  </si>
  <si>
    <t>Furnitures</t>
  </si>
  <si>
    <t xml:space="preserve">No current loan </t>
  </si>
  <si>
    <t>S0750</t>
  </si>
  <si>
    <t xml:space="preserve">Barnabas </t>
  </si>
  <si>
    <t>S0796</t>
  </si>
  <si>
    <t>Emurua Digir</t>
  </si>
  <si>
    <t xml:space="preserve">Electricity, kitchen, staff office pitch playground </t>
  </si>
  <si>
    <t>Increase student enrollment, Increase student attendance, Improve school's reputation, increase access to the school,improve wellbeing of students, improve wellbeing of teachers</t>
  </si>
  <si>
    <t xml:space="preserve">Additional classrooms, Additional toilets,Renovate kitchen, teachers' office renovation,purchasing teaching materials </t>
  </si>
  <si>
    <t xml:space="preserve">Previous loan was insufficient </t>
  </si>
  <si>
    <t>S0812</t>
  </si>
  <si>
    <t xml:space="preserve">Kapkoibai </t>
  </si>
  <si>
    <t xml:space="preserve">It boost on renovating other classes </t>
  </si>
  <si>
    <t>Renovation of some classes and painting of some rooms</t>
  </si>
  <si>
    <t xml:space="preserve">Haven't go to any other financial institution </t>
  </si>
  <si>
    <t>S0767</t>
  </si>
  <si>
    <t>292</t>
  </si>
  <si>
    <t xml:space="preserve">Water tanks, boreholes and BOWASCO pipe water </t>
  </si>
  <si>
    <t xml:space="preserve">Improve learning environment, increase student enrollment </t>
  </si>
  <si>
    <t xml:space="preserve">Classroom, dormitory renovation </t>
  </si>
  <si>
    <t>S0768</t>
  </si>
  <si>
    <t>Mwamto</t>
  </si>
  <si>
    <t xml:space="preserve">Kitchen and office </t>
  </si>
  <si>
    <t xml:space="preserve">Buy laptop </t>
  </si>
  <si>
    <t xml:space="preserve">No record </t>
  </si>
  <si>
    <t>S0774</t>
  </si>
  <si>
    <t xml:space="preserve">Tassia hill </t>
  </si>
  <si>
    <t xml:space="preserve">Washrooms, kitchen, classroom </t>
  </si>
  <si>
    <t xml:space="preserve">Building classroom and kitchen </t>
  </si>
  <si>
    <t>S0785</t>
  </si>
  <si>
    <t>522 litein</t>
  </si>
  <si>
    <t xml:space="preserve">Office,class rooms and kitchen </t>
  </si>
  <si>
    <t>Make profit</t>
  </si>
  <si>
    <t>S0784</t>
  </si>
  <si>
    <t xml:space="preserve">Olkaria Academy </t>
  </si>
  <si>
    <t>Not taken another loan from you</t>
  </si>
  <si>
    <t>Had not known about premier Credit</t>
  </si>
  <si>
    <t>S0804</t>
  </si>
  <si>
    <t xml:space="preserve">4719 Kericho </t>
  </si>
  <si>
    <t>Laboratory, Dinning hall</t>
  </si>
  <si>
    <t xml:space="preserve">Building </t>
  </si>
  <si>
    <t>To buy a Van</t>
  </si>
  <si>
    <t xml:space="preserve">Yes,to build the school </t>
  </si>
  <si>
    <t>S0800</t>
  </si>
  <si>
    <t>St Winners Education Centre</t>
  </si>
  <si>
    <t>1169</t>
  </si>
  <si>
    <t xml:space="preserve">Medical </t>
  </si>
  <si>
    <t>S0771</t>
  </si>
  <si>
    <t>Matuu</t>
  </si>
  <si>
    <t>Kitchen, staff office, pitch</t>
  </si>
  <si>
    <t>S0805</t>
  </si>
  <si>
    <t xml:space="preserve">Electricity,  staff office </t>
  </si>
  <si>
    <t xml:space="preserve">1st cycle </t>
  </si>
  <si>
    <t>S0809</t>
  </si>
  <si>
    <t>kabiria</t>
  </si>
  <si>
    <t>No Impact</t>
  </si>
  <si>
    <t>Additional of toilets</t>
  </si>
  <si>
    <t>S0760</t>
  </si>
  <si>
    <t>Kitengela yukos</t>
  </si>
  <si>
    <t xml:space="preserve">Renovation and repair </t>
  </si>
  <si>
    <t>S0727</t>
  </si>
  <si>
    <t xml:space="preserve">Bravince Junior Academy </t>
  </si>
  <si>
    <t xml:space="preserve">Staff office kitchen library electricity </t>
  </si>
  <si>
    <t xml:space="preserve">Better learning environment </t>
  </si>
  <si>
    <t>S0763</t>
  </si>
  <si>
    <t xml:space="preserve">Athiriver </t>
  </si>
  <si>
    <t xml:space="preserve">Kitchen, staffroom </t>
  </si>
  <si>
    <t>N</t>
  </si>
  <si>
    <t>S0762</t>
  </si>
  <si>
    <t xml:space="preserve">Itembe </t>
  </si>
  <si>
    <t xml:space="preserve">Kitchen , staff office </t>
  </si>
  <si>
    <t>S0756</t>
  </si>
  <si>
    <t xml:space="preserve">Umoja Road </t>
  </si>
  <si>
    <t>Danning hall</t>
  </si>
  <si>
    <t xml:space="preserve">Help in classroom construction </t>
  </si>
  <si>
    <t xml:space="preserve">Construction of more classes </t>
  </si>
  <si>
    <t xml:space="preserve">Doesn't have loan with other institutions </t>
  </si>
  <si>
    <t>S0808</t>
  </si>
  <si>
    <t xml:space="preserve">The Shiners School Maili Saba </t>
  </si>
  <si>
    <t xml:space="preserve">4507 Kitale </t>
  </si>
  <si>
    <t xml:space="preserve">Temporary </t>
  </si>
  <si>
    <t xml:space="preserve">Building of classes </t>
  </si>
  <si>
    <t>S0734</t>
  </si>
  <si>
    <t>Dexter Academy</t>
  </si>
  <si>
    <t>Githurai 45 mumbi</t>
  </si>
  <si>
    <t>Kitchen classroom toilet</t>
  </si>
  <si>
    <t xml:space="preserve">Investment </t>
  </si>
  <si>
    <t>Adding classes</t>
  </si>
  <si>
    <t>S0782</t>
  </si>
  <si>
    <t xml:space="preserve">44, litein </t>
  </si>
  <si>
    <t xml:space="preserve">Staff office, electricity, dining hall, kitchen, internet, library, fenced wall, playground </t>
  </si>
  <si>
    <t>Provident Fund Contribution</t>
  </si>
  <si>
    <t xml:space="preserve">Wall repair/construction </t>
  </si>
  <si>
    <t xml:space="preserve">Banking and facility </t>
  </si>
  <si>
    <t>S0786</t>
  </si>
  <si>
    <t>Electricity, kitchen, library, laboratory,and internet</t>
  </si>
  <si>
    <t>This the first loan</t>
  </si>
  <si>
    <t>Have no other loan</t>
  </si>
  <si>
    <t>S0779</t>
  </si>
  <si>
    <t>Nguutani Junior Academy</t>
  </si>
  <si>
    <t>Ngutaani</t>
  </si>
  <si>
    <t>Electricity,  dining hall, kitchen.staff office, boarding house rooms</t>
  </si>
  <si>
    <t>320, 000</t>
  </si>
  <si>
    <t>S0743</t>
  </si>
  <si>
    <t>Githioro</t>
  </si>
  <si>
    <t xml:space="preserve">Financial stability </t>
  </si>
  <si>
    <t>S0735</t>
  </si>
  <si>
    <t>Dr Bernard Trent Cooper Memorial School</t>
  </si>
  <si>
    <t>S0788</t>
  </si>
  <si>
    <t>P.O Box 224-30400 Kabarnet</t>
  </si>
  <si>
    <t>This is my first loan</t>
  </si>
  <si>
    <t xml:space="preserve">Building JSS class rooms </t>
  </si>
  <si>
    <t>Never taken school loan before</t>
  </si>
  <si>
    <t>S0818</t>
  </si>
  <si>
    <t>S0733</t>
  </si>
  <si>
    <t xml:space="preserve">Day-to-Day School </t>
  </si>
  <si>
    <t>Office toilet kitchen electricity Gate</t>
  </si>
  <si>
    <t>Repairs labaratory</t>
  </si>
  <si>
    <t>S0810</t>
  </si>
  <si>
    <t xml:space="preserve">Kiganjo </t>
  </si>
  <si>
    <t>Well-onsite</t>
  </si>
  <si>
    <t xml:space="preserve">I managed to buy a tank and renovation of classes </t>
  </si>
  <si>
    <t xml:space="preserve">Buy books ,pay teachers </t>
  </si>
  <si>
    <t>S0790</t>
  </si>
  <si>
    <t>Maana</t>
  </si>
  <si>
    <t>nil</t>
  </si>
  <si>
    <t xml:space="preserve">Classrooms refurbishment </t>
  </si>
  <si>
    <t>S0807</t>
  </si>
  <si>
    <t>S0813</t>
  </si>
  <si>
    <t xml:space="preserve">Renovation of staff room </t>
  </si>
  <si>
    <t>S0755</t>
  </si>
  <si>
    <t xml:space="preserve">Mwiki Deliverance road </t>
  </si>
  <si>
    <t>S0824</t>
  </si>
  <si>
    <t xml:space="preserve">Ngegu,kwa mwalimu </t>
  </si>
  <si>
    <t>Electricity,kitchen,staff office,fenced wall,laboratory,internet</t>
  </si>
  <si>
    <t xml:space="preserve">Improve school structure </t>
  </si>
  <si>
    <t>S0843</t>
  </si>
  <si>
    <t xml:space="preserve">Kaparuso Academy </t>
  </si>
  <si>
    <t>Basing on interest rate</t>
  </si>
  <si>
    <t>S0863</t>
  </si>
  <si>
    <t xml:space="preserve">133 , kiritiri </t>
  </si>
  <si>
    <t xml:space="preserve">Building more classes </t>
  </si>
  <si>
    <t xml:space="preserve"> Add school learning equipments</t>
  </si>
  <si>
    <t>S0842</t>
  </si>
  <si>
    <t xml:space="preserve">Jonazaria Academy St Catherine Girls High School </t>
  </si>
  <si>
    <t>Lower kaani kathiani</t>
  </si>
  <si>
    <t xml:space="preserve">Electricity kitchen staff office boarding house library laboratory internet fenced wall swimming pool </t>
  </si>
  <si>
    <t>Renovation of kitchen and dormitory</t>
  </si>
  <si>
    <t>S0840</t>
  </si>
  <si>
    <t xml:space="preserve">Jadamy Elite Academy </t>
  </si>
  <si>
    <t>Utawala</t>
  </si>
  <si>
    <t>Classrooms and office</t>
  </si>
  <si>
    <t xml:space="preserve">Increased number of students </t>
  </si>
  <si>
    <t>S0822</t>
  </si>
  <si>
    <t xml:space="preserve">Barney's House School </t>
  </si>
  <si>
    <t xml:space="preserve">First application </t>
  </si>
  <si>
    <t>S0832</t>
  </si>
  <si>
    <t xml:space="preserve">Eden Hill Junior School Kitengela </t>
  </si>
  <si>
    <t>kitengela Tropicana</t>
  </si>
  <si>
    <t>classrooms, Electricity,Tank</t>
  </si>
  <si>
    <t xml:space="preserve">kitchen construction </t>
  </si>
  <si>
    <t xml:space="preserve">no other loan </t>
  </si>
  <si>
    <t>S0873</t>
  </si>
  <si>
    <t xml:space="preserve">Talent Shapers </t>
  </si>
  <si>
    <t xml:space="preserve">Stone House </t>
  </si>
  <si>
    <t xml:space="preserve">Improved work place </t>
  </si>
  <si>
    <t xml:space="preserve">Working environment </t>
  </si>
  <si>
    <t>S0838</t>
  </si>
  <si>
    <t>Happy Kids Academy-Nkubo</t>
  </si>
  <si>
    <t xml:space="preserve">Makutano </t>
  </si>
  <si>
    <t xml:space="preserve">Improved working environment </t>
  </si>
  <si>
    <t>S0836</t>
  </si>
  <si>
    <t>KIHOTO</t>
  </si>
  <si>
    <t>Dining Hall, Kitchen,Staff office,Fenced/Gated, playground,swings and slides</t>
  </si>
  <si>
    <t xml:space="preserve">Improve the learning environment for students and also it increased student enrollment </t>
  </si>
  <si>
    <t xml:space="preserve">Wall Repair </t>
  </si>
  <si>
    <t xml:space="preserve">I have not because I had no plan but now that are got a mission or repair of my school are decided for the loan </t>
  </si>
  <si>
    <t>S0828</t>
  </si>
  <si>
    <t xml:space="preserve">Chemichemi High School </t>
  </si>
  <si>
    <t>Kariobangi north</t>
  </si>
  <si>
    <t>Dinner hall</t>
  </si>
  <si>
    <t>NB</t>
  </si>
  <si>
    <t>S0823</t>
  </si>
  <si>
    <t>RENOVATE CLASSROOM</t>
  </si>
  <si>
    <t>S0864</t>
  </si>
  <si>
    <t>Rimpa Road Academy</t>
  </si>
  <si>
    <t>Rimpa</t>
  </si>
  <si>
    <t xml:space="preserve">Dining hall, library,fenced wall, electricity </t>
  </si>
  <si>
    <t xml:space="preserve">Increase school enrollment </t>
  </si>
  <si>
    <t>S0859</t>
  </si>
  <si>
    <t xml:space="preserve">Otesons Academy </t>
  </si>
  <si>
    <t>Mawanga</t>
  </si>
  <si>
    <t>S0854</t>
  </si>
  <si>
    <t>Mary Learn Academy</t>
  </si>
  <si>
    <t>Ngata</t>
  </si>
  <si>
    <t>Borehole</t>
  </si>
  <si>
    <t>It's a new client</t>
  </si>
  <si>
    <t>S0858</t>
  </si>
  <si>
    <t>Onyx Schools</t>
  </si>
  <si>
    <t xml:space="preserve">Umoja 1 moi drive </t>
  </si>
  <si>
    <t>S0871</t>
  </si>
  <si>
    <t xml:space="preserve">St Claire Bright Future Academy  </t>
  </si>
  <si>
    <t>Dinning hall, kitchen, staff office, internet,Fenced walk</t>
  </si>
  <si>
    <t xml:space="preserve">Increase student enrolment </t>
  </si>
  <si>
    <t>Renovate Dinning hall</t>
  </si>
  <si>
    <t xml:space="preserve">To get a bit higher loan than premier </t>
  </si>
  <si>
    <t>S0862</t>
  </si>
  <si>
    <t xml:space="preserve">Queen of Angels Primary School </t>
  </si>
  <si>
    <t xml:space="preserve">Kaplong </t>
  </si>
  <si>
    <t xml:space="preserve">No impact </t>
  </si>
  <si>
    <t xml:space="preserve">Add 1 classroom for jss school </t>
  </si>
  <si>
    <t>S0846</t>
  </si>
  <si>
    <t>Kids of Hope Educational Centre</t>
  </si>
  <si>
    <t xml:space="preserve">Kantafu </t>
  </si>
  <si>
    <t xml:space="preserve">Build infrastructure </t>
  </si>
  <si>
    <t xml:space="preserve">Pay teachers salary </t>
  </si>
  <si>
    <t>S0868</t>
  </si>
  <si>
    <t>Rongai</t>
  </si>
  <si>
    <t>Kitchen dinning hall</t>
  </si>
  <si>
    <t>S0874</t>
  </si>
  <si>
    <t xml:space="preserve">Kawangware sokomjinga </t>
  </si>
  <si>
    <t>Stones</t>
  </si>
  <si>
    <t>Renovate the classrooms</t>
  </si>
  <si>
    <t>S0879</t>
  </si>
  <si>
    <t xml:space="preserve">Ugweri Lukas Vision </t>
  </si>
  <si>
    <t xml:space="preserve">UGWERI </t>
  </si>
  <si>
    <t>School buses</t>
  </si>
  <si>
    <t>S0819</t>
  </si>
  <si>
    <t>Kandisi -Rangau</t>
  </si>
  <si>
    <t>Improve the learning environment for students.</t>
  </si>
  <si>
    <t>S0827</t>
  </si>
  <si>
    <t xml:space="preserve">By Grace Kithunguri Acadamy </t>
  </si>
  <si>
    <t xml:space="preserve">Nkubu </t>
  </si>
  <si>
    <t xml:space="preserve">Water on site </t>
  </si>
  <si>
    <t>S0848</t>
  </si>
  <si>
    <t>Kisau Stars Academy</t>
  </si>
  <si>
    <t xml:space="preserve">Mbumbuni </t>
  </si>
  <si>
    <t xml:space="preserve">Renovation of laboratory </t>
  </si>
  <si>
    <t>S0857</t>
  </si>
  <si>
    <t xml:space="preserve">New Victory Junior School </t>
  </si>
  <si>
    <t xml:space="preserve">Tassiah SDA church </t>
  </si>
  <si>
    <t>Tailets staffroom kitchen classrooms electronic fanced wall gate</t>
  </si>
  <si>
    <t xml:space="preserve">Classrooms repair </t>
  </si>
  <si>
    <t>S0866</t>
  </si>
  <si>
    <t>Matayos</t>
  </si>
  <si>
    <t>Plastic chairs</t>
  </si>
  <si>
    <t>Renovated some classes</t>
  </si>
  <si>
    <t>Add another class</t>
  </si>
  <si>
    <t>KCB</t>
  </si>
  <si>
    <t>S0872</t>
  </si>
  <si>
    <t xml:space="preserve">Baba Dogo Kasabuni </t>
  </si>
  <si>
    <t xml:space="preserve">School books </t>
  </si>
  <si>
    <t>Renovate classrooms</t>
  </si>
  <si>
    <t>S0856</t>
  </si>
  <si>
    <t xml:space="preserve">Morning Star Learning Centre </t>
  </si>
  <si>
    <t xml:space="preserve">Electricity, water, telecommunications </t>
  </si>
  <si>
    <t>Renovation and buying desks</t>
  </si>
  <si>
    <t>Long process of securing the loan</t>
  </si>
  <si>
    <t>S0851</t>
  </si>
  <si>
    <t>PO Box 342</t>
  </si>
  <si>
    <t xml:space="preserve">Electricity, staff office </t>
  </si>
  <si>
    <t xml:space="preserve">Innovation </t>
  </si>
  <si>
    <t>Rennovation of classes</t>
  </si>
  <si>
    <t>S0860</t>
  </si>
  <si>
    <t>Thigio</t>
  </si>
  <si>
    <t>Electricity kitchen staff officepitch</t>
  </si>
  <si>
    <t>Development of school</t>
  </si>
  <si>
    <t>S0850</t>
  </si>
  <si>
    <t xml:space="preserve">Chesingoro </t>
  </si>
  <si>
    <t xml:space="preserve">Adding more classes </t>
  </si>
  <si>
    <t xml:space="preserve">To finish building administration block </t>
  </si>
  <si>
    <t xml:space="preserve">Cooperative </t>
  </si>
  <si>
    <t>S0821</t>
  </si>
  <si>
    <t xml:space="preserve">Baraka Springs Academy </t>
  </si>
  <si>
    <t>S0841</t>
  </si>
  <si>
    <t xml:space="preserve">Janet Star Academy </t>
  </si>
  <si>
    <t xml:space="preserve">Githurai </t>
  </si>
  <si>
    <t>S0844</t>
  </si>
  <si>
    <t>Mumbuni</t>
  </si>
  <si>
    <t>Staffoffce Kitchen Fenced Wall Gated</t>
  </si>
  <si>
    <t>Library/Laboratory Construction</t>
  </si>
  <si>
    <t>Lower interest rates</t>
  </si>
  <si>
    <t>S0875</t>
  </si>
  <si>
    <t>S0839</t>
  </si>
  <si>
    <t xml:space="preserve">Innocent Kids Academy </t>
  </si>
  <si>
    <t xml:space="preserve">Kiambu High </t>
  </si>
  <si>
    <t xml:space="preserve">Improve infrastructure </t>
  </si>
  <si>
    <t>S0833</t>
  </si>
  <si>
    <t>Kawangware, behind Naivas.</t>
  </si>
  <si>
    <t xml:space="preserve">Classrooms , kitchen, office </t>
  </si>
  <si>
    <t>Renovation and improvement of kitchen area</t>
  </si>
  <si>
    <t>S0852</t>
  </si>
  <si>
    <t>Malaba</t>
  </si>
  <si>
    <t>Construction of classes</t>
  </si>
  <si>
    <t>Payment of staff</t>
  </si>
  <si>
    <t>To construct classes</t>
  </si>
  <si>
    <t>S0825</t>
  </si>
  <si>
    <t xml:space="preserve">kitengela </t>
  </si>
  <si>
    <t xml:space="preserve">kitchen, electricity, staffroom </t>
  </si>
  <si>
    <t xml:space="preserve">Will and more class and that way I will have more pupils </t>
  </si>
  <si>
    <t>S0867</t>
  </si>
  <si>
    <t xml:space="preserve">Pitch play ground </t>
  </si>
  <si>
    <t xml:space="preserve">School buses improvement </t>
  </si>
  <si>
    <t>S0880</t>
  </si>
  <si>
    <t>Kiminini</t>
  </si>
  <si>
    <t xml:space="preserve">Permanent structure </t>
  </si>
  <si>
    <t xml:space="preserve">School bus/van computer lab </t>
  </si>
  <si>
    <t>S0849</t>
  </si>
  <si>
    <t xml:space="preserve">Lisah Hill Academy Mosoriot </t>
  </si>
  <si>
    <t xml:space="preserve">Mosoriot </t>
  </si>
  <si>
    <t>Purchase of school van</t>
  </si>
  <si>
    <t>S0829</t>
  </si>
  <si>
    <t xml:space="preserve">Class and furniture renovations </t>
  </si>
  <si>
    <t>S0876</t>
  </si>
  <si>
    <t>Top Cliff Academy</t>
  </si>
  <si>
    <t xml:space="preserve">Eastleigh </t>
  </si>
  <si>
    <t>S0865</t>
  </si>
  <si>
    <t>Kiarugu</t>
  </si>
  <si>
    <t>S0845</t>
  </si>
  <si>
    <t xml:space="preserve">Silibwet Township </t>
  </si>
  <si>
    <t>S0853</t>
  </si>
  <si>
    <t xml:space="preserve">Marvel Joy Education Centre </t>
  </si>
  <si>
    <t xml:space="preserve">Uthiru </t>
  </si>
  <si>
    <t>Kitchen electricity</t>
  </si>
  <si>
    <t>Fencing the school</t>
  </si>
  <si>
    <t>S0830</t>
  </si>
  <si>
    <t>S0878</t>
  </si>
  <si>
    <t>Embu-Majengo</t>
  </si>
  <si>
    <t xml:space="preserve">Toilets renovations </t>
  </si>
  <si>
    <t xml:space="preserve">Classrooms renovations </t>
  </si>
  <si>
    <t>S0837</t>
  </si>
  <si>
    <t>40110-12</t>
  </si>
  <si>
    <t>Semi-permanent</t>
  </si>
  <si>
    <t>it will assist in renovation of classrooms</t>
  </si>
  <si>
    <t>No loan from other institution</t>
  </si>
  <si>
    <t>S0877</t>
  </si>
  <si>
    <t xml:space="preserve">Khayega </t>
  </si>
  <si>
    <t xml:space="preserve">Permanent </t>
  </si>
  <si>
    <t xml:space="preserve">Heavy impact </t>
  </si>
  <si>
    <t xml:space="preserve">Building classes </t>
  </si>
  <si>
    <t xml:space="preserve">Had not known premier </t>
  </si>
  <si>
    <t>S0820</t>
  </si>
  <si>
    <t>Angaza Learning Centre</t>
  </si>
  <si>
    <t>Rwai</t>
  </si>
  <si>
    <t xml:space="preserve">Electricity, staffroom kitchen </t>
  </si>
  <si>
    <t>S0869</t>
  </si>
  <si>
    <t>Mailinne</t>
  </si>
  <si>
    <t>Kitchen,store,classrooms,office,washrooms,garden</t>
  </si>
  <si>
    <t>S0855</t>
  </si>
  <si>
    <t xml:space="preserve">Meru Greenhill Academy </t>
  </si>
  <si>
    <t xml:space="preserve">Kithurune </t>
  </si>
  <si>
    <t xml:space="preserve">This is the first loan in this school </t>
  </si>
  <si>
    <t xml:space="preserve">Repair motor vehicle </t>
  </si>
  <si>
    <t>It has friendly interest rate</t>
  </si>
  <si>
    <t>S0834</t>
  </si>
  <si>
    <t>Fremill Academy</t>
  </si>
  <si>
    <t>Michira</t>
  </si>
  <si>
    <t>Kitchen,electricity,pitch/playground</t>
  </si>
  <si>
    <t>Increase enrollment of school,improve wellbeing of students</t>
  </si>
  <si>
    <t>S0835</t>
  </si>
  <si>
    <t xml:space="preserve">Gracious  Valley and Junior School </t>
  </si>
  <si>
    <t>Ironsheets</t>
  </si>
  <si>
    <t xml:space="preserve">Renovating classrooms </t>
  </si>
  <si>
    <t>S0870</t>
  </si>
  <si>
    <t xml:space="preserve">St Claire Academy </t>
  </si>
  <si>
    <t xml:space="preserve">Mogotio </t>
  </si>
  <si>
    <t>Windows</t>
  </si>
  <si>
    <t>S0831</t>
  </si>
  <si>
    <t xml:space="preserve">Helpful </t>
  </si>
  <si>
    <t>S0847</t>
  </si>
  <si>
    <t>Kinani Vision Academy</t>
  </si>
  <si>
    <t>Kinani makutano meru</t>
  </si>
  <si>
    <t xml:space="preserve">Feeding programme </t>
  </si>
  <si>
    <t>S0861</t>
  </si>
  <si>
    <t xml:space="preserve">Precious View Academy </t>
  </si>
  <si>
    <t xml:space="preserve">Kihoto railway </t>
  </si>
  <si>
    <t xml:space="preserve">Improvement in  quality of education provided </t>
  </si>
  <si>
    <t>Renovations of existing tolets</t>
  </si>
  <si>
    <t>S0907</t>
  </si>
  <si>
    <t xml:space="preserve">Kamrembo </t>
  </si>
  <si>
    <t>Buildings,lands</t>
  </si>
  <si>
    <t xml:space="preserve">School stationery </t>
  </si>
  <si>
    <t>S0892</t>
  </si>
  <si>
    <t>Instalation of lighting</t>
  </si>
  <si>
    <t>S0889</t>
  </si>
  <si>
    <t xml:space="preserve">P.o box 1906 , Bungoma </t>
  </si>
  <si>
    <t>Studio</t>
  </si>
  <si>
    <t xml:space="preserve">Smooth running of school </t>
  </si>
  <si>
    <t xml:space="preserve">Equipping  </t>
  </si>
  <si>
    <t xml:space="preserve">Company available at that time </t>
  </si>
  <si>
    <t>S0888</t>
  </si>
  <si>
    <t>S0903</t>
  </si>
  <si>
    <t xml:space="preserve">Box 71 Silibwet </t>
  </si>
  <si>
    <t xml:space="preserve">Complete school laboratory </t>
  </si>
  <si>
    <t>S0910</t>
  </si>
  <si>
    <t xml:space="preserve">The Kings Education Centre </t>
  </si>
  <si>
    <t xml:space="preserve">For improvement </t>
  </si>
  <si>
    <t>S0897</t>
  </si>
  <si>
    <t>Electricity, kitchen,staff office, library, Internet</t>
  </si>
  <si>
    <t xml:space="preserve">Improve wellbeing of students </t>
  </si>
  <si>
    <t>S0905</t>
  </si>
  <si>
    <t xml:space="preserve">Little View Academy </t>
  </si>
  <si>
    <t>Tasia</t>
  </si>
  <si>
    <t xml:space="preserve">Purchase of school facilities </t>
  </si>
  <si>
    <t>S0913</t>
  </si>
  <si>
    <t>kabiria-waithaka</t>
  </si>
  <si>
    <t>electricity,dinning,kitchen</t>
  </si>
  <si>
    <t>increase the school financial resilience</t>
  </si>
  <si>
    <t>S0886</t>
  </si>
  <si>
    <t xml:space="preserve">Busia </t>
  </si>
  <si>
    <t>Added a classroom</t>
  </si>
  <si>
    <t>Build a classroom</t>
  </si>
  <si>
    <t>S0900</t>
  </si>
  <si>
    <t>Kivandini</t>
  </si>
  <si>
    <t>S0902</t>
  </si>
  <si>
    <t xml:space="preserve">P.oBox 1191 Bungoma </t>
  </si>
  <si>
    <t>Videos</t>
  </si>
  <si>
    <t xml:space="preserve">Boost </t>
  </si>
  <si>
    <t xml:space="preserve">More computers for IT </t>
  </si>
  <si>
    <t>It was the option I had then</t>
  </si>
  <si>
    <t>S0899</t>
  </si>
  <si>
    <t>Nandi</t>
  </si>
  <si>
    <t xml:space="preserve">Construct 2 classrooms </t>
  </si>
  <si>
    <t>S0904</t>
  </si>
  <si>
    <t>Iiron sheet</t>
  </si>
  <si>
    <t>Bought school land</t>
  </si>
  <si>
    <t>Renovate classes and buy school gate</t>
  </si>
  <si>
    <t>I didn't know</t>
  </si>
  <si>
    <t>S0894</t>
  </si>
  <si>
    <t>S0890</t>
  </si>
  <si>
    <t>Kibagare</t>
  </si>
  <si>
    <t xml:space="preserve">Purchasing school learning equipments </t>
  </si>
  <si>
    <t>Has none</t>
  </si>
  <si>
    <t>S0901</t>
  </si>
  <si>
    <t xml:space="preserve">Kailel Greenview Academy Chesuwe </t>
  </si>
  <si>
    <t>Kipsigak</t>
  </si>
  <si>
    <t xml:space="preserve">School building </t>
  </si>
  <si>
    <t>Improvement of leaning materials</t>
  </si>
  <si>
    <t>S0885</t>
  </si>
  <si>
    <t xml:space="preserve">Bridge Way Secondary School </t>
  </si>
  <si>
    <t>S0912</t>
  </si>
  <si>
    <t>Ewat</t>
  </si>
  <si>
    <t xml:space="preserve">Fenced compound </t>
  </si>
  <si>
    <t xml:space="preserve">School learning materials </t>
  </si>
  <si>
    <t>S0895</t>
  </si>
  <si>
    <t>Helped in paying land</t>
  </si>
  <si>
    <t>Paint and Renovate classroom</t>
  </si>
  <si>
    <t>I didn't know about premier</t>
  </si>
  <si>
    <t>S0908</t>
  </si>
  <si>
    <t xml:space="preserve">Pole Elite Academy </t>
  </si>
  <si>
    <t xml:space="preserve">Chogoria </t>
  </si>
  <si>
    <t>Tharaka-Nithi</t>
  </si>
  <si>
    <t>S0898</t>
  </si>
  <si>
    <t xml:space="preserve">Imara daima </t>
  </si>
  <si>
    <t xml:space="preserve">Kitchen library </t>
  </si>
  <si>
    <t>This is the first loan</t>
  </si>
  <si>
    <t>S0891</t>
  </si>
  <si>
    <t xml:space="preserve">Kagemi </t>
  </si>
  <si>
    <t>S0881</t>
  </si>
  <si>
    <t>PO BOX 343 KENOL</t>
  </si>
  <si>
    <t>Helped in construction of classes</t>
  </si>
  <si>
    <t>Buy water tanks for the school</t>
  </si>
  <si>
    <t>S0896</t>
  </si>
  <si>
    <t xml:space="preserve">Kaptembwa </t>
  </si>
  <si>
    <t>Built classes</t>
  </si>
  <si>
    <t xml:space="preserve">Furnish laboratory </t>
  </si>
  <si>
    <t xml:space="preserve">Was before I met premier </t>
  </si>
  <si>
    <t>S0893</t>
  </si>
  <si>
    <t>S0906</t>
  </si>
  <si>
    <t xml:space="preserve">Mallai Academy </t>
  </si>
  <si>
    <t>Burieruli</t>
  </si>
  <si>
    <t xml:space="preserve">Dormitory , Laboratory </t>
  </si>
  <si>
    <t xml:space="preserve">Restock laboratory </t>
  </si>
  <si>
    <t>S0884</t>
  </si>
  <si>
    <t xml:space="preserve">Brave Learners Academy </t>
  </si>
  <si>
    <t>Manyanja road</t>
  </si>
  <si>
    <t>Electricity,wifi, water</t>
  </si>
  <si>
    <t>Not applicable  new client.</t>
  </si>
  <si>
    <t>S0909</t>
  </si>
  <si>
    <t>Playground ,, electricity,,</t>
  </si>
  <si>
    <t>S0911</t>
  </si>
  <si>
    <t xml:space="preserve">Lucky Summer </t>
  </si>
  <si>
    <t xml:space="preserve">Renovate classes </t>
  </si>
  <si>
    <t>S0882</t>
  </si>
  <si>
    <t>Blessed Hope Academy-Rwanyambo</t>
  </si>
  <si>
    <t xml:space="preserve">Rwanyambo </t>
  </si>
  <si>
    <t>Not funded before</t>
  </si>
  <si>
    <t xml:space="preserve">Improvements on classes will undertake </t>
  </si>
  <si>
    <t>S0883</t>
  </si>
  <si>
    <t>1010</t>
  </si>
  <si>
    <t>Tarmac</t>
  </si>
  <si>
    <t>S0887</t>
  </si>
  <si>
    <t>contructioning more classroms</t>
  </si>
  <si>
    <t>S0932</t>
  </si>
  <si>
    <t xml:space="preserve">Kwa haraka </t>
  </si>
  <si>
    <t xml:space="preserve">Classes, dormitory </t>
  </si>
  <si>
    <t>Built concrete classrooms</t>
  </si>
  <si>
    <t xml:space="preserve">Improve state of classes and pay some salaries </t>
  </si>
  <si>
    <t>First loan with PC</t>
  </si>
  <si>
    <t>S0951</t>
  </si>
  <si>
    <t xml:space="preserve">Son Gifton Champion School </t>
  </si>
  <si>
    <t>S0937</t>
  </si>
  <si>
    <t xml:space="preserve">Joskas Academy </t>
  </si>
  <si>
    <t>Kakoyi</t>
  </si>
  <si>
    <t xml:space="preserve">Started classes but are yet to be completed </t>
  </si>
  <si>
    <t xml:space="preserve">The four classes will be complete </t>
  </si>
  <si>
    <t>S0918</t>
  </si>
  <si>
    <t xml:space="preserve">Luckysummer past police station </t>
  </si>
  <si>
    <t>S0921</t>
  </si>
  <si>
    <t>Kameo</t>
  </si>
  <si>
    <t>Stone walls</t>
  </si>
  <si>
    <t>Improving living standards</t>
  </si>
  <si>
    <t>S0948</t>
  </si>
  <si>
    <t>Pe</t>
  </si>
  <si>
    <t xml:space="preserve">Buy school land </t>
  </si>
  <si>
    <t xml:space="preserve">I didn't know about premier </t>
  </si>
  <si>
    <t>S0946</t>
  </si>
  <si>
    <t>Permanent buildings</t>
  </si>
  <si>
    <t xml:space="preserve">Built classes </t>
  </si>
  <si>
    <t>Buy laboratory equipments</t>
  </si>
  <si>
    <t>S0925</t>
  </si>
  <si>
    <t xml:space="preserve">Athi River </t>
  </si>
  <si>
    <t xml:space="preserve">Stone </t>
  </si>
  <si>
    <t>Increased intake</t>
  </si>
  <si>
    <t>S0917</t>
  </si>
  <si>
    <t xml:space="preserve">P.o box 180 , Bungoma </t>
  </si>
  <si>
    <t>Ist loan</t>
  </si>
  <si>
    <t>S0949</t>
  </si>
  <si>
    <t>Chemichemi kayole</t>
  </si>
  <si>
    <t xml:space="preserve">Classroom laboratory </t>
  </si>
  <si>
    <t>S0933</t>
  </si>
  <si>
    <t xml:space="preserve">Lribey </t>
  </si>
  <si>
    <t>S0940</t>
  </si>
  <si>
    <t>Chalicha  weonia</t>
  </si>
  <si>
    <t>S0936</t>
  </si>
  <si>
    <t xml:space="preserve">Njathaini ngomongo </t>
  </si>
  <si>
    <t xml:space="preserve">Lab and library </t>
  </si>
  <si>
    <t>S0945</t>
  </si>
  <si>
    <t>Ngong</t>
  </si>
  <si>
    <t xml:space="preserve">Classrooms, kitchen </t>
  </si>
  <si>
    <t xml:space="preserve">Classrooms construction </t>
  </si>
  <si>
    <t>S0928</t>
  </si>
  <si>
    <t xml:space="preserve">Royalton </t>
  </si>
  <si>
    <t>Clean water</t>
  </si>
  <si>
    <t xml:space="preserve">To build more classes </t>
  </si>
  <si>
    <t>S0931</t>
  </si>
  <si>
    <t xml:space="preserve">Kahawa Wendani Booster </t>
  </si>
  <si>
    <t xml:space="preserve">Additional classes </t>
  </si>
  <si>
    <t xml:space="preserve">This is the first loan with Premier credit </t>
  </si>
  <si>
    <t>S0938</t>
  </si>
  <si>
    <t>24, Silibwet</t>
  </si>
  <si>
    <t>Kitchen,staff office,Fenced wall, pitch</t>
  </si>
  <si>
    <t>Increase student enrollment and improve the quality of teaching for teachers</t>
  </si>
  <si>
    <t>Classrooms renovation and additional classrooms</t>
  </si>
  <si>
    <t>S0919</t>
  </si>
  <si>
    <t>P.o box 214 bomet</t>
  </si>
  <si>
    <t>Electricity,kitchen,staff office,laboratory,fenced walls and pitch</t>
  </si>
  <si>
    <t>Improve the working environment for teachers</t>
  </si>
  <si>
    <t>No other current institutions</t>
  </si>
  <si>
    <t xml:space="preserve">1423- 00605 uthiru </t>
  </si>
  <si>
    <t>Electricity, school bus</t>
  </si>
  <si>
    <t>No previous loan serviced</t>
  </si>
  <si>
    <t xml:space="preserve">Renovations of  classes </t>
  </si>
  <si>
    <t xml:space="preserve">Has no other funding </t>
  </si>
  <si>
    <t>S0915</t>
  </si>
  <si>
    <t>Kenyatta road</t>
  </si>
  <si>
    <t xml:space="preserve">Electricity, staffroom kitchen, laboratory </t>
  </si>
  <si>
    <t>S0955</t>
  </si>
  <si>
    <t>Playground, Staff Office, Electricity</t>
  </si>
  <si>
    <t>S0939</t>
  </si>
  <si>
    <t>10400</t>
  </si>
  <si>
    <t>Classrooms,hall</t>
  </si>
  <si>
    <t xml:space="preserve">Repartitioning of classrooms </t>
  </si>
  <si>
    <t>S0953</t>
  </si>
  <si>
    <t xml:space="preserve">St Joan Bluebells Academy </t>
  </si>
  <si>
    <t>Angorom</t>
  </si>
  <si>
    <t xml:space="preserve">Increase enrollment </t>
  </si>
  <si>
    <t xml:space="preserve">Build classrooms </t>
  </si>
  <si>
    <t>I didn't know about pc</t>
  </si>
  <si>
    <t>S0930</t>
  </si>
  <si>
    <t xml:space="preserve">Ebenezer Primary and Junior School </t>
  </si>
  <si>
    <t>94 Chesinende</t>
  </si>
  <si>
    <t>Very good</t>
  </si>
  <si>
    <t xml:space="preserve">Had short with a little amount </t>
  </si>
  <si>
    <t>S0944</t>
  </si>
  <si>
    <t xml:space="preserve">New skyline education center </t>
  </si>
  <si>
    <t xml:space="preserve">Dandora </t>
  </si>
  <si>
    <t>Playground, kitchen, electricity, fenced wall</t>
  </si>
  <si>
    <t xml:space="preserve">Increase students enrollment </t>
  </si>
  <si>
    <t xml:space="preserve">Renovation, teacher's salary </t>
  </si>
  <si>
    <t>S0954</t>
  </si>
  <si>
    <t>Burumba</t>
  </si>
  <si>
    <t xml:space="preserve">Kitchen, Dining hall and staff office </t>
  </si>
  <si>
    <t>Buy school land</t>
  </si>
  <si>
    <t>Pay staff</t>
  </si>
  <si>
    <t>I didn't know about PC</t>
  </si>
  <si>
    <t>S0934</t>
  </si>
  <si>
    <t xml:space="preserve">Classrooms, office, </t>
  </si>
  <si>
    <t>S0927</t>
  </si>
  <si>
    <t xml:space="preserve">Dowa Utalamu Education Centre </t>
  </si>
  <si>
    <t>Gachui</t>
  </si>
  <si>
    <t xml:space="preserve">Electricity, kitchen and internet </t>
  </si>
  <si>
    <t>S0956</t>
  </si>
  <si>
    <t>Busia</t>
  </si>
  <si>
    <t>Kitchen.</t>
  </si>
  <si>
    <t>Purchase school land.</t>
  </si>
  <si>
    <t xml:space="preserve">Add infrastructure </t>
  </si>
  <si>
    <t>S0916</t>
  </si>
  <si>
    <t>Kahoya</t>
  </si>
  <si>
    <t xml:space="preserve">Improvement for learning environment for students </t>
  </si>
  <si>
    <t>S0942</t>
  </si>
  <si>
    <t>Living fountain Academy</t>
  </si>
  <si>
    <t>mzee wanyama</t>
  </si>
  <si>
    <t xml:space="preserve">construction </t>
  </si>
  <si>
    <t>construction of classes</t>
  </si>
  <si>
    <t>S0950</t>
  </si>
  <si>
    <t>S0929</t>
  </si>
  <si>
    <t>Umoja 3</t>
  </si>
  <si>
    <t>S0922</t>
  </si>
  <si>
    <t xml:space="preserve">Umoja </t>
  </si>
  <si>
    <t xml:space="preserve">Not Applicable </t>
  </si>
  <si>
    <t>S0941</t>
  </si>
  <si>
    <t xml:space="preserve">Little Top school Limuru </t>
  </si>
  <si>
    <t xml:space="preserve">Kwambira </t>
  </si>
  <si>
    <t xml:space="preserve">Asset finance </t>
  </si>
  <si>
    <t>S0926</t>
  </si>
  <si>
    <t>isiolo</t>
  </si>
  <si>
    <t>Isiolo</t>
  </si>
  <si>
    <t>dinning</t>
  </si>
  <si>
    <t>S0923</t>
  </si>
  <si>
    <t xml:space="preserve">Kariobangi north </t>
  </si>
  <si>
    <t>S0947</t>
  </si>
  <si>
    <t xml:space="preserve">Our Lady Queen of Angels </t>
  </si>
  <si>
    <t xml:space="preserve">Purchase lab equipment </t>
  </si>
  <si>
    <t>S0952</t>
  </si>
  <si>
    <t>S0920</t>
  </si>
  <si>
    <t xml:space="preserve">Construct a classroom </t>
  </si>
  <si>
    <t>S0914</t>
  </si>
  <si>
    <t>Agape Junior Academy</t>
  </si>
  <si>
    <t>Alot of improvement</t>
  </si>
  <si>
    <t>S0943</t>
  </si>
  <si>
    <t>Normal</t>
  </si>
  <si>
    <t>To improve school bus</t>
  </si>
  <si>
    <t>To build science Lab</t>
  </si>
  <si>
    <t>S0924</t>
  </si>
  <si>
    <t xml:space="preserve">Christ education center </t>
  </si>
  <si>
    <t xml:space="preserve">Githurai 45 progressive, moonlight </t>
  </si>
  <si>
    <t xml:space="preserve">Electricity, staffroom, kitchen, laboratory </t>
  </si>
  <si>
    <t>S1016</t>
  </si>
  <si>
    <t>S0988</t>
  </si>
  <si>
    <t xml:space="preserve">5-30305 Kobujoi </t>
  </si>
  <si>
    <t xml:space="preserve">Availability of infrastructure and electricity </t>
  </si>
  <si>
    <t xml:space="preserve">Renovation of classroom </t>
  </si>
  <si>
    <t xml:space="preserve">Construction and renovation of classrooms </t>
  </si>
  <si>
    <t>S1009</t>
  </si>
  <si>
    <t>Helped</t>
  </si>
  <si>
    <t>S0966</t>
  </si>
  <si>
    <t>Airstrip</t>
  </si>
  <si>
    <t>Kitchen and office</t>
  </si>
  <si>
    <t xml:space="preserve">Boost Business </t>
  </si>
  <si>
    <t>Reenovate clearance</t>
  </si>
  <si>
    <t xml:space="preserve">I have never taken a loan from other institutions </t>
  </si>
  <si>
    <t>S1007</t>
  </si>
  <si>
    <t xml:space="preserve">Student enrollment </t>
  </si>
  <si>
    <t xml:space="preserve">Surplus </t>
  </si>
  <si>
    <t>S0964</t>
  </si>
  <si>
    <t xml:space="preserve">Cooperation </t>
  </si>
  <si>
    <t xml:space="preserve">An additional classroom </t>
  </si>
  <si>
    <t>S0992</t>
  </si>
  <si>
    <t>2- Baraton</t>
  </si>
  <si>
    <t xml:space="preserve">10classrooms,1 staffroom,2 dormitories,1 kitchen,staff quarters </t>
  </si>
  <si>
    <t>Renovations,face lift</t>
  </si>
  <si>
    <t>S0995</t>
  </si>
  <si>
    <t xml:space="preserve">Adding classroom </t>
  </si>
  <si>
    <t>S0987</t>
  </si>
  <si>
    <t>Sabaki</t>
  </si>
  <si>
    <t xml:space="preserve">Increase of classrooms </t>
  </si>
  <si>
    <t>S0983</t>
  </si>
  <si>
    <t>Kitalale</t>
  </si>
  <si>
    <t xml:space="preserve">To add classroom </t>
  </si>
  <si>
    <t>S1006</t>
  </si>
  <si>
    <t>School renovations</t>
  </si>
  <si>
    <t>S0976</t>
  </si>
  <si>
    <t xml:space="preserve">Flying Eagles Learning Centre </t>
  </si>
  <si>
    <t>202353</t>
  </si>
  <si>
    <t>S1013</t>
  </si>
  <si>
    <t xml:space="preserve">Upper Hill Academy </t>
  </si>
  <si>
    <t xml:space="preserve">P.o Box 374, Litein </t>
  </si>
  <si>
    <t xml:space="preserve">Permanent and semi permanent Building </t>
  </si>
  <si>
    <t xml:space="preserve">Increase the school financial resilience </t>
  </si>
  <si>
    <t xml:space="preserve">Equity Bank </t>
  </si>
  <si>
    <t>S0960</t>
  </si>
  <si>
    <t xml:space="preserve">Umoja 3 near ARK school </t>
  </si>
  <si>
    <t xml:space="preserve">This is first loan </t>
  </si>
  <si>
    <t xml:space="preserve">Renovation and construction </t>
  </si>
  <si>
    <t>S0656</t>
  </si>
  <si>
    <t>S1012</t>
  </si>
  <si>
    <t>Boder palace</t>
  </si>
  <si>
    <t>Biy school land</t>
  </si>
  <si>
    <t xml:space="preserve">Build a classroom </t>
  </si>
  <si>
    <t>I didn't know about premier credit.</t>
  </si>
  <si>
    <t>S0997</t>
  </si>
  <si>
    <t>Kikuyu</t>
  </si>
  <si>
    <t>Improve classes</t>
  </si>
  <si>
    <t xml:space="preserve">For emergency assistance </t>
  </si>
  <si>
    <t>S0969</t>
  </si>
  <si>
    <t xml:space="preserve">Glasses </t>
  </si>
  <si>
    <t>Expansion of land</t>
  </si>
  <si>
    <t>S1004</t>
  </si>
  <si>
    <t xml:space="preserve">Mukuru kwa Reuben </t>
  </si>
  <si>
    <t>S0993</t>
  </si>
  <si>
    <t>New Hope Educational Centre</t>
  </si>
  <si>
    <t>Mbitini</t>
  </si>
  <si>
    <t>Podtive</t>
  </si>
  <si>
    <t>Develop classes</t>
  </si>
  <si>
    <t>Did not know about premier</t>
  </si>
  <si>
    <t>S0766</t>
  </si>
  <si>
    <t>Muthara</t>
  </si>
  <si>
    <t>Roads, electricity</t>
  </si>
  <si>
    <t>S0986</t>
  </si>
  <si>
    <t>Maa College</t>
  </si>
  <si>
    <t xml:space="preserve">Kajiado Town </t>
  </si>
  <si>
    <t>Computers, Chair's printers</t>
  </si>
  <si>
    <t xml:space="preserve">Pay for exams </t>
  </si>
  <si>
    <t>S0984</t>
  </si>
  <si>
    <t>S0975</t>
  </si>
  <si>
    <t>Dandora Dunia</t>
  </si>
  <si>
    <t xml:space="preserve">Repairs and renovation </t>
  </si>
  <si>
    <t>S0972</t>
  </si>
  <si>
    <t xml:space="preserve">For higher limits </t>
  </si>
  <si>
    <t>S1010</t>
  </si>
  <si>
    <t>Improved learning environment for learners</t>
  </si>
  <si>
    <t>S0971</t>
  </si>
  <si>
    <t>Pipeline, kware</t>
  </si>
  <si>
    <t xml:space="preserve">Dinning hall </t>
  </si>
  <si>
    <t>Renovated classrooms</t>
  </si>
  <si>
    <t xml:space="preserve">Renovated classrooms </t>
  </si>
  <si>
    <t>S0990</t>
  </si>
  <si>
    <t>00100</t>
  </si>
  <si>
    <t>Improved</t>
  </si>
  <si>
    <t xml:space="preserve">Add more students </t>
  </si>
  <si>
    <t>S0991</t>
  </si>
  <si>
    <t xml:space="preserve">Improved enrollment </t>
  </si>
  <si>
    <t>S1005</t>
  </si>
  <si>
    <t>Kitchen 11</t>
  </si>
  <si>
    <t xml:space="preserve">Construction of classes </t>
  </si>
  <si>
    <t xml:space="preserve">Lacking information about primer credit </t>
  </si>
  <si>
    <t>S0959</t>
  </si>
  <si>
    <t>Shianda</t>
  </si>
  <si>
    <t xml:space="preserve">Add  Senior Secondary Laboratory equipment </t>
  </si>
  <si>
    <t>S0979</t>
  </si>
  <si>
    <t>Don't know</t>
  </si>
  <si>
    <t>classrooms,office,toilets,computer room</t>
  </si>
  <si>
    <t>S0981</t>
  </si>
  <si>
    <t xml:space="preserve">Kyang'ombe </t>
  </si>
  <si>
    <t xml:space="preserve">Semi permanent </t>
  </si>
  <si>
    <t xml:space="preserve">To build a laboratory </t>
  </si>
  <si>
    <t xml:space="preserve">Affordability </t>
  </si>
  <si>
    <t>S1000</t>
  </si>
  <si>
    <t>Kangeta</t>
  </si>
  <si>
    <t>Roads, highway</t>
  </si>
  <si>
    <t>S0958</t>
  </si>
  <si>
    <t>2356</t>
  </si>
  <si>
    <t>S0982</t>
  </si>
  <si>
    <t>Kepsa</t>
  </si>
  <si>
    <t xml:space="preserve">School infrastructure </t>
  </si>
  <si>
    <t xml:space="preserve">Interest rates </t>
  </si>
  <si>
    <t>S0989</t>
  </si>
  <si>
    <t xml:space="preserve">Junction Obama </t>
  </si>
  <si>
    <t xml:space="preserve">Had no knowledge about premier credit </t>
  </si>
  <si>
    <t>S0963</t>
  </si>
  <si>
    <t xml:space="preserve">Gitimbine </t>
  </si>
  <si>
    <t>S1008</t>
  </si>
  <si>
    <t>S0985</t>
  </si>
  <si>
    <t>S1001</t>
  </si>
  <si>
    <t xml:space="preserve">Murumba </t>
  </si>
  <si>
    <t>S0973</t>
  </si>
  <si>
    <t xml:space="preserve">School construction </t>
  </si>
  <si>
    <t>S1003</t>
  </si>
  <si>
    <t>Nzoia</t>
  </si>
  <si>
    <t xml:space="preserve">Desk table chairs </t>
  </si>
  <si>
    <t xml:space="preserve">For buying learning equipment </t>
  </si>
  <si>
    <t xml:space="preserve">To build toilet </t>
  </si>
  <si>
    <t>S0996</t>
  </si>
  <si>
    <t xml:space="preserve">Ruiru -wataalam </t>
  </si>
  <si>
    <t xml:space="preserve">Construction of a new classroom </t>
  </si>
  <si>
    <t>S0999</t>
  </si>
  <si>
    <t>Kamkuywa</t>
  </si>
  <si>
    <t>Murrum</t>
  </si>
  <si>
    <t>Improve</t>
  </si>
  <si>
    <t>S1002</t>
  </si>
  <si>
    <t xml:space="preserve">Ndindiruku </t>
  </si>
  <si>
    <t xml:space="preserve">Classroom, office, kitchen, playground </t>
  </si>
  <si>
    <t xml:space="preserve">N/A new client </t>
  </si>
  <si>
    <t xml:space="preserve">Add water storage and repairs </t>
  </si>
  <si>
    <t>S0965</t>
  </si>
  <si>
    <t>Thingithu</t>
  </si>
  <si>
    <t>S0962</t>
  </si>
  <si>
    <t xml:space="preserve">Bliss Hill Academy </t>
  </si>
  <si>
    <t>Building hall</t>
  </si>
  <si>
    <t>Finishing construction of hall</t>
  </si>
  <si>
    <t>Occurred growth</t>
  </si>
  <si>
    <t>S0961</t>
  </si>
  <si>
    <t xml:space="preserve">Toilet renovations </t>
  </si>
  <si>
    <t>S0957</t>
  </si>
  <si>
    <t xml:space="preserve">Renovation of classes and construction of classrooms </t>
  </si>
  <si>
    <t>S0998</t>
  </si>
  <si>
    <t xml:space="preserve">Kinyago </t>
  </si>
  <si>
    <t xml:space="preserve">Buying of iron sheets </t>
  </si>
  <si>
    <t>J</t>
  </si>
  <si>
    <t>S0980</t>
  </si>
  <si>
    <t xml:space="preserve">Kamulu </t>
  </si>
  <si>
    <t>S1011</t>
  </si>
  <si>
    <t xml:space="preserve">Chemosot </t>
  </si>
  <si>
    <t xml:space="preserve">Electricity,dining hall, kitchen,staff office, boarding house/rooms, laboratory, playground </t>
  </si>
  <si>
    <t>It was asset loan</t>
  </si>
  <si>
    <t>S0978</t>
  </si>
  <si>
    <t>407 sotik</t>
  </si>
  <si>
    <t>Kitchen staff office electricity playground</t>
  </si>
  <si>
    <t>Increased student enrollment,increased students attendance, improved school reputation,increase access to school</t>
  </si>
  <si>
    <t>Additional classroom,class renovation,school sigbboard</t>
  </si>
  <si>
    <t>First loan was not sufficient</t>
  </si>
  <si>
    <t>S0977</t>
  </si>
  <si>
    <t>56644-00200</t>
  </si>
  <si>
    <t xml:space="preserve">Additional of toilets </t>
  </si>
  <si>
    <t xml:space="preserve">Additional of classroom </t>
  </si>
  <si>
    <t>S0967</t>
  </si>
  <si>
    <t>Lubao</t>
  </si>
  <si>
    <t>classrooms and dormitories</t>
  </si>
  <si>
    <t>helped in the constructions of new classrooms</t>
  </si>
  <si>
    <t>finishing of the classrooms, renovations, painting ,buying school equipment's</t>
  </si>
  <si>
    <t>S1015</t>
  </si>
  <si>
    <t>Mile saba</t>
  </si>
  <si>
    <t>S0968</t>
  </si>
  <si>
    <t xml:space="preserve">Butula </t>
  </si>
  <si>
    <t>S0970</t>
  </si>
  <si>
    <t>Building classrooms</t>
  </si>
  <si>
    <t xml:space="preserve">I need a higher amount </t>
  </si>
  <si>
    <t>S1014</t>
  </si>
  <si>
    <t>mailisaba</t>
  </si>
  <si>
    <t>S0994</t>
  </si>
  <si>
    <t xml:space="preserve">Ntemwene </t>
  </si>
  <si>
    <t>Storey</t>
  </si>
  <si>
    <t>S1023</t>
  </si>
  <si>
    <t>Pay salaries</t>
  </si>
  <si>
    <t>Important</t>
  </si>
  <si>
    <t>S1027</t>
  </si>
  <si>
    <t xml:space="preserve">Ndumboini </t>
  </si>
  <si>
    <t>Has no other loan</t>
  </si>
  <si>
    <t xml:space="preserve">Good learning environment </t>
  </si>
  <si>
    <t>S1019</t>
  </si>
  <si>
    <t xml:space="preserve">Improved </t>
  </si>
  <si>
    <t>S1022</t>
  </si>
  <si>
    <t xml:space="preserve">Tuffoam </t>
  </si>
  <si>
    <t>Kitchen office</t>
  </si>
  <si>
    <t>S1024</t>
  </si>
  <si>
    <t>705 iten</t>
  </si>
  <si>
    <t>Classroom</t>
  </si>
  <si>
    <t>S1036</t>
  </si>
  <si>
    <t>Mile nne</t>
  </si>
  <si>
    <t>Helped in paying salaries</t>
  </si>
  <si>
    <t>S1030</t>
  </si>
  <si>
    <t>S1018</t>
  </si>
  <si>
    <t xml:space="preserve">Chuluni </t>
  </si>
  <si>
    <t xml:space="preserve">Addition of Classrooms </t>
  </si>
  <si>
    <t>S1032</t>
  </si>
  <si>
    <t>Kiandegwa</t>
  </si>
  <si>
    <t>Classrooms, playground, kitchen, office</t>
  </si>
  <si>
    <t>Classes maintenance</t>
  </si>
  <si>
    <t>S1021</t>
  </si>
  <si>
    <t>S1026</t>
  </si>
  <si>
    <t>008</t>
  </si>
  <si>
    <t>S1020</t>
  </si>
  <si>
    <t xml:space="preserve">Kayole junction </t>
  </si>
  <si>
    <t>S1029</t>
  </si>
  <si>
    <t>Box 393,Bomet</t>
  </si>
  <si>
    <t xml:space="preserve">Improve learning environment for students </t>
  </si>
  <si>
    <t>Classroom renovation.</t>
  </si>
  <si>
    <t>Emergency and expansion of school land</t>
  </si>
  <si>
    <t>S1017</t>
  </si>
  <si>
    <t>Renovate school</t>
  </si>
  <si>
    <t>I didn't know about pcl</t>
  </si>
  <si>
    <t>S1031</t>
  </si>
  <si>
    <t>Ravine</t>
  </si>
  <si>
    <t>Improving infrastructures</t>
  </si>
  <si>
    <t>S1033</t>
  </si>
  <si>
    <t xml:space="preserve">Staff payment </t>
  </si>
  <si>
    <t>S1034</t>
  </si>
  <si>
    <t xml:space="preserve">Wangige </t>
  </si>
  <si>
    <t>Iron sheets</t>
  </si>
  <si>
    <t xml:space="preserve">No previous loan </t>
  </si>
  <si>
    <t>Construction of the school lab</t>
  </si>
  <si>
    <t>I didn't know about Premier then</t>
  </si>
  <si>
    <t>S1035</t>
  </si>
  <si>
    <t>Sotik-Chebole</t>
  </si>
  <si>
    <t>S</t>
  </si>
  <si>
    <t xml:space="preserve">Buy iron sheet for classroom construction </t>
  </si>
  <si>
    <t>S1025</t>
  </si>
  <si>
    <t>Mosquito</t>
  </si>
  <si>
    <t>Building classes</t>
  </si>
  <si>
    <t>S1028</t>
  </si>
  <si>
    <t>UPLANDS</t>
  </si>
  <si>
    <t xml:space="preserve">Add more classes </t>
  </si>
  <si>
    <t>S1037</t>
  </si>
  <si>
    <t xml:space="preserve">Aunt Sue Academy </t>
  </si>
  <si>
    <t>Gitothua Rui ward</t>
  </si>
  <si>
    <t>N)a</t>
  </si>
  <si>
    <t>S1067</t>
  </si>
  <si>
    <t>Burumba Busia</t>
  </si>
  <si>
    <t>Used to build toilets</t>
  </si>
  <si>
    <t xml:space="preserve">Use it to renovate classes </t>
  </si>
  <si>
    <t>S1047</t>
  </si>
  <si>
    <t xml:space="preserve">Misikhu </t>
  </si>
  <si>
    <t xml:space="preserve">No other loan </t>
  </si>
  <si>
    <t>S1044</t>
  </si>
  <si>
    <t>Pipeline statehouse A</t>
  </si>
  <si>
    <t>Staffroom, toilet electrical,Gate</t>
  </si>
  <si>
    <t>S1052</t>
  </si>
  <si>
    <t>Museno</t>
  </si>
  <si>
    <t>Building of new toilets</t>
  </si>
  <si>
    <t>S1040</t>
  </si>
  <si>
    <t xml:space="preserve">5. Kapsabet </t>
  </si>
  <si>
    <t>Non</t>
  </si>
  <si>
    <t xml:space="preserve">Yes </t>
  </si>
  <si>
    <t xml:space="preserve">Non </t>
  </si>
  <si>
    <t>S1048</t>
  </si>
  <si>
    <t>S1039</t>
  </si>
  <si>
    <t>Brilliance Hall Schools</t>
  </si>
  <si>
    <t>Mastores</t>
  </si>
  <si>
    <t>Desk and chairs</t>
  </si>
  <si>
    <t>Improved the school structure</t>
  </si>
  <si>
    <t>To add more books and chairs</t>
  </si>
  <si>
    <t>S1054</t>
  </si>
  <si>
    <t>90201 embu</t>
  </si>
  <si>
    <t xml:space="preserve">Renovation and repair of pit latrines </t>
  </si>
  <si>
    <t xml:space="preserve">Buy textbooks </t>
  </si>
  <si>
    <t>S1049</t>
  </si>
  <si>
    <t xml:space="preserve">Office, kitchen, classroom </t>
  </si>
  <si>
    <t>S1059</t>
  </si>
  <si>
    <t>S1053</t>
  </si>
  <si>
    <t>Private bag</t>
  </si>
  <si>
    <t>Slides and swings</t>
  </si>
  <si>
    <t>S1066</t>
  </si>
  <si>
    <t xml:space="preserve">Thika Pikamac Shalom School </t>
  </si>
  <si>
    <t>Population increase</t>
  </si>
  <si>
    <t>School registry</t>
  </si>
  <si>
    <t>S1058</t>
  </si>
  <si>
    <t>Laboratory,computer lab</t>
  </si>
  <si>
    <t>S1060</t>
  </si>
  <si>
    <t>Classes and washrooms</t>
  </si>
  <si>
    <t>S1062</t>
  </si>
  <si>
    <t xml:space="preserve">St Theresa's Blessed school </t>
  </si>
  <si>
    <t>Lutonyi</t>
  </si>
  <si>
    <t xml:space="preserve">Desks, chairs, computers </t>
  </si>
  <si>
    <t xml:space="preserve">It helped in construction of 4 classrooms </t>
  </si>
  <si>
    <t>S1065</t>
  </si>
  <si>
    <t>Center</t>
  </si>
  <si>
    <t>S1064</t>
  </si>
  <si>
    <t>P.o box 168-bomet,kenya</t>
  </si>
  <si>
    <t xml:space="preserve">Electricity, kitchen,staff office, fenced </t>
  </si>
  <si>
    <t>S1042</t>
  </si>
  <si>
    <t xml:space="preserve">Five Hills Educational Centre </t>
  </si>
  <si>
    <t xml:space="preserve">kitchen </t>
  </si>
  <si>
    <t xml:space="preserve">renovation and purchase </t>
  </si>
  <si>
    <t>S1050</t>
  </si>
  <si>
    <t xml:space="preserve">Syokimau </t>
  </si>
  <si>
    <t>S1061</t>
  </si>
  <si>
    <t>Kisasi</t>
  </si>
  <si>
    <t xml:space="preserve">Concreted </t>
  </si>
  <si>
    <t>Additional of class rooms</t>
  </si>
  <si>
    <t>S1063</t>
  </si>
  <si>
    <t>Matungu</t>
  </si>
  <si>
    <t>Permanent and iron sheets structures</t>
  </si>
  <si>
    <t xml:space="preserve">Development of new classes </t>
  </si>
  <si>
    <t>S1045</t>
  </si>
  <si>
    <t>S1038</t>
  </si>
  <si>
    <t>Kangemi getoka</t>
  </si>
  <si>
    <t xml:space="preserve">Classroom development </t>
  </si>
  <si>
    <t>Class renovations</t>
  </si>
  <si>
    <t>Had no information about premier</t>
  </si>
  <si>
    <t>S1041</t>
  </si>
  <si>
    <t>S1055</t>
  </si>
  <si>
    <t>S1056</t>
  </si>
  <si>
    <t>73 nandi hills</t>
  </si>
  <si>
    <t xml:space="preserve">Mix permanent and semi permanent </t>
  </si>
  <si>
    <t xml:space="preserve">Renovation and construction of classroom </t>
  </si>
  <si>
    <t>S1043</t>
  </si>
  <si>
    <t xml:space="preserve">Gatata Sunrays Academy </t>
  </si>
  <si>
    <t>Kangungi</t>
  </si>
  <si>
    <t>Stoney buildings</t>
  </si>
  <si>
    <t>Development of classes</t>
  </si>
  <si>
    <t>S1051</t>
  </si>
  <si>
    <t>Ranje</t>
  </si>
  <si>
    <t xml:space="preserve">Sports </t>
  </si>
  <si>
    <t xml:space="preserve">From my payslip </t>
  </si>
  <si>
    <t>S1057</t>
  </si>
  <si>
    <t xml:space="preserve">More students </t>
  </si>
  <si>
    <t xml:space="preserve">Construct a class </t>
  </si>
  <si>
    <t>S1046</t>
  </si>
  <si>
    <t xml:space="preserve">Korinda </t>
  </si>
  <si>
    <t>S1079</t>
  </si>
  <si>
    <t>P.O.Box 22</t>
  </si>
  <si>
    <t xml:space="preserve">For construction </t>
  </si>
  <si>
    <t xml:space="preserve">For adding more classes </t>
  </si>
  <si>
    <t>S1101</t>
  </si>
  <si>
    <t>Nangeni</t>
  </si>
  <si>
    <t xml:space="preserve">Improved classroom </t>
  </si>
  <si>
    <t xml:space="preserve">To build class room </t>
  </si>
  <si>
    <t>Sacco</t>
  </si>
  <si>
    <t>S1083</t>
  </si>
  <si>
    <t xml:space="preserve">Electricity,kitchen,staff officce ,internet, Fenced/Gated, playground </t>
  </si>
  <si>
    <t>Increase students enrollment,increase student attendance,improve learning environment, improve school reputation,increase access to school</t>
  </si>
  <si>
    <t xml:space="preserve">Additional classroom,class renovation, additional toilets, renovation of existing toilet </t>
  </si>
  <si>
    <t xml:space="preserve">The other loan was insufficient </t>
  </si>
  <si>
    <t>S1068</t>
  </si>
  <si>
    <t xml:space="preserve">Kisoko </t>
  </si>
  <si>
    <t>S1098</t>
  </si>
  <si>
    <t>mlolongo</t>
  </si>
  <si>
    <t xml:space="preserve">Toilet construction </t>
  </si>
  <si>
    <t xml:space="preserve">Office renovation </t>
  </si>
  <si>
    <t>S1103</t>
  </si>
  <si>
    <t xml:space="preserve">Kimilili </t>
  </si>
  <si>
    <t>Classrooms, chairs, tables</t>
  </si>
  <si>
    <t>Construction of the classrooms</t>
  </si>
  <si>
    <t>S1096</t>
  </si>
  <si>
    <t>Pamus</t>
  </si>
  <si>
    <t>Cheque off</t>
  </si>
  <si>
    <t>S1095</t>
  </si>
  <si>
    <t>P.oBox 425 Nyasiongo</t>
  </si>
  <si>
    <t>Electricity,kitchen,staff office, boarding rooms and library</t>
  </si>
  <si>
    <t>S1076</t>
  </si>
  <si>
    <t>Kamae</t>
  </si>
  <si>
    <t>S1099</t>
  </si>
  <si>
    <t xml:space="preserve">Siloam Shepherds Education Centre </t>
  </si>
  <si>
    <t xml:space="preserve">Ironsheet </t>
  </si>
  <si>
    <t>S1084</t>
  </si>
  <si>
    <t xml:space="preserve">Gathuthuma </t>
  </si>
  <si>
    <t xml:space="preserve">Electricity, kitchen,staff office, playground </t>
  </si>
  <si>
    <t xml:space="preserve">Improve the quality of education for students </t>
  </si>
  <si>
    <t>N/A5</t>
  </si>
  <si>
    <t>S1070</t>
  </si>
  <si>
    <t>Kayole,kanisani</t>
  </si>
  <si>
    <t>Class partitioning</t>
  </si>
  <si>
    <t>S1069</t>
  </si>
  <si>
    <t xml:space="preserve">Mucherege </t>
  </si>
  <si>
    <t>S1092</t>
  </si>
  <si>
    <t xml:space="preserve">Nambale </t>
  </si>
  <si>
    <t>S1080</t>
  </si>
  <si>
    <t xml:space="preserve">274 moisbrige </t>
  </si>
  <si>
    <t xml:space="preserve">Class construction </t>
  </si>
  <si>
    <t xml:space="preserve">Premier is good company </t>
  </si>
  <si>
    <t>S1104</t>
  </si>
  <si>
    <t xml:space="preserve">Zimmerman roysambu </t>
  </si>
  <si>
    <t>Construction and renovation of c</t>
  </si>
  <si>
    <t>S1075</t>
  </si>
  <si>
    <t>Imara daima</t>
  </si>
  <si>
    <t>S1071</t>
  </si>
  <si>
    <t xml:space="preserve">Construction of more classrooms </t>
  </si>
  <si>
    <t xml:space="preserve">Better classrooms </t>
  </si>
  <si>
    <t xml:space="preserve">To improve infrastructure </t>
  </si>
  <si>
    <t>S1073</t>
  </si>
  <si>
    <t>Itangi</t>
  </si>
  <si>
    <t>Staff pay</t>
  </si>
  <si>
    <t>S1090</t>
  </si>
  <si>
    <t>Membley park estate</t>
  </si>
  <si>
    <t xml:space="preserve">Good impact </t>
  </si>
  <si>
    <t>S1102</t>
  </si>
  <si>
    <t xml:space="preserve">Kibochi </t>
  </si>
  <si>
    <t xml:space="preserve">Construction of more classroom </t>
  </si>
  <si>
    <t>S1091</t>
  </si>
  <si>
    <t>Kanzanzu</t>
  </si>
  <si>
    <t xml:space="preserve">Laboratory, playground </t>
  </si>
  <si>
    <t xml:space="preserve">You have low interest </t>
  </si>
  <si>
    <t>S1089</t>
  </si>
  <si>
    <t xml:space="preserve">kariamu </t>
  </si>
  <si>
    <t>buildings</t>
  </si>
  <si>
    <t xml:space="preserve">construction of classroom </t>
  </si>
  <si>
    <t xml:space="preserve">Construction of modern latrines </t>
  </si>
  <si>
    <t>Emergency loan</t>
  </si>
  <si>
    <t>S1077</t>
  </si>
  <si>
    <t>Buy school.land</t>
  </si>
  <si>
    <t>I didn't know about PCL</t>
  </si>
  <si>
    <t>S1093</t>
  </si>
  <si>
    <t xml:space="preserve">Face lifting </t>
  </si>
  <si>
    <t>Buy a van</t>
  </si>
  <si>
    <t>S1086</t>
  </si>
  <si>
    <t>Furfural</t>
  </si>
  <si>
    <t>It's my first loan</t>
  </si>
  <si>
    <t>Renovate my classroom</t>
  </si>
  <si>
    <t>I don't have any other loan</t>
  </si>
  <si>
    <t>S1085</t>
  </si>
  <si>
    <t xml:space="preserve">Kitchen classroom and office </t>
  </si>
  <si>
    <t xml:space="preserve">The money was not enough </t>
  </si>
  <si>
    <t>S1081</t>
  </si>
  <si>
    <t xml:space="preserve">Evertone School </t>
  </si>
  <si>
    <t>Bulbul. Near mosque and along Tosheka road Bul</t>
  </si>
  <si>
    <t xml:space="preserve">Electricity and Water </t>
  </si>
  <si>
    <t xml:space="preserve">Purchase of teaching Materials </t>
  </si>
  <si>
    <t>S1082</t>
  </si>
  <si>
    <t xml:space="preserve">Exel Academy </t>
  </si>
  <si>
    <t xml:space="preserve">Kanyumba </t>
  </si>
  <si>
    <t>S1072</t>
  </si>
  <si>
    <t>Butali</t>
  </si>
  <si>
    <t>Bought a land</t>
  </si>
  <si>
    <t xml:space="preserve">Construction of new classes and renovations </t>
  </si>
  <si>
    <t>S1088</t>
  </si>
  <si>
    <t xml:space="preserve">To pay teachers and buy stationery </t>
  </si>
  <si>
    <t>Kcb</t>
  </si>
  <si>
    <t>S1087</t>
  </si>
  <si>
    <t xml:space="preserve">Kapsokwany </t>
  </si>
  <si>
    <t>S1097</t>
  </si>
  <si>
    <t>Mutithi</t>
  </si>
  <si>
    <t>S1074</t>
  </si>
  <si>
    <t xml:space="preserve">67, amalemba </t>
  </si>
  <si>
    <t>S1105</t>
  </si>
  <si>
    <t xml:space="preserve">Riverbank </t>
  </si>
  <si>
    <t>S1078</t>
  </si>
  <si>
    <t>S1100</t>
  </si>
  <si>
    <t xml:space="preserve">Mabale </t>
  </si>
  <si>
    <t>S1094</t>
  </si>
  <si>
    <t xml:space="preserve">Kamarich </t>
  </si>
  <si>
    <t>S1106</t>
  </si>
  <si>
    <t>Karagita,maruti</t>
  </si>
  <si>
    <t>S1111</t>
  </si>
  <si>
    <t>Po box 56</t>
  </si>
  <si>
    <t xml:space="preserve">Added classrooms </t>
  </si>
  <si>
    <t xml:space="preserve">Adding junior secondary classes </t>
  </si>
  <si>
    <t xml:space="preserve">To get more capital for construction </t>
  </si>
  <si>
    <t>S1163</t>
  </si>
  <si>
    <t>Ndagani chuka</t>
  </si>
  <si>
    <t xml:space="preserve">Increase enrolment </t>
  </si>
  <si>
    <t>S1112</t>
  </si>
  <si>
    <t>50</t>
  </si>
  <si>
    <t>S1164</t>
  </si>
  <si>
    <t>S1139</t>
  </si>
  <si>
    <t xml:space="preserve">Mwingi </t>
  </si>
  <si>
    <t>S1130</t>
  </si>
  <si>
    <t xml:space="preserve">Kamukuywa </t>
  </si>
  <si>
    <t xml:space="preserve">2 permanent blocks </t>
  </si>
  <si>
    <t>No Response</t>
  </si>
  <si>
    <t>Complete of building structure</t>
  </si>
  <si>
    <t xml:space="preserve">Premier credit has better intrest </t>
  </si>
  <si>
    <t>S1117</t>
  </si>
  <si>
    <t>S1107</t>
  </si>
  <si>
    <t xml:space="preserve">Shihuli </t>
  </si>
  <si>
    <t xml:space="preserve">Buying of books </t>
  </si>
  <si>
    <t>S1149</t>
  </si>
  <si>
    <t>Sawa</t>
  </si>
  <si>
    <t>Higher interest rate</t>
  </si>
  <si>
    <t>S1110</t>
  </si>
  <si>
    <t>Munasio</t>
  </si>
  <si>
    <t>S1129</t>
  </si>
  <si>
    <t xml:space="preserve">Shinyalu </t>
  </si>
  <si>
    <t xml:space="preserve">Expansion of classrooms </t>
  </si>
  <si>
    <t>S1109</t>
  </si>
  <si>
    <t xml:space="preserve">Gataka </t>
  </si>
  <si>
    <t xml:space="preserve">Paid workers </t>
  </si>
  <si>
    <t>Additional of more classrooms</t>
  </si>
  <si>
    <t>Dont have any other loan</t>
  </si>
  <si>
    <t>S1143</t>
  </si>
  <si>
    <t xml:space="preserve">Joska-kathiani </t>
  </si>
  <si>
    <t xml:space="preserve">Profitable </t>
  </si>
  <si>
    <t>S1122</t>
  </si>
  <si>
    <t>Kajiado majengo A</t>
  </si>
  <si>
    <t xml:space="preserve">Renovation and additional classrooms </t>
  </si>
  <si>
    <t>S1145</t>
  </si>
  <si>
    <t>Kitale</t>
  </si>
  <si>
    <t xml:space="preserve">Classroom, laboratory, computer </t>
  </si>
  <si>
    <t xml:space="preserve">To renovate classroom </t>
  </si>
  <si>
    <t>S1165</t>
  </si>
  <si>
    <t>Buy more desks</t>
  </si>
  <si>
    <t>S1167</t>
  </si>
  <si>
    <t>691</t>
  </si>
  <si>
    <t>S1152</t>
  </si>
  <si>
    <t>Mundika</t>
  </si>
  <si>
    <t xml:space="preserve">Kitchen. Dormitories </t>
  </si>
  <si>
    <t xml:space="preserve">Renovate dormitories </t>
  </si>
  <si>
    <t>S1150</t>
  </si>
  <si>
    <t>430</t>
  </si>
  <si>
    <t>CBC laboratory constructed</t>
  </si>
  <si>
    <t>Painting</t>
  </si>
  <si>
    <t>Construction of swimming pool</t>
  </si>
  <si>
    <t>The client does not have any other loan</t>
  </si>
  <si>
    <t>S1121</t>
  </si>
  <si>
    <t xml:space="preserve">Tassia near Tassia Joy school </t>
  </si>
  <si>
    <t xml:space="preserve">Not Enough </t>
  </si>
  <si>
    <t>S1127</t>
  </si>
  <si>
    <t xml:space="preserve">Paid my workers </t>
  </si>
  <si>
    <t xml:space="preserve">Don't have other loan in any other institution </t>
  </si>
  <si>
    <t>S1128</t>
  </si>
  <si>
    <t xml:space="preserve">Saika mwengenye </t>
  </si>
  <si>
    <t xml:space="preserve">Kitchen table electric </t>
  </si>
  <si>
    <t>S1159</t>
  </si>
  <si>
    <t>Khayega</t>
  </si>
  <si>
    <t>S1138</t>
  </si>
  <si>
    <t>Methi, Wishdream Kabati via Wempa Police Station Lane</t>
  </si>
  <si>
    <t xml:space="preserve">For more funding </t>
  </si>
  <si>
    <t>S1140</t>
  </si>
  <si>
    <t>Nambale</t>
  </si>
  <si>
    <t>Relocated</t>
  </si>
  <si>
    <t xml:space="preserve">Renovate toilets and painting </t>
  </si>
  <si>
    <t>Didn't know about premier credit.</t>
  </si>
  <si>
    <t>S1131</t>
  </si>
  <si>
    <t>285,kapsabet</t>
  </si>
  <si>
    <t>First school loan</t>
  </si>
  <si>
    <t>To complete classrooms</t>
  </si>
  <si>
    <t>S1116</t>
  </si>
  <si>
    <t xml:space="preserve">Laboratory dinning </t>
  </si>
  <si>
    <t xml:space="preserve">I don't have </t>
  </si>
  <si>
    <t>S1136</t>
  </si>
  <si>
    <t>bypass</t>
  </si>
  <si>
    <t>S1108</t>
  </si>
  <si>
    <t>Ilara</t>
  </si>
  <si>
    <t>To fence school</t>
  </si>
  <si>
    <t>S1132</t>
  </si>
  <si>
    <t>Banja</t>
  </si>
  <si>
    <t xml:space="preserve">Purchase or Repair </t>
  </si>
  <si>
    <t>S1141</t>
  </si>
  <si>
    <t xml:space="preserve">Gitathiini </t>
  </si>
  <si>
    <t xml:space="preserve">Tanks </t>
  </si>
  <si>
    <t xml:space="preserve">There was a great impact </t>
  </si>
  <si>
    <t>To renovate class</t>
  </si>
  <si>
    <t xml:space="preserve">No other loan he is servicing </t>
  </si>
  <si>
    <t>S1158</t>
  </si>
  <si>
    <t>Maili - Shilanga</t>
  </si>
  <si>
    <t xml:space="preserve">Paying salaries and purchase teaching materials </t>
  </si>
  <si>
    <t xml:space="preserve">Not enough </t>
  </si>
  <si>
    <t>S1156</t>
  </si>
  <si>
    <t xml:space="preserve">Chemamul </t>
  </si>
  <si>
    <t xml:space="preserve">Laboratory and library </t>
  </si>
  <si>
    <t xml:space="preserve">Improve working environment </t>
  </si>
  <si>
    <t xml:space="preserve">Improve the quality education for students </t>
  </si>
  <si>
    <t>She did not know about premier</t>
  </si>
  <si>
    <t>S1160</t>
  </si>
  <si>
    <t xml:space="preserve">Kawangware Kabiro Road </t>
  </si>
  <si>
    <t xml:space="preserve">Teacher's office </t>
  </si>
  <si>
    <t xml:space="preserve">Additional Classroom </t>
  </si>
  <si>
    <t>S1166</t>
  </si>
  <si>
    <t>S1154</t>
  </si>
  <si>
    <t>Kakamega Webuye Highway</t>
  </si>
  <si>
    <t xml:space="preserve">Completing construction on new Classroom </t>
  </si>
  <si>
    <t>S1120</t>
  </si>
  <si>
    <t>2210</t>
  </si>
  <si>
    <t>S1148</t>
  </si>
  <si>
    <t>Kamune</t>
  </si>
  <si>
    <t xml:space="preserve">Building kitchen </t>
  </si>
  <si>
    <t>S1142</t>
  </si>
  <si>
    <t>Ojamii</t>
  </si>
  <si>
    <t>S1147</t>
  </si>
  <si>
    <t>S1155</t>
  </si>
  <si>
    <t>42-Malava</t>
  </si>
  <si>
    <t>S1114</t>
  </si>
  <si>
    <t xml:space="preserve">Ruiru Membley </t>
  </si>
  <si>
    <t>First borrower</t>
  </si>
  <si>
    <t>S1135</t>
  </si>
  <si>
    <t>P.o.box 28 malava</t>
  </si>
  <si>
    <t>S1118</t>
  </si>
  <si>
    <t>S1168</t>
  </si>
  <si>
    <t>Dandora kwa maji</t>
  </si>
  <si>
    <t>S1126</t>
  </si>
  <si>
    <t xml:space="preserve">Kabiria cabby center </t>
  </si>
  <si>
    <t>S1146</t>
  </si>
  <si>
    <t>S1151</t>
  </si>
  <si>
    <t xml:space="preserve">149 chwele </t>
  </si>
  <si>
    <t>Ironsheets  classes</t>
  </si>
  <si>
    <t>Constructed toilets</t>
  </si>
  <si>
    <t xml:space="preserve">Construction of concrete building </t>
  </si>
  <si>
    <t>The terms are favourable to me</t>
  </si>
  <si>
    <t>S1119</t>
  </si>
  <si>
    <t xml:space="preserve">Tulwet </t>
  </si>
  <si>
    <t>Construction of dinning hall</t>
  </si>
  <si>
    <t>S1134</t>
  </si>
  <si>
    <t xml:space="preserve">Kapsabet </t>
  </si>
  <si>
    <t>S1162</t>
  </si>
  <si>
    <t>It's first time</t>
  </si>
  <si>
    <t>Adding school lockers</t>
  </si>
  <si>
    <t>S1133</t>
  </si>
  <si>
    <t>Permanent Building</t>
  </si>
  <si>
    <t>S1125</t>
  </si>
  <si>
    <t>Sega</t>
  </si>
  <si>
    <t>S1115</t>
  </si>
  <si>
    <t xml:space="preserve">Mukuru near Embakasi Girls </t>
  </si>
  <si>
    <t>S1124</t>
  </si>
  <si>
    <t>Mwiki majimazuri Abadears</t>
  </si>
  <si>
    <t>Electricity,water, telecommunications</t>
  </si>
  <si>
    <t xml:space="preserve">Improved performance and clean school </t>
  </si>
  <si>
    <t>Renovation on classrooms painting</t>
  </si>
  <si>
    <t>S1144</t>
  </si>
  <si>
    <t>Katwala</t>
  </si>
  <si>
    <t xml:space="preserve">permanent </t>
  </si>
  <si>
    <t>add cabros</t>
  </si>
  <si>
    <t>S1153</t>
  </si>
  <si>
    <t xml:space="preserve">Hawaii, radah </t>
  </si>
  <si>
    <t xml:space="preserve">No any impact </t>
  </si>
  <si>
    <t xml:space="preserve">Building more classes and maintaining </t>
  </si>
  <si>
    <t>The loan was enough to do the mantainance</t>
  </si>
  <si>
    <t>S1123</t>
  </si>
  <si>
    <t>Mzee wanyama</t>
  </si>
  <si>
    <t>Adding more classes</t>
  </si>
  <si>
    <t>S1161</t>
  </si>
  <si>
    <t xml:space="preserve">Sitabicha </t>
  </si>
  <si>
    <t xml:space="preserve">For construction purpose </t>
  </si>
  <si>
    <t>S1157</t>
  </si>
  <si>
    <t xml:space="preserve">Add mire classes </t>
  </si>
  <si>
    <t>S1137</t>
  </si>
  <si>
    <t>40607</t>
  </si>
  <si>
    <t>S1113</t>
  </si>
  <si>
    <t>117</t>
  </si>
  <si>
    <t xml:space="preserve">Improve of infrastructure </t>
  </si>
  <si>
    <t>Less interests</t>
  </si>
  <si>
    <t>S1191</t>
  </si>
  <si>
    <t>Tuwan</t>
  </si>
  <si>
    <t>7</t>
  </si>
  <si>
    <t>18000</t>
  </si>
  <si>
    <t>10000</t>
  </si>
  <si>
    <t>2000</t>
  </si>
  <si>
    <t>200000</t>
  </si>
  <si>
    <t>150000</t>
  </si>
  <si>
    <t>Build classroom</t>
  </si>
  <si>
    <t>S1181</t>
  </si>
  <si>
    <t xml:space="preserve">Kabiria </t>
  </si>
  <si>
    <t>14000</t>
  </si>
  <si>
    <t>6500</t>
  </si>
  <si>
    <t>20000</t>
  </si>
  <si>
    <t>160000</t>
  </si>
  <si>
    <t xml:space="preserve">Construction of the school classes </t>
  </si>
  <si>
    <t>S1190</t>
  </si>
  <si>
    <t>Kk</t>
  </si>
  <si>
    <t>10</t>
  </si>
  <si>
    <t>8</t>
  </si>
  <si>
    <t>12000</t>
  </si>
  <si>
    <t>6000</t>
  </si>
  <si>
    <t>7000</t>
  </si>
  <si>
    <t>1500</t>
  </si>
  <si>
    <t>50000</t>
  </si>
  <si>
    <t xml:space="preserve">Added classroom </t>
  </si>
  <si>
    <t xml:space="preserve">Build teachers staffroom </t>
  </si>
  <si>
    <t>S1182</t>
  </si>
  <si>
    <t>Gakambura -kirigi</t>
  </si>
  <si>
    <t xml:space="preserve">Science laboratory </t>
  </si>
  <si>
    <t>35000</t>
  </si>
  <si>
    <t>9000</t>
  </si>
  <si>
    <t>1200000</t>
  </si>
  <si>
    <t>400000</t>
  </si>
  <si>
    <t>100000</t>
  </si>
  <si>
    <t>Equity bank</t>
  </si>
  <si>
    <t>S1178</t>
  </si>
  <si>
    <t>Siranga</t>
  </si>
  <si>
    <t>8000</t>
  </si>
  <si>
    <t>4500</t>
  </si>
  <si>
    <t>80000</t>
  </si>
  <si>
    <t>S1200</t>
  </si>
  <si>
    <t xml:space="preserve">Nyoritis </t>
  </si>
  <si>
    <t>5000</t>
  </si>
  <si>
    <t>615000</t>
  </si>
  <si>
    <t>450000</t>
  </si>
  <si>
    <t>S1171</t>
  </si>
  <si>
    <t>86,kapcheno</t>
  </si>
  <si>
    <t>25000</t>
  </si>
  <si>
    <t>180000</t>
  </si>
  <si>
    <t>S1210</t>
  </si>
  <si>
    <t>chuluni</t>
  </si>
  <si>
    <t>school bus</t>
  </si>
  <si>
    <t>1200</t>
  </si>
  <si>
    <t>60000</t>
  </si>
  <si>
    <t>S1197</t>
  </si>
  <si>
    <t xml:space="preserve">Ngando </t>
  </si>
  <si>
    <t>8500</t>
  </si>
  <si>
    <t>4000</t>
  </si>
  <si>
    <t>164000</t>
  </si>
  <si>
    <t>Built classrooms</t>
  </si>
  <si>
    <t>S1213</t>
  </si>
  <si>
    <t>Chieko</t>
  </si>
  <si>
    <t>30000</t>
  </si>
  <si>
    <t>16000</t>
  </si>
  <si>
    <t>227500</t>
  </si>
  <si>
    <t>70000</t>
  </si>
  <si>
    <t xml:space="preserve">Low interest </t>
  </si>
  <si>
    <t>S1169</t>
  </si>
  <si>
    <t>22000</t>
  </si>
  <si>
    <t>3500</t>
  </si>
  <si>
    <t>3000</t>
  </si>
  <si>
    <t xml:space="preserve">To build classroom </t>
  </si>
  <si>
    <t>S1202</t>
  </si>
  <si>
    <t>10106</t>
  </si>
  <si>
    <t xml:space="preserve">Wooden </t>
  </si>
  <si>
    <t>800</t>
  </si>
  <si>
    <t>164670</t>
  </si>
  <si>
    <t>Because l wanted  more money to purchase stationaries</t>
  </si>
  <si>
    <t>S1174</t>
  </si>
  <si>
    <t xml:space="preserve">Nangili </t>
  </si>
  <si>
    <t>9</t>
  </si>
  <si>
    <t>15000</t>
  </si>
  <si>
    <t>280000</t>
  </si>
  <si>
    <t>480000</t>
  </si>
  <si>
    <t>I had no knowledge about premier</t>
  </si>
  <si>
    <t>S1194</t>
  </si>
  <si>
    <t>Mauko</t>
  </si>
  <si>
    <t>5500</t>
  </si>
  <si>
    <t>7500</t>
  </si>
  <si>
    <t>300000</t>
  </si>
  <si>
    <t>Build a pit-latrine</t>
  </si>
  <si>
    <t xml:space="preserve">I will build pit-latrine </t>
  </si>
  <si>
    <t>S1216</t>
  </si>
  <si>
    <t xml:space="preserve">Kolanya </t>
  </si>
  <si>
    <t>5450</t>
  </si>
  <si>
    <t xml:space="preserve">Development and desk purchase </t>
  </si>
  <si>
    <t>S1193</t>
  </si>
  <si>
    <t xml:space="preserve">Dagorretti </t>
  </si>
  <si>
    <t xml:space="preserve">Classrooms, open field </t>
  </si>
  <si>
    <t xml:space="preserve">Paid staff salary </t>
  </si>
  <si>
    <t xml:space="preserve">Purchasing school equipment </t>
  </si>
  <si>
    <t>S1173</t>
  </si>
  <si>
    <t>Kitale east</t>
  </si>
  <si>
    <t>I completed the previous loan</t>
  </si>
  <si>
    <t>S1196</t>
  </si>
  <si>
    <t>700000</t>
  </si>
  <si>
    <t>S1206</t>
  </si>
  <si>
    <t>Sosiot</t>
  </si>
  <si>
    <t>Staff office and kitchen</t>
  </si>
  <si>
    <t>166000</t>
  </si>
  <si>
    <t>65000</t>
  </si>
  <si>
    <t xml:space="preserve">Financial aid </t>
  </si>
  <si>
    <t>S1172</t>
  </si>
  <si>
    <t xml:space="preserve">Ikonyero- Kakamega </t>
  </si>
  <si>
    <t>3200</t>
  </si>
  <si>
    <t xml:space="preserve">Improved the learning environment for students </t>
  </si>
  <si>
    <t>S1217</t>
  </si>
  <si>
    <t>Kimangeti</t>
  </si>
  <si>
    <t>S1209</t>
  </si>
  <si>
    <t>183000</t>
  </si>
  <si>
    <t>S1215</t>
  </si>
  <si>
    <t>500</t>
  </si>
  <si>
    <t>90000</t>
  </si>
  <si>
    <t>S1198</t>
  </si>
  <si>
    <t>Kikuumini</t>
  </si>
  <si>
    <t>793800</t>
  </si>
  <si>
    <t xml:space="preserve">Ronovation of classroom </t>
  </si>
  <si>
    <t>S1183</t>
  </si>
  <si>
    <t>Kayole mugendi</t>
  </si>
  <si>
    <t xml:space="preserve">Kitchen, staffroom, director office , electricity </t>
  </si>
  <si>
    <t>10500</t>
  </si>
  <si>
    <t>9500</t>
  </si>
  <si>
    <t>1741999</t>
  </si>
  <si>
    <t>1500000</t>
  </si>
  <si>
    <t>Structures</t>
  </si>
  <si>
    <t xml:space="preserve">Not aware of premier credit </t>
  </si>
  <si>
    <t>S1205</t>
  </si>
  <si>
    <t>350000</t>
  </si>
  <si>
    <t>250000</t>
  </si>
  <si>
    <t>S1186</t>
  </si>
  <si>
    <t>Ndovu</t>
  </si>
  <si>
    <t>40000</t>
  </si>
  <si>
    <t>75000</t>
  </si>
  <si>
    <t>S1192</t>
  </si>
  <si>
    <t>S1201</t>
  </si>
  <si>
    <t xml:space="preserve">Kayole Junction behind Red Square </t>
  </si>
  <si>
    <t>640000</t>
  </si>
  <si>
    <t>240000</t>
  </si>
  <si>
    <t>New client,taking a facility with PKL for the first time.</t>
  </si>
  <si>
    <t>Favourable repayment plan</t>
  </si>
  <si>
    <t>S1170</t>
  </si>
  <si>
    <t xml:space="preserve">Electricity, laboratory </t>
  </si>
  <si>
    <t>500000</t>
  </si>
  <si>
    <t xml:space="preserve">Construct classes </t>
  </si>
  <si>
    <t>S1179</t>
  </si>
  <si>
    <t>Bunyala</t>
  </si>
  <si>
    <t>Purchase of school car</t>
  </si>
  <si>
    <t>S1180</t>
  </si>
  <si>
    <t xml:space="preserve">Fenced wall </t>
  </si>
  <si>
    <t>S1207</t>
  </si>
  <si>
    <t>1400000</t>
  </si>
  <si>
    <t>S1175</t>
  </si>
  <si>
    <t>Kitchen and fenced wall</t>
  </si>
  <si>
    <t>1100000</t>
  </si>
  <si>
    <t xml:space="preserve">Build school wall </t>
  </si>
  <si>
    <t xml:space="preserve">Additional of school facilities. </t>
  </si>
  <si>
    <t xml:space="preserve">So that to get more. Money to improve on more facilities. </t>
  </si>
  <si>
    <t>S1214</t>
  </si>
  <si>
    <t>Chorogi</t>
  </si>
  <si>
    <t>120000</t>
  </si>
  <si>
    <t>S1199</t>
  </si>
  <si>
    <t>S1176</t>
  </si>
  <si>
    <t xml:space="preserve">Ruiru watalaam </t>
  </si>
  <si>
    <t>2500</t>
  </si>
  <si>
    <t>330000</t>
  </si>
  <si>
    <t>260000</t>
  </si>
  <si>
    <t>S1184</t>
  </si>
  <si>
    <t xml:space="preserve">Colombo </t>
  </si>
  <si>
    <t>Buy school van</t>
  </si>
  <si>
    <t>S1204</t>
  </si>
  <si>
    <t xml:space="preserve">Pays school teachers </t>
  </si>
  <si>
    <t>S1212</t>
  </si>
  <si>
    <t>Karuga</t>
  </si>
  <si>
    <t>800000</t>
  </si>
  <si>
    <t>S1188</t>
  </si>
  <si>
    <t>Muslim Muthiora road</t>
  </si>
  <si>
    <t>11000</t>
  </si>
  <si>
    <t>385000</t>
  </si>
  <si>
    <t>3185000</t>
  </si>
  <si>
    <t>Finishing class rooms</t>
  </si>
  <si>
    <t>S1203</t>
  </si>
  <si>
    <t>Makutano- antubetwe</t>
  </si>
  <si>
    <t>85000</t>
  </si>
  <si>
    <t>858400</t>
  </si>
  <si>
    <t>It help finish one class room</t>
  </si>
  <si>
    <t xml:space="preserve">Contrust new toilets </t>
  </si>
  <si>
    <t>S1187</t>
  </si>
  <si>
    <t>Ugunja</t>
  </si>
  <si>
    <t>S1189</t>
  </si>
  <si>
    <t xml:space="preserve">Mihango </t>
  </si>
  <si>
    <t>6100</t>
  </si>
  <si>
    <t>292600</t>
  </si>
  <si>
    <t>115500</t>
  </si>
  <si>
    <t>S1185</t>
  </si>
  <si>
    <t>Kitchen,Staff Office, Fenced wall/Gated</t>
  </si>
  <si>
    <t>2764202</t>
  </si>
  <si>
    <t>921400</t>
  </si>
  <si>
    <t xml:space="preserve">Learning materials for students </t>
  </si>
  <si>
    <t>It's first time borrower</t>
  </si>
  <si>
    <t>S1211</t>
  </si>
  <si>
    <t xml:space="preserve">Luhano </t>
  </si>
  <si>
    <t>Swings</t>
  </si>
  <si>
    <t>13000</t>
  </si>
  <si>
    <t>S1195</t>
  </si>
  <si>
    <t>415</t>
  </si>
  <si>
    <t xml:space="preserve">Class rooms. </t>
  </si>
  <si>
    <t>230550</t>
  </si>
  <si>
    <t>249750</t>
  </si>
  <si>
    <t>196250</t>
  </si>
  <si>
    <t xml:space="preserve">No previous loan. </t>
  </si>
  <si>
    <t>S1208</t>
  </si>
  <si>
    <t>Chebilat</t>
  </si>
  <si>
    <t>S1177</t>
  </si>
  <si>
    <t xml:space="preserve">Bee center mwalimu court </t>
  </si>
  <si>
    <t xml:space="preserve">Developed the school </t>
  </si>
  <si>
    <t xml:space="preserve">To do renovation and extension of school </t>
  </si>
  <si>
    <t>Have cleared the loan</t>
  </si>
  <si>
    <t>S1218</t>
  </si>
  <si>
    <t>Aboke</t>
  </si>
  <si>
    <t>S1228</t>
  </si>
  <si>
    <t>Muthiora rd</t>
  </si>
  <si>
    <t xml:space="preserve">Renovation/buy learning materials </t>
  </si>
  <si>
    <t>S1234</t>
  </si>
  <si>
    <t>57, Silibwet</t>
  </si>
  <si>
    <t>First time  taking loan with  premier</t>
  </si>
  <si>
    <t>S1246</t>
  </si>
  <si>
    <t xml:space="preserve">30100 Eldoret </t>
  </si>
  <si>
    <t>S1227</t>
  </si>
  <si>
    <t>Ugenya- magombe</t>
  </si>
  <si>
    <t>S1221</t>
  </si>
  <si>
    <t xml:space="preserve">Po box 59 </t>
  </si>
  <si>
    <t xml:space="preserve">Classroom room construction </t>
  </si>
  <si>
    <t>S1240</t>
  </si>
  <si>
    <t>152 malava</t>
  </si>
  <si>
    <t xml:space="preserve">More classrooms </t>
  </si>
  <si>
    <t>S1235</t>
  </si>
  <si>
    <t xml:space="preserve">Mutarakwa </t>
  </si>
  <si>
    <t xml:space="preserve">Build class room </t>
  </si>
  <si>
    <t>Buying a school bus</t>
  </si>
  <si>
    <t>S1219</t>
  </si>
  <si>
    <t>S1242</t>
  </si>
  <si>
    <t>Chalicha</t>
  </si>
  <si>
    <t>S1230</t>
  </si>
  <si>
    <t>Kariobangi North</t>
  </si>
  <si>
    <t>S1222</t>
  </si>
  <si>
    <t>Barut</t>
  </si>
  <si>
    <t xml:space="preserve">Concrete buildings </t>
  </si>
  <si>
    <t>S1229</t>
  </si>
  <si>
    <t xml:space="preserve">Marachi </t>
  </si>
  <si>
    <t>S1243</t>
  </si>
  <si>
    <t>103</t>
  </si>
  <si>
    <t xml:space="preserve">Timber,iron sheet and concrete </t>
  </si>
  <si>
    <t xml:space="preserve">Dinning construction </t>
  </si>
  <si>
    <t xml:space="preserve">Wanted a school bus </t>
  </si>
  <si>
    <t>S1238</t>
  </si>
  <si>
    <t xml:space="preserve">Kware-saitoti hospital </t>
  </si>
  <si>
    <t xml:space="preserve">Kitchen, Staff office, Laboratory </t>
  </si>
  <si>
    <t>S1223</t>
  </si>
  <si>
    <t>Busibwabo</t>
  </si>
  <si>
    <t>S1233</t>
  </si>
  <si>
    <t xml:space="preserve">Sobea </t>
  </si>
  <si>
    <t xml:space="preserve">Dormitories </t>
  </si>
  <si>
    <t xml:space="preserve">Classrooms improvement </t>
  </si>
  <si>
    <t>S1237</t>
  </si>
  <si>
    <t>S1224</t>
  </si>
  <si>
    <t xml:space="preserve">Umoja eastbite </t>
  </si>
  <si>
    <t>S1236</t>
  </si>
  <si>
    <t xml:space="preserve">Nangosia </t>
  </si>
  <si>
    <t xml:space="preserve">Add more student </t>
  </si>
  <si>
    <t xml:space="preserve">Construction of classroom </t>
  </si>
  <si>
    <t xml:space="preserve">High interest </t>
  </si>
  <si>
    <t>S1225</t>
  </si>
  <si>
    <t>Kimuka</t>
  </si>
  <si>
    <t xml:space="preserve">It helped improve the learning environment </t>
  </si>
  <si>
    <t xml:space="preserve">Class room renovation </t>
  </si>
  <si>
    <t>S1244</t>
  </si>
  <si>
    <t>Embakasi -mukuru Kwa njenga</t>
  </si>
  <si>
    <t>Helped in classes construction after fire break out</t>
  </si>
  <si>
    <t xml:space="preserve">Classes construction </t>
  </si>
  <si>
    <t>S1241</t>
  </si>
  <si>
    <t xml:space="preserve">Nyando opposite dunris beauty shop </t>
  </si>
  <si>
    <t>S1231</t>
  </si>
  <si>
    <t>Shabab</t>
  </si>
  <si>
    <t>Conrrete</t>
  </si>
  <si>
    <t>S1247</t>
  </si>
  <si>
    <t>Kawangware checkpoint</t>
  </si>
  <si>
    <t>School Library</t>
  </si>
  <si>
    <t>S1220</t>
  </si>
  <si>
    <t>56-Kambili</t>
  </si>
  <si>
    <t>To do piping system for water in school</t>
  </si>
  <si>
    <t>S1248</t>
  </si>
  <si>
    <t xml:space="preserve">Amagoro </t>
  </si>
  <si>
    <t>It was available company at that time</t>
  </si>
  <si>
    <t>S1245</t>
  </si>
  <si>
    <t>Sotik</t>
  </si>
  <si>
    <t>S1226</t>
  </si>
  <si>
    <t xml:space="preserve">Kiburu </t>
  </si>
  <si>
    <t>S1239</t>
  </si>
  <si>
    <t xml:space="preserve">Angorom </t>
  </si>
  <si>
    <t>S1232</t>
  </si>
  <si>
    <t xml:space="preserve">Rollin </t>
  </si>
  <si>
    <t>S1271</t>
  </si>
  <si>
    <t xml:space="preserve">Museno </t>
  </si>
  <si>
    <t>Roof new classes</t>
  </si>
  <si>
    <t>S1261</t>
  </si>
  <si>
    <t>Buying iron sheets</t>
  </si>
  <si>
    <t>S1267</t>
  </si>
  <si>
    <t xml:space="preserve">Enable school development </t>
  </si>
  <si>
    <t>S1282</t>
  </si>
  <si>
    <t>Gathigiriri</t>
  </si>
  <si>
    <t>S1257</t>
  </si>
  <si>
    <t xml:space="preserve">Bugengi </t>
  </si>
  <si>
    <t>Monthly</t>
  </si>
  <si>
    <t>S1250</t>
  </si>
  <si>
    <t>Mastore</t>
  </si>
  <si>
    <t>Water tanks,playing ground</t>
  </si>
  <si>
    <t>School renovation.</t>
  </si>
  <si>
    <t>S1260</t>
  </si>
  <si>
    <t>Kayole 1 near bridge</t>
  </si>
  <si>
    <t>Not applicable since this is the first loan</t>
  </si>
  <si>
    <t>S1273</t>
  </si>
  <si>
    <t>Shibuli</t>
  </si>
  <si>
    <t xml:space="preserve">Pay teachers and buy stationery </t>
  </si>
  <si>
    <t>S1280</t>
  </si>
  <si>
    <t>P.o box 1199</t>
  </si>
  <si>
    <t xml:space="preserve">Classroom  </t>
  </si>
  <si>
    <t>S1253</t>
  </si>
  <si>
    <t>Mangu</t>
  </si>
  <si>
    <t>S1269</t>
  </si>
  <si>
    <t>S1276</t>
  </si>
  <si>
    <t xml:space="preserve">Rhonda </t>
  </si>
  <si>
    <t xml:space="preserve">Office, classes, play ground </t>
  </si>
  <si>
    <t xml:space="preserve">Improve on the classes </t>
  </si>
  <si>
    <t>S1279</t>
  </si>
  <si>
    <t xml:space="preserve">Dining Hall, kitchen, staff Office, Boarding House </t>
  </si>
  <si>
    <t xml:space="preserve">Increase student enrolment, improve the learning environment for students </t>
  </si>
  <si>
    <t xml:space="preserve">Increase student enrolment, increase student attendance </t>
  </si>
  <si>
    <t>S1277</t>
  </si>
  <si>
    <t xml:space="preserve">Karagita Naivasha </t>
  </si>
  <si>
    <t xml:space="preserve">Marram pathways </t>
  </si>
  <si>
    <t>Improved the learning environment for the students.</t>
  </si>
  <si>
    <t>Classrooms renovations.</t>
  </si>
  <si>
    <t>Low interest rates.</t>
  </si>
  <si>
    <t>S1264</t>
  </si>
  <si>
    <t>Po box 577-90300</t>
  </si>
  <si>
    <t>S1249</t>
  </si>
  <si>
    <t>56</t>
  </si>
  <si>
    <t>The client has not serviced a previous loan.</t>
  </si>
  <si>
    <t>To add more classes.</t>
  </si>
  <si>
    <t>The client has not serviced any previous loan.</t>
  </si>
  <si>
    <t>S1262</t>
  </si>
  <si>
    <t>Weekly</t>
  </si>
  <si>
    <t>S1254</t>
  </si>
  <si>
    <t>Sikata</t>
  </si>
  <si>
    <t xml:space="preserve">Car </t>
  </si>
  <si>
    <t>S1256</t>
  </si>
  <si>
    <t>129-90400</t>
  </si>
  <si>
    <t>Construction of class rooms</t>
  </si>
  <si>
    <t>S1268</t>
  </si>
  <si>
    <t>Karia</t>
  </si>
  <si>
    <t xml:space="preserve">Staff room </t>
  </si>
  <si>
    <t xml:space="preserve">Staff room improvement </t>
  </si>
  <si>
    <t>S1285</t>
  </si>
  <si>
    <t xml:space="preserve">Kamasielo </t>
  </si>
  <si>
    <t>S1278</t>
  </si>
  <si>
    <t xml:space="preserve">Classes,office and washrooms </t>
  </si>
  <si>
    <t>S1283</t>
  </si>
  <si>
    <t xml:space="preserve">Wamuini </t>
  </si>
  <si>
    <t>Positive impact on renovation of class room</t>
  </si>
  <si>
    <t>Addition of more class rooms</t>
  </si>
  <si>
    <t>S1266</t>
  </si>
  <si>
    <t xml:space="preserve">Construction of laboratory </t>
  </si>
  <si>
    <t>S1255</t>
  </si>
  <si>
    <t>P.o box1299</t>
  </si>
  <si>
    <t>Not aplicable</t>
  </si>
  <si>
    <t xml:space="preserve">Not aplicable </t>
  </si>
  <si>
    <t>S1270</t>
  </si>
  <si>
    <t>Ekerenyo</t>
  </si>
  <si>
    <t xml:space="preserve">Electricity, Dining hall, kitchen, staff office,pitch, internet </t>
  </si>
  <si>
    <t>S1263</t>
  </si>
  <si>
    <t>S1272</t>
  </si>
  <si>
    <t>Royal Academy</t>
  </si>
  <si>
    <t>Kimarock phase 3A, plot no.543</t>
  </si>
  <si>
    <t xml:space="preserve">WiFi,computers, Electricity </t>
  </si>
  <si>
    <t xml:space="preserve">It's the first application </t>
  </si>
  <si>
    <t xml:space="preserve">Buying furniture </t>
  </si>
  <si>
    <t xml:space="preserve">Flexible terms of payments </t>
  </si>
  <si>
    <t>S1275</t>
  </si>
  <si>
    <t>S1265</t>
  </si>
  <si>
    <t>Interest</t>
  </si>
  <si>
    <t>S1251</t>
  </si>
  <si>
    <t>S1259</t>
  </si>
  <si>
    <t>Kajiado town</t>
  </si>
  <si>
    <t>S1274</t>
  </si>
  <si>
    <t>Ololulunga</t>
  </si>
  <si>
    <t>Not having another loan elsewhere</t>
  </si>
  <si>
    <t>S1281</t>
  </si>
  <si>
    <t xml:space="preserve">Rhonda maternity </t>
  </si>
  <si>
    <t>Did construction</t>
  </si>
  <si>
    <t>Modify classes and playing area</t>
  </si>
  <si>
    <t>Eclof</t>
  </si>
  <si>
    <t>S1252</t>
  </si>
  <si>
    <t>P.0 box 198</t>
  </si>
  <si>
    <t xml:space="preserve">Equip laboratory </t>
  </si>
  <si>
    <t>S1258</t>
  </si>
  <si>
    <t>Mulunyu</t>
  </si>
  <si>
    <t>S1284</t>
  </si>
  <si>
    <t>Ayweyo 41Awasi</t>
  </si>
  <si>
    <t xml:space="preserve">Paid the staff and added books </t>
  </si>
  <si>
    <t>S1310</t>
  </si>
  <si>
    <t>Kimwanga</t>
  </si>
  <si>
    <t xml:space="preserve">Help in class renovation </t>
  </si>
  <si>
    <t>It was available that time</t>
  </si>
  <si>
    <t>S1287</t>
  </si>
  <si>
    <t>S1298</t>
  </si>
  <si>
    <t xml:space="preserve">39litein </t>
  </si>
  <si>
    <t>Daily</t>
  </si>
  <si>
    <t xml:space="preserve">Building and construction </t>
  </si>
  <si>
    <t xml:space="preserve">I had not known about your company premier </t>
  </si>
  <si>
    <t>S1311</t>
  </si>
  <si>
    <t xml:space="preserve">Kamkunji </t>
  </si>
  <si>
    <t>Renovation of school</t>
  </si>
  <si>
    <t>S1302</t>
  </si>
  <si>
    <t>S1288</t>
  </si>
  <si>
    <t xml:space="preserve">Awasi </t>
  </si>
  <si>
    <t>S1304</t>
  </si>
  <si>
    <t>Bukembe</t>
  </si>
  <si>
    <t>It was available at that moment</t>
  </si>
  <si>
    <t>S1308</t>
  </si>
  <si>
    <t>Lanet</t>
  </si>
  <si>
    <t>S1316</t>
  </si>
  <si>
    <t>Mau mau</t>
  </si>
  <si>
    <t xml:space="preserve">Computers, electricity </t>
  </si>
  <si>
    <t xml:space="preserve">He had no knowledge about premier </t>
  </si>
  <si>
    <t>S1312</t>
  </si>
  <si>
    <t xml:space="preserve">Kayole NAIVASHA </t>
  </si>
  <si>
    <t>It increases students enrollment and also improve the learning environment for students C</t>
  </si>
  <si>
    <t xml:space="preserve">Due to high interest rates </t>
  </si>
  <si>
    <t>S1315</t>
  </si>
  <si>
    <t>Po.box 88 vihiga</t>
  </si>
  <si>
    <t>20</t>
  </si>
  <si>
    <t xml:space="preserve">More classroom </t>
  </si>
  <si>
    <t>S1289</t>
  </si>
  <si>
    <t xml:space="preserve">Kahunguro </t>
  </si>
  <si>
    <t xml:space="preserve">Renovate exciting toilets </t>
  </si>
  <si>
    <t>S1313</t>
  </si>
  <si>
    <t xml:space="preserve">Erusui -Serem </t>
  </si>
  <si>
    <t>S1307</t>
  </si>
  <si>
    <t>S1300</t>
  </si>
  <si>
    <t>P.</t>
  </si>
  <si>
    <t>14</t>
  </si>
  <si>
    <t>S1309</t>
  </si>
  <si>
    <t xml:space="preserve">Sholinke, metro </t>
  </si>
  <si>
    <t>Removation</t>
  </si>
  <si>
    <t>S1286</t>
  </si>
  <si>
    <t xml:space="preserve">Pipeline muhidi </t>
  </si>
  <si>
    <t xml:space="preserve">Kitchen, staffroom, gate, electricity </t>
  </si>
  <si>
    <t xml:space="preserve">Desks repair </t>
  </si>
  <si>
    <t>Renovation of desks</t>
  </si>
  <si>
    <t>S1290</t>
  </si>
  <si>
    <t>Bondeni</t>
  </si>
  <si>
    <t>S1299</t>
  </si>
  <si>
    <t>Electricity,wifi and kitchen</t>
  </si>
  <si>
    <t xml:space="preserve">Had no idea about premier </t>
  </si>
  <si>
    <t>S1305</t>
  </si>
  <si>
    <t>S1292</t>
  </si>
  <si>
    <t xml:space="preserve">Huruma Kia Michael </t>
  </si>
  <si>
    <t xml:space="preserve">Repairs and maintenance </t>
  </si>
  <si>
    <t>S1303</t>
  </si>
  <si>
    <t>S1293</t>
  </si>
  <si>
    <t xml:space="preserve">Cherengani </t>
  </si>
  <si>
    <t>15</t>
  </si>
  <si>
    <t>31</t>
  </si>
  <si>
    <t xml:space="preserve">Permanent buildings and iron sheets </t>
  </si>
  <si>
    <t xml:space="preserve">Paid on time </t>
  </si>
  <si>
    <t xml:space="preserve">To add classrooms </t>
  </si>
  <si>
    <t>I was not informed about premier</t>
  </si>
  <si>
    <t>S1314</t>
  </si>
  <si>
    <t xml:space="preserve">Maili saba </t>
  </si>
  <si>
    <t>13</t>
  </si>
  <si>
    <t>27</t>
  </si>
  <si>
    <t xml:space="preserve">Constructed Classrooms </t>
  </si>
  <si>
    <t>S1291</t>
  </si>
  <si>
    <t xml:space="preserve">It's my first time </t>
  </si>
  <si>
    <t xml:space="preserve">I didn't </t>
  </si>
  <si>
    <t>S1295</t>
  </si>
  <si>
    <t>30200 kitale</t>
  </si>
  <si>
    <t>17</t>
  </si>
  <si>
    <t>Electricity,Boarding house</t>
  </si>
  <si>
    <t>S1306</t>
  </si>
  <si>
    <t xml:space="preserve">Increasing number of pupils </t>
  </si>
  <si>
    <t>S1297</t>
  </si>
  <si>
    <t>Mawe Tatu</t>
  </si>
  <si>
    <t>24</t>
  </si>
  <si>
    <t>46</t>
  </si>
  <si>
    <t>S1294</t>
  </si>
  <si>
    <t>Gisambai</t>
  </si>
  <si>
    <t xml:space="preserve">Construction on new classroom </t>
  </si>
  <si>
    <t>S1296</t>
  </si>
  <si>
    <t>Mercy njeri</t>
  </si>
  <si>
    <t>S1301</t>
  </si>
  <si>
    <t xml:space="preserve">Kiunduani </t>
  </si>
  <si>
    <t>Boarding rooms,electricity,kitchen,staff office , laboratory,pitch</t>
  </si>
  <si>
    <t>Increased student enrolment</t>
  </si>
  <si>
    <t>Improvement of classes and domitories</t>
  </si>
  <si>
    <t>S1339</t>
  </si>
  <si>
    <t>S1335</t>
  </si>
  <si>
    <t xml:space="preserve">Purchase learning materials </t>
  </si>
  <si>
    <t>S1330</t>
  </si>
  <si>
    <t>Electricity, kitchen, pitch</t>
  </si>
  <si>
    <t>Not Applicable</t>
  </si>
  <si>
    <t>S1327</t>
  </si>
  <si>
    <t>Amoni</t>
  </si>
  <si>
    <t>Swing</t>
  </si>
  <si>
    <t>S1321</t>
  </si>
  <si>
    <t>S1333</t>
  </si>
  <si>
    <t>Gitimbine</t>
  </si>
  <si>
    <t>Mabati</t>
  </si>
  <si>
    <t xml:space="preserve">Improve working conditions </t>
  </si>
  <si>
    <t>S1328</t>
  </si>
  <si>
    <t>S1332</t>
  </si>
  <si>
    <t xml:space="preserve">Lucysummer- Fesko </t>
  </si>
  <si>
    <t xml:space="preserve">Buying teaching materials </t>
  </si>
  <si>
    <t>Riurero-Kenyatta road near world wide</t>
  </si>
  <si>
    <t>Electrcity</t>
  </si>
  <si>
    <t>I will do renovation</t>
  </si>
  <si>
    <t xml:space="preserve">A longer duration with lower interest </t>
  </si>
  <si>
    <t>S1329</t>
  </si>
  <si>
    <t>Kapsinendet</t>
  </si>
  <si>
    <t>S1323</t>
  </si>
  <si>
    <t xml:space="preserve">Plot/L. R NO. ZONE-Dandora,  subcounty - Njiru, county Nairobi </t>
  </si>
  <si>
    <t>Concrete and iron sheets</t>
  </si>
  <si>
    <t>It's the first time borrower</t>
  </si>
  <si>
    <t>To pay teachets</t>
  </si>
  <si>
    <t xml:space="preserve">Kayole junction Next to Laikipia plaza </t>
  </si>
  <si>
    <t>S1325</t>
  </si>
  <si>
    <t>Kariobangi South(Kwa mbao Stage)</t>
  </si>
  <si>
    <t>Paid teachers during the period</t>
  </si>
  <si>
    <t>Pay teachers</t>
  </si>
  <si>
    <t>Was already taking one</t>
  </si>
  <si>
    <t>S1338</t>
  </si>
  <si>
    <t>Baba ndogo</t>
  </si>
  <si>
    <t xml:space="preserve">Pay teachers </t>
  </si>
  <si>
    <t>S1336</t>
  </si>
  <si>
    <t xml:space="preserve">Kiptagich </t>
  </si>
  <si>
    <t xml:space="preserve">Permanent and semi permanent </t>
  </si>
  <si>
    <t xml:space="preserve">Positive impact </t>
  </si>
  <si>
    <t>Improve semi permanent stractures</t>
  </si>
  <si>
    <t>S1318</t>
  </si>
  <si>
    <t>Ngong,elpaso</t>
  </si>
  <si>
    <t>S1326</t>
  </si>
  <si>
    <t>581</t>
  </si>
  <si>
    <t>Build more classe</t>
  </si>
  <si>
    <t>S1334</t>
  </si>
  <si>
    <t>Town</t>
  </si>
  <si>
    <t>S1324</t>
  </si>
  <si>
    <t>5311400200</t>
  </si>
  <si>
    <t xml:space="preserve">Learning environment </t>
  </si>
  <si>
    <t>S1317</t>
  </si>
  <si>
    <t xml:space="preserve">Njiru </t>
  </si>
  <si>
    <t>S1319</t>
  </si>
  <si>
    <t>S1320</t>
  </si>
  <si>
    <t xml:space="preserve">Kabete </t>
  </si>
  <si>
    <t xml:space="preserve">Electricity, kitchen, staff office library, internet, pitch/playground </t>
  </si>
  <si>
    <t xml:space="preserve">Positively </t>
  </si>
  <si>
    <t>Make all classes concrete ones</t>
  </si>
  <si>
    <t>S1337</t>
  </si>
  <si>
    <t xml:space="preserve">Botela jogoo road </t>
  </si>
  <si>
    <t xml:space="preserve">Repairs </t>
  </si>
  <si>
    <t>To boost my business</t>
  </si>
  <si>
    <t>S1322</t>
  </si>
  <si>
    <t>23</t>
  </si>
  <si>
    <t>Kisumu</t>
  </si>
  <si>
    <t>Semi permanent buildings</t>
  </si>
  <si>
    <t>S1331</t>
  </si>
  <si>
    <t>Lurambi</t>
  </si>
  <si>
    <t xml:space="preserve">Mundere- Port Victoria </t>
  </si>
  <si>
    <t xml:space="preserve">Higher interest rates </t>
  </si>
  <si>
    <t xml:space="preserve">Buruburu </t>
  </si>
  <si>
    <t xml:space="preserve">Kitchen, staffroom, director office </t>
  </si>
  <si>
    <t xml:space="preserve">Matayos </t>
  </si>
  <si>
    <t>Electricity,wifi</t>
  </si>
  <si>
    <t>Buyofu</t>
  </si>
  <si>
    <t>40.50309, Tiriki</t>
  </si>
  <si>
    <t xml:space="preserve">Availability of electricity </t>
  </si>
  <si>
    <t xml:space="preserve">Construction of a classroom </t>
  </si>
  <si>
    <t xml:space="preserve">Improvement of classroom </t>
  </si>
  <si>
    <t>Soysambu</t>
  </si>
  <si>
    <t>This is my first loan which will help in the construction of the kitchen</t>
  </si>
  <si>
    <t>Construction of the kitchen</t>
  </si>
  <si>
    <t>Mima  Academy</t>
  </si>
  <si>
    <t xml:space="preserve">Kinyoro </t>
  </si>
  <si>
    <t>B</t>
  </si>
  <si>
    <t xml:space="preserve">building of classrooms </t>
  </si>
  <si>
    <t xml:space="preserve">Mailisaba </t>
  </si>
  <si>
    <t xml:space="preserve">Adminstration </t>
  </si>
  <si>
    <t>Rev</t>
  </si>
  <si>
    <t xml:space="preserve">OloRongai </t>
  </si>
  <si>
    <t xml:space="preserve">Class room </t>
  </si>
  <si>
    <t>Kihoto</t>
  </si>
  <si>
    <t>P. O. Box 1929</t>
  </si>
  <si>
    <t>Kichen</t>
  </si>
  <si>
    <t xml:space="preserve">Mwimto </t>
  </si>
  <si>
    <t xml:space="preserve">Classroom,lab, toilet </t>
  </si>
  <si>
    <t xml:space="preserve">Building a classroom </t>
  </si>
  <si>
    <t>Gatura chomo</t>
  </si>
  <si>
    <t>Repairs and maitanance</t>
  </si>
  <si>
    <t>Urban slums</t>
  </si>
  <si>
    <t>P. O box 55 Wodanga</t>
  </si>
  <si>
    <t>Low ($0-$80)</t>
  </si>
  <si>
    <t>male</t>
  </si>
  <si>
    <t>Mid ($81-$200)</t>
  </si>
  <si>
    <t>High ($201+)</t>
  </si>
  <si>
    <t>Total disb Sept 2022 to Date</t>
  </si>
  <si>
    <t>Mitchelle Winners High School</t>
  </si>
  <si>
    <t>Evertone School</t>
  </si>
  <si>
    <t>Sibiah Star Pre School</t>
  </si>
  <si>
    <t xml:space="preserve">Angels Park Academy </t>
  </si>
  <si>
    <t>Delight Hephzibah Schools</t>
  </si>
  <si>
    <t>Dream Rock Academy</t>
  </si>
  <si>
    <t xml:space="preserve">Emmanuel New life Academy </t>
  </si>
  <si>
    <t xml:space="preserve">Grace Pack Academy </t>
  </si>
  <si>
    <t>Grace park Academy</t>
  </si>
  <si>
    <t>Hill base Academy</t>
  </si>
  <si>
    <t xml:space="preserve">Neema Tree Education Centre </t>
  </si>
  <si>
    <t>Neema Gate way Academy</t>
  </si>
  <si>
    <t>St Bill Primary and Junior Secondary School</t>
  </si>
  <si>
    <t>St Francis Progressive School</t>
  </si>
  <si>
    <t xml:space="preserve">Star Shaker Vision </t>
  </si>
  <si>
    <t xml:space="preserve">Trains view academy </t>
  </si>
  <si>
    <t>Ack St. Mary's rurii academy</t>
  </si>
  <si>
    <t>S0202</t>
  </si>
  <si>
    <t>S0826</t>
  </si>
  <si>
    <t>S0974</t>
  </si>
  <si>
    <t>Cacy junior school</t>
  </si>
  <si>
    <t>Exodus (shinner) Academy</t>
  </si>
  <si>
    <t>Gracia Learning Centre</t>
  </si>
  <si>
    <t>Msingi Bora Academy Kangemi</t>
  </si>
  <si>
    <t xml:space="preserve">St Agnes Learning center </t>
  </si>
  <si>
    <t>St Anne's Rongai Academy</t>
  </si>
  <si>
    <t>St Anne junior academy Kiambaa</t>
  </si>
  <si>
    <t xml:space="preserve">St Crispino Unity Academy </t>
  </si>
  <si>
    <t>St Jose escriva maria</t>
  </si>
  <si>
    <t>St Luke</t>
  </si>
  <si>
    <t xml:space="preserve">St Marks Vision Academy </t>
  </si>
  <si>
    <t>St PETER'S BRIDGESTONE</t>
  </si>
  <si>
    <t>ST FRANCIS PROGRESIVE LEARNERS CENTRE</t>
  </si>
  <si>
    <t>St Lorna Educational Centre-LuckySummer</t>
  </si>
  <si>
    <t>St Lorna Academy-Lucky Summer</t>
  </si>
  <si>
    <t>St LORNA ACADEMY - LUCKYSUMMER</t>
  </si>
  <si>
    <t xml:space="preserve">Mt Olive educational centre </t>
  </si>
  <si>
    <t>St Irene Kindergaten and school</t>
  </si>
  <si>
    <t>St Maximillian high school Juja</t>
  </si>
  <si>
    <t>ST PETER'S BRIDGESTONE</t>
  </si>
  <si>
    <t xml:space="preserve">St Theresas blessed school </t>
  </si>
  <si>
    <t>ST ANNES.R.C.ACADEMY MUCHARAGE</t>
  </si>
  <si>
    <t xml:space="preserve">St Jude Academy </t>
  </si>
  <si>
    <t>St Jude educational centre</t>
  </si>
  <si>
    <t>St Patricks Neema Academy</t>
  </si>
  <si>
    <t>ST JOSEPH'S RESOURCE CENTRE AND SCHOOL</t>
  </si>
  <si>
    <t>St Johns academy Balek</t>
  </si>
  <si>
    <t>St Francis Progressive Learning Centre</t>
  </si>
  <si>
    <t>ST TRACIOUS SCHOOL</t>
  </si>
  <si>
    <t>St Stephen Intergrated School</t>
  </si>
  <si>
    <t xml:space="preserve">Innocent kids Academy </t>
  </si>
  <si>
    <t xml:space="preserve">Uphigh academy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</si>
</sst>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43" formatCode="_(* #,##0.00_);_(* \(#,##0.00\);_(* &quot;-&quot;??_);_(@_)"/>
    <numFmt numFmtId="164" formatCode="dd\-mm\-yyyy"/>
    <numFmt numFmtId="165" formatCode="_(* #,##0_);_(* \(#,##0\);_(* &quot;-&quot;??_);_(@_)"/>
    <numFmt numFmtId="166" formatCode="_ * #,##0.00_ ;_ * \-#,##0.00_ ;_ * &quot;-&quot;??_ ;_ @_ "/>
    <numFmt numFmtId="167" formatCode="_(&quot;$&quot;* #,##0_);_(&quot;$&quot;* \(#,##0\);_(&quot;$&quot;* &quot;-&quot;??_);_(@_)"/>
    <numFmt numFmtId="168" formatCode="0.0%"/>
    <numFmt numFmtId="169" formatCode="#,##0_ ;\-#,##0\ "/>
    <numFmt numFmtId="170" formatCode="0_);[Red]\(0\)"/>
  </numFmts>
  <fonts count="1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u val="singleAccounting"/>
      <sz val="11"/>
      <color theme="1"/>
      <name val="Calibri"/>
      <family val="2"/>
      <scheme val="minor"/>
    </font>
    <font>
      <b/>
      <sz val="9"/>
      <color theme="0"/>
      <name val="Calibri"/>
      <family val="2"/>
      <scheme val="minor"/>
    </font>
    <font>
      <i/>
      <sz val="10"/>
      <color theme="1"/>
      <name val="Calibri"/>
      <family val="2"/>
      <scheme val="minor"/>
    </font>
    <font>
      <sz val="11"/>
      <name val="Calibri"/>
      <family val="2"/>
      <scheme val="minor"/>
    </font>
    <font>
      <sz val="11"/>
      <color indexed="8"/>
      <name val="Calibri"/>
      <family val="2"/>
      <scheme val="minor"/>
    </font>
    <font>
      <sz val="11"/>
      <color theme="1"/>
      <name val="Calibri"/>
      <family val="2"/>
      <scheme val="minor"/>
    </font>
    <font>
      <sz val="11"/>
      <name val="Calibri"/>
      <family val="2"/>
    </font>
    <font>
      <sz val="11"/>
      <color rgb="FFFF0000"/>
      <name val="Calibri"/>
      <family val="2"/>
      <scheme val="minor"/>
    </font>
    <font>
      <sz val="11"/>
      <color theme="1"/>
      <name val="Calibri"/>
      <family val="2"/>
    </font>
    <font>
      <b/>
      <sz val="11"/>
      <name val="Calibri"/>
      <family val="2"/>
      <scheme val="minor"/>
    </font>
    <font>
      <b/>
      <sz val="11"/>
      <name val="Calibri"/>
      <family val="2"/>
    </font>
    <font>
      <sz val="9"/>
      <color indexed="81"/>
      <name val="Tahoma"/>
      <charset val="1"/>
    </font>
    <font>
      <sz val="8"/>
      <name val="Calibri"/>
      <family val="2"/>
      <scheme val="minor"/>
    </font>
  </fonts>
  <fills count="15">
    <fill>
      <patternFill patternType="none"/>
    </fill>
    <fill>
      <patternFill patternType="gray125"/>
    </fill>
    <fill>
      <patternFill patternType="solid">
        <fgColor theme="4" tint="0.39997558519241921"/>
        <bgColor indexed="64"/>
      </patternFill>
    </fill>
    <fill>
      <patternFill patternType="solid">
        <fgColor theme="1"/>
        <bgColor theme="1"/>
      </patternFill>
    </fill>
    <fill>
      <patternFill patternType="solid">
        <fgColor theme="0" tint="-0.14999847407452621"/>
        <bgColor indexed="64"/>
      </patternFill>
    </fill>
    <fill>
      <patternFill patternType="solid">
        <fgColor theme="1" tint="0.499984740745262"/>
        <bgColor indexed="64"/>
      </patternFill>
    </fill>
    <fill>
      <patternFill patternType="solid">
        <fgColor theme="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2"/>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F3F907"/>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theme="1"/>
      </left>
      <right style="thin">
        <color theme="1"/>
      </right>
      <top style="medium">
        <color theme="1"/>
      </top>
      <bottom style="medium">
        <color theme="1"/>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theme="4" tint="0.39997558519241921"/>
      </top>
      <bottom style="thin">
        <color theme="4" tint="0.39997558519241921"/>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rgb="FF000000"/>
      </left>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alignment vertical="center"/>
    </xf>
    <xf numFmtId="166" fontId="11" fillId="0" borderId="0" applyFont="0" applyFill="0" applyBorder="0" applyAlignment="0" applyProtection="0">
      <alignment vertical="center"/>
    </xf>
    <xf numFmtId="166" fontId="1" fillId="0" borderId="0" applyFont="0" applyFill="0" applyBorder="0" applyAlignment="0" applyProtection="0">
      <alignment vertical="center"/>
    </xf>
    <xf numFmtId="44" fontId="1" fillId="0" borderId="0" applyFont="0" applyFill="0" applyBorder="0" applyAlignment="0" applyProtection="0"/>
    <xf numFmtId="0" fontId="10" fillId="0" borderId="0"/>
    <xf numFmtId="43" fontId="10" fillId="0" borderId="0" applyFont="0" applyFill="0" applyBorder="0" applyAlignment="0" applyProtection="0"/>
  </cellStyleXfs>
  <cellXfs count="388">
    <xf numFmtId="0" fontId="0" fillId="0" borderId="0" xfId="0"/>
    <xf numFmtId="0" fontId="3" fillId="0" borderId="1" xfId="0" applyFont="1" applyBorder="1" applyAlignment="1">
      <alignment horizontal="center"/>
    </xf>
    <xf numFmtId="0" fontId="3" fillId="0" borderId="1" xfId="0" applyFont="1" applyBorder="1"/>
    <xf numFmtId="0" fontId="0" fillId="0" borderId="1" xfId="0" applyBorder="1"/>
    <xf numFmtId="43" fontId="0" fillId="0" borderId="1" xfId="1" applyFont="1" applyBorder="1"/>
    <xf numFmtId="43" fontId="0" fillId="0" borderId="1" xfId="1" applyFont="1" applyFill="1" applyBorder="1"/>
    <xf numFmtId="0" fontId="4" fillId="0" borderId="4" xfId="0" applyFont="1" applyBorder="1" applyAlignment="1">
      <alignment horizontal="right"/>
    </xf>
    <xf numFmtId="0" fontId="3" fillId="0" borderId="4" xfId="0" applyFont="1" applyBorder="1"/>
    <xf numFmtId="43" fontId="3" fillId="0" borderId="4" xfId="0" applyNumberFormat="1" applyFont="1" applyBorder="1"/>
    <xf numFmtId="43" fontId="3" fillId="0" borderId="0" xfId="0" applyNumberFormat="1" applyFont="1"/>
    <xf numFmtId="0" fontId="5" fillId="0" borderId="0" xfId="0" applyFont="1"/>
    <xf numFmtId="0" fontId="3" fillId="0" borderId="0" xfId="0" applyFont="1"/>
    <xf numFmtId="0" fontId="0" fillId="0" borderId="0" xfId="0" applyAlignment="1">
      <alignment horizontal="right"/>
    </xf>
    <xf numFmtId="43" fontId="0" fillId="0" borderId="0" xfId="0" applyNumberFormat="1"/>
    <xf numFmtId="43" fontId="6" fillId="0" borderId="0" xfId="0" applyNumberFormat="1" applyFont="1"/>
    <xf numFmtId="0" fontId="3" fillId="0" borderId="0" xfId="0" applyFont="1" applyAlignment="1">
      <alignment horizontal="right"/>
    </xf>
    <xf numFmtId="0" fontId="3" fillId="2" borderId="1" xfId="0" applyFont="1" applyFill="1" applyBorder="1"/>
    <xf numFmtId="164" fontId="0" fillId="0" borderId="0" xfId="0" applyNumberFormat="1" applyAlignment="1">
      <alignment horizontal="left"/>
    </xf>
    <xf numFmtId="165" fontId="0" fillId="0" borderId="0" xfId="1" applyNumberFormat="1" applyFont="1" applyAlignment="1">
      <alignment horizontal="left"/>
    </xf>
    <xf numFmtId="0" fontId="3" fillId="0" borderId="5" xfId="0" applyFont="1" applyBorder="1"/>
    <xf numFmtId="0" fontId="3" fillId="0" borderId="6" xfId="0" applyFont="1" applyBorder="1" applyAlignment="1">
      <alignment horizontal="center"/>
    </xf>
    <xf numFmtId="0" fontId="3" fillId="0" borderId="6" xfId="0" applyFont="1" applyBorder="1"/>
    <xf numFmtId="0" fontId="3" fillId="0" borderId="7" xfId="0" applyFont="1" applyBorder="1"/>
    <xf numFmtId="0" fontId="7" fillId="3" borderId="8" xfId="0" applyFont="1" applyFill="1" applyBorder="1" applyAlignment="1">
      <alignment horizontal="center"/>
    </xf>
    <xf numFmtId="0" fontId="3" fillId="0" borderId="9" xfId="0" applyFont="1" applyBorder="1" applyAlignment="1">
      <alignment horizontal="center"/>
    </xf>
    <xf numFmtId="17" fontId="0" fillId="0" borderId="0" xfId="0" applyNumberFormat="1"/>
    <xf numFmtId="0" fontId="0" fillId="0" borderId="10" xfId="0" applyBorder="1"/>
    <xf numFmtId="9" fontId="0" fillId="0" borderId="1" xfId="0" applyNumberFormat="1" applyBorder="1" applyAlignment="1">
      <alignment horizontal="right"/>
    </xf>
    <xf numFmtId="165" fontId="0" fillId="4" borderId="5" xfId="0" applyNumberFormat="1" applyFill="1" applyBorder="1"/>
    <xf numFmtId="0" fontId="0" fillId="4" borderId="6" xfId="0" applyFill="1" applyBorder="1" applyAlignment="1">
      <alignment horizontal="center"/>
    </xf>
    <xf numFmtId="9" fontId="0" fillId="4" borderId="7" xfId="2" applyFont="1" applyFill="1" applyBorder="1" applyAlignment="1">
      <alignment horizontal="center"/>
    </xf>
    <xf numFmtId="9" fontId="0" fillId="4" borderId="9" xfId="2" applyFont="1" applyFill="1" applyBorder="1" applyAlignment="1">
      <alignment horizontal="center"/>
    </xf>
    <xf numFmtId="9" fontId="0" fillId="4" borderId="5" xfId="2" applyFont="1" applyFill="1" applyBorder="1" applyAlignment="1">
      <alignment horizontal="center"/>
    </xf>
    <xf numFmtId="0" fontId="0" fillId="4" borderId="7" xfId="0" applyFill="1" applyBorder="1"/>
    <xf numFmtId="0" fontId="0" fillId="0" borderId="10" xfId="0" applyBorder="1" applyAlignment="1">
      <alignment horizontal="right"/>
    </xf>
    <xf numFmtId="165" fontId="0" fillId="0" borderId="1" xfId="1" applyNumberFormat="1" applyFont="1" applyBorder="1"/>
    <xf numFmtId="165" fontId="0" fillId="0" borderId="0" xfId="0" applyNumberFormat="1"/>
    <xf numFmtId="165" fontId="0" fillId="0" borderId="10" xfId="0" applyNumberFormat="1" applyBorder="1"/>
    <xf numFmtId="0" fontId="0" fillId="0" borderId="1" xfId="0" applyBorder="1" applyAlignment="1">
      <alignment horizontal="center"/>
    </xf>
    <xf numFmtId="9" fontId="0" fillId="0" borderId="11" xfId="2" applyFont="1" applyBorder="1" applyAlignment="1">
      <alignment horizontal="center"/>
    </xf>
    <xf numFmtId="9" fontId="0" fillId="0" borderId="9" xfId="2" applyFont="1" applyBorder="1" applyAlignment="1">
      <alignment horizontal="center"/>
    </xf>
    <xf numFmtId="9" fontId="0" fillId="0" borderId="10" xfId="2" applyFont="1" applyBorder="1" applyAlignment="1">
      <alignment horizontal="center"/>
    </xf>
    <xf numFmtId="0" fontId="0" fillId="0" borderId="11" xfId="0" applyBorder="1"/>
    <xf numFmtId="165" fontId="0" fillId="4" borderId="10" xfId="0" applyNumberFormat="1" applyFill="1" applyBorder="1"/>
    <xf numFmtId="0" fontId="0" fillId="4" borderId="1" xfId="0" applyFill="1" applyBorder="1" applyAlignment="1">
      <alignment horizontal="center"/>
    </xf>
    <xf numFmtId="9" fontId="0" fillId="4" borderId="11" xfId="2" applyFont="1" applyFill="1" applyBorder="1" applyAlignment="1">
      <alignment horizontal="center"/>
    </xf>
    <xf numFmtId="9" fontId="0" fillId="4" borderId="10" xfId="2" applyFont="1" applyFill="1" applyBorder="1" applyAlignment="1">
      <alignment horizontal="center"/>
    </xf>
    <xf numFmtId="0" fontId="0" fillId="4" borderId="11" xfId="0" applyFill="1" applyBorder="1"/>
    <xf numFmtId="0" fontId="3" fillId="0" borderId="12" xfId="0" applyFont="1" applyBorder="1" applyAlignment="1">
      <alignment horizontal="left"/>
    </xf>
    <xf numFmtId="0" fontId="3" fillId="0" borderId="13" xfId="0" applyFont="1" applyBorder="1"/>
    <xf numFmtId="165" fontId="3" fillId="0" borderId="13" xfId="1" applyNumberFormat="1" applyFont="1" applyBorder="1"/>
    <xf numFmtId="165" fontId="3" fillId="0" borderId="14" xfId="1" applyNumberFormat="1" applyFont="1" applyBorder="1"/>
    <xf numFmtId="0" fontId="3" fillId="0" borderId="5" xfId="0" applyFont="1" applyBorder="1" applyAlignment="1">
      <alignment horizontal="left"/>
    </xf>
    <xf numFmtId="0" fontId="3" fillId="0" borderId="7" xfId="0" applyFont="1" applyBorder="1" applyAlignment="1">
      <alignment horizontal="center"/>
    </xf>
    <xf numFmtId="0" fontId="0" fillId="5" borderId="11" xfId="0" applyFill="1" applyBorder="1"/>
    <xf numFmtId="0" fontId="0" fillId="0" borderId="12" xfId="0" applyBorder="1"/>
    <xf numFmtId="0" fontId="0" fillId="0" borderId="13" xfId="0" applyBorder="1"/>
    <xf numFmtId="9" fontId="0" fillId="0" borderId="14" xfId="2" applyFont="1" applyFill="1" applyBorder="1"/>
    <xf numFmtId="165" fontId="0" fillId="0" borderId="12" xfId="0" applyNumberFormat="1" applyBorder="1"/>
    <xf numFmtId="0" fontId="0" fillId="0" borderId="13" xfId="0" applyBorder="1" applyAlignment="1">
      <alignment horizontal="center"/>
    </xf>
    <xf numFmtId="9" fontId="0" fillId="0" borderId="14" xfId="2" applyFont="1" applyBorder="1" applyAlignment="1">
      <alignment horizontal="center"/>
    </xf>
    <xf numFmtId="9" fontId="0" fillId="0" borderId="12" xfId="2" applyFont="1" applyBorder="1" applyAlignment="1">
      <alignment horizontal="center"/>
    </xf>
    <xf numFmtId="0" fontId="0" fillId="0" borderId="14" xfId="0" applyBorder="1"/>
    <xf numFmtId="0" fontId="8" fillId="0" borderId="0" xfId="0" applyFont="1"/>
    <xf numFmtId="165" fontId="2" fillId="6" borderId="15" xfId="0" applyNumberFormat="1" applyFont="1" applyFill="1" applyBorder="1"/>
    <xf numFmtId="0" fontId="2" fillId="6" borderId="16" xfId="0" applyFont="1" applyFill="1" applyBorder="1" applyAlignment="1">
      <alignment horizontal="center"/>
    </xf>
    <xf numFmtId="9" fontId="2" fillId="6" borderId="16" xfId="2" applyFont="1" applyFill="1" applyBorder="1" applyAlignment="1">
      <alignment horizontal="center"/>
    </xf>
    <xf numFmtId="9" fontId="2" fillId="6" borderId="15" xfId="2" applyFont="1" applyFill="1" applyBorder="1" applyAlignment="1">
      <alignment horizontal="center"/>
    </xf>
    <xf numFmtId="0" fontId="2" fillId="6" borderId="15" xfId="0" applyFont="1" applyFill="1" applyBorder="1" applyAlignment="1">
      <alignment horizontal="center"/>
    </xf>
    <xf numFmtId="0" fontId="2" fillId="6" borderId="15" xfId="0" applyFont="1" applyFill="1" applyBorder="1"/>
    <xf numFmtId="0" fontId="0" fillId="5" borderId="1" xfId="0" applyFill="1" applyBorder="1"/>
    <xf numFmtId="9" fontId="0" fillId="0" borderId="1" xfId="2" applyFont="1" applyBorder="1"/>
    <xf numFmtId="165" fontId="0" fillId="0" borderId="11" xfId="1" applyNumberFormat="1" applyFont="1" applyFill="1" applyBorder="1"/>
    <xf numFmtId="9" fontId="0" fillId="0" borderId="0" xfId="2" applyFont="1"/>
    <xf numFmtId="9" fontId="0" fillId="0" borderId="1" xfId="0" applyNumberFormat="1" applyBorder="1"/>
    <xf numFmtId="10" fontId="0" fillId="0" borderId="0" xfId="2" applyNumberFormat="1" applyFont="1"/>
    <xf numFmtId="0" fontId="0" fillId="7" borderId="11" xfId="0" applyFill="1" applyBorder="1"/>
    <xf numFmtId="0" fontId="0" fillId="7" borderId="1" xfId="0" applyFill="1" applyBorder="1"/>
    <xf numFmtId="0" fontId="0" fillId="0" borderId="12" xfId="0" applyBorder="1" applyAlignment="1">
      <alignment horizontal="left"/>
    </xf>
    <xf numFmtId="9" fontId="0" fillId="0" borderId="13" xfId="0" applyNumberFormat="1" applyBorder="1"/>
    <xf numFmtId="165" fontId="0" fillId="0" borderId="14" xfId="1" applyNumberFormat="1" applyFont="1" applyBorder="1"/>
    <xf numFmtId="0" fontId="0" fillId="0" borderId="18" xfId="0" applyBorder="1"/>
    <xf numFmtId="9" fontId="0" fillId="0" borderId="18" xfId="0" applyNumberFormat="1" applyBorder="1" applyAlignment="1">
      <alignment horizontal="right"/>
    </xf>
    <xf numFmtId="165" fontId="0" fillId="0" borderId="18" xfId="1" applyNumberFormat="1" applyFont="1" applyBorder="1"/>
    <xf numFmtId="0" fontId="3" fillId="0" borderId="10" xfId="0" applyFont="1" applyBorder="1"/>
    <xf numFmtId="0" fontId="0" fillId="0" borderId="1" xfId="0" applyBorder="1" applyAlignment="1">
      <alignment horizontal="right" wrapText="1"/>
    </xf>
    <xf numFmtId="0" fontId="3" fillId="0" borderId="10" xfId="0" applyFont="1" applyBorder="1" applyAlignment="1">
      <alignment horizontal="left"/>
    </xf>
    <xf numFmtId="0" fontId="3" fillId="0" borderId="3" xfId="0" applyFont="1" applyBorder="1" applyAlignment="1">
      <alignment horizontal="left" wrapText="1"/>
    </xf>
    <xf numFmtId="0" fontId="3" fillId="0" borderId="17" xfId="0" applyFont="1" applyBorder="1" applyAlignment="1">
      <alignment horizontal="left"/>
    </xf>
    <xf numFmtId="0" fontId="3" fillId="0" borderId="1" xfId="0" applyFont="1" applyBorder="1" applyAlignment="1">
      <alignment horizontal="right"/>
    </xf>
    <xf numFmtId="9" fontId="3" fillId="0" borderId="1" xfId="0" applyNumberFormat="1" applyFont="1" applyBorder="1" applyAlignment="1">
      <alignment horizontal="right"/>
    </xf>
    <xf numFmtId="165" fontId="3" fillId="0" borderId="11" xfId="1" applyNumberFormat="1" applyFont="1" applyBorder="1"/>
    <xf numFmtId="165" fontId="3" fillId="0" borderId="1" xfId="1" applyNumberFormat="1" applyFont="1" applyBorder="1"/>
    <xf numFmtId="0" fontId="3" fillId="0" borderId="18" xfId="0" applyFont="1" applyBorder="1"/>
    <xf numFmtId="165" fontId="3" fillId="0" borderId="18" xfId="1" applyNumberFormat="1" applyFont="1" applyBorder="1"/>
    <xf numFmtId="165" fontId="1" fillId="0" borderId="11" xfId="1" applyNumberFormat="1" applyFont="1" applyBorder="1"/>
    <xf numFmtId="165" fontId="0" fillId="0" borderId="0" xfId="1" applyNumberFormat="1" applyFont="1" applyFill="1" applyAlignment="1">
      <alignment horizontal="left"/>
    </xf>
    <xf numFmtId="0" fontId="0" fillId="8" borderId="19" xfId="0" applyFill="1" applyBorder="1"/>
    <xf numFmtId="0" fontId="0" fillId="0" borderId="0" xfId="0" applyAlignment="1">
      <alignment horizontal="left"/>
    </xf>
    <xf numFmtId="165" fontId="0" fillId="0" borderId="11" xfId="1" applyNumberFormat="1" applyFont="1" applyFill="1" applyBorder="1" applyAlignment="1">
      <alignment horizontal="left"/>
    </xf>
    <xf numFmtId="0" fontId="4" fillId="0" borderId="0" xfId="0" applyFont="1" applyAlignment="1">
      <alignment horizontal="right"/>
    </xf>
    <xf numFmtId="0" fontId="4" fillId="0" borderId="1" xfId="0" applyFont="1" applyBorder="1" applyAlignment="1">
      <alignment horizontal="right"/>
    </xf>
    <xf numFmtId="43" fontId="3" fillId="0" borderId="1" xfId="0" applyNumberFormat="1" applyFont="1" applyBorder="1"/>
    <xf numFmtId="1" fontId="3" fillId="0" borderId="1" xfId="0" applyNumberFormat="1" applyFont="1" applyBorder="1"/>
    <xf numFmtId="0" fontId="3" fillId="0" borderId="0" xfId="0" applyFont="1" applyAlignment="1">
      <alignment horizontal="center"/>
    </xf>
    <xf numFmtId="0" fontId="3" fillId="0" borderId="0" xfId="0" applyFont="1" applyAlignment="1">
      <alignment horizontal="left"/>
    </xf>
    <xf numFmtId="43" fontId="0" fillId="0" borderId="1" xfId="0" applyNumberFormat="1" applyBorder="1"/>
    <xf numFmtId="0" fontId="0" fillId="0" borderId="0" xfId="0" applyAlignment="1">
      <alignment horizontal="center"/>
    </xf>
    <xf numFmtId="43" fontId="0" fillId="0" borderId="18" xfId="1" applyFont="1" applyBorder="1"/>
    <xf numFmtId="0" fontId="3" fillId="0" borderId="1" xfId="0" applyFont="1" applyBorder="1" applyAlignment="1">
      <alignment horizontal="left"/>
    </xf>
    <xf numFmtId="14" fontId="0" fillId="0" borderId="0" xfId="0" applyNumberFormat="1" applyAlignment="1">
      <alignment horizontal="left"/>
    </xf>
    <xf numFmtId="165" fontId="3" fillId="0" borderId="20" xfId="1" applyNumberFormat="1" applyFont="1" applyFill="1" applyBorder="1" applyAlignment="1">
      <alignment horizontal="left"/>
    </xf>
    <xf numFmtId="165" fontId="0" fillId="0" borderId="0" xfId="1" applyNumberFormat="1" applyFont="1" applyFill="1" applyBorder="1" applyAlignment="1">
      <alignment horizontal="left"/>
    </xf>
    <xf numFmtId="165" fontId="0" fillId="0" borderId="0" xfId="1" applyNumberFormat="1" applyFont="1" applyAlignment="1">
      <alignment horizontal="right"/>
    </xf>
    <xf numFmtId="165" fontId="3" fillId="0" borderId="20" xfId="0" applyNumberFormat="1" applyFont="1" applyBorder="1"/>
    <xf numFmtId="1" fontId="0" fillId="0" borderId="0" xfId="0" applyNumberFormat="1" applyAlignment="1">
      <alignment horizontal="left"/>
    </xf>
    <xf numFmtId="0" fontId="3" fillId="2" borderId="18" xfId="0" applyFont="1" applyFill="1" applyBorder="1"/>
    <xf numFmtId="164" fontId="0" fillId="0" borderId="0" xfId="0" applyNumberFormat="1"/>
    <xf numFmtId="1" fontId="0" fillId="0" borderId="0" xfId="0" applyNumberFormat="1"/>
    <xf numFmtId="43" fontId="0" fillId="0" borderId="0" xfId="1" applyFont="1" applyFill="1"/>
    <xf numFmtId="43" fontId="0" fillId="0" borderId="0" xfId="1" applyFont="1"/>
    <xf numFmtId="43" fontId="3" fillId="0" borderId="20" xfId="0" applyNumberFormat="1" applyFont="1" applyBorder="1"/>
    <xf numFmtId="165" fontId="0" fillId="0" borderId="1" xfId="0" applyNumberFormat="1" applyBorder="1"/>
    <xf numFmtId="0" fontId="3" fillId="0" borderId="1" xfId="0" applyFont="1" applyBorder="1" applyAlignment="1">
      <alignment horizontal="center" wrapText="1"/>
    </xf>
    <xf numFmtId="43" fontId="3" fillId="9" borderId="2" xfId="0" applyNumberFormat="1" applyFont="1" applyFill="1" applyBorder="1" applyAlignment="1">
      <alignment horizontal="center"/>
    </xf>
    <xf numFmtId="43" fontId="0" fillId="9" borderId="2" xfId="0" applyNumberFormat="1" applyFill="1" applyBorder="1"/>
    <xf numFmtId="43" fontId="3" fillId="9" borderId="2" xfId="0" applyNumberFormat="1" applyFont="1" applyFill="1" applyBorder="1"/>
    <xf numFmtId="43" fontId="9" fillId="9" borderId="2" xfId="0" applyNumberFormat="1" applyFont="1" applyFill="1" applyBorder="1"/>
    <xf numFmtId="0" fontId="5" fillId="0" borderId="1" xfId="0" applyFont="1" applyBorder="1"/>
    <xf numFmtId="1" fontId="0" fillId="0" borderId="0" xfId="0" applyNumberFormat="1" applyAlignment="1">
      <alignment horizontal="center"/>
    </xf>
    <xf numFmtId="2" fontId="0" fillId="0" borderId="0" xfId="0" applyNumberFormat="1"/>
    <xf numFmtId="0" fontId="9" fillId="0" borderId="0" xfId="0" applyFont="1"/>
    <xf numFmtId="0" fontId="9" fillId="0" borderId="0" xfId="0" applyFont="1" applyAlignment="1">
      <alignment horizontal="center"/>
    </xf>
    <xf numFmtId="0" fontId="10" fillId="0" borderId="0" xfId="3">
      <alignment vertical="center"/>
    </xf>
    <xf numFmtId="164" fontId="10" fillId="0" borderId="0" xfId="3" applyNumberFormat="1" applyAlignment="1"/>
    <xf numFmtId="2" fontId="10" fillId="0" borderId="0" xfId="3" applyNumberFormat="1" applyAlignment="1"/>
    <xf numFmtId="166" fontId="10" fillId="0" borderId="0" xfId="4" applyFont="1" applyAlignment="1"/>
    <xf numFmtId="166" fontId="3" fillId="0" borderId="20" xfId="0" applyNumberFormat="1" applyFont="1" applyBorder="1"/>
    <xf numFmtId="10" fontId="0" fillId="0" borderId="0" xfId="0" applyNumberFormat="1"/>
    <xf numFmtId="0" fontId="0" fillId="0" borderId="0" xfId="0" applyAlignment="1">
      <alignment vertical="center"/>
    </xf>
    <xf numFmtId="43" fontId="0" fillId="0" borderId="0" xfId="1" applyFont="1" applyAlignment="1"/>
    <xf numFmtId="0" fontId="0" fillId="0" borderId="0" xfId="0" applyAlignment="1">
      <alignment horizontal="left" vertical="center"/>
    </xf>
    <xf numFmtId="2" fontId="0" fillId="0" borderId="0" xfId="0" applyNumberFormat="1" applyAlignment="1">
      <alignment horizontal="left"/>
    </xf>
    <xf numFmtId="43" fontId="0" fillId="0" borderId="0" xfId="1" applyFont="1" applyBorder="1" applyAlignment="1"/>
    <xf numFmtId="0" fontId="10" fillId="0" borderId="0" xfId="0" applyFont="1" applyAlignment="1">
      <alignment vertical="center"/>
    </xf>
    <xf numFmtId="0" fontId="1" fillId="0" borderId="0" xfId="0" applyFont="1"/>
    <xf numFmtId="43" fontId="3" fillId="0" borderId="20" xfId="1" applyFont="1" applyBorder="1"/>
    <xf numFmtId="0" fontId="0" fillId="0" borderId="1" xfId="0" applyBorder="1" applyAlignment="1">
      <alignment wrapText="1"/>
    </xf>
    <xf numFmtId="165" fontId="3" fillId="0" borderId="1" xfId="1" applyNumberFormat="1" applyFont="1" applyBorder="1" applyAlignment="1">
      <alignment horizontal="right"/>
    </xf>
    <xf numFmtId="3" fontId="0" fillId="0" borderId="0" xfId="0" applyNumberFormat="1"/>
    <xf numFmtId="165" fontId="3" fillId="0" borderId="0" xfId="0" applyNumberFormat="1" applyFont="1"/>
    <xf numFmtId="10" fontId="0" fillId="0" borderId="1" xfId="0" applyNumberFormat="1" applyBorder="1"/>
    <xf numFmtId="0" fontId="0" fillId="0" borderId="21" xfId="0" applyBorder="1"/>
    <xf numFmtId="0" fontId="0" fillId="0" borderId="21" xfId="0" applyBorder="1" applyAlignment="1">
      <alignment vertical="center"/>
    </xf>
    <xf numFmtId="0" fontId="12" fillId="0" borderId="0" xfId="0" applyFont="1"/>
    <xf numFmtId="9" fontId="0" fillId="0" borderId="0" xfId="0" applyNumberFormat="1"/>
    <xf numFmtId="0" fontId="0" fillId="10" borderId="0" xfId="0" applyFill="1"/>
    <xf numFmtId="164" fontId="0" fillId="10" borderId="0" xfId="0" applyNumberFormat="1" applyFill="1"/>
    <xf numFmtId="0" fontId="10" fillId="0" borderId="21" xfId="3" applyBorder="1">
      <alignment vertical="center"/>
    </xf>
    <xf numFmtId="165" fontId="0" fillId="0" borderId="0" xfId="1" applyNumberFormat="1" applyFont="1"/>
    <xf numFmtId="165" fontId="0" fillId="10" borderId="0" xfId="1" applyNumberFormat="1" applyFont="1" applyFill="1"/>
    <xf numFmtId="165" fontId="3" fillId="0" borderId="20" xfId="1" applyNumberFormat="1" applyFont="1" applyBorder="1"/>
    <xf numFmtId="165" fontId="0" fillId="0" borderId="0" xfId="1" applyNumberFormat="1" applyFont="1" applyFill="1"/>
    <xf numFmtId="0" fontId="12" fillId="0" borderId="21" xfId="0" applyFont="1" applyBorder="1"/>
    <xf numFmtId="0" fontId="12" fillId="10" borderId="0" xfId="0" applyFont="1" applyFill="1"/>
    <xf numFmtId="10" fontId="0" fillId="4" borderId="11" xfId="2" applyNumberFormat="1" applyFont="1" applyFill="1" applyBorder="1" applyAlignment="1">
      <alignment horizontal="center"/>
    </xf>
    <xf numFmtId="10" fontId="0" fillId="0" borderId="11" xfId="2" applyNumberFormat="1" applyFont="1" applyBorder="1" applyAlignment="1">
      <alignment horizontal="center"/>
    </xf>
    <xf numFmtId="10" fontId="0" fillId="0" borderId="14" xfId="2" applyNumberFormat="1" applyFont="1" applyBorder="1" applyAlignment="1">
      <alignment horizontal="center"/>
    </xf>
    <xf numFmtId="10" fontId="0" fillId="4" borderId="10" xfId="2" applyNumberFormat="1" applyFont="1" applyFill="1" applyBorder="1" applyAlignment="1">
      <alignment horizontal="center"/>
    </xf>
    <xf numFmtId="10" fontId="0" fillId="0" borderId="10" xfId="2" applyNumberFormat="1" applyFont="1" applyBorder="1" applyAlignment="1">
      <alignment horizontal="center"/>
    </xf>
    <xf numFmtId="10" fontId="0" fillId="0" borderId="12" xfId="2" applyNumberFormat="1" applyFont="1" applyBorder="1" applyAlignment="1">
      <alignment horizontal="center"/>
    </xf>
    <xf numFmtId="0" fontId="3" fillId="0" borderId="0" xfId="0" applyFont="1" applyAlignment="1">
      <alignment horizontal="center" wrapText="1"/>
    </xf>
    <xf numFmtId="165" fontId="9" fillId="9" borderId="2" xfId="0" applyNumberFormat="1" applyFont="1" applyFill="1" applyBorder="1"/>
    <xf numFmtId="165" fontId="3" fillId="9" borderId="2" xfId="0" applyNumberFormat="1" applyFont="1" applyFill="1" applyBorder="1"/>
    <xf numFmtId="43" fontId="12" fillId="0" borderId="0" xfId="1" applyFont="1"/>
    <xf numFmtId="43" fontId="3" fillId="0" borderId="1" xfId="1" applyFont="1" applyBorder="1" applyAlignment="1">
      <alignment horizontal="left"/>
    </xf>
    <xf numFmtId="43" fontId="3" fillId="0" borderId="15" xfId="1" applyFont="1" applyBorder="1"/>
    <xf numFmtId="0" fontId="0" fillId="10" borderId="0" xfId="0" applyFill="1" applyAlignment="1">
      <alignment vertical="center"/>
    </xf>
    <xf numFmtId="0" fontId="10" fillId="10" borderId="0" xfId="0" applyFont="1" applyFill="1" applyAlignment="1">
      <alignment vertical="center"/>
    </xf>
    <xf numFmtId="165" fontId="0" fillId="0" borderId="1" xfId="1" applyNumberFormat="1" applyFont="1" applyFill="1" applyBorder="1"/>
    <xf numFmtId="9" fontId="0" fillId="0" borderId="15" xfId="2" applyFont="1" applyBorder="1"/>
    <xf numFmtId="9" fontId="3" fillId="0" borderId="15" xfId="2" applyFont="1" applyBorder="1"/>
    <xf numFmtId="167" fontId="3" fillId="0" borderId="15" xfId="6" applyNumberFormat="1" applyFont="1" applyBorder="1"/>
    <xf numFmtId="0" fontId="3" fillId="0" borderId="17" xfId="0" applyFont="1" applyBorder="1"/>
    <xf numFmtId="0" fontId="3" fillId="0" borderId="18" xfId="0" applyFont="1" applyBorder="1" applyAlignment="1">
      <alignment horizontal="right"/>
    </xf>
    <xf numFmtId="9" fontId="3" fillId="0" borderId="18" xfId="0" applyNumberFormat="1" applyFont="1" applyBorder="1" applyAlignment="1">
      <alignment horizontal="right"/>
    </xf>
    <xf numFmtId="165" fontId="3" fillId="0" borderId="18" xfId="1" applyNumberFormat="1" applyFont="1" applyBorder="1" applyAlignment="1">
      <alignment horizontal="right"/>
    </xf>
    <xf numFmtId="165" fontId="3" fillId="0" borderId="22" xfId="1" applyNumberFormat="1" applyFont="1" applyBorder="1"/>
    <xf numFmtId="9" fontId="3" fillId="0" borderId="6" xfId="0" applyNumberFormat="1" applyFont="1" applyBorder="1" applyAlignment="1">
      <alignment horizontal="right"/>
    </xf>
    <xf numFmtId="165" fontId="3" fillId="0" borderId="6" xfId="1" applyNumberFormat="1" applyFont="1" applyBorder="1"/>
    <xf numFmtId="165" fontId="3" fillId="0" borderId="7" xfId="1" applyNumberFormat="1" applyFont="1" applyBorder="1"/>
    <xf numFmtId="0" fontId="0" fillId="0" borderId="10" xfId="0" applyBorder="1" applyAlignment="1">
      <alignment horizontal="right" wrapText="1"/>
    </xf>
    <xf numFmtId="0" fontId="3" fillId="0" borderId="10" xfId="0" applyFont="1" applyBorder="1" applyAlignment="1">
      <alignment horizontal="left" wrapText="1"/>
    </xf>
    <xf numFmtId="0" fontId="0" fillId="0" borderId="12" xfId="0" applyBorder="1" applyAlignment="1">
      <alignment horizontal="right" wrapText="1"/>
    </xf>
    <xf numFmtId="9" fontId="0" fillId="0" borderId="13" xfId="0" applyNumberFormat="1" applyBorder="1" applyAlignment="1">
      <alignment horizontal="right"/>
    </xf>
    <xf numFmtId="165" fontId="0" fillId="0" borderId="13" xfId="1" applyNumberFormat="1" applyFont="1" applyBorder="1"/>
    <xf numFmtId="165" fontId="1" fillId="0" borderId="14" xfId="1" applyNumberFormat="1" applyFont="1" applyBorder="1"/>
    <xf numFmtId="0" fontId="3" fillId="0" borderId="23" xfId="0" applyFont="1" applyBorder="1" applyAlignment="1">
      <alignment horizontal="left"/>
    </xf>
    <xf numFmtId="0" fontId="3" fillId="0" borderId="24" xfId="0" applyFont="1" applyBorder="1"/>
    <xf numFmtId="165" fontId="3" fillId="0" borderId="24" xfId="1" applyNumberFormat="1" applyFont="1" applyBorder="1"/>
    <xf numFmtId="165" fontId="3" fillId="0" borderId="25" xfId="1" applyNumberFormat="1" applyFont="1" applyBorder="1"/>
    <xf numFmtId="0" fontId="3" fillId="0" borderId="26" xfId="0" applyFont="1" applyBorder="1" applyAlignment="1">
      <alignment horizontal="left"/>
    </xf>
    <xf numFmtId="0" fontId="3" fillId="0" borderId="27" xfId="0" applyFont="1" applyBorder="1"/>
    <xf numFmtId="9" fontId="0" fillId="0" borderId="6" xfId="0" applyNumberFormat="1" applyBorder="1" applyAlignment="1">
      <alignment horizontal="right"/>
    </xf>
    <xf numFmtId="165" fontId="3" fillId="0" borderId="27" xfId="1" applyNumberFormat="1" applyFont="1" applyBorder="1"/>
    <xf numFmtId="165" fontId="1" fillId="0" borderId="7" xfId="1" applyNumberFormat="1" applyFont="1" applyBorder="1"/>
    <xf numFmtId="0" fontId="3" fillId="0" borderId="2" xfId="0" applyFont="1" applyBorder="1"/>
    <xf numFmtId="0" fontId="3" fillId="0" borderId="9" xfId="0" applyFont="1" applyBorder="1"/>
    <xf numFmtId="0" fontId="3" fillId="0" borderId="3" xfId="0" applyFont="1" applyBorder="1"/>
    <xf numFmtId="43" fontId="3" fillId="0" borderId="0" xfId="1" applyFont="1" applyBorder="1"/>
    <xf numFmtId="165" fontId="0" fillId="9" borderId="2" xfId="0" applyNumberFormat="1" applyFill="1" applyBorder="1"/>
    <xf numFmtId="10" fontId="0" fillId="0" borderId="1" xfId="2" applyNumberFormat="1" applyFont="1" applyBorder="1"/>
    <xf numFmtId="43" fontId="3" fillId="9" borderId="1" xfId="0" applyNumberFormat="1" applyFont="1" applyFill="1" applyBorder="1"/>
    <xf numFmtId="43" fontId="3" fillId="9" borderId="4" xfId="0" applyNumberFormat="1" applyFont="1" applyFill="1" applyBorder="1"/>
    <xf numFmtId="43" fontId="9" fillId="9" borderId="1" xfId="0" applyNumberFormat="1" applyFont="1" applyFill="1" applyBorder="1"/>
    <xf numFmtId="168" fontId="3" fillId="0" borderId="1" xfId="0" applyNumberFormat="1" applyFont="1" applyBorder="1" applyAlignment="1">
      <alignment horizontal="right"/>
    </xf>
    <xf numFmtId="168" fontId="3" fillId="0" borderId="6" xfId="0" applyNumberFormat="1" applyFont="1" applyBorder="1" applyAlignment="1">
      <alignment horizontal="right"/>
    </xf>
    <xf numFmtId="168" fontId="0" fillId="0" borderId="6" xfId="0" applyNumberFormat="1" applyBorder="1" applyAlignment="1">
      <alignment horizontal="right"/>
    </xf>
    <xf numFmtId="0" fontId="12" fillId="0" borderId="0" xfId="7" applyFont="1"/>
    <xf numFmtId="164" fontId="10" fillId="0" borderId="0" xfId="7" applyNumberFormat="1"/>
    <xf numFmtId="2" fontId="10" fillId="0" borderId="0" xfId="7" applyNumberFormat="1"/>
    <xf numFmtId="43" fontId="0" fillId="0" borderId="0" xfId="8" applyFont="1" applyFill="1"/>
    <xf numFmtId="43" fontId="0" fillId="0" borderId="0" xfId="8" applyFont="1"/>
    <xf numFmtId="43" fontId="3" fillId="0" borderId="15" xfId="0" applyNumberFormat="1" applyFont="1" applyBorder="1"/>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165" fontId="3" fillId="0" borderId="1" xfId="1" applyNumberFormat="1" applyFont="1" applyBorder="1" applyAlignment="1">
      <alignment horizontal="center" vertical="center" wrapText="1"/>
    </xf>
    <xf numFmtId="0" fontId="3" fillId="0" borderId="0" xfId="0" applyFont="1" applyAlignment="1">
      <alignment horizontal="center" vertical="center" wrapText="1"/>
    </xf>
    <xf numFmtId="164" fontId="10" fillId="0" borderId="0" xfId="3" applyNumberFormat="1" applyAlignment="1">
      <alignment horizontal="center"/>
    </xf>
    <xf numFmtId="165" fontId="0" fillId="0" borderId="0" xfId="0" applyNumberFormat="1" applyAlignment="1">
      <alignment horizontal="center" vertical="center"/>
    </xf>
    <xf numFmtId="164" fontId="0" fillId="0" borderId="0" xfId="0" applyNumberFormat="1" applyAlignment="1">
      <alignment horizontal="center"/>
    </xf>
    <xf numFmtId="0" fontId="0" fillId="10" borderId="0" xfId="0" applyFill="1" applyAlignment="1">
      <alignment horizontal="center"/>
    </xf>
    <xf numFmtId="0" fontId="0" fillId="10" borderId="0" xfId="0" applyFill="1" applyAlignment="1">
      <alignment horizontal="left"/>
    </xf>
    <xf numFmtId="0" fontId="10" fillId="0" borderId="0" xfId="3" applyAlignment="1">
      <alignment horizontal="center" vertical="center"/>
    </xf>
    <xf numFmtId="0" fontId="10" fillId="0" borderId="0" xfId="3" applyAlignment="1">
      <alignment horizontal="left" vertical="center"/>
    </xf>
    <xf numFmtId="165" fontId="10" fillId="0" borderId="0" xfId="1" applyNumberFormat="1" applyFont="1" applyAlignment="1"/>
    <xf numFmtId="0" fontId="0" fillId="0" borderId="0" xfId="0" applyAlignment="1">
      <alignment horizontal="center" vertical="center"/>
    </xf>
    <xf numFmtId="165" fontId="0" fillId="0" borderId="0" xfId="1" applyNumberFormat="1" applyFont="1" applyAlignment="1"/>
    <xf numFmtId="0" fontId="0" fillId="10" borderId="0" xfId="0" applyFill="1" applyAlignment="1">
      <alignment horizontal="left" vertical="center"/>
    </xf>
    <xf numFmtId="165" fontId="0" fillId="0" borderId="0" xfId="1" applyNumberFormat="1" applyFont="1" applyBorder="1" applyAlignment="1"/>
    <xf numFmtId="0" fontId="10" fillId="0" borderId="0" xfId="0" applyFont="1" applyAlignment="1">
      <alignment horizontal="center" vertical="center"/>
    </xf>
    <xf numFmtId="0" fontId="10" fillId="0" borderId="0" xfId="0" applyFont="1" applyAlignment="1">
      <alignment horizontal="left" vertical="center"/>
    </xf>
    <xf numFmtId="0" fontId="12" fillId="0" borderId="0" xfId="0" applyFont="1" applyAlignment="1">
      <alignment horizontal="center"/>
    </xf>
    <xf numFmtId="0" fontId="12" fillId="0" borderId="0" xfId="0" applyFont="1" applyAlignment="1">
      <alignment horizontal="left"/>
    </xf>
    <xf numFmtId="0" fontId="12" fillId="10" borderId="0" xfId="0" applyFont="1" applyFill="1" applyAlignment="1">
      <alignment horizontal="center"/>
    </xf>
    <xf numFmtId="0" fontId="12" fillId="10" borderId="0" xfId="0" applyFont="1" applyFill="1" applyAlignment="1">
      <alignment horizontal="left"/>
    </xf>
    <xf numFmtId="165" fontId="12" fillId="0" borderId="0" xfId="1" applyNumberFormat="1" applyFont="1"/>
    <xf numFmtId="0" fontId="15" fillId="0" borderId="0" xfId="0" applyFont="1" applyAlignment="1">
      <alignment horizontal="right"/>
    </xf>
    <xf numFmtId="9" fontId="0" fillId="0" borderId="0" xfId="2" applyFont="1" applyAlignment="1">
      <alignment horizontal="left"/>
    </xf>
    <xf numFmtId="165" fontId="0" fillId="0" borderId="0" xfId="1" applyNumberFormat="1" applyFont="1" applyAlignment="1">
      <alignment horizontal="center"/>
    </xf>
    <xf numFmtId="0" fontId="3" fillId="0" borderId="28" xfId="0" applyFont="1" applyBorder="1" applyAlignment="1">
      <alignment horizontal="center" vertical="center" wrapText="1"/>
    </xf>
    <xf numFmtId="0" fontId="3" fillId="0" borderId="29" xfId="0" applyFont="1" applyBorder="1" applyAlignment="1">
      <alignment horizontal="left" vertical="center" wrapText="1"/>
    </xf>
    <xf numFmtId="0" fontId="16" fillId="0" borderId="30" xfId="0" applyFont="1" applyBorder="1" applyAlignment="1">
      <alignment horizontal="left" vertical="center" wrapText="1"/>
    </xf>
    <xf numFmtId="0" fontId="16" fillId="10" borderId="30" xfId="0" applyFont="1" applyFill="1" applyBorder="1" applyAlignment="1">
      <alignment horizontal="left" vertical="center" wrapText="1"/>
    </xf>
    <xf numFmtId="1" fontId="16" fillId="0" borderId="30" xfId="0" applyNumberFormat="1" applyFont="1" applyBorder="1" applyAlignment="1">
      <alignment horizontal="left" vertical="center" wrapText="1"/>
    </xf>
    <xf numFmtId="0" fontId="16" fillId="10" borderId="30" xfId="0" applyFont="1" applyFill="1" applyBorder="1" applyAlignment="1">
      <alignment horizontal="center" vertical="center" wrapText="1"/>
    </xf>
    <xf numFmtId="0" fontId="16" fillId="0" borderId="30" xfId="0" applyFont="1" applyBorder="1" applyAlignment="1">
      <alignment horizontal="right" vertical="center" wrapText="1"/>
    </xf>
    <xf numFmtId="43" fontId="16" fillId="10" borderId="30" xfId="1" applyFont="1" applyFill="1" applyBorder="1" applyAlignment="1">
      <alignment horizontal="right" vertical="center" wrapText="1"/>
    </xf>
    <xf numFmtId="43" fontId="16" fillId="10" borderId="30" xfId="1" applyFont="1" applyFill="1" applyBorder="1" applyAlignment="1">
      <alignment horizontal="center" vertical="center" wrapText="1"/>
    </xf>
    <xf numFmtId="43" fontId="16" fillId="0" borderId="30" xfId="1" applyFont="1" applyFill="1" applyBorder="1" applyAlignment="1">
      <alignment horizontal="left" vertical="center" wrapText="1"/>
    </xf>
    <xf numFmtId="43" fontId="16" fillId="0" borderId="30" xfId="1" applyFont="1" applyBorder="1" applyAlignment="1">
      <alignment horizontal="left" vertical="center" wrapText="1"/>
    </xf>
    <xf numFmtId="0" fontId="3" fillId="0" borderId="31" xfId="0" applyFont="1" applyBorder="1" applyAlignment="1">
      <alignment horizontal="left" vertical="center" wrapText="1"/>
    </xf>
    <xf numFmtId="0" fontId="0" fillId="0" borderId="0" xfId="0" applyAlignment="1">
      <alignment horizontal="center" vertical="center" wrapText="1"/>
    </xf>
    <xf numFmtId="3" fontId="0" fillId="0" borderId="0" xfId="1" applyNumberFormat="1" applyFont="1" applyAlignment="1"/>
    <xf numFmtId="3" fontId="10" fillId="0" borderId="0" xfId="1" applyNumberFormat="1" applyFont="1" applyFill="1" applyAlignment="1">
      <alignment vertical="center"/>
    </xf>
    <xf numFmtId="165" fontId="10" fillId="0" borderId="0" xfId="1" applyNumberFormat="1" applyFont="1" applyFill="1" applyAlignment="1">
      <alignment horizontal="left" vertical="center"/>
    </xf>
    <xf numFmtId="165" fontId="9" fillId="0" borderId="0" xfId="1" applyNumberFormat="1" applyFont="1" applyFill="1" applyAlignment="1">
      <alignment horizontal="left" vertical="center"/>
    </xf>
    <xf numFmtId="3" fontId="10" fillId="0" borderId="0" xfId="1" applyNumberFormat="1" applyFont="1" applyAlignment="1">
      <alignment vertical="center"/>
    </xf>
    <xf numFmtId="165" fontId="10" fillId="0" borderId="0" xfId="1" applyNumberFormat="1" applyFont="1" applyAlignment="1">
      <alignment horizontal="left" vertical="center"/>
    </xf>
    <xf numFmtId="165" fontId="13" fillId="0" borderId="0" xfId="1" applyNumberFormat="1" applyFont="1" applyFill="1" applyAlignment="1">
      <alignment horizontal="left" vertical="center"/>
    </xf>
    <xf numFmtId="0" fontId="10" fillId="0" borderId="0" xfId="1" applyNumberFormat="1" applyFont="1" applyFill="1" applyAlignment="1">
      <alignment horizontal="right" vertical="center"/>
    </xf>
    <xf numFmtId="3" fontId="0" fillId="0" borderId="0" xfId="1" applyNumberFormat="1" applyFont="1" applyAlignment="1">
      <alignment vertical="center"/>
    </xf>
    <xf numFmtId="165" fontId="0" fillId="0" borderId="0" xfId="1" applyNumberFormat="1" applyFont="1" applyAlignment="1">
      <alignment horizontal="left" vertical="center"/>
    </xf>
    <xf numFmtId="165" fontId="0" fillId="0" borderId="0" xfId="1" applyNumberFormat="1" applyFont="1" applyFill="1" applyAlignment="1">
      <alignment horizontal="left" vertical="center"/>
    </xf>
    <xf numFmtId="0" fontId="0" fillId="0" borderId="0" xfId="1" applyNumberFormat="1" applyFont="1" applyAlignment="1">
      <alignment horizontal="left"/>
    </xf>
    <xf numFmtId="1" fontId="10" fillId="0" borderId="0" xfId="0" applyNumberFormat="1" applyFont="1" applyAlignment="1">
      <alignment horizontal="left"/>
    </xf>
    <xf numFmtId="43" fontId="0" fillId="0" borderId="0" xfId="1" applyFont="1" applyAlignment="1">
      <alignment horizontal="left"/>
    </xf>
    <xf numFmtId="0" fontId="0" fillId="0" borderId="21" xfId="0" applyBorder="1" applyAlignment="1">
      <alignment horizontal="left"/>
    </xf>
    <xf numFmtId="3" fontId="13" fillId="0" borderId="0" xfId="1" applyNumberFormat="1" applyFont="1" applyAlignment="1"/>
    <xf numFmtId="0" fontId="0" fillId="11" borderId="0" xfId="0" applyFill="1"/>
    <xf numFmtId="0" fontId="14" fillId="0" borderId="0" xfId="0" applyFont="1"/>
    <xf numFmtId="169" fontId="0" fillId="0" borderId="0" xfId="1" applyNumberFormat="1" applyFont="1" applyFill="1" applyAlignment="1"/>
    <xf numFmtId="169" fontId="0" fillId="0" borderId="0" xfId="1" applyNumberFormat="1" applyFont="1" applyAlignment="1"/>
    <xf numFmtId="43" fontId="0" fillId="0" borderId="0" xfId="1" applyFont="1" applyAlignment="1">
      <alignment horizontal="right"/>
    </xf>
    <xf numFmtId="0" fontId="0" fillId="12" borderId="0" xfId="0" applyFill="1"/>
    <xf numFmtId="0" fontId="0" fillId="0" borderId="0" xfId="0" applyAlignment="1">
      <alignment horizontal="right" vertical="center"/>
    </xf>
    <xf numFmtId="1" fontId="0" fillId="0" borderId="0" xfId="0" applyNumberFormat="1" applyAlignment="1">
      <alignment horizontal="left" vertical="center"/>
    </xf>
    <xf numFmtId="170" fontId="0" fillId="0" borderId="0" xfId="0" applyNumberFormat="1" applyAlignment="1">
      <alignment horizontal="left"/>
    </xf>
    <xf numFmtId="164" fontId="10" fillId="0" borderId="0" xfId="0" applyNumberFormat="1" applyFont="1" applyAlignment="1">
      <alignment horizontal="left"/>
    </xf>
    <xf numFmtId="0" fontId="10" fillId="0" borderId="0" xfId="0" applyFont="1" applyAlignment="1">
      <alignment horizontal="right" vertical="center"/>
    </xf>
    <xf numFmtId="2" fontId="10" fillId="0" borderId="0" xfId="0" applyNumberFormat="1" applyFont="1" applyAlignment="1">
      <alignment horizontal="left"/>
    </xf>
    <xf numFmtId="3" fontId="13" fillId="0" borderId="0" xfId="1" applyNumberFormat="1" applyFont="1" applyAlignment="1">
      <alignment vertical="center"/>
    </xf>
    <xf numFmtId="1" fontId="10" fillId="0" borderId="0" xfId="0" applyNumberFormat="1" applyFont="1" applyAlignment="1">
      <alignment horizontal="left" vertical="center"/>
    </xf>
    <xf numFmtId="0" fontId="10" fillId="0" borderId="0" xfId="0" quotePrefix="1" applyFont="1" applyAlignment="1">
      <alignment horizontal="left" vertical="center"/>
    </xf>
    <xf numFmtId="0" fontId="10" fillId="0" borderId="21" xfId="0" applyFont="1" applyBorder="1" applyAlignment="1">
      <alignment horizontal="left" vertical="center"/>
    </xf>
    <xf numFmtId="0" fontId="10" fillId="0" borderId="0" xfId="0" quotePrefix="1" applyFont="1" applyAlignment="1">
      <alignment horizontal="center" vertical="center"/>
    </xf>
    <xf numFmtId="3" fontId="0" fillId="0" borderId="0" xfId="0" applyNumberFormat="1" applyAlignment="1">
      <alignment vertical="center"/>
    </xf>
    <xf numFmtId="165" fontId="13" fillId="0" borderId="0" xfId="1" applyNumberFormat="1" applyFont="1" applyFill="1" applyAlignment="1">
      <alignment horizontal="left"/>
    </xf>
    <xf numFmtId="165" fontId="9" fillId="0" borderId="0" xfId="1" applyNumberFormat="1" applyFont="1" applyFill="1" applyAlignment="1">
      <alignment horizontal="left"/>
    </xf>
    <xf numFmtId="164" fontId="0" fillId="11" borderId="0" xfId="0" applyNumberFormat="1" applyFill="1" applyAlignment="1">
      <alignment horizontal="left"/>
    </xf>
    <xf numFmtId="0" fontId="0" fillId="11" borderId="0" xfId="0" applyFill="1" applyAlignment="1">
      <alignment horizontal="left"/>
    </xf>
    <xf numFmtId="0" fontId="0" fillId="11" borderId="0" xfId="0" applyFill="1" applyAlignment="1">
      <alignment horizontal="right"/>
    </xf>
    <xf numFmtId="165" fontId="0" fillId="11" borderId="0" xfId="1" applyNumberFormat="1" applyFont="1" applyFill="1" applyAlignment="1">
      <alignment horizontal="left"/>
    </xf>
    <xf numFmtId="3" fontId="0" fillId="11" borderId="0" xfId="0" applyNumberFormat="1" applyFill="1"/>
    <xf numFmtId="1" fontId="0" fillId="0" borderId="0" xfId="1" applyNumberFormat="1" applyFont="1" applyAlignment="1">
      <alignment horizontal="left"/>
    </xf>
    <xf numFmtId="165" fontId="13" fillId="0" borderId="0" xfId="1" applyNumberFormat="1" applyFont="1" applyFill="1" applyAlignment="1"/>
    <xf numFmtId="165" fontId="0" fillId="0" borderId="0" xfId="1" applyNumberFormat="1" applyFont="1" applyFill="1" applyAlignment="1"/>
    <xf numFmtId="165" fontId="9" fillId="0" borderId="0" xfId="1" applyNumberFormat="1" applyFont="1" applyFill="1" applyAlignment="1"/>
    <xf numFmtId="0" fontId="0" fillId="0" borderId="0" xfId="1" applyNumberFormat="1" applyFont="1" applyFill="1" applyAlignment="1"/>
    <xf numFmtId="165" fontId="0" fillId="10" borderId="0" xfId="1" applyNumberFormat="1" applyFont="1" applyFill="1" applyAlignment="1"/>
    <xf numFmtId="165" fontId="1" fillId="0" borderId="0" xfId="1" applyNumberFormat="1" applyFont="1" applyAlignment="1"/>
    <xf numFmtId="164" fontId="0" fillId="10" borderId="0" xfId="0" applyNumberFormat="1" applyFill="1" applyAlignment="1">
      <alignment horizontal="left"/>
    </xf>
    <xf numFmtId="1" fontId="0" fillId="10" borderId="0" xfId="0" applyNumberFormat="1" applyFill="1" applyAlignment="1">
      <alignment horizontal="left"/>
    </xf>
    <xf numFmtId="0" fontId="0" fillId="10" borderId="0" xfId="0" applyFill="1" applyAlignment="1">
      <alignment horizontal="right"/>
    </xf>
    <xf numFmtId="0" fontId="12" fillId="0" borderId="0" xfId="0" applyFont="1" applyAlignment="1">
      <alignment horizontal="right"/>
    </xf>
    <xf numFmtId="165" fontId="12" fillId="0" borderId="0" xfId="1" applyNumberFormat="1" applyFont="1" applyAlignment="1"/>
    <xf numFmtId="165" fontId="12" fillId="0" borderId="0" xfId="0" applyNumberFormat="1" applyFont="1"/>
    <xf numFmtId="165" fontId="12" fillId="0" borderId="0" xfId="1" applyNumberFormat="1" applyFont="1" applyFill="1" applyAlignment="1"/>
    <xf numFmtId="0" fontId="14" fillId="0" borderId="0" xfId="0" applyFont="1" applyAlignment="1">
      <alignment horizontal="center"/>
    </xf>
    <xf numFmtId="0" fontId="12" fillId="10" borderId="0" xfId="0" applyFont="1" applyFill="1" applyAlignment="1">
      <alignment horizontal="right"/>
    </xf>
    <xf numFmtId="165" fontId="12" fillId="10" borderId="0" xfId="1" applyNumberFormat="1" applyFont="1" applyFill="1" applyAlignment="1"/>
    <xf numFmtId="0" fontId="0" fillId="0" borderId="0" xfId="0" quotePrefix="1" applyAlignment="1">
      <alignment horizontal="right"/>
    </xf>
    <xf numFmtId="164" fontId="0" fillId="13" borderId="0" xfId="0" applyNumberFormat="1" applyFill="1" applyAlignment="1">
      <alignment horizontal="left"/>
    </xf>
    <xf numFmtId="0" fontId="12" fillId="13" borderId="0" xfId="0" applyFont="1" applyFill="1"/>
    <xf numFmtId="1" fontId="0" fillId="13" borderId="0" xfId="0" applyNumberFormat="1" applyFill="1" applyAlignment="1">
      <alignment horizontal="left"/>
    </xf>
    <xf numFmtId="0" fontId="0" fillId="13" borderId="0" xfId="0" applyFill="1" applyAlignment="1">
      <alignment horizontal="left"/>
    </xf>
    <xf numFmtId="0" fontId="12" fillId="13" borderId="0" xfId="0" applyFont="1" applyFill="1" applyAlignment="1">
      <alignment horizontal="center"/>
    </xf>
    <xf numFmtId="0" fontId="0" fillId="13" borderId="0" xfId="0" applyFill="1" applyAlignment="1">
      <alignment horizontal="center"/>
    </xf>
    <xf numFmtId="0" fontId="12" fillId="13" borderId="0" xfId="0" applyFont="1" applyFill="1" applyAlignment="1">
      <alignment horizontal="left"/>
    </xf>
    <xf numFmtId="0" fontId="12" fillId="13" borderId="0" xfId="0" applyFont="1" applyFill="1" applyAlignment="1">
      <alignment horizontal="right"/>
    </xf>
    <xf numFmtId="0" fontId="0" fillId="13" borderId="0" xfId="0" applyFill="1" applyAlignment="1">
      <alignment horizontal="right"/>
    </xf>
    <xf numFmtId="165" fontId="12" fillId="13" borderId="0" xfId="1" applyNumberFormat="1" applyFont="1" applyFill="1" applyAlignment="1"/>
    <xf numFmtId="0" fontId="0" fillId="13" borderId="0" xfId="0" applyFill="1"/>
    <xf numFmtId="164" fontId="1" fillId="0" borderId="0" xfId="0" applyNumberFormat="1" applyFont="1" applyAlignment="1">
      <alignment horizontal="left"/>
    </xf>
    <xf numFmtId="1" fontId="1" fillId="0" borderId="0" xfId="0" applyNumberFormat="1" applyFont="1" applyAlignment="1">
      <alignment horizontal="left"/>
    </xf>
    <xf numFmtId="0" fontId="14" fillId="0" borderId="0" xfId="0" applyFont="1" applyAlignment="1">
      <alignment horizontal="left"/>
    </xf>
    <xf numFmtId="0" fontId="14" fillId="0" borderId="0" xfId="0" applyFont="1" applyAlignment="1">
      <alignment horizontal="right"/>
    </xf>
    <xf numFmtId="165" fontId="14" fillId="0" borderId="0" xfId="1" applyNumberFormat="1" applyFont="1" applyAlignment="1"/>
    <xf numFmtId="0" fontId="14" fillId="0" borderId="21" xfId="0" applyFont="1" applyBorder="1"/>
    <xf numFmtId="165" fontId="14" fillId="0" borderId="0" xfId="1" applyNumberFormat="1" applyFont="1" applyBorder="1" applyAlignment="1"/>
    <xf numFmtId="164" fontId="1" fillId="14" borderId="0" xfId="0" applyNumberFormat="1" applyFont="1" applyFill="1" applyAlignment="1">
      <alignment horizontal="left"/>
    </xf>
    <xf numFmtId="0" fontId="14" fillId="14" borderId="0" xfId="0" applyFont="1" applyFill="1"/>
    <xf numFmtId="1" fontId="1" fillId="14" borderId="0" xfId="0" applyNumberFormat="1" applyFont="1" applyFill="1" applyAlignment="1">
      <alignment horizontal="left"/>
    </xf>
    <xf numFmtId="0" fontId="0" fillId="14" borderId="0" xfId="0" applyFill="1" applyAlignment="1">
      <alignment horizontal="left"/>
    </xf>
    <xf numFmtId="0" fontId="14" fillId="14" borderId="0" xfId="0" applyFont="1" applyFill="1" applyAlignment="1">
      <alignment horizontal="center"/>
    </xf>
    <xf numFmtId="0" fontId="14" fillId="14" borderId="0" xfId="0" applyFont="1" applyFill="1" applyAlignment="1">
      <alignment horizontal="left"/>
    </xf>
    <xf numFmtId="0" fontId="14" fillId="14" borderId="0" xfId="0" applyFont="1" applyFill="1" applyAlignment="1">
      <alignment horizontal="right"/>
    </xf>
    <xf numFmtId="0" fontId="0" fillId="14" borderId="0" xfId="0" applyFill="1" applyAlignment="1">
      <alignment horizontal="right"/>
    </xf>
    <xf numFmtId="165" fontId="14" fillId="14" borderId="0" xfId="1" applyNumberFormat="1" applyFont="1" applyFill="1" applyAlignment="1"/>
    <xf numFmtId="0" fontId="0" fillId="14" borderId="0" xfId="0" applyFill="1"/>
    <xf numFmtId="0" fontId="12" fillId="12" borderId="0" xfId="0" applyFont="1" applyFill="1"/>
    <xf numFmtId="165" fontId="12" fillId="0" borderId="0" xfId="1" applyNumberFormat="1" applyFont="1" applyAlignment="1">
      <alignment horizontal="right"/>
    </xf>
    <xf numFmtId="3" fontId="12" fillId="0" borderId="0" xfId="0" applyNumberFormat="1" applyFont="1"/>
    <xf numFmtId="1" fontId="12" fillId="0" borderId="0" xfId="0" applyNumberFormat="1" applyFont="1"/>
    <xf numFmtId="0" fontId="0" fillId="0" borderId="0" xfId="1" applyNumberFormat="1" applyFont="1" applyAlignment="1">
      <alignment horizontal="right"/>
    </xf>
    <xf numFmtId="0" fontId="12" fillId="0" borderId="0" xfId="1" applyNumberFormat="1" applyFont="1"/>
    <xf numFmtId="0" fontId="0" fillId="0" borderId="0" xfId="0" applyAlignment="1">
      <alignment horizontal="right" wrapText="1"/>
    </xf>
    <xf numFmtId="0" fontId="0" fillId="0" borderId="0" xfId="1" applyNumberFormat="1" applyFont="1" applyAlignment="1"/>
    <xf numFmtId="9" fontId="0" fillId="0" borderId="0" xfId="2" applyFont="1" applyAlignment="1">
      <alignment horizontal="center"/>
    </xf>
    <xf numFmtId="9" fontId="0" fillId="0" borderId="0" xfId="2" applyFont="1" applyAlignment="1">
      <alignment horizontal="right"/>
    </xf>
    <xf numFmtId="0" fontId="0" fillId="0" borderId="15" xfId="0" applyBorder="1" applyAlignment="1">
      <alignment horizontal="center"/>
    </xf>
    <xf numFmtId="165" fontId="3" fillId="0" borderId="0" xfId="1" applyNumberFormat="1" applyFont="1" applyBorder="1" applyAlignment="1">
      <alignment horizontal="center"/>
    </xf>
    <xf numFmtId="165" fontId="3" fillId="0" borderId="0" xfId="1" applyNumberFormat="1" applyFont="1" applyBorder="1"/>
    <xf numFmtId="43" fontId="0" fillId="0" borderId="0" xfId="1" applyFont="1" applyBorder="1"/>
    <xf numFmtId="0" fontId="0" fillId="0" borderId="21" xfId="0" applyBorder="1" applyAlignment="1">
      <alignment horizontal="left" vertical="center"/>
    </xf>
    <xf numFmtId="165" fontId="0" fillId="0" borderId="15" xfId="1" applyNumberFormat="1" applyFont="1" applyBorder="1" applyAlignment="1">
      <alignment horizontal="center"/>
    </xf>
    <xf numFmtId="43" fontId="3" fillId="0" borderId="0" xfId="1" applyFont="1" applyBorder="1" applyAlignment="1">
      <alignment horizontal="center"/>
    </xf>
    <xf numFmtId="165" fontId="0" fillId="0" borderId="15" xfId="1" applyNumberFormat="1" applyFont="1" applyBorder="1"/>
    <xf numFmtId="168" fontId="3" fillId="0" borderId="0" xfId="2" applyNumberFormat="1" applyFont="1" applyBorder="1" applyAlignment="1">
      <alignment horizontal="center"/>
    </xf>
    <xf numFmtId="165" fontId="0" fillId="0" borderId="0" xfId="1" applyNumberFormat="1" applyFont="1" applyBorder="1" applyAlignment="1">
      <alignment horizontal="center"/>
    </xf>
    <xf numFmtId="165" fontId="0" fillId="0" borderId="0" xfId="1" applyNumberFormat="1" applyFont="1" applyBorder="1"/>
    <xf numFmtId="0" fontId="3" fillId="0" borderId="2" xfId="0" applyFont="1" applyBorder="1" applyAlignment="1">
      <alignment horizontal="center"/>
    </xf>
    <xf numFmtId="0" fontId="3" fillId="0" borderId="3" xfId="0" applyFont="1" applyBorder="1" applyAlignment="1">
      <alignment horizontal="center"/>
    </xf>
    <xf numFmtId="0" fontId="3" fillId="0" borderId="9" xfId="0" applyFont="1" applyBorder="1" applyAlignment="1">
      <alignment horizontal="center"/>
    </xf>
    <xf numFmtId="0" fontId="3" fillId="0" borderId="18" xfId="0" applyFont="1" applyBorder="1" applyAlignment="1">
      <alignment horizontal="center"/>
    </xf>
    <xf numFmtId="0" fontId="3" fillId="0" borderId="4" xfId="0" applyFont="1" applyBorder="1" applyAlignment="1">
      <alignment horizontal="center"/>
    </xf>
    <xf numFmtId="0" fontId="12" fillId="0" borderId="0" xfId="0" applyFont="1" applyBorder="1"/>
    <xf numFmtId="0" fontId="0" fillId="0" borderId="0" xfId="0" applyBorder="1"/>
    <xf numFmtId="0" fontId="0" fillId="0" borderId="0" xfId="0" applyBorder="1" applyAlignment="1">
      <alignment vertical="center"/>
    </xf>
    <xf numFmtId="0" fontId="10" fillId="0" borderId="0" xfId="0" applyFont="1" applyBorder="1" applyAlignment="1">
      <alignment horizontal="left" vertical="center"/>
    </xf>
    <xf numFmtId="0" fontId="10" fillId="0" borderId="0" xfId="3" applyBorder="1">
      <alignment vertical="center"/>
    </xf>
    <xf numFmtId="0" fontId="9" fillId="0" borderId="0" xfId="0" applyFont="1" applyBorder="1"/>
    <xf numFmtId="0" fontId="0" fillId="0" borderId="0" xfId="0" applyFill="1" applyBorder="1"/>
    <xf numFmtId="0" fontId="12" fillId="0" borderId="0" xfId="0" applyFont="1" applyFill="1"/>
    <xf numFmtId="0" fontId="0" fillId="0" borderId="0" xfId="0" applyFill="1"/>
    <xf numFmtId="0" fontId="12" fillId="0" borderId="0" xfId="0" applyFont="1" applyFill="1" applyBorder="1"/>
    <xf numFmtId="0" fontId="12" fillId="10" borderId="0" xfId="0" applyFont="1" applyFill="1" applyBorder="1"/>
  </cellXfs>
  <cellStyles count="9">
    <cellStyle name="Comma" xfId="1" builtinId="3"/>
    <cellStyle name="Comma 2" xfId="4" xr:uid="{6085052C-7200-4645-B106-3B7BDD17DDDA}"/>
    <cellStyle name="Comma 2 2" xfId="5" xr:uid="{1A126C2A-5FAB-45E2-8070-786488A186FD}"/>
    <cellStyle name="Comma 3" xfId="8" xr:uid="{7754D718-68F7-4A64-BCA5-57D570D8B138}"/>
    <cellStyle name="Currency" xfId="6" builtinId="4"/>
    <cellStyle name="Normal" xfId="0" builtinId="0"/>
    <cellStyle name="Normal 2" xfId="3" xr:uid="{C6E062B1-E24A-4079-A7DE-4A2CBC38E60B}"/>
    <cellStyle name="Normal 3" xfId="7" xr:uid="{A6293343-3B88-4C34-A87E-2AE30CA30647}"/>
    <cellStyle name="Percent" xfId="2" builtinId="5"/>
  </cellStyles>
  <dxfs count="10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auto="1"/>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28E3682C-9654-45F2-B90D-9BC8AD118CDA}">
      <tableStyleElement type="wholeTable" dxfId="100"/>
      <tableStyleElement type="headerRow" dxfId="99"/>
      <tableStyleElement type="totalRow" dxfId="98"/>
      <tableStyleElement type="firstColumn" dxfId="97"/>
      <tableStyleElement type="lastColumn" dxfId="96"/>
      <tableStyleElement type="firstRowStripe" dxfId="95"/>
      <tableStyleElement type="firstColumnStripe" dxfId="94"/>
    </tableStyle>
    <tableStyle name="PivotStylePreset2_Accent1" table="0" count="10" xr9:uid="{247DA21C-6D80-4070-A497-3C2752405316}">
      <tableStyleElement type="headerRow" dxfId="93"/>
      <tableStyleElement type="totalRow" dxfId="92"/>
      <tableStyleElement type="firstRowStripe" dxfId="91"/>
      <tableStyleElement type="firstColumnStripe" dxfId="90"/>
      <tableStyleElement type="firstSubtotalRow" dxfId="89"/>
      <tableStyleElement type="secondSubtotalRow" dxfId="88"/>
      <tableStyleElement type="firstRowSubheading" dxfId="87"/>
      <tableStyleElement type="secondRowSubheading" dxfId="86"/>
      <tableStyleElement type="pageFieldLabels" dxfId="85"/>
      <tableStyleElement type="pageFieldValues" dxfId="8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EB4-4172-A9EB-3C79AB52CB5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EB4-4172-A9EB-3C79AB52CB50}"/>
              </c:ext>
            </c:extLst>
          </c:dPt>
          <c:dLbls>
            <c:dLbl>
              <c:idx val="0"/>
              <c:layout>
                <c:manualLayout>
                  <c:x val="-1.1111111111111212E-2"/>
                  <c:y val="-0.1064814426649742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r>
                      <a:rPr lang="en-US"/>
                      <a:t>Male </a:t>
                    </a:r>
                    <a:r>
                      <a:rPr lang="en-US" baseline="0"/>
                      <a:t>
</a:t>
                    </a:r>
                    <a:fld id="{539E0F4A-7350-4FC9-AF83-ADECCABF88F5}" type="PERCENTAGE">
                      <a:rPr lang="en-US" baseline="0"/>
                      <a:pPr>
                        <a:defRPr/>
                      </a:pPr>
                      <a:t>[PERCENTAGE]</a:t>
                    </a:fld>
                    <a:endParaRPr lang="en-US" baseline="0"/>
                  </a:p>
                </c:rich>
              </c:tx>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5EB4-4172-A9EB-3C79AB52CB50}"/>
                </c:ext>
              </c:extLst>
            </c:dLbl>
            <c:dLbl>
              <c:idx val="1"/>
              <c:layout>
                <c:manualLayout>
                  <c:x val="-4.4444444444444446E-2"/>
                  <c:y val="-8.3333302955197322E-2"/>
                </c:manualLayout>
              </c:layout>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EB4-4172-A9EB-3C79AB52CB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'Baseline Data (1st Loan)'!$F$1341:$F$1342</c:f>
              <c:strCache>
                <c:ptCount val="2"/>
                <c:pt idx="0">
                  <c:v>male</c:v>
                </c:pt>
                <c:pt idx="1">
                  <c:v>Female</c:v>
                </c:pt>
              </c:strCache>
            </c:strRef>
          </c:cat>
          <c:val>
            <c:numRef>
              <c:f>'Baseline Data (1st Loan)'!$G$1341:$G$1342</c:f>
              <c:numCache>
                <c:formatCode>0%</c:formatCode>
                <c:ptCount val="2"/>
                <c:pt idx="0">
                  <c:v>0.38221153846153844</c:v>
                </c:pt>
                <c:pt idx="1">
                  <c:v>0.61778846153846156</c:v>
                </c:pt>
              </c:numCache>
            </c:numRef>
          </c:val>
          <c:extLst>
            <c:ext xmlns:c16="http://schemas.microsoft.com/office/drawing/2014/chart" uri="{C3380CC4-5D6E-409C-BE32-E72D297353CC}">
              <c16:uniqueId val="{00000004-5EB4-4172-A9EB-3C79AB52CB5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272047244094489"/>
          <c:y val="5.0925925925925923E-2"/>
          <c:w val="0.75950174978127738"/>
          <c:h val="0.89814814814814814"/>
        </c:manualLayout>
      </c:layout>
      <c:barChart>
        <c:barDir val="bar"/>
        <c:grouping val="stacked"/>
        <c:varyColors val="0"/>
        <c:ser>
          <c:idx val="0"/>
          <c:order val="0"/>
          <c:spPr>
            <a:solidFill>
              <a:schemeClr val="accent1"/>
            </a:solidFill>
            <a:ln>
              <a:noFill/>
            </a:ln>
            <a:effectLst/>
          </c:spPr>
          <c:invertIfNegative val="0"/>
          <c:dLbls>
            <c:dLbl>
              <c:idx val="0"/>
              <c:layout>
                <c:manualLayout>
                  <c:x val="0.14335564304461942"/>
                  <c:y val="2.314997083697871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154177602799649"/>
                      <c:h val="6.9375182268883048E-2"/>
                    </c:manualLayout>
                  </c15:layout>
                </c:ext>
                <c:ext xmlns:c16="http://schemas.microsoft.com/office/drawing/2014/chart" uri="{C3380CC4-5D6E-409C-BE32-E72D297353CC}">
                  <c16:uniqueId val="{00000000-15E9-4D22-A7E2-089BBC22F6A7}"/>
                </c:ext>
              </c:extLst>
            </c:dLbl>
            <c:dLbl>
              <c:idx val="1"/>
              <c:layout>
                <c:manualLayout>
                  <c:x val="0.3745017497812774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E9-4D22-A7E2-089BBC22F6A7}"/>
                </c:ext>
              </c:extLst>
            </c:dLbl>
            <c:dLbl>
              <c:idx val="2"/>
              <c:layout>
                <c:manualLayout>
                  <c:x val="4.9740813648293962E-2"/>
                  <c:y val="4.629629629629460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E9-4D22-A7E2-089BBC22F6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'Baseline Data (1st Loan)'!$AP$1340:$AP$1342</c:f>
              <c:strCache>
                <c:ptCount val="3"/>
                <c:pt idx="0">
                  <c:v> Low ($0-$80) </c:v>
                </c:pt>
                <c:pt idx="1">
                  <c:v> Mid ($81-$200) </c:v>
                </c:pt>
                <c:pt idx="2">
                  <c:v> High ($201+) </c:v>
                </c:pt>
              </c:strCache>
            </c:strRef>
          </c:cat>
          <c:val>
            <c:numRef>
              <c:f>'Baseline Data (1st Loan)'!$AQ$1340:$AQ$1342</c:f>
              <c:numCache>
                <c:formatCode>0%</c:formatCode>
                <c:ptCount val="3"/>
                <c:pt idx="0">
                  <c:v>0.22549742078113486</c:v>
                </c:pt>
                <c:pt idx="1">
                  <c:v>0.71186440677966101</c:v>
                </c:pt>
                <c:pt idx="2">
                  <c:v>6.2638172439204123E-2</c:v>
                </c:pt>
              </c:numCache>
            </c:numRef>
          </c:val>
          <c:extLst>
            <c:ext xmlns:c16="http://schemas.microsoft.com/office/drawing/2014/chart" uri="{C3380CC4-5D6E-409C-BE32-E72D297353CC}">
              <c16:uniqueId val="{00000003-15E9-4D22-A7E2-089BBC22F6A7}"/>
            </c:ext>
          </c:extLst>
        </c:ser>
        <c:dLbls>
          <c:dLblPos val="inEnd"/>
          <c:showLegendKey val="0"/>
          <c:showVal val="1"/>
          <c:showCatName val="0"/>
          <c:showSerName val="0"/>
          <c:showPercent val="0"/>
          <c:showBubbleSize val="0"/>
        </c:dLbls>
        <c:gapWidth val="95"/>
        <c:overlap val="100"/>
        <c:axId val="1133595384"/>
        <c:axId val="1133596464"/>
      </c:barChart>
      <c:catAx>
        <c:axId val="1133595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596464"/>
        <c:crosses val="autoZero"/>
        <c:auto val="1"/>
        <c:lblAlgn val="ctr"/>
        <c:lblOffset val="100"/>
        <c:noMultiLvlLbl val="0"/>
      </c:catAx>
      <c:valAx>
        <c:axId val="1133596464"/>
        <c:scaling>
          <c:orientation val="minMax"/>
        </c:scaling>
        <c:delete val="1"/>
        <c:axPos val="b"/>
        <c:numFmt formatCode="0%" sourceLinked="1"/>
        <c:majorTickMark val="none"/>
        <c:minorTickMark val="none"/>
        <c:tickLblPos val="nextTo"/>
        <c:crossAx val="1133595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343-4811-ADEB-C4A056AE001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343-4811-ADEB-C4A056AE001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343-4811-ADEB-C4A056AE001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343-4811-ADEB-C4A056AE00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('Sept 2025'!$A$3,'Sept 2025'!$A$11,'Sept 2025'!$A$12,'Sept 2025'!$A$16)</c:f>
              <c:strCache>
                <c:ptCount val="4"/>
                <c:pt idx="0">
                  <c:v>Infrastructure</c:v>
                </c:pt>
                <c:pt idx="1">
                  <c:v>Land</c:v>
                </c:pt>
                <c:pt idx="2">
                  <c:v>Vehicle</c:v>
                </c:pt>
                <c:pt idx="3">
                  <c:v>Working Capital </c:v>
                </c:pt>
              </c:strCache>
            </c:strRef>
          </c:cat>
          <c:val>
            <c:numRef>
              <c:f>('Sept 2025'!$C$3,'Sept 2025'!$C$11,'Sept 2025'!$C$12,'Sept 2025'!$C$16)</c:f>
              <c:numCache>
                <c:formatCode>0%</c:formatCode>
                <c:ptCount val="4"/>
                <c:pt idx="0" formatCode="0.0%">
                  <c:v>0.72760256768071452</c:v>
                </c:pt>
                <c:pt idx="1">
                  <c:v>0</c:v>
                </c:pt>
                <c:pt idx="2" formatCode="0.0%">
                  <c:v>9.5450739603684068E-2</c:v>
                </c:pt>
                <c:pt idx="3" formatCode="0.0%">
                  <c:v>0.17694669271560146</c:v>
                </c:pt>
              </c:numCache>
            </c:numRef>
          </c:val>
          <c:extLst>
            <c:ext xmlns:c16="http://schemas.microsoft.com/office/drawing/2014/chart" uri="{C3380CC4-5D6E-409C-BE32-E72D297353CC}">
              <c16:uniqueId val="{00000000-ECAB-4DFC-9E49-D442FCEBA77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01B-4F26-80E1-2830AFFC9E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01B-4F26-80E1-2830AFFC9E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01B-4F26-80E1-2830AFFC9E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01B-4F26-80E1-2830AFFC9E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('June 30, 2025'!$A$3,'June 30, 2025'!$A$11,'June 30, 2025'!$A$12,'June 30, 2025'!$A$16)</c:f>
              <c:strCache>
                <c:ptCount val="4"/>
                <c:pt idx="0">
                  <c:v>Infrastructure</c:v>
                </c:pt>
                <c:pt idx="1">
                  <c:v>Land</c:v>
                </c:pt>
                <c:pt idx="2">
                  <c:v>Vehicle</c:v>
                </c:pt>
                <c:pt idx="3">
                  <c:v>Working Capital </c:v>
                </c:pt>
              </c:strCache>
            </c:strRef>
          </c:cat>
          <c:val>
            <c:numRef>
              <c:f>('June 30, 2025'!$C$3,'June 30, 2025'!$C$11,'June 30, 2025'!$C$12,'June 30, 2025'!$C$16)</c:f>
              <c:numCache>
                <c:formatCode>0%</c:formatCode>
                <c:ptCount val="4"/>
                <c:pt idx="0" formatCode="0.0%">
                  <c:v>0.72572815533980584</c:v>
                </c:pt>
                <c:pt idx="1">
                  <c:v>0</c:v>
                </c:pt>
                <c:pt idx="2" formatCode="0.0%">
                  <c:v>9.6177184466019416E-2</c:v>
                </c:pt>
                <c:pt idx="3" formatCode="0.0%">
                  <c:v>0.17809466019417475</c:v>
                </c:pt>
              </c:numCache>
            </c:numRef>
          </c:val>
          <c:extLst>
            <c:ext xmlns:c16="http://schemas.microsoft.com/office/drawing/2014/chart" uri="{C3380CC4-5D6E-409C-BE32-E72D297353CC}">
              <c16:uniqueId val="{00000000-E709-4039-832A-2A56DD17A75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8EB-4BCB-B6F1-49A40898AD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8EB-4BCB-B6F1-49A40898AD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E8EB-4BCB-B6F1-49A40898AD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E8EB-4BCB-B6F1-49A40898AD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('Mar 31, 2025'!$A$3,'Mar 31, 2025'!$A$11,'Mar 31, 2025'!$A$12,'Mar 31, 2025'!$A$16)</c:f>
              <c:strCache>
                <c:ptCount val="4"/>
                <c:pt idx="0">
                  <c:v>Infrastructure</c:v>
                </c:pt>
                <c:pt idx="1">
                  <c:v>Land</c:v>
                </c:pt>
                <c:pt idx="2">
                  <c:v>Vehicle</c:v>
                </c:pt>
                <c:pt idx="3">
                  <c:v>Working Capital </c:v>
                </c:pt>
              </c:strCache>
            </c:strRef>
          </c:cat>
          <c:val>
            <c:numRef>
              <c:f>('Mar 31, 2025'!$C$3,'Mar 31, 2025'!$C$11,'Mar 31, 2025'!$C$12,'Mar 31, 2025'!$C$16)</c:f>
              <c:numCache>
                <c:formatCode>0%</c:formatCode>
                <c:ptCount val="4"/>
                <c:pt idx="0">
                  <c:v>0.72046009062391081</c:v>
                </c:pt>
                <c:pt idx="1">
                  <c:v>0</c:v>
                </c:pt>
                <c:pt idx="2">
                  <c:v>0.1340106434446057</c:v>
                </c:pt>
                <c:pt idx="3">
                  <c:v>0.2539912917271408</c:v>
                </c:pt>
              </c:numCache>
            </c:numRef>
          </c:val>
          <c:extLst>
            <c:ext xmlns:c16="http://schemas.microsoft.com/office/drawing/2014/chart" uri="{C3380CC4-5D6E-409C-BE32-E72D297353CC}">
              <c16:uniqueId val="{00000000-28F2-4BDC-9F36-053A2EDAA96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789781</xdr:colOff>
      <xdr:row>1344</xdr:row>
      <xdr:rowOff>84930</xdr:rowOff>
    </xdr:from>
    <xdr:to>
      <xdr:col>8</xdr:col>
      <xdr:colOff>123031</xdr:colOff>
      <xdr:row>1359</xdr:row>
      <xdr:rowOff>89694</xdr:rowOff>
    </xdr:to>
    <xdr:graphicFrame macro="">
      <xdr:nvGraphicFramePr>
        <xdr:cNvPr id="2" name="Chart 1">
          <a:extLst>
            <a:ext uri="{FF2B5EF4-FFF2-40B4-BE49-F238E27FC236}">
              <a16:creationId xmlns:a16="http://schemas.microsoft.com/office/drawing/2014/main" id="{DDE1CD4C-5F1B-41B9-9E97-19376F4D1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1329531</xdr:colOff>
      <xdr:row>1343</xdr:row>
      <xdr:rowOff>45244</xdr:rowOff>
    </xdr:from>
    <xdr:to>
      <xdr:col>42</xdr:col>
      <xdr:colOff>432593</xdr:colOff>
      <xdr:row>1358</xdr:row>
      <xdr:rowOff>50007</xdr:rowOff>
    </xdr:to>
    <xdr:graphicFrame macro="">
      <xdr:nvGraphicFramePr>
        <xdr:cNvPr id="3" name="Chart 2">
          <a:extLst>
            <a:ext uri="{FF2B5EF4-FFF2-40B4-BE49-F238E27FC236}">
              <a16:creationId xmlns:a16="http://schemas.microsoft.com/office/drawing/2014/main" id="{05F117C0-5E28-4EF7-A40B-BB7850C0B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758031</xdr:colOff>
      <xdr:row>14</xdr:row>
      <xdr:rowOff>116681</xdr:rowOff>
    </xdr:from>
    <xdr:to>
      <xdr:col>12</xdr:col>
      <xdr:colOff>2051843</xdr:colOff>
      <xdr:row>26</xdr:row>
      <xdr:rowOff>57943</xdr:rowOff>
    </xdr:to>
    <xdr:graphicFrame macro="">
      <xdr:nvGraphicFramePr>
        <xdr:cNvPr id="2" name="Chart 1">
          <a:extLst>
            <a:ext uri="{FF2B5EF4-FFF2-40B4-BE49-F238E27FC236}">
              <a16:creationId xmlns:a16="http://schemas.microsoft.com/office/drawing/2014/main" id="{ADBA1BD9-A543-608B-519D-59317D1AE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361156</xdr:colOff>
      <xdr:row>13</xdr:row>
      <xdr:rowOff>116681</xdr:rowOff>
    </xdr:from>
    <xdr:to>
      <xdr:col>12</xdr:col>
      <xdr:colOff>1654968</xdr:colOff>
      <xdr:row>25</xdr:row>
      <xdr:rowOff>65881</xdr:rowOff>
    </xdr:to>
    <xdr:graphicFrame macro="">
      <xdr:nvGraphicFramePr>
        <xdr:cNvPr id="20" name="Chart 19">
          <a:extLst>
            <a:ext uri="{FF2B5EF4-FFF2-40B4-BE49-F238E27FC236}">
              <a16:creationId xmlns:a16="http://schemas.microsoft.com/office/drawing/2014/main" id="{15ABC254-6B1A-AF9A-7640-E24AB0ADE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1067593</xdr:colOff>
      <xdr:row>17</xdr:row>
      <xdr:rowOff>5556</xdr:rowOff>
    </xdr:from>
    <xdr:to>
      <xdr:col>12</xdr:col>
      <xdr:colOff>2369343</xdr:colOff>
      <xdr:row>28</xdr:row>
      <xdr:rowOff>129381</xdr:rowOff>
    </xdr:to>
    <xdr:graphicFrame macro="">
      <xdr:nvGraphicFramePr>
        <xdr:cNvPr id="2" name="Chart 1">
          <a:extLst>
            <a:ext uri="{FF2B5EF4-FFF2-40B4-BE49-F238E27FC236}">
              <a16:creationId xmlns:a16="http://schemas.microsoft.com/office/drawing/2014/main" id="{0983C9DB-DCFD-6150-1017-28F4ECF6D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lison Ehlke" id="{73BB1828-1E69-49C9-A113-4F66F4EB8F60}" userId="Aehlke@idpfoundation.org" providerId="PeoplePicker"/>
  <person displayName="Georgia Brown" id="{8D78E158-2211-47D4-B995-D30976C02AB9}" userId="Georgia@idpfoundation.org" providerId="PeoplePicker"/>
  <person displayName="Raphael Akomeah" id="{F7FB8D75-4273-4050-917C-516BC27B468A}" userId="Raphael@idpfoundation.org" providerId="PeoplePicker"/>
  <person displayName="Imranah Adams" id="{1E0301EB-AF67-49AD-ADD2-C825D1794167}" userId="Imranah.Adams@idpfoundation.org" providerId="PeoplePicker"/>
  <person displayName="Alison Ehlke" id="{2AA319D4-AC28-4FC1-886E-4E1DCAC45796}" userId="S::Aehlke@idpfoundation.org::486c8f69-3bf9-4654-bef7-d729aaf06786" providerId="AD"/>
  <person displayName="Raphael Akomeah" id="{0651CA1C-F16D-4F60-87A5-4169F1F2EE50}" userId="S::Raphael@idpfoundation.org::ea4499b5-77d1-471f-b455-794c2df3a889" providerId="AD"/>
  <person displayName="Georgia Brown" id="{BA0040B9-F865-4C30-BADD-319E08D56187}" userId="S::georgia@idpfoundation.org::9a743649-85a1-47a0-bd00-a2dd882e213f" providerId="AD"/>
  <person displayName="Imranah Adams" id="{D2405D5F-4541-4E75-895D-94F1B69E3E3C}" userId="S::Imranah.Adams@idpfoundation.org::e1c444a5-7e53-4e7b-bf76-e1b8b01c3868" providerId="AD"/>
  <person displayName="Imranah Adams" id="{BEDF07BD-2FCD-4D89-AA2D-0E7AB8E9F14B}" userId="S::imranah.adams@idpfoundation.org::e1c444a5-7e53-4e7b-bf76-e1b8b01c386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 dT="2024-03-05T17:55:15.29" personId="{BA0040B9-F865-4C30-BADD-319E08D56187}" id="{46A892F3-2F02-4D16-87C0-FD70DC4B65BA}">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9623C86A-809F-4C6D-8193-6C579CA7C6A5}" startIndex="0" length="14"/>
    </mentions>
  </threadedComment>
  <threadedComment ref="L17" dT="2024-03-05T17:55:15.29" personId="{BA0040B9-F865-4C30-BADD-319E08D56187}" id="{72F96367-C11D-4C27-9E71-F49C01F9868A}">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158316F9-209C-4DE7-9E89-0B763147893C}" startIndex="0" length="14"/>
    </mentions>
  </threadedComment>
  <threadedComment ref="L43" dT="2024-03-05T17:55:15.29" personId="{BA0040B9-F865-4C30-BADD-319E08D56187}" id="{B5D86EF4-8BA4-4B39-AED4-2C9046E73083}">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7DAECC1C-D631-4C54-A4C7-C824311F8403}" startIndex="0" length="14"/>
    </mentions>
  </threadedComment>
  <threadedComment ref="L95" dT="2024-03-05T17:55:15.29" personId="{BA0040B9-F865-4C30-BADD-319E08D56187}" id="{6D8E755E-236B-46D2-8204-953D07708898}">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BBD3BD31-A88D-41D6-B946-7488D7FB6343}"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L2" dT="2024-03-05T17:55:15.29" personId="{BA0040B9-F865-4C30-BADD-319E08D56187}" id="{D7A6726B-9477-4FF7-87AA-57D3E658A196}">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7265494C-FC5F-4C7C-81FC-B0E8104CB38F}" startIndex="0" length="14"/>
    </mentions>
  </threadedComment>
  <threadedComment ref="L48" dT="2024-03-05T17:55:15.29" personId="{BA0040B9-F865-4C30-BADD-319E08D56187}" id="{7B8AD894-09CD-4D20-9D9D-09CEB45FD458}">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037E7A2F-17DD-43F8-9450-02F800F519E3}" startIndex="0" length="14"/>
    </mentions>
  </threadedComment>
  <threadedComment ref="L100" dT="2024-03-05T17:55:15.29" personId="{BA0040B9-F865-4C30-BADD-319E08D56187}" id="{12CB52A0-E0E0-4E77-AC05-F64410C405E6}">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02A1AB9F-3BF4-44E3-A3E5-2BBD0A57AA28}" startIndex="0" length="14"/>
    </mentions>
  </threadedComment>
  <threadedComment ref="L184" dT="2024-03-05T17:55:15.29" personId="{BA0040B9-F865-4C30-BADD-319E08D56187}" id="{B71153DD-FC52-463E-8FBB-B1FFC3A78109}">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96E825D9-F7AB-4717-AB0A-683EA5454084}" startIndex="0" length="14"/>
    </mentions>
  </threadedComment>
  <threadedComment ref="L277" dT="2024-03-05T17:55:15.29" personId="{BA0040B9-F865-4C30-BADD-319E08D56187}" id="{B318CB04-651B-41E2-B6F4-EF86A8A63BFC}">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A37B5F7F-DA38-4038-9507-AD04EA018EEE}" startIndex="0" length="14"/>
    </mentions>
  </threadedComment>
  <threadedComment ref="L360" dT="2024-03-05T17:55:15.29" personId="{BA0040B9-F865-4C30-BADD-319E08D56187}" id="{DACF1EDD-E15B-4DEB-BD8D-E40821D4198B}">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6232D04B-1956-496F-9216-8CC9BB1E6A75}" startIndex="0" length="14"/>
    </mentions>
  </threadedComment>
  <threadedComment ref="L432" dT="2024-03-05T17:55:15.29" personId="{BA0040B9-F865-4C30-BADD-319E08D56187}" id="{ABF4D3F8-E690-4F97-B8F8-39E3B59BE7F0}">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4BB58FF8-AF8A-4A69-B4E4-936ACF397FFF}" startIndex="0" length="14"/>
    </mentions>
  </threadedComment>
  <threadedComment ref="L542" dT="2024-03-05T17:55:15.29" personId="{BA0040B9-F865-4C30-BADD-319E08D56187}" id="{EAE1C83C-6466-4BDB-9366-22EB9CE11D8A}">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BCEB97D9-83BA-4289-B3F2-ED54175352CC}" startIndex="0" length="14"/>
    </mentions>
  </threadedComment>
  <threadedComment ref="L626" dT="2024-03-05T17:55:15.29" personId="{BA0040B9-F865-4C30-BADD-319E08D56187}" id="{F0AA1217-D4BA-4E2C-889A-C01C274C21C6}">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FEF864CE-7966-4EEB-8FA3-5D9F80CD7D9A}" startIndex="0" length="14"/>
    </mentions>
  </threadedComment>
  <threadedComment ref="L681" dT="2024-03-05T17:55:15.29" personId="{BA0040B9-F865-4C30-BADD-319E08D56187}" id="{76091FB2-A4CC-4545-9B7A-3B4B8A6F60E2}">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4805EC01-239D-4C97-8B6E-230291699A0C}" startIndex="0" length="14"/>
    </mentions>
  </threadedComment>
  <threadedComment ref="L774" dT="2024-03-05T17:55:15.29" personId="{BA0040B9-F865-4C30-BADD-319E08D56187}" id="{CDA54B68-CBF8-4F37-86D5-0A0167DA80CD}">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2BABBA36-760A-4CAF-B536-6226BEF38D95}" startIndex="0" length="14"/>
    </mentions>
  </threadedComment>
  <threadedComment ref="L918" dT="2024-03-05T17:55:15.29" personId="{BA0040B9-F865-4C30-BADD-319E08D56187}" id="{8AD98A21-DDC4-46CA-92F3-DBFBDAE3D449}">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73E3CCB7-4412-4F0C-A658-107A76D6EA8E}" startIndex="0" length="14"/>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AP1" dT="2024-01-04T17:59:43.56" personId="{BA0040B9-F865-4C30-BADD-319E08D56187}" id="{755C795C-DD4A-4F8B-9577-1109C264D574}">
    <text>@Imranah Adams can you remind me how we plan to calculate the P2 fees for PC schools - did we agree to use the lowest fee or an average of lowest and highest?</text>
    <mentions>
      <mention mentionpersonId="{1E0301EB-AF67-49AD-ADD2-C825D1794167}" mentionId="{F1785D55-7864-4E1E-A698-270B4467AF04}" startIndex="0" length="14"/>
    </mentions>
  </threadedComment>
  <threadedComment ref="AP1" dT="2024-01-04T18:11:57.42" personId="{BEDF07BD-2FCD-4D89-AA2D-0E7AB8E9F14B}" id="{2E8168CC-9E4B-4D57-B31A-902BC054EFB9}" parentId="{755C795C-DD4A-4F8B-9577-1109C264D574}">
    <text xml:space="preserve">@Georgia Brown If we are calculating P2 fees, then lets use the lowest fees of schools by calculating the average of the lowest fees of the schools. Since schools lowest fees are likely to be P2 fees. Lest do same for the highest fees too. </text>
    <mentions>
      <mention mentionpersonId="{8D78E158-2211-47D4-B995-D30976C02AB9}" mentionId="{D9B4B9C1-F559-42B2-AC68-38486E0B79C4}" startIndex="0" length="14"/>
    </mentions>
  </threadedComment>
  <threadedComment ref="C65" dT="2025-11-14T12:26:52.62" personId="{0651CA1C-F16D-4F60-87A5-4169F1F2EE50}" id="{7ABF413B-F766-4A5B-9DAC-3CA450B41E45}">
    <text>To be added, school omitted</text>
  </threadedComment>
  <threadedComment ref="AT145" dT="2024-11-05T13:18:30.40" personId="{BA0040B9-F865-4C30-BADD-319E08D56187}" id="{55C0278D-D844-4038-8F19-6B50F03365B0}">
    <text>@Imranah Adams I'm calculating total costs of non-tuition expenses per student for the Rising Academies data and I'm sure a lot of these numbers are not correct, have you double checked these with Premier Credit?</text>
    <mentions>
      <mention mentionpersonId="{1E0301EB-AF67-49AD-ADD2-C825D1794167}" mentionId="{50FB926A-B129-4AF2-9F65-5117D0035E42}" startIndex="0" length="14"/>
    </mentions>
  </threadedComment>
  <threadedComment ref="A260" dT="2025-04-30T16:17:23.59" personId="{0651CA1C-F16D-4F60-87A5-4169F1F2EE50}" id="{8BE79316-0643-4236-A05F-4CAE775824AE}">
    <text>Where Imranah left off</text>
  </threadedComment>
  <threadedComment ref="C955" dT="2025-04-30T20:12:58.33" personId="{0651CA1C-F16D-4F60-87A5-4169F1F2EE50}" id="{69359356-7BEE-4C8A-A7FF-B73721DC2633}">
    <text>Ask Barnes to check if it is a Basic school</text>
  </threadedComment>
  <threadedComment ref="C1089" dT="2025-11-16T10:01:49.88" personId="{0651CA1C-F16D-4F60-87A5-4169F1F2EE50}" id="{8429721A-A9EB-4EAC-A851-C1323F6E5223}">
    <text>Was omitted, to be included</text>
  </threadedComment>
  <threadedComment ref="AP1324" dT="2024-04-23T18:06:38.40" personId="{BA0040B9-F865-4C30-BADD-319E08D56187}" id="{35C5C523-37A5-424E-B2A9-1078F198753F}">
    <text>@Imranah Adams I assume this value and the values over 300,000 aren't correct? Should these be deleted or can you find out what the correct tuition fees are</text>
    <mentions>
      <mention mentionpersonId="{1E0301EB-AF67-49AD-ADD2-C825D1794167}" mentionId="{5003D4C6-A950-4B99-820B-8E51226C83DF}" startIndex="0" length="14"/>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L1" dT="2025-06-30T20:23:52.45" personId="{0651CA1C-F16D-4F60-87A5-4169F1F2EE50}" id="{1A52F876-C0F5-4CD5-99BE-1BBE2985BCD9}">
    <text>This is at 2% per month reducing balance</text>
  </threadedComment>
  <threadedComment ref="L1" dT="2025-10-31T13:28:12.54" personId="{2AA319D4-AC28-4FC1-886E-4E1DCAC45796}" id="{81EEE1ED-1CF3-4907-8D7C-66206EA1EC71}" parentId="{1A52F876-C0F5-4CD5-99BE-1BBE2985BCD9}">
    <text>@Raphael Akomeah can you confirm that the formula for this column is correct?</text>
    <mentions>
      <mention mentionpersonId="{F7FB8D75-4273-4050-917C-516BC27B468A}" mentionId="{4CAB4DCF-B2C4-46BE-85F5-CFC79EBDA7AD}" startIndex="0" length="16"/>
    </mentions>
  </threadedComment>
  <threadedComment ref="L1" dT="2025-10-31T15:13:02.60" personId="{0651CA1C-F16D-4F60-87A5-4169F1F2EE50}" id="{87DBE266-3AA2-4F22-B63A-75F4032AB36D}" parentId="{1A52F876-C0F5-4CD5-99BE-1BBE2985BCD9}">
    <text>@Alison Ehlke Thanks for asking me. Interest rate for all the loans from August is 3.89% reducing balance, so the formula for the actual rate has changed. I have fixed it now.</text>
    <mentions>
      <mention mentionpersonId="{73BB1828-1E69-49C9-A113-4F66F4EB8F60}" mentionId="{FAEB8319-3725-4F01-8024-64CD994D84EF}" startIndex="0" length="13"/>
    </mentions>
  </threadedComment>
  <threadedComment ref="L1" dT="2025-10-31T15:56:47.81" personId="{2AA319D4-AC28-4FC1-886E-4E1DCAC45796}" id="{C04D9A71-DFB0-4B59-89EA-828A58570D24}" parentId="{1A52F876-C0F5-4CD5-99BE-1BBE2985BCD9}">
    <text>@Raphael Akomeah  thanks!</text>
    <mentions>
      <mention mentionpersonId="{F7FB8D75-4273-4050-917C-516BC27B468A}" mentionId="{8E7D9D2B-4FC0-4F33-8ABF-8E033EC138DA}" startIndex="0" length="16"/>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2" dT="2024-03-05T17:55:15.29" personId="{BA0040B9-F865-4C30-BADD-319E08D56187}" id="{DB392FB0-1DB0-43E1-8774-08EF99BB1148}">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FA80FD28-E70A-4DCC-944C-2502C92DBD4F}" startIndex="0" length="14"/>
    </mentions>
  </threadedComment>
  <threadedComment ref="L64" dT="2024-03-05T17:55:15.29" personId="{BA0040B9-F865-4C30-BADD-319E08D56187}" id="{F6FB9C60-6D13-4053-A46F-275D36544894}">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9AB17B55-1F76-4F22-9590-3C6760D939A7}" startIndex="0" length="14"/>
    </mentions>
  </threadedComment>
  <threadedComment ref="L161" dT="2024-03-05T17:55:15.29" personId="{BA0040B9-F865-4C30-BADD-319E08D56187}" id="{2615AAFF-2127-44B0-B83F-4B58F6ECEBE1}">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9A6F2432-A0A3-4AA3-A6BD-563B2D7BC707}" startIndex="0" length="14"/>
    </mentions>
  </threadedComment>
  <threadedComment ref="L273" dT="2024-03-05T17:55:15.29" personId="{BA0040B9-F865-4C30-BADD-319E08D56187}" id="{02B2FB23-592A-4C9D-B5B8-2F1BDF932824}">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29551D72-FAB0-4126-9CEB-7A1156DC2089}" startIndex="0" length="14"/>
    </mentions>
  </threadedComment>
  <threadedComment ref="L381" dT="2024-03-05T17:55:15.29" personId="{BA0040B9-F865-4C30-BADD-319E08D56187}" id="{FE347D2C-3125-42D5-8FAB-E29A00DD62EB}">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5F6AB94C-DC82-4004-B2B3-1D3D1F098BB6}" startIndex="0" length="14"/>
    </mentions>
  </threadedComment>
  <threadedComment ref="L470" dT="2024-03-05T17:55:15.29" personId="{BA0040B9-F865-4C30-BADD-319E08D56187}" id="{8F7275B7-9B2C-489A-A2BB-4B47FA5A5400}">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7B4E63A3-6A61-43C1-A344-C77DB5727D16}" startIndex="0" length="14"/>
    </mentions>
  </threadedComment>
  <threadedComment ref="L596" dT="2024-03-05T17:55:15.29" personId="{BA0040B9-F865-4C30-BADD-319E08D56187}" id="{84287457-9D82-49E5-BEBB-353687A412F2}">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3EF2B682-3914-4FAB-ACB1-AE58C5768EBD}" startIndex="0" length="14"/>
    </mentions>
  </threadedComment>
  <threadedComment ref="L782" dT="2024-03-05T17:55:15.29" personId="{BA0040B9-F865-4C30-BADD-319E08D56187}" id="{17AFF641-1972-4F57-AF8B-7E4689CEC577}">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8819790D-3B41-479A-81BD-099ECCC7EC62}" startIndex="0" length="14"/>
    </mentions>
  </threadedComment>
  <threadedComment ref="L922" dT="2024-03-05T17:55:15.29" personId="{BA0040B9-F865-4C30-BADD-319E08D56187}" id="{47CCB089-8E6D-465C-93D2-3FADFD9C7BB9}">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9DE5DD15-1348-42EA-AFC2-070EA288EE6D}" startIndex="0" length="14"/>
    </mentions>
  </threadedComment>
  <threadedComment ref="L1008" dT="2024-03-05T17:55:15.29" personId="{BA0040B9-F865-4C30-BADD-319E08D56187}" id="{D6853736-878A-4480-83C1-957FCE30F247}">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DCFB3D34-37D0-422B-86BB-45A0C3B1F7D6}" startIndex="0" length="14"/>
    </mentions>
  </threadedComment>
  <threadedComment ref="L1197" dT="2024-03-05T17:55:15.29" personId="{BA0040B9-F865-4C30-BADD-319E08D56187}" id="{6B82F577-AC71-4AF1-B31A-3E4D00E50C19}">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9B54EF34-FA5A-41D7-8DCF-42F6BD383FA7}" startIndex="0" length="14"/>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K2" dT="2024-03-05T17:55:15.29" personId="{BA0040B9-F865-4C30-BADD-319E08D56187}" id="{7906F3FC-C6AC-4AFB-B784-D7E027AED778}">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5A2256D9-739E-439A-A4BE-07FE47897657}" startIndex="0" length="14"/>
    </mentions>
  </threadedComment>
  <threadedComment ref="K107" dT="2024-03-05T17:55:15.29" personId="{BA0040B9-F865-4C30-BADD-319E08D56187}" id="{46135843-AB5B-44C8-B18E-450F6A26908C}">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9DCA1D3C-95E1-4C18-9531-505ADDCCE27B}" startIndex="0" length="14"/>
    </mentions>
  </threadedComment>
  <threadedComment ref="K232" dT="2024-03-05T17:55:15.29" personId="{BA0040B9-F865-4C30-BADD-319E08D56187}" id="{A4E162A7-B8D6-4459-8996-577EB6516D11}">
    <text xml:space="preserve">@Imranah Adams Have you made any progress assigning each Ongoza school an ID so we can easily link them to their baseline and endline form and know which ones also took Dignitas training? </text>
    <mentions>
      <mention mentionpersonId="{1E0301EB-AF67-49AD-ADD2-C825D1794167}" mentionId="{3F751843-27B7-40BA-8AF6-C40D7A7A5FFE}" startIndex="0" length="14"/>
    </mentions>
  </threadedComment>
  <threadedComment ref="D993" dT="2025-09-16T13:56:16.26" personId="{0651CA1C-F16D-4F60-87A5-4169F1F2EE50}" id="{CEDF946F-E358-44F4-AD96-5D5C81FE7DE8}">
    <text xml:space="preserve">Product Name is now Working Capital School Loan in PC system. 
IDP Rising Schools Dev/WC loan is not active for now, until they get product amendment approval from Central Bank of Kenya. </text>
  </threadedComment>
</ThreadedComments>
</file>

<file path=xl/threadedComments/threadedComment7.xml><?xml version="1.0" encoding="utf-8"?>
<ThreadedComments xmlns="http://schemas.microsoft.com/office/spreadsheetml/2018/threadedcomments" xmlns:x="http://schemas.openxmlformats.org/spreadsheetml/2006/main">
  <threadedComment ref="I4" dT="2023-06-23T15:57:50.29" personId="{D2405D5F-4541-4E75-895D-94F1B69E3E3C}" id="{EA938263-CAEB-4F8C-BD27-6477CA069C99}">
    <text>KSh to USD rates are for the last day of each month</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F4329-BA1C-4ABD-828E-40F2E491C65E}">
  <sheetPr codeName="Sheet4"/>
  <dimension ref="A1:L134"/>
  <sheetViews>
    <sheetView topLeftCell="A49" zoomScale="80" zoomScaleNormal="80" workbookViewId="0">
      <pane xSplit="3" topLeftCell="E1" activePane="topRight" state="frozen"/>
      <selection activeCell="E1305" sqref="E1305"/>
      <selection pane="topRight" activeCell="E1305" sqref="E1305"/>
    </sheetView>
  </sheetViews>
  <sheetFormatPr defaultRowHeight="14.5" x14ac:dyDescent="0.35"/>
  <cols>
    <col min="1" max="1" width="15.54296875" customWidth="1"/>
    <col min="2" max="2" width="26.81640625" customWidth="1"/>
    <col min="3" max="3" width="41" customWidth="1"/>
    <col min="4" max="4" width="38.1796875" customWidth="1"/>
    <col min="5" max="5" width="32.81640625" customWidth="1"/>
    <col min="6" max="6" width="23.1796875" customWidth="1"/>
    <col min="7" max="7" width="38.1796875" customWidth="1"/>
    <col min="8" max="8" width="15" customWidth="1"/>
    <col min="9" max="9" width="16.26953125" customWidth="1"/>
    <col min="10" max="10" width="25.1796875" customWidth="1"/>
    <col min="11" max="11" width="19.453125" customWidth="1"/>
    <col min="12" max="12" width="16" customWidth="1"/>
    <col min="13" max="13" width="14.54296875" customWidth="1"/>
    <col min="14" max="14" width="12.453125" customWidth="1"/>
    <col min="15" max="15" width="17.1796875" customWidth="1"/>
  </cols>
  <sheetData>
    <row r="1" spans="1:12" x14ac:dyDescent="0.35">
      <c r="B1" s="16" t="s">
        <v>0</v>
      </c>
    </row>
    <row r="2" spans="1:12" x14ac:dyDescent="0.35">
      <c r="A2" s="109" t="s">
        <v>1</v>
      </c>
      <c r="B2" s="1" t="s">
        <v>2</v>
      </c>
      <c r="C2" s="1" t="s">
        <v>3</v>
      </c>
      <c r="D2" s="1" t="s">
        <v>4</v>
      </c>
      <c r="E2" s="1" t="s">
        <v>5</v>
      </c>
      <c r="F2" s="1" t="s">
        <v>6</v>
      </c>
      <c r="G2" s="1" t="s">
        <v>7</v>
      </c>
      <c r="H2" s="109" t="s">
        <v>8</v>
      </c>
      <c r="I2" s="109" t="s">
        <v>9</v>
      </c>
      <c r="J2" s="109" t="s">
        <v>10</v>
      </c>
      <c r="K2" s="109" t="s">
        <v>11</v>
      </c>
      <c r="L2" s="11" t="s">
        <v>12</v>
      </c>
    </row>
    <row r="3" spans="1:12" x14ac:dyDescent="0.35">
      <c r="A3" s="98" t="s">
        <v>13</v>
      </c>
      <c r="B3" t="s">
        <v>14</v>
      </c>
      <c r="C3" t="s">
        <v>15</v>
      </c>
      <c r="D3" t="s">
        <v>16</v>
      </c>
      <c r="E3" t="s">
        <v>17</v>
      </c>
      <c r="F3" s="107" t="s">
        <v>18</v>
      </c>
      <c r="G3" t="s">
        <v>19</v>
      </c>
      <c r="H3" s="98">
        <v>1</v>
      </c>
      <c r="I3" s="110">
        <v>44834.722766203704</v>
      </c>
      <c r="J3" s="98"/>
      <c r="K3" s="18">
        <v>52500</v>
      </c>
    </row>
    <row r="4" spans="1:12" x14ac:dyDescent="0.35">
      <c r="A4" s="98" t="s">
        <v>20</v>
      </c>
      <c r="B4" t="s">
        <v>14</v>
      </c>
      <c r="C4" t="s">
        <v>15</v>
      </c>
      <c r="D4" t="s">
        <v>16</v>
      </c>
      <c r="E4" t="s">
        <v>21</v>
      </c>
      <c r="F4" s="107" t="s">
        <v>18</v>
      </c>
      <c r="G4" t="s">
        <v>22</v>
      </c>
      <c r="H4" s="98">
        <v>1</v>
      </c>
      <c r="I4" s="110">
        <v>44831.610833333332</v>
      </c>
      <c r="J4" s="98"/>
      <c r="K4" s="96">
        <v>84000</v>
      </c>
    </row>
    <row r="5" spans="1:12" x14ac:dyDescent="0.35">
      <c r="A5" s="98" t="s">
        <v>23</v>
      </c>
      <c r="B5" t="s">
        <v>24</v>
      </c>
      <c r="C5" t="s">
        <v>15</v>
      </c>
      <c r="D5" t="s">
        <v>16</v>
      </c>
      <c r="E5" t="s">
        <v>25</v>
      </c>
      <c r="F5" s="107" t="s">
        <v>18</v>
      </c>
      <c r="G5" t="s">
        <v>26</v>
      </c>
      <c r="H5" s="98">
        <v>1</v>
      </c>
      <c r="I5" s="110">
        <v>44833.395682870374</v>
      </c>
      <c r="J5" s="98"/>
      <c r="K5" s="96">
        <v>63000</v>
      </c>
    </row>
    <row r="6" spans="1:12" x14ac:dyDescent="0.35">
      <c r="A6" s="98" t="s">
        <v>27</v>
      </c>
      <c r="B6" t="s">
        <v>24</v>
      </c>
      <c r="C6" t="s">
        <v>15</v>
      </c>
      <c r="D6" t="s">
        <v>16</v>
      </c>
      <c r="E6" t="s">
        <v>28</v>
      </c>
      <c r="F6" s="107" t="s">
        <v>29</v>
      </c>
      <c r="G6" t="s">
        <v>30</v>
      </c>
      <c r="H6" s="98">
        <v>1</v>
      </c>
      <c r="I6" s="110">
        <v>44834.538645833331</v>
      </c>
      <c r="J6" s="98"/>
      <c r="K6" s="96">
        <v>105000</v>
      </c>
    </row>
    <row r="7" spans="1:12" x14ac:dyDescent="0.35">
      <c r="A7" s="98" t="s">
        <v>31</v>
      </c>
      <c r="B7" t="s">
        <v>32</v>
      </c>
      <c r="C7" t="s">
        <v>15</v>
      </c>
      <c r="D7" t="s">
        <v>16</v>
      </c>
      <c r="E7" t="s">
        <v>33</v>
      </c>
      <c r="F7" s="107" t="s">
        <v>18</v>
      </c>
      <c r="G7" t="s">
        <v>34</v>
      </c>
      <c r="H7" s="98">
        <v>1</v>
      </c>
      <c r="I7" s="110">
        <v>44823.469594907408</v>
      </c>
      <c r="J7" s="98"/>
      <c r="K7" s="96">
        <v>241500</v>
      </c>
    </row>
    <row r="8" spans="1:12" x14ac:dyDescent="0.35">
      <c r="A8" s="98" t="s">
        <v>35</v>
      </c>
      <c r="B8" t="s">
        <v>36</v>
      </c>
      <c r="C8" t="s">
        <v>15</v>
      </c>
      <c r="D8" t="s">
        <v>16</v>
      </c>
      <c r="E8" t="s">
        <v>37</v>
      </c>
      <c r="F8" s="107" t="s">
        <v>18</v>
      </c>
      <c r="G8" t="s">
        <v>38</v>
      </c>
      <c r="H8" s="98">
        <v>1</v>
      </c>
      <c r="I8" s="110">
        <v>44833.67732638889</v>
      </c>
      <c r="J8" s="98"/>
      <c r="K8" s="96">
        <v>105000</v>
      </c>
    </row>
    <row r="9" spans="1:12" x14ac:dyDescent="0.35">
      <c r="A9" s="98" t="s">
        <v>39</v>
      </c>
      <c r="B9" t="s">
        <v>40</v>
      </c>
      <c r="C9" t="s">
        <v>15</v>
      </c>
      <c r="D9" t="s">
        <v>16</v>
      </c>
      <c r="E9" t="s">
        <v>41</v>
      </c>
      <c r="F9" s="107" t="s">
        <v>18</v>
      </c>
      <c r="G9" t="s">
        <v>42</v>
      </c>
      <c r="H9" s="98">
        <v>1</v>
      </c>
      <c r="I9" s="110">
        <v>44826.602013888885</v>
      </c>
      <c r="J9" s="98"/>
      <c r="K9" s="96">
        <v>210000</v>
      </c>
    </row>
    <row r="10" spans="1:12" x14ac:dyDescent="0.35">
      <c r="A10" s="98" t="s">
        <v>43</v>
      </c>
      <c r="B10" t="s">
        <v>44</v>
      </c>
      <c r="C10" t="s">
        <v>15</v>
      </c>
      <c r="D10" t="s">
        <v>16</v>
      </c>
      <c r="E10" t="s">
        <v>45</v>
      </c>
      <c r="F10" s="107" t="s">
        <v>18</v>
      </c>
      <c r="G10" t="s">
        <v>46</v>
      </c>
      <c r="H10" s="98">
        <v>1</v>
      </c>
      <c r="I10" s="110">
        <v>44823.570370370369</v>
      </c>
      <c r="J10" s="98"/>
      <c r="K10" s="96">
        <v>157500</v>
      </c>
    </row>
    <row r="11" spans="1:12" x14ac:dyDescent="0.35">
      <c r="A11" s="98" t="s">
        <v>47</v>
      </c>
      <c r="B11" t="s">
        <v>44</v>
      </c>
      <c r="C11" t="s">
        <v>48</v>
      </c>
      <c r="D11" t="s">
        <v>16</v>
      </c>
      <c r="E11" t="s">
        <v>49</v>
      </c>
      <c r="F11" s="107" t="s">
        <v>18</v>
      </c>
      <c r="G11" t="s">
        <v>50</v>
      </c>
      <c r="H11" s="98">
        <v>1</v>
      </c>
      <c r="I11" s="110">
        <v>44826.788865740738</v>
      </c>
      <c r="J11" s="98"/>
      <c r="K11" s="96">
        <v>735000</v>
      </c>
    </row>
    <row r="12" spans="1:12" x14ac:dyDescent="0.35">
      <c r="A12" s="98" t="s">
        <v>51</v>
      </c>
      <c r="B12" t="s">
        <v>44</v>
      </c>
      <c r="C12" t="s">
        <v>52</v>
      </c>
      <c r="D12" t="s">
        <v>53</v>
      </c>
      <c r="E12" t="s">
        <v>54</v>
      </c>
      <c r="F12" s="107" t="s">
        <v>29</v>
      </c>
      <c r="G12" t="s">
        <v>55</v>
      </c>
      <c r="H12" s="98">
        <v>1</v>
      </c>
      <c r="I12" s="110">
        <v>44834.52134259259</v>
      </c>
      <c r="J12" s="98"/>
      <c r="K12" s="96">
        <v>315000</v>
      </c>
    </row>
    <row r="13" spans="1:12" ht="15" thickBot="1" x14ac:dyDescent="0.4">
      <c r="A13" s="98"/>
      <c r="C13" s="11"/>
      <c r="F13" s="107"/>
      <c r="H13" s="98"/>
      <c r="I13" s="17"/>
      <c r="J13" s="98"/>
      <c r="K13" s="111">
        <f>SUM(K3:K12)</f>
        <v>2068500</v>
      </c>
    </row>
    <row r="14" spans="1:12" ht="15" thickTop="1" x14ac:dyDescent="0.35"/>
    <row r="15" spans="1:12" x14ac:dyDescent="0.35">
      <c r="K15" s="36"/>
    </row>
    <row r="16" spans="1:12" x14ac:dyDescent="0.35">
      <c r="B16" s="16" t="s">
        <v>56</v>
      </c>
    </row>
    <row r="17" spans="1:12" x14ac:dyDescent="0.35">
      <c r="A17" s="109" t="s">
        <v>1</v>
      </c>
      <c r="B17" s="1" t="s">
        <v>2</v>
      </c>
      <c r="C17" s="1" t="s">
        <v>3</v>
      </c>
      <c r="D17" s="1" t="s">
        <v>4</v>
      </c>
      <c r="E17" s="1" t="s">
        <v>5</v>
      </c>
      <c r="F17" s="1" t="s">
        <v>6</v>
      </c>
      <c r="G17" s="1" t="s">
        <v>7</v>
      </c>
      <c r="H17" s="109" t="s">
        <v>8</v>
      </c>
      <c r="I17" s="109" t="s">
        <v>9</v>
      </c>
      <c r="J17" s="109" t="s">
        <v>10</v>
      </c>
      <c r="K17" s="109" t="s">
        <v>11</v>
      </c>
      <c r="L17" s="11" t="s">
        <v>12</v>
      </c>
    </row>
    <row r="18" spans="1:12" x14ac:dyDescent="0.35">
      <c r="A18" s="98" t="s">
        <v>57</v>
      </c>
      <c r="B18" t="s">
        <v>58</v>
      </c>
      <c r="C18" t="s">
        <v>15</v>
      </c>
      <c r="D18" t="s">
        <v>16</v>
      </c>
      <c r="E18" t="s">
        <v>59</v>
      </c>
      <c r="F18" s="107" t="s">
        <v>18</v>
      </c>
      <c r="G18" t="s">
        <v>60</v>
      </c>
      <c r="H18" s="98">
        <v>1</v>
      </c>
      <c r="I18" s="110">
        <v>44855.544120370374</v>
      </c>
      <c r="J18" s="98"/>
      <c r="K18" s="96">
        <v>94500</v>
      </c>
    </row>
    <row r="19" spans="1:12" x14ac:dyDescent="0.35">
      <c r="A19" s="98" t="s">
        <v>61</v>
      </c>
      <c r="B19" t="s">
        <v>14</v>
      </c>
      <c r="C19" t="s">
        <v>15</v>
      </c>
      <c r="D19" t="s">
        <v>16</v>
      </c>
      <c r="E19" t="s">
        <v>62</v>
      </c>
      <c r="F19" s="107" t="s">
        <v>29</v>
      </c>
      <c r="G19" t="s">
        <v>63</v>
      </c>
      <c r="H19" s="98">
        <v>1</v>
      </c>
      <c r="I19" s="110">
        <v>44853.60324074074</v>
      </c>
      <c r="J19" s="98"/>
      <c r="K19" s="96">
        <v>105000</v>
      </c>
    </row>
    <row r="20" spans="1:12" x14ac:dyDescent="0.35">
      <c r="A20" s="98" t="s">
        <v>64</v>
      </c>
      <c r="B20" t="s">
        <v>14</v>
      </c>
      <c r="C20" t="s">
        <v>15</v>
      </c>
      <c r="D20" t="s">
        <v>16</v>
      </c>
      <c r="E20" t="s">
        <v>65</v>
      </c>
      <c r="F20" s="107" t="s">
        <v>18</v>
      </c>
      <c r="G20" t="s">
        <v>66</v>
      </c>
      <c r="H20" s="98">
        <v>1</v>
      </c>
      <c r="I20" s="110">
        <v>44838.611886574072</v>
      </c>
      <c r="J20" s="98"/>
      <c r="K20" s="112">
        <v>78750</v>
      </c>
    </row>
    <row r="21" spans="1:12" x14ac:dyDescent="0.35">
      <c r="A21" s="98" t="s">
        <v>67</v>
      </c>
      <c r="B21" t="s">
        <v>24</v>
      </c>
      <c r="C21" t="s">
        <v>15</v>
      </c>
      <c r="D21" t="s">
        <v>16</v>
      </c>
      <c r="E21" t="s">
        <v>68</v>
      </c>
      <c r="F21" s="107" t="s">
        <v>18</v>
      </c>
      <c r="G21" t="s">
        <v>69</v>
      </c>
      <c r="H21" s="98">
        <v>1</v>
      </c>
      <c r="I21" s="110">
        <v>44842.476226851853</v>
      </c>
      <c r="J21" s="98"/>
      <c r="K21" s="96">
        <v>63000</v>
      </c>
    </row>
    <row r="22" spans="1:12" x14ac:dyDescent="0.35">
      <c r="A22" s="98" t="s">
        <v>70</v>
      </c>
      <c r="B22" t="s">
        <v>24</v>
      </c>
      <c r="C22" t="s">
        <v>15</v>
      </c>
      <c r="D22" t="s">
        <v>16</v>
      </c>
      <c r="E22" t="s">
        <v>71</v>
      </c>
      <c r="F22" s="107" t="s">
        <v>18</v>
      </c>
      <c r="G22" t="s">
        <v>72</v>
      </c>
      <c r="H22" s="98">
        <v>1</v>
      </c>
      <c r="I22" s="110">
        <v>44847.413819444446</v>
      </c>
      <c r="J22" s="98"/>
      <c r="K22" s="96">
        <v>105000</v>
      </c>
    </row>
    <row r="23" spans="1:12" x14ac:dyDescent="0.35">
      <c r="A23" s="98" t="s">
        <v>73</v>
      </c>
      <c r="B23" t="s">
        <v>32</v>
      </c>
      <c r="C23" t="s">
        <v>15</v>
      </c>
      <c r="D23" t="s">
        <v>16</v>
      </c>
      <c r="E23" t="s">
        <v>74</v>
      </c>
      <c r="F23" s="107" t="s">
        <v>18</v>
      </c>
      <c r="G23" t="s">
        <v>75</v>
      </c>
      <c r="H23" s="98">
        <v>1</v>
      </c>
      <c r="I23" s="110">
        <v>44838.526192129626</v>
      </c>
      <c r="J23" s="98"/>
      <c r="K23" s="96">
        <v>52500</v>
      </c>
    </row>
    <row r="24" spans="1:12" x14ac:dyDescent="0.35">
      <c r="A24" s="98" t="s">
        <v>76</v>
      </c>
      <c r="B24" t="s">
        <v>32</v>
      </c>
      <c r="C24" t="s">
        <v>15</v>
      </c>
      <c r="D24" t="s">
        <v>16</v>
      </c>
      <c r="E24" t="s">
        <v>77</v>
      </c>
      <c r="F24" s="107" t="s">
        <v>18</v>
      </c>
      <c r="G24" t="s">
        <v>78</v>
      </c>
      <c r="H24" s="98">
        <v>1</v>
      </c>
      <c r="I24" s="110">
        <v>44840.609837962962</v>
      </c>
      <c r="J24" s="98"/>
      <c r="K24" s="96">
        <v>210000</v>
      </c>
    </row>
    <row r="25" spans="1:12" x14ac:dyDescent="0.35">
      <c r="A25" s="98" t="s">
        <v>79</v>
      </c>
      <c r="B25" t="s">
        <v>32</v>
      </c>
      <c r="C25" t="s">
        <v>15</v>
      </c>
      <c r="D25" t="s">
        <v>16</v>
      </c>
      <c r="E25" t="s">
        <v>80</v>
      </c>
      <c r="F25" s="107" t="s">
        <v>18</v>
      </c>
      <c r="G25" t="s">
        <v>81</v>
      </c>
      <c r="H25" s="98">
        <v>1</v>
      </c>
      <c r="I25" s="110">
        <v>44841.416331018518</v>
      </c>
      <c r="J25" s="98"/>
      <c r="K25" s="96">
        <v>52500</v>
      </c>
    </row>
    <row r="26" spans="1:12" x14ac:dyDescent="0.35">
      <c r="A26" s="98" t="s">
        <v>82</v>
      </c>
      <c r="B26" t="s">
        <v>83</v>
      </c>
      <c r="C26" t="s">
        <v>15</v>
      </c>
      <c r="D26" t="s">
        <v>16</v>
      </c>
      <c r="E26" t="s">
        <v>84</v>
      </c>
      <c r="F26" s="107" t="s">
        <v>18</v>
      </c>
      <c r="G26" t="s">
        <v>85</v>
      </c>
      <c r="H26" s="98">
        <v>1</v>
      </c>
      <c r="I26" s="110">
        <v>44840.602199074077</v>
      </c>
      <c r="J26" s="98"/>
      <c r="K26" s="96">
        <v>52500</v>
      </c>
    </row>
    <row r="27" spans="1:12" x14ac:dyDescent="0.35">
      <c r="A27" s="98" t="s">
        <v>86</v>
      </c>
      <c r="B27" t="s">
        <v>44</v>
      </c>
      <c r="C27" t="s">
        <v>15</v>
      </c>
      <c r="D27" t="s">
        <v>16</v>
      </c>
      <c r="E27" t="s">
        <v>87</v>
      </c>
      <c r="F27" s="107" t="s">
        <v>18</v>
      </c>
      <c r="G27" t="s">
        <v>88</v>
      </c>
      <c r="H27" s="98">
        <v>1</v>
      </c>
      <c r="I27" s="110">
        <v>44837.470555555556</v>
      </c>
      <c r="J27" s="98"/>
      <c r="K27" s="96">
        <v>157500</v>
      </c>
    </row>
    <row r="28" spans="1:12" x14ac:dyDescent="0.35">
      <c r="A28" s="98" t="s">
        <v>89</v>
      </c>
      <c r="B28" t="s">
        <v>44</v>
      </c>
      <c r="C28" t="s">
        <v>15</v>
      </c>
      <c r="D28" t="s">
        <v>16</v>
      </c>
      <c r="E28" t="s">
        <v>90</v>
      </c>
      <c r="F28" s="107" t="s">
        <v>18</v>
      </c>
      <c r="G28" t="s">
        <v>91</v>
      </c>
      <c r="H28" s="98">
        <v>1</v>
      </c>
      <c r="I28" s="110">
        <v>44837.607881944445</v>
      </c>
      <c r="J28" s="98"/>
      <c r="K28" s="96">
        <v>420000</v>
      </c>
    </row>
    <row r="29" spans="1:12" x14ac:dyDescent="0.35">
      <c r="A29" s="98" t="s">
        <v>92</v>
      </c>
      <c r="B29" t="s">
        <v>44</v>
      </c>
      <c r="C29" t="s">
        <v>15</v>
      </c>
      <c r="D29" t="s">
        <v>16</v>
      </c>
      <c r="E29" t="s">
        <v>93</v>
      </c>
      <c r="F29" s="107" t="s">
        <v>18</v>
      </c>
      <c r="G29" t="s">
        <v>94</v>
      </c>
      <c r="H29" s="98">
        <v>1</v>
      </c>
      <c r="I29" s="110">
        <v>44846.50377314815</v>
      </c>
      <c r="J29" s="98"/>
      <c r="K29" s="96">
        <v>315000</v>
      </c>
    </row>
    <row r="30" spans="1:12" x14ac:dyDescent="0.35">
      <c r="A30" s="98" t="s">
        <v>95</v>
      </c>
      <c r="B30" t="s">
        <v>44</v>
      </c>
      <c r="C30" t="s">
        <v>15</v>
      </c>
      <c r="D30" t="s">
        <v>16</v>
      </c>
      <c r="E30" t="s">
        <v>96</v>
      </c>
      <c r="F30" s="107" t="s">
        <v>18</v>
      </c>
      <c r="G30" t="s">
        <v>97</v>
      </c>
      <c r="H30" s="98">
        <v>1</v>
      </c>
      <c r="I30" s="110">
        <v>44859.597511574073</v>
      </c>
      <c r="J30" s="98"/>
      <c r="K30" s="96">
        <v>472500</v>
      </c>
    </row>
    <row r="31" spans="1:12" x14ac:dyDescent="0.35">
      <c r="A31" s="98" t="s">
        <v>98</v>
      </c>
      <c r="B31" t="s">
        <v>44</v>
      </c>
      <c r="C31" t="s">
        <v>15</v>
      </c>
      <c r="D31" t="s">
        <v>16</v>
      </c>
      <c r="E31" t="s">
        <v>99</v>
      </c>
      <c r="F31" s="107" t="s">
        <v>18</v>
      </c>
      <c r="G31" t="s">
        <v>100</v>
      </c>
      <c r="H31" s="98">
        <v>1</v>
      </c>
      <c r="I31" s="110">
        <v>44859.606296296297</v>
      </c>
      <c r="J31" s="98"/>
      <c r="K31" s="112">
        <v>157500</v>
      </c>
    </row>
    <row r="32" spans="1:12" x14ac:dyDescent="0.35">
      <c r="A32" s="98" t="s">
        <v>101</v>
      </c>
      <c r="B32" t="s">
        <v>102</v>
      </c>
      <c r="C32" t="s">
        <v>15</v>
      </c>
      <c r="D32" t="s">
        <v>16</v>
      </c>
      <c r="E32" t="s">
        <v>103</v>
      </c>
      <c r="F32" s="107" t="s">
        <v>18</v>
      </c>
      <c r="G32" t="s">
        <v>104</v>
      </c>
      <c r="H32" s="98">
        <v>1</v>
      </c>
      <c r="I32" s="17"/>
      <c r="J32" s="98"/>
      <c r="K32" s="113">
        <v>210000</v>
      </c>
    </row>
    <row r="33" spans="1:12" x14ac:dyDescent="0.35">
      <c r="A33" s="98" t="s">
        <v>105</v>
      </c>
      <c r="B33" t="s">
        <v>58</v>
      </c>
      <c r="C33" t="s">
        <v>106</v>
      </c>
      <c r="D33" t="s">
        <v>16</v>
      </c>
      <c r="E33" t="s">
        <v>107</v>
      </c>
      <c r="F33" s="107" t="s">
        <v>18</v>
      </c>
      <c r="G33" t="s">
        <v>108</v>
      </c>
      <c r="H33" s="98">
        <v>1</v>
      </c>
      <c r="I33" s="17"/>
      <c r="J33" s="98"/>
      <c r="K33" s="113">
        <v>105000</v>
      </c>
    </row>
    <row r="34" spans="1:12" x14ac:dyDescent="0.35">
      <c r="A34" s="98" t="s">
        <v>109</v>
      </c>
      <c r="B34" t="s">
        <v>58</v>
      </c>
      <c r="C34" t="s">
        <v>52</v>
      </c>
      <c r="D34" t="s">
        <v>53</v>
      </c>
      <c r="E34" t="s">
        <v>110</v>
      </c>
      <c r="F34" s="107" t="s">
        <v>18</v>
      </c>
      <c r="G34" t="s">
        <v>111</v>
      </c>
      <c r="H34" s="98">
        <v>1</v>
      </c>
      <c r="I34" s="17"/>
      <c r="J34" s="98"/>
      <c r="K34" s="113">
        <v>262500</v>
      </c>
    </row>
    <row r="35" spans="1:12" x14ac:dyDescent="0.35">
      <c r="A35" s="98" t="s">
        <v>112</v>
      </c>
      <c r="B35" t="s">
        <v>58</v>
      </c>
      <c r="C35" t="s">
        <v>52</v>
      </c>
      <c r="D35" t="s">
        <v>53</v>
      </c>
      <c r="E35" t="s">
        <v>113</v>
      </c>
      <c r="F35" s="107" t="s">
        <v>18</v>
      </c>
      <c r="G35" t="s">
        <v>114</v>
      </c>
      <c r="H35" s="98">
        <v>1</v>
      </c>
      <c r="I35" s="17"/>
      <c r="J35" s="98"/>
      <c r="K35" s="113">
        <v>157500</v>
      </c>
    </row>
    <row r="36" spans="1:12" x14ac:dyDescent="0.35">
      <c r="A36" s="98" t="s">
        <v>115</v>
      </c>
      <c r="B36" t="s">
        <v>44</v>
      </c>
      <c r="C36" t="s">
        <v>116</v>
      </c>
      <c r="D36" t="s">
        <v>53</v>
      </c>
      <c r="E36" t="s">
        <v>117</v>
      </c>
      <c r="F36" s="107" t="s">
        <v>18</v>
      </c>
      <c r="G36" t="s">
        <v>118</v>
      </c>
      <c r="H36" s="98">
        <v>1</v>
      </c>
      <c r="I36" s="98"/>
      <c r="J36" s="98"/>
      <c r="K36" s="113">
        <v>157500</v>
      </c>
    </row>
    <row r="37" spans="1:12" x14ac:dyDescent="0.35">
      <c r="A37" s="98" t="s">
        <v>119</v>
      </c>
      <c r="B37" t="s">
        <v>58</v>
      </c>
      <c r="C37" t="s">
        <v>116</v>
      </c>
      <c r="D37" t="s">
        <v>53</v>
      </c>
      <c r="E37" t="s">
        <v>120</v>
      </c>
      <c r="F37" s="107" t="s">
        <v>18</v>
      </c>
      <c r="G37" t="s">
        <v>121</v>
      </c>
      <c r="H37" s="98">
        <v>1</v>
      </c>
      <c r="I37" s="98"/>
      <c r="J37" s="98"/>
      <c r="K37" s="113">
        <v>157500</v>
      </c>
    </row>
    <row r="38" spans="1:12" x14ac:dyDescent="0.35">
      <c r="A38" s="98" t="s">
        <v>122</v>
      </c>
      <c r="B38" t="s">
        <v>44</v>
      </c>
      <c r="C38" t="s">
        <v>116</v>
      </c>
      <c r="D38" t="s">
        <v>53</v>
      </c>
      <c r="E38" t="s">
        <v>123</v>
      </c>
      <c r="F38" s="107" t="s">
        <v>18</v>
      </c>
      <c r="G38" t="s">
        <v>124</v>
      </c>
      <c r="H38" s="98">
        <v>1</v>
      </c>
      <c r="I38" s="98"/>
      <c r="J38" s="98"/>
      <c r="K38" s="113">
        <v>525000</v>
      </c>
    </row>
    <row r="39" spans="1:12" ht="15" thickBot="1" x14ac:dyDescent="0.4">
      <c r="K39" s="114">
        <f>SUM(K18:K38)</f>
        <v>3911250</v>
      </c>
    </row>
    <row r="40" spans="1:12" ht="15" thickTop="1" x14ac:dyDescent="0.35"/>
    <row r="42" spans="1:12" x14ac:dyDescent="0.35">
      <c r="B42" s="116" t="s">
        <v>125</v>
      </c>
    </row>
    <row r="43" spans="1:12" x14ac:dyDescent="0.35">
      <c r="A43" s="109" t="s">
        <v>1</v>
      </c>
      <c r="B43" s="1" t="s">
        <v>2</v>
      </c>
      <c r="C43" s="1" t="s">
        <v>3</v>
      </c>
      <c r="D43" s="1" t="s">
        <v>4</v>
      </c>
      <c r="E43" s="1" t="s">
        <v>5</v>
      </c>
      <c r="F43" s="1" t="s">
        <v>6</v>
      </c>
      <c r="G43" s="1" t="s">
        <v>7</v>
      </c>
      <c r="H43" s="109" t="s">
        <v>8</v>
      </c>
      <c r="I43" s="109" t="s">
        <v>9</v>
      </c>
      <c r="J43" s="109" t="s">
        <v>10</v>
      </c>
      <c r="K43" s="109" t="s">
        <v>11</v>
      </c>
      <c r="L43" s="2" t="s">
        <v>12</v>
      </c>
    </row>
    <row r="44" spans="1:12" x14ac:dyDescent="0.35">
      <c r="A44" s="98" t="s">
        <v>126</v>
      </c>
      <c r="B44" t="s">
        <v>127</v>
      </c>
      <c r="C44" t="s">
        <v>15</v>
      </c>
      <c r="D44" t="s">
        <v>16</v>
      </c>
      <c r="E44" t="s">
        <v>128</v>
      </c>
      <c r="F44" s="107" t="s">
        <v>18</v>
      </c>
      <c r="G44" t="s">
        <v>129</v>
      </c>
      <c r="H44" s="115">
        <v>1</v>
      </c>
      <c r="I44" s="110">
        <v>44894.623287037037</v>
      </c>
      <c r="J44" s="115">
        <v>7</v>
      </c>
      <c r="K44" s="112">
        <v>157500</v>
      </c>
    </row>
    <row r="45" spans="1:12" x14ac:dyDescent="0.35">
      <c r="A45" s="98" t="s">
        <v>130</v>
      </c>
      <c r="B45" t="s">
        <v>131</v>
      </c>
      <c r="C45" t="s">
        <v>15</v>
      </c>
      <c r="D45" t="s">
        <v>16</v>
      </c>
      <c r="E45" t="s">
        <v>132</v>
      </c>
      <c r="F45" s="107" t="s">
        <v>18</v>
      </c>
      <c r="G45" t="s">
        <v>133</v>
      </c>
      <c r="H45" s="115">
        <v>1</v>
      </c>
      <c r="I45" s="110">
        <v>44890.527743055558</v>
      </c>
      <c r="J45" s="115">
        <v>7</v>
      </c>
      <c r="K45" s="112">
        <v>73500</v>
      </c>
    </row>
    <row r="46" spans="1:12" x14ac:dyDescent="0.35">
      <c r="A46" s="98" t="s">
        <v>134</v>
      </c>
      <c r="B46" t="s">
        <v>135</v>
      </c>
      <c r="C46" t="s">
        <v>15</v>
      </c>
      <c r="D46" t="s">
        <v>16</v>
      </c>
      <c r="E46" t="s">
        <v>136</v>
      </c>
      <c r="F46" s="107" t="s">
        <v>18</v>
      </c>
      <c r="G46" t="s">
        <v>137</v>
      </c>
      <c r="H46" s="115">
        <v>1</v>
      </c>
      <c r="I46" s="110">
        <v>44883.553576388891</v>
      </c>
      <c r="J46" s="115">
        <v>12</v>
      </c>
      <c r="K46" s="112">
        <v>241500</v>
      </c>
    </row>
    <row r="47" spans="1:12" x14ac:dyDescent="0.35">
      <c r="A47" s="98" t="s">
        <v>138</v>
      </c>
      <c r="B47" t="s">
        <v>139</v>
      </c>
      <c r="C47" t="s">
        <v>15</v>
      </c>
      <c r="D47" t="s">
        <v>16</v>
      </c>
      <c r="E47" t="s">
        <v>140</v>
      </c>
      <c r="F47" s="107" t="s">
        <v>29</v>
      </c>
      <c r="G47" t="s">
        <v>141</v>
      </c>
      <c r="H47" s="115">
        <v>1</v>
      </c>
      <c r="I47" s="110">
        <v>44893.572789351849</v>
      </c>
      <c r="J47" s="115">
        <v>7</v>
      </c>
      <c r="K47" s="112">
        <v>84000</v>
      </c>
    </row>
    <row r="48" spans="1:12" x14ac:dyDescent="0.35">
      <c r="A48" s="98" t="s">
        <v>142</v>
      </c>
      <c r="B48" t="s">
        <v>58</v>
      </c>
      <c r="C48" t="s">
        <v>15</v>
      </c>
      <c r="D48" t="s">
        <v>16</v>
      </c>
      <c r="E48" t="s">
        <v>143</v>
      </c>
      <c r="F48" s="107" t="s">
        <v>18</v>
      </c>
      <c r="G48" t="s">
        <v>144</v>
      </c>
      <c r="H48" s="115">
        <v>1</v>
      </c>
      <c r="I48" s="110">
        <v>44875.618483796294</v>
      </c>
      <c r="J48" s="115">
        <v>12</v>
      </c>
      <c r="K48" s="112">
        <v>105000</v>
      </c>
    </row>
    <row r="49" spans="1:11" x14ac:dyDescent="0.35">
      <c r="A49" s="98" t="s">
        <v>145</v>
      </c>
      <c r="B49" t="s">
        <v>146</v>
      </c>
      <c r="C49" t="s">
        <v>15</v>
      </c>
      <c r="D49" t="s">
        <v>16</v>
      </c>
      <c r="E49" t="s">
        <v>147</v>
      </c>
      <c r="F49" s="107" t="s">
        <v>18</v>
      </c>
      <c r="G49" t="s">
        <v>148</v>
      </c>
      <c r="H49" s="115">
        <v>1</v>
      </c>
      <c r="I49" s="110">
        <v>44883.448449074072</v>
      </c>
      <c r="J49" s="115">
        <v>6</v>
      </c>
      <c r="K49" s="112">
        <v>210000</v>
      </c>
    </row>
    <row r="50" spans="1:11" x14ac:dyDescent="0.35">
      <c r="A50" s="98" t="s">
        <v>149</v>
      </c>
      <c r="B50" t="s">
        <v>146</v>
      </c>
      <c r="C50" t="s">
        <v>15</v>
      </c>
      <c r="D50" t="s">
        <v>16</v>
      </c>
      <c r="E50" t="s">
        <v>150</v>
      </c>
      <c r="F50" s="107" t="s">
        <v>18</v>
      </c>
      <c r="G50" t="s">
        <v>151</v>
      </c>
      <c r="H50" s="115">
        <v>1</v>
      </c>
      <c r="I50" s="110">
        <v>44886.568182870367</v>
      </c>
      <c r="J50" s="115">
        <v>6</v>
      </c>
      <c r="K50" s="112">
        <v>84000</v>
      </c>
    </row>
    <row r="51" spans="1:11" x14ac:dyDescent="0.35">
      <c r="A51" s="98" t="s">
        <v>152</v>
      </c>
      <c r="B51" t="s">
        <v>146</v>
      </c>
      <c r="C51" t="s">
        <v>15</v>
      </c>
      <c r="D51" t="s">
        <v>16</v>
      </c>
      <c r="E51" t="s">
        <v>153</v>
      </c>
      <c r="F51" s="107" t="s">
        <v>18</v>
      </c>
      <c r="G51" t="s">
        <v>154</v>
      </c>
      <c r="H51" s="115">
        <v>1</v>
      </c>
      <c r="I51" s="110">
        <v>44890.497499999998</v>
      </c>
      <c r="J51" s="115">
        <v>6</v>
      </c>
      <c r="K51" s="112">
        <v>157500</v>
      </c>
    </row>
    <row r="52" spans="1:11" x14ac:dyDescent="0.35">
      <c r="A52" s="98" t="s">
        <v>155</v>
      </c>
      <c r="B52" t="s">
        <v>146</v>
      </c>
      <c r="C52" t="s">
        <v>15</v>
      </c>
      <c r="D52" t="s">
        <v>16</v>
      </c>
      <c r="E52" t="s">
        <v>156</v>
      </c>
      <c r="F52" s="107" t="s">
        <v>18</v>
      </c>
      <c r="G52" t="s">
        <v>157</v>
      </c>
      <c r="H52" s="115">
        <v>1</v>
      </c>
      <c r="I52" s="110">
        <v>44893.520335648151</v>
      </c>
      <c r="J52" s="115">
        <v>8</v>
      </c>
      <c r="K52" s="112">
        <v>105000</v>
      </c>
    </row>
    <row r="53" spans="1:11" x14ac:dyDescent="0.35">
      <c r="A53" s="98" t="s">
        <v>158</v>
      </c>
      <c r="B53" t="s">
        <v>146</v>
      </c>
      <c r="C53" t="s">
        <v>15</v>
      </c>
      <c r="D53" t="s">
        <v>16</v>
      </c>
      <c r="E53" t="s">
        <v>159</v>
      </c>
      <c r="F53" s="107" t="s">
        <v>18</v>
      </c>
      <c r="G53" t="s">
        <v>160</v>
      </c>
      <c r="H53" s="115">
        <v>1</v>
      </c>
      <c r="I53" s="110">
        <v>44895.486967592595</v>
      </c>
      <c r="J53" s="115">
        <v>9</v>
      </c>
      <c r="K53" s="112">
        <v>105000</v>
      </c>
    </row>
    <row r="54" spans="1:11" x14ac:dyDescent="0.35">
      <c r="A54" s="98" t="s">
        <v>161</v>
      </c>
      <c r="B54" t="s">
        <v>14</v>
      </c>
      <c r="C54" t="s">
        <v>162</v>
      </c>
      <c r="D54" t="s">
        <v>53</v>
      </c>
      <c r="E54" t="s">
        <v>163</v>
      </c>
      <c r="F54" s="107" t="s">
        <v>29</v>
      </c>
      <c r="G54" t="s">
        <v>164</v>
      </c>
      <c r="H54" s="115">
        <v>1</v>
      </c>
      <c r="I54" s="110">
        <v>44876.522592592592</v>
      </c>
      <c r="J54" s="115">
        <v>7</v>
      </c>
      <c r="K54" s="112">
        <v>94500</v>
      </c>
    </row>
    <row r="55" spans="1:11" x14ac:dyDescent="0.35">
      <c r="A55" s="98" t="s">
        <v>165</v>
      </c>
      <c r="B55" t="s">
        <v>14</v>
      </c>
      <c r="C55" t="s">
        <v>15</v>
      </c>
      <c r="D55" t="s">
        <v>16</v>
      </c>
      <c r="E55" t="s">
        <v>166</v>
      </c>
      <c r="F55" s="107" t="s">
        <v>18</v>
      </c>
      <c r="G55" t="s">
        <v>167</v>
      </c>
      <c r="H55" s="115">
        <v>1</v>
      </c>
      <c r="I55" s="110">
        <v>44881.41920138889</v>
      </c>
      <c r="J55" s="115">
        <v>12</v>
      </c>
      <c r="K55" s="112">
        <v>157500</v>
      </c>
    </row>
    <row r="56" spans="1:11" x14ac:dyDescent="0.35">
      <c r="A56" s="98" t="s">
        <v>168</v>
      </c>
      <c r="B56" t="s">
        <v>14</v>
      </c>
      <c r="C56" t="s">
        <v>169</v>
      </c>
      <c r="D56" t="s">
        <v>53</v>
      </c>
      <c r="E56" t="s">
        <v>170</v>
      </c>
      <c r="F56" s="107" t="s">
        <v>18</v>
      </c>
      <c r="G56" t="s">
        <v>171</v>
      </c>
      <c r="H56" s="115">
        <v>1</v>
      </c>
      <c r="I56" s="110">
        <v>44882.513668981483</v>
      </c>
      <c r="J56" s="115">
        <v>12</v>
      </c>
      <c r="K56" s="112">
        <v>105000</v>
      </c>
    </row>
    <row r="57" spans="1:11" x14ac:dyDescent="0.35">
      <c r="A57" s="98" t="s">
        <v>172</v>
      </c>
      <c r="B57" t="s">
        <v>14</v>
      </c>
      <c r="C57" t="s">
        <v>15</v>
      </c>
      <c r="D57" t="s">
        <v>16</v>
      </c>
      <c r="E57" t="s">
        <v>173</v>
      </c>
      <c r="F57" s="107" t="s">
        <v>29</v>
      </c>
      <c r="G57" t="s">
        <v>174</v>
      </c>
      <c r="H57" s="115">
        <v>1</v>
      </c>
      <c r="I57" s="110">
        <v>44882.518136574072</v>
      </c>
      <c r="J57" s="115">
        <v>12</v>
      </c>
      <c r="K57" s="112">
        <v>78750</v>
      </c>
    </row>
    <row r="58" spans="1:11" x14ac:dyDescent="0.35">
      <c r="A58" s="98" t="s">
        <v>175</v>
      </c>
      <c r="B58" t="s">
        <v>14</v>
      </c>
      <c r="C58" t="s">
        <v>15</v>
      </c>
      <c r="D58" t="s">
        <v>16</v>
      </c>
      <c r="E58" t="s">
        <v>176</v>
      </c>
      <c r="F58" s="107" t="s">
        <v>29</v>
      </c>
      <c r="G58" t="s">
        <v>177</v>
      </c>
      <c r="H58" s="115">
        <v>1</v>
      </c>
      <c r="I58" s="110">
        <v>44883.44840277778</v>
      </c>
      <c r="J58" s="115">
        <v>12</v>
      </c>
      <c r="K58" s="112">
        <v>157500</v>
      </c>
    </row>
    <row r="59" spans="1:11" x14ac:dyDescent="0.35">
      <c r="A59" s="98" t="s">
        <v>178</v>
      </c>
      <c r="B59" t="s">
        <v>14</v>
      </c>
      <c r="C59" t="s">
        <v>15</v>
      </c>
      <c r="D59" t="s">
        <v>16</v>
      </c>
      <c r="E59" t="s">
        <v>179</v>
      </c>
      <c r="F59" s="107" t="s">
        <v>29</v>
      </c>
      <c r="G59" t="s">
        <v>180</v>
      </c>
      <c r="H59" s="115">
        <v>1</v>
      </c>
      <c r="I59" s="110">
        <v>44886.488437499997</v>
      </c>
      <c r="J59" s="115">
        <v>12</v>
      </c>
      <c r="K59" s="112">
        <v>52500</v>
      </c>
    </row>
    <row r="60" spans="1:11" x14ac:dyDescent="0.35">
      <c r="A60" s="98" t="s">
        <v>181</v>
      </c>
      <c r="B60" t="s">
        <v>14</v>
      </c>
      <c r="C60" t="s">
        <v>15</v>
      </c>
      <c r="D60" t="s">
        <v>16</v>
      </c>
      <c r="E60" t="s">
        <v>182</v>
      </c>
      <c r="F60" s="107" t="s">
        <v>18</v>
      </c>
      <c r="G60" t="s">
        <v>183</v>
      </c>
      <c r="H60" s="115">
        <v>1</v>
      </c>
      <c r="I60" s="110">
        <v>44886.556574074071</v>
      </c>
      <c r="J60" s="115">
        <v>12</v>
      </c>
      <c r="K60" s="112">
        <v>157500</v>
      </c>
    </row>
    <row r="61" spans="1:11" x14ac:dyDescent="0.35">
      <c r="A61" s="98" t="s">
        <v>184</v>
      </c>
      <c r="B61" t="s">
        <v>14</v>
      </c>
      <c r="C61" t="s">
        <v>15</v>
      </c>
      <c r="D61" t="s">
        <v>16</v>
      </c>
      <c r="E61" t="s">
        <v>185</v>
      </c>
      <c r="F61" s="107" t="s">
        <v>18</v>
      </c>
      <c r="G61" t="s">
        <v>186</v>
      </c>
      <c r="H61" s="115">
        <v>1</v>
      </c>
      <c r="I61" s="110">
        <v>44889.506261574075</v>
      </c>
      <c r="J61" s="115">
        <v>8</v>
      </c>
      <c r="K61" s="112">
        <v>84000</v>
      </c>
    </row>
    <row r="62" spans="1:11" x14ac:dyDescent="0.35">
      <c r="A62" s="98" t="s">
        <v>187</v>
      </c>
      <c r="B62" t="s">
        <v>14</v>
      </c>
      <c r="C62" t="s">
        <v>188</v>
      </c>
      <c r="D62" t="s">
        <v>16</v>
      </c>
      <c r="E62" t="s">
        <v>189</v>
      </c>
      <c r="F62" s="107" t="s">
        <v>29</v>
      </c>
      <c r="G62" t="s">
        <v>190</v>
      </c>
      <c r="H62" s="115">
        <v>1</v>
      </c>
      <c r="I62" s="110">
        <v>44894.532037037039</v>
      </c>
      <c r="J62" s="115">
        <v>12</v>
      </c>
      <c r="K62" s="112">
        <v>262500</v>
      </c>
    </row>
    <row r="63" spans="1:11" x14ac:dyDescent="0.35">
      <c r="A63" s="98" t="s">
        <v>191</v>
      </c>
      <c r="B63" t="s">
        <v>14</v>
      </c>
      <c r="C63" t="s">
        <v>15</v>
      </c>
      <c r="D63" t="s">
        <v>16</v>
      </c>
      <c r="E63" t="s">
        <v>192</v>
      </c>
      <c r="F63" s="107" t="s">
        <v>18</v>
      </c>
      <c r="G63" t="s">
        <v>193</v>
      </c>
      <c r="H63" s="115">
        <v>1</v>
      </c>
      <c r="I63" s="110">
        <v>44895.460138888891</v>
      </c>
      <c r="J63" s="115">
        <v>6</v>
      </c>
      <c r="K63" s="112">
        <v>63000</v>
      </c>
    </row>
    <row r="64" spans="1:11" x14ac:dyDescent="0.35">
      <c r="A64" s="98" t="s">
        <v>194</v>
      </c>
      <c r="B64" t="s">
        <v>24</v>
      </c>
      <c r="C64" t="s">
        <v>15</v>
      </c>
      <c r="D64" t="s">
        <v>16</v>
      </c>
      <c r="E64" t="s">
        <v>195</v>
      </c>
      <c r="F64" s="107" t="s">
        <v>18</v>
      </c>
      <c r="G64" t="s">
        <v>196</v>
      </c>
      <c r="H64" s="115">
        <v>1</v>
      </c>
      <c r="I64" s="110">
        <v>44873.643483796295</v>
      </c>
      <c r="J64" s="115">
        <v>12</v>
      </c>
      <c r="K64" s="112">
        <v>105000</v>
      </c>
    </row>
    <row r="65" spans="1:11" x14ac:dyDescent="0.35">
      <c r="A65" s="98" t="s">
        <v>197</v>
      </c>
      <c r="B65" t="s">
        <v>24</v>
      </c>
      <c r="C65" t="s">
        <v>15</v>
      </c>
      <c r="D65" t="s">
        <v>16</v>
      </c>
      <c r="E65" t="s">
        <v>198</v>
      </c>
      <c r="F65" s="107" t="s">
        <v>18</v>
      </c>
      <c r="G65" t="s">
        <v>199</v>
      </c>
      <c r="H65" s="115">
        <v>1</v>
      </c>
      <c r="I65" s="110">
        <v>44886.564722222225</v>
      </c>
      <c r="J65" s="115">
        <v>12</v>
      </c>
      <c r="K65" s="112">
        <v>105000</v>
      </c>
    </row>
    <row r="66" spans="1:11" x14ac:dyDescent="0.35">
      <c r="A66" s="98" t="s">
        <v>200</v>
      </c>
      <c r="B66" t="s">
        <v>102</v>
      </c>
      <c r="C66" t="s">
        <v>15</v>
      </c>
      <c r="D66" t="s">
        <v>16</v>
      </c>
      <c r="E66" t="s">
        <v>201</v>
      </c>
      <c r="F66" s="107" t="s">
        <v>29</v>
      </c>
      <c r="G66" t="s">
        <v>202</v>
      </c>
      <c r="H66" s="115">
        <v>1</v>
      </c>
      <c r="I66" s="110">
        <v>44872</v>
      </c>
      <c r="J66" s="115">
        <v>12</v>
      </c>
      <c r="K66" s="112">
        <v>157500</v>
      </c>
    </row>
    <row r="67" spans="1:11" x14ac:dyDescent="0.35">
      <c r="A67" s="98" t="s">
        <v>203</v>
      </c>
      <c r="B67" t="s">
        <v>102</v>
      </c>
      <c r="C67" t="s">
        <v>204</v>
      </c>
      <c r="D67" t="s">
        <v>53</v>
      </c>
      <c r="E67" t="s">
        <v>205</v>
      </c>
      <c r="F67" s="107" t="s">
        <v>29</v>
      </c>
      <c r="G67" t="s">
        <v>206</v>
      </c>
      <c r="H67" s="115">
        <v>1</v>
      </c>
      <c r="I67" s="110">
        <v>44876</v>
      </c>
      <c r="J67" s="115">
        <v>6</v>
      </c>
      <c r="K67" s="112">
        <v>210000</v>
      </c>
    </row>
    <row r="68" spans="1:11" x14ac:dyDescent="0.35">
      <c r="A68" s="98" t="s">
        <v>207</v>
      </c>
      <c r="B68" t="s">
        <v>102</v>
      </c>
      <c r="C68" t="s">
        <v>15</v>
      </c>
      <c r="D68" t="s">
        <v>16</v>
      </c>
      <c r="E68" t="s">
        <v>208</v>
      </c>
      <c r="F68" s="107" t="s">
        <v>29</v>
      </c>
      <c r="G68" t="s">
        <v>209</v>
      </c>
      <c r="H68" s="115">
        <v>1</v>
      </c>
      <c r="I68" s="110">
        <v>44891.497696759259</v>
      </c>
      <c r="J68" s="115">
        <v>12</v>
      </c>
      <c r="K68" s="112">
        <v>210000</v>
      </c>
    </row>
    <row r="69" spans="1:11" x14ac:dyDescent="0.35">
      <c r="A69" s="98" t="s">
        <v>210</v>
      </c>
      <c r="B69" t="s">
        <v>102</v>
      </c>
      <c r="C69" t="s">
        <v>106</v>
      </c>
      <c r="D69" t="s">
        <v>16</v>
      </c>
      <c r="E69" t="s">
        <v>211</v>
      </c>
      <c r="F69" s="107" t="s">
        <v>18</v>
      </c>
      <c r="G69" t="s">
        <v>212</v>
      </c>
      <c r="H69" s="115">
        <v>1</v>
      </c>
      <c r="I69" s="110">
        <v>44895</v>
      </c>
      <c r="J69" s="115">
        <v>12</v>
      </c>
      <c r="K69" s="112">
        <v>105000</v>
      </c>
    </row>
    <row r="70" spans="1:11" x14ac:dyDescent="0.35">
      <c r="A70" s="98" t="s">
        <v>213</v>
      </c>
      <c r="B70" t="s">
        <v>32</v>
      </c>
      <c r="C70" t="s">
        <v>15</v>
      </c>
      <c r="D70" t="s">
        <v>16</v>
      </c>
      <c r="E70" t="s">
        <v>214</v>
      </c>
      <c r="F70" s="107" t="s">
        <v>18</v>
      </c>
      <c r="G70" t="s">
        <v>215</v>
      </c>
      <c r="H70" s="115">
        <v>1</v>
      </c>
      <c r="I70" s="110">
        <v>44891.437592592592</v>
      </c>
      <c r="J70" s="115">
        <v>6</v>
      </c>
      <c r="K70" s="112">
        <v>241500</v>
      </c>
    </row>
    <row r="71" spans="1:11" x14ac:dyDescent="0.35">
      <c r="A71" s="98" t="s">
        <v>216</v>
      </c>
      <c r="B71" t="s">
        <v>32</v>
      </c>
      <c r="C71" t="s">
        <v>15</v>
      </c>
      <c r="D71" t="s">
        <v>16</v>
      </c>
      <c r="E71" t="s">
        <v>217</v>
      </c>
      <c r="F71" s="107" t="s">
        <v>18</v>
      </c>
      <c r="G71" t="s">
        <v>218</v>
      </c>
      <c r="H71" s="115">
        <v>1</v>
      </c>
      <c r="I71" s="110">
        <v>44893.536053240743</v>
      </c>
      <c r="J71" s="115">
        <v>6</v>
      </c>
      <c r="K71" s="112">
        <v>63000</v>
      </c>
    </row>
    <row r="72" spans="1:11" x14ac:dyDescent="0.35">
      <c r="A72" s="98" t="s">
        <v>219</v>
      </c>
      <c r="B72" t="s">
        <v>32</v>
      </c>
      <c r="C72" t="s">
        <v>15</v>
      </c>
      <c r="D72" t="s">
        <v>16</v>
      </c>
      <c r="E72" t="s">
        <v>220</v>
      </c>
      <c r="F72" s="107" t="s">
        <v>18</v>
      </c>
      <c r="G72" t="s">
        <v>221</v>
      </c>
      <c r="H72" s="115">
        <v>1</v>
      </c>
      <c r="I72" s="110">
        <v>44893.540891203702</v>
      </c>
      <c r="J72" s="115">
        <v>8</v>
      </c>
      <c r="K72" s="112">
        <v>136500</v>
      </c>
    </row>
    <row r="73" spans="1:11" x14ac:dyDescent="0.35">
      <c r="A73" s="98" t="s">
        <v>222</v>
      </c>
      <c r="B73" t="s">
        <v>223</v>
      </c>
      <c r="C73" t="s">
        <v>52</v>
      </c>
      <c r="D73" t="s">
        <v>53</v>
      </c>
      <c r="E73" t="s">
        <v>224</v>
      </c>
      <c r="F73" s="107" t="s">
        <v>18</v>
      </c>
      <c r="G73" t="s">
        <v>225</v>
      </c>
      <c r="H73" s="115">
        <v>1</v>
      </c>
      <c r="I73" s="110">
        <v>44893.56113425926</v>
      </c>
      <c r="J73" s="115">
        <v>12</v>
      </c>
      <c r="K73" s="112">
        <v>157500</v>
      </c>
    </row>
    <row r="74" spans="1:11" x14ac:dyDescent="0.35">
      <c r="A74" s="98" t="s">
        <v>226</v>
      </c>
      <c r="B74" t="s">
        <v>36</v>
      </c>
      <c r="C74" t="s">
        <v>188</v>
      </c>
      <c r="D74" t="s">
        <v>16</v>
      </c>
      <c r="E74" t="s">
        <v>227</v>
      </c>
      <c r="F74" s="107" t="s">
        <v>29</v>
      </c>
      <c r="G74" t="s">
        <v>228</v>
      </c>
      <c r="H74" s="115">
        <v>1</v>
      </c>
      <c r="I74" s="110">
        <v>44881.483958333331</v>
      </c>
      <c r="J74" s="115">
        <v>12</v>
      </c>
      <c r="K74" s="112">
        <v>157500</v>
      </c>
    </row>
    <row r="75" spans="1:11" x14ac:dyDescent="0.35">
      <c r="A75" s="98" t="s">
        <v>229</v>
      </c>
      <c r="B75" t="s">
        <v>230</v>
      </c>
      <c r="C75" t="s">
        <v>116</v>
      </c>
      <c r="D75" t="s">
        <v>53</v>
      </c>
      <c r="E75" t="s">
        <v>231</v>
      </c>
      <c r="F75" s="107" t="s">
        <v>18</v>
      </c>
      <c r="G75" t="s">
        <v>232</v>
      </c>
      <c r="H75" s="115">
        <v>1</v>
      </c>
      <c r="I75" s="110">
        <v>44881.514490740738</v>
      </c>
      <c r="J75" s="115">
        <v>9</v>
      </c>
      <c r="K75" s="112">
        <v>105000</v>
      </c>
    </row>
    <row r="76" spans="1:11" x14ac:dyDescent="0.35">
      <c r="A76" s="98" t="s">
        <v>233</v>
      </c>
      <c r="B76" t="s">
        <v>230</v>
      </c>
      <c r="C76" t="s">
        <v>188</v>
      </c>
      <c r="D76" t="s">
        <v>16</v>
      </c>
      <c r="E76" t="s">
        <v>234</v>
      </c>
      <c r="F76" s="107" t="s">
        <v>29</v>
      </c>
      <c r="G76" t="s">
        <v>235</v>
      </c>
      <c r="H76" s="115">
        <v>1</v>
      </c>
      <c r="I76" s="110">
        <v>44883.415034722224</v>
      </c>
      <c r="J76" s="115">
        <v>6</v>
      </c>
      <c r="K76" s="112">
        <v>63000</v>
      </c>
    </row>
    <row r="77" spans="1:11" x14ac:dyDescent="0.35">
      <c r="A77" s="98" t="s">
        <v>236</v>
      </c>
      <c r="B77" t="s">
        <v>237</v>
      </c>
      <c r="C77" t="s">
        <v>15</v>
      </c>
      <c r="D77" t="s">
        <v>16</v>
      </c>
      <c r="E77" t="s">
        <v>238</v>
      </c>
      <c r="F77" s="107" t="s">
        <v>29</v>
      </c>
      <c r="G77" t="s">
        <v>239</v>
      </c>
      <c r="H77" s="115">
        <v>1</v>
      </c>
      <c r="I77" s="110">
        <v>44874.606122685182</v>
      </c>
      <c r="J77" s="115">
        <v>10</v>
      </c>
      <c r="K77" s="112">
        <v>157500</v>
      </c>
    </row>
    <row r="78" spans="1:11" x14ac:dyDescent="0.35">
      <c r="A78" s="98" t="s">
        <v>240</v>
      </c>
      <c r="B78" t="s">
        <v>237</v>
      </c>
      <c r="C78" t="s">
        <v>15</v>
      </c>
      <c r="D78" t="s">
        <v>16</v>
      </c>
      <c r="E78" t="s">
        <v>241</v>
      </c>
      <c r="F78" s="107" t="s">
        <v>29</v>
      </c>
      <c r="G78" t="s">
        <v>242</v>
      </c>
      <c r="H78" s="115">
        <v>1</v>
      </c>
      <c r="I78" s="110">
        <v>44881.509976851848</v>
      </c>
      <c r="J78" s="115">
        <v>9</v>
      </c>
      <c r="K78" s="112">
        <v>157500</v>
      </c>
    </row>
    <row r="79" spans="1:11" x14ac:dyDescent="0.35">
      <c r="A79" s="98" t="s">
        <v>243</v>
      </c>
      <c r="B79" t="s">
        <v>237</v>
      </c>
      <c r="C79" t="s">
        <v>169</v>
      </c>
      <c r="D79" t="s">
        <v>53</v>
      </c>
      <c r="E79" t="s">
        <v>244</v>
      </c>
      <c r="F79" s="107" t="s">
        <v>18</v>
      </c>
      <c r="G79" t="s">
        <v>245</v>
      </c>
      <c r="H79" s="115">
        <v>1</v>
      </c>
      <c r="I79" s="110">
        <v>44883.454733796294</v>
      </c>
      <c r="J79" s="115">
        <v>12</v>
      </c>
      <c r="K79" s="112">
        <v>126000</v>
      </c>
    </row>
    <row r="80" spans="1:11" x14ac:dyDescent="0.35">
      <c r="A80" s="98" t="s">
        <v>246</v>
      </c>
      <c r="B80" t="s">
        <v>247</v>
      </c>
      <c r="C80" t="s">
        <v>248</v>
      </c>
      <c r="D80" t="s">
        <v>53</v>
      </c>
      <c r="E80" t="s">
        <v>249</v>
      </c>
      <c r="F80" s="107" t="s">
        <v>29</v>
      </c>
      <c r="G80" t="s">
        <v>250</v>
      </c>
      <c r="H80" s="115">
        <v>1</v>
      </c>
      <c r="I80" s="110">
        <v>44876.59447916667</v>
      </c>
      <c r="J80" s="115">
        <v>12</v>
      </c>
      <c r="K80" s="112">
        <v>157500</v>
      </c>
    </row>
    <row r="81" spans="1:12" x14ac:dyDescent="0.35">
      <c r="A81" s="98" t="s">
        <v>251</v>
      </c>
      <c r="B81" t="s">
        <v>252</v>
      </c>
      <c r="C81" t="s">
        <v>52</v>
      </c>
      <c r="D81" t="s">
        <v>53</v>
      </c>
      <c r="E81" t="s">
        <v>253</v>
      </c>
      <c r="F81" s="107" t="s">
        <v>18</v>
      </c>
      <c r="G81" t="s">
        <v>254</v>
      </c>
      <c r="H81" s="115">
        <v>1</v>
      </c>
      <c r="I81" s="110">
        <v>44883.56795138889</v>
      </c>
      <c r="J81" s="115">
        <v>12</v>
      </c>
      <c r="K81" s="112">
        <v>210000</v>
      </c>
    </row>
    <row r="82" spans="1:12" x14ac:dyDescent="0.35">
      <c r="A82" s="98" t="s">
        <v>255</v>
      </c>
      <c r="B82" t="s">
        <v>256</v>
      </c>
      <c r="C82" t="s">
        <v>257</v>
      </c>
      <c r="D82" t="s">
        <v>53</v>
      </c>
      <c r="E82" t="s">
        <v>258</v>
      </c>
      <c r="F82" s="107" t="s">
        <v>29</v>
      </c>
      <c r="G82" t="s">
        <v>259</v>
      </c>
      <c r="H82" s="115">
        <v>1</v>
      </c>
      <c r="I82" s="110">
        <v>44895.451342592591</v>
      </c>
      <c r="J82" s="115">
        <v>12</v>
      </c>
      <c r="K82" s="112">
        <v>178500</v>
      </c>
    </row>
    <row r="83" spans="1:12" x14ac:dyDescent="0.35">
      <c r="A83" s="98" t="s">
        <v>260</v>
      </c>
      <c r="B83" t="s">
        <v>261</v>
      </c>
      <c r="C83" t="s">
        <v>188</v>
      </c>
      <c r="D83" t="s">
        <v>16</v>
      </c>
      <c r="E83" t="s">
        <v>262</v>
      </c>
      <c r="F83" s="107" t="s">
        <v>18</v>
      </c>
      <c r="G83" t="s">
        <v>263</v>
      </c>
      <c r="H83" s="115">
        <v>1</v>
      </c>
      <c r="I83" s="110">
        <v>44891.468958333331</v>
      </c>
      <c r="J83" s="115">
        <v>12</v>
      </c>
      <c r="K83" s="112">
        <v>157500</v>
      </c>
    </row>
    <row r="84" spans="1:12" x14ac:dyDescent="0.35">
      <c r="A84" s="98" t="s">
        <v>264</v>
      </c>
      <c r="B84" t="s">
        <v>83</v>
      </c>
      <c r="C84" t="s">
        <v>15</v>
      </c>
      <c r="D84" t="s">
        <v>16</v>
      </c>
      <c r="E84" t="s">
        <v>265</v>
      </c>
      <c r="F84" s="107" t="s">
        <v>18</v>
      </c>
      <c r="G84" t="s">
        <v>266</v>
      </c>
      <c r="H84" s="115">
        <v>1</v>
      </c>
      <c r="I84" s="110">
        <v>44889.399062500001</v>
      </c>
      <c r="J84" s="115">
        <v>12</v>
      </c>
      <c r="K84" s="112">
        <v>231000</v>
      </c>
    </row>
    <row r="85" spans="1:12" x14ac:dyDescent="0.35">
      <c r="A85" s="98" t="s">
        <v>267</v>
      </c>
      <c r="B85" t="s">
        <v>268</v>
      </c>
      <c r="C85" t="s">
        <v>15</v>
      </c>
      <c r="D85" t="s">
        <v>16</v>
      </c>
      <c r="E85" t="s">
        <v>269</v>
      </c>
      <c r="F85" s="107" t="s">
        <v>29</v>
      </c>
      <c r="G85" t="s">
        <v>270</v>
      </c>
      <c r="H85" s="115">
        <v>1</v>
      </c>
      <c r="I85" s="110">
        <v>44890.563680555555</v>
      </c>
      <c r="J85" s="115">
        <v>6</v>
      </c>
      <c r="K85" s="112">
        <v>157500</v>
      </c>
    </row>
    <row r="86" spans="1:12" x14ac:dyDescent="0.35">
      <c r="A86" s="98" t="s">
        <v>271</v>
      </c>
      <c r="B86" t="s">
        <v>44</v>
      </c>
      <c r="C86" t="s">
        <v>188</v>
      </c>
      <c r="D86" t="s">
        <v>16</v>
      </c>
      <c r="E86" t="s">
        <v>272</v>
      </c>
      <c r="F86" s="107" t="s">
        <v>18</v>
      </c>
      <c r="G86" t="s">
        <v>273</v>
      </c>
      <c r="H86" s="115">
        <v>1</v>
      </c>
      <c r="I86" s="110">
        <v>44876.721412037034</v>
      </c>
      <c r="J86" s="115">
        <v>12</v>
      </c>
      <c r="K86" s="112">
        <v>315000</v>
      </c>
    </row>
    <row r="87" spans="1:12" x14ac:dyDescent="0.35">
      <c r="A87" s="98" t="s">
        <v>274</v>
      </c>
      <c r="B87" t="s">
        <v>44</v>
      </c>
      <c r="C87" t="s">
        <v>188</v>
      </c>
      <c r="D87" t="s">
        <v>16</v>
      </c>
      <c r="E87" t="s">
        <v>275</v>
      </c>
      <c r="F87" s="107" t="s">
        <v>18</v>
      </c>
      <c r="G87" t="s">
        <v>276</v>
      </c>
      <c r="H87" s="115">
        <v>1</v>
      </c>
      <c r="I87" s="110">
        <v>44881.448993055557</v>
      </c>
      <c r="J87" s="115">
        <v>8</v>
      </c>
      <c r="K87" s="112">
        <v>210000</v>
      </c>
    </row>
    <row r="88" spans="1:12" x14ac:dyDescent="0.35">
      <c r="A88" s="98" t="s">
        <v>277</v>
      </c>
      <c r="B88" t="s">
        <v>44</v>
      </c>
      <c r="C88" t="s">
        <v>188</v>
      </c>
      <c r="D88" t="s">
        <v>16</v>
      </c>
      <c r="E88" t="s">
        <v>278</v>
      </c>
      <c r="F88" s="107" t="s">
        <v>29</v>
      </c>
      <c r="G88" t="s">
        <v>279</v>
      </c>
      <c r="H88" s="115">
        <v>1</v>
      </c>
      <c r="I88" s="110">
        <v>44894.630324074074</v>
      </c>
      <c r="J88" s="115">
        <v>9</v>
      </c>
      <c r="K88" s="112">
        <v>105000</v>
      </c>
    </row>
    <row r="89" spans="1:12" x14ac:dyDescent="0.35">
      <c r="A89" s="98" t="s">
        <v>280</v>
      </c>
      <c r="B89" t="s">
        <v>281</v>
      </c>
      <c r="C89" t="s">
        <v>15</v>
      </c>
      <c r="D89" t="s">
        <v>16</v>
      </c>
      <c r="E89" t="s">
        <v>282</v>
      </c>
      <c r="F89" s="107" t="s">
        <v>18</v>
      </c>
      <c r="G89" t="s">
        <v>283</v>
      </c>
      <c r="H89" s="115">
        <v>1</v>
      </c>
      <c r="I89" s="110">
        <v>44890.548229166663</v>
      </c>
      <c r="J89" s="115">
        <v>14</v>
      </c>
      <c r="K89" s="112">
        <v>157500</v>
      </c>
    </row>
    <row r="90" spans="1:12" x14ac:dyDescent="0.35">
      <c r="A90" s="98" t="s">
        <v>284</v>
      </c>
      <c r="B90" t="s">
        <v>285</v>
      </c>
      <c r="C90" t="s">
        <v>15</v>
      </c>
      <c r="D90" t="s">
        <v>16</v>
      </c>
      <c r="E90" t="s">
        <v>286</v>
      </c>
      <c r="F90" s="107" t="s">
        <v>18</v>
      </c>
      <c r="G90" t="s">
        <v>287</v>
      </c>
      <c r="H90" s="115">
        <v>1</v>
      </c>
      <c r="I90" s="110">
        <v>44882.48877314815</v>
      </c>
      <c r="J90" s="115">
        <v>12</v>
      </c>
      <c r="K90" s="112">
        <v>315000</v>
      </c>
    </row>
    <row r="91" spans="1:12" ht="15" thickBot="1" x14ac:dyDescent="0.4">
      <c r="K91" s="114">
        <f>SUM(K44:K90)</f>
        <v>6987750</v>
      </c>
    </row>
    <row r="92" spans="1:12" ht="15" thickTop="1" x14ac:dyDescent="0.35"/>
    <row r="94" spans="1:12" x14ac:dyDescent="0.35">
      <c r="B94" s="116" t="s">
        <v>288</v>
      </c>
    </row>
    <row r="95" spans="1:12" x14ac:dyDescent="0.35">
      <c r="A95" s="109" t="s">
        <v>1</v>
      </c>
      <c r="B95" s="1" t="s">
        <v>2</v>
      </c>
      <c r="C95" s="1" t="s">
        <v>3</v>
      </c>
      <c r="D95" s="1" t="s">
        <v>4</v>
      </c>
      <c r="E95" s="1" t="s">
        <v>5</v>
      </c>
      <c r="F95" s="1" t="s">
        <v>6</v>
      </c>
      <c r="G95" s="1" t="s">
        <v>7</v>
      </c>
      <c r="H95" s="109" t="s">
        <v>8</v>
      </c>
      <c r="I95" s="109" t="s">
        <v>9</v>
      </c>
      <c r="J95" s="109" t="s">
        <v>10</v>
      </c>
      <c r="K95" s="109" t="s">
        <v>11</v>
      </c>
      <c r="L95" s="2" t="s">
        <v>12</v>
      </c>
    </row>
    <row r="96" spans="1:12" x14ac:dyDescent="0.35">
      <c r="A96" t="s">
        <v>289</v>
      </c>
      <c r="B96" t="s">
        <v>256</v>
      </c>
      <c r="C96" t="s">
        <v>188</v>
      </c>
      <c r="D96" t="s">
        <v>16</v>
      </c>
      <c r="E96" t="s">
        <v>290</v>
      </c>
      <c r="G96" t="s">
        <v>291</v>
      </c>
      <c r="H96">
        <v>1</v>
      </c>
      <c r="I96" s="117">
        <v>44925.626168981478</v>
      </c>
      <c r="J96" s="118">
        <v>12</v>
      </c>
      <c r="K96" s="119">
        <v>315000</v>
      </c>
    </row>
    <row r="97" spans="1:11" x14ac:dyDescent="0.35">
      <c r="A97" t="s">
        <v>292</v>
      </c>
      <c r="B97" t="s">
        <v>44</v>
      </c>
      <c r="C97" t="s">
        <v>188</v>
      </c>
      <c r="D97" t="s">
        <v>16</v>
      </c>
      <c r="E97" t="s">
        <v>293</v>
      </c>
      <c r="G97" t="s">
        <v>294</v>
      </c>
      <c r="H97">
        <v>1</v>
      </c>
      <c r="I97" s="117">
        <v>44918.547199074077</v>
      </c>
      <c r="J97" s="118">
        <v>10</v>
      </c>
      <c r="K97" s="120">
        <v>210000</v>
      </c>
    </row>
    <row r="98" spans="1:11" x14ac:dyDescent="0.35">
      <c r="A98" t="s">
        <v>295</v>
      </c>
      <c r="B98" t="s">
        <v>296</v>
      </c>
      <c r="C98" t="s">
        <v>15</v>
      </c>
      <c r="D98" t="s">
        <v>16</v>
      </c>
      <c r="E98" t="s">
        <v>297</v>
      </c>
      <c r="G98" t="s">
        <v>298</v>
      </c>
      <c r="H98">
        <v>1</v>
      </c>
      <c r="I98" s="117">
        <v>44918.51054398148</v>
      </c>
      <c r="J98" s="118">
        <v>12</v>
      </c>
      <c r="K98" s="120">
        <v>210000</v>
      </c>
    </row>
    <row r="99" spans="1:11" x14ac:dyDescent="0.35">
      <c r="A99" t="s">
        <v>299</v>
      </c>
      <c r="B99" t="s">
        <v>256</v>
      </c>
      <c r="C99" t="s">
        <v>188</v>
      </c>
      <c r="D99" t="s">
        <v>16</v>
      </c>
      <c r="E99" t="s">
        <v>300</v>
      </c>
      <c r="G99" t="s">
        <v>301</v>
      </c>
      <c r="H99">
        <v>1</v>
      </c>
      <c r="I99" s="117">
        <v>44918.458738425928</v>
      </c>
      <c r="J99" s="118">
        <v>12</v>
      </c>
      <c r="K99" s="120">
        <v>94500</v>
      </c>
    </row>
    <row r="100" spans="1:11" x14ac:dyDescent="0.35">
      <c r="A100" t="s">
        <v>302</v>
      </c>
      <c r="B100" t="s">
        <v>32</v>
      </c>
      <c r="C100" t="s">
        <v>52</v>
      </c>
      <c r="D100" t="s">
        <v>53</v>
      </c>
      <c r="E100" t="s">
        <v>303</v>
      </c>
      <c r="G100" t="s">
        <v>304</v>
      </c>
      <c r="H100">
        <v>1</v>
      </c>
      <c r="I100" s="117">
        <v>44915.527708333335</v>
      </c>
      <c r="J100" s="118">
        <v>12</v>
      </c>
      <c r="K100" s="120">
        <v>315000</v>
      </c>
    </row>
    <row r="101" spans="1:11" x14ac:dyDescent="0.35">
      <c r="A101" t="s">
        <v>305</v>
      </c>
      <c r="B101" t="s">
        <v>306</v>
      </c>
      <c r="C101" t="s">
        <v>188</v>
      </c>
      <c r="D101" t="s">
        <v>16</v>
      </c>
      <c r="E101" t="s">
        <v>307</v>
      </c>
      <c r="G101" t="s">
        <v>308</v>
      </c>
      <c r="H101">
        <v>1</v>
      </c>
      <c r="I101" s="117">
        <v>44915.444421296299</v>
      </c>
      <c r="J101" s="118">
        <v>9</v>
      </c>
      <c r="K101" s="120">
        <v>73500</v>
      </c>
    </row>
    <row r="102" spans="1:11" x14ac:dyDescent="0.35">
      <c r="A102" t="s">
        <v>309</v>
      </c>
      <c r="B102" t="s">
        <v>14</v>
      </c>
      <c r="C102" t="s">
        <v>15</v>
      </c>
      <c r="D102" t="s">
        <v>16</v>
      </c>
      <c r="E102" t="s">
        <v>310</v>
      </c>
      <c r="G102" t="s">
        <v>311</v>
      </c>
      <c r="H102">
        <v>1</v>
      </c>
      <c r="I102" s="117">
        <v>44914.557997685188</v>
      </c>
      <c r="J102" s="118">
        <v>12</v>
      </c>
      <c r="K102" s="120">
        <v>210000</v>
      </c>
    </row>
    <row r="103" spans="1:11" x14ac:dyDescent="0.35">
      <c r="A103" t="s">
        <v>312</v>
      </c>
      <c r="B103" t="s">
        <v>58</v>
      </c>
      <c r="C103" t="s">
        <v>15</v>
      </c>
      <c r="D103" t="s">
        <v>16</v>
      </c>
      <c r="E103" t="s">
        <v>313</v>
      </c>
      <c r="G103" t="s">
        <v>314</v>
      </c>
      <c r="H103">
        <v>1</v>
      </c>
      <c r="I103" s="117">
        <v>44914.534050925926</v>
      </c>
      <c r="J103" s="118">
        <v>12</v>
      </c>
      <c r="K103" s="120">
        <v>105000</v>
      </c>
    </row>
    <row r="104" spans="1:11" x14ac:dyDescent="0.35">
      <c r="A104" t="s">
        <v>315</v>
      </c>
      <c r="B104" t="s">
        <v>24</v>
      </c>
      <c r="C104" t="s">
        <v>15</v>
      </c>
      <c r="D104" t="s">
        <v>16</v>
      </c>
      <c r="E104" t="s">
        <v>316</v>
      </c>
      <c r="G104" t="s">
        <v>317</v>
      </c>
      <c r="H104">
        <v>1</v>
      </c>
      <c r="I104" s="117">
        <v>44914.533229166664</v>
      </c>
      <c r="J104" s="118">
        <v>12</v>
      </c>
      <c r="K104" s="120">
        <v>157500</v>
      </c>
    </row>
    <row r="105" spans="1:11" x14ac:dyDescent="0.35">
      <c r="A105" t="s">
        <v>318</v>
      </c>
      <c r="B105" t="s">
        <v>256</v>
      </c>
      <c r="C105" t="s">
        <v>188</v>
      </c>
      <c r="D105" t="s">
        <v>16</v>
      </c>
      <c r="E105" t="s">
        <v>319</v>
      </c>
      <c r="G105" t="s">
        <v>320</v>
      </c>
      <c r="H105">
        <v>1</v>
      </c>
      <c r="I105" s="117">
        <v>44911.574212962965</v>
      </c>
      <c r="J105" s="118">
        <v>12</v>
      </c>
      <c r="K105" s="120">
        <v>105000</v>
      </c>
    </row>
    <row r="106" spans="1:11" x14ac:dyDescent="0.35">
      <c r="A106" t="s">
        <v>321</v>
      </c>
      <c r="B106" t="s">
        <v>32</v>
      </c>
      <c r="C106" t="s">
        <v>15</v>
      </c>
      <c r="D106" t="s">
        <v>16</v>
      </c>
      <c r="E106" t="s">
        <v>322</v>
      </c>
      <c r="G106" t="s">
        <v>323</v>
      </c>
      <c r="H106">
        <v>1</v>
      </c>
      <c r="I106" s="117">
        <v>44911.52443287037</v>
      </c>
      <c r="J106" s="118">
        <v>7</v>
      </c>
      <c r="K106" s="120">
        <v>63000</v>
      </c>
    </row>
    <row r="107" spans="1:11" x14ac:dyDescent="0.35">
      <c r="A107" t="s">
        <v>324</v>
      </c>
      <c r="B107" t="s">
        <v>44</v>
      </c>
      <c r="C107" t="s">
        <v>188</v>
      </c>
      <c r="D107" t="s">
        <v>16</v>
      </c>
      <c r="E107" t="s">
        <v>325</v>
      </c>
      <c r="G107" t="s">
        <v>326</v>
      </c>
      <c r="H107">
        <v>1</v>
      </c>
      <c r="I107" s="117">
        <v>44911.519120370373</v>
      </c>
      <c r="J107" s="118">
        <v>12</v>
      </c>
      <c r="K107" s="120">
        <v>315000</v>
      </c>
    </row>
    <row r="108" spans="1:11" x14ac:dyDescent="0.35">
      <c r="A108" t="s">
        <v>327</v>
      </c>
      <c r="B108" t="s">
        <v>58</v>
      </c>
      <c r="C108" t="s">
        <v>15</v>
      </c>
      <c r="D108" t="s">
        <v>16</v>
      </c>
      <c r="E108" t="s">
        <v>328</v>
      </c>
      <c r="G108" t="s">
        <v>329</v>
      </c>
      <c r="H108">
        <v>1</v>
      </c>
      <c r="I108" s="117">
        <v>44911.439756944441</v>
      </c>
      <c r="J108" s="118">
        <v>6</v>
      </c>
      <c r="K108" s="120">
        <v>105000</v>
      </c>
    </row>
    <row r="109" spans="1:11" x14ac:dyDescent="0.35">
      <c r="A109" t="s">
        <v>330</v>
      </c>
      <c r="B109" t="s">
        <v>14</v>
      </c>
      <c r="C109" t="s">
        <v>15</v>
      </c>
      <c r="D109" t="s">
        <v>16</v>
      </c>
      <c r="E109" t="s">
        <v>331</v>
      </c>
      <c r="G109" t="s">
        <v>332</v>
      </c>
      <c r="H109">
        <v>1</v>
      </c>
      <c r="I109" s="117">
        <v>44911.343611111108</v>
      </c>
      <c r="J109" s="118">
        <v>10</v>
      </c>
      <c r="K109" s="120">
        <v>126000</v>
      </c>
    </row>
    <row r="110" spans="1:11" x14ac:dyDescent="0.35">
      <c r="A110" t="s">
        <v>333</v>
      </c>
      <c r="B110" t="s">
        <v>58</v>
      </c>
      <c r="C110" t="s">
        <v>15</v>
      </c>
      <c r="D110" t="s">
        <v>16</v>
      </c>
      <c r="E110" t="s">
        <v>334</v>
      </c>
      <c r="G110" t="s">
        <v>335</v>
      </c>
      <c r="H110">
        <v>1</v>
      </c>
      <c r="I110" s="117">
        <v>44910.535636574074</v>
      </c>
      <c r="J110" s="118">
        <v>12</v>
      </c>
      <c r="K110" s="120">
        <v>178500</v>
      </c>
    </row>
    <row r="111" spans="1:11" x14ac:dyDescent="0.35">
      <c r="A111" t="s">
        <v>336</v>
      </c>
      <c r="B111" t="s">
        <v>223</v>
      </c>
      <c r="C111" t="s">
        <v>15</v>
      </c>
      <c r="D111" t="s">
        <v>16</v>
      </c>
      <c r="E111" t="s">
        <v>337</v>
      </c>
      <c r="G111" t="s">
        <v>338</v>
      </c>
      <c r="H111">
        <v>1</v>
      </c>
      <c r="I111" s="117">
        <v>44910.475462962961</v>
      </c>
      <c r="J111" s="118">
        <v>15</v>
      </c>
      <c r="K111" s="120">
        <v>189000</v>
      </c>
    </row>
    <row r="112" spans="1:11" x14ac:dyDescent="0.35">
      <c r="A112" t="s">
        <v>339</v>
      </c>
      <c r="B112" t="s">
        <v>36</v>
      </c>
      <c r="C112" t="s">
        <v>15</v>
      </c>
      <c r="D112" t="s">
        <v>16</v>
      </c>
      <c r="E112" t="s">
        <v>340</v>
      </c>
      <c r="G112" t="s">
        <v>341</v>
      </c>
      <c r="H112">
        <v>1</v>
      </c>
      <c r="I112" s="117">
        <v>44909.437881944446</v>
      </c>
      <c r="J112" s="118">
        <v>6</v>
      </c>
      <c r="K112" s="120">
        <v>63000</v>
      </c>
    </row>
    <row r="113" spans="1:11" x14ac:dyDescent="0.35">
      <c r="A113" t="s">
        <v>342</v>
      </c>
      <c r="B113" t="s">
        <v>32</v>
      </c>
      <c r="C113" t="s">
        <v>169</v>
      </c>
      <c r="D113" t="s">
        <v>53</v>
      </c>
      <c r="E113" t="s">
        <v>343</v>
      </c>
      <c r="G113" t="s">
        <v>344</v>
      </c>
      <c r="H113">
        <v>1</v>
      </c>
      <c r="I113" s="117">
        <v>44909.437858796293</v>
      </c>
      <c r="J113" s="118">
        <v>6</v>
      </c>
      <c r="K113" s="120">
        <v>63000</v>
      </c>
    </row>
    <row r="114" spans="1:11" x14ac:dyDescent="0.35">
      <c r="A114" t="s">
        <v>345</v>
      </c>
      <c r="B114" t="s">
        <v>44</v>
      </c>
      <c r="C114" t="s">
        <v>188</v>
      </c>
      <c r="D114" t="s">
        <v>16</v>
      </c>
      <c r="E114" t="s">
        <v>346</v>
      </c>
      <c r="G114" t="s">
        <v>347</v>
      </c>
      <c r="H114">
        <v>1</v>
      </c>
      <c r="I114" s="117">
        <v>44908.531643518516</v>
      </c>
      <c r="J114" s="118">
        <v>12</v>
      </c>
      <c r="K114" s="120">
        <v>105000</v>
      </c>
    </row>
    <row r="115" spans="1:11" x14ac:dyDescent="0.35">
      <c r="A115" t="s">
        <v>348</v>
      </c>
      <c r="B115" t="s">
        <v>44</v>
      </c>
      <c r="C115" t="s">
        <v>188</v>
      </c>
      <c r="D115" t="s">
        <v>16</v>
      </c>
      <c r="E115" t="s">
        <v>349</v>
      </c>
      <c r="G115" t="s">
        <v>350</v>
      </c>
      <c r="H115">
        <v>1</v>
      </c>
      <c r="I115" s="117">
        <v>44905.437106481484</v>
      </c>
      <c r="J115" s="118">
        <v>6</v>
      </c>
      <c r="K115" s="120">
        <v>105000</v>
      </c>
    </row>
    <row r="116" spans="1:11" x14ac:dyDescent="0.35">
      <c r="A116" t="s">
        <v>351</v>
      </c>
      <c r="B116" t="s">
        <v>14</v>
      </c>
      <c r="C116" t="s">
        <v>204</v>
      </c>
      <c r="D116" t="s">
        <v>53</v>
      </c>
      <c r="E116" t="s">
        <v>352</v>
      </c>
      <c r="G116" t="s">
        <v>353</v>
      </c>
      <c r="H116">
        <v>1</v>
      </c>
      <c r="I116" s="117">
        <v>44905.379351851851</v>
      </c>
      <c r="J116" s="118">
        <v>9</v>
      </c>
      <c r="K116" s="120">
        <v>105000</v>
      </c>
    </row>
    <row r="117" spans="1:11" x14ac:dyDescent="0.35">
      <c r="A117" t="s">
        <v>354</v>
      </c>
      <c r="B117" t="s">
        <v>355</v>
      </c>
      <c r="C117" t="s">
        <v>15</v>
      </c>
      <c r="D117" t="s">
        <v>16</v>
      </c>
      <c r="E117" t="s">
        <v>356</v>
      </c>
      <c r="G117" t="s">
        <v>357</v>
      </c>
      <c r="H117">
        <v>1</v>
      </c>
      <c r="I117" s="117">
        <v>44905.33425925926</v>
      </c>
      <c r="J117" s="118">
        <v>3</v>
      </c>
      <c r="K117" s="120">
        <v>52500</v>
      </c>
    </row>
    <row r="118" spans="1:11" x14ac:dyDescent="0.35">
      <c r="A118" t="s">
        <v>358</v>
      </c>
      <c r="B118" t="s">
        <v>359</v>
      </c>
      <c r="C118" t="s">
        <v>188</v>
      </c>
      <c r="D118" t="s">
        <v>16</v>
      </c>
      <c r="E118" t="s">
        <v>360</v>
      </c>
      <c r="G118" t="s">
        <v>361</v>
      </c>
      <c r="H118">
        <v>1</v>
      </c>
      <c r="I118" s="117">
        <v>44904.515057870369</v>
      </c>
      <c r="J118" s="118">
        <v>6</v>
      </c>
      <c r="K118" s="120">
        <v>105000</v>
      </c>
    </row>
    <row r="119" spans="1:11" x14ac:dyDescent="0.35">
      <c r="A119" t="s">
        <v>362</v>
      </c>
      <c r="B119" t="s">
        <v>306</v>
      </c>
      <c r="C119" t="s">
        <v>15</v>
      </c>
      <c r="D119" t="s">
        <v>16</v>
      </c>
      <c r="E119" t="s">
        <v>363</v>
      </c>
      <c r="G119" t="s">
        <v>364</v>
      </c>
      <c r="H119">
        <v>1</v>
      </c>
      <c r="I119" s="117">
        <v>44904.485000000001</v>
      </c>
      <c r="J119" s="118">
        <v>12</v>
      </c>
      <c r="K119" s="120">
        <v>210000</v>
      </c>
    </row>
    <row r="120" spans="1:11" x14ac:dyDescent="0.35">
      <c r="A120" t="s">
        <v>365</v>
      </c>
      <c r="B120" t="s">
        <v>230</v>
      </c>
      <c r="C120" t="s">
        <v>15</v>
      </c>
      <c r="D120" t="s">
        <v>16</v>
      </c>
      <c r="E120" t="s">
        <v>366</v>
      </c>
      <c r="G120" t="s">
        <v>367</v>
      </c>
      <c r="H120">
        <v>1</v>
      </c>
      <c r="I120" s="117">
        <v>44904.45957175926</v>
      </c>
      <c r="J120" s="118">
        <v>6</v>
      </c>
      <c r="K120" s="120">
        <v>73500</v>
      </c>
    </row>
    <row r="121" spans="1:11" x14ac:dyDescent="0.35">
      <c r="A121" t="s">
        <v>368</v>
      </c>
      <c r="B121" t="s">
        <v>268</v>
      </c>
      <c r="C121" t="s">
        <v>15</v>
      </c>
      <c r="D121" t="s">
        <v>16</v>
      </c>
      <c r="E121" t="s">
        <v>369</v>
      </c>
      <c r="G121" t="s">
        <v>370</v>
      </c>
      <c r="H121">
        <v>1</v>
      </c>
      <c r="I121" s="117">
        <v>44904.326307870368</v>
      </c>
      <c r="J121" s="118">
        <v>12</v>
      </c>
      <c r="K121" s="120">
        <v>94500</v>
      </c>
    </row>
    <row r="122" spans="1:11" x14ac:dyDescent="0.35">
      <c r="A122" t="s">
        <v>371</v>
      </c>
      <c r="B122" t="s">
        <v>44</v>
      </c>
      <c r="C122" t="s">
        <v>188</v>
      </c>
      <c r="D122" t="s">
        <v>16</v>
      </c>
      <c r="E122" t="s">
        <v>372</v>
      </c>
      <c r="G122" t="s">
        <v>373</v>
      </c>
      <c r="H122">
        <v>1</v>
      </c>
      <c r="I122" s="117">
        <v>44904.238217592596</v>
      </c>
      <c r="J122" s="118">
        <v>12</v>
      </c>
      <c r="K122" s="120">
        <v>105000</v>
      </c>
    </row>
    <row r="123" spans="1:11" x14ac:dyDescent="0.35">
      <c r="A123" t="s">
        <v>374</v>
      </c>
      <c r="B123" t="s">
        <v>139</v>
      </c>
      <c r="C123" t="s">
        <v>15</v>
      </c>
      <c r="D123" t="s">
        <v>16</v>
      </c>
      <c r="E123" t="s">
        <v>375</v>
      </c>
      <c r="G123" t="s">
        <v>376</v>
      </c>
      <c r="H123">
        <v>1</v>
      </c>
      <c r="I123" s="117">
        <v>44903.484710648147</v>
      </c>
      <c r="J123" s="118">
        <v>12</v>
      </c>
      <c r="K123" s="120">
        <v>136500</v>
      </c>
    </row>
    <row r="124" spans="1:11" x14ac:dyDescent="0.35">
      <c r="A124" t="s">
        <v>377</v>
      </c>
      <c r="B124" t="s">
        <v>14</v>
      </c>
      <c r="C124" t="s">
        <v>15</v>
      </c>
      <c r="D124" t="s">
        <v>16</v>
      </c>
      <c r="E124" t="s">
        <v>378</v>
      </c>
      <c r="G124" t="s">
        <v>379</v>
      </c>
      <c r="H124">
        <v>1</v>
      </c>
      <c r="I124" s="117">
        <v>44903.40121527778</v>
      </c>
      <c r="J124" s="118">
        <v>12</v>
      </c>
      <c r="K124" s="120">
        <v>105000</v>
      </c>
    </row>
    <row r="125" spans="1:11" x14ac:dyDescent="0.35">
      <c r="A125" t="s">
        <v>380</v>
      </c>
      <c r="B125" t="s">
        <v>14</v>
      </c>
      <c r="C125" t="s">
        <v>381</v>
      </c>
      <c r="D125" t="s">
        <v>16</v>
      </c>
      <c r="E125" t="s">
        <v>382</v>
      </c>
      <c r="G125" t="s">
        <v>383</v>
      </c>
      <c r="H125">
        <v>1</v>
      </c>
      <c r="I125" s="117">
        <v>44902.497557870367</v>
      </c>
      <c r="J125" s="118">
        <v>12</v>
      </c>
      <c r="K125" s="120">
        <v>168000</v>
      </c>
    </row>
    <row r="126" spans="1:11" x14ac:dyDescent="0.35">
      <c r="A126" t="s">
        <v>384</v>
      </c>
      <c r="B126" t="s">
        <v>14</v>
      </c>
      <c r="C126" t="s">
        <v>15</v>
      </c>
      <c r="D126" t="s">
        <v>16</v>
      </c>
      <c r="E126" t="s">
        <v>385</v>
      </c>
      <c r="G126" t="s">
        <v>386</v>
      </c>
      <c r="H126">
        <v>1</v>
      </c>
      <c r="I126" s="117">
        <v>44902.497557870367</v>
      </c>
      <c r="J126" s="118">
        <v>12</v>
      </c>
      <c r="K126" s="120">
        <v>105000</v>
      </c>
    </row>
    <row r="127" spans="1:11" x14ac:dyDescent="0.35">
      <c r="A127" t="s">
        <v>387</v>
      </c>
      <c r="B127" t="s">
        <v>388</v>
      </c>
      <c r="C127" t="s">
        <v>52</v>
      </c>
      <c r="D127" t="s">
        <v>53</v>
      </c>
      <c r="E127" t="s">
        <v>389</v>
      </c>
      <c r="G127" t="s">
        <v>390</v>
      </c>
      <c r="H127">
        <v>1</v>
      </c>
      <c r="I127" s="117">
        <v>44901.522349537037</v>
      </c>
      <c r="J127" s="118">
        <v>12</v>
      </c>
      <c r="K127" s="120">
        <v>315000</v>
      </c>
    </row>
    <row r="128" spans="1:11" x14ac:dyDescent="0.35">
      <c r="A128" t="s">
        <v>391</v>
      </c>
      <c r="B128" t="s">
        <v>14</v>
      </c>
      <c r="C128" t="s">
        <v>188</v>
      </c>
      <c r="D128" t="s">
        <v>16</v>
      </c>
      <c r="E128" t="s">
        <v>392</v>
      </c>
      <c r="G128" t="s">
        <v>393</v>
      </c>
      <c r="H128">
        <v>1</v>
      </c>
      <c r="I128" s="117">
        <v>44901.485601851855</v>
      </c>
      <c r="J128" s="118">
        <v>10</v>
      </c>
      <c r="K128" s="120">
        <v>73500</v>
      </c>
    </row>
    <row r="129" spans="1:11" x14ac:dyDescent="0.35">
      <c r="A129" t="s">
        <v>394</v>
      </c>
      <c r="B129" t="s">
        <v>32</v>
      </c>
      <c r="C129" t="s">
        <v>15</v>
      </c>
      <c r="D129" t="s">
        <v>16</v>
      </c>
      <c r="E129" t="s">
        <v>395</v>
      </c>
      <c r="G129" t="s">
        <v>396</v>
      </c>
      <c r="H129">
        <v>1</v>
      </c>
      <c r="I129" s="117">
        <v>44901.460729166669</v>
      </c>
      <c r="J129" s="118">
        <v>6</v>
      </c>
      <c r="K129" s="120">
        <v>57750</v>
      </c>
    </row>
    <row r="130" spans="1:11" x14ac:dyDescent="0.35">
      <c r="A130" t="s">
        <v>397</v>
      </c>
      <c r="B130" t="s">
        <v>398</v>
      </c>
      <c r="C130" t="s">
        <v>15</v>
      </c>
      <c r="D130" t="s">
        <v>16</v>
      </c>
      <c r="E130" t="s">
        <v>399</v>
      </c>
      <c r="G130" t="s">
        <v>400</v>
      </c>
      <c r="H130">
        <v>1</v>
      </c>
      <c r="I130" s="117">
        <v>44901.428726851853</v>
      </c>
      <c r="J130" s="118">
        <v>12</v>
      </c>
      <c r="K130" s="120">
        <v>105000</v>
      </c>
    </row>
    <row r="131" spans="1:11" x14ac:dyDescent="0.35">
      <c r="A131" t="s">
        <v>401</v>
      </c>
      <c r="B131" t="s">
        <v>24</v>
      </c>
      <c r="C131" t="s">
        <v>15</v>
      </c>
      <c r="D131" t="s">
        <v>16</v>
      </c>
      <c r="E131" t="s">
        <v>402</v>
      </c>
      <c r="G131" t="s">
        <v>403</v>
      </c>
      <c r="H131">
        <v>1</v>
      </c>
      <c r="I131" s="117">
        <v>44901.415902777779</v>
      </c>
      <c r="J131" s="118">
        <v>12</v>
      </c>
      <c r="K131" s="120">
        <v>157500</v>
      </c>
    </row>
    <row r="132" spans="1:11" x14ac:dyDescent="0.35">
      <c r="A132" t="s">
        <v>404</v>
      </c>
      <c r="B132" t="s">
        <v>14</v>
      </c>
      <c r="C132" t="s">
        <v>188</v>
      </c>
      <c r="D132" t="s">
        <v>16</v>
      </c>
      <c r="E132" t="s">
        <v>405</v>
      </c>
      <c r="G132" t="s">
        <v>406</v>
      </c>
      <c r="H132">
        <v>1</v>
      </c>
      <c r="I132" s="117">
        <v>44897.441724537035</v>
      </c>
      <c r="J132" s="118">
        <v>12</v>
      </c>
      <c r="K132" s="120">
        <v>105000</v>
      </c>
    </row>
    <row r="133" spans="1:11" ht="15" thickBot="1" x14ac:dyDescent="0.4">
      <c r="K133" s="121">
        <f>SUM(K96:K132)</f>
        <v>5181750</v>
      </c>
    </row>
    <row r="134" spans="1:11" ht="15" thickTop="1" x14ac:dyDescent="0.35"/>
  </sheetData>
  <conditionalFormatting sqref="G3:G13">
    <cfRule type="duplicateValues" dxfId="83" priority="9"/>
  </conditionalFormatting>
  <conditionalFormatting sqref="G18:G38">
    <cfRule type="duplicateValues" dxfId="82" priority="6"/>
  </conditionalFormatting>
  <conditionalFormatting sqref="H1:H95 H133:H1048576">
    <cfRule type="cellIs" dxfId="81" priority="2" operator="greaterThan">
      <formula>1</formula>
    </cfRule>
  </conditionalFormatting>
  <conditionalFormatting sqref="H2:H13">
    <cfRule type="cellIs" dxfId="80" priority="8" operator="greaterThan">
      <formula>1.5</formula>
    </cfRule>
  </conditionalFormatting>
  <conditionalFormatting sqref="H17:H38">
    <cfRule type="cellIs" dxfId="79" priority="5" operator="greaterThan">
      <formula>1.5</formula>
    </cfRule>
  </conditionalFormatting>
  <conditionalFormatting sqref="H43:H90">
    <cfRule type="cellIs" dxfId="78" priority="3" operator="greaterThan">
      <formula>1.5</formula>
    </cfRule>
  </conditionalFormatting>
  <conditionalFormatting sqref="H95">
    <cfRule type="cellIs" dxfId="77" priority="1" operator="greaterThan">
      <formula>1.5</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ED522-0A0D-4E6B-96B4-B701E36EA0FE}">
  <sheetPr codeName="Sheet1"/>
  <dimension ref="A1:L953"/>
  <sheetViews>
    <sheetView topLeftCell="A763" zoomScale="80" zoomScaleNormal="80" workbookViewId="0">
      <pane xSplit="3" topLeftCell="E1" activePane="topRight" state="frozen"/>
      <selection activeCell="E1305" sqref="E1305"/>
      <selection pane="topRight" activeCell="E1305" sqref="E1305"/>
    </sheetView>
  </sheetViews>
  <sheetFormatPr defaultRowHeight="14.5" x14ac:dyDescent="0.35"/>
  <cols>
    <col min="1" max="1" width="15.54296875" customWidth="1"/>
    <col min="2" max="2" width="26.81640625" customWidth="1"/>
    <col min="3" max="3" width="41" customWidth="1"/>
    <col min="4" max="4" width="38.1796875" customWidth="1"/>
    <col min="5" max="5" width="15.1796875" customWidth="1"/>
    <col min="6" max="6" width="13.1796875" customWidth="1"/>
    <col min="7" max="7" width="38.1796875" customWidth="1"/>
    <col min="8" max="8" width="15" customWidth="1"/>
    <col min="9" max="9" width="16.26953125" customWidth="1"/>
    <col min="10" max="10" width="18.1796875" customWidth="1"/>
    <col min="11" max="11" width="19.453125" customWidth="1"/>
    <col min="12" max="12" width="16" customWidth="1"/>
    <col min="13" max="13" width="14.54296875" customWidth="1"/>
    <col min="14" max="14" width="12.453125" customWidth="1"/>
    <col min="15" max="15" width="17.1796875" customWidth="1"/>
  </cols>
  <sheetData>
    <row r="1" spans="1:12" x14ac:dyDescent="0.35">
      <c r="B1" s="16" t="s">
        <v>407</v>
      </c>
    </row>
    <row r="2" spans="1:12" x14ac:dyDescent="0.35">
      <c r="A2" s="109" t="s">
        <v>1</v>
      </c>
      <c r="B2" s="1" t="s">
        <v>2</v>
      </c>
      <c r="C2" s="1" t="s">
        <v>3</v>
      </c>
      <c r="D2" s="1" t="s">
        <v>4</v>
      </c>
      <c r="E2" s="1" t="s">
        <v>5</v>
      </c>
      <c r="F2" s="1" t="s">
        <v>6</v>
      </c>
      <c r="G2" s="1" t="s">
        <v>7</v>
      </c>
      <c r="H2" s="109" t="s">
        <v>8</v>
      </c>
      <c r="I2" s="109" t="s">
        <v>9</v>
      </c>
      <c r="J2" s="109" t="s">
        <v>10</v>
      </c>
      <c r="K2" s="109" t="s">
        <v>11</v>
      </c>
      <c r="L2" s="11" t="s">
        <v>12</v>
      </c>
    </row>
    <row r="3" spans="1:12" x14ac:dyDescent="0.35">
      <c r="A3">
        <v>880000128</v>
      </c>
      <c r="B3" t="s">
        <v>14</v>
      </c>
      <c r="C3" t="s">
        <v>204</v>
      </c>
      <c r="D3" t="s">
        <v>53</v>
      </c>
      <c r="E3" t="s">
        <v>408</v>
      </c>
      <c r="G3" t="s">
        <v>409</v>
      </c>
      <c r="H3" s="129">
        <v>1</v>
      </c>
      <c r="I3" s="117">
        <v>44956.449421296296</v>
      </c>
      <c r="J3" s="130">
        <v>12</v>
      </c>
      <c r="K3" s="120">
        <v>105000</v>
      </c>
    </row>
    <row r="4" spans="1:12" x14ac:dyDescent="0.35">
      <c r="A4">
        <v>880000125</v>
      </c>
      <c r="B4" t="s">
        <v>410</v>
      </c>
      <c r="C4" t="s">
        <v>411</v>
      </c>
      <c r="D4" t="s">
        <v>16</v>
      </c>
      <c r="E4" t="s">
        <v>412</v>
      </c>
      <c r="G4" t="s">
        <v>413</v>
      </c>
      <c r="H4" s="129">
        <v>1</v>
      </c>
      <c r="I4" s="117">
        <v>44949.486516203702</v>
      </c>
      <c r="J4" s="130">
        <v>8</v>
      </c>
      <c r="K4" s="120">
        <v>73500</v>
      </c>
    </row>
    <row r="5" spans="1:12" x14ac:dyDescent="0.35">
      <c r="A5">
        <v>880000129</v>
      </c>
      <c r="B5" t="s">
        <v>102</v>
      </c>
      <c r="C5" t="s">
        <v>162</v>
      </c>
      <c r="D5" t="s">
        <v>53</v>
      </c>
      <c r="E5" t="s">
        <v>414</v>
      </c>
      <c r="G5" t="s">
        <v>415</v>
      </c>
      <c r="H5" s="129">
        <v>1</v>
      </c>
      <c r="I5" s="117">
        <v>44957.672222222223</v>
      </c>
      <c r="J5" s="130">
        <v>12</v>
      </c>
      <c r="K5" s="120">
        <v>189000</v>
      </c>
    </row>
    <row r="6" spans="1:12" x14ac:dyDescent="0.35">
      <c r="A6">
        <v>880000130</v>
      </c>
      <c r="B6" t="s">
        <v>102</v>
      </c>
      <c r="C6" t="s">
        <v>52</v>
      </c>
      <c r="D6" t="s">
        <v>53</v>
      </c>
      <c r="E6" t="s">
        <v>205</v>
      </c>
      <c r="G6" t="s">
        <v>206</v>
      </c>
      <c r="H6" s="129">
        <v>2</v>
      </c>
      <c r="I6" s="117">
        <v>44957.511944444443</v>
      </c>
      <c r="J6" s="130">
        <v>6</v>
      </c>
      <c r="K6" s="120">
        <v>210000</v>
      </c>
    </row>
    <row r="7" spans="1:12" x14ac:dyDescent="0.35">
      <c r="A7">
        <v>880000123</v>
      </c>
      <c r="B7" t="s">
        <v>32</v>
      </c>
      <c r="C7" t="s">
        <v>188</v>
      </c>
      <c r="D7" t="s">
        <v>16</v>
      </c>
      <c r="E7" t="s">
        <v>416</v>
      </c>
      <c r="G7" t="s">
        <v>417</v>
      </c>
      <c r="H7" s="129">
        <v>1</v>
      </c>
      <c r="I7" s="117">
        <v>44949.443437499998</v>
      </c>
      <c r="J7" s="130">
        <v>4</v>
      </c>
      <c r="K7" s="120">
        <v>52500</v>
      </c>
    </row>
    <row r="8" spans="1:12" x14ac:dyDescent="0.35">
      <c r="A8">
        <v>880000120</v>
      </c>
      <c r="B8" t="s">
        <v>14</v>
      </c>
      <c r="C8" t="s">
        <v>162</v>
      </c>
      <c r="D8" t="s">
        <v>53</v>
      </c>
      <c r="E8" t="s">
        <v>418</v>
      </c>
      <c r="G8" t="s">
        <v>419</v>
      </c>
      <c r="H8" s="129">
        <v>1</v>
      </c>
      <c r="I8" s="117">
        <v>44945.556909722225</v>
      </c>
      <c r="J8" s="130">
        <v>12</v>
      </c>
      <c r="K8" s="120">
        <v>210000</v>
      </c>
    </row>
    <row r="9" spans="1:12" x14ac:dyDescent="0.35">
      <c r="A9">
        <v>890000051</v>
      </c>
      <c r="B9" t="s">
        <v>420</v>
      </c>
      <c r="C9" t="s">
        <v>15</v>
      </c>
      <c r="D9" t="s">
        <v>16</v>
      </c>
      <c r="E9" t="s">
        <v>421</v>
      </c>
      <c r="G9" t="s">
        <v>422</v>
      </c>
      <c r="H9" s="129">
        <v>2</v>
      </c>
      <c r="I9" s="117">
        <v>44952.580428240741</v>
      </c>
      <c r="J9" s="130">
        <v>12</v>
      </c>
      <c r="K9" s="120">
        <v>157500</v>
      </c>
    </row>
    <row r="10" spans="1:12" x14ac:dyDescent="0.35">
      <c r="A10">
        <v>890000056</v>
      </c>
      <c r="B10" t="s">
        <v>40</v>
      </c>
      <c r="C10" t="s">
        <v>15</v>
      </c>
      <c r="D10" t="s">
        <v>16</v>
      </c>
      <c r="E10" t="s">
        <v>423</v>
      </c>
      <c r="G10" t="s">
        <v>424</v>
      </c>
      <c r="H10" s="129">
        <v>1</v>
      </c>
      <c r="I10" s="117">
        <v>44957.493032407408</v>
      </c>
      <c r="J10" s="130">
        <v>12</v>
      </c>
      <c r="K10" s="120">
        <v>157500</v>
      </c>
    </row>
    <row r="11" spans="1:12" x14ac:dyDescent="0.35">
      <c r="A11">
        <v>880000117</v>
      </c>
      <c r="B11" t="s">
        <v>58</v>
      </c>
      <c r="C11" t="s">
        <v>52</v>
      </c>
      <c r="D11" t="s">
        <v>53</v>
      </c>
      <c r="E11" t="s">
        <v>425</v>
      </c>
      <c r="G11" t="s">
        <v>426</v>
      </c>
      <c r="H11" s="129">
        <v>1</v>
      </c>
      <c r="I11" s="117">
        <v>44943</v>
      </c>
      <c r="J11" s="130">
        <v>8</v>
      </c>
      <c r="K11" s="120">
        <v>63000</v>
      </c>
    </row>
    <row r="12" spans="1:12" x14ac:dyDescent="0.35">
      <c r="A12">
        <v>880000127</v>
      </c>
      <c r="B12" t="s">
        <v>14</v>
      </c>
      <c r="C12" t="s">
        <v>116</v>
      </c>
      <c r="D12" t="s">
        <v>53</v>
      </c>
      <c r="E12" t="s">
        <v>17</v>
      </c>
      <c r="G12" t="s">
        <v>427</v>
      </c>
      <c r="H12" s="129">
        <v>2</v>
      </c>
      <c r="I12" s="117">
        <v>44954.499467592592</v>
      </c>
      <c r="J12" s="130">
        <v>12</v>
      </c>
      <c r="K12" s="120">
        <v>63000</v>
      </c>
    </row>
    <row r="13" spans="1:12" x14ac:dyDescent="0.35">
      <c r="A13">
        <v>890000054</v>
      </c>
      <c r="B13" t="s">
        <v>14</v>
      </c>
      <c r="C13" t="s">
        <v>15</v>
      </c>
      <c r="D13" t="s">
        <v>16</v>
      </c>
      <c r="E13" t="s">
        <v>428</v>
      </c>
      <c r="G13" t="s">
        <v>429</v>
      </c>
      <c r="H13" s="129">
        <v>1</v>
      </c>
      <c r="I13" s="117">
        <v>44954.490833333337</v>
      </c>
      <c r="J13" s="130">
        <v>12</v>
      </c>
      <c r="K13" s="120">
        <v>157500</v>
      </c>
    </row>
    <row r="14" spans="1:12" x14ac:dyDescent="0.35">
      <c r="A14">
        <v>890000045</v>
      </c>
      <c r="B14" t="s">
        <v>14</v>
      </c>
      <c r="C14" t="s">
        <v>15</v>
      </c>
      <c r="D14" t="s">
        <v>16</v>
      </c>
      <c r="E14" t="s">
        <v>430</v>
      </c>
      <c r="G14" t="s">
        <v>431</v>
      </c>
      <c r="H14" s="129">
        <v>1</v>
      </c>
      <c r="I14" s="117">
        <v>44946.528506944444</v>
      </c>
      <c r="J14" s="130">
        <v>6</v>
      </c>
      <c r="K14" s="120">
        <v>105000</v>
      </c>
    </row>
    <row r="15" spans="1:12" x14ac:dyDescent="0.35">
      <c r="A15">
        <v>880000118</v>
      </c>
      <c r="B15" t="s">
        <v>32</v>
      </c>
      <c r="C15" t="s">
        <v>15</v>
      </c>
      <c r="D15" t="s">
        <v>16</v>
      </c>
      <c r="E15" t="s">
        <v>432</v>
      </c>
      <c r="G15" t="s">
        <v>433</v>
      </c>
      <c r="H15" s="129">
        <v>1</v>
      </c>
      <c r="I15" s="117">
        <v>44943.571921296294</v>
      </c>
      <c r="J15" s="130">
        <v>6</v>
      </c>
      <c r="K15" s="120">
        <v>157500</v>
      </c>
    </row>
    <row r="16" spans="1:12" x14ac:dyDescent="0.35">
      <c r="A16">
        <v>890000046</v>
      </c>
      <c r="B16" t="s">
        <v>256</v>
      </c>
      <c r="C16" t="s">
        <v>15</v>
      </c>
      <c r="D16" t="s">
        <v>16</v>
      </c>
      <c r="E16" t="s">
        <v>434</v>
      </c>
      <c r="G16" t="s">
        <v>435</v>
      </c>
      <c r="H16" s="129">
        <v>1</v>
      </c>
      <c r="I16" s="117">
        <v>44946.452743055554</v>
      </c>
      <c r="J16" s="130">
        <v>12</v>
      </c>
      <c r="K16" s="120">
        <v>105000</v>
      </c>
    </row>
    <row r="17" spans="1:11" x14ac:dyDescent="0.35">
      <c r="A17">
        <v>880000124</v>
      </c>
      <c r="B17" t="s">
        <v>146</v>
      </c>
      <c r="C17" t="s">
        <v>15</v>
      </c>
      <c r="D17" t="s">
        <v>16</v>
      </c>
      <c r="E17" t="s">
        <v>436</v>
      </c>
      <c r="G17" t="s">
        <v>437</v>
      </c>
      <c r="H17" s="129">
        <v>1</v>
      </c>
      <c r="I17" s="117">
        <v>44949.461111111108</v>
      </c>
      <c r="J17" s="130">
        <v>5</v>
      </c>
      <c r="K17" s="120">
        <v>126000</v>
      </c>
    </row>
    <row r="18" spans="1:11" x14ac:dyDescent="0.35">
      <c r="A18">
        <v>880000116</v>
      </c>
      <c r="B18" t="s">
        <v>146</v>
      </c>
      <c r="C18" t="s">
        <v>15</v>
      </c>
      <c r="D18" t="s">
        <v>16</v>
      </c>
      <c r="E18" t="s">
        <v>438</v>
      </c>
      <c r="G18" t="s">
        <v>439</v>
      </c>
      <c r="H18" s="129">
        <v>2</v>
      </c>
      <c r="I18" s="117">
        <v>44942.551817129628</v>
      </c>
      <c r="J18" s="130">
        <v>3</v>
      </c>
      <c r="K18" s="120">
        <v>157500</v>
      </c>
    </row>
    <row r="19" spans="1:11" x14ac:dyDescent="0.35">
      <c r="A19">
        <v>890000052</v>
      </c>
      <c r="B19" t="s">
        <v>420</v>
      </c>
      <c r="C19" t="s">
        <v>15</v>
      </c>
      <c r="D19" t="s">
        <v>16</v>
      </c>
      <c r="E19" t="s">
        <v>440</v>
      </c>
      <c r="G19" t="s">
        <v>441</v>
      </c>
      <c r="H19" s="129">
        <v>1</v>
      </c>
      <c r="I19" s="117">
        <v>44954.457592592589</v>
      </c>
      <c r="J19" s="130">
        <v>10</v>
      </c>
      <c r="K19" s="120">
        <v>105000</v>
      </c>
    </row>
    <row r="20" spans="1:11" x14ac:dyDescent="0.35">
      <c r="A20">
        <v>890000053</v>
      </c>
      <c r="B20" t="s">
        <v>442</v>
      </c>
      <c r="C20" t="s">
        <v>15</v>
      </c>
      <c r="D20" t="s">
        <v>16</v>
      </c>
      <c r="E20" t="s">
        <v>443</v>
      </c>
      <c r="G20" t="s">
        <v>444</v>
      </c>
      <c r="H20" s="129">
        <v>2</v>
      </c>
      <c r="I20" s="117">
        <v>44954.51326388889</v>
      </c>
      <c r="J20" s="130">
        <v>4</v>
      </c>
      <c r="K20" s="120">
        <v>115500</v>
      </c>
    </row>
    <row r="21" spans="1:11" x14ac:dyDescent="0.35">
      <c r="A21">
        <v>890000055</v>
      </c>
      <c r="B21" t="s">
        <v>442</v>
      </c>
      <c r="C21" t="s">
        <v>15</v>
      </c>
      <c r="D21" t="s">
        <v>16</v>
      </c>
      <c r="E21" t="s">
        <v>445</v>
      </c>
      <c r="G21" t="s">
        <v>446</v>
      </c>
      <c r="H21" s="129">
        <v>1</v>
      </c>
      <c r="I21" s="117">
        <v>44957.483842592592</v>
      </c>
      <c r="J21" s="130">
        <v>8</v>
      </c>
      <c r="K21" s="120">
        <v>105000</v>
      </c>
    </row>
    <row r="22" spans="1:11" x14ac:dyDescent="0.35">
      <c r="A22">
        <v>890000050</v>
      </c>
      <c r="B22" t="s">
        <v>447</v>
      </c>
      <c r="C22" t="s">
        <v>15</v>
      </c>
      <c r="D22" t="s">
        <v>16</v>
      </c>
      <c r="E22" t="s">
        <v>448</v>
      </c>
      <c r="G22" t="s">
        <v>449</v>
      </c>
      <c r="H22" s="129">
        <v>1</v>
      </c>
      <c r="I22" s="117">
        <v>44952.601643518516</v>
      </c>
      <c r="J22" s="130">
        <v>12</v>
      </c>
      <c r="K22" s="120">
        <v>94500</v>
      </c>
    </row>
    <row r="23" spans="1:11" x14ac:dyDescent="0.35">
      <c r="A23">
        <v>880000119</v>
      </c>
      <c r="B23" t="s">
        <v>14</v>
      </c>
      <c r="C23" t="s">
        <v>52</v>
      </c>
      <c r="D23" t="s">
        <v>53</v>
      </c>
      <c r="E23" t="s">
        <v>450</v>
      </c>
      <c r="G23" t="s">
        <v>451</v>
      </c>
      <c r="H23" s="129">
        <v>1</v>
      </c>
      <c r="I23" s="117">
        <v>44944.573854166665</v>
      </c>
      <c r="J23" s="130">
        <v>12</v>
      </c>
      <c r="K23" s="120">
        <v>84000</v>
      </c>
    </row>
    <row r="24" spans="1:11" x14ac:dyDescent="0.35">
      <c r="A24">
        <v>890000044</v>
      </c>
      <c r="B24" t="s">
        <v>223</v>
      </c>
      <c r="C24" t="s">
        <v>15</v>
      </c>
      <c r="D24" t="s">
        <v>16</v>
      </c>
      <c r="E24" t="s">
        <v>452</v>
      </c>
      <c r="G24" t="s">
        <v>453</v>
      </c>
      <c r="H24" s="129">
        <v>1</v>
      </c>
      <c r="I24" s="117">
        <v>44943.430775462963</v>
      </c>
      <c r="J24" s="130">
        <v>12</v>
      </c>
      <c r="K24" s="120">
        <v>241500</v>
      </c>
    </row>
    <row r="25" spans="1:11" x14ac:dyDescent="0.35">
      <c r="A25">
        <v>890000049</v>
      </c>
      <c r="B25" t="s">
        <v>359</v>
      </c>
      <c r="C25" t="s">
        <v>116</v>
      </c>
      <c r="D25" t="s">
        <v>53</v>
      </c>
      <c r="E25" t="s">
        <v>454</v>
      </c>
      <c r="G25" t="s">
        <v>455</v>
      </c>
      <c r="H25" s="129">
        <v>1</v>
      </c>
      <c r="I25" s="117">
        <v>44949.535439814812</v>
      </c>
      <c r="J25" s="130">
        <v>6</v>
      </c>
      <c r="K25" s="120">
        <v>105000</v>
      </c>
    </row>
    <row r="26" spans="1:11" x14ac:dyDescent="0.35">
      <c r="A26">
        <v>890000042</v>
      </c>
      <c r="B26" t="s">
        <v>456</v>
      </c>
      <c r="C26" t="s">
        <v>15</v>
      </c>
      <c r="D26" t="s">
        <v>16</v>
      </c>
      <c r="E26" t="s">
        <v>457</v>
      </c>
      <c r="G26" t="s">
        <v>458</v>
      </c>
      <c r="H26" s="129">
        <v>1</v>
      </c>
      <c r="I26" s="117">
        <v>44940.478182870371</v>
      </c>
      <c r="J26" s="130">
        <v>12</v>
      </c>
      <c r="K26" s="120">
        <v>105000</v>
      </c>
    </row>
    <row r="27" spans="1:11" x14ac:dyDescent="0.35">
      <c r="A27">
        <v>890000040</v>
      </c>
      <c r="B27" t="s">
        <v>459</v>
      </c>
      <c r="C27" t="s">
        <v>381</v>
      </c>
      <c r="D27" t="s">
        <v>16</v>
      </c>
      <c r="E27" t="s">
        <v>460</v>
      </c>
      <c r="G27" t="s">
        <v>461</v>
      </c>
      <c r="H27" s="129">
        <v>1</v>
      </c>
      <c r="I27" s="117">
        <v>44938.547048611108</v>
      </c>
      <c r="J27" s="130">
        <v>8</v>
      </c>
      <c r="K27" s="120">
        <v>136500</v>
      </c>
    </row>
    <row r="28" spans="1:11" x14ac:dyDescent="0.35">
      <c r="A28">
        <v>890000039</v>
      </c>
      <c r="B28" t="s">
        <v>462</v>
      </c>
      <c r="C28" t="s">
        <v>15</v>
      </c>
      <c r="D28" t="s">
        <v>16</v>
      </c>
      <c r="E28" t="s">
        <v>463</v>
      </c>
      <c r="G28" t="s">
        <v>464</v>
      </c>
      <c r="H28" s="129">
        <v>1</v>
      </c>
      <c r="I28" s="117">
        <v>44937.448009259257</v>
      </c>
      <c r="J28" s="130">
        <v>2</v>
      </c>
      <c r="K28" s="120">
        <v>105000</v>
      </c>
    </row>
    <row r="29" spans="1:11" x14ac:dyDescent="0.35">
      <c r="A29">
        <v>890000038</v>
      </c>
      <c r="B29" t="s">
        <v>465</v>
      </c>
      <c r="C29" t="s">
        <v>15</v>
      </c>
      <c r="D29" t="s">
        <v>16</v>
      </c>
      <c r="E29" t="s">
        <v>466</v>
      </c>
      <c r="G29" t="s">
        <v>467</v>
      </c>
      <c r="H29" s="129">
        <v>2</v>
      </c>
      <c r="I29" s="117">
        <v>44937.551724537036</v>
      </c>
      <c r="J29" s="130">
        <v>4</v>
      </c>
      <c r="K29" s="120">
        <v>89250</v>
      </c>
    </row>
    <row r="30" spans="1:11" x14ac:dyDescent="0.35">
      <c r="A30">
        <v>890000037</v>
      </c>
      <c r="B30" t="s">
        <v>139</v>
      </c>
      <c r="C30" t="s">
        <v>15</v>
      </c>
      <c r="D30" t="s">
        <v>16</v>
      </c>
      <c r="E30" t="s">
        <v>468</v>
      </c>
      <c r="G30" t="s">
        <v>469</v>
      </c>
      <c r="H30" s="129">
        <v>1</v>
      </c>
      <c r="I30" s="117">
        <v>44936.531828703701</v>
      </c>
      <c r="J30" s="130">
        <v>6</v>
      </c>
      <c r="K30" s="120">
        <v>105000</v>
      </c>
    </row>
    <row r="31" spans="1:11" x14ac:dyDescent="0.35">
      <c r="A31">
        <v>890000036</v>
      </c>
      <c r="B31" t="s">
        <v>24</v>
      </c>
      <c r="C31" t="s">
        <v>15</v>
      </c>
      <c r="D31" t="s">
        <v>16</v>
      </c>
      <c r="E31" t="s">
        <v>470</v>
      </c>
      <c r="G31" t="s">
        <v>471</v>
      </c>
      <c r="H31" s="129">
        <v>1</v>
      </c>
      <c r="I31" s="117">
        <v>44930</v>
      </c>
      <c r="J31" s="130">
        <v>6</v>
      </c>
      <c r="K31" s="120">
        <v>136500</v>
      </c>
    </row>
    <row r="32" spans="1:11" x14ac:dyDescent="0.35">
      <c r="A32">
        <v>890000035</v>
      </c>
      <c r="B32" t="s">
        <v>14</v>
      </c>
      <c r="C32" t="s">
        <v>15</v>
      </c>
      <c r="D32" t="s">
        <v>16</v>
      </c>
      <c r="E32" t="s">
        <v>472</v>
      </c>
      <c r="G32" t="s">
        <v>473</v>
      </c>
      <c r="H32" s="129">
        <v>1</v>
      </c>
      <c r="I32" s="117">
        <v>44929.455405092594</v>
      </c>
      <c r="J32" s="130">
        <v>6</v>
      </c>
      <c r="K32" s="120">
        <v>105000</v>
      </c>
    </row>
    <row r="33" spans="1:12" x14ac:dyDescent="0.35">
      <c r="A33">
        <v>880000115</v>
      </c>
      <c r="B33" t="s">
        <v>32</v>
      </c>
      <c r="C33" t="s">
        <v>188</v>
      </c>
      <c r="D33" t="s">
        <v>16</v>
      </c>
      <c r="E33" t="s">
        <v>80</v>
      </c>
      <c r="G33" t="s">
        <v>81</v>
      </c>
      <c r="H33" s="129">
        <v>2</v>
      </c>
      <c r="I33" s="117">
        <v>44940.356006944443</v>
      </c>
      <c r="J33" s="130">
        <v>5</v>
      </c>
      <c r="K33" s="120">
        <v>57750</v>
      </c>
    </row>
    <row r="34" spans="1:12" x14ac:dyDescent="0.35">
      <c r="A34">
        <v>880000112</v>
      </c>
      <c r="B34" t="s">
        <v>359</v>
      </c>
      <c r="C34" t="s">
        <v>257</v>
      </c>
      <c r="D34" t="s">
        <v>53</v>
      </c>
      <c r="E34" t="s">
        <v>474</v>
      </c>
      <c r="G34" t="s">
        <v>475</v>
      </c>
      <c r="H34" s="129">
        <v>1</v>
      </c>
      <c r="I34" s="117">
        <v>44939.575300925928</v>
      </c>
      <c r="J34" s="130">
        <v>9</v>
      </c>
      <c r="K34" s="120">
        <v>105000</v>
      </c>
    </row>
    <row r="35" spans="1:12" x14ac:dyDescent="0.35">
      <c r="A35">
        <v>880000111</v>
      </c>
      <c r="B35" t="s">
        <v>476</v>
      </c>
      <c r="C35" t="s">
        <v>15</v>
      </c>
      <c r="D35" t="s">
        <v>16</v>
      </c>
      <c r="E35" t="s">
        <v>477</v>
      </c>
      <c r="G35" t="s">
        <v>478</v>
      </c>
      <c r="H35" s="129">
        <v>1</v>
      </c>
      <c r="I35" s="117">
        <v>44938.608518518522</v>
      </c>
      <c r="J35" s="130">
        <v>12</v>
      </c>
      <c r="K35" s="120">
        <v>126000</v>
      </c>
    </row>
    <row r="36" spans="1:12" x14ac:dyDescent="0.35">
      <c r="A36">
        <v>880000110</v>
      </c>
      <c r="B36" t="s">
        <v>14</v>
      </c>
      <c r="C36" t="s">
        <v>15</v>
      </c>
      <c r="D36" t="s">
        <v>16</v>
      </c>
      <c r="E36" t="s">
        <v>479</v>
      </c>
      <c r="G36" t="s">
        <v>480</v>
      </c>
      <c r="H36" s="129">
        <v>1</v>
      </c>
      <c r="I36" s="117">
        <v>44938.568009259259</v>
      </c>
      <c r="J36" s="130">
        <v>12</v>
      </c>
      <c r="K36" s="120">
        <v>105000</v>
      </c>
    </row>
    <row r="37" spans="1:12" x14ac:dyDescent="0.35">
      <c r="A37">
        <v>880000109</v>
      </c>
      <c r="B37" t="s">
        <v>359</v>
      </c>
      <c r="C37" t="s">
        <v>257</v>
      </c>
      <c r="D37" t="s">
        <v>53</v>
      </c>
      <c r="E37" t="s">
        <v>481</v>
      </c>
      <c r="G37" t="s">
        <v>482</v>
      </c>
      <c r="H37" s="129">
        <v>1</v>
      </c>
      <c r="I37" s="117">
        <v>44938.594247685185</v>
      </c>
      <c r="J37" s="130">
        <v>9</v>
      </c>
      <c r="K37" s="120">
        <v>73500</v>
      </c>
    </row>
    <row r="38" spans="1:12" x14ac:dyDescent="0.35">
      <c r="A38">
        <v>880000108</v>
      </c>
      <c r="B38" t="s">
        <v>359</v>
      </c>
      <c r="C38" t="s">
        <v>257</v>
      </c>
      <c r="D38" t="s">
        <v>53</v>
      </c>
      <c r="E38" t="s">
        <v>483</v>
      </c>
      <c r="G38" t="s">
        <v>484</v>
      </c>
      <c r="H38" s="129">
        <v>1</v>
      </c>
      <c r="I38" s="117">
        <v>44937.556527777779</v>
      </c>
      <c r="J38" s="130">
        <v>12</v>
      </c>
      <c r="K38" s="120">
        <v>105000</v>
      </c>
    </row>
    <row r="39" spans="1:12" x14ac:dyDescent="0.35">
      <c r="A39">
        <v>880000105</v>
      </c>
      <c r="B39" t="s">
        <v>36</v>
      </c>
      <c r="C39" t="s">
        <v>15</v>
      </c>
      <c r="D39" t="s">
        <v>16</v>
      </c>
      <c r="E39" t="s">
        <v>485</v>
      </c>
      <c r="G39" t="s">
        <v>486</v>
      </c>
      <c r="H39" s="129">
        <v>1</v>
      </c>
      <c r="I39" s="117">
        <v>44932.421076388891</v>
      </c>
      <c r="J39" s="130">
        <v>6</v>
      </c>
      <c r="K39" s="120">
        <v>73500</v>
      </c>
    </row>
    <row r="40" spans="1:12" x14ac:dyDescent="0.35">
      <c r="A40">
        <v>880000104</v>
      </c>
      <c r="B40" t="s">
        <v>146</v>
      </c>
      <c r="C40" t="s">
        <v>15</v>
      </c>
      <c r="D40" t="s">
        <v>16</v>
      </c>
      <c r="E40" t="s">
        <v>487</v>
      </c>
      <c r="G40" t="s">
        <v>488</v>
      </c>
      <c r="H40" s="129">
        <v>1</v>
      </c>
      <c r="I40" s="117">
        <v>44935.542731481481</v>
      </c>
      <c r="J40" s="130">
        <v>6</v>
      </c>
      <c r="K40" s="120">
        <v>105000</v>
      </c>
    </row>
    <row r="41" spans="1:12" x14ac:dyDescent="0.35">
      <c r="A41">
        <v>880000103</v>
      </c>
      <c r="B41" t="s">
        <v>44</v>
      </c>
      <c r="C41" t="s">
        <v>188</v>
      </c>
      <c r="D41" t="s">
        <v>16</v>
      </c>
      <c r="E41" t="s">
        <v>489</v>
      </c>
      <c r="G41" t="s">
        <v>490</v>
      </c>
      <c r="H41" s="129">
        <v>1</v>
      </c>
      <c r="I41" s="117">
        <v>44931</v>
      </c>
      <c r="J41" s="130">
        <v>6</v>
      </c>
      <c r="K41" s="120">
        <v>210000</v>
      </c>
    </row>
    <row r="42" spans="1:12" x14ac:dyDescent="0.35">
      <c r="A42">
        <v>880000102</v>
      </c>
      <c r="B42" t="s">
        <v>146</v>
      </c>
      <c r="C42" t="s">
        <v>15</v>
      </c>
      <c r="D42" t="s">
        <v>16</v>
      </c>
      <c r="E42" t="s">
        <v>491</v>
      </c>
      <c r="G42" t="s">
        <v>492</v>
      </c>
      <c r="H42" s="129">
        <v>1</v>
      </c>
      <c r="I42" s="117">
        <v>44931.495578703703</v>
      </c>
      <c r="J42" s="130">
        <v>4</v>
      </c>
      <c r="K42" s="120">
        <v>126000</v>
      </c>
    </row>
    <row r="43" spans="1:12" x14ac:dyDescent="0.35">
      <c r="A43">
        <v>880000101</v>
      </c>
      <c r="B43" t="s">
        <v>44</v>
      </c>
      <c r="C43" t="s">
        <v>188</v>
      </c>
      <c r="D43" t="s">
        <v>16</v>
      </c>
      <c r="E43" t="s">
        <v>493</v>
      </c>
      <c r="G43" t="s">
        <v>494</v>
      </c>
      <c r="H43" s="129">
        <v>1</v>
      </c>
      <c r="I43" s="117">
        <v>44930.57712962963</v>
      </c>
      <c r="J43" s="130">
        <v>9</v>
      </c>
      <c r="K43" s="120">
        <v>315000</v>
      </c>
    </row>
    <row r="44" spans="1:12" ht="15" thickBot="1" x14ac:dyDescent="0.4">
      <c r="K44" s="121">
        <f>SUM(K3:K43)</f>
        <v>5124000</v>
      </c>
    </row>
    <row r="45" spans="1:12" ht="15" thickTop="1" x14ac:dyDescent="0.35"/>
    <row r="47" spans="1:12" x14ac:dyDescent="0.35">
      <c r="B47" s="16" t="s">
        <v>495</v>
      </c>
    </row>
    <row r="48" spans="1:12" x14ac:dyDescent="0.35">
      <c r="A48" s="109" t="s">
        <v>1</v>
      </c>
      <c r="B48" s="1" t="s">
        <v>2</v>
      </c>
      <c r="C48" s="1" t="s">
        <v>3</v>
      </c>
      <c r="D48" s="1" t="s">
        <v>4</v>
      </c>
      <c r="E48" s="1" t="s">
        <v>5</v>
      </c>
      <c r="F48" s="1" t="s">
        <v>6</v>
      </c>
      <c r="G48" s="1" t="s">
        <v>7</v>
      </c>
      <c r="H48" s="109" t="s">
        <v>8</v>
      </c>
      <c r="I48" s="109" t="s">
        <v>9</v>
      </c>
      <c r="J48" s="109" t="s">
        <v>10</v>
      </c>
      <c r="K48" s="109" t="s">
        <v>11</v>
      </c>
      <c r="L48" s="11" t="s">
        <v>12</v>
      </c>
    </row>
    <row r="49" spans="1:11" x14ac:dyDescent="0.35">
      <c r="A49" s="98">
        <v>880000131</v>
      </c>
      <c r="B49" t="s">
        <v>32</v>
      </c>
      <c r="C49" t="s">
        <v>188</v>
      </c>
      <c r="D49" t="s">
        <v>16</v>
      </c>
      <c r="E49" t="s">
        <v>496</v>
      </c>
      <c r="G49" t="s">
        <v>497</v>
      </c>
      <c r="H49" s="129">
        <v>1</v>
      </c>
      <c r="I49" s="117">
        <v>44960.560671296298</v>
      </c>
      <c r="J49" s="130">
        <v>12</v>
      </c>
      <c r="K49" s="120">
        <v>262500</v>
      </c>
    </row>
    <row r="50" spans="1:11" x14ac:dyDescent="0.35">
      <c r="A50" s="98">
        <v>880000132</v>
      </c>
      <c r="B50" t="s">
        <v>230</v>
      </c>
      <c r="C50" t="s">
        <v>15</v>
      </c>
      <c r="D50" t="s">
        <v>16</v>
      </c>
      <c r="E50" t="s">
        <v>498</v>
      </c>
      <c r="G50" t="s">
        <v>499</v>
      </c>
      <c r="H50" s="129">
        <v>1</v>
      </c>
      <c r="I50" s="117">
        <v>44960.565752314818</v>
      </c>
      <c r="J50" s="130">
        <v>12</v>
      </c>
      <c r="K50" s="120">
        <v>84000</v>
      </c>
    </row>
    <row r="51" spans="1:11" x14ac:dyDescent="0.35">
      <c r="A51" s="98">
        <v>880000134</v>
      </c>
      <c r="B51" t="s">
        <v>146</v>
      </c>
      <c r="C51" t="s">
        <v>15</v>
      </c>
      <c r="D51" t="s">
        <v>16</v>
      </c>
      <c r="E51" t="s">
        <v>500</v>
      </c>
      <c r="G51" t="s">
        <v>501</v>
      </c>
      <c r="H51" s="129">
        <v>1</v>
      </c>
      <c r="I51" s="117">
        <v>44960.587268518517</v>
      </c>
      <c r="J51" s="130">
        <v>5</v>
      </c>
      <c r="K51" s="120">
        <v>52500</v>
      </c>
    </row>
    <row r="52" spans="1:11" x14ac:dyDescent="0.35">
      <c r="A52" s="98">
        <v>880000135</v>
      </c>
      <c r="B52" t="s">
        <v>32</v>
      </c>
      <c r="C52" t="s">
        <v>52</v>
      </c>
      <c r="D52" t="s">
        <v>53</v>
      </c>
      <c r="E52" t="s">
        <v>502</v>
      </c>
      <c r="G52" t="s">
        <v>503</v>
      </c>
      <c r="H52" s="129">
        <v>1</v>
      </c>
      <c r="I52" s="117">
        <v>44965.500810185185</v>
      </c>
      <c r="J52" s="130">
        <v>4</v>
      </c>
      <c r="K52" s="120">
        <v>63000</v>
      </c>
    </row>
    <row r="53" spans="1:11" x14ac:dyDescent="0.35">
      <c r="A53" s="98">
        <v>880000136</v>
      </c>
      <c r="B53" t="s">
        <v>230</v>
      </c>
      <c r="C53" t="s">
        <v>15</v>
      </c>
      <c r="D53" t="s">
        <v>16</v>
      </c>
      <c r="E53" t="s">
        <v>504</v>
      </c>
      <c r="G53" t="s">
        <v>505</v>
      </c>
      <c r="H53" s="129">
        <v>1</v>
      </c>
      <c r="I53" s="117">
        <v>44964.502951388888</v>
      </c>
      <c r="J53" s="130">
        <v>3</v>
      </c>
      <c r="K53" s="120">
        <v>63000</v>
      </c>
    </row>
    <row r="54" spans="1:11" x14ac:dyDescent="0.35">
      <c r="A54" s="98">
        <v>880000137</v>
      </c>
      <c r="B54" t="s">
        <v>44</v>
      </c>
      <c r="C54" t="s">
        <v>188</v>
      </c>
      <c r="D54" t="s">
        <v>16</v>
      </c>
      <c r="E54" t="s">
        <v>123</v>
      </c>
      <c r="G54" t="s">
        <v>506</v>
      </c>
      <c r="H54" s="129">
        <v>2</v>
      </c>
      <c r="I54" s="117">
        <v>44967.611817129633</v>
      </c>
      <c r="J54" s="130">
        <v>6</v>
      </c>
      <c r="K54" s="120">
        <v>525000</v>
      </c>
    </row>
    <row r="55" spans="1:11" x14ac:dyDescent="0.35">
      <c r="A55" s="98">
        <v>880000138</v>
      </c>
      <c r="B55" t="s">
        <v>146</v>
      </c>
      <c r="C55" t="s">
        <v>15</v>
      </c>
      <c r="D55" t="s">
        <v>16</v>
      </c>
      <c r="E55" t="s">
        <v>507</v>
      </c>
      <c r="G55" t="s">
        <v>508</v>
      </c>
      <c r="H55" s="129">
        <v>1</v>
      </c>
      <c r="I55" s="117">
        <v>44967.598252314812</v>
      </c>
      <c r="J55" s="130">
        <v>6</v>
      </c>
      <c r="K55" s="120">
        <v>157500</v>
      </c>
    </row>
    <row r="56" spans="1:11" x14ac:dyDescent="0.35">
      <c r="A56" s="98">
        <v>880000139</v>
      </c>
      <c r="B56" t="s">
        <v>509</v>
      </c>
      <c r="C56" t="s">
        <v>116</v>
      </c>
      <c r="D56" t="s">
        <v>53</v>
      </c>
      <c r="E56" t="s">
        <v>510</v>
      </c>
      <c r="G56" t="s">
        <v>511</v>
      </c>
      <c r="H56" s="129">
        <v>1</v>
      </c>
      <c r="I56" s="117">
        <v>44970.623981481483</v>
      </c>
      <c r="J56" s="130">
        <v>12</v>
      </c>
      <c r="K56" s="120">
        <v>157500</v>
      </c>
    </row>
    <row r="57" spans="1:11" x14ac:dyDescent="0.35">
      <c r="A57" s="98">
        <v>880000140</v>
      </c>
      <c r="B57" t="s">
        <v>146</v>
      </c>
      <c r="C57" t="s">
        <v>15</v>
      </c>
      <c r="D57" t="s">
        <v>16</v>
      </c>
      <c r="E57" t="s">
        <v>512</v>
      </c>
      <c r="G57" t="s">
        <v>513</v>
      </c>
      <c r="H57" s="129">
        <v>1</v>
      </c>
      <c r="I57" s="117">
        <v>44970.607939814814</v>
      </c>
      <c r="J57" s="130">
        <v>6</v>
      </c>
      <c r="K57" s="120">
        <v>210000</v>
      </c>
    </row>
    <row r="58" spans="1:11" x14ac:dyDescent="0.35">
      <c r="A58" s="98">
        <v>880000141</v>
      </c>
      <c r="B58" t="s">
        <v>139</v>
      </c>
      <c r="C58" t="s">
        <v>15</v>
      </c>
      <c r="D58" t="s">
        <v>16</v>
      </c>
      <c r="E58" t="s">
        <v>514</v>
      </c>
      <c r="G58" t="s">
        <v>515</v>
      </c>
      <c r="H58" s="129">
        <v>1</v>
      </c>
      <c r="I58" s="117">
        <v>44972.614861111113</v>
      </c>
      <c r="J58" s="130">
        <v>6</v>
      </c>
      <c r="K58" s="120">
        <v>105000</v>
      </c>
    </row>
    <row r="59" spans="1:11" x14ac:dyDescent="0.35">
      <c r="A59" s="98">
        <v>880000143</v>
      </c>
      <c r="B59" t="s">
        <v>32</v>
      </c>
      <c r="C59" t="s">
        <v>15</v>
      </c>
      <c r="D59" t="s">
        <v>16</v>
      </c>
      <c r="E59" t="s">
        <v>77</v>
      </c>
      <c r="G59" t="s">
        <v>516</v>
      </c>
      <c r="H59" s="129">
        <v>2</v>
      </c>
      <c r="I59" s="117">
        <v>44973.567453703705</v>
      </c>
      <c r="J59" s="130">
        <v>8</v>
      </c>
      <c r="K59" s="120">
        <v>210000</v>
      </c>
    </row>
    <row r="60" spans="1:11" x14ac:dyDescent="0.35">
      <c r="A60" s="98">
        <v>880000144</v>
      </c>
      <c r="B60" t="s">
        <v>32</v>
      </c>
      <c r="C60" t="s">
        <v>15</v>
      </c>
      <c r="D60" t="s">
        <v>16</v>
      </c>
      <c r="E60" t="s">
        <v>517</v>
      </c>
      <c r="G60" t="s">
        <v>518</v>
      </c>
      <c r="H60" s="129">
        <v>1</v>
      </c>
      <c r="I60" s="117">
        <v>44973.567465277774</v>
      </c>
      <c r="J60" s="130">
        <v>8</v>
      </c>
      <c r="K60" s="120">
        <v>210000</v>
      </c>
    </row>
    <row r="61" spans="1:11" x14ac:dyDescent="0.35">
      <c r="A61" s="98">
        <v>880000145</v>
      </c>
      <c r="B61" t="s">
        <v>476</v>
      </c>
      <c r="C61" t="s">
        <v>15</v>
      </c>
      <c r="D61" t="s">
        <v>16</v>
      </c>
      <c r="E61" t="s">
        <v>519</v>
      </c>
      <c r="G61" t="s">
        <v>520</v>
      </c>
      <c r="H61" s="129">
        <v>1</v>
      </c>
      <c r="I61" s="117">
        <v>44977.498854166668</v>
      </c>
      <c r="J61" s="130">
        <v>7</v>
      </c>
      <c r="K61" s="120">
        <v>57750</v>
      </c>
    </row>
    <row r="62" spans="1:11" x14ac:dyDescent="0.35">
      <c r="A62" s="98">
        <v>880000147</v>
      </c>
      <c r="B62" t="s">
        <v>36</v>
      </c>
      <c r="C62" t="s">
        <v>15</v>
      </c>
      <c r="D62" t="s">
        <v>16</v>
      </c>
      <c r="E62" t="s">
        <v>521</v>
      </c>
      <c r="G62" t="s">
        <v>522</v>
      </c>
      <c r="H62" s="129">
        <v>1</v>
      </c>
      <c r="I62" s="117">
        <v>44978.633553240739</v>
      </c>
      <c r="J62" s="130">
        <v>12</v>
      </c>
      <c r="K62" s="120">
        <v>52500</v>
      </c>
    </row>
    <row r="63" spans="1:11" x14ac:dyDescent="0.35">
      <c r="A63" s="98">
        <v>880000148</v>
      </c>
      <c r="B63" t="s">
        <v>230</v>
      </c>
      <c r="C63" t="s">
        <v>188</v>
      </c>
      <c r="D63" t="s">
        <v>16</v>
      </c>
      <c r="E63" t="s">
        <v>234</v>
      </c>
      <c r="G63" t="s">
        <v>235</v>
      </c>
      <c r="H63" s="129">
        <v>2</v>
      </c>
      <c r="I63" s="117">
        <v>44979.595543981479</v>
      </c>
      <c r="J63" s="130">
        <v>8</v>
      </c>
      <c r="K63" s="120">
        <v>78750</v>
      </c>
    </row>
    <row r="64" spans="1:11" x14ac:dyDescent="0.35">
      <c r="A64" s="98">
        <v>880000149</v>
      </c>
      <c r="B64" t="s">
        <v>355</v>
      </c>
      <c r="C64" t="s">
        <v>52</v>
      </c>
      <c r="D64" t="s">
        <v>53</v>
      </c>
      <c r="E64" t="s">
        <v>356</v>
      </c>
      <c r="G64" t="s">
        <v>523</v>
      </c>
      <c r="H64" s="129">
        <v>2</v>
      </c>
      <c r="I64" s="117">
        <v>44980.547986111109</v>
      </c>
      <c r="J64" s="130">
        <v>3</v>
      </c>
      <c r="K64" s="120">
        <v>52500</v>
      </c>
    </row>
    <row r="65" spans="1:11" x14ac:dyDescent="0.35">
      <c r="A65" s="98">
        <v>880000150</v>
      </c>
      <c r="B65" t="s">
        <v>359</v>
      </c>
      <c r="C65" t="s">
        <v>257</v>
      </c>
      <c r="D65" t="s">
        <v>53</v>
      </c>
      <c r="E65" t="s">
        <v>524</v>
      </c>
      <c r="G65" t="s">
        <v>525</v>
      </c>
      <c r="H65" s="129">
        <v>1</v>
      </c>
      <c r="I65" s="117">
        <v>44980.506284722222</v>
      </c>
      <c r="J65" s="130">
        <v>6</v>
      </c>
      <c r="K65" s="120">
        <v>105000</v>
      </c>
    </row>
    <row r="66" spans="1:11" x14ac:dyDescent="0.35">
      <c r="A66" s="98">
        <v>880000151</v>
      </c>
      <c r="B66" t="s">
        <v>146</v>
      </c>
      <c r="C66" t="s">
        <v>15</v>
      </c>
      <c r="D66" t="s">
        <v>16</v>
      </c>
      <c r="E66" t="s">
        <v>526</v>
      </c>
      <c r="G66" t="s">
        <v>527</v>
      </c>
      <c r="H66" s="129">
        <v>1</v>
      </c>
      <c r="I66" s="117">
        <v>44981.470648148148</v>
      </c>
      <c r="J66" s="130">
        <v>8</v>
      </c>
      <c r="K66" s="120">
        <v>157500</v>
      </c>
    </row>
    <row r="67" spans="1:11" x14ac:dyDescent="0.35">
      <c r="A67" s="98">
        <v>880000152</v>
      </c>
      <c r="B67" t="s">
        <v>146</v>
      </c>
      <c r="C67" t="s">
        <v>15</v>
      </c>
      <c r="D67" t="s">
        <v>16</v>
      </c>
      <c r="E67" t="s">
        <v>528</v>
      </c>
      <c r="G67" t="s">
        <v>529</v>
      </c>
      <c r="H67" s="129">
        <v>1</v>
      </c>
      <c r="I67" s="117">
        <v>44981.570196759261</v>
      </c>
      <c r="J67" s="130">
        <v>6</v>
      </c>
      <c r="K67" s="120">
        <v>210000</v>
      </c>
    </row>
    <row r="68" spans="1:11" x14ac:dyDescent="0.35">
      <c r="A68" s="98">
        <v>880000153</v>
      </c>
      <c r="B68" t="s">
        <v>83</v>
      </c>
      <c r="C68" t="s">
        <v>15</v>
      </c>
      <c r="D68" t="s">
        <v>16</v>
      </c>
      <c r="E68" t="s">
        <v>530</v>
      </c>
      <c r="G68" t="s">
        <v>531</v>
      </c>
      <c r="H68" s="129">
        <v>1</v>
      </c>
      <c r="I68" s="117">
        <v>44981.539386574077</v>
      </c>
      <c r="J68" s="130">
        <v>12</v>
      </c>
      <c r="K68" s="120">
        <v>105000</v>
      </c>
    </row>
    <row r="69" spans="1:11" x14ac:dyDescent="0.35">
      <c r="A69" s="98">
        <v>880000154</v>
      </c>
      <c r="B69" t="s">
        <v>139</v>
      </c>
      <c r="C69" t="s">
        <v>15</v>
      </c>
      <c r="D69" t="s">
        <v>16</v>
      </c>
      <c r="E69" t="s">
        <v>532</v>
      </c>
      <c r="G69" t="s">
        <v>533</v>
      </c>
      <c r="H69" s="129">
        <v>1</v>
      </c>
      <c r="I69" s="117">
        <v>44981.557476851849</v>
      </c>
      <c r="J69" s="130">
        <v>7</v>
      </c>
      <c r="K69" s="120">
        <v>126000</v>
      </c>
    </row>
    <row r="70" spans="1:11" x14ac:dyDescent="0.35">
      <c r="A70" s="98">
        <v>880000157</v>
      </c>
      <c r="B70" t="s">
        <v>306</v>
      </c>
      <c r="C70" t="s">
        <v>15</v>
      </c>
      <c r="D70" t="s">
        <v>16</v>
      </c>
      <c r="E70" t="s">
        <v>534</v>
      </c>
      <c r="G70" t="s">
        <v>535</v>
      </c>
      <c r="H70" s="129">
        <v>1</v>
      </c>
      <c r="I70" s="117">
        <v>44985.451284722221</v>
      </c>
      <c r="J70" s="130">
        <v>12</v>
      </c>
      <c r="K70" s="120">
        <v>157500</v>
      </c>
    </row>
    <row r="71" spans="1:11" x14ac:dyDescent="0.35">
      <c r="A71" s="98">
        <v>880000158</v>
      </c>
      <c r="B71" t="s">
        <v>36</v>
      </c>
      <c r="C71" t="s">
        <v>169</v>
      </c>
      <c r="D71" t="s">
        <v>53</v>
      </c>
      <c r="E71" t="s">
        <v>536</v>
      </c>
      <c r="G71" t="s">
        <v>537</v>
      </c>
      <c r="H71" s="129">
        <v>1</v>
      </c>
      <c r="I71" s="117">
        <v>44985.451319444444</v>
      </c>
      <c r="J71" s="130">
        <v>12</v>
      </c>
      <c r="K71" s="120">
        <v>105000</v>
      </c>
    </row>
    <row r="72" spans="1:11" x14ac:dyDescent="0.35">
      <c r="A72" s="98">
        <v>880000159</v>
      </c>
      <c r="B72" t="s">
        <v>14</v>
      </c>
      <c r="C72" t="s">
        <v>381</v>
      </c>
      <c r="D72" t="s">
        <v>16</v>
      </c>
      <c r="E72" t="s">
        <v>538</v>
      </c>
      <c r="G72" t="s">
        <v>539</v>
      </c>
      <c r="H72" s="129">
        <v>1</v>
      </c>
      <c r="I72" s="117">
        <v>44985.603645833333</v>
      </c>
      <c r="J72" s="130">
        <v>12</v>
      </c>
      <c r="K72" s="120">
        <v>105000</v>
      </c>
    </row>
    <row r="73" spans="1:11" x14ac:dyDescent="0.35">
      <c r="A73" s="98">
        <v>880000160</v>
      </c>
      <c r="B73" t="s">
        <v>14</v>
      </c>
      <c r="C73" t="s">
        <v>15</v>
      </c>
      <c r="D73" t="s">
        <v>16</v>
      </c>
      <c r="E73" t="s">
        <v>21</v>
      </c>
      <c r="G73" t="s">
        <v>540</v>
      </c>
      <c r="H73" s="129">
        <v>2</v>
      </c>
      <c r="I73" s="117">
        <v>44985.69326388889</v>
      </c>
      <c r="J73" s="130">
        <v>12</v>
      </c>
      <c r="K73" s="120">
        <v>105000</v>
      </c>
    </row>
    <row r="74" spans="1:11" x14ac:dyDescent="0.35">
      <c r="A74" s="98">
        <v>890000058</v>
      </c>
      <c r="B74" t="s">
        <v>223</v>
      </c>
      <c r="C74" t="s">
        <v>15</v>
      </c>
      <c r="D74" t="s">
        <v>16</v>
      </c>
      <c r="E74" t="s">
        <v>541</v>
      </c>
      <c r="G74" t="s">
        <v>542</v>
      </c>
      <c r="H74" s="129">
        <v>1</v>
      </c>
      <c r="I74" s="117">
        <v>44958.473043981481</v>
      </c>
      <c r="J74" s="130">
        <v>12</v>
      </c>
      <c r="K74" s="120">
        <v>105000</v>
      </c>
    </row>
    <row r="75" spans="1:11" x14ac:dyDescent="0.35">
      <c r="A75" s="98">
        <v>890000059</v>
      </c>
      <c r="B75" t="s">
        <v>420</v>
      </c>
      <c r="C75" t="s">
        <v>15</v>
      </c>
      <c r="D75" t="s">
        <v>16</v>
      </c>
      <c r="E75" t="s">
        <v>543</v>
      </c>
      <c r="G75" t="s">
        <v>544</v>
      </c>
      <c r="H75" s="129">
        <v>1</v>
      </c>
      <c r="I75" s="117">
        <v>44966.584050925929</v>
      </c>
      <c r="J75" s="130">
        <v>12</v>
      </c>
      <c r="K75" s="120">
        <v>105000</v>
      </c>
    </row>
    <row r="76" spans="1:11" x14ac:dyDescent="0.35">
      <c r="A76" s="98">
        <v>890000060</v>
      </c>
      <c r="B76" t="s">
        <v>24</v>
      </c>
      <c r="C76" t="s">
        <v>15</v>
      </c>
      <c r="D76" t="s">
        <v>16</v>
      </c>
      <c r="E76" t="s">
        <v>545</v>
      </c>
      <c r="G76" t="s">
        <v>546</v>
      </c>
      <c r="H76" s="129">
        <v>1</v>
      </c>
      <c r="I76" s="117">
        <v>44966.505104166667</v>
      </c>
      <c r="J76" s="130">
        <v>10</v>
      </c>
      <c r="K76" s="120">
        <v>57750</v>
      </c>
    </row>
    <row r="77" spans="1:11" x14ac:dyDescent="0.35">
      <c r="A77" s="98">
        <v>890000061</v>
      </c>
      <c r="B77" t="s">
        <v>268</v>
      </c>
      <c r="C77" t="s">
        <v>15</v>
      </c>
      <c r="D77" t="s">
        <v>16</v>
      </c>
      <c r="E77" t="s">
        <v>547</v>
      </c>
      <c r="G77" t="s">
        <v>548</v>
      </c>
      <c r="H77" s="129">
        <v>1</v>
      </c>
      <c r="I77" s="117">
        <v>44966.629120370373</v>
      </c>
      <c r="J77" s="130">
        <v>9</v>
      </c>
      <c r="K77" s="120">
        <v>94500</v>
      </c>
    </row>
    <row r="78" spans="1:11" x14ac:dyDescent="0.35">
      <c r="A78" s="98">
        <v>890000062</v>
      </c>
      <c r="B78" t="s">
        <v>549</v>
      </c>
      <c r="C78" t="s">
        <v>15</v>
      </c>
      <c r="D78" t="s">
        <v>16</v>
      </c>
      <c r="E78" t="s">
        <v>550</v>
      </c>
      <c r="G78" t="s">
        <v>551</v>
      </c>
      <c r="H78" s="129">
        <v>1</v>
      </c>
      <c r="I78" s="117">
        <v>44967.536944444444</v>
      </c>
      <c r="J78" s="130">
        <v>10</v>
      </c>
      <c r="K78" s="120">
        <v>105000</v>
      </c>
    </row>
    <row r="79" spans="1:11" x14ac:dyDescent="0.35">
      <c r="A79" s="98">
        <v>890000063</v>
      </c>
      <c r="B79" t="s">
        <v>285</v>
      </c>
      <c r="C79" t="s">
        <v>15</v>
      </c>
      <c r="D79" t="s">
        <v>16</v>
      </c>
      <c r="E79" t="s">
        <v>552</v>
      </c>
      <c r="G79" t="s">
        <v>400</v>
      </c>
      <c r="H79" s="129">
        <v>1</v>
      </c>
      <c r="I79" s="117">
        <v>44971.469768518517</v>
      </c>
      <c r="J79" s="130">
        <v>12</v>
      </c>
      <c r="K79" s="120">
        <v>210000</v>
      </c>
    </row>
    <row r="80" spans="1:11" x14ac:dyDescent="0.35">
      <c r="A80" s="98">
        <v>890000064</v>
      </c>
      <c r="B80" t="s">
        <v>127</v>
      </c>
      <c r="C80" t="s">
        <v>15</v>
      </c>
      <c r="D80" t="s">
        <v>16</v>
      </c>
      <c r="E80" t="s">
        <v>553</v>
      </c>
      <c r="G80" t="s">
        <v>554</v>
      </c>
      <c r="H80" s="129">
        <v>1</v>
      </c>
      <c r="I80" s="117">
        <v>44971.481319444443</v>
      </c>
      <c r="J80" s="130">
        <v>9</v>
      </c>
      <c r="K80" s="120">
        <v>84000</v>
      </c>
    </row>
    <row r="81" spans="1:11" x14ac:dyDescent="0.35">
      <c r="A81" s="98">
        <v>890000065</v>
      </c>
      <c r="B81" t="s">
        <v>462</v>
      </c>
      <c r="C81" t="s">
        <v>15</v>
      </c>
      <c r="D81" t="s">
        <v>16</v>
      </c>
      <c r="E81" t="s">
        <v>555</v>
      </c>
      <c r="G81" t="s">
        <v>556</v>
      </c>
      <c r="H81" s="129">
        <v>1</v>
      </c>
      <c r="I81" s="117">
        <v>44971.530405092592</v>
      </c>
      <c r="J81" s="130">
        <v>12</v>
      </c>
      <c r="K81" s="120">
        <v>105000</v>
      </c>
    </row>
    <row r="82" spans="1:11" x14ac:dyDescent="0.35">
      <c r="A82" s="98">
        <v>890000066</v>
      </c>
      <c r="B82" t="s">
        <v>557</v>
      </c>
      <c r="C82" t="s">
        <v>162</v>
      </c>
      <c r="D82" t="s">
        <v>53</v>
      </c>
      <c r="E82" t="s">
        <v>558</v>
      </c>
      <c r="G82" t="s">
        <v>559</v>
      </c>
      <c r="H82" s="129">
        <v>1</v>
      </c>
      <c r="I82" s="117">
        <v>44972.494027777779</v>
      </c>
      <c r="J82" s="130">
        <v>12</v>
      </c>
      <c r="K82" s="120">
        <v>157500</v>
      </c>
    </row>
    <row r="83" spans="1:11" x14ac:dyDescent="0.35">
      <c r="A83" s="98">
        <v>890000067</v>
      </c>
      <c r="B83" t="s">
        <v>32</v>
      </c>
      <c r="C83" t="s">
        <v>15</v>
      </c>
      <c r="D83" t="s">
        <v>16</v>
      </c>
      <c r="E83" t="s">
        <v>214</v>
      </c>
      <c r="G83" t="s">
        <v>560</v>
      </c>
      <c r="H83" s="129">
        <v>2</v>
      </c>
      <c r="I83" s="117">
        <v>44972.580578703702</v>
      </c>
      <c r="J83" s="130">
        <v>8</v>
      </c>
      <c r="K83" s="120">
        <v>294000</v>
      </c>
    </row>
    <row r="84" spans="1:11" x14ac:dyDescent="0.35">
      <c r="A84" s="98">
        <v>890000068</v>
      </c>
      <c r="B84" t="s">
        <v>442</v>
      </c>
      <c r="C84" t="s">
        <v>15</v>
      </c>
      <c r="D84" t="s">
        <v>16</v>
      </c>
      <c r="E84" t="s">
        <v>561</v>
      </c>
      <c r="G84" t="s">
        <v>562</v>
      </c>
      <c r="H84" s="129">
        <v>1</v>
      </c>
      <c r="I84" s="117">
        <v>44973.510740740741</v>
      </c>
      <c r="J84" s="130">
        <v>9</v>
      </c>
      <c r="K84" s="120">
        <v>84000</v>
      </c>
    </row>
    <row r="85" spans="1:11" x14ac:dyDescent="0.35">
      <c r="A85" s="98">
        <v>890000070</v>
      </c>
      <c r="B85" t="s">
        <v>261</v>
      </c>
      <c r="C85" t="s">
        <v>116</v>
      </c>
      <c r="D85" t="s">
        <v>53</v>
      </c>
      <c r="E85" t="s">
        <v>563</v>
      </c>
      <c r="G85" t="s">
        <v>564</v>
      </c>
      <c r="H85" s="129">
        <v>1</v>
      </c>
      <c r="I85" s="117">
        <v>44977.496041666665</v>
      </c>
      <c r="J85" s="130">
        <v>12</v>
      </c>
      <c r="K85" s="120">
        <v>105000</v>
      </c>
    </row>
    <row r="86" spans="1:11" x14ac:dyDescent="0.35">
      <c r="A86" s="98">
        <v>890000071</v>
      </c>
      <c r="B86" t="s">
        <v>388</v>
      </c>
      <c r="C86" t="s">
        <v>15</v>
      </c>
      <c r="D86" t="s">
        <v>16</v>
      </c>
      <c r="E86" t="s">
        <v>565</v>
      </c>
      <c r="G86" t="s">
        <v>566</v>
      </c>
      <c r="H86" s="129">
        <v>1</v>
      </c>
      <c r="I86" s="117">
        <v>44977.456238425926</v>
      </c>
      <c r="J86" s="130">
        <v>12</v>
      </c>
      <c r="K86" s="120">
        <v>315000</v>
      </c>
    </row>
    <row r="87" spans="1:11" x14ac:dyDescent="0.35">
      <c r="A87" s="98">
        <v>890000073</v>
      </c>
      <c r="B87" t="s">
        <v>388</v>
      </c>
      <c r="C87" t="s">
        <v>15</v>
      </c>
      <c r="D87" t="s">
        <v>16</v>
      </c>
      <c r="E87" t="s">
        <v>567</v>
      </c>
      <c r="G87" t="s">
        <v>568</v>
      </c>
      <c r="H87" s="129">
        <v>1</v>
      </c>
      <c r="I87" s="117">
        <v>44977.456226851849</v>
      </c>
      <c r="J87" s="130">
        <v>12</v>
      </c>
      <c r="K87" s="120">
        <v>136500</v>
      </c>
    </row>
    <row r="88" spans="1:11" x14ac:dyDescent="0.35">
      <c r="A88" s="98">
        <v>890000074</v>
      </c>
      <c r="B88" t="s">
        <v>14</v>
      </c>
      <c r="C88" t="s">
        <v>15</v>
      </c>
      <c r="D88" t="s">
        <v>16</v>
      </c>
      <c r="E88" t="s">
        <v>569</v>
      </c>
      <c r="G88" t="s">
        <v>570</v>
      </c>
      <c r="H88" s="129">
        <v>1</v>
      </c>
      <c r="I88" s="117">
        <v>44978.633576388886</v>
      </c>
      <c r="J88" s="130">
        <v>12</v>
      </c>
      <c r="K88" s="120">
        <v>210000</v>
      </c>
    </row>
    <row r="89" spans="1:11" x14ac:dyDescent="0.35">
      <c r="A89" s="98">
        <v>890000075</v>
      </c>
      <c r="B89" t="s">
        <v>146</v>
      </c>
      <c r="C89" t="s">
        <v>15</v>
      </c>
      <c r="D89" t="s">
        <v>16</v>
      </c>
      <c r="E89" t="s">
        <v>571</v>
      </c>
      <c r="G89" t="s">
        <v>572</v>
      </c>
      <c r="H89" s="129">
        <v>1</v>
      </c>
      <c r="I89" s="117">
        <v>44979.57440972222</v>
      </c>
      <c r="J89" s="130">
        <v>5</v>
      </c>
      <c r="K89" s="120">
        <v>52500</v>
      </c>
    </row>
    <row r="90" spans="1:11" x14ac:dyDescent="0.35">
      <c r="A90" s="98">
        <v>890000076</v>
      </c>
      <c r="B90" t="s">
        <v>388</v>
      </c>
      <c r="C90" t="s">
        <v>52</v>
      </c>
      <c r="D90" t="s">
        <v>53</v>
      </c>
      <c r="E90" t="s">
        <v>573</v>
      </c>
      <c r="G90" t="s">
        <v>574</v>
      </c>
      <c r="H90" s="129">
        <v>1</v>
      </c>
      <c r="I90" s="117">
        <v>44980.512118055558</v>
      </c>
      <c r="J90" s="130">
        <v>12</v>
      </c>
      <c r="K90" s="120">
        <v>157500</v>
      </c>
    </row>
    <row r="91" spans="1:11" x14ac:dyDescent="0.35">
      <c r="A91" s="98">
        <v>890000078</v>
      </c>
      <c r="B91" t="s">
        <v>285</v>
      </c>
      <c r="C91" t="s">
        <v>162</v>
      </c>
      <c r="D91" t="s">
        <v>53</v>
      </c>
      <c r="E91" t="s">
        <v>575</v>
      </c>
      <c r="G91" t="s">
        <v>576</v>
      </c>
      <c r="H91" s="129">
        <v>1</v>
      </c>
      <c r="I91" s="117">
        <v>44979.543773148151</v>
      </c>
      <c r="J91" s="130">
        <v>7</v>
      </c>
      <c r="K91" s="120">
        <v>52500</v>
      </c>
    </row>
    <row r="92" spans="1:11" x14ac:dyDescent="0.35">
      <c r="A92" s="98">
        <v>890000081</v>
      </c>
      <c r="B92" t="s">
        <v>577</v>
      </c>
      <c r="C92" t="s">
        <v>411</v>
      </c>
      <c r="D92" t="s">
        <v>16</v>
      </c>
      <c r="E92" t="s">
        <v>578</v>
      </c>
      <c r="G92" t="s">
        <v>579</v>
      </c>
      <c r="H92" s="129">
        <v>1</v>
      </c>
      <c r="I92" s="117">
        <v>44981.586064814815</v>
      </c>
      <c r="J92" s="130">
        <v>9</v>
      </c>
      <c r="K92" s="120">
        <v>73500</v>
      </c>
    </row>
    <row r="93" spans="1:11" x14ac:dyDescent="0.35">
      <c r="A93" s="98">
        <v>890000082</v>
      </c>
      <c r="B93" t="s">
        <v>14</v>
      </c>
      <c r="C93" t="s">
        <v>15</v>
      </c>
      <c r="D93" t="s">
        <v>16</v>
      </c>
      <c r="E93" t="s">
        <v>580</v>
      </c>
      <c r="G93" t="s">
        <v>581</v>
      </c>
      <c r="H93" s="129">
        <v>1</v>
      </c>
      <c r="I93" s="117">
        <v>44982.494432870371</v>
      </c>
      <c r="J93" s="130">
        <v>12</v>
      </c>
      <c r="K93" s="120">
        <v>105000</v>
      </c>
    </row>
    <row r="94" spans="1:11" x14ac:dyDescent="0.35">
      <c r="A94" s="98">
        <v>890000083</v>
      </c>
      <c r="B94" t="s">
        <v>281</v>
      </c>
      <c r="C94" t="s">
        <v>582</v>
      </c>
      <c r="D94" t="s">
        <v>16</v>
      </c>
      <c r="E94" t="s">
        <v>583</v>
      </c>
      <c r="G94" t="s">
        <v>584</v>
      </c>
      <c r="H94" s="129">
        <v>1</v>
      </c>
      <c r="I94" s="117">
        <v>44984.544409722221</v>
      </c>
      <c r="J94" s="130">
        <v>18</v>
      </c>
      <c r="K94" s="120">
        <v>262500</v>
      </c>
    </row>
    <row r="95" spans="1:11" x14ac:dyDescent="0.35">
      <c r="A95" s="98">
        <v>890000084</v>
      </c>
      <c r="B95" t="s">
        <v>127</v>
      </c>
      <c r="C95" t="s">
        <v>411</v>
      </c>
      <c r="D95" t="s">
        <v>16</v>
      </c>
      <c r="E95" t="s">
        <v>585</v>
      </c>
      <c r="G95" t="s">
        <v>586</v>
      </c>
      <c r="H95" s="129">
        <v>1</v>
      </c>
      <c r="I95" s="117">
        <v>44985.488495370373</v>
      </c>
      <c r="J95" s="130">
        <v>12</v>
      </c>
      <c r="K95" s="120">
        <v>105000</v>
      </c>
    </row>
    <row r="96" spans="1:11" ht="15" thickBot="1" x14ac:dyDescent="0.4">
      <c r="K96" s="121">
        <f>SUM(K49:K95)</f>
        <v>6494250</v>
      </c>
    </row>
    <row r="97" spans="1:12" ht="15" thickTop="1" x14ac:dyDescent="0.35"/>
    <row r="99" spans="1:12" x14ac:dyDescent="0.35">
      <c r="B99" s="16" t="s">
        <v>587</v>
      </c>
    </row>
    <row r="100" spans="1:12" x14ac:dyDescent="0.35">
      <c r="A100" s="109" t="s">
        <v>1</v>
      </c>
      <c r="B100" s="1" t="s">
        <v>2</v>
      </c>
      <c r="C100" s="1" t="s">
        <v>3</v>
      </c>
      <c r="D100" s="1" t="s">
        <v>4</v>
      </c>
      <c r="E100" s="1" t="s">
        <v>5</v>
      </c>
      <c r="F100" s="1" t="s">
        <v>6</v>
      </c>
      <c r="G100" s="1" t="s">
        <v>7</v>
      </c>
      <c r="H100" s="109" t="s">
        <v>8</v>
      </c>
      <c r="I100" s="109" t="s">
        <v>9</v>
      </c>
      <c r="J100" s="109" t="s">
        <v>10</v>
      </c>
      <c r="K100" s="109" t="s">
        <v>11</v>
      </c>
      <c r="L100" s="11" t="s">
        <v>12</v>
      </c>
    </row>
    <row r="101" spans="1:12" x14ac:dyDescent="0.35">
      <c r="A101">
        <v>890000105</v>
      </c>
      <c r="B101" t="s">
        <v>32</v>
      </c>
      <c r="C101" t="s">
        <v>15</v>
      </c>
      <c r="D101" t="s">
        <v>16</v>
      </c>
      <c r="E101" t="s">
        <v>217</v>
      </c>
      <c r="G101" t="s">
        <v>588</v>
      </c>
      <c r="H101" s="132">
        <v>2</v>
      </c>
      <c r="I101" s="117">
        <v>45002.539259259262</v>
      </c>
      <c r="J101" s="130">
        <v>8</v>
      </c>
      <c r="K101" s="120">
        <v>84000</v>
      </c>
    </row>
    <row r="102" spans="1:12" x14ac:dyDescent="0.35">
      <c r="A102">
        <v>890000090</v>
      </c>
      <c r="B102" t="s">
        <v>24</v>
      </c>
      <c r="C102" t="s">
        <v>15</v>
      </c>
      <c r="D102" t="s">
        <v>16</v>
      </c>
      <c r="E102" t="s">
        <v>25</v>
      </c>
      <c r="G102" t="s">
        <v>589</v>
      </c>
      <c r="H102" s="132">
        <v>2</v>
      </c>
      <c r="I102" s="117">
        <v>44993.611388888887</v>
      </c>
      <c r="J102" s="130">
        <v>12</v>
      </c>
      <c r="K102" s="120">
        <v>157500</v>
      </c>
    </row>
    <row r="103" spans="1:12" x14ac:dyDescent="0.35">
      <c r="A103">
        <v>890000088</v>
      </c>
      <c r="B103" t="s">
        <v>32</v>
      </c>
      <c r="C103" t="s">
        <v>188</v>
      </c>
      <c r="D103" t="s">
        <v>16</v>
      </c>
      <c r="E103" t="s">
        <v>74</v>
      </c>
      <c r="G103" t="s">
        <v>75</v>
      </c>
      <c r="H103" s="132">
        <v>2</v>
      </c>
      <c r="I103" s="117">
        <v>44988.385405092595</v>
      </c>
      <c r="J103" s="130">
        <v>7</v>
      </c>
      <c r="K103" s="120">
        <v>63000</v>
      </c>
    </row>
    <row r="104" spans="1:12" x14ac:dyDescent="0.35">
      <c r="A104">
        <v>890000086</v>
      </c>
      <c r="B104" t="s">
        <v>465</v>
      </c>
      <c r="C104" t="s">
        <v>15</v>
      </c>
      <c r="D104" t="s">
        <v>16</v>
      </c>
      <c r="E104" t="s">
        <v>466</v>
      </c>
      <c r="G104" t="s">
        <v>467</v>
      </c>
      <c r="H104" s="132">
        <v>2</v>
      </c>
      <c r="I104" s="117">
        <v>44987</v>
      </c>
      <c r="J104" s="130">
        <v>4</v>
      </c>
      <c r="K104" s="120">
        <v>89250</v>
      </c>
    </row>
    <row r="105" spans="1:12" x14ac:dyDescent="0.35">
      <c r="A105">
        <v>890000104</v>
      </c>
      <c r="B105" t="s">
        <v>442</v>
      </c>
      <c r="C105" t="s">
        <v>15</v>
      </c>
      <c r="D105" t="s">
        <v>16</v>
      </c>
      <c r="E105" t="s">
        <v>443</v>
      </c>
      <c r="G105" t="s">
        <v>590</v>
      </c>
      <c r="H105" s="132">
        <v>2</v>
      </c>
      <c r="I105" s="117">
        <v>45002.604317129626</v>
      </c>
      <c r="J105" s="130">
        <v>5</v>
      </c>
      <c r="K105" s="120">
        <v>136500</v>
      </c>
    </row>
    <row r="106" spans="1:12" x14ac:dyDescent="0.35">
      <c r="A106">
        <v>890000126</v>
      </c>
      <c r="B106" t="s">
        <v>32</v>
      </c>
      <c r="C106" t="s">
        <v>15</v>
      </c>
      <c r="D106" t="s">
        <v>16</v>
      </c>
      <c r="E106" t="s">
        <v>591</v>
      </c>
      <c r="G106" t="s">
        <v>592</v>
      </c>
      <c r="H106" s="132">
        <v>1</v>
      </c>
      <c r="I106" s="117">
        <v>45016.592905092592</v>
      </c>
      <c r="J106" s="130">
        <v>6</v>
      </c>
      <c r="K106" s="120">
        <v>157500</v>
      </c>
    </row>
    <row r="107" spans="1:12" x14ac:dyDescent="0.35">
      <c r="A107">
        <v>890000102</v>
      </c>
      <c r="B107" t="s">
        <v>139</v>
      </c>
      <c r="C107" t="s">
        <v>15</v>
      </c>
      <c r="D107" t="s">
        <v>16</v>
      </c>
      <c r="E107" t="s">
        <v>593</v>
      </c>
      <c r="G107" t="s">
        <v>594</v>
      </c>
      <c r="H107" s="132">
        <v>1</v>
      </c>
      <c r="I107" s="117">
        <v>45002.507962962962</v>
      </c>
      <c r="J107" s="130">
        <v>12</v>
      </c>
      <c r="K107" s="120">
        <v>105000</v>
      </c>
    </row>
    <row r="108" spans="1:12" x14ac:dyDescent="0.35">
      <c r="A108">
        <v>890000107</v>
      </c>
      <c r="B108" t="s">
        <v>268</v>
      </c>
      <c r="C108" t="s">
        <v>15</v>
      </c>
      <c r="D108" t="s">
        <v>16</v>
      </c>
      <c r="E108" t="s">
        <v>595</v>
      </c>
      <c r="G108" t="s">
        <v>596</v>
      </c>
      <c r="H108" s="132">
        <v>1</v>
      </c>
      <c r="I108" s="117">
        <v>45005.552719907406</v>
      </c>
      <c r="J108" s="130">
        <v>12</v>
      </c>
      <c r="K108" s="120">
        <v>147000</v>
      </c>
    </row>
    <row r="109" spans="1:12" x14ac:dyDescent="0.35">
      <c r="A109">
        <v>890000103</v>
      </c>
      <c r="B109" t="s">
        <v>549</v>
      </c>
      <c r="C109" t="s">
        <v>15</v>
      </c>
      <c r="D109" t="s">
        <v>16</v>
      </c>
      <c r="E109" t="s">
        <v>597</v>
      </c>
      <c r="G109" t="s">
        <v>598</v>
      </c>
      <c r="H109" s="132">
        <v>1</v>
      </c>
      <c r="I109" s="117">
        <v>45002.385960648149</v>
      </c>
      <c r="J109" s="130">
        <v>6</v>
      </c>
      <c r="K109" s="120">
        <v>52500</v>
      </c>
    </row>
    <row r="110" spans="1:12" x14ac:dyDescent="0.35">
      <c r="A110">
        <v>890000100</v>
      </c>
      <c r="B110" t="s">
        <v>83</v>
      </c>
      <c r="C110" t="s">
        <v>15</v>
      </c>
      <c r="D110" t="s">
        <v>16</v>
      </c>
      <c r="E110" t="s">
        <v>599</v>
      </c>
      <c r="G110" t="s">
        <v>600</v>
      </c>
      <c r="H110" s="132">
        <v>1</v>
      </c>
      <c r="I110" s="117">
        <v>44999.590902777774</v>
      </c>
      <c r="J110" s="130">
        <v>12</v>
      </c>
      <c r="K110" s="120">
        <v>84000</v>
      </c>
    </row>
    <row r="111" spans="1:12" x14ac:dyDescent="0.35">
      <c r="A111">
        <v>890000111</v>
      </c>
      <c r="B111" t="s">
        <v>32</v>
      </c>
      <c r="C111" t="s">
        <v>116</v>
      </c>
      <c r="D111" t="s">
        <v>53</v>
      </c>
      <c r="E111" t="s">
        <v>601</v>
      </c>
      <c r="G111" t="s">
        <v>602</v>
      </c>
      <c r="H111" s="132">
        <v>1</v>
      </c>
      <c r="I111" s="117">
        <v>45008.539282407408</v>
      </c>
      <c r="J111" s="130">
        <v>4</v>
      </c>
      <c r="K111" s="120">
        <v>105000</v>
      </c>
    </row>
    <row r="112" spans="1:12" x14ac:dyDescent="0.35">
      <c r="A112">
        <v>890000120</v>
      </c>
      <c r="B112" t="s">
        <v>603</v>
      </c>
      <c r="C112" t="s">
        <v>15</v>
      </c>
      <c r="D112" t="s">
        <v>16</v>
      </c>
      <c r="E112" t="s">
        <v>604</v>
      </c>
      <c r="G112" t="s">
        <v>605</v>
      </c>
      <c r="H112" s="132">
        <v>1</v>
      </c>
      <c r="I112" s="117">
        <v>45013.625127314815</v>
      </c>
      <c r="J112" s="130">
        <v>12</v>
      </c>
      <c r="K112" s="120">
        <v>210000</v>
      </c>
    </row>
    <row r="113" spans="1:11" x14ac:dyDescent="0.35">
      <c r="A113">
        <v>890000121</v>
      </c>
      <c r="B113" t="s">
        <v>146</v>
      </c>
      <c r="C113" t="s">
        <v>15</v>
      </c>
      <c r="D113" t="s">
        <v>16</v>
      </c>
      <c r="E113" t="s">
        <v>606</v>
      </c>
      <c r="G113" t="s">
        <v>607</v>
      </c>
      <c r="H113" s="132">
        <v>1</v>
      </c>
      <c r="I113" s="117">
        <v>45014.642557870371</v>
      </c>
      <c r="J113" s="130">
        <v>10</v>
      </c>
      <c r="K113" s="120">
        <v>73500</v>
      </c>
    </row>
    <row r="114" spans="1:11" x14ac:dyDescent="0.35">
      <c r="A114">
        <v>890000123</v>
      </c>
      <c r="B114" t="s">
        <v>146</v>
      </c>
      <c r="C114" t="s">
        <v>15</v>
      </c>
      <c r="D114" t="s">
        <v>16</v>
      </c>
      <c r="E114" t="s">
        <v>608</v>
      </c>
      <c r="G114" t="s">
        <v>609</v>
      </c>
      <c r="H114" s="132">
        <v>1</v>
      </c>
      <c r="I114" s="117">
        <v>45014</v>
      </c>
      <c r="J114" s="130">
        <v>7</v>
      </c>
      <c r="K114" s="120">
        <v>63000</v>
      </c>
    </row>
    <row r="115" spans="1:11" x14ac:dyDescent="0.35">
      <c r="A115">
        <v>890000124</v>
      </c>
      <c r="B115" t="s">
        <v>610</v>
      </c>
      <c r="C115" t="s">
        <v>15</v>
      </c>
      <c r="D115" t="s">
        <v>16</v>
      </c>
      <c r="E115" t="s">
        <v>611</v>
      </c>
      <c r="G115" t="s">
        <v>612</v>
      </c>
      <c r="H115" s="132">
        <v>1</v>
      </c>
      <c r="I115" s="117">
        <v>45015.640208333331</v>
      </c>
      <c r="J115" s="130">
        <v>12</v>
      </c>
      <c r="K115" s="120">
        <v>105000</v>
      </c>
    </row>
    <row r="116" spans="1:11" x14ac:dyDescent="0.35">
      <c r="A116">
        <v>890000110</v>
      </c>
      <c r="B116" t="s">
        <v>32</v>
      </c>
      <c r="C116" t="s">
        <v>15</v>
      </c>
      <c r="D116" t="s">
        <v>16</v>
      </c>
      <c r="E116" t="s">
        <v>613</v>
      </c>
      <c r="G116" t="s">
        <v>614</v>
      </c>
      <c r="H116" s="132">
        <v>1</v>
      </c>
      <c r="I116" s="117">
        <v>45007.547500000001</v>
      </c>
      <c r="J116" s="130">
        <v>8</v>
      </c>
      <c r="K116" s="120">
        <v>105000</v>
      </c>
    </row>
    <row r="117" spans="1:11" x14ac:dyDescent="0.35">
      <c r="A117">
        <v>890000108</v>
      </c>
      <c r="B117" t="s">
        <v>127</v>
      </c>
      <c r="C117" t="s">
        <v>411</v>
      </c>
      <c r="D117" t="s">
        <v>16</v>
      </c>
      <c r="E117" t="s">
        <v>615</v>
      </c>
      <c r="G117" t="s">
        <v>616</v>
      </c>
      <c r="H117" s="132">
        <v>1</v>
      </c>
      <c r="I117" s="117">
        <v>45007.552777777775</v>
      </c>
      <c r="J117" s="130">
        <v>12</v>
      </c>
      <c r="K117" s="120">
        <v>126000</v>
      </c>
    </row>
    <row r="118" spans="1:11" x14ac:dyDescent="0.35">
      <c r="A118">
        <v>890000087</v>
      </c>
      <c r="B118" t="s">
        <v>223</v>
      </c>
      <c r="C118" t="s">
        <v>15</v>
      </c>
      <c r="D118" t="s">
        <v>16</v>
      </c>
      <c r="E118" t="s">
        <v>617</v>
      </c>
      <c r="G118" t="s">
        <v>618</v>
      </c>
      <c r="H118" s="132">
        <v>1</v>
      </c>
      <c r="I118" s="117">
        <v>44987.620405092595</v>
      </c>
      <c r="J118" s="130">
        <v>12</v>
      </c>
      <c r="K118" s="120">
        <v>210000</v>
      </c>
    </row>
    <row r="119" spans="1:11" x14ac:dyDescent="0.35">
      <c r="A119">
        <v>890000119</v>
      </c>
      <c r="B119" t="s">
        <v>139</v>
      </c>
      <c r="C119" t="s">
        <v>15</v>
      </c>
      <c r="D119" t="s">
        <v>16</v>
      </c>
      <c r="E119" t="s">
        <v>619</v>
      </c>
      <c r="G119" t="s">
        <v>620</v>
      </c>
      <c r="H119" s="132">
        <v>1</v>
      </c>
      <c r="I119" s="117">
        <v>45016.476736111108</v>
      </c>
      <c r="J119" s="130">
        <v>12</v>
      </c>
      <c r="K119" s="120">
        <v>210000</v>
      </c>
    </row>
    <row r="120" spans="1:11" x14ac:dyDescent="0.35">
      <c r="A120">
        <v>890000109</v>
      </c>
      <c r="B120" t="s">
        <v>139</v>
      </c>
      <c r="C120" t="s">
        <v>15</v>
      </c>
      <c r="D120" t="s">
        <v>16</v>
      </c>
      <c r="E120" t="s">
        <v>621</v>
      </c>
      <c r="G120" t="s">
        <v>622</v>
      </c>
      <c r="H120" s="132">
        <v>1</v>
      </c>
      <c r="I120" s="117">
        <v>45007.575775462959</v>
      </c>
      <c r="J120" s="130">
        <v>6</v>
      </c>
      <c r="K120" s="120">
        <v>63000</v>
      </c>
    </row>
    <row r="121" spans="1:11" x14ac:dyDescent="0.35">
      <c r="A121">
        <v>890000089</v>
      </c>
      <c r="B121" t="s">
        <v>465</v>
      </c>
      <c r="C121" t="s">
        <v>15</v>
      </c>
      <c r="D121" t="s">
        <v>16</v>
      </c>
      <c r="E121" t="s">
        <v>623</v>
      </c>
      <c r="G121" t="s">
        <v>624</v>
      </c>
      <c r="H121" s="132">
        <v>1</v>
      </c>
      <c r="I121" s="117">
        <v>44991</v>
      </c>
      <c r="J121" s="130">
        <v>4</v>
      </c>
      <c r="K121" s="120">
        <v>89250</v>
      </c>
    </row>
    <row r="122" spans="1:11" x14ac:dyDescent="0.35">
      <c r="A122">
        <v>890000091</v>
      </c>
      <c r="B122" t="s">
        <v>459</v>
      </c>
      <c r="C122" t="s">
        <v>257</v>
      </c>
      <c r="D122" t="s">
        <v>53</v>
      </c>
      <c r="E122" t="s">
        <v>625</v>
      </c>
      <c r="G122" t="s">
        <v>626</v>
      </c>
      <c r="H122" s="132">
        <v>1</v>
      </c>
      <c r="I122" s="117">
        <v>44993.601805555554</v>
      </c>
      <c r="J122" s="130">
        <v>10</v>
      </c>
      <c r="K122" s="120">
        <v>105000</v>
      </c>
    </row>
    <row r="123" spans="1:11" x14ac:dyDescent="0.35">
      <c r="A123">
        <v>890000122</v>
      </c>
      <c r="B123" t="s">
        <v>32</v>
      </c>
      <c r="C123" t="s">
        <v>15</v>
      </c>
      <c r="D123" t="s">
        <v>16</v>
      </c>
      <c r="E123" t="s">
        <v>627</v>
      </c>
      <c r="G123" t="s">
        <v>628</v>
      </c>
      <c r="H123" s="132">
        <v>1</v>
      </c>
      <c r="I123" s="117">
        <v>45015.582071759258</v>
      </c>
      <c r="J123" s="130">
        <v>8</v>
      </c>
      <c r="K123" s="120">
        <v>147000</v>
      </c>
    </row>
    <row r="124" spans="1:11" x14ac:dyDescent="0.35">
      <c r="A124">
        <v>890000112</v>
      </c>
      <c r="B124" t="s">
        <v>442</v>
      </c>
      <c r="C124" t="s">
        <v>106</v>
      </c>
      <c r="D124" t="s">
        <v>16</v>
      </c>
      <c r="E124" t="s">
        <v>629</v>
      </c>
      <c r="G124" t="s">
        <v>630</v>
      </c>
      <c r="H124" s="132">
        <v>1</v>
      </c>
      <c r="I124" s="117">
        <v>45008.557743055557</v>
      </c>
      <c r="J124" s="130">
        <v>12</v>
      </c>
      <c r="K124" s="120">
        <v>178500</v>
      </c>
    </row>
    <row r="125" spans="1:11" x14ac:dyDescent="0.35">
      <c r="A125">
        <v>890000115</v>
      </c>
      <c r="B125" t="s">
        <v>447</v>
      </c>
      <c r="C125" t="s">
        <v>15</v>
      </c>
      <c r="D125" t="s">
        <v>16</v>
      </c>
      <c r="E125" t="s">
        <v>631</v>
      </c>
      <c r="G125" t="s">
        <v>632</v>
      </c>
      <c r="H125" s="132">
        <v>1</v>
      </c>
      <c r="I125" s="117">
        <v>45009.574560185189</v>
      </c>
      <c r="J125" s="130">
        <v>6</v>
      </c>
      <c r="K125" s="120">
        <v>63000</v>
      </c>
    </row>
    <row r="126" spans="1:11" x14ac:dyDescent="0.35">
      <c r="A126">
        <v>890000095</v>
      </c>
      <c r="B126" t="s">
        <v>549</v>
      </c>
      <c r="C126" t="s">
        <v>15</v>
      </c>
      <c r="D126" t="s">
        <v>16</v>
      </c>
      <c r="E126" t="s">
        <v>633</v>
      </c>
      <c r="G126" t="s">
        <v>634</v>
      </c>
      <c r="H126" s="132">
        <v>1</v>
      </c>
      <c r="I126" s="117">
        <v>44995.413194444445</v>
      </c>
      <c r="J126" s="130">
        <v>12</v>
      </c>
      <c r="K126" s="120">
        <v>105000</v>
      </c>
    </row>
    <row r="127" spans="1:11" x14ac:dyDescent="0.35">
      <c r="A127">
        <v>890000097</v>
      </c>
      <c r="B127" t="s">
        <v>442</v>
      </c>
      <c r="C127" t="s">
        <v>15</v>
      </c>
      <c r="D127" t="s">
        <v>16</v>
      </c>
      <c r="E127" t="s">
        <v>635</v>
      </c>
      <c r="G127" t="s">
        <v>636</v>
      </c>
      <c r="H127" s="132">
        <v>1</v>
      </c>
      <c r="I127" s="117">
        <v>44996.321979166663</v>
      </c>
      <c r="J127" s="130">
        <v>12</v>
      </c>
      <c r="K127" s="120">
        <v>136500</v>
      </c>
    </row>
    <row r="128" spans="1:11" x14ac:dyDescent="0.35">
      <c r="A128">
        <v>890000117</v>
      </c>
      <c r="B128" t="s">
        <v>577</v>
      </c>
      <c r="C128" t="s">
        <v>15</v>
      </c>
      <c r="D128" t="s">
        <v>16</v>
      </c>
      <c r="E128" t="s">
        <v>637</v>
      </c>
      <c r="G128" t="s">
        <v>638</v>
      </c>
      <c r="H128" s="132">
        <v>1</v>
      </c>
      <c r="I128" s="117">
        <v>45012.596562500003</v>
      </c>
      <c r="J128" s="130">
        <v>12</v>
      </c>
      <c r="K128" s="120">
        <v>157500</v>
      </c>
    </row>
    <row r="129" spans="1:11" x14ac:dyDescent="0.35">
      <c r="A129">
        <v>890000101</v>
      </c>
      <c r="B129" t="s">
        <v>36</v>
      </c>
      <c r="C129" t="s">
        <v>15</v>
      </c>
      <c r="D129" t="s">
        <v>16</v>
      </c>
      <c r="E129" t="s">
        <v>639</v>
      </c>
      <c r="G129" t="s">
        <v>640</v>
      </c>
      <c r="H129" s="132">
        <v>1</v>
      </c>
      <c r="I129" s="117">
        <v>44999.475787037038</v>
      </c>
      <c r="J129" s="130">
        <v>7</v>
      </c>
      <c r="K129" s="120">
        <v>89250</v>
      </c>
    </row>
    <row r="130" spans="1:11" x14ac:dyDescent="0.35">
      <c r="A130">
        <v>890000096</v>
      </c>
      <c r="B130" t="s">
        <v>83</v>
      </c>
      <c r="C130" t="s">
        <v>15</v>
      </c>
      <c r="D130" t="s">
        <v>16</v>
      </c>
      <c r="E130" t="s">
        <v>641</v>
      </c>
      <c r="G130" t="s">
        <v>642</v>
      </c>
      <c r="H130" s="132">
        <v>1</v>
      </c>
      <c r="I130" s="117">
        <v>44995.410671296297</v>
      </c>
      <c r="J130" s="130">
        <v>12</v>
      </c>
      <c r="K130" s="120">
        <v>105000</v>
      </c>
    </row>
    <row r="131" spans="1:11" x14ac:dyDescent="0.35">
      <c r="A131">
        <v>890000094</v>
      </c>
      <c r="B131" t="s">
        <v>32</v>
      </c>
      <c r="C131" t="s">
        <v>52</v>
      </c>
      <c r="D131" t="s">
        <v>53</v>
      </c>
      <c r="E131" t="s">
        <v>643</v>
      </c>
      <c r="G131" t="s">
        <v>644</v>
      </c>
      <c r="H131" s="132">
        <v>1</v>
      </c>
      <c r="I131" s="117">
        <v>44995.54378472222</v>
      </c>
      <c r="J131" s="130">
        <v>8</v>
      </c>
      <c r="K131" s="120">
        <v>105000</v>
      </c>
    </row>
    <row r="132" spans="1:11" x14ac:dyDescent="0.35">
      <c r="A132">
        <v>890000098</v>
      </c>
      <c r="B132" t="s">
        <v>442</v>
      </c>
      <c r="C132" t="s">
        <v>116</v>
      </c>
      <c r="D132" t="s">
        <v>53</v>
      </c>
      <c r="E132" t="s">
        <v>645</v>
      </c>
      <c r="G132" t="s">
        <v>646</v>
      </c>
      <c r="H132" s="132">
        <v>1</v>
      </c>
      <c r="I132" s="117">
        <v>45000.531608796293</v>
      </c>
      <c r="J132" s="130">
        <v>6</v>
      </c>
      <c r="K132" s="120">
        <v>52500</v>
      </c>
    </row>
    <row r="133" spans="1:11" x14ac:dyDescent="0.35">
      <c r="A133">
        <v>890000092</v>
      </c>
      <c r="B133" t="s">
        <v>456</v>
      </c>
      <c r="C133" t="s">
        <v>15</v>
      </c>
      <c r="D133" t="s">
        <v>16</v>
      </c>
      <c r="E133" t="s">
        <v>647</v>
      </c>
      <c r="G133" t="s">
        <v>648</v>
      </c>
      <c r="H133" s="132">
        <v>1</v>
      </c>
      <c r="I133" s="117">
        <v>44995.366782407407</v>
      </c>
      <c r="J133" s="130">
        <v>6</v>
      </c>
      <c r="K133" s="120">
        <v>63000</v>
      </c>
    </row>
    <row r="134" spans="1:11" x14ac:dyDescent="0.35">
      <c r="A134">
        <v>890000093</v>
      </c>
      <c r="B134" t="s">
        <v>649</v>
      </c>
      <c r="C134" t="s">
        <v>411</v>
      </c>
      <c r="D134" t="s">
        <v>16</v>
      </c>
      <c r="E134" t="s">
        <v>650</v>
      </c>
      <c r="G134" t="s">
        <v>651</v>
      </c>
      <c r="H134" s="132">
        <v>1</v>
      </c>
      <c r="I134" s="117">
        <v>44994.516238425924</v>
      </c>
      <c r="J134" s="130">
        <v>5</v>
      </c>
      <c r="K134" s="120">
        <v>210000</v>
      </c>
    </row>
    <row r="135" spans="1:11" x14ac:dyDescent="0.35">
      <c r="A135">
        <v>890000114</v>
      </c>
      <c r="B135" t="s">
        <v>139</v>
      </c>
      <c r="C135" t="s">
        <v>15</v>
      </c>
      <c r="D135" t="s">
        <v>16</v>
      </c>
      <c r="E135" t="s">
        <v>652</v>
      </c>
      <c r="G135" t="s">
        <v>653</v>
      </c>
      <c r="H135" s="132">
        <v>1</v>
      </c>
      <c r="I135" s="117">
        <v>45009.574583333335</v>
      </c>
      <c r="J135" s="130">
        <v>9</v>
      </c>
      <c r="K135" s="120">
        <v>157500</v>
      </c>
    </row>
    <row r="136" spans="1:11" x14ac:dyDescent="0.35">
      <c r="A136">
        <v>890000106</v>
      </c>
      <c r="B136" t="s">
        <v>388</v>
      </c>
      <c r="C136" t="s">
        <v>15</v>
      </c>
      <c r="D136" t="s">
        <v>16</v>
      </c>
      <c r="E136" t="s">
        <v>654</v>
      </c>
      <c r="G136" t="s">
        <v>655</v>
      </c>
      <c r="H136" s="132">
        <v>1</v>
      </c>
      <c r="I136" s="117">
        <v>45005.476122685184</v>
      </c>
      <c r="J136" s="130">
        <v>10</v>
      </c>
      <c r="K136" s="120">
        <v>315000</v>
      </c>
    </row>
    <row r="137" spans="1:11" x14ac:dyDescent="0.35">
      <c r="A137">
        <v>880000196</v>
      </c>
      <c r="B137" t="s">
        <v>44</v>
      </c>
      <c r="C137" t="s">
        <v>15</v>
      </c>
      <c r="D137" t="s">
        <v>16</v>
      </c>
      <c r="E137" t="s">
        <v>123</v>
      </c>
      <c r="G137" t="s">
        <v>124</v>
      </c>
      <c r="H137" s="132">
        <v>3</v>
      </c>
      <c r="I137" s="117">
        <v>45010.522604166668</v>
      </c>
      <c r="J137" s="130">
        <v>6</v>
      </c>
      <c r="K137" s="120">
        <v>525000</v>
      </c>
    </row>
    <row r="138" spans="1:11" x14ac:dyDescent="0.35">
      <c r="A138">
        <v>880000165</v>
      </c>
      <c r="B138" t="s">
        <v>230</v>
      </c>
      <c r="C138" t="s">
        <v>15</v>
      </c>
      <c r="D138" t="s">
        <v>16</v>
      </c>
      <c r="E138" t="s">
        <v>231</v>
      </c>
      <c r="G138" t="s">
        <v>656</v>
      </c>
      <c r="H138" s="132">
        <v>2</v>
      </c>
      <c r="I138" s="117">
        <v>44992.655416666668</v>
      </c>
      <c r="J138" s="130">
        <v>10</v>
      </c>
      <c r="K138" s="120">
        <v>115500</v>
      </c>
    </row>
    <row r="139" spans="1:11" x14ac:dyDescent="0.35">
      <c r="A139">
        <v>880000175</v>
      </c>
      <c r="B139" t="s">
        <v>24</v>
      </c>
      <c r="C139" t="s">
        <v>15</v>
      </c>
      <c r="D139" t="s">
        <v>16</v>
      </c>
      <c r="E139" t="s">
        <v>28</v>
      </c>
      <c r="G139" t="s">
        <v>657</v>
      </c>
      <c r="H139" s="132">
        <v>2</v>
      </c>
      <c r="I139" s="117">
        <v>44999.39949074074</v>
      </c>
      <c r="J139" s="130">
        <v>9</v>
      </c>
      <c r="K139" s="120">
        <v>115500</v>
      </c>
    </row>
    <row r="140" spans="1:11" x14ac:dyDescent="0.35">
      <c r="A140">
        <v>880000203</v>
      </c>
      <c r="B140" t="s">
        <v>139</v>
      </c>
      <c r="C140" t="s">
        <v>15</v>
      </c>
      <c r="D140" t="s">
        <v>16</v>
      </c>
      <c r="E140" t="s">
        <v>140</v>
      </c>
      <c r="G140" t="s">
        <v>658</v>
      </c>
      <c r="H140" s="132">
        <v>2</v>
      </c>
      <c r="I140" s="117">
        <v>45015.628344907411</v>
      </c>
      <c r="J140" s="130">
        <v>10</v>
      </c>
      <c r="K140" s="120">
        <v>105000</v>
      </c>
    </row>
    <row r="141" spans="1:11" x14ac:dyDescent="0.35">
      <c r="A141">
        <v>880000170</v>
      </c>
      <c r="B141" t="s">
        <v>146</v>
      </c>
      <c r="C141" t="s">
        <v>15</v>
      </c>
      <c r="D141" t="s">
        <v>16</v>
      </c>
      <c r="E141" t="s">
        <v>147</v>
      </c>
      <c r="G141" t="s">
        <v>148</v>
      </c>
      <c r="H141" s="132">
        <v>2</v>
      </c>
      <c r="I141" s="117">
        <v>44995.615358796298</v>
      </c>
      <c r="J141" s="130">
        <v>12</v>
      </c>
      <c r="K141" s="120">
        <v>262500</v>
      </c>
    </row>
    <row r="142" spans="1:11" x14ac:dyDescent="0.35">
      <c r="A142">
        <v>880000178</v>
      </c>
      <c r="B142" t="s">
        <v>36</v>
      </c>
      <c r="C142" t="s">
        <v>15</v>
      </c>
      <c r="D142" t="s">
        <v>16</v>
      </c>
      <c r="E142" t="s">
        <v>340</v>
      </c>
      <c r="G142" t="s">
        <v>341</v>
      </c>
      <c r="H142" s="132">
        <v>2</v>
      </c>
      <c r="I142" s="117">
        <v>44999.457453703704</v>
      </c>
      <c r="J142" s="130">
        <v>6</v>
      </c>
      <c r="K142" s="120">
        <v>63000</v>
      </c>
    </row>
    <row r="143" spans="1:11" x14ac:dyDescent="0.35">
      <c r="A143">
        <v>880000189</v>
      </c>
      <c r="B143" t="s">
        <v>146</v>
      </c>
      <c r="C143" t="s">
        <v>15</v>
      </c>
      <c r="D143" t="s">
        <v>16</v>
      </c>
      <c r="E143" t="s">
        <v>438</v>
      </c>
      <c r="G143" t="s">
        <v>439</v>
      </c>
      <c r="H143" s="132">
        <v>2</v>
      </c>
      <c r="I143" s="117">
        <v>45008.478854166664</v>
      </c>
      <c r="J143" s="130">
        <v>6</v>
      </c>
      <c r="K143" s="120">
        <v>189000</v>
      </c>
    </row>
    <row r="144" spans="1:11" x14ac:dyDescent="0.35">
      <c r="A144">
        <v>880000205</v>
      </c>
      <c r="B144" t="s">
        <v>230</v>
      </c>
      <c r="C144" t="s">
        <v>188</v>
      </c>
      <c r="D144" t="s">
        <v>16</v>
      </c>
      <c r="E144" t="s">
        <v>366</v>
      </c>
      <c r="G144" t="s">
        <v>659</v>
      </c>
      <c r="H144" s="132">
        <v>2</v>
      </c>
      <c r="I144" s="117">
        <v>45015.633263888885</v>
      </c>
      <c r="J144" s="130">
        <v>6</v>
      </c>
      <c r="K144" s="120">
        <v>73500</v>
      </c>
    </row>
    <row r="145" spans="1:11" x14ac:dyDescent="0.35">
      <c r="A145">
        <v>880000204</v>
      </c>
      <c r="B145" t="s">
        <v>32</v>
      </c>
      <c r="C145" t="s">
        <v>15</v>
      </c>
      <c r="D145" t="s">
        <v>16</v>
      </c>
      <c r="E145" t="s">
        <v>33</v>
      </c>
      <c r="G145" t="s">
        <v>660</v>
      </c>
      <c r="H145" s="132">
        <v>2</v>
      </c>
      <c r="I145" s="117">
        <v>45014.517800925925</v>
      </c>
      <c r="J145" s="130">
        <v>10</v>
      </c>
      <c r="K145" s="120">
        <v>241500</v>
      </c>
    </row>
    <row r="146" spans="1:11" x14ac:dyDescent="0.35">
      <c r="A146">
        <v>880000194</v>
      </c>
      <c r="B146" t="s">
        <v>44</v>
      </c>
      <c r="C146" t="s">
        <v>15</v>
      </c>
      <c r="D146" t="s">
        <v>16</v>
      </c>
      <c r="E146" t="s">
        <v>275</v>
      </c>
      <c r="G146" t="s">
        <v>661</v>
      </c>
      <c r="H146" s="132">
        <v>2</v>
      </c>
      <c r="I146" s="117">
        <v>45009</v>
      </c>
      <c r="J146" s="130">
        <v>8</v>
      </c>
      <c r="K146" s="120">
        <v>210000</v>
      </c>
    </row>
    <row r="147" spans="1:11" x14ac:dyDescent="0.35">
      <c r="A147">
        <v>880000206</v>
      </c>
      <c r="B147" t="s">
        <v>14</v>
      </c>
      <c r="C147" t="s">
        <v>52</v>
      </c>
      <c r="D147" s="131" t="s">
        <v>53</v>
      </c>
      <c r="E147" t="s">
        <v>185</v>
      </c>
      <c r="G147" t="s">
        <v>186</v>
      </c>
      <c r="H147" s="132">
        <v>2</v>
      </c>
      <c r="I147" s="117">
        <v>45015.564988425926</v>
      </c>
      <c r="J147" s="130">
        <v>8</v>
      </c>
      <c r="K147" s="120">
        <v>105000</v>
      </c>
    </row>
    <row r="148" spans="1:11" x14ac:dyDescent="0.35">
      <c r="A148">
        <v>880000195</v>
      </c>
      <c r="B148" t="s">
        <v>14</v>
      </c>
      <c r="C148" t="s">
        <v>15</v>
      </c>
      <c r="D148" t="s">
        <v>16</v>
      </c>
      <c r="E148" t="s">
        <v>163</v>
      </c>
      <c r="G148" t="s">
        <v>164</v>
      </c>
      <c r="H148" s="132">
        <v>2</v>
      </c>
      <c r="I148" s="117">
        <v>45009.516562500001</v>
      </c>
      <c r="J148" s="130">
        <v>7</v>
      </c>
      <c r="K148" s="120">
        <v>94500</v>
      </c>
    </row>
    <row r="149" spans="1:11" x14ac:dyDescent="0.35">
      <c r="A149">
        <v>880000164</v>
      </c>
      <c r="B149" t="s">
        <v>32</v>
      </c>
      <c r="C149" t="s">
        <v>188</v>
      </c>
      <c r="D149" t="s">
        <v>16</v>
      </c>
      <c r="E149" t="s">
        <v>220</v>
      </c>
      <c r="G149" t="s">
        <v>662</v>
      </c>
      <c r="H149" s="132">
        <v>2</v>
      </c>
      <c r="I149" s="117">
        <v>44992.413124999999</v>
      </c>
      <c r="J149" s="130">
        <v>8</v>
      </c>
      <c r="K149" s="120">
        <v>136500</v>
      </c>
    </row>
    <row r="150" spans="1:11" x14ac:dyDescent="0.35">
      <c r="A150">
        <v>880000179</v>
      </c>
      <c r="B150" t="s">
        <v>14</v>
      </c>
      <c r="C150" t="s">
        <v>162</v>
      </c>
      <c r="D150" s="131" t="s">
        <v>53</v>
      </c>
      <c r="E150" t="s">
        <v>663</v>
      </c>
      <c r="G150" t="s">
        <v>664</v>
      </c>
      <c r="H150" s="132">
        <v>1</v>
      </c>
      <c r="I150" s="117">
        <v>44999.590914351851</v>
      </c>
      <c r="J150" s="130">
        <v>6</v>
      </c>
      <c r="K150" s="120">
        <v>105000</v>
      </c>
    </row>
    <row r="151" spans="1:11" x14ac:dyDescent="0.35">
      <c r="A151">
        <v>880000182</v>
      </c>
      <c r="B151" t="s">
        <v>139</v>
      </c>
      <c r="C151" t="s">
        <v>15</v>
      </c>
      <c r="D151" t="s">
        <v>16</v>
      </c>
      <c r="E151" t="s">
        <v>665</v>
      </c>
      <c r="G151" t="s">
        <v>666</v>
      </c>
      <c r="H151" s="132">
        <v>1</v>
      </c>
      <c r="I151" s="117">
        <v>45001.497199074074</v>
      </c>
      <c r="J151" s="130">
        <v>12</v>
      </c>
      <c r="K151" s="120">
        <v>210000</v>
      </c>
    </row>
    <row r="152" spans="1:11" x14ac:dyDescent="0.35">
      <c r="A152">
        <v>880000172</v>
      </c>
      <c r="B152" t="s">
        <v>398</v>
      </c>
      <c r="C152" t="s">
        <v>15</v>
      </c>
      <c r="D152" t="s">
        <v>16</v>
      </c>
      <c r="E152" t="s">
        <v>667</v>
      </c>
      <c r="G152" t="s">
        <v>668</v>
      </c>
      <c r="H152" s="132">
        <v>1</v>
      </c>
      <c r="I152" s="117">
        <v>44998.472210648149</v>
      </c>
      <c r="J152" s="130">
        <v>12</v>
      </c>
      <c r="K152" s="120">
        <v>105000</v>
      </c>
    </row>
    <row r="153" spans="1:11" x14ac:dyDescent="0.35">
      <c r="A153">
        <v>880000181</v>
      </c>
      <c r="B153" t="s">
        <v>398</v>
      </c>
      <c r="C153" t="s">
        <v>169</v>
      </c>
      <c r="D153" s="131" t="s">
        <v>53</v>
      </c>
      <c r="E153" t="s">
        <v>669</v>
      </c>
      <c r="G153" t="s">
        <v>670</v>
      </c>
      <c r="H153" s="132">
        <v>1</v>
      </c>
      <c r="I153" s="117">
        <v>45000.546388888892</v>
      </c>
      <c r="J153" s="130">
        <v>12</v>
      </c>
      <c r="K153" s="120">
        <v>105000</v>
      </c>
    </row>
    <row r="154" spans="1:11" x14ac:dyDescent="0.35">
      <c r="A154">
        <v>880000169</v>
      </c>
      <c r="B154" t="s">
        <v>306</v>
      </c>
      <c r="C154" t="s">
        <v>15</v>
      </c>
      <c r="D154" t="s">
        <v>16</v>
      </c>
      <c r="E154" t="s">
        <v>671</v>
      </c>
      <c r="G154" t="s">
        <v>672</v>
      </c>
      <c r="H154" s="132">
        <v>1</v>
      </c>
      <c r="I154" s="117">
        <v>44995.520740740743</v>
      </c>
      <c r="J154" s="130">
        <v>12</v>
      </c>
      <c r="K154" s="120">
        <v>210000</v>
      </c>
    </row>
    <row r="155" spans="1:11" x14ac:dyDescent="0.35">
      <c r="A155">
        <v>880000177</v>
      </c>
      <c r="B155" t="s">
        <v>476</v>
      </c>
      <c r="C155" t="s">
        <v>15</v>
      </c>
      <c r="D155" t="s">
        <v>16</v>
      </c>
      <c r="E155" t="s">
        <v>673</v>
      </c>
      <c r="G155" t="s">
        <v>674</v>
      </c>
      <c r="H155" s="132">
        <v>1</v>
      </c>
      <c r="I155" s="117">
        <v>44999.459178240744</v>
      </c>
      <c r="J155" s="130">
        <v>7</v>
      </c>
      <c r="K155" s="120">
        <v>63000</v>
      </c>
    </row>
    <row r="156" spans="1:11" x14ac:dyDescent="0.35">
      <c r="A156">
        <v>880000163</v>
      </c>
      <c r="B156" t="s">
        <v>603</v>
      </c>
      <c r="C156" t="s">
        <v>52</v>
      </c>
      <c r="D156" s="131" t="s">
        <v>53</v>
      </c>
      <c r="E156" t="s">
        <v>675</v>
      </c>
      <c r="G156" t="s">
        <v>676</v>
      </c>
      <c r="H156" s="132">
        <v>1</v>
      </c>
      <c r="I156" s="117">
        <v>44991.507395833331</v>
      </c>
      <c r="J156" s="130">
        <v>12</v>
      </c>
      <c r="K156" s="120">
        <v>84000</v>
      </c>
    </row>
    <row r="157" spans="1:11" x14ac:dyDescent="0.35">
      <c r="A157">
        <v>880000167</v>
      </c>
      <c r="B157" t="s">
        <v>40</v>
      </c>
      <c r="C157" t="s">
        <v>169</v>
      </c>
      <c r="D157" s="131" t="s">
        <v>53</v>
      </c>
      <c r="E157" t="s">
        <v>677</v>
      </c>
      <c r="G157" t="s">
        <v>678</v>
      </c>
      <c r="H157" s="132">
        <v>1</v>
      </c>
      <c r="I157" s="117">
        <v>44993.624664351853</v>
      </c>
      <c r="J157" s="130">
        <v>12</v>
      </c>
      <c r="K157" s="120">
        <v>126000</v>
      </c>
    </row>
    <row r="158" spans="1:11" x14ac:dyDescent="0.35">
      <c r="A158">
        <v>880000193</v>
      </c>
      <c r="B158" t="s">
        <v>223</v>
      </c>
      <c r="C158" t="s">
        <v>15</v>
      </c>
      <c r="D158" t="s">
        <v>16</v>
      </c>
      <c r="E158" t="s">
        <v>679</v>
      </c>
      <c r="G158" t="s">
        <v>680</v>
      </c>
      <c r="H158" s="132">
        <v>1</v>
      </c>
      <c r="I158" s="117">
        <v>45009</v>
      </c>
      <c r="J158" s="130">
        <v>12</v>
      </c>
      <c r="K158" s="120">
        <v>105000</v>
      </c>
    </row>
    <row r="159" spans="1:11" x14ac:dyDescent="0.35">
      <c r="A159">
        <v>880000183</v>
      </c>
      <c r="B159" t="s">
        <v>223</v>
      </c>
      <c r="C159" t="s">
        <v>15</v>
      </c>
      <c r="D159" t="s">
        <v>16</v>
      </c>
      <c r="E159" t="s">
        <v>681</v>
      </c>
      <c r="G159" t="s">
        <v>682</v>
      </c>
      <c r="H159" s="132">
        <v>1</v>
      </c>
      <c r="I159" s="117">
        <v>45001</v>
      </c>
      <c r="J159" s="130">
        <v>12</v>
      </c>
      <c r="K159" s="120">
        <v>105000</v>
      </c>
    </row>
    <row r="160" spans="1:11" x14ac:dyDescent="0.35">
      <c r="A160">
        <v>880000210</v>
      </c>
      <c r="B160" t="s">
        <v>131</v>
      </c>
      <c r="C160" t="s">
        <v>15</v>
      </c>
      <c r="D160" t="s">
        <v>16</v>
      </c>
      <c r="E160" t="s">
        <v>683</v>
      </c>
      <c r="G160" t="s">
        <v>684</v>
      </c>
      <c r="H160" s="132">
        <v>1</v>
      </c>
      <c r="I160" s="117">
        <v>45016.629791666666</v>
      </c>
      <c r="J160" s="130">
        <v>4</v>
      </c>
      <c r="K160" s="120">
        <v>157500</v>
      </c>
    </row>
    <row r="161" spans="1:11" x14ac:dyDescent="0.35">
      <c r="A161">
        <v>880000180</v>
      </c>
      <c r="B161" t="s">
        <v>456</v>
      </c>
      <c r="C161" t="s">
        <v>15</v>
      </c>
      <c r="D161" t="s">
        <v>16</v>
      </c>
      <c r="E161" t="s">
        <v>685</v>
      </c>
      <c r="G161" t="s">
        <v>686</v>
      </c>
      <c r="H161" s="132">
        <v>1</v>
      </c>
      <c r="I161" s="117">
        <v>45000.571203703701</v>
      </c>
      <c r="J161" s="130">
        <v>6</v>
      </c>
      <c r="K161" s="120">
        <v>63000</v>
      </c>
    </row>
    <row r="162" spans="1:11" x14ac:dyDescent="0.35">
      <c r="A162">
        <v>880000184</v>
      </c>
      <c r="B162" t="s">
        <v>230</v>
      </c>
      <c r="C162" t="s">
        <v>52</v>
      </c>
      <c r="D162" s="131" t="s">
        <v>53</v>
      </c>
      <c r="E162" t="s">
        <v>687</v>
      </c>
      <c r="G162" t="s">
        <v>688</v>
      </c>
      <c r="H162" s="132">
        <v>1</v>
      </c>
      <c r="I162" s="117">
        <v>45002.476134259261</v>
      </c>
      <c r="J162" s="130">
        <v>8</v>
      </c>
      <c r="K162" s="120">
        <v>105000</v>
      </c>
    </row>
    <row r="163" spans="1:11" x14ac:dyDescent="0.35">
      <c r="A163">
        <v>880000161</v>
      </c>
      <c r="B163" t="s">
        <v>58</v>
      </c>
      <c r="C163" t="s">
        <v>52</v>
      </c>
      <c r="D163" s="131" t="s">
        <v>53</v>
      </c>
      <c r="E163" t="s">
        <v>689</v>
      </c>
      <c r="G163" t="s">
        <v>690</v>
      </c>
      <c r="H163" s="132">
        <v>1</v>
      </c>
      <c r="I163" s="117">
        <v>44986.55300925926</v>
      </c>
      <c r="J163" s="130">
        <v>12</v>
      </c>
      <c r="K163" s="120">
        <v>315000</v>
      </c>
    </row>
    <row r="164" spans="1:11" x14ac:dyDescent="0.35">
      <c r="A164">
        <v>880000173</v>
      </c>
      <c r="B164" t="s">
        <v>131</v>
      </c>
      <c r="C164" t="s">
        <v>411</v>
      </c>
      <c r="D164" t="s">
        <v>16</v>
      </c>
      <c r="E164" t="s">
        <v>691</v>
      </c>
      <c r="G164" t="s">
        <v>692</v>
      </c>
      <c r="H164" s="132">
        <v>1</v>
      </c>
      <c r="I164" s="117">
        <v>44996.383275462962</v>
      </c>
      <c r="J164" s="130">
        <v>12</v>
      </c>
      <c r="K164" s="120">
        <v>157500</v>
      </c>
    </row>
    <row r="165" spans="1:11" x14ac:dyDescent="0.35">
      <c r="A165">
        <v>880000174</v>
      </c>
      <c r="B165" t="s">
        <v>58</v>
      </c>
      <c r="C165" t="s">
        <v>204</v>
      </c>
      <c r="D165" s="131" t="s">
        <v>53</v>
      </c>
      <c r="E165" t="s">
        <v>693</v>
      </c>
      <c r="G165" t="s">
        <v>694</v>
      </c>
      <c r="H165" s="132">
        <v>1</v>
      </c>
      <c r="I165" s="117">
        <v>44996.493437500001</v>
      </c>
      <c r="J165" s="130">
        <v>6</v>
      </c>
      <c r="K165" s="120">
        <v>210000</v>
      </c>
    </row>
    <row r="166" spans="1:11" x14ac:dyDescent="0.35">
      <c r="A166">
        <v>880000192</v>
      </c>
      <c r="B166" t="s">
        <v>58</v>
      </c>
      <c r="C166" t="s">
        <v>52</v>
      </c>
      <c r="D166" s="131" t="s">
        <v>53</v>
      </c>
      <c r="E166" t="s">
        <v>695</v>
      </c>
      <c r="G166" t="s">
        <v>696</v>
      </c>
      <c r="H166" s="132">
        <v>1</v>
      </c>
      <c r="I166" s="117">
        <v>45009.416979166665</v>
      </c>
      <c r="J166" s="130">
        <v>12</v>
      </c>
      <c r="K166" s="120">
        <v>105000</v>
      </c>
    </row>
    <row r="167" spans="1:11" x14ac:dyDescent="0.35">
      <c r="A167">
        <v>880000185</v>
      </c>
      <c r="B167" t="s">
        <v>44</v>
      </c>
      <c r="C167" t="s">
        <v>15</v>
      </c>
      <c r="D167" t="s">
        <v>16</v>
      </c>
      <c r="E167" t="s">
        <v>697</v>
      </c>
      <c r="G167" t="s">
        <v>698</v>
      </c>
      <c r="H167" s="132">
        <v>1</v>
      </c>
      <c r="I167" s="117">
        <v>45002</v>
      </c>
      <c r="J167" s="130">
        <v>12</v>
      </c>
      <c r="K167" s="120">
        <v>262500</v>
      </c>
    </row>
    <row r="168" spans="1:11" x14ac:dyDescent="0.35">
      <c r="A168">
        <v>880000201</v>
      </c>
      <c r="B168" t="s">
        <v>230</v>
      </c>
      <c r="C168" t="s">
        <v>188</v>
      </c>
      <c r="D168" t="s">
        <v>16</v>
      </c>
      <c r="E168" t="s">
        <v>699</v>
      </c>
      <c r="G168" t="s">
        <v>700</v>
      </c>
      <c r="H168" s="132">
        <v>1</v>
      </c>
      <c r="I168" s="117">
        <v>45014.588969907411</v>
      </c>
      <c r="J168" s="130">
        <v>8</v>
      </c>
      <c r="K168" s="120">
        <v>105000</v>
      </c>
    </row>
    <row r="169" spans="1:11" x14ac:dyDescent="0.35">
      <c r="A169">
        <v>880000202</v>
      </c>
      <c r="B169" t="s">
        <v>102</v>
      </c>
      <c r="C169" t="s">
        <v>15</v>
      </c>
      <c r="D169" t="s">
        <v>16</v>
      </c>
      <c r="E169" t="s">
        <v>701</v>
      </c>
      <c r="G169" t="s">
        <v>702</v>
      </c>
      <c r="H169" s="132">
        <v>1</v>
      </c>
      <c r="I169" s="117">
        <v>45014.61928240741</v>
      </c>
      <c r="J169" s="130">
        <v>8</v>
      </c>
      <c r="K169" s="120">
        <v>105000</v>
      </c>
    </row>
    <row r="170" spans="1:11" x14ac:dyDescent="0.35">
      <c r="A170">
        <v>880000207</v>
      </c>
      <c r="B170" t="s">
        <v>285</v>
      </c>
      <c r="C170" t="s">
        <v>15</v>
      </c>
      <c r="D170" t="s">
        <v>16</v>
      </c>
      <c r="E170" t="s">
        <v>703</v>
      </c>
      <c r="G170" t="s">
        <v>704</v>
      </c>
      <c r="H170" s="132">
        <v>1</v>
      </c>
      <c r="I170" s="117">
        <v>45015.640081018515</v>
      </c>
      <c r="J170" s="130">
        <v>12</v>
      </c>
      <c r="K170" s="120">
        <v>315000</v>
      </c>
    </row>
    <row r="171" spans="1:11" x14ac:dyDescent="0.35">
      <c r="A171">
        <v>880000208</v>
      </c>
      <c r="B171" t="s">
        <v>14</v>
      </c>
      <c r="C171" t="s">
        <v>15</v>
      </c>
      <c r="D171" t="s">
        <v>16</v>
      </c>
      <c r="E171" t="s">
        <v>705</v>
      </c>
      <c r="G171" t="s">
        <v>706</v>
      </c>
      <c r="H171" s="132">
        <v>1</v>
      </c>
      <c r="I171" s="117">
        <v>45016.516967592594</v>
      </c>
      <c r="J171" s="130">
        <v>12</v>
      </c>
      <c r="K171" s="120">
        <v>105000</v>
      </c>
    </row>
    <row r="172" spans="1:11" x14ac:dyDescent="0.35">
      <c r="A172">
        <v>880000209</v>
      </c>
      <c r="B172" t="s">
        <v>102</v>
      </c>
      <c r="C172" t="s">
        <v>15</v>
      </c>
      <c r="D172" t="s">
        <v>16</v>
      </c>
      <c r="E172" t="s">
        <v>707</v>
      </c>
      <c r="G172" t="s">
        <v>708</v>
      </c>
      <c r="H172" s="132">
        <v>1</v>
      </c>
      <c r="I172" s="117">
        <v>45016.435046296298</v>
      </c>
      <c r="J172" s="130">
        <v>12</v>
      </c>
      <c r="K172" s="120">
        <v>105000</v>
      </c>
    </row>
    <row r="173" spans="1:11" x14ac:dyDescent="0.35">
      <c r="A173">
        <v>880000200</v>
      </c>
      <c r="B173" t="s">
        <v>32</v>
      </c>
      <c r="C173" t="s">
        <v>15</v>
      </c>
      <c r="D173" t="s">
        <v>16</v>
      </c>
      <c r="E173" t="s">
        <v>709</v>
      </c>
      <c r="G173" t="s">
        <v>710</v>
      </c>
      <c r="H173" s="132">
        <v>1</v>
      </c>
      <c r="I173" s="117">
        <v>45014.507581018515</v>
      </c>
      <c r="J173" s="130">
        <v>6</v>
      </c>
      <c r="K173" s="120">
        <v>105000</v>
      </c>
    </row>
    <row r="174" spans="1:11" x14ac:dyDescent="0.35">
      <c r="A174">
        <v>880000186</v>
      </c>
      <c r="B174" t="s">
        <v>14</v>
      </c>
      <c r="C174" t="s">
        <v>169</v>
      </c>
      <c r="D174" s="131" t="s">
        <v>53</v>
      </c>
      <c r="E174" t="s">
        <v>711</v>
      </c>
      <c r="G174" t="s">
        <v>712</v>
      </c>
      <c r="H174" s="132">
        <v>1</v>
      </c>
      <c r="I174" s="117">
        <v>45006.574606481481</v>
      </c>
      <c r="J174" s="130">
        <v>12</v>
      </c>
      <c r="K174" s="120">
        <v>105000</v>
      </c>
    </row>
    <row r="175" spans="1:11" x14ac:dyDescent="0.35">
      <c r="A175">
        <v>880000166</v>
      </c>
      <c r="B175" t="s">
        <v>247</v>
      </c>
      <c r="C175" t="s">
        <v>116</v>
      </c>
      <c r="D175" s="131" t="s">
        <v>53</v>
      </c>
      <c r="E175" t="s">
        <v>713</v>
      </c>
      <c r="G175" t="s">
        <v>714</v>
      </c>
      <c r="H175" s="132">
        <v>1</v>
      </c>
      <c r="I175" s="117">
        <v>44993.511331018519</v>
      </c>
      <c r="J175" s="130">
        <v>6</v>
      </c>
      <c r="K175" s="120">
        <v>63000</v>
      </c>
    </row>
    <row r="176" spans="1:11" x14ac:dyDescent="0.35">
      <c r="A176">
        <v>880000188</v>
      </c>
      <c r="B176" t="s">
        <v>14</v>
      </c>
      <c r="C176" t="s">
        <v>52</v>
      </c>
      <c r="D176" s="131" t="s">
        <v>53</v>
      </c>
      <c r="E176" t="s">
        <v>715</v>
      </c>
      <c r="G176" t="s">
        <v>716</v>
      </c>
      <c r="H176" s="132">
        <v>1</v>
      </c>
      <c r="I176" s="117">
        <v>45007.56145833333</v>
      </c>
      <c r="J176" s="130">
        <v>8</v>
      </c>
      <c r="K176" s="120">
        <v>105000</v>
      </c>
    </row>
    <row r="177" spans="1:12" x14ac:dyDescent="0.35">
      <c r="A177">
        <v>880000168</v>
      </c>
      <c r="B177" t="s">
        <v>223</v>
      </c>
      <c r="C177" t="s">
        <v>15</v>
      </c>
      <c r="D177" t="s">
        <v>16</v>
      </c>
      <c r="E177" t="s">
        <v>717</v>
      </c>
      <c r="G177" t="s">
        <v>718</v>
      </c>
      <c r="H177" s="132">
        <v>1</v>
      </c>
      <c r="I177" s="117">
        <v>44993</v>
      </c>
      <c r="J177" s="130">
        <v>12</v>
      </c>
      <c r="K177" s="120">
        <v>283500</v>
      </c>
    </row>
    <row r="178" spans="1:12" x14ac:dyDescent="0.35">
      <c r="A178">
        <v>880000176</v>
      </c>
      <c r="B178" t="s">
        <v>146</v>
      </c>
      <c r="C178" t="s">
        <v>15</v>
      </c>
      <c r="D178" t="s">
        <v>16</v>
      </c>
      <c r="E178" t="s">
        <v>719</v>
      </c>
      <c r="G178" t="s">
        <v>720</v>
      </c>
      <c r="H178" s="132">
        <v>1</v>
      </c>
      <c r="I178" s="117">
        <v>44999.571712962963</v>
      </c>
      <c r="J178" s="130">
        <v>9</v>
      </c>
      <c r="K178" s="120">
        <v>210000</v>
      </c>
    </row>
    <row r="179" spans="1:12" x14ac:dyDescent="0.35">
      <c r="A179">
        <v>880000171</v>
      </c>
      <c r="B179" t="s">
        <v>721</v>
      </c>
      <c r="C179" t="s">
        <v>411</v>
      </c>
      <c r="D179" t="s">
        <v>16</v>
      </c>
      <c r="E179" t="s">
        <v>722</v>
      </c>
      <c r="G179" t="s">
        <v>723</v>
      </c>
      <c r="H179" s="132">
        <v>1</v>
      </c>
      <c r="I179" s="117">
        <v>44995.617314814815</v>
      </c>
      <c r="J179" s="130">
        <v>12</v>
      </c>
      <c r="K179" s="120">
        <v>94500</v>
      </c>
    </row>
    <row r="180" spans="1:12" ht="15" thickBot="1" x14ac:dyDescent="0.4">
      <c r="K180" s="121">
        <f>SUM(K101:K179)</f>
        <v>10956750</v>
      </c>
    </row>
    <row r="181" spans="1:12" ht="15" thickTop="1" x14ac:dyDescent="0.35"/>
    <row r="183" spans="1:12" x14ac:dyDescent="0.35">
      <c r="B183" s="16" t="s">
        <v>724</v>
      </c>
    </row>
    <row r="184" spans="1:12" x14ac:dyDescent="0.35">
      <c r="A184" s="109" t="s">
        <v>1</v>
      </c>
      <c r="B184" s="1" t="s">
        <v>2</v>
      </c>
      <c r="C184" s="1" t="s">
        <v>3</v>
      </c>
      <c r="D184" s="1" t="s">
        <v>4</v>
      </c>
      <c r="E184" s="1" t="s">
        <v>5</v>
      </c>
      <c r="F184" s="1" t="s">
        <v>6</v>
      </c>
      <c r="G184" s="1" t="s">
        <v>7</v>
      </c>
      <c r="H184" s="109" t="s">
        <v>8</v>
      </c>
      <c r="I184" s="109" t="s">
        <v>9</v>
      </c>
      <c r="J184" s="109" t="s">
        <v>10</v>
      </c>
      <c r="K184" s="109" t="s">
        <v>11</v>
      </c>
      <c r="L184" s="11" t="s">
        <v>12</v>
      </c>
    </row>
    <row r="185" spans="1:12" x14ac:dyDescent="0.35">
      <c r="A185">
        <v>890000143</v>
      </c>
      <c r="B185" t="s">
        <v>725</v>
      </c>
      <c r="C185" t="s">
        <v>52</v>
      </c>
      <c r="D185" t="s">
        <v>53</v>
      </c>
      <c r="E185" t="s">
        <v>726</v>
      </c>
      <c r="G185" t="s">
        <v>727</v>
      </c>
      <c r="H185" s="107">
        <v>1</v>
      </c>
      <c r="I185" s="117">
        <v>45031.408900462964</v>
      </c>
      <c r="J185" s="130">
        <v>8</v>
      </c>
      <c r="K185" s="120">
        <v>78750</v>
      </c>
    </row>
    <row r="186" spans="1:12" x14ac:dyDescent="0.35">
      <c r="A186">
        <v>880000229</v>
      </c>
      <c r="B186" t="s">
        <v>44</v>
      </c>
      <c r="C186" t="s">
        <v>15</v>
      </c>
      <c r="D186" t="s">
        <v>16</v>
      </c>
      <c r="E186" t="s">
        <v>96</v>
      </c>
      <c r="G186" t="s">
        <v>728</v>
      </c>
      <c r="H186" s="107">
        <v>2</v>
      </c>
      <c r="I186" s="117">
        <v>45028</v>
      </c>
      <c r="J186" s="130">
        <v>12</v>
      </c>
      <c r="K186" s="120">
        <v>472500</v>
      </c>
    </row>
    <row r="187" spans="1:12" x14ac:dyDescent="0.35">
      <c r="A187">
        <v>880000227</v>
      </c>
      <c r="B187" t="s">
        <v>359</v>
      </c>
      <c r="C187" t="s">
        <v>257</v>
      </c>
      <c r="D187" t="s">
        <v>53</v>
      </c>
      <c r="E187" t="s">
        <v>729</v>
      </c>
      <c r="G187" t="s">
        <v>730</v>
      </c>
      <c r="H187" s="107">
        <v>1</v>
      </c>
      <c r="I187" s="117">
        <v>45028.611203703702</v>
      </c>
      <c r="J187" s="130">
        <v>6</v>
      </c>
      <c r="K187" s="120">
        <v>105000</v>
      </c>
    </row>
    <row r="188" spans="1:12" x14ac:dyDescent="0.35">
      <c r="A188">
        <v>880000276</v>
      </c>
      <c r="B188" t="s">
        <v>58</v>
      </c>
      <c r="C188" t="s">
        <v>15</v>
      </c>
      <c r="D188" t="s">
        <v>16</v>
      </c>
      <c r="E188" t="s">
        <v>113</v>
      </c>
      <c r="G188" t="s">
        <v>731</v>
      </c>
      <c r="H188" s="107">
        <v>2</v>
      </c>
      <c r="I188" s="117">
        <v>45045.575023148151</v>
      </c>
      <c r="J188" s="130">
        <v>12</v>
      </c>
      <c r="K188" s="120">
        <v>189000</v>
      </c>
    </row>
    <row r="189" spans="1:12" x14ac:dyDescent="0.35">
      <c r="A189">
        <v>880000267</v>
      </c>
      <c r="B189" t="s">
        <v>725</v>
      </c>
      <c r="C189" t="s">
        <v>169</v>
      </c>
      <c r="D189" t="s">
        <v>53</v>
      </c>
      <c r="E189" t="s">
        <v>732</v>
      </c>
      <c r="G189" t="s">
        <v>733</v>
      </c>
      <c r="H189" s="107">
        <v>1</v>
      </c>
      <c r="I189" s="117">
        <v>45036.498923611114</v>
      </c>
      <c r="J189" s="130">
        <v>4</v>
      </c>
      <c r="K189" s="120">
        <v>126000</v>
      </c>
    </row>
    <row r="190" spans="1:12" x14ac:dyDescent="0.35">
      <c r="A190">
        <v>880000241</v>
      </c>
      <c r="B190" t="s">
        <v>58</v>
      </c>
      <c r="C190" t="s">
        <v>15</v>
      </c>
      <c r="D190" t="s">
        <v>16</v>
      </c>
      <c r="E190" t="s">
        <v>734</v>
      </c>
      <c r="G190" t="s">
        <v>735</v>
      </c>
      <c r="H190" s="107">
        <v>1</v>
      </c>
      <c r="I190" s="117">
        <v>45030.451967592591</v>
      </c>
      <c r="J190" s="130">
        <v>12</v>
      </c>
      <c r="K190" s="120">
        <v>105000</v>
      </c>
    </row>
    <row r="191" spans="1:12" x14ac:dyDescent="0.35">
      <c r="A191">
        <v>890000142</v>
      </c>
      <c r="B191" t="s">
        <v>388</v>
      </c>
      <c r="C191" t="s">
        <v>15</v>
      </c>
      <c r="D191" t="s">
        <v>16</v>
      </c>
      <c r="E191" t="s">
        <v>736</v>
      </c>
      <c r="G191" t="s">
        <v>737</v>
      </c>
      <c r="H191" s="107">
        <v>1</v>
      </c>
      <c r="I191" s="117">
        <v>45031.384814814817</v>
      </c>
      <c r="J191" s="130">
        <v>12</v>
      </c>
      <c r="K191" s="120">
        <v>157500</v>
      </c>
    </row>
    <row r="192" spans="1:12" x14ac:dyDescent="0.35">
      <c r="A192">
        <v>880000245</v>
      </c>
      <c r="B192" t="s">
        <v>58</v>
      </c>
      <c r="C192" t="s">
        <v>52</v>
      </c>
      <c r="D192" t="s">
        <v>53</v>
      </c>
      <c r="E192" t="s">
        <v>738</v>
      </c>
      <c r="G192" t="s">
        <v>739</v>
      </c>
      <c r="H192" s="107">
        <v>1</v>
      </c>
      <c r="I192" s="117">
        <v>45033.410081018519</v>
      </c>
      <c r="J192" s="130">
        <v>8</v>
      </c>
      <c r="K192" s="120">
        <v>57750</v>
      </c>
    </row>
    <row r="193" spans="1:11" x14ac:dyDescent="0.35">
      <c r="A193">
        <v>880000265</v>
      </c>
      <c r="B193" t="s">
        <v>32</v>
      </c>
      <c r="C193" t="s">
        <v>15</v>
      </c>
      <c r="D193" t="s">
        <v>16</v>
      </c>
      <c r="E193" t="s">
        <v>416</v>
      </c>
      <c r="G193" t="s">
        <v>417</v>
      </c>
      <c r="H193" s="107">
        <v>2</v>
      </c>
      <c r="I193" s="117">
        <v>45036.495891203704</v>
      </c>
      <c r="J193" s="130">
        <v>6</v>
      </c>
      <c r="K193" s="120">
        <v>68250</v>
      </c>
    </row>
    <row r="194" spans="1:11" x14ac:dyDescent="0.35">
      <c r="A194">
        <v>890000152</v>
      </c>
      <c r="B194" t="s">
        <v>32</v>
      </c>
      <c r="C194" t="s">
        <v>15</v>
      </c>
      <c r="D194" t="s">
        <v>16</v>
      </c>
      <c r="E194" t="s">
        <v>740</v>
      </c>
      <c r="G194" t="s">
        <v>741</v>
      </c>
      <c r="H194" s="107">
        <v>1</v>
      </c>
      <c r="I194" s="117">
        <v>45040.488379629627</v>
      </c>
      <c r="J194" s="130">
        <v>5</v>
      </c>
      <c r="K194" s="120">
        <v>57750</v>
      </c>
    </row>
    <row r="195" spans="1:11" x14ac:dyDescent="0.35">
      <c r="A195">
        <v>880000218</v>
      </c>
      <c r="B195" t="s">
        <v>237</v>
      </c>
      <c r="C195" t="s">
        <v>15</v>
      </c>
      <c r="D195" t="s">
        <v>16</v>
      </c>
      <c r="E195" t="s">
        <v>238</v>
      </c>
      <c r="G195" t="s">
        <v>742</v>
      </c>
      <c r="H195" s="107">
        <v>2</v>
      </c>
      <c r="I195" s="117">
        <v>45022.667916666665</v>
      </c>
      <c r="J195" s="130">
        <v>10</v>
      </c>
      <c r="K195" s="120">
        <v>157500</v>
      </c>
    </row>
    <row r="196" spans="1:11" x14ac:dyDescent="0.35">
      <c r="A196">
        <v>880000273</v>
      </c>
      <c r="B196" t="s">
        <v>102</v>
      </c>
      <c r="C196" t="s">
        <v>52</v>
      </c>
      <c r="D196" t="s">
        <v>53</v>
      </c>
      <c r="E196" t="s">
        <v>205</v>
      </c>
      <c r="G196" t="s">
        <v>206</v>
      </c>
      <c r="H196" s="107">
        <v>3</v>
      </c>
      <c r="I196" s="117">
        <v>45044.420312499999</v>
      </c>
      <c r="J196" s="130">
        <v>6</v>
      </c>
      <c r="K196" s="120">
        <v>210000</v>
      </c>
    </row>
    <row r="197" spans="1:11" x14ac:dyDescent="0.35">
      <c r="A197">
        <v>880000238</v>
      </c>
      <c r="B197" t="s">
        <v>146</v>
      </c>
      <c r="C197" t="s">
        <v>15</v>
      </c>
      <c r="D197" t="s">
        <v>16</v>
      </c>
      <c r="E197" t="s">
        <v>743</v>
      </c>
      <c r="G197" t="s">
        <v>744</v>
      </c>
      <c r="H197" s="107">
        <v>1</v>
      </c>
      <c r="I197" s="117">
        <v>45030.630578703705</v>
      </c>
      <c r="J197" s="130">
        <v>6</v>
      </c>
      <c r="K197" s="120">
        <v>210000</v>
      </c>
    </row>
    <row r="198" spans="1:11" x14ac:dyDescent="0.35">
      <c r="A198">
        <v>880000239</v>
      </c>
      <c r="B198" t="s">
        <v>462</v>
      </c>
      <c r="C198" t="s">
        <v>116</v>
      </c>
      <c r="D198" t="s">
        <v>53</v>
      </c>
      <c r="E198" t="s">
        <v>745</v>
      </c>
      <c r="G198" t="s">
        <v>746</v>
      </c>
      <c r="H198" s="107">
        <v>1</v>
      </c>
      <c r="I198" s="117">
        <v>45030.634560185186</v>
      </c>
      <c r="J198" s="130">
        <v>12</v>
      </c>
      <c r="K198" s="120">
        <v>210000</v>
      </c>
    </row>
    <row r="199" spans="1:11" x14ac:dyDescent="0.35">
      <c r="A199">
        <v>880000214</v>
      </c>
      <c r="B199" t="s">
        <v>44</v>
      </c>
      <c r="C199" t="s">
        <v>52</v>
      </c>
      <c r="D199" t="s">
        <v>53</v>
      </c>
      <c r="E199" t="s">
        <v>99</v>
      </c>
      <c r="G199" t="s">
        <v>747</v>
      </c>
      <c r="H199" s="107">
        <v>2</v>
      </c>
      <c r="I199" s="117">
        <v>45021.614502314813</v>
      </c>
      <c r="J199" s="130">
        <v>12</v>
      </c>
      <c r="K199" s="120">
        <v>199500</v>
      </c>
    </row>
    <row r="200" spans="1:11" x14ac:dyDescent="0.35">
      <c r="A200">
        <v>890000132</v>
      </c>
      <c r="B200" t="s">
        <v>748</v>
      </c>
      <c r="C200" t="s">
        <v>15</v>
      </c>
      <c r="D200" t="s">
        <v>16</v>
      </c>
      <c r="E200" t="s">
        <v>749</v>
      </c>
      <c r="G200" t="s">
        <v>750</v>
      </c>
      <c r="H200" s="107">
        <v>1</v>
      </c>
      <c r="I200" s="117">
        <v>45021.656689814816</v>
      </c>
      <c r="J200" s="130">
        <v>12</v>
      </c>
      <c r="K200" s="120">
        <v>84000</v>
      </c>
    </row>
    <row r="201" spans="1:11" x14ac:dyDescent="0.35">
      <c r="A201">
        <v>880000270</v>
      </c>
      <c r="B201" t="s">
        <v>146</v>
      </c>
      <c r="C201" t="s">
        <v>15</v>
      </c>
      <c r="D201" t="s">
        <v>16</v>
      </c>
      <c r="E201" t="s">
        <v>512</v>
      </c>
      <c r="G201" t="s">
        <v>513</v>
      </c>
      <c r="H201" s="107">
        <v>2</v>
      </c>
      <c r="I201" s="117">
        <v>45040.619826388887</v>
      </c>
      <c r="J201" s="130">
        <v>6</v>
      </c>
      <c r="K201" s="120">
        <v>210000</v>
      </c>
    </row>
    <row r="202" spans="1:11" x14ac:dyDescent="0.35">
      <c r="A202">
        <v>880000221</v>
      </c>
      <c r="B202" t="s">
        <v>36</v>
      </c>
      <c r="C202" t="s">
        <v>582</v>
      </c>
      <c r="D202" t="s">
        <v>16</v>
      </c>
      <c r="E202" t="s">
        <v>751</v>
      </c>
      <c r="G202" t="s">
        <v>752</v>
      </c>
      <c r="H202" s="107">
        <v>1</v>
      </c>
      <c r="I202" s="117">
        <v>45022</v>
      </c>
      <c r="J202" s="130">
        <v>12</v>
      </c>
      <c r="K202" s="120">
        <v>126000</v>
      </c>
    </row>
    <row r="203" spans="1:11" x14ac:dyDescent="0.35">
      <c r="A203">
        <v>880000252</v>
      </c>
      <c r="B203" t="s">
        <v>58</v>
      </c>
      <c r="C203" t="s">
        <v>15</v>
      </c>
      <c r="D203" t="s">
        <v>16</v>
      </c>
      <c r="E203" t="s">
        <v>120</v>
      </c>
      <c r="G203" t="s">
        <v>753</v>
      </c>
      <c r="H203" s="107">
        <v>2</v>
      </c>
      <c r="I203" s="117">
        <v>45034.591006944444</v>
      </c>
      <c r="J203" s="130">
        <v>12</v>
      </c>
      <c r="K203" s="120">
        <v>157500</v>
      </c>
    </row>
    <row r="204" spans="1:11" x14ac:dyDescent="0.35">
      <c r="A204">
        <v>890000134</v>
      </c>
      <c r="B204" t="s">
        <v>14</v>
      </c>
      <c r="C204" t="s">
        <v>15</v>
      </c>
      <c r="D204" t="s">
        <v>16</v>
      </c>
      <c r="E204" t="s">
        <v>192</v>
      </c>
      <c r="G204" t="s">
        <v>193</v>
      </c>
      <c r="H204" s="107">
        <v>2</v>
      </c>
      <c r="I204" s="117">
        <v>45022.673981481479</v>
      </c>
      <c r="J204" s="130">
        <v>12</v>
      </c>
      <c r="K204" s="120">
        <v>84000</v>
      </c>
    </row>
    <row r="205" spans="1:11" x14ac:dyDescent="0.35">
      <c r="A205">
        <v>880000220</v>
      </c>
      <c r="B205" t="s">
        <v>102</v>
      </c>
      <c r="C205" t="s">
        <v>15</v>
      </c>
      <c r="D205" t="s">
        <v>16</v>
      </c>
      <c r="E205" t="s">
        <v>754</v>
      </c>
      <c r="G205" t="s">
        <v>755</v>
      </c>
      <c r="H205" s="107">
        <v>1</v>
      </c>
      <c r="I205" s="117">
        <v>45022</v>
      </c>
      <c r="J205" s="130">
        <v>12</v>
      </c>
      <c r="K205" s="120">
        <v>210000</v>
      </c>
    </row>
    <row r="206" spans="1:11" x14ac:dyDescent="0.35">
      <c r="A206">
        <v>890000153</v>
      </c>
      <c r="B206" t="s">
        <v>355</v>
      </c>
      <c r="C206" t="s">
        <v>15</v>
      </c>
      <c r="D206" t="s">
        <v>16</v>
      </c>
      <c r="E206" t="s">
        <v>756</v>
      </c>
      <c r="G206" t="s">
        <v>757</v>
      </c>
      <c r="H206" s="107">
        <v>1</v>
      </c>
      <c r="I206" s="117">
        <v>45042.453287037039</v>
      </c>
      <c r="J206" s="130">
        <v>6</v>
      </c>
      <c r="K206" s="120">
        <v>52500</v>
      </c>
    </row>
    <row r="207" spans="1:11" x14ac:dyDescent="0.35">
      <c r="A207">
        <v>890000141</v>
      </c>
      <c r="B207" t="s">
        <v>139</v>
      </c>
      <c r="C207" t="s">
        <v>15</v>
      </c>
      <c r="D207" t="s">
        <v>16</v>
      </c>
      <c r="E207" t="s">
        <v>758</v>
      </c>
      <c r="G207" t="s">
        <v>759</v>
      </c>
      <c r="H207" s="107">
        <v>1</v>
      </c>
      <c r="I207" s="117">
        <v>45036.552361111113</v>
      </c>
      <c r="J207" s="130">
        <v>10</v>
      </c>
      <c r="K207" s="120">
        <v>105000</v>
      </c>
    </row>
    <row r="208" spans="1:11" x14ac:dyDescent="0.35">
      <c r="A208">
        <v>880000247</v>
      </c>
      <c r="B208" t="s">
        <v>24</v>
      </c>
      <c r="C208" t="s">
        <v>15</v>
      </c>
      <c r="D208" t="s">
        <v>16</v>
      </c>
      <c r="E208" t="s">
        <v>760</v>
      </c>
      <c r="G208" t="s">
        <v>761</v>
      </c>
      <c r="H208" s="107">
        <v>1</v>
      </c>
      <c r="I208" s="117">
        <v>45031.463206018518</v>
      </c>
      <c r="J208" s="130">
        <v>11</v>
      </c>
      <c r="K208" s="120">
        <v>94500</v>
      </c>
    </row>
    <row r="209" spans="1:11" x14ac:dyDescent="0.35">
      <c r="A209">
        <v>880000250</v>
      </c>
      <c r="B209" t="s">
        <v>24</v>
      </c>
      <c r="C209" t="s">
        <v>15</v>
      </c>
      <c r="D209" t="s">
        <v>16</v>
      </c>
      <c r="E209" t="s">
        <v>762</v>
      </c>
      <c r="G209" t="s">
        <v>763</v>
      </c>
      <c r="H209" s="107">
        <v>1</v>
      </c>
      <c r="I209" s="117">
        <v>45031.468935185185</v>
      </c>
      <c r="J209" s="130">
        <v>6</v>
      </c>
      <c r="K209" s="120">
        <v>73500</v>
      </c>
    </row>
    <row r="210" spans="1:11" x14ac:dyDescent="0.35">
      <c r="A210">
        <v>880000234</v>
      </c>
      <c r="B210" t="s">
        <v>355</v>
      </c>
      <c r="C210" t="s">
        <v>169</v>
      </c>
      <c r="D210" t="s">
        <v>53</v>
      </c>
      <c r="E210" t="s">
        <v>356</v>
      </c>
      <c r="G210" t="s">
        <v>764</v>
      </c>
      <c r="H210" s="107">
        <v>3</v>
      </c>
      <c r="I210" s="117">
        <v>45030.594594907408</v>
      </c>
      <c r="J210" s="130">
        <v>4</v>
      </c>
      <c r="K210" s="120">
        <v>73500</v>
      </c>
    </row>
    <row r="211" spans="1:11" x14ac:dyDescent="0.35">
      <c r="A211">
        <v>880000237</v>
      </c>
      <c r="B211" t="s">
        <v>603</v>
      </c>
      <c r="C211" t="s">
        <v>52</v>
      </c>
      <c r="D211" t="s">
        <v>53</v>
      </c>
      <c r="E211" t="s">
        <v>765</v>
      </c>
      <c r="G211" t="s">
        <v>766</v>
      </c>
      <c r="H211" s="107">
        <v>1</v>
      </c>
      <c r="I211" s="117">
        <v>45030.612141203703</v>
      </c>
      <c r="J211" s="130">
        <v>12</v>
      </c>
      <c r="K211" s="120">
        <v>94500</v>
      </c>
    </row>
    <row r="212" spans="1:11" x14ac:dyDescent="0.35">
      <c r="A212">
        <v>880000261</v>
      </c>
      <c r="B212" t="s">
        <v>58</v>
      </c>
      <c r="C212" t="s">
        <v>106</v>
      </c>
      <c r="D212" t="s">
        <v>16</v>
      </c>
      <c r="E212" t="s">
        <v>110</v>
      </c>
      <c r="G212" t="s">
        <v>111</v>
      </c>
      <c r="H212" s="107">
        <v>2</v>
      </c>
      <c r="I212" s="117">
        <v>45035.431631944448</v>
      </c>
      <c r="J212" s="130">
        <v>12</v>
      </c>
      <c r="K212" s="120">
        <v>262500</v>
      </c>
    </row>
    <row r="213" spans="1:11" x14ac:dyDescent="0.35">
      <c r="A213">
        <v>880000263</v>
      </c>
      <c r="B213" t="s">
        <v>44</v>
      </c>
      <c r="C213" t="s">
        <v>15</v>
      </c>
      <c r="D213" t="s">
        <v>16</v>
      </c>
      <c r="E213" t="s">
        <v>767</v>
      </c>
      <c r="G213" t="s">
        <v>768</v>
      </c>
      <c r="H213" s="107">
        <v>1</v>
      </c>
      <c r="I213" s="117">
        <v>45035.457141203704</v>
      </c>
      <c r="J213" s="130">
        <v>6</v>
      </c>
      <c r="K213" s="120">
        <v>157500</v>
      </c>
    </row>
    <row r="214" spans="1:11" x14ac:dyDescent="0.35">
      <c r="A214">
        <v>880000217</v>
      </c>
      <c r="B214" t="s">
        <v>355</v>
      </c>
      <c r="C214" t="s">
        <v>15</v>
      </c>
      <c r="D214" t="s">
        <v>16</v>
      </c>
      <c r="E214" t="s">
        <v>769</v>
      </c>
      <c r="G214" t="s">
        <v>770</v>
      </c>
      <c r="H214" s="107">
        <v>1</v>
      </c>
      <c r="I214" s="117">
        <v>45027.47315972222</v>
      </c>
      <c r="J214" s="130">
        <v>6</v>
      </c>
      <c r="K214" s="120">
        <v>52500</v>
      </c>
    </row>
    <row r="215" spans="1:11" x14ac:dyDescent="0.35">
      <c r="A215">
        <v>890000128</v>
      </c>
      <c r="B215" t="s">
        <v>14</v>
      </c>
      <c r="C215" t="s">
        <v>381</v>
      </c>
      <c r="D215" t="s">
        <v>16</v>
      </c>
      <c r="E215" t="s">
        <v>771</v>
      </c>
      <c r="G215" t="s">
        <v>772</v>
      </c>
      <c r="H215" s="107">
        <v>1</v>
      </c>
      <c r="I215" s="117">
        <v>45020.550497685188</v>
      </c>
      <c r="J215" s="130">
        <v>9</v>
      </c>
      <c r="K215" s="120">
        <v>210000</v>
      </c>
    </row>
    <row r="216" spans="1:11" x14ac:dyDescent="0.35">
      <c r="A216">
        <v>880000271</v>
      </c>
      <c r="B216" t="s">
        <v>32</v>
      </c>
      <c r="C216" t="s">
        <v>15</v>
      </c>
      <c r="D216" t="s">
        <v>16</v>
      </c>
      <c r="E216" t="s">
        <v>773</v>
      </c>
      <c r="G216" t="s">
        <v>774</v>
      </c>
      <c r="H216" s="107">
        <v>1</v>
      </c>
      <c r="I216" s="117">
        <v>45042.490300925929</v>
      </c>
      <c r="J216" s="130">
        <v>7</v>
      </c>
      <c r="K216" s="120">
        <v>210000</v>
      </c>
    </row>
    <row r="217" spans="1:11" x14ac:dyDescent="0.35">
      <c r="A217">
        <v>880000262</v>
      </c>
      <c r="B217" t="s">
        <v>306</v>
      </c>
      <c r="C217" t="s">
        <v>15</v>
      </c>
      <c r="D217" t="s">
        <v>16</v>
      </c>
      <c r="E217" t="s">
        <v>775</v>
      </c>
      <c r="G217" t="s">
        <v>776</v>
      </c>
      <c r="H217" s="107">
        <v>1</v>
      </c>
      <c r="I217" s="117">
        <v>45036.384675925925</v>
      </c>
      <c r="J217" s="130">
        <v>12</v>
      </c>
      <c r="K217" s="120">
        <v>105000</v>
      </c>
    </row>
    <row r="218" spans="1:11" x14ac:dyDescent="0.35">
      <c r="A218">
        <v>880000211</v>
      </c>
      <c r="B218" t="s">
        <v>146</v>
      </c>
      <c r="C218" t="s">
        <v>15</v>
      </c>
      <c r="D218" t="s">
        <v>16</v>
      </c>
      <c r="E218" t="s">
        <v>436</v>
      </c>
      <c r="G218" t="s">
        <v>437</v>
      </c>
      <c r="H218" s="107">
        <v>2</v>
      </c>
      <c r="I218" s="117">
        <v>45020.545381944445</v>
      </c>
      <c r="J218" s="130">
        <v>6</v>
      </c>
      <c r="K218" s="120">
        <v>147000</v>
      </c>
    </row>
    <row r="219" spans="1:11" x14ac:dyDescent="0.35">
      <c r="A219">
        <v>880000269</v>
      </c>
      <c r="B219" t="s">
        <v>476</v>
      </c>
      <c r="C219" t="s">
        <v>15</v>
      </c>
      <c r="D219" t="s">
        <v>16</v>
      </c>
      <c r="E219" t="s">
        <v>777</v>
      </c>
      <c r="G219" t="s">
        <v>778</v>
      </c>
      <c r="H219" s="107">
        <v>1</v>
      </c>
      <c r="I219" s="117">
        <v>45037.456597222219</v>
      </c>
      <c r="J219" s="130">
        <v>7</v>
      </c>
      <c r="K219" s="120">
        <v>57750</v>
      </c>
    </row>
    <row r="220" spans="1:11" x14ac:dyDescent="0.35">
      <c r="A220">
        <v>880000266</v>
      </c>
      <c r="B220" t="s">
        <v>58</v>
      </c>
      <c r="C220" t="s">
        <v>52</v>
      </c>
      <c r="D220" t="s">
        <v>53</v>
      </c>
      <c r="E220" t="s">
        <v>779</v>
      </c>
      <c r="G220" t="s">
        <v>780</v>
      </c>
      <c r="H220" s="107">
        <v>1</v>
      </c>
      <c r="I220" s="117">
        <v>45036.347951388889</v>
      </c>
      <c r="J220" s="130">
        <v>6</v>
      </c>
      <c r="K220" s="120">
        <v>52500</v>
      </c>
    </row>
    <row r="221" spans="1:11" x14ac:dyDescent="0.35">
      <c r="A221">
        <v>880000225</v>
      </c>
      <c r="B221" t="s">
        <v>410</v>
      </c>
      <c r="C221" t="s">
        <v>15</v>
      </c>
      <c r="D221" t="s">
        <v>16</v>
      </c>
      <c r="E221" t="s">
        <v>781</v>
      </c>
      <c r="G221" t="s">
        <v>782</v>
      </c>
      <c r="H221" s="107">
        <v>1</v>
      </c>
      <c r="I221" s="117">
        <v>45027.616909722223</v>
      </c>
      <c r="J221" s="130">
        <v>6</v>
      </c>
      <c r="K221" s="120">
        <v>105000</v>
      </c>
    </row>
    <row r="222" spans="1:11" x14ac:dyDescent="0.35">
      <c r="A222">
        <v>890000136</v>
      </c>
      <c r="B222" t="s">
        <v>268</v>
      </c>
      <c r="C222" t="s">
        <v>15</v>
      </c>
      <c r="D222" t="s">
        <v>16</v>
      </c>
      <c r="E222" t="s">
        <v>269</v>
      </c>
      <c r="G222" t="s">
        <v>270</v>
      </c>
      <c r="H222" s="107">
        <v>2</v>
      </c>
      <c r="I222" s="117">
        <v>45027.606562499997</v>
      </c>
      <c r="J222" s="130">
        <v>6</v>
      </c>
      <c r="K222" s="120">
        <v>178500</v>
      </c>
    </row>
    <row r="223" spans="1:11" x14ac:dyDescent="0.35">
      <c r="A223">
        <v>890000138</v>
      </c>
      <c r="B223" t="s">
        <v>127</v>
      </c>
      <c r="C223" t="s">
        <v>116</v>
      </c>
      <c r="D223" t="s">
        <v>53</v>
      </c>
      <c r="E223" t="s">
        <v>128</v>
      </c>
      <c r="G223" t="s">
        <v>783</v>
      </c>
      <c r="H223" s="107">
        <v>2</v>
      </c>
      <c r="I223" s="117">
        <v>45029.605891203704</v>
      </c>
      <c r="J223" s="130">
        <v>7</v>
      </c>
      <c r="K223" s="120">
        <v>157500</v>
      </c>
    </row>
    <row r="224" spans="1:11" x14ac:dyDescent="0.35">
      <c r="A224">
        <v>880000240</v>
      </c>
      <c r="B224" t="s">
        <v>131</v>
      </c>
      <c r="C224" t="s">
        <v>15</v>
      </c>
      <c r="D224" t="s">
        <v>16</v>
      </c>
      <c r="E224" t="s">
        <v>784</v>
      </c>
      <c r="G224" t="s">
        <v>785</v>
      </c>
      <c r="H224" s="107">
        <v>1</v>
      </c>
      <c r="I224" s="117">
        <v>45030.639143518521</v>
      </c>
      <c r="J224" s="130">
        <v>12</v>
      </c>
      <c r="K224" s="120">
        <v>105000</v>
      </c>
    </row>
    <row r="225" spans="1:11" x14ac:dyDescent="0.35">
      <c r="A225">
        <v>880000242</v>
      </c>
      <c r="B225" t="s">
        <v>786</v>
      </c>
      <c r="C225" t="s">
        <v>15</v>
      </c>
      <c r="D225" t="s">
        <v>16</v>
      </c>
      <c r="E225" t="s">
        <v>787</v>
      </c>
      <c r="G225" t="s">
        <v>788</v>
      </c>
      <c r="H225" s="107">
        <v>1</v>
      </c>
      <c r="I225" s="117">
        <v>45030.479456018518</v>
      </c>
      <c r="J225" s="130">
        <v>12</v>
      </c>
      <c r="K225" s="120">
        <v>105000</v>
      </c>
    </row>
    <row r="226" spans="1:11" x14ac:dyDescent="0.35">
      <c r="A226">
        <v>880000260</v>
      </c>
      <c r="B226" t="s">
        <v>24</v>
      </c>
      <c r="C226" t="s">
        <v>15</v>
      </c>
      <c r="D226" t="s">
        <v>16</v>
      </c>
      <c r="E226" t="s">
        <v>789</v>
      </c>
      <c r="G226" t="s">
        <v>790</v>
      </c>
      <c r="H226" s="107">
        <v>1</v>
      </c>
      <c r="I226" s="117">
        <v>45035.581608796296</v>
      </c>
      <c r="J226" s="130">
        <v>12</v>
      </c>
      <c r="K226" s="120">
        <v>105000</v>
      </c>
    </row>
    <row r="227" spans="1:11" x14ac:dyDescent="0.35">
      <c r="A227">
        <v>890000150</v>
      </c>
      <c r="B227" t="s">
        <v>14</v>
      </c>
      <c r="C227" t="s">
        <v>15</v>
      </c>
      <c r="D227" t="s">
        <v>16</v>
      </c>
      <c r="E227" t="s">
        <v>791</v>
      </c>
      <c r="G227" t="s">
        <v>792</v>
      </c>
      <c r="H227" s="107">
        <v>1</v>
      </c>
      <c r="I227" s="117">
        <v>45037.437754629631</v>
      </c>
      <c r="J227" s="130">
        <v>7</v>
      </c>
      <c r="K227" s="120">
        <v>73500</v>
      </c>
    </row>
    <row r="228" spans="1:11" x14ac:dyDescent="0.35">
      <c r="A228">
        <v>890000127</v>
      </c>
      <c r="B228" t="s">
        <v>131</v>
      </c>
      <c r="C228" t="s">
        <v>188</v>
      </c>
      <c r="D228" t="s">
        <v>16</v>
      </c>
      <c r="E228" t="s">
        <v>793</v>
      </c>
      <c r="G228" t="s">
        <v>794</v>
      </c>
      <c r="H228" s="107">
        <v>1</v>
      </c>
      <c r="I228" s="117">
        <v>45020.597245370373</v>
      </c>
      <c r="J228" s="130">
        <v>11</v>
      </c>
      <c r="K228" s="120">
        <v>189000</v>
      </c>
    </row>
    <row r="229" spans="1:11" x14ac:dyDescent="0.35">
      <c r="A229">
        <v>890000155</v>
      </c>
      <c r="B229" t="s">
        <v>14</v>
      </c>
      <c r="C229" t="s">
        <v>15</v>
      </c>
      <c r="D229" t="s">
        <v>16</v>
      </c>
      <c r="E229" t="s">
        <v>331</v>
      </c>
      <c r="G229" t="s">
        <v>332</v>
      </c>
      <c r="H229" s="107">
        <v>2</v>
      </c>
      <c r="I229" s="117">
        <v>45042.418865740743</v>
      </c>
      <c r="J229" s="130">
        <v>8</v>
      </c>
      <c r="K229" s="120">
        <v>126000</v>
      </c>
    </row>
    <row r="230" spans="1:11" x14ac:dyDescent="0.35">
      <c r="A230">
        <v>890000147</v>
      </c>
      <c r="B230" t="s">
        <v>139</v>
      </c>
      <c r="C230" t="s">
        <v>15</v>
      </c>
      <c r="D230" t="s">
        <v>16</v>
      </c>
      <c r="E230" t="s">
        <v>795</v>
      </c>
      <c r="G230" t="s">
        <v>796</v>
      </c>
      <c r="H230" s="107">
        <v>1</v>
      </c>
      <c r="I230" s="117">
        <v>45036.49590277778</v>
      </c>
      <c r="J230" s="130">
        <v>12</v>
      </c>
      <c r="K230" s="120">
        <v>52500</v>
      </c>
    </row>
    <row r="231" spans="1:11" x14ac:dyDescent="0.35">
      <c r="A231">
        <v>880000275</v>
      </c>
      <c r="B231" t="s">
        <v>359</v>
      </c>
      <c r="C231" t="s">
        <v>257</v>
      </c>
      <c r="D231" t="s">
        <v>53</v>
      </c>
      <c r="E231" t="s">
        <v>797</v>
      </c>
      <c r="G231" t="s">
        <v>798</v>
      </c>
      <c r="H231" s="107">
        <v>1</v>
      </c>
      <c r="I231" s="117">
        <v>45045.437094907407</v>
      </c>
      <c r="J231" s="130">
        <v>6</v>
      </c>
      <c r="K231" s="120">
        <v>52500</v>
      </c>
    </row>
    <row r="232" spans="1:11" x14ac:dyDescent="0.35">
      <c r="A232">
        <v>890000157</v>
      </c>
      <c r="B232" t="s">
        <v>649</v>
      </c>
      <c r="C232" t="s">
        <v>15</v>
      </c>
      <c r="D232" t="s">
        <v>16</v>
      </c>
      <c r="E232" t="s">
        <v>799</v>
      </c>
      <c r="G232" t="s">
        <v>800</v>
      </c>
      <c r="H232" s="107">
        <v>1</v>
      </c>
      <c r="I232" s="117">
        <v>45044.593877314815</v>
      </c>
      <c r="J232" s="130">
        <v>6</v>
      </c>
      <c r="K232" s="120">
        <v>63000</v>
      </c>
    </row>
    <row r="233" spans="1:11" x14ac:dyDescent="0.35">
      <c r="A233">
        <v>890000135</v>
      </c>
      <c r="B233" t="s">
        <v>32</v>
      </c>
      <c r="C233" t="s">
        <v>162</v>
      </c>
      <c r="D233" t="s">
        <v>53</v>
      </c>
      <c r="E233" t="s">
        <v>801</v>
      </c>
      <c r="G233" t="s">
        <v>802</v>
      </c>
      <c r="H233" s="107">
        <v>1</v>
      </c>
      <c r="I233" s="117">
        <v>45022.630231481482</v>
      </c>
      <c r="J233" s="130">
        <v>7</v>
      </c>
      <c r="K233" s="120">
        <v>210000</v>
      </c>
    </row>
    <row r="234" spans="1:11" x14ac:dyDescent="0.35">
      <c r="A234">
        <v>880000256</v>
      </c>
      <c r="B234" t="s">
        <v>24</v>
      </c>
      <c r="C234" t="s">
        <v>15</v>
      </c>
      <c r="D234" t="s">
        <v>16</v>
      </c>
      <c r="E234" t="s">
        <v>470</v>
      </c>
      <c r="G234" t="s">
        <v>803</v>
      </c>
      <c r="H234" s="107">
        <v>2</v>
      </c>
      <c r="I234" s="117">
        <v>45035.500590277778</v>
      </c>
      <c r="J234" s="130">
        <v>6</v>
      </c>
      <c r="K234" s="120">
        <v>136500</v>
      </c>
    </row>
    <row r="235" spans="1:11" x14ac:dyDescent="0.35">
      <c r="A235">
        <v>880000213</v>
      </c>
      <c r="B235" t="s">
        <v>146</v>
      </c>
      <c r="C235" t="s">
        <v>15</v>
      </c>
      <c r="D235" t="s">
        <v>16</v>
      </c>
      <c r="E235" t="s">
        <v>156</v>
      </c>
      <c r="G235" t="s">
        <v>157</v>
      </c>
      <c r="H235" s="107">
        <v>2</v>
      </c>
      <c r="I235" s="117">
        <v>45021.382870370369</v>
      </c>
      <c r="J235" s="130">
        <v>6</v>
      </c>
      <c r="K235" s="120">
        <v>105000</v>
      </c>
    </row>
    <row r="236" spans="1:11" x14ac:dyDescent="0.35">
      <c r="A236" s="156">
        <v>880000222</v>
      </c>
      <c r="B236" s="156" t="s">
        <v>36</v>
      </c>
      <c r="C236" s="156" t="s">
        <v>204</v>
      </c>
      <c r="D236" s="156" t="s">
        <v>53</v>
      </c>
      <c r="E236" s="156" t="s">
        <v>804</v>
      </c>
      <c r="F236" s="156"/>
      <c r="G236" s="156" t="s">
        <v>805</v>
      </c>
      <c r="H236" s="107">
        <v>1</v>
      </c>
      <c r="I236" s="117">
        <v>45022.664398148147</v>
      </c>
      <c r="J236" s="130">
        <v>5</v>
      </c>
      <c r="K236" s="120">
        <v>73500</v>
      </c>
    </row>
    <row r="237" spans="1:11" x14ac:dyDescent="0.35">
      <c r="A237">
        <v>880000223</v>
      </c>
      <c r="B237" t="s">
        <v>146</v>
      </c>
      <c r="C237" t="s">
        <v>15</v>
      </c>
      <c r="D237" t="s">
        <v>16</v>
      </c>
      <c r="E237" t="s">
        <v>153</v>
      </c>
      <c r="G237" t="s">
        <v>154</v>
      </c>
      <c r="H237" s="107">
        <v>2</v>
      </c>
      <c r="I237" s="117">
        <v>45022</v>
      </c>
      <c r="J237" s="130">
        <v>6</v>
      </c>
      <c r="K237" s="120">
        <v>157500</v>
      </c>
    </row>
    <row r="238" spans="1:11" x14ac:dyDescent="0.35">
      <c r="A238">
        <v>880000254</v>
      </c>
      <c r="B238" t="s">
        <v>223</v>
      </c>
      <c r="C238" t="s">
        <v>15</v>
      </c>
      <c r="D238" t="s">
        <v>16</v>
      </c>
      <c r="E238" t="s">
        <v>806</v>
      </c>
      <c r="G238" t="s">
        <v>807</v>
      </c>
      <c r="H238" s="107">
        <v>1</v>
      </c>
      <c r="I238" s="117">
        <v>45034.558113425926</v>
      </c>
      <c r="J238" s="130">
        <v>3</v>
      </c>
      <c r="K238" s="120">
        <v>57750</v>
      </c>
    </row>
    <row r="239" spans="1:11" x14ac:dyDescent="0.35">
      <c r="A239">
        <v>890000151</v>
      </c>
      <c r="B239" t="s">
        <v>281</v>
      </c>
      <c r="C239" t="s">
        <v>15</v>
      </c>
      <c r="D239" t="s">
        <v>16</v>
      </c>
      <c r="E239" t="s">
        <v>282</v>
      </c>
      <c r="G239" t="s">
        <v>808</v>
      </c>
      <c r="H239" s="107">
        <v>2</v>
      </c>
      <c r="I239" s="117">
        <v>45040.60565972222</v>
      </c>
      <c r="J239" s="130">
        <v>18</v>
      </c>
      <c r="K239" s="120">
        <v>189000</v>
      </c>
    </row>
    <row r="240" spans="1:11" x14ac:dyDescent="0.35">
      <c r="A240">
        <v>880000230</v>
      </c>
      <c r="B240" t="s">
        <v>809</v>
      </c>
      <c r="C240" t="s">
        <v>169</v>
      </c>
      <c r="D240" t="s">
        <v>53</v>
      </c>
      <c r="E240" t="s">
        <v>810</v>
      </c>
      <c r="G240" t="s">
        <v>811</v>
      </c>
      <c r="H240" s="107">
        <v>1</v>
      </c>
      <c r="I240" s="117">
        <v>45028.656319444446</v>
      </c>
      <c r="J240" s="130">
        <v>12</v>
      </c>
      <c r="K240" s="120">
        <v>105000</v>
      </c>
    </row>
    <row r="241" spans="1:11" x14ac:dyDescent="0.35">
      <c r="A241">
        <v>880000233</v>
      </c>
      <c r="B241" t="s">
        <v>14</v>
      </c>
      <c r="C241" t="s">
        <v>116</v>
      </c>
      <c r="D241" t="s">
        <v>53</v>
      </c>
      <c r="E241" t="s">
        <v>812</v>
      </c>
      <c r="G241" t="s">
        <v>813</v>
      </c>
      <c r="H241" s="107">
        <v>1</v>
      </c>
      <c r="I241" s="117">
        <v>45029.46607638889</v>
      </c>
      <c r="J241" s="130">
        <v>8</v>
      </c>
      <c r="K241" s="120">
        <v>210000</v>
      </c>
    </row>
    <row r="242" spans="1:11" x14ac:dyDescent="0.35">
      <c r="A242">
        <v>880000253</v>
      </c>
      <c r="B242" t="s">
        <v>252</v>
      </c>
      <c r="C242" t="s">
        <v>15</v>
      </c>
      <c r="D242" t="s">
        <v>16</v>
      </c>
      <c r="E242" t="s">
        <v>814</v>
      </c>
      <c r="G242" t="s">
        <v>815</v>
      </c>
      <c r="H242" s="107">
        <v>1</v>
      </c>
      <c r="I242" s="117">
        <v>45034.535011574073</v>
      </c>
      <c r="J242" s="130">
        <v>7</v>
      </c>
      <c r="K242" s="120">
        <v>73500</v>
      </c>
    </row>
    <row r="243" spans="1:11" x14ac:dyDescent="0.35">
      <c r="A243">
        <v>880000255</v>
      </c>
      <c r="B243" t="s">
        <v>230</v>
      </c>
      <c r="C243" t="s">
        <v>188</v>
      </c>
      <c r="D243" t="s">
        <v>16</v>
      </c>
      <c r="E243" t="s">
        <v>816</v>
      </c>
      <c r="G243" t="s">
        <v>817</v>
      </c>
      <c r="H243" s="107">
        <v>1</v>
      </c>
      <c r="I243" s="117">
        <v>45034.584918981483</v>
      </c>
      <c r="J243" s="130">
        <v>6</v>
      </c>
      <c r="K243" s="120">
        <v>105000</v>
      </c>
    </row>
    <row r="244" spans="1:11" x14ac:dyDescent="0.35">
      <c r="A244">
        <v>880000251</v>
      </c>
      <c r="B244" t="s">
        <v>58</v>
      </c>
      <c r="C244" t="s">
        <v>15</v>
      </c>
      <c r="D244" t="s">
        <v>16</v>
      </c>
      <c r="E244" t="s">
        <v>818</v>
      </c>
      <c r="G244" t="s">
        <v>819</v>
      </c>
      <c r="H244" s="107">
        <v>1</v>
      </c>
      <c r="I244" s="117">
        <v>45033.458680555559</v>
      </c>
      <c r="J244" s="130">
        <v>8</v>
      </c>
      <c r="K244" s="120">
        <v>105000</v>
      </c>
    </row>
    <row r="245" spans="1:11" x14ac:dyDescent="0.35">
      <c r="A245">
        <v>880000212</v>
      </c>
      <c r="B245" t="s">
        <v>809</v>
      </c>
      <c r="C245" t="s">
        <v>257</v>
      </c>
      <c r="D245" t="s">
        <v>53</v>
      </c>
      <c r="E245" t="s">
        <v>820</v>
      </c>
      <c r="G245" t="s">
        <v>821</v>
      </c>
      <c r="H245" s="107">
        <v>1</v>
      </c>
      <c r="I245" s="117">
        <v>45020.490636574075</v>
      </c>
      <c r="J245" s="130">
        <v>8</v>
      </c>
      <c r="K245" s="120">
        <v>105000</v>
      </c>
    </row>
    <row r="246" spans="1:11" x14ac:dyDescent="0.35">
      <c r="A246">
        <v>890000131</v>
      </c>
      <c r="B246" t="s">
        <v>462</v>
      </c>
      <c r="C246" t="s">
        <v>15</v>
      </c>
      <c r="D246" t="s">
        <v>16</v>
      </c>
      <c r="E246" t="s">
        <v>822</v>
      </c>
      <c r="G246" t="s">
        <v>823</v>
      </c>
      <c r="H246" s="107">
        <v>1</v>
      </c>
      <c r="I246" s="117">
        <v>45021.553715277776</v>
      </c>
      <c r="J246" s="130">
        <v>12</v>
      </c>
      <c r="K246" s="120">
        <v>157500</v>
      </c>
    </row>
    <row r="247" spans="1:11" x14ac:dyDescent="0.35">
      <c r="A247">
        <v>880000246</v>
      </c>
      <c r="B247" t="s">
        <v>146</v>
      </c>
      <c r="C247" t="s">
        <v>15</v>
      </c>
      <c r="D247" t="s">
        <v>16</v>
      </c>
      <c r="E247" t="s">
        <v>824</v>
      </c>
      <c r="G247" t="s">
        <v>825</v>
      </c>
      <c r="H247" s="107">
        <v>1</v>
      </c>
      <c r="I247" s="117">
        <v>45031.478472222225</v>
      </c>
      <c r="J247" s="130">
        <v>6</v>
      </c>
      <c r="K247" s="120">
        <v>52500</v>
      </c>
    </row>
    <row r="248" spans="1:11" x14ac:dyDescent="0.35">
      <c r="A248">
        <v>880000248</v>
      </c>
      <c r="B248" t="s">
        <v>146</v>
      </c>
      <c r="C248" t="s">
        <v>15</v>
      </c>
      <c r="D248" t="s">
        <v>16</v>
      </c>
      <c r="E248" t="s">
        <v>487</v>
      </c>
      <c r="G248" t="s">
        <v>488</v>
      </c>
      <c r="H248" s="107">
        <v>2</v>
      </c>
      <c r="I248" s="117">
        <v>45031.459178240744</v>
      </c>
      <c r="J248" s="130">
        <v>6</v>
      </c>
      <c r="K248" s="120">
        <v>105000</v>
      </c>
    </row>
    <row r="249" spans="1:11" x14ac:dyDescent="0.35">
      <c r="A249">
        <v>880000249</v>
      </c>
      <c r="B249" t="s">
        <v>146</v>
      </c>
      <c r="C249" t="s">
        <v>15</v>
      </c>
      <c r="D249" t="s">
        <v>16</v>
      </c>
      <c r="E249" t="s">
        <v>491</v>
      </c>
      <c r="G249" t="s">
        <v>492</v>
      </c>
      <c r="H249" s="107">
        <v>2</v>
      </c>
      <c r="I249" s="117">
        <v>45031.397835648146</v>
      </c>
      <c r="J249" s="130">
        <v>3</v>
      </c>
      <c r="K249" s="120">
        <v>136500</v>
      </c>
    </row>
    <row r="250" spans="1:11" x14ac:dyDescent="0.35">
      <c r="A250">
        <v>880000258</v>
      </c>
      <c r="B250" t="s">
        <v>146</v>
      </c>
      <c r="C250" t="s">
        <v>15</v>
      </c>
      <c r="D250" t="s">
        <v>16</v>
      </c>
      <c r="E250" t="s">
        <v>826</v>
      </c>
      <c r="G250" t="s">
        <v>827</v>
      </c>
      <c r="H250" s="107">
        <v>1</v>
      </c>
      <c r="I250" s="117">
        <v>45035.461354166669</v>
      </c>
      <c r="J250" s="130">
        <v>6</v>
      </c>
      <c r="K250" s="120">
        <v>157500</v>
      </c>
    </row>
    <row r="251" spans="1:11" x14ac:dyDescent="0.35">
      <c r="A251">
        <v>880000259</v>
      </c>
      <c r="B251" t="s">
        <v>146</v>
      </c>
      <c r="C251" t="s">
        <v>15</v>
      </c>
      <c r="D251" t="s">
        <v>16</v>
      </c>
      <c r="E251" t="s">
        <v>159</v>
      </c>
      <c r="G251" t="s">
        <v>160</v>
      </c>
      <c r="H251" s="107">
        <v>2</v>
      </c>
      <c r="I251" s="117">
        <v>45035.469097222223</v>
      </c>
      <c r="J251" s="130">
        <v>8</v>
      </c>
      <c r="K251" s="120">
        <v>105000</v>
      </c>
    </row>
    <row r="252" spans="1:11" x14ac:dyDescent="0.35">
      <c r="A252">
        <v>890000145</v>
      </c>
      <c r="B252" t="s">
        <v>32</v>
      </c>
      <c r="C252" t="s">
        <v>15</v>
      </c>
      <c r="D252" t="s">
        <v>16</v>
      </c>
      <c r="E252" t="s">
        <v>828</v>
      </c>
      <c r="G252" t="s">
        <v>829</v>
      </c>
      <c r="H252" s="107">
        <v>1</v>
      </c>
      <c r="I252" s="117">
        <v>45035.573773148149</v>
      </c>
      <c r="J252" s="130">
        <v>6</v>
      </c>
      <c r="K252" s="120">
        <v>105000</v>
      </c>
    </row>
    <row r="253" spans="1:11" x14ac:dyDescent="0.35">
      <c r="A253">
        <v>890000146</v>
      </c>
      <c r="B253" t="s">
        <v>32</v>
      </c>
      <c r="C253" t="s">
        <v>15</v>
      </c>
      <c r="D253" t="s">
        <v>16</v>
      </c>
      <c r="E253" t="s">
        <v>830</v>
      </c>
      <c r="G253" t="s">
        <v>831</v>
      </c>
      <c r="H253" s="107">
        <v>1</v>
      </c>
      <c r="I253" s="117">
        <v>45035.578009259261</v>
      </c>
      <c r="J253" s="130">
        <v>4</v>
      </c>
      <c r="K253" s="120">
        <v>157500</v>
      </c>
    </row>
    <row r="254" spans="1:11" x14ac:dyDescent="0.35">
      <c r="A254">
        <v>890000140</v>
      </c>
      <c r="B254" t="s">
        <v>36</v>
      </c>
      <c r="C254" t="s">
        <v>188</v>
      </c>
      <c r="D254" t="s">
        <v>16</v>
      </c>
      <c r="E254" t="s">
        <v>227</v>
      </c>
      <c r="G254" t="s">
        <v>832</v>
      </c>
      <c r="H254" s="107">
        <v>2</v>
      </c>
      <c r="I254" s="117">
        <v>45031</v>
      </c>
      <c r="J254" s="130">
        <v>12</v>
      </c>
      <c r="K254" s="120">
        <v>157500</v>
      </c>
    </row>
    <row r="255" spans="1:11" x14ac:dyDescent="0.35">
      <c r="A255">
        <v>880000243</v>
      </c>
      <c r="B255" t="s">
        <v>58</v>
      </c>
      <c r="C255" t="s">
        <v>188</v>
      </c>
      <c r="D255" t="s">
        <v>16</v>
      </c>
      <c r="E255" t="s">
        <v>833</v>
      </c>
      <c r="G255" t="s">
        <v>834</v>
      </c>
      <c r="H255" s="107">
        <v>1</v>
      </c>
      <c r="I255" s="117">
        <v>45031.366840277777</v>
      </c>
      <c r="J255" s="130">
        <v>12</v>
      </c>
      <c r="K255" s="120">
        <v>84000</v>
      </c>
    </row>
    <row r="256" spans="1:11" x14ac:dyDescent="0.35">
      <c r="A256">
        <v>880000244</v>
      </c>
      <c r="B256" t="s">
        <v>44</v>
      </c>
      <c r="C256" t="s">
        <v>15</v>
      </c>
      <c r="D256" t="s">
        <v>16</v>
      </c>
      <c r="E256" t="s">
        <v>54</v>
      </c>
      <c r="G256" t="s">
        <v>835</v>
      </c>
      <c r="H256" s="107">
        <v>2</v>
      </c>
      <c r="I256" s="117">
        <v>45031.476331018515</v>
      </c>
      <c r="J256" s="130">
        <v>12</v>
      </c>
      <c r="K256" s="120">
        <v>315000</v>
      </c>
    </row>
    <row r="257" spans="1:11" x14ac:dyDescent="0.35">
      <c r="A257">
        <v>890000137</v>
      </c>
      <c r="B257" t="s">
        <v>355</v>
      </c>
      <c r="C257" t="s">
        <v>15</v>
      </c>
      <c r="D257" t="s">
        <v>16</v>
      </c>
      <c r="E257" t="s">
        <v>836</v>
      </c>
      <c r="G257" t="s">
        <v>837</v>
      </c>
      <c r="H257" s="107">
        <v>1</v>
      </c>
      <c r="I257" s="117">
        <v>45028.686319444445</v>
      </c>
      <c r="J257" s="130">
        <v>7</v>
      </c>
      <c r="K257" s="120">
        <v>63000</v>
      </c>
    </row>
    <row r="258" spans="1:11" x14ac:dyDescent="0.35">
      <c r="A258">
        <v>880000232</v>
      </c>
      <c r="B258" t="s">
        <v>237</v>
      </c>
      <c r="C258" t="s">
        <v>169</v>
      </c>
      <c r="D258" t="s">
        <v>53</v>
      </c>
      <c r="E258" t="s">
        <v>838</v>
      </c>
      <c r="G258" t="s">
        <v>839</v>
      </c>
      <c r="H258" s="107">
        <v>1</v>
      </c>
      <c r="I258" s="117">
        <v>45028.569513888891</v>
      </c>
      <c r="J258" s="130">
        <v>10</v>
      </c>
      <c r="K258" s="120">
        <v>63000</v>
      </c>
    </row>
    <row r="259" spans="1:11" x14ac:dyDescent="0.35">
      <c r="A259">
        <v>880000224</v>
      </c>
      <c r="B259" t="s">
        <v>252</v>
      </c>
      <c r="C259" t="s">
        <v>188</v>
      </c>
      <c r="D259" t="s">
        <v>16</v>
      </c>
      <c r="E259" t="s">
        <v>840</v>
      </c>
      <c r="G259" t="s">
        <v>841</v>
      </c>
      <c r="H259" s="107">
        <v>1</v>
      </c>
      <c r="I259" s="117">
        <v>45022.58421296296</v>
      </c>
      <c r="J259" s="130">
        <v>12</v>
      </c>
      <c r="K259" s="120">
        <v>136500</v>
      </c>
    </row>
    <row r="260" spans="1:11" x14ac:dyDescent="0.35">
      <c r="A260">
        <v>880000226</v>
      </c>
      <c r="B260" t="s">
        <v>306</v>
      </c>
      <c r="C260" t="s">
        <v>15</v>
      </c>
      <c r="D260" t="s">
        <v>16</v>
      </c>
      <c r="E260" t="s">
        <v>842</v>
      </c>
      <c r="G260" t="s">
        <v>843</v>
      </c>
      <c r="H260" s="107">
        <v>1</v>
      </c>
      <c r="I260" s="117">
        <v>45028.647465277776</v>
      </c>
      <c r="J260" s="130">
        <v>12</v>
      </c>
      <c r="K260" s="120">
        <v>105000</v>
      </c>
    </row>
    <row r="261" spans="1:11" x14ac:dyDescent="0.35">
      <c r="A261">
        <v>880000228</v>
      </c>
      <c r="B261" t="s">
        <v>230</v>
      </c>
      <c r="C261" t="s">
        <v>188</v>
      </c>
      <c r="D261" t="s">
        <v>16</v>
      </c>
      <c r="E261" t="s">
        <v>844</v>
      </c>
      <c r="G261" t="s">
        <v>845</v>
      </c>
      <c r="H261" s="107">
        <v>1</v>
      </c>
      <c r="I261" s="117">
        <v>45028.633935185186</v>
      </c>
      <c r="J261" s="130">
        <v>8</v>
      </c>
      <c r="K261" s="120">
        <v>105000</v>
      </c>
    </row>
    <row r="262" spans="1:11" x14ac:dyDescent="0.35">
      <c r="A262">
        <v>880000264</v>
      </c>
      <c r="B262" t="s">
        <v>146</v>
      </c>
      <c r="C262" t="s">
        <v>15</v>
      </c>
      <c r="D262" t="s">
        <v>16</v>
      </c>
      <c r="E262" t="s">
        <v>507</v>
      </c>
      <c r="G262" t="s">
        <v>508</v>
      </c>
      <c r="H262" s="107">
        <v>2</v>
      </c>
      <c r="I262" s="117">
        <v>45036.501979166664</v>
      </c>
      <c r="J262" s="130">
        <v>6</v>
      </c>
      <c r="K262" s="120">
        <v>157500</v>
      </c>
    </row>
    <row r="263" spans="1:11" x14ac:dyDescent="0.35">
      <c r="A263">
        <v>880000268</v>
      </c>
      <c r="B263" t="s">
        <v>146</v>
      </c>
      <c r="C263" t="s">
        <v>15</v>
      </c>
      <c r="D263" t="s">
        <v>16</v>
      </c>
      <c r="E263" t="s">
        <v>150</v>
      </c>
      <c r="G263" t="s">
        <v>151</v>
      </c>
      <c r="H263" s="107">
        <v>2</v>
      </c>
      <c r="I263" s="117">
        <v>45036.501979166664</v>
      </c>
      <c r="J263" s="130">
        <v>7</v>
      </c>
      <c r="K263" s="120">
        <v>63000</v>
      </c>
    </row>
    <row r="264" spans="1:11" x14ac:dyDescent="0.35">
      <c r="A264">
        <v>890000156</v>
      </c>
      <c r="B264" t="s">
        <v>462</v>
      </c>
      <c r="C264" t="s">
        <v>15</v>
      </c>
      <c r="D264" t="s">
        <v>16</v>
      </c>
      <c r="E264" t="s">
        <v>846</v>
      </c>
      <c r="G264" t="s">
        <v>847</v>
      </c>
      <c r="H264" s="107">
        <v>1</v>
      </c>
      <c r="I264" s="117">
        <v>45042.595092592594</v>
      </c>
      <c r="J264" s="130">
        <v>12</v>
      </c>
      <c r="K264" s="120">
        <v>136500</v>
      </c>
    </row>
    <row r="265" spans="1:11" x14ac:dyDescent="0.35">
      <c r="A265">
        <v>890000133</v>
      </c>
      <c r="B265" t="s">
        <v>139</v>
      </c>
      <c r="C265" t="s">
        <v>15</v>
      </c>
      <c r="D265" t="s">
        <v>16</v>
      </c>
      <c r="E265" t="s">
        <v>848</v>
      </c>
      <c r="G265" t="s">
        <v>849</v>
      </c>
      <c r="H265" s="107">
        <v>1</v>
      </c>
      <c r="I265" s="117">
        <v>45022.331655092596</v>
      </c>
      <c r="J265" s="130">
        <v>5</v>
      </c>
      <c r="K265" s="120">
        <v>52500</v>
      </c>
    </row>
    <row r="266" spans="1:11" x14ac:dyDescent="0.35">
      <c r="A266">
        <v>890000148</v>
      </c>
      <c r="B266" t="s">
        <v>549</v>
      </c>
      <c r="C266" t="s">
        <v>15</v>
      </c>
      <c r="D266" t="s">
        <v>16</v>
      </c>
      <c r="E266" t="s">
        <v>850</v>
      </c>
      <c r="G266" t="s">
        <v>851</v>
      </c>
      <c r="H266" s="107">
        <v>1</v>
      </c>
      <c r="I266" s="117">
        <v>45035.489363425928</v>
      </c>
      <c r="J266" s="130">
        <v>12</v>
      </c>
      <c r="K266" s="120">
        <v>105000</v>
      </c>
    </row>
    <row r="267" spans="1:11" x14ac:dyDescent="0.35">
      <c r="A267">
        <v>890000158</v>
      </c>
      <c r="B267" t="s">
        <v>14</v>
      </c>
      <c r="C267" t="s">
        <v>15</v>
      </c>
      <c r="D267" t="s">
        <v>16</v>
      </c>
      <c r="E267" t="s">
        <v>62</v>
      </c>
      <c r="G267" t="s">
        <v>63</v>
      </c>
      <c r="H267" s="107">
        <v>2</v>
      </c>
      <c r="I267" s="117">
        <v>45043.500069444446</v>
      </c>
      <c r="J267" s="130">
        <v>12</v>
      </c>
      <c r="K267" s="120">
        <v>105000</v>
      </c>
    </row>
    <row r="268" spans="1:11" x14ac:dyDescent="0.35">
      <c r="A268">
        <v>890000154</v>
      </c>
      <c r="B268" t="s">
        <v>721</v>
      </c>
      <c r="C268" t="s">
        <v>15</v>
      </c>
      <c r="D268" t="s">
        <v>16</v>
      </c>
      <c r="E268" t="s">
        <v>852</v>
      </c>
      <c r="G268" t="s">
        <v>853</v>
      </c>
      <c r="H268" s="107">
        <v>1</v>
      </c>
      <c r="I268" s="117">
        <v>45042.446053240739</v>
      </c>
      <c r="J268" s="130">
        <v>12</v>
      </c>
      <c r="K268" s="120">
        <v>105000</v>
      </c>
    </row>
    <row r="269" spans="1:11" x14ac:dyDescent="0.35">
      <c r="A269">
        <v>880000274</v>
      </c>
      <c r="B269" t="s">
        <v>14</v>
      </c>
      <c r="C269" t="s">
        <v>169</v>
      </c>
      <c r="D269" t="s">
        <v>53</v>
      </c>
      <c r="E269" t="s">
        <v>170</v>
      </c>
      <c r="G269" t="s">
        <v>171</v>
      </c>
      <c r="H269" s="107">
        <v>2</v>
      </c>
      <c r="I269" s="117">
        <v>45044.502974537034</v>
      </c>
      <c r="J269" s="130">
        <v>12</v>
      </c>
      <c r="K269" s="120">
        <v>105000</v>
      </c>
    </row>
    <row r="270" spans="1:11" x14ac:dyDescent="0.35">
      <c r="A270">
        <v>890000159</v>
      </c>
      <c r="B270" t="s">
        <v>14</v>
      </c>
      <c r="C270" t="s">
        <v>15</v>
      </c>
      <c r="D270" t="s">
        <v>16</v>
      </c>
      <c r="E270" t="s">
        <v>854</v>
      </c>
      <c r="G270" t="s">
        <v>855</v>
      </c>
      <c r="H270" s="107">
        <v>1</v>
      </c>
      <c r="I270" s="117">
        <v>45045.429837962962</v>
      </c>
      <c r="J270" s="130">
        <v>7</v>
      </c>
      <c r="K270" s="120">
        <v>63000</v>
      </c>
    </row>
    <row r="271" spans="1:11" x14ac:dyDescent="0.35">
      <c r="A271">
        <v>890000149</v>
      </c>
      <c r="B271" t="s">
        <v>127</v>
      </c>
      <c r="C271" t="s">
        <v>15</v>
      </c>
      <c r="D271" t="s">
        <v>16</v>
      </c>
      <c r="E271" t="s">
        <v>856</v>
      </c>
      <c r="G271" t="s">
        <v>857</v>
      </c>
      <c r="H271" s="107">
        <v>1</v>
      </c>
      <c r="I271" s="117">
        <v>45037.498703703706</v>
      </c>
      <c r="J271" s="130">
        <v>12</v>
      </c>
      <c r="K271" s="120">
        <v>73500</v>
      </c>
    </row>
    <row r="272" spans="1:11" x14ac:dyDescent="0.35">
      <c r="A272">
        <v>880000231</v>
      </c>
      <c r="B272" t="s">
        <v>32</v>
      </c>
      <c r="C272" t="s">
        <v>15</v>
      </c>
      <c r="D272" t="s">
        <v>16</v>
      </c>
      <c r="E272" t="s">
        <v>858</v>
      </c>
      <c r="G272" t="s">
        <v>859</v>
      </c>
      <c r="H272" s="107">
        <v>1</v>
      </c>
      <c r="I272" s="117">
        <v>45028.627372685187</v>
      </c>
      <c r="J272" s="130">
        <v>7</v>
      </c>
      <c r="K272" s="120">
        <v>210000</v>
      </c>
    </row>
    <row r="273" spans="1:12" ht="15" thickBot="1" x14ac:dyDescent="0.4">
      <c r="K273" s="121">
        <f>SUM(K185:K272)</f>
        <v>11151000</v>
      </c>
    </row>
    <row r="274" spans="1:12" ht="15" thickTop="1" x14ac:dyDescent="0.35"/>
    <row r="276" spans="1:12" x14ac:dyDescent="0.35">
      <c r="B276" s="16" t="s">
        <v>860</v>
      </c>
    </row>
    <row r="277" spans="1:12" x14ac:dyDescent="0.35">
      <c r="A277" s="109" t="s">
        <v>1</v>
      </c>
      <c r="B277" s="1" t="s">
        <v>2</v>
      </c>
      <c r="C277" s="1" t="s">
        <v>3</v>
      </c>
      <c r="D277" s="1" t="s">
        <v>4</v>
      </c>
      <c r="E277" s="1" t="s">
        <v>5</v>
      </c>
      <c r="F277" s="1" t="s">
        <v>6</v>
      </c>
      <c r="G277" s="1" t="s">
        <v>7</v>
      </c>
      <c r="H277" s="109" t="s">
        <v>8</v>
      </c>
      <c r="I277" s="109" t="s">
        <v>9</v>
      </c>
      <c r="J277" s="109" t="s">
        <v>10</v>
      </c>
      <c r="K277" s="109" t="s">
        <v>11</v>
      </c>
      <c r="L277" s="11" t="s">
        <v>12</v>
      </c>
    </row>
    <row r="278" spans="1:12" x14ac:dyDescent="0.35">
      <c r="A278">
        <v>880000282</v>
      </c>
      <c r="B278" t="s">
        <v>230</v>
      </c>
      <c r="C278" t="s">
        <v>188</v>
      </c>
      <c r="D278" t="s">
        <v>16</v>
      </c>
      <c r="G278" t="s">
        <v>861</v>
      </c>
      <c r="H278" s="107">
        <v>1</v>
      </c>
      <c r="I278" s="117">
        <v>45050.416898148149</v>
      </c>
      <c r="J278" s="130">
        <v>12</v>
      </c>
      <c r="K278" s="119">
        <v>105000</v>
      </c>
    </row>
    <row r="279" spans="1:12" x14ac:dyDescent="0.35">
      <c r="A279">
        <v>890000162</v>
      </c>
      <c r="B279" t="s">
        <v>14</v>
      </c>
      <c r="C279" t="s">
        <v>15</v>
      </c>
      <c r="D279" t="s">
        <v>16</v>
      </c>
      <c r="G279" t="s">
        <v>862</v>
      </c>
      <c r="H279" s="107">
        <v>1</v>
      </c>
      <c r="I279" s="117">
        <v>45051.615694444445</v>
      </c>
      <c r="J279" s="130">
        <v>9</v>
      </c>
      <c r="K279" s="119">
        <v>105000</v>
      </c>
    </row>
    <row r="280" spans="1:12" x14ac:dyDescent="0.35">
      <c r="A280">
        <v>880000278</v>
      </c>
      <c r="B280" t="s">
        <v>32</v>
      </c>
      <c r="C280" t="s">
        <v>15</v>
      </c>
      <c r="D280" t="s">
        <v>16</v>
      </c>
      <c r="G280" t="s">
        <v>433</v>
      </c>
      <c r="H280" s="107">
        <v>2</v>
      </c>
      <c r="I280" s="117">
        <v>45050.503634259258</v>
      </c>
      <c r="J280" s="130">
        <v>7</v>
      </c>
      <c r="K280" s="119">
        <v>262500</v>
      </c>
    </row>
    <row r="281" spans="1:12" x14ac:dyDescent="0.35">
      <c r="A281">
        <v>880000277</v>
      </c>
      <c r="B281" t="s">
        <v>603</v>
      </c>
      <c r="C281" t="s">
        <v>52</v>
      </c>
      <c r="D281" t="s">
        <v>53</v>
      </c>
      <c r="G281" t="s">
        <v>863</v>
      </c>
      <c r="H281" s="107">
        <v>1</v>
      </c>
      <c r="I281" s="117">
        <v>45048.556875000002</v>
      </c>
      <c r="J281" s="130">
        <v>9</v>
      </c>
      <c r="K281" s="119">
        <v>52500</v>
      </c>
    </row>
    <row r="282" spans="1:12" x14ac:dyDescent="0.35">
      <c r="A282">
        <v>880000289</v>
      </c>
      <c r="B282" t="s">
        <v>139</v>
      </c>
      <c r="C282" t="s">
        <v>257</v>
      </c>
      <c r="D282" t="s">
        <v>53</v>
      </c>
      <c r="G282" t="s">
        <v>864</v>
      </c>
      <c r="H282" s="107">
        <v>1</v>
      </c>
      <c r="I282" s="117">
        <v>45054.597199074073</v>
      </c>
      <c r="J282" s="130">
        <v>6</v>
      </c>
      <c r="K282" s="119">
        <v>63000</v>
      </c>
    </row>
    <row r="283" spans="1:12" x14ac:dyDescent="0.35">
      <c r="A283">
        <v>880000279</v>
      </c>
      <c r="B283" t="s">
        <v>14</v>
      </c>
      <c r="C283" t="s">
        <v>15</v>
      </c>
      <c r="D283" t="s">
        <v>16</v>
      </c>
      <c r="G283" t="s">
        <v>865</v>
      </c>
      <c r="H283" s="107">
        <v>1</v>
      </c>
      <c r="I283" s="117">
        <v>45050.543819444443</v>
      </c>
      <c r="J283" s="130">
        <v>9</v>
      </c>
      <c r="K283" s="119">
        <v>105000</v>
      </c>
    </row>
    <row r="284" spans="1:12" x14ac:dyDescent="0.35">
      <c r="A284">
        <v>880000290</v>
      </c>
      <c r="B284" t="s">
        <v>139</v>
      </c>
      <c r="C284" t="s">
        <v>866</v>
      </c>
      <c r="D284" t="s">
        <v>16</v>
      </c>
      <c r="G284" t="s">
        <v>867</v>
      </c>
      <c r="H284" s="107">
        <v>1</v>
      </c>
      <c r="I284" s="117">
        <v>45054.585925925923</v>
      </c>
      <c r="J284" s="130">
        <v>12</v>
      </c>
      <c r="K284" s="119">
        <v>210000</v>
      </c>
    </row>
    <row r="285" spans="1:12" x14ac:dyDescent="0.35">
      <c r="A285">
        <v>890000161</v>
      </c>
      <c r="B285" t="s">
        <v>465</v>
      </c>
      <c r="C285" t="s">
        <v>15</v>
      </c>
      <c r="D285" t="s">
        <v>16</v>
      </c>
      <c r="G285" t="s">
        <v>467</v>
      </c>
      <c r="H285" s="107">
        <v>3</v>
      </c>
      <c r="I285" s="117">
        <v>45051.534201388888</v>
      </c>
      <c r="J285" s="130">
        <v>4</v>
      </c>
      <c r="K285" s="119">
        <v>89250</v>
      </c>
    </row>
    <row r="286" spans="1:12" x14ac:dyDescent="0.35">
      <c r="A286">
        <v>880000287</v>
      </c>
      <c r="B286" t="s">
        <v>58</v>
      </c>
      <c r="C286" t="s">
        <v>204</v>
      </c>
      <c r="D286" t="s">
        <v>53</v>
      </c>
      <c r="G286" t="s">
        <v>868</v>
      </c>
      <c r="H286" s="107">
        <v>2</v>
      </c>
      <c r="I286" s="117">
        <v>45051.597048611111</v>
      </c>
      <c r="J286" s="130">
        <v>12</v>
      </c>
      <c r="K286" s="119">
        <v>126000</v>
      </c>
    </row>
    <row r="287" spans="1:12" x14ac:dyDescent="0.35">
      <c r="A287">
        <v>880000285</v>
      </c>
      <c r="B287" t="s">
        <v>139</v>
      </c>
      <c r="C287" t="s">
        <v>52</v>
      </c>
      <c r="D287" t="s">
        <v>53</v>
      </c>
      <c r="G287" t="s">
        <v>869</v>
      </c>
      <c r="H287" s="107">
        <v>1</v>
      </c>
      <c r="I287" s="117">
        <v>45051.759895833333</v>
      </c>
      <c r="J287" s="130">
        <v>12</v>
      </c>
      <c r="K287" s="119">
        <v>210000</v>
      </c>
    </row>
    <row r="288" spans="1:12" x14ac:dyDescent="0.35">
      <c r="A288">
        <v>880000286</v>
      </c>
      <c r="B288" t="s">
        <v>14</v>
      </c>
      <c r="C288" t="s">
        <v>169</v>
      </c>
      <c r="D288" t="s">
        <v>53</v>
      </c>
      <c r="G288" t="s">
        <v>870</v>
      </c>
      <c r="H288" s="107">
        <v>1</v>
      </c>
      <c r="I288" s="117">
        <v>45051.615694444445</v>
      </c>
      <c r="J288" s="130">
        <v>8</v>
      </c>
      <c r="K288" s="119">
        <v>105000</v>
      </c>
    </row>
    <row r="289" spans="1:11" x14ac:dyDescent="0.35">
      <c r="A289">
        <v>890000160</v>
      </c>
      <c r="B289" t="s">
        <v>871</v>
      </c>
      <c r="C289" t="s">
        <v>52</v>
      </c>
      <c r="D289" t="s">
        <v>53</v>
      </c>
      <c r="G289" t="s">
        <v>390</v>
      </c>
      <c r="H289" s="107">
        <v>2</v>
      </c>
      <c r="I289" s="117">
        <v>45050.538773148146</v>
      </c>
      <c r="J289" s="130">
        <v>12</v>
      </c>
      <c r="K289" s="119">
        <v>315000</v>
      </c>
    </row>
    <row r="290" spans="1:11" x14ac:dyDescent="0.35">
      <c r="A290">
        <v>880000280</v>
      </c>
      <c r="B290" t="s">
        <v>230</v>
      </c>
      <c r="C290" t="s">
        <v>188</v>
      </c>
      <c r="D290" t="s">
        <v>16</v>
      </c>
      <c r="G290" t="s">
        <v>872</v>
      </c>
      <c r="H290" s="107">
        <v>1</v>
      </c>
      <c r="I290" s="117">
        <v>45050.523622685185</v>
      </c>
      <c r="J290" s="130">
        <v>6</v>
      </c>
      <c r="K290" s="119">
        <v>63000</v>
      </c>
    </row>
    <row r="291" spans="1:11" x14ac:dyDescent="0.35">
      <c r="A291">
        <v>880000281</v>
      </c>
      <c r="B291" t="s">
        <v>476</v>
      </c>
      <c r="C291" t="s">
        <v>411</v>
      </c>
      <c r="D291" t="s">
        <v>16</v>
      </c>
      <c r="G291" t="s">
        <v>873</v>
      </c>
      <c r="H291" s="107">
        <v>1</v>
      </c>
      <c r="I291" s="117">
        <v>45055.463842592595</v>
      </c>
      <c r="J291" s="130">
        <v>12</v>
      </c>
      <c r="K291" s="119">
        <v>105000</v>
      </c>
    </row>
    <row r="292" spans="1:11" x14ac:dyDescent="0.35">
      <c r="A292">
        <v>880000288</v>
      </c>
      <c r="B292" t="s">
        <v>146</v>
      </c>
      <c r="C292" t="s">
        <v>15</v>
      </c>
      <c r="D292" t="s">
        <v>16</v>
      </c>
      <c r="G292" t="s">
        <v>874</v>
      </c>
      <c r="H292" s="107">
        <v>1</v>
      </c>
      <c r="I292" s="117">
        <v>45051.56622685185</v>
      </c>
      <c r="J292" s="130">
        <v>6</v>
      </c>
      <c r="K292" s="119">
        <v>52500</v>
      </c>
    </row>
    <row r="293" spans="1:11" x14ac:dyDescent="0.35">
      <c r="A293">
        <v>880000284</v>
      </c>
      <c r="B293" t="s">
        <v>359</v>
      </c>
      <c r="C293" t="s">
        <v>188</v>
      </c>
      <c r="D293" t="s">
        <v>16</v>
      </c>
      <c r="G293" t="s">
        <v>361</v>
      </c>
      <c r="H293" s="107">
        <v>2</v>
      </c>
      <c r="I293" s="117">
        <v>45051.585775462961</v>
      </c>
      <c r="J293" s="130">
        <v>6</v>
      </c>
      <c r="K293" s="119">
        <v>126000</v>
      </c>
    </row>
    <row r="294" spans="1:11" x14ac:dyDescent="0.35">
      <c r="A294">
        <v>890000179</v>
      </c>
      <c r="B294" t="s">
        <v>14</v>
      </c>
      <c r="C294" t="s">
        <v>116</v>
      </c>
      <c r="D294" t="s">
        <v>53</v>
      </c>
      <c r="G294" t="s">
        <v>875</v>
      </c>
      <c r="H294" s="107">
        <v>1</v>
      </c>
      <c r="I294" s="117">
        <v>45064.563310185185</v>
      </c>
      <c r="J294" s="130">
        <v>6</v>
      </c>
      <c r="K294" s="119">
        <v>157500</v>
      </c>
    </row>
    <row r="295" spans="1:11" x14ac:dyDescent="0.35">
      <c r="A295">
        <v>880000311</v>
      </c>
      <c r="B295" t="s">
        <v>58</v>
      </c>
      <c r="C295" t="s">
        <v>15</v>
      </c>
      <c r="D295" t="s">
        <v>16</v>
      </c>
      <c r="G295" t="s">
        <v>876</v>
      </c>
      <c r="H295" s="107">
        <v>2</v>
      </c>
      <c r="I295" s="117">
        <v>45069.452789351853</v>
      </c>
      <c r="J295" s="130">
        <v>10</v>
      </c>
      <c r="K295" s="119">
        <v>105000</v>
      </c>
    </row>
    <row r="296" spans="1:11" x14ac:dyDescent="0.35">
      <c r="A296">
        <v>880000302</v>
      </c>
      <c r="B296" t="s">
        <v>14</v>
      </c>
      <c r="C296" t="s">
        <v>188</v>
      </c>
      <c r="D296" t="s">
        <v>16</v>
      </c>
      <c r="G296" t="s">
        <v>877</v>
      </c>
      <c r="H296" s="107">
        <v>1</v>
      </c>
      <c r="I296" s="117">
        <v>45063.473437499997</v>
      </c>
      <c r="J296" s="130">
        <v>6</v>
      </c>
      <c r="K296" s="119">
        <v>57750</v>
      </c>
    </row>
    <row r="297" spans="1:11" x14ac:dyDescent="0.35">
      <c r="A297">
        <v>890000196</v>
      </c>
      <c r="B297" t="s">
        <v>14</v>
      </c>
      <c r="C297" t="s">
        <v>15</v>
      </c>
      <c r="D297" t="s">
        <v>16</v>
      </c>
      <c r="G297" t="s">
        <v>878</v>
      </c>
      <c r="H297" s="107">
        <v>1</v>
      </c>
      <c r="I297" s="117">
        <v>45077.715567129628</v>
      </c>
      <c r="J297" s="130">
        <v>6</v>
      </c>
      <c r="K297" s="119">
        <v>105000</v>
      </c>
    </row>
    <row r="298" spans="1:11" x14ac:dyDescent="0.35">
      <c r="A298">
        <v>890000171</v>
      </c>
      <c r="B298" t="s">
        <v>14</v>
      </c>
      <c r="C298" t="s">
        <v>188</v>
      </c>
      <c r="D298" t="s">
        <v>16</v>
      </c>
      <c r="G298" t="s">
        <v>879</v>
      </c>
      <c r="H298" s="107">
        <v>1</v>
      </c>
      <c r="I298" s="117">
        <v>45061.437581018516</v>
      </c>
      <c r="J298" s="130">
        <v>9</v>
      </c>
      <c r="K298" s="119">
        <v>105000</v>
      </c>
    </row>
    <row r="299" spans="1:11" x14ac:dyDescent="0.35">
      <c r="A299">
        <v>890000173</v>
      </c>
      <c r="B299" t="s">
        <v>456</v>
      </c>
      <c r="C299" t="s">
        <v>411</v>
      </c>
      <c r="D299" t="s">
        <v>16</v>
      </c>
      <c r="G299" t="s">
        <v>880</v>
      </c>
      <c r="H299" s="107">
        <v>2</v>
      </c>
      <c r="I299" s="117">
        <v>45061.635798611111</v>
      </c>
      <c r="J299" s="130">
        <v>6</v>
      </c>
      <c r="K299" s="119">
        <v>63000</v>
      </c>
    </row>
    <row r="300" spans="1:11" x14ac:dyDescent="0.35">
      <c r="A300">
        <v>880000326</v>
      </c>
      <c r="B300" t="s">
        <v>32</v>
      </c>
      <c r="C300" t="s">
        <v>15</v>
      </c>
      <c r="D300" t="s">
        <v>16</v>
      </c>
      <c r="G300" t="s">
        <v>881</v>
      </c>
      <c r="H300" s="107">
        <v>1</v>
      </c>
      <c r="I300" s="117">
        <v>45077.62771990741</v>
      </c>
      <c r="J300" s="130">
        <v>6</v>
      </c>
      <c r="K300" s="119">
        <v>57750</v>
      </c>
    </row>
    <row r="301" spans="1:11" x14ac:dyDescent="0.35">
      <c r="A301">
        <v>890000187</v>
      </c>
      <c r="B301" t="s">
        <v>32</v>
      </c>
      <c r="C301" t="s">
        <v>15</v>
      </c>
      <c r="D301" t="s">
        <v>16</v>
      </c>
      <c r="G301" t="s">
        <v>882</v>
      </c>
      <c r="H301" s="107">
        <v>2</v>
      </c>
      <c r="I301" s="117">
        <v>45070.433645833335</v>
      </c>
      <c r="J301" s="130">
        <v>6</v>
      </c>
      <c r="K301" s="119">
        <v>63000</v>
      </c>
    </row>
    <row r="302" spans="1:11" x14ac:dyDescent="0.35">
      <c r="A302">
        <v>890000167</v>
      </c>
      <c r="B302" t="s">
        <v>462</v>
      </c>
      <c r="C302" t="s">
        <v>15</v>
      </c>
      <c r="D302" t="s">
        <v>16</v>
      </c>
      <c r="G302" t="s">
        <v>883</v>
      </c>
      <c r="H302" s="107">
        <v>1</v>
      </c>
      <c r="I302" s="117">
        <v>45057.659247685187</v>
      </c>
      <c r="J302" s="130">
        <v>12</v>
      </c>
      <c r="K302" s="119">
        <v>157500</v>
      </c>
    </row>
    <row r="303" spans="1:11" x14ac:dyDescent="0.35">
      <c r="A303">
        <v>880000310</v>
      </c>
      <c r="B303" t="s">
        <v>252</v>
      </c>
      <c r="C303" t="s">
        <v>15</v>
      </c>
      <c r="D303" t="s">
        <v>16</v>
      </c>
      <c r="G303" t="s">
        <v>884</v>
      </c>
      <c r="H303" s="107">
        <v>2</v>
      </c>
      <c r="I303" s="117">
        <v>45068.607546296298</v>
      </c>
      <c r="J303" s="130">
        <v>12</v>
      </c>
      <c r="K303" s="119">
        <v>189000</v>
      </c>
    </row>
    <row r="304" spans="1:11" x14ac:dyDescent="0.35">
      <c r="A304">
        <v>890000189</v>
      </c>
      <c r="B304" t="s">
        <v>32</v>
      </c>
      <c r="C304" t="s">
        <v>15</v>
      </c>
      <c r="D304" t="s">
        <v>16</v>
      </c>
      <c r="G304" t="s">
        <v>885</v>
      </c>
      <c r="H304" s="107">
        <v>3</v>
      </c>
      <c r="I304" s="117">
        <v>45073.39880787037</v>
      </c>
      <c r="J304" s="130">
        <v>8</v>
      </c>
      <c r="K304" s="119">
        <v>294000</v>
      </c>
    </row>
    <row r="305" spans="1:11" x14ac:dyDescent="0.35">
      <c r="A305">
        <v>890000192</v>
      </c>
      <c r="B305" t="s">
        <v>442</v>
      </c>
      <c r="C305" t="s">
        <v>15</v>
      </c>
      <c r="D305" t="s">
        <v>16</v>
      </c>
      <c r="G305" t="s">
        <v>886</v>
      </c>
      <c r="H305" s="107">
        <v>3</v>
      </c>
      <c r="I305" s="117">
        <v>45077.410185185188</v>
      </c>
      <c r="J305" s="130">
        <v>6</v>
      </c>
      <c r="K305" s="119">
        <v>157500</v>
      </c>
    </row>
    <row r="306" spans="1:11" x14ac:dyDescent="0.35">
      <c r="A306">
        <v>890000186</v>
      </c>
      <c r="B306" t="s">
        <v>649</v>
      </c>
      <c r="C306" t="s">
        <v>411</v>
      </c>
      <c r="D306" t="s">
        <v>16</v>
      </c>
      <c r="G306" t="s">
        <v>887</v>
      </c>
      <c r="H306" s="107">
        <v>2</v>
      </c>
      <c r="I306" s="117">
        <v>45070.496331018519</v>
      </c>
      <c r="J306" s="130">
        <v>12</v>
      </c>
      <c r="K306" s="119">
        <v>241500</v>
      </c>
    </row>
    <row r="307" spans="1:11" x14ac:dyDescent="0.35">
      <c r="A307">
        <v>880000314</v>
      </c>
      <c r="B307" t="s">
        <v>247</v>
      </c>
      <c r="C307" t="s">
        <v>188</v>
      </c>
      <c r="D307" t="s">
        <v>16</v>
      </c>
      <c r="G307" t="s">
        <v>888</v>
      </c>
      <c r="H307" s="107">
        <v>1</v>
      </c>
      <c r="I307" s="117">
        <v>45070.567615740743</v>
      </c>
      <c r="J307" s="130">
        <v>12</v>
      </c>
      <c r="K307" s="119">
        <v>105000</v>
      </c>
    </row>
    <row r="308" spans="1:11" x14ac:dyDescent="0.35">
      <c r="A308">
        <v>890000197</v>
      </c>
      <c r="B308" t="s">
        <v>549</v>
      </c>
      <c r="C308" t="s">
        <v>15</v>
      </c>
      <c r="D308" t="s">
        <v>16</v>
      </c>
      <c r="G308" t="s">
        <v>889</v>
      </c>
      <c r="H308" s="107">
        <v>2</v>
      </c>
      <c r="I308" s="117">
        <v>45077.675046296295</v>
      </c>
      <c r="J308" s="130">
        <v>12</v>
      </c>
      <c r="K308" s="119">
        <v>157500</v>
      </c>
    </row>
    <row r="309" spans="1:11" x14ac:dyDescent="0.35">
      <c r="A309">
        <v>880000316</v>
      </c>
      <c r="B309" t="s">
        <v>809</v>
      </c>
      <c r="C309" t="s">
        <v>169</v>
      </c>
      <c r="D309" t="s">
        <v>53</v>
      </c>
      <c r="G309" t="s">
        <v>890</v>
      </c>
      <c r="H309" s="107">
        <v>2</v>
      </c>
      <c r="I309" s="117">
        <v>45071.536319444444</v>
      </c>
      <c r="J309" s="130">
        <v>12</v>
      </c>
      <c r="K309" s="119">
        <v>231000</v>
      </c>
    </row>
    <row r="310" spans="1:11" x14ac:dyDescent="0.35">
      <c r="A310">
        <v>890000193</v>
      </c>
      <c r="B310" t="s">
        <v>459</v>
      </c>
      <c r="C310" t="s">
        <v>15</v>
      </c>
      <c r="D310" t="s">
        <v>16</v>
      </c>
      <c r="G310" t="s">
        <v>891</v>
      </c>
      <c r="H310" s="107">
        <v>1</v>
      </c>
      <c r="I310" s="117">
        <v>45077.637546296297</v>
      </c>
      <c r="J310" s="130">
        <v>12</v>
      </c>
      <c r="K310" s="119">
        <v>262500</v>
      </c>
    </row>
    <row r="311" spans="1:11" x14ac:dyDescent="0.35">
      <c r="A311">
        <v>880000306</v>
      </c>
      <c r="B311" t="s">
        <v>58</v>
      </c>
      <c r="C311" t="s">
        <v>15</v>
      </c>
      <c r="D311" t="s">
        <v>16</v>
      </c>
      <c r="G311" t="s">
        <v>60</v>
      </c>
      <c r="H311" s="107">
        <v>2</v>
      </c>
      <c r="I311" s="117">
        <v>45064.563275462962</v>
      </c>
      <c r="J311" s="130">
        <v>12</v>
      </c>
      <c r="K311" s="119">
        <v>126000</v>
      </c>
    </row>
    <row r="312" spans="1:11" x14ac:dyDescent="0.35">
      <c r="A312">
        <v>880000320</v>
      </c>
      <c r="B312" t="s">
        <v>14</v>
      </c>
      <c r="C312" t="s">
        <v>188</v>
      </c>
      <c r="D312" t="s">
        <v>16</v>
      </c>
      <c r="G312" t="s">
        <v>892</v>
      </c>
      <c r="H312" s="107">
        <v>1</v>
      </c>
      <c r="I312" s="117">
        <v>45073.435370370367</v>
      </c>
      <c r="J312" s="130">
        <v>6</v>
      </c>
      <c r="K312" s="119">
        <v>84000</v>
      </c>
    </row>
    <row r="313" spans="1:11" x14ac:dyDescent="0.35">
      <c r="A313">
        <v>890000185</v>
      </c>
      <c r="B313" t="s">
        <v>14</v>
      </c>
      <c r="C313" t="s">
        <v>15</v>
      </c>
      <c r="D313" t="s">
        <v>16</v>
      </c>
      <c r="G313" t="s">
        <v>893</v>
      </c>
      <c r="H313" s="107">
        <v>1</v>
      </c>
      <c r="I313" s="117">
        <v>45070.558935185189</v>
      </c>
      <c r="J313" s="130">
        <v>6</v>
      </c>
      <c r="K313" s="119">
        <v>63000</v>
      </c>
    </row>
    <row r="314" spans="1:11" x14ac:dyDescent="0.35">
      <c r="A314">
        <v>880000315</v>
      </c>
      <c r="B314" t="s">
        <v>44</v>
      </c>
      <c r="C314" t="s">
        <v>15</v>
      </c>
      <c r="D314" t="s">
        <v>16</v>
      </c>
      <c r="G314" t="s">
        <v>894</v>
      </c>
      <c r="H314" s="107">
        <v>1</v>
      </c>
      <c r="I314" s="117">
        <v>45071.376180555555</v>
      </c>
      <c r="J314" s="130">
        <v>12</v>
      </c>
      <c r="K314" s="119">
        <v>231000</v>
      </c>
    </row>
    <row r="315" spans="1:11" x14ac:dyDescent="0.35">
      <c r="A315">
        <v>880000300</v>
      </c>
      <c r="B315" t="s">
        <v>14</v>
      </c>
      <c r="C315" t="s">
        <v>188</v>
      </c>
      <c r="D315" t="s">
        <v>16</v>
      </c>
      <c r="G315" t="s">
        <v>895</v>
      </c>
      <c r="H315" s="107">
        <v>1</v>
      </c>
      <c r="I315" s="117">
        <v>45062.517060185186</v>
      </c>
      <c r="J315" s="130">
        <v>6</v>
      </c>
      <c r="K315" s="119">
        <v>105000</v>
      </c>
    </row>
    <row r="316" spans="1:11" x14ac:dyDescent="0.35">
      <c r="A316">
        <v>880000321</v>
      </c>
      <c r="B316" t="s">
        <v>14</v>
      </c>
      <c r="C316" t="s">
        <v>381</v>
      </c>
      <c r="D316" t="s">
        <v>16</v>
      </c>
      <c r="G316" t="s">
        <v>896</v>
      </c>
      <c r="H316" s="107">
        <v>1</v>
      </c>
      <c r="I316" s="117">
        <v>45073.435393518521</v>
      </c>
      <c r="J316" s="130">
        <v>6</v>
      </c>
      <c r="K316" s="119">
        <v>52500</v>
      </c>
    </row>
    <row r="317" spans="1:11" x14ac:dyDescent="0.35">
      <c r="A317">
        <v>890000177</v>
      </c>
      <c r="B317" t="s">
        <v>32</v>
      </c>
      <c r="C317" t="s">
        <v>15</v>
      </c>
      <c r="D317" t="s">
        <v>16</v>
      </c>
      <c r="G317" t="s">
        <v>897</v>
      </c>
      <c r="H317" s="107">
        <v>1</v>
      </c>
      <c r="I317" s="117">
        <v>45064.554629629631</v>
      </c>
      <c r="J317" s="130">
        <v>6</v>
      </c>
      <c r="K317" s="119">
        <v>52500</v>
      </c>
    </row>
    <row r="318" spans="1:11" x14ac:dyDescent="0.35">
      <c r="A318">
        <v>890000172</v>
      </c>
      <c r="B318" t="s">
        <v>32</v>
      </c>
      <c r="C318" t="s">
        <v>15</v>
      </c>
      <c r="D318" t="s">
        <v>16</v>
      </c>
      <c r="G318" t="s">
        <v>898</v>
      </c>
      <c r="H318" s="107">
        <v>1</v>
      </c>
      <c r="I318" s="117">
        <v>45062.313738425924</v>
      </c>
      <c r="J318" s="130">
        <v>3</v>
      </c>
      <c r="K318" s="119">
        <v>78750</v>
      </c>
    </row>
    <row r="319" spans="1:11" x14ac:dyDescent="0.35">
      <c r="A319">
        <v>880000305</v>
      </c>
      <c r="B319" t="s">
        <v>44</v>
      </c>
      <c r="C319" t="s">
        <v>15</v>
      </c>
      <c r="D319" t="s">
        <v>16</v>
      </c>
      <c r="G319" t="s">
        <v>899</v>
      </c>
      <c r="H319" s="107">
        <v>2</v>
      </c>
      <c r="I319" s="117">
        <v>45064.563263888886</v>
      </c>
      <c r="J319" s="130">
        <v>12</v>
      </c>
      <c r="K319" s="119">
        <v>262500</v>
      </c>
    </row>
    <row r="320" spans="1:11" x14ac:dyDescent="0.35">
      <c r="A320">
        <v>880000292</v>
      </c>
      <c r="B320" t="s">
        <v>36</v>
      </c>
      <c r="C320" t="s">
        <v>15</v>
      </c>
      <c r="D320" t="s">
        <v>16</v>
      </c>
      <c r="G320" t="s">
        <v>486</v>
      </c>
      <c r="H320" s="107">
        <v>2</v>
      </c>
      <c r="I320" s="117">
        <v>45056.603101851855</v>
      </c>
      <c r="J320" s="130">
        <v>6</v>
      </c>
      <c r="K320" s="119">
        <v>73500</v>
      </c>
    </row>
    <row r="321" spans="1:11" x14ac:dyDescent="0.35">
      <c r="A321">
        <v>880000318</v>
      </c>
      <c r="B321" t="s">
        <v>36</v>
      </c>
      <c r="C321" t="s">
        <v>188</v>
      </c>
      <c r="D321" t="s">
        <v>16</v>
      </c>
      <c r="G321" t="s">
        <v>38</v>
      </c>
      <c r="H321" s="107">
        <v>3</v>
      </c>
      <c r="I321" s="117">
        <v>45073.33425925926</v>
      </c>
      <c r="J321" s="130">
        <v>12</v>
      </c>
      <c r="K321" s="119">
        <v>157500</v>
      </c>
    </row>
    <row r="322" spans="1:11" x14ac:dyDescent="0.35">
      <c r="A322">
        <v>890000169</v>
      </c>
      <c r="B322" t="s">
        <v>14</v>
      </c>
      <c r="C322" t="s">
        <v>188</v>
      </c>
      <c r="D322" t="s">
        <v>16</v>
      </c>
      <c r="G322" t="s">
        <v>900</v>
      </c>
      <c r="H322" s="107">
        <v>1</v>
      </c>
      <c r="I322" s="117">
        <v>45058.509664351855</v>
      </c>
      <c r="J322" s="130">
        <v>6</v>
      </c>
      <c r="K322" s="119">
        <v>63000</v>
      </c>
    </row>
    <row r="323" spans="1:11" x14ac:dyDescent="0.35">
      <c r="A323">
        <v>880000295</v>
      </c>
      <c r="B323" t="s">
        <v>230</v>
      </c>
      <c r="C323" t="s">
        <v>188</v>
      </c>
      <c r="D323" t="s">
        <v>16</v>
      </c>
      <c r="G323" t="s">
        <v>901</v>
      </c>
      <c r="H323" s="107">
        <v>1</v>
      </c>
      <c r="I323" s="117">
        <v>45058.626250000001</v>
      </c>
      <c r="J323" s="130">
        <v>10</v>
      </c>
      <c r="K323" s="119">
        <v>105000</v>
      </c>
    </row>
    <row r="324" spans="1:11" x14ac:dyDescent="0.35">
      <c r="A324">
        <v>880000312</v>
      </c>
      <c r="B324" t="s">
        <v>14</v>
      </c>
      <c r="C324" t="s">
        <v>15</v>
      </c>
      <c r="D324" t="s">
        <v>16</v>
      </c>
      <c r="G324" t="s">
        <v>902</v>
      </c>
      <c r="H324" s="107">
        <v>2</v>
      </c>
      <c r="I324" s="117">
        <v>45069.459606481483</v>
      </c>
      <c r="J324" s="130">
        <v>6</v>
      </c>
      <c r="K324" s="119">
        <v>52500</v>
      </c>
    </row>
    <row r="325" spans="1:11" x14ac:dyDescent="0.35">
      <c r="A325">
        <v>890000170</v>
      </c>
      <c r="B325" t="s">
        <v>14</v>
      </c>
      <c r="C325" t="s">
        <v>116</v>
      </c>
      <c r="D325" t="s">
        <v>53</v>
      </c>
      <c r="G325" t="s">
        <v>903</v>
      </c>
      <c r="H325" s="107">
        <v>1</v>
      </c>
      <c r="I325" s="117">
        <v>45059.437696759262</v>
      </c>
      <c r="J325" s="130">
        <v>3</v>
      </c>
      <c r="K325" s="119">
        <v>105000</v>
      </c>
    </row>
    <row r="326" spans="1:11" x14ac:dyDescent="0.35">
      <c r="A326">
        <v>890000182</v>
      </c>
      <c r="B326" t="s">
        <v>410</v>
      </c>
      <c r="C326" t="s">
        <v>411</v>
      </c>
      <c r="D326" t="s">
        <v>16</v>
      </c>
      <c r="G326" t="s">
        <v>904</v>
      </c>
      <c r="H326" s="107">
        <v>2</v>
      </c>
      <c r="I326" s="117">
        <v>45069.603043981479</v>
      </c>
      <c r="J326" s="130">
        <v>8</v>
      </c>
      <c r="K326" s="119">
        <v>73500</v>
      </c>
    </row>
    <row r="327" spans="1:11" x14ac:dyDescent="0.35">
      <c r="A327">
        <v>880000294</v>
      </c>
      <c r="B327" t="s">
        <v>14</v>
      </c>
      <c r="C327" t="s">
        <v>15</v>
      </c>
      <c r="D327" t="s">
        <v>16</v>
      </c>
      <c r="G327" t="s">
        <v>905</v>
      </c>
      <c r="H327" s="107">
        <v>1</v>
      </c>
      <c r="I327" s="117">
        <v>45058.615983796299</v>
      </c>
      <c r="J327" s="130">
        <v>4</v>
      </c>
      <c r="K327" s="119">
        <v>105000</v>
      </c>
    </row>
    <row r="328" spans="1:11" x14ac:dyDescent="0.35">
      <c r="A328">
        <v>880000317</v>
      </c>
      <c r="B328" t="s">
        <v>306</v>
      </c>
      <c r="C328" t="s">
        <v>15</v>
      </c>
      <c r="D328" t="s">
        <v>16</v>
      </c>
      <c r="G328" t="s">
        <v>308</v>
      </c>
      <c r="H328" s="107">
        <v>2</v>
      </c>
      <c r="I328" s="117">
        <v>45072.470034722224</v>
      </c>
      <c r="J328" s="130">
        <v>12</v>
      </c>
      <c r="K328" s="119">
        <v>105000</v>
      </c>
    </row>
    <row r="329" spans="1:11" x14ac:dyDescent="0.35">
      <c r="A329">
        <v>880000298</v>
      </c>
      <c r="B329" t="s">
        <v>131</v>
      </c>
      <c r="C329" t="s">
        <v>52</v>
      </c>
      <c r="D329" t="s">
        <v>53</v>
      </c>
      <c r="G329" t="s">
        <v>906</v>
      </c>
      <c r="H329" s="107">
        <v>2</v>
      </c>
      <c r="I329" s="117">
        <v>45062</v>
      </c>
      <c r="J329" s="130">
        <v>7</v>
      </c>
      <c r="K329" s="119">
        <v>73500</v>
      </c>
    </row>
    <row r="330" spans="1:11" x14ac:dyDescent="0.35">
      <c r="A330">
        <v>890000166</v>
      </c>
      <c r="B330" t="s">
        <v>230</v>
      </c>
      <c r="C330" t="s">
        <v>188</v>
      </c>
      <c r="D330" t="s">
        <v>16</v>
      </c>
      <c r="G330" t="s">
        <v>907</v>
      </c>
      <c r="H330" s="107">
        <v>1</v>
      </c>
      <c r="I330" s="117">
        <v>45055.583020833335</v>
      </c>
      <c r="J330" s="130">
        <v>12</v>
      </c>
      <c r="K330" s="119">
        <v>105000</v>
      </c>
    </row>
    <row r="331" spans="1:11" x14ac:dyDescent="0.35">
      <c r="A331">
        <v>890000191</v>
      </c>
      <c r="B331" t="s">
        <v>139</v>
      </c>
      <c r="C331" t="s">
        <v>15</v>
      </c>
      <c r="D331" t="s">
        <v>16</v>
      </c>
      <c r="G331" t="s">
        <v>908</v>
      </c>
      <c r="H331" s="107">
        <v>1</v>
      </c>
      <c r="I331" s="117">
        <v>45075.366527777776</v>
      </c>
      <c r="J331" s="130">
        <v>10</v>
      </c>
      <c r="K331" s="119">
        <v>115500</v>
      </c>
    </row>
    <row r="332" spans="1:11" x14ac:dyDescent="0.35">
      <c r="A332">
        <v>890000168</v>
      </c>
      <c r="B332" t="s">
        <v>909</v>
      </c>
      <c r="C332" t="s">
        <v>15</v>
      </c>
      <c r="D332" t="s">
        <v>16</v>
      </c>
      <c r="G332" t="s">
        <v>910</v>
      </c>
      <c r="H332" s="107">
        <v>1</v>
      </c>
      <c r="I332" s="117">
        <v>45058.523310185185</v>
      </c>
      <c r="J332" s="130">
        <v>12</v>
      </c>
      <c r="K332" s="119">
        <v>105000</v>
      </c>
    </row>
    <row r="333" spans="1:11" x14ac:dyDescent="0.35">
      <c r="A333">
        <v>890000184</v>
      </c>
      <c r="B333" t="s">
        <v>14</v>
      </c>
      <c r="C333" t="s">
        <v>381</v>
      </c>
      <c r="D333" t="s">
        <v>16</v>
      </c>
      <c r="G333" t="s">
        <v>911</v>
      </c>
      <c r="H333" s="107">
        <v>1</v>
      </c>
      <c r="I333" s="117">
        <v>45071.447025462963</v>
      </c>
      <c r="J333" s="130">
        <v>6</v>
      </c>
      <c r="K333" s="119">
        <v>157500</v>
      </c>
    </row>
    <row r="334" spans="1:11" x14ac:dyDescent="0.35">
      <c r="A334">
        <v>890000181</v>
      </c>
      <c r="B334" t="s">
        <v>139</v>
      </c>
      <c r="C334" t="s">
        <v>15</v>
      </c>
      <c r="D334" t="s">
        <v>16</v>
      </c>
      <c r="G334" t="s">
        <v>912</v>
      </c>
      <c r="H334" s="107">
        <v>2</v>
      </c>
      <c r="I334" s="117">
        <v>45069.391527777778</v>
      </c>
      <c r="J334" s="130">
        <v>6</v>
      </c>
      <c r="K334" s="119">
        <v>105000</v>
      </c>
    </row>
    <row r="335" spans="1:11" x14ac:dyDescent="0.35">
      <c r="A335">
        <v>890000180</v>
      </c>
      <c r="B335" t="s">
        <v>913</v>
      </c>
      <c r="C335" t="s">
        <v>52</v>
      </c>
      <c r="D335" t="s">
        <v>53</v>
      </c>
      <c r="G335" t="s">
        <v>914</v>
      </c>
      <c r="H335" s="107">
        <v>1</v>
      </c>
      <c r="I335" s="117">
        <v>45065.42114583333</v>
      </c>
      <c r="J335" s="130">
        <v>7</v>
      </c>
      <c r="K335" s="119">
        <v>63000</v>
      </c>
    </row>
    <row r="336" spans="1:11" x14ac:dyDescent="0.35">
      <c r="A336">
        <v>880000307</v>
      </c>
      <c r="B336" t="s">
        <v>32</v>
      </c>
      <c r="C336" t="s">
        <v>188</v>
      </c>
      <c r="D336" t="s">
        <v>16</v>
      </c>
      <c r="G336" t="s">
        <v>915</v>
      </c>
      <c r="H336" s="107">
        <v>3</v>
      </c>
      <c r="I336" s="117">
        <v>45065.652349537035</v>
      </c>
      <c r="J336" s="130">
        <v>5</v>
      </c>
      <c r="K336" s="119">
        <v>57750</v>
      </c>
    </row>
    <row r="337" spans="1:11" x14ac:dyDescent="0.35">
      <c r="A337">
        <v>890000190</v>
      </c>
      <c r="B337" t="s">
        <v>549</v>
      </c>
      <c r="C337" t="s">
        <v>15</v>
      </c>
      <c r="D337" t="s">
        <v>16</v>
      </c>
      <c r="G337" t="s">
        <v>916</v>
      </c>
      <c r="H337" s="107">
        <v>1</v>
      </c>
      <c r="I337" s="117">
        <v>45073.389386574076</v>
      </c>
      <c r="J337" s="130">
        <v>12</v>
      </c>
      <c r="K337" s="119">
        <v>73500</v>
      </c>
    </row>
    <row r="338" spans="1:11" x14ac:dyDescent="0.35">
      <c r="A338">
        <v>880000297</v>
      </c>
      <c r="B338" t="s">
        <v>44</v>
      </c>
      <c r="C338" t="s">
        <v>15</v>
      </c>
      <c r="D338" t="s">
        <v>16</v>
      </c>
      <c r="G338" t="s">
        <v>917</v>
      </c>
      <c r="H338" s="107">
        <v>2</v>
      </c>
      <c r="I338" s="117">
        <v>45061.611724537041</v>
      </c>
      <c r="J338" s="130">
        <v>12</v>
      </c>
      <c r="K338" s="119">
        <v>315000</v>
      </c>
    </row>
    <row r="339" spans="1:11" x14ac:dyDescent="0.35">
      <c r="A339">
        <v>880000322</v>
      </c>
      <c r="B339" t="s">
        <v>14</v>
      </c>
      <c r="C339" t="s">
        <v>116</v>
      </c>
      <c r="D339" t="s">
        <v>53</v>
      </c>
      <c r="G339" t="s">
        <v>918</v>
      </c>
      <c r="H339" s="107">
        <v>2</v>
      </c>
      <c r="I339" s="117">
        <v>45075.415092592593</v>
      </c>
      <c r="J339" s="130">
        <v>9</v>
      </c>
      <c r="K339" s="119">
        <v>105000</v>
      </c>
    </row>
    <row r="340" spans="1:11" x14ac:dyDescent="0.35">
      <c r="A340">
        <v>890000195</v>
      </c>
      <c r="B340" t="s">
        <v>442</v>
      </c>
      <c r="C340" t="s">
        <v>15</v>
      </c>
      <c r="D340" t="s">
        <v>16</v>
      </c>
      <c r="G340" t="s">
        <v>646</v>
      </c>
      <c r="H340" s="107">
        <v>2</v>
      </c>
      <c r="I340" s="117">
        <v>45077.468321759261</v>
      </c>
      <c r="J340" s="130">
        <v>7</v>
      </c>
      <c r="K340" s="119">
        <v>63000</v>
      </c>
    </row>
    <row r="341" spans="1:11" x14ac:dyDescent="0.35">
      <c r="A341">
        <v>880000304</v>
      </c>
      <c r="B341" t="s">
        <v>14</v>
      </c>
      <c r="C341" t="s">
        <v>15</v>
      </c>
      <c r="D341" t="s">
        <v>16</v>
      </c>
      <c r="G341" t="s">
        <v>919</v>
      </c>
      <c r="H341" s="107">
        <v>2</v>
      </c>
      <c r="I341" s="117">
        <v>45064.537303240744</v>
      </c>
      <c r="J341" s="130">
        <v>12</v>
      </c>
      <c r="K341" s="119">
        <v>105000</v>
      </c>
    </row>
    <row r="342" spans="1:11" x14ac:dyDescent="0.35">
      <c r="A342">
        <v>890000178</v>
      </c>
      <c r="B342" t="s">
        <v>913</v>
      </c>
      <c r="C342" t="s">
        <v>52</v>
      </c>
      <c r="D342" t="s">
        <v>53</v>
      </c>
      <c r="G342" t="s">
        <v>920</v>
      </c>
      <c r="H342" s="107">
        <v>1</v>
      </c>
      <c r="I342" s="117">
        <v>45064.531122685185</v>
      </c>
      <c r="J342" s="130">
        <v>12</v>
      </c>
      <c r="K342" s="119">
        <v>105000</v>
      </c>
    </row>
    <row r="343" spans="1:11" x14ac:dyDescent="0.35">
      <c r="A343">
        <v>880000296</v>
      </c>
      <c r="B343" t="s">
        <v>230</v>
      </c>
      <c r="C343" t="s">
        <v>15</v>
      </c>
      <c r="D343" t="s">
        <v>16</v>
      </c>
      <c r="G343" t="s">
        <v>921</v>
      </c>
      <c r="H343" s="107">
        <v>1</v>
      </c>
      <c r="I343" s="117">
        <v>45058.597893518519</v>
      </c>
      <c r="J343" s="130">
        <v>9</v>
      </c>
      <c r="K343" s="119">
        <v>105000</v>
      </c>
    </row>
    <row r="344" spans="1:11" x14ac:dyDescent="0.35">
      <c r="A344">
        <v>880000308</v>
      </c>
      <c r="B344" t="s">
        <v>237</v>
      </c>
      <c r="C344" t="s">
        <v>188</v>
      </c>
      <c r="D344" t="s">
        <v>16</v>
      </c>
      <c r="G344" t="s">
        <v>922</v>
      </c>
      <c r="H344" s="107">
        <v>2</v>
      </c>
      <c r="I344" s="117">
        <v>45068.585879629631</v>
      </c>
      <c r="J344" s="130">
        <v>14</v>
      </c>
      <c r="K344" s="119">
        <v>157500</v>
      </c>
    </row>
    <row r="345" spans="1:11" x14ac:dyDescent="0.35">
      <c r="A345">
        <v>880000309</v>
      </c>
      <c r="B345" t="s">
        <v>14</v>
      </c>
      <c r="C345" t="s">
        <v>188</v>
      </c>
      <c r="D345" t="s">
        <v>16</v>
      </c>
      <c r="G345" t="s">
        <v>923</v>
      </c>
      <c r="H345" s="107">
        <v>1</v>
      </c>
      <c r="I345" s="117">
        <v>45069.432002314818</v>
      </c>
      <c r="J345" s="130">
        <v>6</v>
      </c>
      <c r="K345" s="119">
        <v>52500</v>
      </c>
    </row>
    <row r="346" spans="1:11" x14ac:dyDescent="0.35">
      <c r="A346">
        <v>890000183</v>
      </c>
      <c r="B346" t="s">
        <v>549</v>
      </c>
      <c r="C346" t="s">
        <v>411</v>
      </c>
      <c r="D346" t="s">
        <v>16</v>
      </c>
      <c r="G346" t="s">
        <v>924</v>
      </c>
      <c r="H346" s="107">
        <v>1</v>
      </c>
      <c r="I346" s="117">
        <v>45069.560034722221</v>
      </c>
      <c r="J346" s="130">
        <v>6</v>
      </c>
      <c r="K346" s="119">
        <v>52500</v>
      </c>
    </row>
    <row r="347" spans="1:11" x14ac:dyDescent="0.35">
      <c r="A347">
        <v>880000323</v>
      </c>
      <c r="B347" t="s">
        <v>230</v>
      </c>
      <c r="C347" t="s">
        <v>15</v>
      </c>
      <c r="D347" t="s">
        <v>16</v>
      </c>
      <c r="G347" t="s">
        <v>925</v>
      </c>
      <c r="H347" s="107">
        <v>1</v>
      </c>
      <c r="I347" s="117">
        <v>45075.455370370371</v>
      </c>
      <c r="J347" s="130">
        <v>10</v>
      </c>
      <c r="K347" s="119">
        <v>105000</v>
      </c>
    </row>
    <row r="348" spans="1:11" x14ac:dyDescent="0.35">
      <c r="A348">
        <v>880000303</v>
      </c>
      <c r="B348" t="s">
        <v>909</v>
      </c>
      <c r="C348" t="s">
        <v>162</v>
      </c>
      <c r="D348" t="s">
        <v>53</v>
      </c>
      <c r="G348" t="s">
        <v>926</v>
      </c>
      <c r="H348" s="107">
        <v>1</v>
      </c>
      <c r="I348" s="117">
        <v>45064.474930555552</v>
      </c>
      <c r="J348" s="130">
        <v>12</v>
      </c>
      <c r="K348" s="119">
        <v>136500</v>
      </c>
    </row>
    <row r="349" spans="1:11" x14ac:dyDescent="0.35">
      <c r="A349">
        <v>880000325</v>
      </c>
      <c r="B349" t="s">
        <v>14</v>
      </c>
      <c r="C349" t="s">
        <v>188</v>
      </c>
      <c r="D349" t="s">
        <v>16</v>
      </c>
      <c r="G349" t="s">
        <v>927</v>
      </c>
      <c r="H349" s="107">
        <v>1</v>
      </c>
      <c r="I349" s="117">
        <v>45076.587442129632</v>
      </c>
      <c r="J349" s="130">
        <v>6</v>
      </c>
      <c r="K349" s="119">
        <v>52500</v>
      </c>
    </row>
    <row r="350" spans="1:11" x14ac:dyDescent="0.35">
      <c r="A350">
        <v>890000194</v>
      </c>
      <c r="B350" t="s">
        <v>32</v>
      </c>
      <c r="C350" t="s">
        <v>15</v>
      </c>
      <c r="D350" t="s">
        <v>16</v>
      </c>
      <c r="G350" t="s">
        <v>928</v>
      </c>
      <c r="H350" s="107">
        <v>1</v>
      </c>
      <c r="I350" s="117">
        <v>45076.508842592593</v>
      </c>
      <c r="J350" s="130">
        <v>6</v>
      </c>
      <c r="K350" s="119">
        <v>210000</v>
      </c>
    </row>
    <row r="351" spans="1:11" x14ac:dyDescent="0.35">
      <c r="A351">
        <v>890000165</v>
      </c>
      <c r="B351" t="s">
        <v>14</v>
      </c>
      <c r="C351" t="s">
        <v>116</v>
      </c>
      <c r="D351" t="s">
        <v>53</v>
      </c>
      <c r="G351" t="s">
        <v>929</v>
      </c>
      <c r="H351" s="107">
        <v>1</v>
      </c>
      <c r="I351" s="117">
        <v>45055.482615740744</v>
      </c>
      <c r="J351" s="130">
        <v>6</v>
      </c>
      <c r="K351" s="119">
        <v>52500</v>
      </c>
    </row>
    <row r="352" spans="1:11" x14ac:dyDescent="0.35">
      <c r="A352">
        <v>890000175</v>
      </c>
      <c r="B352" t="s">
        <v>909</v>
      </c>
      <c r="C352" t="s">
        <v>15</v>
      </c>
      <c r="D352" t="s">
        <v>16</v>
      </c>
      <c r="G352" t="s">
        <v>930</v>
      </c>
      <c r="H352" s="107">
        <v>1</v>
      </c>
      <c r="I352" s="117">
        <v>45063.550335648149</v>
      </c>
      <c r="J352" s="130">
        <v>6</v>
      </c>
      <c r="K352" s="119">
        <v>105000</v>
      </c>
    </row>
    <row r="353" spans="1:12" x14ac:dyDescent="0.35">
      <c r="A353">
        <v>880000299</v>
      </c>
      <c r="B353" t="s">
        <v>223</v>
      </c>
      <c r="C353" t="s">
        <v>15</v>
      </c>
      <c r="D353" t="s">
        <v>16</v>
      </c>
      <c r="G353" t="s">
        <v>931</v>
      </c>
      <c r="H353" s="107">
        <v>1</v>
      </c>
      <c r="I353" s="117">
        <v>45062.51703703704</v>
      </c>
      <c r="J353" s="130">
        <v>8</v>
      </c>
      <c r="K353" s="119">
        <v>210000</v>
      </c>
    </row>
    <row r="354" spans="1:12" x14ac:dyDescent="0.35">
      <c r="A354">
        <v>880000301</v>
      </c>
      <c r="B354" t="s">
        <v>420</v>
      </c>
      <c r="C354" t="s">
        <v>15</v>
      </c>
      <c r="D354" t="s">
        <v>16</v>
      </c>
      <c r="G354" t="s">
        <v>932</v>
      </c>
      <c r="H354" s="107">
        <v>1</v>
      </c>
      <c r="I354" s="117">
        <v>45069.488726851851</v>
      </c>
      <c r="J354" s="130">
        <v>12</v>
      </c>
      <c r="K354" s="119">
        <v>105000</v>
      </c>
    </row>
    <row r="355" spans="1:12" x14ac:dyDescent="0.35">
      <c r="A355">
        <v>890000164</v>
      </c>
      <c r="B355" t="s">
        <v>459</v>
      </c>
      <c r="C355" t="s">
        <v>257</v>
      </c>
      <c r="D355" t="s">
        <v>53</v>
      </c>
      <c r="G355" t="s">
        <v>933</v>
      </c>
      <c r="H355" s="107">
        <v>2</v>
      </c>
      <c r="I355" s="117">
        <v>45057.608773148146</v>
      </c>
      <c r="J355" s="130">
        <v>8</v>
      </c>
      <c r="K355" s="119">
        <v>136500</v>
      </c>
    </row>
    <row r="356" spans="1:12" ht="15" thickBot="1" x14ac:dyDescent="0.4">
      <c r="K356" s="121">
        <f>SUM(K278:K355)</f>
        <v>9528750</v>
      </c>
    </row>
    <row r="357" spans="1:12" ht="15" thickTop="1" x14ac:dyDescent="0.35"/>
    <row r="359" spans="1:12" x14ac:dyDescent="0.35">
      <c r="B359" s="16" t="s">
        <v>934</v>
      </c>
    </row>
    <row r="360" spans="1:12" x14ac:dyDescent="0.35">
      <c r="A360" s="109" t="s">
        <v>1</v>
      </c>
      <c r="B360" s="1" t="s">
        <v>2</v>
      </c>
      <c r="C360" s="1" t="s">
        <v>3</v>
      </c>
      <c r="D360" s="1" t="s">
        <v>4</v>
      </c>
      <c r="E360" s="1" t="s">
        <v>5</v>
      </c>
      <c r="F360" s="1" t="s">
        <v>6</v>
      </c>
      <c r="G360" s="1" t="s">
        <v>7</v>
      </c>
      <c r="H360" s="109" t="s">
        <v>8</v>
      </c>
      <c r="I360" s="109" t="s">
        <v>9</v>
      </c>
      <c r="J360" s="109" t="s">
        <v>10</v>
      </c>
      <c r="K360" s="109" t="s">
        <v>11</v>
      </c>
      <c r="L360" s="11" t="s">
        <v>12</v>
      </c>
    </row>
    <row r="361" spans="1:12" x14ac:dyDescent="0.35">
      <c r="A361">
        <v>880000362</v>
      </c>
      <c r="B361" t="s">
        <v>14</v>
      </c>
      <c r="C361" t="s">
        <v>188</v>
      </c>
      <c r="D361" t="s">
        <v>16</v>
      </c>
      <c r="G361" t="s">
        <v>935</v>
      </c>
      <c r="H361" s="107">
        <v>1</v>
      </c>
      <c r="I361" s="117">
        <v>45104.445763888885</v>
      </c>
      <c r="J361" s="130">
        <v>5</v>
      </c>
      <c r="K361" s="120">
        <v>84000</v>
      </c>
    </row>
    <row r="362" spans="1:12" x14ac:dyDescent="0.35">
      <c r="A362">
        <v>880000338</v>
      </c>
      <c r="B362" t="s">
        <v>14</v>
      </c>
      <c r="C362" t="s">
        <v>15</v>
      </c>
      <c r="D362" t="s">
        <v>16</v>
      </c>
      <c r="G362" t="s">
        <v>936</v>
      </c>
      <c r="H362" s="107">
        <v>1</v>
      </c>
      <c r="I362" s="117">
        <v>45090.46429398148</v>
      </c>
      <c r="J362" s="130">
        <v>5</v>
      </c>
      <c r="K362" s="120">
        <v>105000</v>
      </c>
    </row>
    <row r="363" spans="1:12" x14ac:dyDescent="0.35">
      <c r="A363">
        <v>880000340</v>
      </c>
      <c r="B363" t="s">
        <v>223</v>
      </c>
      <c r="C363" t="s">
        <v>15</v>
      </c>
      <c r="D363" t="s">
        <v>16</v>
      </c>
      <c r="G363" t="s">
        <v>937</v>
      </c>
      <c r="H363" s="107">
        <v>2</v>
      </c>
      <c r="I363" s="117">
        <v>45090.478668981479</v>
      </c>
      <c r="J363" s="130">
        <v>12</v>
      </c>
      <c r="K363" s="120">
        <v>178500</v>
      </c>
    </row>
    <row r="364" spans="1:12" x14ac:dyDescent="0.35">
      <c r="A364">
        <v>880000348</v>
      </c>
      <c r="B364" t="s">
        <v>14</v>
      </c>
      <c r="C364" t="s">
        <v>411</v>
      </c>
      <c r="D364" t="s">
        <v>16</v>
      </c>
      <c r="G364" t="s">
        <v>938</v>
      </c>
      <c r="H364" s="107">
        <v>1</v>
      </c>
      <c r="I364" s="117">
        <v>45098.450300925928</v>
      </c>
      <c r="J364" s="130">
        <v>5</v>
      </c>
      <c r="K364" s="120">
        <v>157500</v>
      </c>
    </row>
    <row r="365" spans="1:12" x14ac:dyDescent="0.35">
      <c r="A365">
        <v>890000199</v>
      </c>
      <c r="B365" t="s">
        <v>420</v>
      </c>
      <c r="C365" t="s">
        <v>15</v>
      </c>
      <c r="D365" t="s">
        <v>16</v>
      </c>
      <c r="G365" t="s">
        <v>939</v>
      </c>
      <c r="H365" s="107">
        <v>2</v>
      </c>
      <c r="I365" s="117">
        <v>45084.480497685188</v>
      </c>
      <c r="J365" s="130">
        <v>10</v>
      </c>
      <c r="K365" s="120">
        <v>105000</v>
      </c>
    </row>
    <row r="366" spans="1:12" x14ac:dyDescent="0.35">
      <c r="A366">
        <v>890000218</v>
      </c>
      <c r="B366" t="s">
        <v>786</v>
      </c>
      <c r="C366" t="s">
        <v>106</v>
      </c>
      <c r="D366" t="s">
        <v>16</v>
      </c>
      <c r="G366" t="s">
        <v>940</v>
      </c>
      <c r="H366" s="107">
        <v>1</v>
      </c>
      <c r="I366" s="117">
        <v>45101.500150462962</v>
      </c>
      <c r="J366" s="130">
        <v>3</v>
      </c>
      <c r="K366" s="120">
        <v>52500</v>
      </c>
    </row>
    <row r="367" spans="1:12" x14ac:dyDescent="0.35">
      <c r="A367">
        <v>880000369</v>
      </c>
      <c r="B367" t="s">
        <v>809</v>
      </c>
      <c r="C367" t="s">
        <v>169</v>
      </c>
      <c r="D367" t="s">
        <v>53</v>
      </c>
      <c r="G367" t="s">
        <v>941</v>
      </c>
      <c r="H367" s="107">
        <v>2</v>
      </c>
      <c r="I367" s="117">
        <v>45107.572627314818</v>
      </c>
      <c r="J367" s="130">
        <v>12</v>
      </c>
      <c r="K367" s="120">
        <v>52500</v>
      </c>
    </row>
    <row r="368" spans="1:12" x14ac:dyDescent="0.35">
      <c r="A368">
        <v>880000355</v>
      </c>
      <c r="B368" t="s">
        <v>285</v>
      </c>
      <c r="C368" t="s">
        <v>15</v>
      </c>
      <c r="D368" t="s">
        <v>16</v>
      </c>
      <c r="G368" t="s">
        <v>942</v>
      </c>
      <c r="H368" s="107">
        <v>2</v>
      </c>
      <c r="I368" s="117">
        <v>45099.607303240744</v>
      </c>
      <c r="J368" s="130">
        <v>14</v>
      </c>
      <c r="K368" s="120">
        <v>367500</v>
      </c>
    </row>
    <row r="369" spans="1:11" x14ac:dyDescent="0.35">
      <c r="A369">
        <v>880000364</v>
      </c>
      <c r="B369" t="s">
        <v>871</v>
      </c>
      <c r="C369" t="s">
        <v>52</v>
      </c>
      <c r="D369" t="s">
        <v>53</v>
      </c>
      <c r="G369" t="s">
        <v>943</v>
      </c>
      <c r="H369" s="107">
        <v>1</v>
      </c>
      <c r="I369" s="117">
        <v>45105.596863425926</v>
      </c>
      <c r="J369" s="130">
        <v>12</v>
      </c>
      <c r="K369" s="120">
        <v>157500</v>
      </c>
    </row>
    <row r="370" spans="1:11" x14ac:dyDescent="0.35">
      <c r="A370">
        <v>890000213</v>
      </c>
      <c r="B370" t="s">
        <v>355</v>
      </c>
      <c r="C370" t="s">
        <v>15</v>
      </c>
      <c r="D370" t="s">
        <v>16</v>
      </c>
      <c r="G370" t="s">
        <v>944</v>
      </c>
      <c r="H370" s="107">
        <v>1</v>
      </c>
      <c r="I370" s="117">
        <v>45096.570601851854</v>
      </c>
      <c r="J370" s="130">
        <v>10</v>
      </c>
      <c r="K370" s="120">
        <v>105000</v>
      </c>
    </row>
    <row r="371" spans="1:11" x14ac:dyDescent="0.35">
      <c r="A371">
        <v>880000361</v>
      </c>
      <c r="B371" t="s">
        <v>146</v>
      </c>
      <c r="C371" t="s">
        <v>15</v>
      </c>
      <c r="D371" t="s">
        <v>16</v>
      </c>
      <c r="G371" t="s">
        <v>439</v>
      </c>
      <c r="H371" s="107">
        <v>3</v>
      </c>
      <c r="I371" s="117">
        <v>45103.563009259262</v>
      </c>
      <c r="J371" s="130">
        <v>7</v>
      </c>
      <c r="K371" s="120">
        <v>210000</v>
      </c>
    </row>
    <row r="372" spans="1:11" x14ac:dyDescent="0.35">
      <c r="A372">
        <v>890000198</v>
      </c>
      <c r="B372" t="s">
        <v>24</v>
      </c>
      <c r="C372" t="s">
        <v>52</v>
      </c>
      <c r="D372" t="s">
        <v>53</v>
      </c>
      <c r="G372" t="s">
        <v>945</v>
      </c>
      <c r="H372" s="107">
        <v>2</v>
      </c>
      <c r="I372" s="117">
        <v>45084.459756944445</v>
      </c>
      <c r="J372" s="130">
        <v>12</v>
      </c>
      <c r="K372" s="120">
        <v>105000</v>
      </c>
    </row>
    <row r="373" spans="1:11" x14ac:dyDescent="0.35">
      <c r="A373">
        <v>890000215</v>
      </c>
      <c r="B373" t="s">
        <v>456</v>
      </c>
      <c r="C373" t="s">
        <v>15</v>
      </c>
      <c r="D373" t="s">
        <v>16</v>
      </c>
      <c r="G373" t="s">
        <v>946</v>
      </c>
      <c r="H373" s="107">
        <v>2</v>
      </c>
      <c r="I373" s="117">
        <v>45099.51734953704</v>
      </c>
      <c r="J373" s="130">
        <v>6</v>
      </c>
      <c r="K373" s="120">
        <v>63000</v>
      </c>
    </row>
    <row r="374" spans="1:11" x14ac:dyDescent="0.35">
      <c r="A374">
        <v>880000336</v>
      </c>
      <c r="B374" t="s">
        <v>355</v>
      </c>
      <c r="C374" t="s">
        <v>169</v>
      </c>
      <c r="D374" t="s">
        <v>53</v>
      </c>
      <c r="G374" t="s">
        <v>947</v>
      </c>
      <c r="H374" s="107">
        <v>4</v>
      </c>
      <c r="I374" s="117">
        <v>45090.566689814812</v>
      </c>
      <c r="J374" s="130">
        <v>3</v>
      </c>
      <c r="K374" s="120">
        <v>73500</v>
      </c>
    </row>
    <row r="375" spans="1:11" x14ac:dyDescent="0.35">
      <c r="A375">
        <v>880000356</v>
      </c>
      <c r="B375" t="s">
        <v>476</v>
      </c>
      <c r="C375" t="s">
        <v>411</v>
      </c>
      <c r="D375" t="s">
        <v>16</v>
      </c>
      <c r="G375" t="s">
        <v>948</v>
      </c>
      <c r="H375" s="107">
        <v>2</v>
      </c>
      <c r="I375" s="117">
        <v>45100.550127314818</v>
      </c>
      <c r="J375" s="130">
        <v>12</v>
      </c>
      <c r="K375" s="120">
        <v>126000</v>
      </c>
    </row>
    <row r="376" spans="1:11" x14ac:dyDescent="0.35">
      <c r="A376">
        <v>890000219</v>
      </c>
      <c r="B376" t="s">
        <v>786</v>
      </c>
      <c r="C376" t="s">
        <v>15</v>
      </c>
      <c r="D376" t="s">
        <v>16</v>
      </c>
      <c r="G376" t="s">
        <v>949</v>
      </c>
      <c r="H376" s="107">
        <v>1</v>
      </c>
      <c r="I376" s="117">
        <v>45101.470810185187</v>
      </c>
      <c r="J376" s="130">
        <v>10</v>
      </c>
      <c r="K376" s="120">
        <v>126000</v>
      </c>
    </row>
    <row r="377" spans="1:11" x14ac:dyDescent="0.35">
      <c r="A377">
        <v>890000221</v>
      </c>
      <c r="B377" t="s">
        <v>36</v>
      </c>
      <c r="C377" t="s">
        <v>169</v>
      </c>
      <c r="D377" t="s">
        <v>53</v>
      </c>
      <c r="G377" t="s">
        <v>950</v>
      </c>
      <c r="H377" s="107">
        <v>2</v>
      </c>
      <c r="I377" s="117">
        <v>45104.651759259257</v>
      </c>
      <c r="J377" s="130">
        <v>7</v>
      </c>
      <c r="K377" s="120">
        <v>89250</v>
      </c>
    </row>
    <row r="378" spans="1:11" x14ac:dyDescent="0.35">
      <c r="A378">
        <v>890000205</v>
      </c>
      <c r="B378" t="s">
        <v>14</v>
      </c>
      <c r="C378" t="s">
        <v>15</v>
      </c>
      <c r="D378" t="s">
        <v>16</v>
      </c>
      <c r="G378" t="s">
        <v>951</v>
      </c>
      <c r="H378" s="107">
        <v>1</v>
      </c>
      <c r="I378" s="117">
        <v>45089.571562500001</v>
      </c>
      <c r="J378" s="130">
        <v>5</v>
      </c>
      <c r="K378" s="120">
        <v>105000</v>
      </c>
    </row>
    <row r="379" spans="1:11" x14ac:dyDescent="0.35">
      <c r="A379">
        <v>890000209</v>
      </c>
      <c r="B379" t="s">
        <v>146</v>
      </c>
      <c r="C379" t="s">
        <v>15</v>
      </c>
      <c r="D379" t="s">
        <v>16</v>
      </c>
      <c r="G379" t="s">
        <v>572</v>
      </c>
      <c r="H379" s="107">
        <v>2</v>
      </c>
      <c r="I379" s="117">
        <v>45093.421724537038</v>
      </c>
      <c r="J379" s="130">
        <v>6</v>
      </c>
      <c r="K379" s="120">
        <v>63000</v>
      </c>
    </row>
    <row r="380" spans="1:11" x14ac:dyDescent="0.35">
      <c r="A380">
        <v>890000210</v>
      </c>
      <c r="B380" t="s">
        <v>256</v>
      </c>
      <c r="C380" t="s">
        <v>188</v>
      </c>
      <c r="D380" t="s">
        <v>16</v>
      </c>
      <c r="G380" t="s">
        <v>952</v>
      </c>
      <c r="H380" s="107">
        <v>2</v>
      </c>
      <c r="I380" s="117">
        <v>45093.421747685185</v>
      </c>
      <c r="J380" s="130">
        <v>12</v>
      </c>
      <c r="K380" s="120">
        <v>105000</v>
      </c>
    </row>
    <row r="381" spans="1:11" x14ac:dyDescent="0.35">
      <c r="A381">
        <v>880000368</v>
      </c>
      <c r="B381" t="s">
        <v>871</v>
      </c>
      <c r="C381" t="s">
        <v>188</v>
      </c>
      <c r="D381" t="s">
        <v>16</v>
      </c>
      <c r="G381" t="s">
        <v>953</v>
      </c>
      <c r="H381" s="107">
        <v>1</v>
      </c>
      <c r="I381" s="117">
        <v>45107.454479166663</v>
      </c>
      <c r="J381" s="130">
        <v>12</v>
      </c>
      <c r="K381" s="120">
        <v>105000</v>
      </c>
    </row>
    <row r="382" spans="1:11" x14ac:dyDescent="0.35">
      <c r="A382">
        <v>880000351</v>
      </c>
      <c r="B382" t="s">
        <v>355</v>
      </c>
      <c r="C382" t="s">
        <v>188</v>
      </c>
      <c r="D382" t="s">
        <v>16</v>
      </c>
      <c r="G382" t="s">
        <v>954</v>
      </c>
      <c r="H382" s="107">
        <v>1</v>
      </c>
      <c r="I382" s="117">
        <v>45098.591041666667</v>
      </c>
      <c r="J382" s="130">
        <v>10</v>
      </c>
      <c r="K382" s="120">
        <v>105000</v>
      </c>
    </row>
    <row r="383" spans="1:11" x14ac:dyDescent="0.35">
      <c r="A383">
        <v>880000358</v>
      </c>
      <c r="B383" t="s">
        <v>36</v>
      </c>
      <c r="C383" t="s">
        <v>188</v>
      </c>
      <c r="D383" t="s">
        <v>16</v>
      </c>
      <c r="G383" t="s">
        <v>955</v>
      </c>
      <c r="H383" s="107">
        <v>3</v>
      </c>
      <c r="I383" s="117">
        <v>45101.333425925928</v>
      </c>
      <c r="J383" s="130">
        <v>6</v>
      </c>
      <c r="K383" s="120">
        <v>63000</v>
      </c>
    </row>
    <row r="384" spans="1:11" x14ac:dyDescent="0.35">
      <c r="A384">
        <v>890000206</v>
      </c>
      <c r="B384" t="s">
        <v>956</v>
      </c>
      <c r="C384" t="s">
        <v>15</v>
      </c>
      <c r="D384" t="s">
        <v>16</v>
      </c>
      <c r="G384" t="s">
        <v>957</v>
      </c>
      <c r="H384" s="107">
        <v>1</v>
      </c>
      <c r="I384" s="117">
        <v>45090.583981481483</v>
      </c>
      <c r="J384" s="130">
        <v>9</v>
      </c>
      <c r="K384" s="120">
        <v>94500</v>
      </c>
    </row>
    <row r="385" spans="1:11" x14ac:dyDescent="0.35">
      <c r="A385">
        <v>880000334</v>
      </c>
      <c r="B385" t="s">
        <v>32</v>
      </c>
      <c r="C385" t="s">
        <v>15</v>
      </c>
      <c r="D385" t="s">
        <v>16</v>
      </c>
      <c r="G385" t="s">
        <v>958</v>
      </c>
      <c r="H385" s="107">
        <v>2</v>
      </c>
      <c r="I385" s="117">
        <v>45087.485983796294</v>
      </c>
      <c r="J385" s="130">
        <v>5</v>
      </c>
      <c r="K385" s="120">
        <v>157500</v>
      </c>
    </row>
    <row r="386" spans="1:11" x14ac:dyDescent="0.35">
      <c r="A386">
        <v>890000203</v>
      </c>
      <c r="B386" t="s">
        <v>32</v>
      </c>
      <c r="C386" t="s">
        <v>15</v>
      </c>
      <c r="D386" t="s">
        <v>16</v>
      </c>
      <c r="G386" t="s">
        <v>959</v>
      </c>
      <c r="H386" s="107">
        <v>1</v>
      </c>
      <c r="I386" s="117">
        <v>45087.528703703705</v>
      </c>
      <c r="J386" s="130">
        <v>6</v>
      </c>
      <c r="K386" s="120">
        <v>105000</v>
      </c>
    </row>
    <row r="387" spans="1:11" x14ac:dyDescent="0.35">
      <c r="A387">
        <v>880000341</v>
      </c>
      <c r="B387" t="s">
        <v>355</v>
      </c>
      <c r="C387" t="s">
        <v>15</v>
      </c>
      <c r="D387" t="s">
        <v>16</v>
      </c>
      <c r="G387" t="s">
        <v>960</v>
      </c>
      <c r="H387" s="107">
        <v>2</v>
      </c>
      <c r="I387" s="117">
        <v>45091.624108796299</v>
      </c>
      <c r="J387" s="130">
        <v>6</v>
      </c>
      <c r="K387" s="120">
        <v>52500</v>
      </c>
    </row>
    <row r="388" spans="1:11" x14ac:dyDescent="0.35">
      <c r="A388">
        <v>880000342</v>
      </c>
      <c r="B388" t="s">
        <v>398</v>
      </c>
      <c r="C388" t="s">
        <v>116</v>
      </c>
      <c r="D388" t="s">
        <v>53</v>
      </c>
      <c r="G388" t="s">
        <v>961</v>
      </c>
      <c r="H388" s="107">
        <v>2</v>
      </c>
      <c r="I388" s="117">
        <v>45091.600497685184</v>
      </c>
      <c r="J388" s="130">
        <v>12</v>
      </c>
      <c r="K388" s="120">
        <v>105000</v>
      </c>
    </row>
    <row r="389" spans="1:11" x14ac:dyDescent="0.35">
      <c r="A389">
        <v>890000223</v>
      </c>
      <c r="B389" t="s">
        <v>127</v>
      </c>
      <c r="C389" t="s">
        <v>15</v>
      </c>
      <c r="D389" t="s">
        <v>16</v>
      </c>
      <c r="G389" t="s">
        <v>554</v>
      </c>
      <c r="H389" s="107">
        <v>2</v>
      </c>
      <c r="I389" s="117">
        <v>45106.615798611114</v>
      </c>
      <c r="J389" s="130">
        <v>9</v>
      </c>
      <c r="K389" s="120">
        <v>84000</v>
      </c>
    </row>
    <row r="390" spans="1:11" x14ac:dyDescent="0.35">
      <c r="A390">
        <v>880000329</v>
      </c>
      <c r="B390" t="s">
        <v>306</v>
      </c>
      <c r="C390" t="s">
        <v>15</v>
      </c>
      <c r="D390" t="s">
        <v>16</v>
      </c>
      <c r="G390" t="s">
        <v>962</v>
      </c>
      <c r="H390" s="107">
        <v>1</v>
      </c>
      <c r="I390" s="117">
        <v>45086.610960648148</v>
      </c>
      <c r="J390" s="130">
        <v>7</v>
      </c>
      <c r="K390" s="120">
        <v>57750</v>
      </c>
    </row>
    <row r="391" spans="1:11" x14ac:dyDescent="0.35">
      <c r="A391">
        <v>880000331</v>
      </c>
      <c r="B391" t="s">
        <v>139</v>
      </c>
      <c r="C391" t="s">
        <v>15</v>
      </c>
      <c r="D391" t="s">
        <v>16</v>
      </c>
      <c r="G391" t="s">
        <v>963</v>
      </c>
      <c r="H391" s="107">
        <v>1</v>
      </c>
      <c r="I391" s="117">
        <v>45085.451145833336</v>
      </c>
      <c r="J391" s="130">
        <v>4</v>
      </c>
      <c r="K391" s="120">
        <v>105000</v>
      </c>
    </row>
    <row r="392" spans="1:11" x14ac:dyDescent="0.35">
      <c r="A392">
        <v>890000200</v>
      </c>
      <c r="B392" t="s">
        <v>462</v>
      </c>
      <c r="C392" t="s">
        <v>15</v>
      </c>
      <c r="D392" t="s">
        <v>16</v>
      </c>
      <c r="G392" t="s">
        <v>964</v>
      </c>
      <c r="H392" s="107">
        <v>2</v>
      </c>
      <c r="I392" s="117">
        <v>45085.380752314813</v>
      </c>
      <c r="J392" s="130">
        <v>10</v>
      </c>
      <c r="K392" s="120">
        <v>84000</v>
      </c>
    </row>
    <row r="393" spans="1:11" x14ac:dyDescent="0.35">
      <c r="A393">
        <v>890000225</v>
      </c>
      <c r="B393" t="s">
        <v>549</v>
      </c>
      <c r="C393" t="s">
        <v>52</v>
      </c>
      <c r="D393" t="s">
        <v>53</v>
      </c>
      <c r="G393" t="s">
        <v>965</v>
      </c>
      <c r="H393" s="107">
        <v>2</v>
      </c>
      <c r="I393" s="117">
        <v>45106.712233796294</v>
      </c>
      <c r="J393" s="130">
        <v>6</v>
      </c>
      <c r="K393" s="120">
        <v>63000</v>
      </c>
    </row>
    <row r="394" spans="1:11" x14ac:dyDescent="0.35">
      <c r="A394">
        <v>880000343</v>
      </c>
      <c r="B394" t="s">
        <v>359</v>
      </c>
      <c r="C394" t="s">
        <v>52</v>
      </c>
      <c r="D394" t="s">
        <v>53</v>
      </c>
      <c r="G394" t="s">
        <v>482</v>
      </c>
      <c r="H394" s="107">
        <v>2</v>
      </c>
      <c r="I394" s="117">
        <v>45091.671122685184</v>
      </c>
      <c r="J394" s="130">
        <v>9</v>
      </c>
      <c r="K394" s="120">
        <v>94500</v>
      </c>
    </row>
    <row r="395" spans="1:11" x14ac:dyDescent="0.35">
      <c r="A395">
        <v>880000353</v>
      </c>
      <c r="B395" t="s">
        <v>146</v>
      </c>
      <c r="C395" t="s">
        <v>15</v>
      </c>
      <c r="D395" t="s">
        <v>16</v>
      </c>
      <c r="G395" t="s">
        <v>966</v>
      </c>
      <c r="H395" s="107">
        <v>1</v>
      </c>
      <c r="I395" s="117">
        <v>45099.563506944447</v>
      </c>
      <c r="J395" s="130">
        <v>8</v>
      </c>
      <c r="K395" s="120">
        <v>157500</v>
      </c>
    </row>
    <row r="396" spans="1:11" x14ac:dyDescent="0.35">
      <c r="A396">
        <v>890000216</v>
      </c>
      <c r="B396" t="s">
        <v>809</v>
      </c>
      <c r="C396" t="s">
        <v>188</v>
      </c>
      <c r="D396" t="s">
        <v>16</v>
      </c>
      <c r="G396" t="s">
        <v>967</v>
      </c>
      <c r="H396" s="107">
        <v>1</v>
      </c>
      <c r="I396" s="117">
        <v>45099.6018287037</v>
      </c>
      <c r="J396" s="130">
        <v>3</v>
      </c>
      <c r="K396" s="120">
        <v>52500</v>
      </c>
    </row>
    <row r="397" spans="1:11" x14ac:dyDescent="0.35">
      <c r="A397">
        <v>880000339</v>
      </c>
      <c r="B397" t="s">
        <v>14</v>
      </c>
      <c r="C397" t="s">
        <v>188</v>
      </c>
      <c r="D397" t="s">
        <v>16</v>
      </c>
      <c r="G397" t="s">
        <v>968</v>
      </c>
      <c r="H397" s="107">
        <v>1</v>
      </c>
      <c r="I397" s="117">
        <v>45090.464328703703</v>
      </c>
      <c r="J397" s="130">
        <v>5</v>
      </c>
      <c r="K397" s="120">
        <v>73500</v>
      </c>
    </row>
    <row r="398" spans="1:11" x14ac:dyDescent="0.35">
      <c r="A398">
        <v>880000367</v>
      </c>
      <c r="B398" t="s">
        <v>146</v>
      </c>
      <c r="C398" t="s">
        <v>15</v>
      </c>
      <c r="D398" t="s">
        <v>16</v>
      </c>
      <c r="G398" t="s">
        <v>492</v>
      </c>
      <c r="H398" s="107">
        <v>3</v>
      </c>
      <c r="I398" s="117">
        <v>45106.491180555553</v>
      </c>
      <c r="J398" s="130">
        <v>3</v>
      </c>
      <c r="K398" s="120">
        <v>136500</v>
      </c>
    </row>
    <row r="399" spans="1:11" x14ac:dyDescent="0.35">
      <c r="A399">
        <v>890000217</v>
      </c>
      <c r="B399" t="s">
        <v>32</v>
      </c>
      <c r="C399" t="s">
        <v>15</v>
      </c>
      <c r="D399" t="s">
        <v>16</v>
      </c>
      <c r="G399" t="s">
        <v>969</v>
      </c>
      <c r="H399" s="107">
        <v>1</v>
      </c>
      <c r="I399" s="117">
        <v>45104.697870370372</v>
      </c>
      <c r="J399" s="130">
        <v>6</v>
      </c>
      <c r="K399" s="120">
        <v>210000</v>
      </c>
    </row>
    <row r="400" spans="1:11" x14ac:dyDescent="0.35">
      <c r="A400">
        <v>880000360</v>
      </c>
      <c r="B400" t="s">
        <v>256</v>
      </c>
      <c r="C400" t="s">
        <v>188</v>
      </c>
      <c r="D400" t="s">
        <v>16</v>
      </c>
      <c r="G400" t="s">
        <v>970</v>
      </c>
      <c r="H400" s="107">
        <v>1</v>
      </c>
      <c r="I400" s="117">
        <v>45101.497696759259</v>
      </c>
      <c r="J400" s="130">
        <v>9</v>
      </c>
      <c r="K400" s="120">
        <v>63000</v>
      </c>
    </row>
    <row r="401" spans="1:11" x14ac:dyDescent="0.35">
      <c r="A401">
        <v>890000226</v>
      </c>
      <c r="B401" t="s">
        <v>40</v>
      </c>
      <c r="C401" t="s">
        <v>15</v>
      </c>
      <c r="D401" t="s">
        <v>16</v>
      </c>
      <c r="G401" t="s">
        <v>971</v>
      </c>
      <c r="H401" s="107">
        <v>2</v>
      </c>
      <c r="I401" s="117">
        <v>45107.623252314814</v>
      </c>
      <c r="J401" s="130">
        <v>18</v>
      </c>
      <c r="K401" s="120">
        <v>210000</v>
      </c>
    </row>
    <row r="402" spans="1:11" x14ac:dyDescent="0.35">
      <c r="A402">
        <v>880000357</v>
      </c>
      <c r="B402" t="s">
        <v>40</v>
      </c>
      <c r="C402" t="s">
        <v>15</v>
      </c>
      <c r="D402" t="s">
        <v>16</v>
      </c>
      <c r="G402" t="s">
        <v>972</v>
      </c>
      <c r="H402" s="107">
        <v>1</v>
      </c>
      <c r="I402" s="117">
        <v>45100.48128472222</v>
      </c>
      <c r="J402" s="130">
        <v>12</v>
      </c>
      <c r="K402" s="120">
        <v>157500</v>
      </c>
    </row>
    <row r="403" spans="1:11" x14ac:dyDescent="0.35">
      <c r="A403">
        <v>880000330</v>
      </c>
      <c r="B403" t="s">
        <v>14</v>
      </c>
      <c r="C403" t="s">
        <v>15</v>
      </c>
      <c r="D403" t="s">
        <v>16</v>
      </c>
      <c r="G403" t="s">
        <v>973</v>
      </c>
      <c r="H403" s="107">
        <v>1</v>
      </c>
      <c r="I403" s="117">
        <v>45085.405069444445</v>
      </c>
      <c r="J403" s="130">
        <v>5</v>
      </c>
      <c r="K403" s="120">
        <v>52500</v>
      </c>
    </row>
    <row r="404" spans="1:11" x14ac:dyDescent="0.35">
      <c r="A404">
        <v>890000214</v>
      </c>
      <c r="B404" t="s">
        <v>442</v>
      </c>
      <c r="C404" t="s">
        <v>116</v>
      </c>
      <c r="D404" t="s">
        <v>53</v>
      </c>
      <c r="G404" t="s">
        <v>974</v>
      </c>
      <c r="H404" s="107">
        <v>1</v>
      </c>
      <c r="I404" s="117">
        <v>45097.490682870368</v>
      </c>
      <c r="J404" s="130">
        <v>7</v>
      </c>
      <c r="K404" s="120">
        <v>63000</v>
      </c>
    </row>
    <row r="405" spans="1:11" x14ac:dyDescent="0.35">
      <c r="A405">
        <v>880000363</v>
      </c>
      <c r="B405" t="s">
        <v>476</v>
      </c>
      <c r="C405" t="s">
        <v>582</v>
      </c>
      <c r="D405" t="s">
        <v>16</v>
      </c>
      <c r="G405" t="s">
        <v>975</v>
      </c>
      <c r="H405" s="107">
        <v>2</v>
      </c>
      <c r="I405" s="117">
        <v>45104.730717592596</v>
      </c>
      <c r="J405" s="130">
        <v>7</v>
      </c>
      <c r="K405" s="120">
        <v>57750</v>
      </c>
    </row>
    <row r="406" spans="1:11" x14ac:dyDescent="0.35">
      <c r="A406">
        <v>890000202</v>
      </c>
      <c r="B406" t="s">
        <v>14</v>
      </c>
      <c r="C406" t="s">
        <v>15</v>
      </c>
      <c r="D406" t="s">
        <v>16</v>
      </c>
      <c r="G406" t="s">
        <v>976</v>
      </c>
      <c r="H406" s="107">
        <v>1</v>
      </c>
      <c r="I406" s="117">
        <v>45086.519247685188</v>
      </c>
      <c r="J406" s="130">
        <v>5</v>
      </c>
      <c r="K406" s="120">
        <v>52500</v>
      </c>
    </row>
    <row r="407" spans="1:11" x14ac:dyDescent="0.35">
      <c r="A407">
        <v>880000359</v>
      </c>
      <c r="B407" t="s">
        <v>58</v>
      </c>
      <c r="C407" t="s">
        <v>15</v>
      </c>
      <c r="D407" t="s">
        <v>16</v>
      </c>
      <c r="G407" t="s">
        <v>977</v>
      </c>
      <c r="H407" s="107">
        <v>2</v>
      </c>
      <c r="I407" s="117">
        <v>45101.451817129629</v>
      </c>
      <c r="J407" s="130">
        <v>12</v>
      </c>
      <c r="K407" s="120">
        <v>105000</v>
      </c>
    </row>
    <row r="408" spans="1:11" x14ac:dyDescent="0.35">
      <c r="A408">
        <v>890000208</v>
      </c>
      <c r="B408" t="s">
        <v>139</v>
      </c>
      <c r="C408" t="s">
        <v>15</v>
      </c>
      <c r="D408" t="s">
        <v>16</v>
      </c>
      <c r="G408" t="s">
        <v>622</v>
      </c>
      <c r="H408" s="107">
        <v>2</v>
      </c>
      <c r="I408" s="117">
        <v>45091.63726851852</v>
      </c>
      <c r="J408" s="130">
        <v>6</v>
      </c>
      <c r="K408" s="120">
        <v>84000</v>
      </c>
    </row>
    <row r="409" spans="1:11" x14ac:dyDescent="0.35">
      <c r="A409">
        <v>880000333</v>
      </c>
      <c r="B409" t="s">
        <v>247</v>
      </c>
      <c r="C409" t="s">
        <v>188</v>
      </c>
      <c r="D409" t="s">
        <v>16</v>
      </c>
      <c r="G409" t="s">
        <v>978</v>
      </c>
      <c r="H409" s="107">
        <v>2</v>
      </c>
      <c r="I409" s="117">
        <v>45086.551053240742</v>
      </c>
      <c r="J409" s="130">
        <v>9</v>
      </c>
      <c r="K409" s="120">
        <v>84000</v>
      </c>
    </row>
    <row r="410" spans="1:11" x14ac:dyDescent="0.35">
      <c r="A410">
        <v>880000347</v>
      </c>
      <c r="B410" t="s">
        <v>14</v>
      </c>
      <c r="C410" t="s">
        <v>15</v>
      </c>
      <c r="D410" t="s">
        <v>16</v>
      </c>
      <c r="G410" t="s">
        <v>979</v>
      </c>
      <c r="H410" s="107">
        <v>2</v>
      </c>
      <c r="I410" s="117">
        <v>45098.450277777774</v>
      </c>
      <c r="J410" s="130">
        <v>12</v>
      </c>
      <c r="K410" s="120">
        <v>89250</v>
      </c>
    </row>
    <row r="411" spans="1:11" x14ac:dyDescent="0.35">
      <c r="A411">
        <v>890000204</v>
      </c>
      <c r="B411" t="s">
        <v>252</v>
      </c>
      <c r="C411" t="s">
        <v>162</v>
      </c>
      <c r="D411" t="s">
        <v>53</v>
      </c>
      <c r="G411" t="s">
        <v>980</v>
      </c>
      <c r="H411" s="107">
        <v>1</v>
      </c>
      <c r="I411" s="117">
        <v>45087.50509259259</v>
      </c>
      <c r="J411" s="130">
        <v>10</v>
      </c>
      <c r="K411" s="120">
        <v>136500</v>
      </c>
    </row>
    <row r="412" spans="1:11" x14ac:dyDescent="0.35">
      <c r="A412">
        <v>880000365</v>
      </c>
      <c r="B412" t="s">
        <v>14</v>
      </c>
      <c r="C412" t="s">
        <v>15</v>
      </c>
      <c r="D412" t="s">
        <v>16</v>
      </c>
      <c r="G412" t="s">
        <v>981</v>
      </c>
      <c r="H412" s="107">
        <v>1</v>
      </c>
      <c r="I412" s="117">
        <v>45105.484895833331</v>
      </c>
      <c r="J412" s="130">
        <v>5</v>
      </c>
      <c r="K412" s="120">
        <v>52500</v>
      </c>
    </row>
    <row r="413" spans="1:11" x14ac:dyDescent="0.35">
      <c r="A413">
        <v>880000332</v>
      </c>
      <c r="B413" t="s">
        <v>359</v>
      </c>
      <c r="C413" t="s">
        <v>257</v>
      </c>
      <c r="D413" t="s">
        <v>53</v>
      </c>
      <c r="G413" t="s">
        <v>982</v>
      </c>
      <c r="H413" s="107">
        <v>1</v>
      </c>
      <c r="I413" s="117">
        <v>45085.492708333331</v>
      </c>
      <c r="J413" s="130">
        <v>8</v>
      </c>
      <c r="K413" s="120">
        <v>84000</v>
      </c>
    </row>
    <row r="414" spans="1:11" x14ac:dyDescent="0.35">
      <c r="A414">
        <v>890000207</v>
      </c>
      <c r="B414" t="s">
        <v>285</v>
      </c>
      <c r="C414" t="s">
        <v>188</v>
      </c>
      <c r="D414" t="s">
        <v>16</v>
      </c>
      <c r="G414" t="s">
        <v>983</v>
      </c>
      <c r="H414" s="107">
        <v>2</v>
      </c>
      <c r="I414" s="117">
        <v>45091.56386574074</v>
      </c>
      <c r="J414" s="130">
        <v>8</v>
      </c>
      <c r="K414" s="120">
        <v>73500</v>
      </c>
    </row>
    <row r="415" spans="1:11" x14ac:dyDescent="0.35">
      <c r="A415">
        <v>890000222</v>
      </c>
      <c r="B415" t="s">
        <v>268</v>
      </c>
      <c r="C415" t="s">
        <v>15</v>
      </c>
      <c r="D415" t="s">
        <v>16</v>
      </c>
      <c r="G415" t="s">
        <v>984</v>
      </c>
      <c r="H415" s="107">
        <v>1</v>
      </c>
      <c r="I415" s="117">
        <v>45105.605092592596</v>
      </c>
      <c r="J415" s="130">
        <v>4</v>
      </c>
      <c r="K415" s="120">
        <v>68250</v>
      </c>
    </row>
    <row r="416" spans="1:11" x14ac:dyDescent="0.35">
      <c r="A416">
        <v>880000337</v>
      </c>
      <c r="B416" t="s">
        <v>261</v>
      </c>
      <c r="C416" t="s">
        <v>411</v>
      </c>
      <c r="D416" t="s">
        <v>16</v>
      </c>
      <c r="G416" t="s">
        <v>985</v>
      </c>
      <c r="H416" s="107">
        <v>1</v>
      </c>
      <c r="I416" s="117">
        <v>45090.349814814814</v>
      </c>
      <c r="J416" s="130">
        <v>12</v>
      </c>
      <c r="K416" s="120">
        <v>210000</v>
      </c>
    </row>
    <row r="417" spans="1:12" x14ac:dyDescent="0.35">
      <c r="A417">
        <v>880000345</v>
      </c>
      <c r="B417" t="s">
        <v>14</v>
      </c>
      <c r="C417" t="s">
        <v>986</v>
      </c>
      <c r="D417" t="s">
        <v>16</v>
      </c>
      <c r="G417" t="s">
        <v>987</v>
      </c>
      <c r="H417" s="107">
        <v>2</v>
      </c>
      <c r="I417" s="117">
        <v>45096.573449074072</v>
      </c>
      <c r="J417" s="130">
        <v>5</v>
      </c>
      <c r="K417" s="120">
        <v>136500</v>
      </c>
    </row>
    <row r="418" spans="1:12" x14ac:dyDescent="0.35">
      <c r="A418">
        <v>880000328</v>
      </c>
      <c r="B418" t="s">
        <v>32</v>
      </c>
      <c r="C418" t="s">
        <v>15</v>
      </c>
      <c r="D418" t="s">
        <v>16</v>
      </c>
      <c r="G418" t="s">
        <v>988</v>
      </c>
      <c r="H418" s="107">
        <v>2</v>
      </c>
      <c r="I418" s="117">
        <v>45084.459780092591</v>
      </c>
      <c r="J418" s="130">
        <v>6</v>
      </c>
      <c r="K418" s="120">
        <v>210000</v>
      </c>
    </row>
    <row r="419" spans="1:12" x14ac:dyDescent="0.35">
      <c r="A419">
        <v>890000201</v>
      </c>
      <c r="B419" t="s">
        <v>809</v>
      </c>
      <c r="C419" t="s">
        <v>188</v>
      </c>
      <c r="D419" t="s">
        <v>16</v>
      </c>
      <c r="G419" t="s">
        <v>989</v>
      </c>
      <c r="H419" s="107">
        <v>1</v>
      </c>
      <c r="I419" s="117">
        <v>45084</v>
      </c>
      <c r="J419" s="130">
        <v>6</v>
      </c>
      <c r="K419" s="120">
        <v>52500</v>
      </c>
    </row>
    <row r="420" spans="1:12" x14ac:dyDescent="0.35">
      <c r="A420">
        <v>880000366</v>
      </c>
      <c r="B420" t="s">
        <v>40</v>
      </c>
      <c r="C420" t="s">
        <v>381</v>
      </c>
      <c r="D420" t="s">
        <v>16</v>
      </c>
      <c r="G420" t="s">
        <v>990</v>
      </c>
      <c r="H420" s="107">
        <v>1</v>
      </c>
      <c r="I420" s="117">
        <v>45105.596851851849</v>
      </c>
      <c r="J420" s="130">
        <v>12</v>
      </c>
      <c r="K420" s="120">
        <v>157500</v>
      </c>
    </row>
    <row r="421" spans="1:12" x14ac:dyDescent="0.35">
      <c r="A421">
        <v>880000327</v>
      </c>
      <c r="B421" t="s">
        <v>14</v>
      </c>
      <c r="C421" t="s">
        <v>188</v>
      </c>
      <c r="D421" t="s">
        <v>16</v>
      </c>
      <c r="G421" t="s">
        <v>991</v>
      </c>
      <c r="H421" s="107">
        <v>1</v>
      </c>
      <c r="I421" s="117">
        <v>45084.459652777776</v>
      </c>
      <c r="J421" s="130">
        <v>5</v>
      </c>
      <c r="K421" s="120">
        <v>105000</v>
      </c>
    </row>
    <row r="422" spans="1:12" x14ac:dyDescent="0.35">
      <c r="A422">
        <v>890000212</v>
      </c>
      <c r="B422" t="s">
        <v>456</v>
      </c>
      <c r="C422" t="s">
        <v>15</v>
      </c>
      <c r="D422" t="s">
        <v>16</v>
      </c>
      <c r="G422" t="s">
        <v>992</v>
      </c>
      <c r="H422" s="107">
        <v>1</v>
      </c>
      <c r="I422" s="117">
        <v>45096.539421296293</v>
      </c>
      <c r="J422" s="130">
        <v>12</v>
      </c>
      <c r="K422" s="120">
        <v>105000</v>
      </c>
    </row>
    <row r="423" spans="1:12" x14ac:dyDescent="0.35">
      <c r="A423">
        <v>880000346</v>
      </c>
      <c r="B423" t="s">
        <v>809</v>
      </c>
      <c r="C423" t="s">
        <v>169</v>
      </c>
      <c r="D423" t="s">
        <v>53</v>
      </c>
      <c r="G423" t="s">
        <v>993</v>
      </c>
      <c r="H423" s="107">
        <v>2</v>
      </c>
      <c r="I423" s="117">
        <v>45097.444363425922</v>
      </c>
      <c r="J423" s="130">
        <v>12</v>
      </c>
      <c r="K423" s="120">
        <v>84000</v>
      </c>
    </row>
    <row r="424" spans="1:12" x14ac:dyDescent="0.35">
      <c r="A424">
        <v>880000335</v>
      </c>
      <c r="B424" t="s">
        <v>359</v>
      </c>
      <c r="C424" t="s">
        <v>257</v>
      </c>
      <c r="D424" t="s">
        <v>53</v>
      </c>
      <c r="G424" t="s">
        <v>994</v>
      </c>
      <c r="H424" s="107">
        <v>2</v>
      </c>
      <c r="I424" s="117">
        <v>45087.496689814812</v>
      </c>
      <c r="J424" s="130">
        <v>7</v>
      </c>
      <c r="K424" s="120">
        <v>115500</v>
      </c>
    </row>
    <row r="425" spans="1:12" x14ac:dyDescent="0.35">
      <c r="A425">
        <v>890000224</v>
      </c>
      <c r="B425" t="s">
        <v>549</v>
      </c>
      <c r="C425" t="s">
        <v>411</v>
      </c>
      <c r="D425" t="s">
        <v>16</v>
      </c>
      <c r="G425" t="s">
        <v>995</v>
      </c>
      <c r="H425" s="107">
        <v>1</v>
      </c>
      <c r="I425" s="117">
        <v>45107.494039351855</v>
      </c>
      <c r="J425" s="130">
        <v>12</v>
      </c>
      <c r="K425" s="120">
        <v>63000</v>
      </c>
    </row>
    <row r="426" spans="1:12" x14ac:dyDescent="0.35">
      <c r="A426">
        <v>880000352</v>
      </c>
      <c r="B426" t="s">
        <v>14</v>
      </c>
      <c r="C426" t="s">
        <v>15</v>
      </c>
      <c r="D426" t="s">
        <v>16</v>
      </c>
      <c r="G426" t="s">
        <v>996</v>
      </c>
      <c r="H426" s="107">
        <v>1</v>
      </c>
      <c r="I426" s="117">
        <v>45099.50199074074</v>
      </c>
      <c r="J426" s="130">
        <v>4</v>
      </c>
      <c r="K426" s="120">
        <v>210000</v>
      </c>
    </row>
    <row r="427" spans="1:12" x14ac:dyDescent="0.35">
      <c r="A427">
        <v>880000354</v>
      </c>
      <c r="B427" t="s">
        <v>230</v>
      </c>
      <c r="C427" t="s">
        <v>15</v>
      </c>
      <c r="D427" t="s">
        <v>16</v>
      </c>
      <c r="G427" t="s">
        <v>997</v>
      </c>
      <c r="H427" s="107">
        <v>3</v>
      </c>
      <c r="I427" s="117">
        <v>45099.573692129627</v>
      </c>
      <c r="J427" s="130">
        <v>7</v>
      </c>
      <c r="K427" s="120">
        <v>78750</v>
      </c>
    </row>
    <row r="428" spans="1:12" ht="15" thickBot="1" x14ac:dyDescent="0.4">
      <c r="K428" s="121">
        <f>SUM(K361:K427)</f>
        <v>7297500</v>
      </c>
    </row>
    <row r="429" spans="1:12" ht="15" thickTop="1" x14ac:dyDescent="0.35"/>
    <row r="431" spans="1:12" x14ac:dyDescent="0.35">
      <c r="B431" s="16" t="s">
        <v>998</v>
      </c>
    </row>
    <row r="432" spans="1:12" x14ac:dyDescent="0.35">
      <c r="A432" s="109" t="s">
        <v>1</v>
      </c>
      <c r="B432" s="1" t="s">
        <v>2</v>
      </c>
      <c r="C432" s="1" t="s">
        <v>3</v>
      </c>
      <c r="D432" s="1" t="s">
        <v>4</v>
      </c>
      <c r="E432" s="1" t="s">
        <v>5</v>
      </c>
      <c r="F432" s="1" t="s">
        <v>6</v>
      </c>
      <c r="G432" s="1" t="s">
        <v>7</v>
      </c>
      <c r="H432" s="109" t="s">
        <v>8</v>
      </c>
      <c r="I432" s="109" t="s">
        <v>9</v>
      </c>
      <c r="J432" s="109" t="s">
        <v>10</v>
      </c>
      <c r="K432" s="109" t="s">
        <v>11</v>
      </c>
      <c r="L432" s="11" t="s">
        <v>12</v>
      </c>
    </row>
    <row r="433" spans="1:11" x14ac:dyDescent="0.35">
      <c r="A433">
        <v>890000227</v>
      </c>
      <c r="B433" t="s">
        <v>127</v>
      </c>
      <c r="C433" t="s">
        <v>411</v>
      </c>
      <c r="D433" t="s">
        <v>16</v>
      </c>
      <c r="G433" t="s">
        <v>999</v>
      </c>
      <c r="H433">
        <v>1</v>
      </c>
      <c r="I433" s="117">
        <v>45110</v>
      </c>
      <c r="J433" s="130">
        <v>12</v>
      </c>
      <c r="K433" s="120">
        <v>105000</v>
      </c>
    </row>
    <row r="434" spans="1:11" x14ac:dyDescent="0.35">
      <c r="A434">
        <v>890000228</v>
      </c>
      <c r="B434" t="s">
        <v>809</v>
      </c>
      <c r="C434" t="s">
        <v>15</v>
      </c>
      <c r="D434" t="s">
        <v>16</v>
      </c>
      <c r="G434" t="s">
        <v>1000</v>
      </c>
      <c r="H434">
        <v>1</v>
      </c>
      <c r="I434" s="117">
        <v>45111</v>
      </c>
      <c r="J434" s="130">
        <v>8</v>
      </c>
      <c r="K434" s="120">
        <v>73500</v>
      </c>
    </row>
    <row r="435" spans="1:11" x14ac:dyDescent="0.35">
      <c r="A435">
        <v>880000370</v>
      </c>
      <c r="B435" t="s">
        <v>359</v>
      </c>
      <c r="C435" t="s">
        <v>257</v>
      </c>
      <c r="D435" t="s">
        <v>53</v>
      </c>
      <c r="G435" t="s">
        <v>484</v>
      </c>
      <c r="H435">
        <v>2</v>
      </c>
      <c r="I435" s="117">
        <v>45111.482638888891</v>
      </c>
      <c r="J435" s="130">
        <v>12</v>
      </c>
      <c r="K435" s="120">
        <v>126000</v>
      </c>
    </row>
    <row r="436" spans="1:11" x14ac:dyDescent="0.35">
      <c r="A436">
        <v>880000371</v>
      </c>
      <c r="B436" t="s">
        <v>256</v>
      </c>
      <c r="C436" t="s">
        <v>15</v>
      </c>
      <c r="D436" t="s">
        <v>16</v>
      </c>
      <c r="G436" t="s">
        <v>1001</v>
      </c>
      <c r="H436">
        <v>2</v>
      </c>
      <c r="I436" s="117">
        <v>45111.552106481482</v>
      </c>
      <c r="J436" s="130">
        <v>12</v>
      </c>
      <c r="K436" s="120">
        <v>178500</v>
      </c>
    </row>
    <row r="437" spans="1:11" x14ac:dyDescent="0.35">
      <c r="A437">
        <v>880000372</v>
      </c>
      <c r="B437" t="s">
        <v>32</v>
      </c>
      <c r="C437" t="s">
        <v>15</v>
      </c>
      <c r="D437" t="s">
        <v>16</v>
      </c>
      <c r="G437" t="s">
        <v>1002</v>
      </c>
      <c r="H437">
        <v>2</v>
      </c>
      <c r="I437" s="117">
        <v>45112.483587962961</v>
      </c>
      <c r="J437" s="130">
        <v>8</v>
      </c>
      <c r="K437" s="120">
        <v>210000</v>
      </c>
    </row>
    <row r="438" spans="1:11" x14ac:dyDescent="0.35">
      <c r="A438">
        <v>890000231</v>
      </c>
      <c r="B438" t="s">
        <v>32</v>
      </c>
      <c r="C438" t="s">
        <v>15</v>
      </c>
      <c r="D438" t="s">
        <v>16</v>
      </c>
      <c r="G438" t="s">
        <v>1003</v>
      </c>
      <c r="H438">
        <v>2</v>
      </c>
      <c r="I438" s="117">
        <v>45112.483599537038</v>
      </c>
      <c r="J438" s="130">
        <v>4</v>
      </c>
      <c r="K438" s="120">
        <v>105000</v>
      </c>
    </row>
    <row r="439" spans="1:11" x14ac:dyDescent="0.35">
      <c r="A439">
        <v>890000230</v>
      </c>
      <c r="B439" t="s">
        <v>32</v>
      </c>
      <c r="C439" t="s">
        <v>15</v>
      </c>
      <c r="D439" t="s">
        <v>16</v>
      </c>
      <c r="G439" t="s">
        <v>1004</v>
      </c>
      <c r="H439">
        <v>2</v>
      </c>
      <c r="I439" s="117">
        <v>45112.490555555552</v>
      </c>
      <c r="J439" s="130">
        <v>7</v>
      </c>
      <c r="K439" s="120">
        <v>136500</v>
      </c>
    </row>
    <row r="440" spans="1:11" x14ac:dyDescent="0.35">
      <c r="A440">
        <v>880000374</v>
      </c>
      <c r="B440" t="s">
        <v>14</v>
      </c>
      <c r="C440" t="s">
        <v>188</v>
      </c>
      <c r="D440" t="s">
        <v>16</v>
      </c>
      <c r="G440" t="s">
        <v>1005</v>
      </c>
      <c r="H440">
        <v>2</v>
      </c>
      <c r="I440" s="117">
        <v>45112.59269675926</v>
      </c>
      <c r="J440" s="130">
        <v>12</v>
      </c>
      <c r="K440" s="120">
        <v>84000</v>
      </c>
    </row>
    <row r="441" spans="1:11" x14ac:dyDescent="0.35">
      <c r="A441">
        <v>880000375</v>
      </c>
      <c r="B441" t="s">
        <v>131</v>
      </c>
      <c r="C441" t="s">
        <v>15</v>
      </c>
      <c r="D441" t="s">
        <v>16</v>
      </c>
      <c r="G441" t="s">
        <v>1006</v>
      </c>
      <c r="H441">
        <v>2</v>
      </c>
      <c r="I441" s="117">
        <v>45113.446377314816</v>
      </c>
      <c r="J441" s="130">
        <v>4</v>
      </c>
      <c r="K441" s="120">
        <v>157500</v>
      </c>
    </row>
    <row r="442" spans="1:11" x14ac:dyDescent="0.35">
      <c r="A442">
        <v>880000377</v>
      </c>
      <c r="B442" t="s">
        <v>14</v>
      </c>
      <c r="C442" t="s">
        <v>15</v>
      </c>
      <c r="D442" t="s">
        <v>16</v>
      </c>
      <c r="G442" t="s">
        <v>1007</v>
      </c>
      <c r="H442">
        <v>2</v>
      </c>
      <c r="I442" s="117">
        <v>45114.335810185185</v>
      </c>
      <c r="J442" s="130">
        <v>5</v>
      </c>
      <c r="K442" s="120">
        <v>105000</v>
      </c>
    </row>
    <row r="443" spans="1:11" x14ac:dyDescent="0.35">
      <c r="A443">
        <v>890000232</v>
      </c>
      <c r="B443" t="s">
        <v>32</v>
      </c>
      <c r="C443" t="s">
        <v>15</v>
      </c>
      <c r="D443" t="s">
        <v>16</v>
      </c>
      <c r="G443" t="s">
        <v>1008</v>
      </c>
      <c r="H443">
        <v>1</v>
      </c>
      <c r="I443" s="117">
        <v>45114.526238425926</v>
      </c>
      <c r="J443" s="130">
        <v>12</v>
      </c>
      <c r="K443" s="120">
        <v>105000</v>
      </c>
    </row>
    <row r="444" spans="1:11" x14ac:dyDescent="0.35">
      <c r="A444">
        <v>880000378</v>
      </c>
      <c r="B444" t="s">
        <v>476</v>
      </c>
      <c r="C444" t="s">
        <v>15</v>
      </c>
      <c r="D444" t="s">
        <v>16</v>
      </c>
      <c r="G444" t="s">
        <v>778</v>
      </c>
      <c r="H444">
        <v>2</v>
      </c>
      <c r="I444" s="117">
        <v>45114.578217592592</v>
      </c>
      <c r="J444" s="130">
        <v>7</v>
      </c>
      <c r="K444" s="120">
        <v>63000</v>
      </c>
    </row>
    <row r="445" spans="1:11" x14ac:dyDescent="0.35">
      <c r="A445">
        <v>890000233</v>
      </c>
      <c r="B445" t="s">
        <v>442</v>
      </c>
      <c r="C445" t="s">
        <v>15</v>
      </c>
      <c r="D445" t="s">
        <v>16</v>
      </c>
      <c r="G445" t="s">
        <v>1009</v>
      </c>
      <c r="H445">
        <v>2</v>
      </c>
      <c r="I445" s="117">
        <v>45114.613379629627</v>
      </c>
      <c r="J445" s="130">
        <v>12</v>
      </c>
      <c r="K445" s="120">
        <v>147000</v>
      </c>
    </row>
    <row r="446" spans="1:11" x14ac:dyDescent="0.35">
      <c r="A446">
        <v>880000376</v>
      </c>
      <c r="B446" t="s">
        <v>146</v>
      </c>
      <c r="C446" t="s">
        <v>15</v>
      </c>
      <c r="D446" t="s">
        <v>16</v>
      </c>
      <c r="G446" t="s">
        <v>1010</v>
      </c>
      <c r="H446">
        <v>3</v>
      </c>
      <c r="I446" s="117">
        <v>45117.491377314815</v>
      </c>
      <c r="J446" s="130">
        <v>6</v>
      </c>
      <c r="K446" s="120">
        <v>178500</v>
      </c>
    </row>
    <row r="447" spans="1:11" x14ac:dyDescent="0.35">
      <c r="A447">
        <v>880000379</v>
      </c>
      <c r="B447" s="156" t="s">
        <v>36</v>
      </c>
      <c r="C447" s="156" t="s">
        <v>52</v>
      </c>
      <c r="D447" s="156" t="s">
        <v>53</v>
      </c>
      <c r="E447" s="156"/>
      <c r="F447" s="156"/>
      <c r="G447" s="156" t="s">
        <v>1011</v>
      </c>
      <c r="H447">
        <v>2</v>
      </c>
      <c r="I447" s="117">
        <v>45117.500324074077</v>
      </c>
      <c r="J447" s="130">
        <v>5</v>
      </c>
      <c r="K447" s="120">
        <v>78750</v>
      </c>
    </row>
    <row r="448" spans="1:11" x14ac:dyDescent="0.35">
      <c r="A448">
        <v>880000380</v>
      </c>
      <c r="B448" t="s">
        <v>102</v>
      </c>
      <c r="C448" t="s">
        <v>257</v>
      </c>
      <c r="D448" t="s">
        <v>53</v>
      </c>
      <c r="G448" t="s">
        <v>1012</v>
      </c>
      <c r="H448">
        <v>2</v>
      </c>
      <c r="I448" s="117">
        <v>45118.38548611111</v>
      </c>
      <c r="J448" s="130">
        <v>12</v>
      </c>
      <c r="K448" s="120">
        <v>189000</v>
      </c>
    </row>
    <row r="449" spans="1:11" x14ac:dyDescent="0.35">
      <c r="A449">
        <v>890000234</v>
      </c>
      <c r="B449" t="s">
        <v>32</v>
      </c>
      <c r="C449" t="s">
        <v>15</v>
      </c>
      <c r="D449" t="s">
        <v>16</v>
      </c>
      <c r="G449" t="s">
        <v>1013</v>
      </c>
      <c r="H449">
        <v>1</v>
      </c>
      <c r="I449" s="117">
        <v>45118.50409722222</v>
      </c>
      <c r="J449" s="130">
        <v>6</v>
      </c>
      <c r="K449" s="120">
        <v>105000</v>
      </c>
    </row>
    <row r="450" spans="1:11" x14ac:dyDescent="0.35">
      <c r="A450">
        <v>880000381</v>
      </c>
      <c r="B450" t="s">
        <v>32</v>
      </c>
      <c r="C450" t="s">
        <v>15</v>
      </c>
      <c r="D450" t="s">
        <v>16</v>
      </c>
      <c r="G450" t="s">
        <v>1014</v>
      </c>
      <c r="H450">
        <v>1</v>
      </c>
      <c r="I450" s="117">
        <v>45118.514340277776</v>
      </c>
      <c r="J450" s="130">
        <v>12</v>
      </c>
      <c r="K450" s="120">
        <v>210000</v>
      </c>
    </row>
    <row r="451" spans="1:11" x14ac:dyDescent="0.35">
      <c r="A451">
        <v>880000382</v>
      </c>
      <c r="B451" t="s">
        <v>230</v>
      </c>
      <c r="C451" t="s">
        <v>381</v>
      </c>
      <c r="D451" t="s">
        <v>16</v>
      </c>
      <c r="G451" t="s">
        <v>499</v>
      </c>
      <c r="H451">
        <v>2</v>
      </c>
      <c r="I451" s="117">
        <v>45118.535798611112</v>
      </c>
      <c r="J451" s="130">
        <v>12</v>
      </c>
      <c r="K451" s="120">
        <v>94500</v>
      </c>
    </row>
    <row r="452" spans="1:11" x14ac:dyDescent="0.35">
      <c r="A452">
        <v>890000235</v>
      </c>
      <c r="B452" t="s">
        <v>14</v>
      </c>
      <c r="C452" t="s">
        <v>188</v>
      </c>
      <c r="D452" t="s">
        <v>16</v>
      </c>
      <c r="G452" t="s">
        <v>1015</v>
      </c>
      <c r="H452">
        <v>2</v>
      </c>
      <c r="I452" s="117">
        <v>45118.661377314813</v>
      </c>
      <c r="J452" s="130">
        <v>9</v>
      </c>
      <c r="K452" s="120">
        <v>105000</v>
      </c>
    </row>
    <row r="453" spans="1:11" x14ac:dyDescent="0.35">
      <c r="A453">
        <v>880000387</v>
      </c>
      <c r="B453" t="s">
        <v>809</v>
      </c>
      <c r="C453" t="s">
        <v>116</v>
      </c>
      <c r="D453" t="s">
        <v>53</v>
      </c>
      <c r="G453" t="s">
        <v>1016</v>
      </c>
      <c r="H453">
        <v>2</v>
      </c>
      <c r="I453" s="117">
        <v>45119</v>
      </c>
      <c r="J453" s="130">
        <v>8</v>
      </c>
      <c r="K453" s="120">
        <v>157500</v>
      </c>
    </row>
    <row r="454" spans="1:11" x14ac:dyDescent="0.35">
      <c r="A454">
        <v>880000386</v>
      </c>
      <c r="B454" t="s">
        <v>146</v>
      </c>
      <c r="C454" t="s">
        <v>15</v>
      </c>
      <c r="D454" t="s">
        <v>16</v>
      </c>
      <c r="G454" t="s">
        <v>825</v>
      </c>
      <c r="H454">
        <v>2</v>
      </c>
      <c r="I454" s="117">
        <v>45119.403622685182</v>
      </c>
      <c r="J454" s="130">
        <v>6</v>
      </c>
      <c r="K454" s="120">
        <v>63000</v>
      </c>
    </row>
    <row r="455" spans="1:11" x14ac:dyDescent="0.35">
      <c r="A455">
        <v>880000389</v>
      </c>
      <c r="B455" t="s">
        <v>786</v>
      </c>
      <c r="C455" t="s">
        <v>411</v>
      </c>
      <c r="D455" t="s">
        <v>16</v>
      </c>
      <c r="G455" t="s">
        <v>1017</v>
      </c>
      <c r="H455">
        <v>1</v>
      </c>
      <c r="I455" s="117">
        <v>45119.418993055559</v>
      </c>
      <c r="J455" s="130">
        <v>12</v>
      </c>
      <c r="K455" s="120">
        <v>105000</v>
      </c>
    </row>
    <row r="456" spans="1:11" x14ac:dyDescent="0.35">
      <c r="A456">
        <v>890000236</v>
      </c>
      <c r="B456" t="s">
        <v>649</v>
      </c>
      <c r="C456" t="s">
        <v>15</v>
      </c>
      <c r="D456" t="s">
        <v>16</v>
      </c>
      <c r="G456" t="s">
        <v>1018</v>
      </c>
      <c r="H456">
        <v>2</v>
      </c>
      <c r="I456" s="117">
        <v>45119.502280092594</v>
      </c>
      <c r="J456" s="130">
        <v>6</v>
      </c>
      <c r="K456" s="120">
        <v>84000</v>
      </c>
    </row>
    <row r="457" spans="1:11" x14ac:dyDescent="0.35">
      <c r="A457">
        <v>880000388</v>
      </c>
      <c r="B457" t="s">
        <v>14</v>
      </c>
      <c r="C457" t="s">
        <v>15</v>
      </c>
      <c r="D457" t="s">
        <v>16</v>
      </c>
      <c r="G457" t="s">
        <v>1019</v>
      </c>
      <c r="H457">
        <v>1</v>
      </c>
      <c r="I457" s="117">
        <v>45119.532847222225</v>
      </c>
      <c r="J457" s="130">
        <v>4</v>
      </c>
      <c r="K457" s="120">
        <v>52500</v>
      </c>
    </row>
    <row r="458" spans="1:11" x14ac:dyDescent="0.35">
      <c r="A458">
        <v>880000384</v>
      </c>
      <c r="B458" t="s">
        <v>252</v>
      </c>
      <c r="C458" t="s">
        <v>15</v>
      </c>
      <c r="D458" t="s">
        <v>16</v>
      </c>
      <c r="G458" t="s">
        <v>815</v>
      </c>
      <c r="H458">
        <v>2</v>
      </c>
      <c r="I458" s="117">
        <v>45119.559155092589</v>
      </c>
      <c r="J458" s="130">
        <v>10</v>
      </c>
      <c r="K458" s="120">
        <v>105000</v>
      </c>
    </row>
    <row r="459" spans="1:11" x14ac:dyDescent="0.35">
      <c r="A459">
        <v>880000385</v>
      </c>
      <c r="B459" t="s">
        <v>146</v>
      </c>
      <c r="C459" t="s">
        <v>15</v>
      </c>
      <c r="D459" t="s">
        <v>16</v>
      </c>
      <c r="G459" t="s">
        <v>501</v>
      </c>
      <c r="H459">
        <v>2</v>
      </c>
      <c r="I459" s="117">
        <v>45119.565474537034</v>
      </c>
      <c r="J459" s="130">
        <v>3</v>
      </c>
      <c r="K459" s="120">
        <v>105000</v>
      </c>
    </row>
    <row r="460" spans="1:11" x14ac:dyDescent="0.35">
      <c r="A460">
        <v>890000237</v>
      </c>
      <c r="B460" t="s">
        <v>268</v>
      </c>
      <c r="C460" t="s">
        <v>15</v>
      </c>
      <c r="D460" t="s">
        <v>16</v>
      </c>
      <c r="G460" t="s">
        <v>370</v>
      </c>
      <c r="H460">
        <v>2</v>
      </c>
      <c r="I460" s="117">
        <v>45120.460925925923</v>
      </c>
      <c r="J460" s="130">
        <v>12</v>
      </c>
      <c r="K460" s="120">
        <v>105000</v>
      </c>
    </row>
    <row r="461" spans="1:11" x14ac:dyDescent="0.35">
      <c r="A461">
        <v>880000390</v>
      </c>
      <c r="B461" t="s">
        <v>256</v>
      </c>
      <c r="C461" t="s">
        <v>188</v>
      </c>
      <c r="D461" t="s">
        <v>16</v>
      </c>
      <c r="G461" t="s">
        <v>1020</v>
      </c>
      <c r="H461">
        <v>1</v>
      </c>
      <c r="I461" s="117">
        <v>45120.521493055552</v>
      </c>
      <c r="J461" s="130">
        <v>12</v>
      </c>
      <c r="K461" s="120">
        <v>315000</v>
      </c>
    </row>
    <row r="462" spans="1:11" x14ac:dyDescent="0.35">
      <c r="A462">
        <v>880000391</v>
      </c>
      <c r="B462" t="s">
        <v>230</v>
      </c>
      <c r="C462" t="s">
        <v>188</v>
      </c>
      <c r="D462" t="s">
        <v>16</v>
      </c>
      <c r="G462" t="s">
        <v>700</v>
      </c>
      <c r="H462">
        <v>2</v>
      </c>
      <c r="I462" s="117">
        <v>45120.588969907411</v>
      </c>
      <c r="J462" s="130">
        <v>8</v>
      </c>
      <c r="K462" s="120">
        <v>105000</v>
      </c>
    </row>
    <row r="463" spans="1:11" x14ac:dyDescent="0.35">
      <c r="A463">
        <v>880000392</v>
      </c>
      <c r="B463" t="s">
        <v>135</v>
      </c>
      <c r="C463" t="s">
        <v>169</v>
      </c>
      <c r="D463" t="s">
        <v>53</v>
      </c>
      <c r="G463" t="s">
        <v>1021</v>
      </c>
      <c r="H463">
        <v>1</v>
      </c>
      <c r="I463" s="117">
        <v>45120.63386574074</v>
      </c>
      <c r="J463" s="130">
        <v>7</v>
      </c>
      <c r="K463" s="120">
        <v>52500</v>
      </c>
    </row>
    <row r="464" spans="1:11" x14ac:dyDescent="0.35">
      <c r="A464">
        <v>890000239</v>
      </c>
      <c r="B464" t="s">
        <v>285</v>
      </c>
      <c r="C464" t="s">
        <v>411</v>
      </c>
      <c r="D464" t="s">
        <v>16</v>
      </c>
      <c r="G464" t="s">
        <v>1022</v>
      </c>
      <c r="H464">
        <v>2</v>
      </c>
      <c r="I464" s="117">
        <v>45121.483611111114</v>
      </c>
      <c r="J464" s="130">
        <v>15</v>
      </c>
      <c r="K464" s="120">
        <v>262500</v>
      </c>
    </row>
    <row r="465" spans="1:11" x14ac:dyDescent="0.35">
      <c r="A465">
        <v>880000394</v>
      </c>
      <c r="B465" t="s">
        <v>36</v>
      </c>
      <c r="C465" t="s">
        <v>188</v>
      </c>
      <c r="D465" t="s">
        <v>16</v>
      </c>
      <c r="G465" t="s">
        <v>1023</v>
      </c>
      <c r="H465">
        <v>2</v>
      </c>
      <c r="I465" s="117">
        <v>45121.505671296298</v>
      </c>
      <c r="J465" s="130">
        <v>12</v>
      </c>
      <c r="K465" s="120">
        <v>115500</v>
      </c>
    </row>
    <row r="466" spans="1:11" x14ac:dyDescent="0.35">
      <c r="A466">
        <v>880000393</v>
      </c>
      <c r="B466" t="s">
        <v>146</v>
      </c>
      <c r="C466" t="s">
        <v>15</v>
      </c>
      <c r="D466" t="s">
        <v>16</v>
      </c>
      <c r="G466" t="s">
        <v>1024</v>
      </c>
      <c r="H466">
        <v>3</v>
      </c>
      <c r="I466" s="117">
        <v>45121.570462962962</v>
      </c>
      <c r="J466" s="130">
        <v>6</v>
      </c>
      <c r="K466" s="120">
        <v>157500</v>
      </c>
    </row>
    <row r="467" spans="1:11" x14ac:dyDescent="0.35">
      <c r="A467">
        <v>890000240</v>
      </c>
      <c r="B467" t="s">
        <v>549</v>
      </c>
      <c r="C467" t="s">
        <v>15</v>
      </c>
      <c r="D467" t="s">
        <v>16</v>
      </c>
      <c r="G467" t="s">
        <v>1025</v>
      </c>
      <c r="H467">
        <v>1</v>
      </c>
      <c r="I467" s="117">
        <v>45121.570625</v>
      </c>
      <c r="J467" s="130">
        <v>12</v>
      </c>
      <c r="K467" s="120">
        <v>52500</v>
      </c>
    </row>
    <row r="468" spans="1:11" x14ac:dyDescent="0.35">
      <c r="A468">
        <v>880000395</v>
      </c>
      <c r="B468" t="s">
        <v>420</v>
      </c>
      <c r="C468" t="s">
        <v>15</v>
      </c>
      <c r="D468" t="s">
        <v>16</v>
      </c>
      <c r="G468" t="s">
        <v>1026</v>
      </c>
      <c r="H468">
        <v>1</v>
      </c>
      <c r="I468" s="117">
        <v>45122.457349537035</v>
      </c>
      <c r="J468" s="130">
        <v>12</v>
      </c>
      <c r="K468" s="120">
        <v>105000</v>
      </c>
    </row>
    <row r="469" spans="1:11" x14ac:dyDescent="0.35">
      <c r="A469">
        <v>880000397</v>
      </c>
      <c r="B469" t="s">
        <v>40</v>
      </c>
      <c r="C469" t="s">
        <v>15</v>
      </c>
      <c r="D469" t="s">
        <v>16</v>
      </c>
      <c r="G469" t="s">
        <v>1027</v>
      </c>
      <c r="H469">
        <v>1</v>
      </c>
      <c r="I469" s="117">
        <v>45122.466921296298</v>
      </c>
      <c r="J469" s="130">
        <v>12</v>
      </c>
      <c r="K469" s="120">
        <v>157500</v>
      </c>
    </row>
    <row r="470" spans="1:11" x14ac:dyDescent="0.35">
      <c r="A470">
        <v>880000396</v>
      </c>
      <c r="B470" t="s">
        <v>58</v>
      </c>
      <c r="C470" t="s">
        <v>15</v>
      </c>
      <c r="D470" t="s">
        <v>16</v>
      </c>
      <c r="G470" t="s">
        <v>1028</v>
      </c>
      <c r="H470">
        <v>1</v>
      </c>
      <c r="I470" s="117">
        <v>45122.466932870368</v>
      </c>
      <c r="J470" s="130">
        <v>12</v>
      </c>
      <c r="K470" s="120">
        <v>105000</v>
      </c>
    </row>
    <row r="471" spans="1:11" x14ac:dyDescent="0.35">
      <c r="A471">
        <v>880000398</v>
      </c>
      <c r="B471" t="s">
        <v>44</v>
      </c>
      <c r="C471" t="s">
        <v>986</v>
      </c>
      <c r="D471" t="s">
        <v>16</v>
      </c>
      <c r="G471" t="s">
        <v>350</v>
      </c>
      <c r="H471">
        <v>2</v>
      </c>
      <c r="I471" s="117">
        <v>45122.483773148146</v>
      </c>
      <c r="J471" s="130">
        <v>7</v>
      </c>
      <c r="K471" s="120">
        <v>136500</v>
      </c>
    </row>
    <row r="472" spans="1:11" x14ac:dyDescent="0.35">
      <c r="A472">
        <v>880000399</v>
      </c>
      <c r="B472" t="s">
        <v>14</v>
      </c>
      <c r="C472" t="s">
        <v>52</v>
      </c>
      <c r="D472" t="s">
        <v>53</v>
      </c>
      <c r="G472" t="s">
        <v>1029</v>
      </c>
      <c r="H472">
        <v>2</v>
      </c>
      <c r="I472" s="117">
        <v>45124.427557870367</v>
      </c>
      <c r="J472" s="130">
        <v>12</v>
      </c>
      <c r="K472" s="120">
        <v>105000</v>
      </c>
    </row>
    <row r="473" spans="1:11" x14ac:dyDescent="0.35">
      <c r="A473">
        <v>890000241</v>
      </c>
      <c r="B473" t="s">
        <v>456</v>
      </c>
      <c r="C473" t="s">
        <v>15</v>
      </c>
      <c r="D473" t="s">
        <v>16</v>
      </c>
      <c r="G473" t="s">
        <v>1030</v>
      </c>
      <c r="H473">
        <v>3</v>
      </c>
      <c r="I473" s="117">
        <v>45124.479745370372</v>
      </c>
      <c r="J473" s="130">
        <v>7</v>
      </c>
      <c r="K473" s="120">
        <v>73500</v>
      </c>
    </row>
    <row r="474" spans="1:11" x14ac:dyDescent="0.35">
      <c r="A474">
        <v>890000242</v>
      </c>
      <c r="B474" t="s">
        <v>420</v>
      </c>
      <c r="C474" t="s">
        <v>15</v>
      </c>
      <c r="D474" t="s">
        <v>16</v>
      </c>
      <c r="G474" t="s">
        <v>1031</v>
      </c>
      <c r="H474">
        <v>1</v>
      </c>
      <c r="I474" s="117">
        <v>45124.526655092595</v>
      </c>
      <c r="J474" s="130">
        <v>7</v>
      </c>
      <c r="K474" s="120">
        <v>157500</v>
      </c>
    </row>
    <row r="475" spans="1:11" x14ac:dyDescent="0.35">
      <c r="A475">
        <v>880000400</v>
      </c>
      <c r="B475" t="s">
        <v>476</v>
      </c>
      <c r="C475" t="s">
        <v>381</v>
      </c>
      <c r="D475" t="s">
        <v>16</v>
      </c>
      <c r="G475" t="s">
        <v>1032</v>
      </c>
      <c r="H475">
        <v>2</v>
      </c>
      <c r="I475" s="117">
        <v>45124.54409722222</v>
      </c>
      <c r="J475" s="130">
        <v>7</v>
      </c>
      <c r="K475" s="120">
        <v>63000</v>
      </c>
    </row>
    <row r="476" spans="1:11" x14ac:dyDescent="0.35">
      <c r="A476">
        <v>890000243</v>
      </c>
      <c r="B476" t="s">
        <v>32</v>
      </c>
      <c r="C476" t="s">
        <v>15</v>
      </c>
      <c r="D476" t="s">
        <v>16</v>
      </c>
      <c r="G476" t="s">
        <v>1033</v>
      </c>
      <c r="H476">
        <v>3</v>
      </c>
      <c r="I476" s="117">
        <v>45125.548541666663</v>
      </c>
      <c r="J476" s="130">
        <v>8</v>
      </c>
      <c r="K476" s="120">
        <v>73500</v>
      </c>
    </row>
    <row r="477" spans="1:11" x14ac:dyDescent="0.35">
      <c r="A477">
        <v>890000245</v>
      </c>
      <c r="B477" t="s">
        <v>725</v>
      </c>
      <c r="C477" t="s">
        <v>169</v>
      </c>
      <c r="D477" t="s">
        <v>53</v>
      </c>
      <c r="G477" t="s">
        <v>1034</v>
      </c>
      <c r="H477">
        <v>1</v>
      </c>
      <c r="I477" s="117">
        <v>45125.605578703704</v>
      </c>
      <c r="J477" s="130">
        <v>6</v>
      </c>
      <c r="K477" s="120">
        <v>105000</v>
      </c>
    </row>
    <row r="478" spans="1:11" x14ac:dyDescent="0.35">
      <c r="A478">
        <v>890000244</v>
      </c>
      <c r="B478" t="s">
        <v>462</v>
      </c>
      <c r="C478" t="s">
        <v>15</v>
      </c>
      <c r="D478" t="s">
        <v>16</v>
      </c>
      <c r="G478" t="s">
        <v>1035</v>
      </c>
      <c r="H478">
        <v>2</v>
      </c>
      <c r="I478" s="117">
        <v>45125.648564814815</v>
      </c>
      <c r="J478" s="130">
        <v>12</v>
      </c>
      <c r="K478" s="120">
        <v>157500</v>
      </c>
    </row>
    <row r="479" spans="1:11" x14ac:dyDescent="0.35">
      <c r="A479">
        <v>890000246</v>
      </c>
      <c r="B479" t="s">
        <v>32</v>
      </c>
      <c r="C479" t="s">
        <v>52</v>
      </c>
      <c r="D479" t="s">
        <v>53</v>
      </c>
      <c r="G479" t="s">
        <v>1036</v>
      </c>
      <c r="H479">
        <v>1</v>
      </c>
      <c r="I479" s="117">
        <v>45126.41988425926</v>
      </c>
      <c r="J479" s="130">
        <v>5</v>
      </c>
      <c r="K479" s="120">
        <v>105000</v>
      </c>
    </row>
    <row r="480" spans="1:11" x14ac:dyDescent="0.35">
      <c r="A480">
        <v>880000404</v>
      </c>
      <c r="B480" t="s">
        <v>131</v>
      </c>
      <c r="C480" t="s">
        <v>116</v>
      </c>
      <c r="D480" t="s">
        <v>53</v>
      </c>
      <c r="G480" t="s">
        <v>1037</v>
      </c>
      <c r="H480">
        <v>2</v>
      </c>
      <c r="I480" s="117">
        <v>45126.45171296296</v>
      </c>
      <c r="J480" s="130">
        <v>12</v>
      </c>
      <c r="K480" s="120">
        <v>157500</v>
      </c>
    </row>
    <row r="481" spans="1:11" x14ac:dyDescent="0.35">
      <c r="A481">
        <v>880000405</v>
      </c>
      <c r="B481" t="s">
        <v>261</v>
      </c>
      <c r="C481" t="s">
        <v>15</v>
      </c>
      <c r="D481" t="s">
        <v>16</v>
      </c>
      <c r="G481" t="s">
        <v>1038</v>
      </c>
      <c r="H481">
        <v>1</v>
      </c>
      <c r="I481" s="117">
        <v>45126.494444444441</v>
      </c>
      <c r="J481" s="130">
        <v>12</v>
      </c>
      <c r="K481" s="120">
        <v>105000</v>
      </c>
    </row>
    <row r="482" spans="1:11" x14ac:dyDescent="0.35">
      <c r="A482">
        <v>880000403</v>
      </c>
      <c r="B482" t="s">
        <v>146</v>
      </c>
      <c r="C482" t="s">
        <v>15</v>
      </c>
      <c r="D482" t="s">
        <v>16</v>
      </c>
      <c r="G482" t="s">
        <v>1039</v>
      </c>
      <c r="H482">
        <v>3</v>
      </c>
      <c r="I482" s="117">
        <v>45126.509398148148</v>
      </c>
      <c r="J482" s="130">
        <v>6</v>
      </c>
      <c r="K482" s="120">
        <v>189000</v>
      </c>
    </row>
    <row r="483" spans="1:11" x14ac:dyDescent="0.35">
      <c r="A483">
        <v>880000406</v>
      </c>
      <c r="B483" t="s">
        <v>410</v>
      </c>
      <c r="C483" t="s">
        <v>52</v>
      </c>
      <c r="D483" t="s">
        <v>53</v>
      </c>
      <c r="G483" t="s">
        <v>782</v>
      </c>
      <c r="H483">
        <v>2</v>
      </c>
      <c r="I483" s="117">
        <v>45126.509409722225</v>
      </c>
      <c r="J483" s="130">
        <v>12</v>
      </c>
      <c r="K483" s="120">
        <v>157500</v>
      </c>
    </row>
    <row r="484" spans="1:11" x14ac:dyDescent="0.35">
      <c r="A484">
        <v>880000402</v>
      </c>
      <c r="B484" t="s">
        <v>509</v>
      </c>
      <c r="C484" t="s">
        <v>15</v>
      </c>
      <c r="D484" t="s">
        <v>16</v>
      </c>
      <c r="G484" t="s">
        <v>511</v>
      </c>
      <c r="H484">
        <v>2</v>
      </c>
      <c r="I484" s="117">
        <v>45126.537881944445</v>
      </c>
      <c r="J484" s="130">
        <v>12</v>
      </c>
      <c r="K484" s="120">
        <v>210000</v>
      </c>
    </row>
    <row r="485" spans="1:11" x14ac:dyDescent="0.35">
      <c r="A485">
        <v>890000247</v>
      </c>
      <c r="B485" t="s">
        <v>465</v>
      </c>
      <c r="C485" t="s">
        <v>15</v>
      </c>
      <c r="D485" t="s">
        <v>16</v>
      </c>
      <c r="G485" t="s">
        <v>467</v>
      </c>
      <c r="H485">
        <v>4</v>
      </c>
      <c r="I485" s="117">
        <v>45126.565729166665</v>
      </c>
      <c r="J485" s="130">
        <v>4</v>
      </c>
      <c r="K485" s="120">
        <v>84000</v>
      </c>
    </row>
    <row r="486" spans="1:11" x14ac:dyDescent="0.35">
      <c r="A486">
        <v>880000401</v>
      </c>
      <c r="B486" t="s">
        <v>230</v>
      </c>
      <c r="C486" t="s">
        <v>15</v>
      </c>
      <c r="D486" t="s">
        <v>16</v>
      </c>
      <c r="G486" t="s">
        <v>1040</v>
      </c>
      <c r="H486">
        <v>1</v>
      </c>
      <c r="I486" s="117">
        <v>45126.631527777776</v>
      </c>
      <c r="J486" s="130">
        <v>6</v>
      </c>
      <c r="K486" s="120">
        <v>52500</v>
      </c>
    </row>
    <row r="487" spans="1:11" x14ac:dyDescent="0.35">
      <c r="A487">
        <v>880000409</v>
      </c>
      <c r="B487" t="s">
        <v>230</v>
      </c>
      <c r="C487" t="s">
        <v>582</v>
      </c>
      <c r="D487" t="s">
        <v>16</v>
      </c>
      <c r="G487" t="s">
        <v>1041</v>
      </c>
      <c r="H487">
        <v>1</v>
      </c>
      <c r="I487" s="117">
        <v>45127</v>
      </c>
      <c r="J487" s="130">
        <v>6</v>
      </c>
      <c r="K487" s="120">
        <v>105000</v>
      </c>
    </row>
    <row r="488" spans="1:11" x14ac:dyDescent="0.35">
      <c r="A488">
        <v>890000250</v>
      </c>
      <c r="B488" t="s">
        <v>462</v>
      </c>
      <c r="C488" t="s">
        <v>15</v>
      </c>
      <c r="D488" t="s">
        <v>16</v>
      </c>
      <c r="G488" t="s">
        <v>1042</v>
      </c>
      <c r="H488">
        <v>1</v>
      </c>
      <c r="I488" s="117">
        <v>45127.468113425923</v>
      </c>
      <c r="J488" s="130">
        <v>12</v>
      </c>
      <c r="K488" s="120">
        <v>157500</v>
      </c>
    </row>
    <row r="489" spans="1:11" x14ac:dyDescent="0.35">
      <c r="A489">
        <v>880000407</v>
      </c>
      <c r="B489" t="s">
        <v>509</v>
      </c>
      <c r="C489" t="s">
        <v>15</v>
      </c>
      <c r="D489" t="s">
        <v>16</v>
      </c>
      <c r="G489" t="s">
        <v>1043</v>
      </c>
      <c r="H489">
        <v>2</v>
      </c>
      <c r="I489" s="117">
        <v>45127.529386574075</v>
      </c>
      <c r="J489" s="130">
        <v>9</v>
      </c>
      <c r="K489" s="120">
        <v>73500</v>
      </c>
    </row>
    <row r="490" spans="1:11" x14ac:dyDescent="0.35">
      <c r="A490">
        <v>890000249</v>
      </c>
      <c r="B490" t="s">
        <v>268</v>
      </c>
      <c r="C490" t="s">
        <v>15</v>
      </c>
      <c r="D490" t="s">
        <v>16</v>
      </c>
      <c r="G490" t="s">
        <v>1044</v>
      </c>
      <c r="H490">
        <v>2</v>
      </c>
      <c r="I490" s="117">
        <v>45127.539849537039</v>
      </c>
      <c r="J490" s="130">
        <v>10</v>
      </c>
      <c r="K490" s="120">
        <v>105000</v>
      </c>
    </row>
    <row r="491" spans="1:11" x14ac:dyDescent="0.35">
      <c r="A491">
        <v>880000410</v>
      </c>
      <c r="B491" t="s">
        <v>44</v>
      </c>
      <c r="C491" t="s">
        <v>15</v>
      </c>
      <c r="D491" t="s">
        <v>16</v>
      </c>
      <c r="G491" t="s">
        <v>1045</v>
      </c>
      <c r="H491">
        <v>2</v>
      </c>
      <c r="I491" s="117">
        <v>45128</v>
      </c>
      <c r="J491" s="130">
        <v>13</v>
      </c>
      <c r="K491" s="120">
        <v>735000</v>
      </c>
    </row>
    <row r="492" spans="1:11" x14ac:dyDescent="0.35">
      <c r="A492">
        <v>890000251</v>
      </c>
      <c r="B492" t="s">
        <v>32</v>
      </c>
      <c r="C492" t="s">
        <v>15</v>
      </c>
      <c r="D492" t="s">
        <v>16</v>
      </c>
      <c r="G492" t="s">
        <v>829</v>
      </c>
      <c r="H492">
        <v>2</v>
      </c>
      <c r="I492" s="117">
        <v>45128.41269675926</v>
      </c>
      <c r="J492" s="130">
        <v>6</v>
      </c>
      <c r="K492" s="120">
        <v>136500</v>
      </c>
    </row>
    <row r="493" spans="1:11" x14ac:dyDescent="0.35">
      <c r="A493">
        <v>890000252</v>
      </c>
      <c r="B493" t="s">
        <v>355</v>
      </c>
      <c r="C493" t="s">
        <v>15</v>
      </c>
      <c r="D493" t="s">
        <v>16</v>
      </c>
      <c r="G493" t="s">
        <v>1046</v>
      </c>
      <c r="H493">
        <v>2</v>
      </c>
      <c r="I493" s="117">
        <v>45128.434837962966</v>
      </c>
      <c r="J493" s="130">
        <v>7</v>
      </c>
      <c r="K493" s="120">
        <v>63000</v>
      </c>
    </row>
    <row r="494" spans="1:11" x14ac:dyDescent="0.35">
      <c r="A494">
        <v>880000408</v>
      </c>
      <c r="B494" t="s">
        <v>135</v>
      </c>
      <c r="C494" t="s">
        <v>257</v>
      </c>
      <c r="D494" t="s">
        <v>53</v>
      </c>
      <c r="G494" t="s">
        <v>1047</v>
      </c>
      <c r="H494">
        <v>1</v>
      </c>
      <c r="I494" s="117">
        <v>45128.545115740744</v>
      </c>
      <c r="J494" s="130">
        <v>12</v>
      </c>
      <c r="K494" s="120">
        <v>105000</v>
      </c>
    </row>
    <row r="495" spans="1:11" x14ac:dyDescent="0.35">
      <c r="A495">
        <v>890000253</v>
      </c>
      <c r="B495" t="s">
        <v>256</v>
      </c>
      <c r="C495" t="s">
        <v>188</v>
      </c>
      <c r="D495" t="s">
        <v>16</v>
      </c>
      <c r="G495" t="s">
        <v>1048</v>
      </c>
      <c r="H495">
        <v>2</v>
      </c>
      <c r="I495" s="117">
        <v>45128.732476851852</v>
      </c>
      <c r="J495" s="130">
        <v>12</v>
      </c>
      <c r="K495" s="120">
        <v>115500</v>
      </c>
    </row>
    <row r="496" spans="1:11" x14ac:dyDescent="0.35">
      <c r="A496">
        <v>880000411</v>
      </c>
      <c r="B496" t="s">
        <v>230</v>
      </c>
      <c r="C496" t="s">
        <v>15</v>
      </c>
      <c r="D496" t="s">
        <v>16</v>
      </c>
      <c r="G496" t="s">
        <v>1049</v>
      </c>
      <c r="H496">
        <v>2</v>
      </c>
      <c r="I496" s="117">
        <v>45131.540451388886</v>
      </c>
      <c r="J496" s="130">
        <v>8</v>
      </c>
      <c r="K496" s="120">
        <v>105000</v>
      </c>
    </row>
    <row r="497" spans="1:11" x14ac:dyDescent="0.35">
      <c r="A497">
        <v>880000412</v>
      </c>
      <c r="B497" t="s">
        <v>476</v>
      </c>
      <c r="C497" t="s">
        <v>15</v>
      </c>
      <c r="D497" t="s">
        <v>16</v>
      </c>
      <c r="G497" t="s">
        <v>1050</v>
      </c>
      <c r="H497">
        <v>1</v>
      </c>
      <c r="I497" s="117">
        <v>45131.636388888888</v>
      </c>
      <c r="J497" s="130">
        <v>6</v>
      </c>
      <c r="K497" s="120">
        <v>57750</v>
      </c>
    </row>
    <row r="498" spans="1:11" x14ac:dyDescent="0.35">
      <c r="A498">
        <v>890000254</v>
      </c>
      <c r="B498" t="s">
        <v>442</v>
      </c>
      <c r="C498" t="s">
        <v>15</v>
      </c>
      <c r="D498" t="s">
        <v>16</v>
      </c>
      <c r="G498" t="s">
        <v>1051</v>
      </c>
      <c r="H498">
        <v>2</v>
      </c>
      <c r="I498" s="117">
        <v>45131.644571759258</v>
      </c>
      <c r="J498" s="130">
        <v>8</v>
      </c>
      <c r="K498" s="120">
        <v>105000</v>
      </c>
    </row>
    <row r="499" spans="1:11" x14ac:dyDescent="0.35">
      <c r="A499">
        <v>890000255</v>
      </c>
      <c r="B499" t="s">
        <v>24</v>
      </c>
      <c r="C499" t="s">
        <v>188</v>
      </c>
      <c r="D499" t="s">
        <v>16</v>
      </c>
      <c r="G499" t="s">
        <v>1052</v>
      </c>
      <c r="H499">
        <v>2</v>
      </c>
      <c r="I499" s="117">
        <v>45132</v>
      </c>
      <c r="J499" s="130">
        <v>12</v>
      </c>
      <c r="K499" s="120">
        <v>157500</v>
      </c>
    </row>
    <row r="500" spans="1:11" x14ac:dyDescent="0.35">
      <c r="A500">
        <v>880000414</v>
      </c>
      <c r="B500" t="s">
        <v>102</v>
      </c>
      <c r="C500" t="s">
        <v>381</v>
      </c>
      <c r="D500" t="s">
        <v>16</v>
      </c>
      <c r="G500" t="s">
        <v>1053</v>
      </c>
      <c r="H500">
        <v>2</v>
      </c>
      <c r="I500" s="117">
        <v>45132</v>
      </c>
      <c r="J500" s="130">
        <v>8</v>
      </c>
      <c r="K500" s="120">
        <v>105000</v>
      </c>
    </row>
    <row r="501" spans="1:11" x14ac:dyDescent="0.35">
      <c r="A501">
        <v>890000256</v>
      </c>
      <c r="B501" t="s">
        <v>456</v>
      </c>
      <c r="C501" t="s">
        <v>15</v>
      </c>
      <c r="D501" t="s">
        <v>16</v>
      </c>
      <c r="G501" t="s">
        <v>1054</v>
      </c>
      <c r="H501">
        <v>1</v>
      </c>
      <c r="I501" s="117">
        <v>45132.483252314814</v>
      </c>
      <c r="J501" s="130">
        <v>12</v>
      </c>
      <c r="K501" s="120">
        <v>105000</v>
      </c>
    </row>
    <row r="502" spans="1:11" x14ac:dyDescent="0.35">
      <c r="A502">
        <v>880000416</v>
      </c>
      <c r="B502" t="s">
        <v>909</v>
      </c>
      <c r="C502" t="s">
        <v>52</v>
      </c>
      <c r="D502" t="s">
        <v>53</v>
      </c>
      <c r="G502" t="s">
        <v>1055</v>
      </c>
      <c r="H502">
        <v>1</v>
      </c>
      <c r="I502" s="117">
        <v>45132.556238425925</v>
      </c>
      <c r="J502" s="130">
        <v>12</v>
      </c>
      <c r="K502" s="120">
        <v>105000</v>
      </c>
    </row>
    <row r="503" spans="1:11" x14ac:dyDescent="0.35">
      <c r="A503">
        <v>880000415</v>
      </c>
      <c r="B503" t="s">
        <v>1056</v>
      </c>
      <c r="C503" t="s">
        <v>15</v>
      </c>
      <c r="D503" t="s">
        <v>16</v>
      </c>
      <c r="G503" t="s">
        <v>1057</v>
      </c>
      <c r="H503">
        <v>1</v>
      </c>
      <c r="I503" s="117">
        <v>45133.429618055554</v>
      </c>
      <c r="J503" s="130">
        <v>12</v>
      </c>
      <c r="K503" s="120">
        <v>105000</v>
      </c>
    </row>
    <row r="504" spans="1:11" x14ac:dyDescent="0.35">
      <c r="A504">
        <v>880000413</v>
      </c>
      <c r="B504" t="s">
        <v>146</v>
      </c>
      <c r="C504" t="s">
        <v>15</v>
      </c>
      <c r="D504" t="s">
        <v>16</v>
      </c>
      <c r="G504" t="s">
        <v>1058</v>
      </c>
      <c r="H504">
        <v>1</v>
      </c>
      <c r="I504" s="117">
        <v>45133.454305555555</v>
      </c>
      <c r="J504" s="130">
        <v>5</v>
      </c>
      <c r="K504" s="120">
        <v>73500</v>
      </c>
    </row>
    <row r="505" spans="1:11" x14ac:dyDescent="0.35">
      <c r="A505">
        <v>890000257</v>
      </c>
      <c r="B505" t="s">
        <v>131</v>
      </c>
      <c r="C505" t="s">
        <v>169</v>
      </c>
      <c r="D505" t="s">
        <v>53</v>
      </c>
      <c r="G505" t="s">
        <v>1059</v>
      </c>
      <c r="H505">
        <v>2</v>
      </c>
      <c r="I505" s="117">
        <v>45133.500428240739</v>
      </c>
      <c r="J505" s="130">
        <v>11</v>
      </c>
      <c r="K505" s="120">
        <v>189000</v>
      </c>
    </row>
    <row r="506" spans="1:11" x14ac:dyDescent="0.35">
      <c r="A506">
        <v>880000418</v>
      </c>
      <c r="B506" t="s">
        <v>721</v>
      </c>
      <c r="C506" t="s">
        <v>162</v>
      </c>
      <c r="D506" t="s">
        <v>53</v>
      </c>
      <c r="G506" t="s">
        <v>1060</v>
      </c>
      <c r="H506">
        <v>2</v>
      </c>
      <c r="I506" s="117">
        <v>45133.618020833332</v>
      </c>
      <c r="J506" s="130">
        <v>12</v>
      </c>
      <c r="K506" s="120">
        <v>136500</v>
      </c>
    </row>
    <row r="507" spans="1:11" x14ac:dyDescent="0.35">
      <c r="A507">
        <v>880000417</v>
      </c>
      <c r="B507" t="s">
        <v>14</v>
      </c>
      <c r="C507" t="s">
        <v>15</v>
      </c>
      <c r="D507" t="s">
        <v>16</v>
      </c>
      <c r="G507" t="s">
        <v>1061</v>
      </c>
      <c r="H507">
        <v>1</v>
      </c>
      <c r="I507" s="117">
        <v>45133.639270833337</v>
      </c>
      <c r="J507" s="130">
        <v>3</v>
      </c>
      <c r="K507" s="120">
        <v>52500</v>
      </c>
    </row>
    <row r="508" spans="1:11" x14ac:dyDescent="0.35">
      <c r="A508">
        <v>880000421</v>
      </c>
      <c r="B508" t="s">
        <v>237</v>
      </c>
      <c r="C508" t="s">
        <v>15</v>
      </c>
      <c r="D508" t="s">
        <v>16</v>
      </c>
      <c r="G508" t="s">
        <v>1062</v>
      </c>
      <c r="H508">
        <v>2</v>
      </c>
      <c r="I508" s="117">
        <v>45134</v>
      </c>
      <c r="J508" s="130">
        <v>9</v>
      </c>
      <c r="K508" s="120">
        <v>157500</v>
      </c>
    </row>
    <row r="509" spans="1:11" x14ac:dyDescent="0.35">
      <c r="A509">
        <v>890000259</v>
      </c>
      <c r="B509" t="s">
        <v>32</v>
      </c>
      <c r="C509" t="s">
        <v>411</v>
      </c>
      <c r="D509" t="s">
        <v>16</v>
      </c>
      <c r="G509" t="s">
        <v>1063</v>
      </c>
      <c r="H509">
        <v>1</v>
      </c>
      <c r="I509" s="117">
        <v>45134.376168981478</v>
      </c>
      <c r="J509" s="130">
        <v>12</v>
      </c>
      <c r="K509" s="120">
        <v>157500</v>
      </c>
    </row>
    <row r="510" spans="1:11" x14ac:dyDescent="0.35">
      <c r="A510">
        <v>880000419</v>
      </c>
      <c r="B510" t="s">
        <v>14</v>
      </c>
      <c r="C510" t="s">
        <v>188</v>
      </c>
      <c r="D510" t="s">
        <v>16</v>
      </c>
      <c r="G510" t="s">
        <v>1064</v>
      </c>
      <c r="H510">
        <v>2</v>
      </c>
      <c r="I510" s="117">
        <v>45134.519618055558</v>
      </c>
      <c r="J510" s="130">
        <v>12</v>
      </c>
      <c r="K510" s="120">
        <v>210000</v>
      </c>
    </row>
    <row r="511" spans="1:11" x14ac:dyDescent="0.35">
      <c r="A511">
        <v>880000422</v>
      </c>
      <c r="B511" t="s">
        <v>32</v>
      </c>
      <c r="C511" t="s">
        <v>15</v>
      </c>
      <c r="D511" t="s">
        <v>16</v>
      </c>
      <c r="G511" t="s">
        <v>1065</v>
      </c>
      <c r="H511">
        <v>3</v>
      </c>
      <c r="I511" s="117">
        <v>45134.559884259259</v>
      </c>
      <c r="J511" s="130">
        <v>12</v>
      </c>
      <c r="K511" s="120">
        <v>241500</v>
      </c>
    </row>
    <row r="512" spans="1:11" x14ac:dyDescent="0.35">
      <c r="A512">
        <v>890000260</v>
      </c>
      <c r="B512" t="s">
        <v>14</v>
      </c>
      <c r="C512" t="s">
        <v>15</v>
      </c>
      <c r="D512" t="s">
        <v>16</v>
      </c>
      <c r="G512" t="s">
        <v>1066</v>
      </c>
      <c r="H512">
        <v>1</v>
      </c>
      <c r="I512" s="117">
        <v>45134.662673611114</v>
      </c>
      <c r="J512" s="130">
        <v>5</v>
      </c>
      <c r="K512" s="120">
        <v>105000</v>
      </c>
    </row>
    <row r="513" spans="1:11" x14ac:dyDescent="0.35">
      <c r="A513">
        <v>890000258</v>
      </c>
      <c r="B513" t="s">
        <v>32</v>
      </c>
      <c r="C513" t="s">
        <v>15</v>
      </c>
      <c r="D513" t="s">
        <v>16</v>
      </c>
      <c r="G513" t="s">
        <v>1067</v>
      </c>
      <c r="H513">
        <v>1</v>
      </c>
      <c r="I513" s="117">
        <v>45134.717743055553</v>
      </c>
      <c r="J513" s="130">
        <v>6</v>
      </c>
      <c r="K513" s="120">
        <v>73500</v>
      </c>
    </row>
    <row r="514" spans="1:11" x14ac:dyDescent="0.35">
      <c r="A514">
        <v>880000423</v>
      </c>
      <c r="B514" t="s">
        <v>355</v>
      </c>
      <c r="C514" t="s">
        <v>15</v>
      </c>
      <c r="D514" t="s">
        <v>16</v>
      </c>
      <c r="G514" t="s">
        <v>1068</v>
      </c>
      <c r="H514">
        <v>1</v>
      </c>
      <c r="I514" s="117">
        <v>45134.723807870374</v>
      </c>
      <c r="J514" s="130">
        <v>6</v>
      </c>
      <c r="K514" s="120">
        <v>105000</v>
      </c>
    </row>
    <row r="515" spans="1:11" x14ac:dyDescent="0.35">
      <c r="A515">
        <v>880000425</v>
      </c>
      <c r="B515" t="s">
        <v>14</v>
      </c>
      <c r="C515" t="s">
        <v>52</v>
      </c>
      <c r="D515" t="s">
        <v>53</v>
      </c>
      <c r="G515" t="s">
        <v>1069</v>
      </c>
      <c r="H515">
        <v>2</v>
      </c>
      <c r="I515" s="117">
        <v>45135.441331018519</v>
      </c>
      <c r="J515" s="130">
        <v>8</v>
      </c>
      <c r="K515" s="120">
        <v>105000</v>
      </c>
    </row>
    <row r="516" spans="1:11" x14ac:dyDescent="0.35">
      <c r="A516">
        <v>890000262</v>
      </c>
      <c r="B516" t="s">
        <v>14</v>
      </c>
      <c r="C516" t="s">
        <v>116</v>
      </c>
      <c r="D516" t="s">
        <v>53</v>
      </c>
      <c r="G516" t="s">
        <v>903</v>
      </c>
      <c r="H516">
        <v>2</v>
      </c>
      <c r="I516" s="117">
        <v>45135.582476851851</v>
      </c>
      <c r="J516" s="130">
        <v>12</v>
      </c>
      <c r="K516" s="120">
        <v>157500</v>
      </c>
    </row>
    <row r="517" spans="1:11" x14ac:dyDescent="0.35">
      <c r="A517">
        <v>890000261</v>
      </c>
      <c r="B517" t="s">
        <v>32</v>
      </c>
      <c r="C517" t="s">
        <v>15</v>
      </c>
      <c r="D517" t="s">
        <v>16</v>
      </c>
      <c r="G517" t="s">
        <v>1070</v>
      </c>
      <c r="H517">
        <v>3</v>
      </c>
      <c r="I517" s="117">
        <v>45135.582488425927</v>
      </c>
      <c r="J517" s="130">
        <v>8</v>
      </c>
      <c r="K517" s="120">
        <v>94500</v>
      </c>
    </row>
    <row r="518" spans="1:11" x14ac:dyDescent="0.35">
      <c r="A518">
        <v>880000424</v>
      </c>
      <c r="B518" t="s">
        <v>32</v>
      </c>
      <c r="C518" t="s">
        <v>15</v>
      </c>
      <c r="D518" t="s">
        <v>16</v>
      </c>
      <c r="G518" t="s">
        <v>1071</v>
      </c>
      <c r="H518">
        <v>2</v>
      </c>
      <c r="I518" s="117">
        <v>45135.603414351855</v>
      </c>
      <c r="J518" s="130">
        <v>5</v>
      </c>
      <c r="K518" s="120">
        <v>210000</v>
      </c>
    </row>
    <row r="519" spans="1:11" x14ac:dyDescent="0.35">
      <c r="A519">
        <v>890000263</v>
      </c>
      <c r="B519" t="s">
        <v>127</v>
      </c>
      <c r="C519" t="s">
        <v>411</v>
      </c>
      <c r="D519" t="s">
        <v>16</v>
      </c>
      <c r="G519" t="s">
        <v>1072</v>
      </c>
      <c r="H519">
        <v>2</v>
      </c>
      <c r="I519" s="117">
        <v>45135.603449074071</v>
      </c>
      <c r="J519" s="130">
        <v>12</v>
      </c>
      <c r="K519" s="120">
        <v>157500</v>
      </c>
    </row>
    <row r="520" spans="1:11" x14ac:dyDescent="0.35">
      <c r="A520">
        <v>880000428</v>
      </c>
      <c r="B520" t="s">
        <v>786</v>
      </c>
      <c r="C520" t="s">
        <v>15</v>
      </c>
      <c r="D520" t="s">
        <v>16</v>
      </c>
      <c r="G520" t="s">
        <v>1073</v>
      </c>
      <c r="H520">
        <v>1</v>
      </c>
      <c r="I520" s="117">
        <v>45135.721388888887</v>
      </c>
      <c r="J520" s="130">
        <v>12</v>
      </c>
      <c r="K520" s="120">
        <v>105000</v>
      </c>
    </row>
    <row r="521" spans="1:11" x14ac:dyDescent="0.35">
      <c r="A521">
        <v>880000426</v>
      </c>
      <c r="B521" t="s">
        <v>603</v>
      </c>
      <c r="C521" t="s">
        <v>15</v>
      </c>
      <c r="D521" t="s">
        <v>16</v>
      </c>
      <c r="G521" t="s">
        <v>1074</v>
      </c>
      <c r="H521">
        <v>1</v>
      </c>
      <c r="I521" s="117">
        <v>45135.753611111111</v>
      </c>
      <c r="J521" s="130">
        <v>12</v>
      </c>
      <c r="K521" s="120">
        <v>136500</v>
      </c>
    </row>
    <row r="522" spans="1:11" x14ac:dyDescent="0.35">
      <c r="A522">
        <v>880000427</v>
      </c>
      <c r="B522" t="s">
        <v>725</v>
      </c>
      <c r="C522" t="s">
        <v>169</v>
      </c>
      <c r="D522" t="s">
        <v>53</v>
      </c>
      <c r="G522" t="s">
        <v>1075</v>
      </c>
      <c r="H522">
        <v>2</v>
      </c>
      <c r="I522" s="117">
        <v>45135.772118055553</v>
      </c>
      <c r="J522" s="130">
        <v>4</v>
      </c>
      <c r="K522" s="120">
        <v>126000</v>
      </c>
    </row>
    <row r="523" spans="1:11" x14ac:dyDescent="0.35">
      <c r="A523">
        <v>890000264</v>
      </c>
      <c r="B523" t="s">
        <v>610</v>
      </c>
      <c r="C523" t="s">
        <v>411</v>
      </c>
      <c r="D523" t="s">
        <v>16</v>
      </c>
      <c r="G523" t="s">
        <v>1076</v>
      </c>
      <c r="H523">
        <v>1</v>
      </c>
      <c r="I523" s="117">
        <v>45135.772118055553</v>
      </c>
      <c r="J523" s="130">
        <v>12</v>
      </c>
      <c r="K523" s="120">
        <v>126000</v>
      </c>
    </row>
    <row r="524" spans="1:11" x14ac:dyDescent="0.35">
      <c r="A524">
        <v>880000429</v>
      </c>
      <c r="B524" t="s">
        <v>146</v>
      </c>
      <c r="C524" t="s">
        <v>15</v>
      </c>
      <c r="D524" t="s">
        <v>16</v>
      </c>
      <c r="G524" t="s">
        <v>1077</v>
      </c>
      <c r="H524">
        <v>1</v>
      </c>
      <c r="I524" s="117">
        <v>45135.77925925926</v>
      </c>
      <c r="J524" s="130">
        <v>6</v>
      </c>
      <c r="K524" s="120">
        <v>63000</v>
      </c>
    </row>
    <row r="525" spans="1:11" x14ac:dyDescent="0.35">
      <c r="A525">
        <v>880000431</v>
      </c>
      <c r="B525" t="s">
        <v>58</v>
      </c>
      <c r="C525" t="s">
        <v>52</v>
      </c>
      <c r="D525" t="s">
        <v>53</v>
      </c>
      <c r="G525" t="s">
        <v>1078</v>
      </c>
      <c r="H525">
        <v>2</v>
      </c>
      <c r="I525" s="117">
        <v>45136</v>
      </c>
      <c r="J525" s="130">
        <v>9</v>
      </c>
      <c r="K525" s="120">
        <v>157500</v>
      </c>
    </row>
    <row r="526" spans="1:11" x14ac:dyDescent="0.35">
      <c r="A526">
        <v>880000430</v>
      </c>
      <c r="B526" t="s">
        <v>577</v>
      </c>
      <c r="C526" t="s">
        <v>15</v>
      </c>
      <c r="D526" t="s">
        <v>16</v>
      </c>
      <c r="G526" t="s">
        <v>1079</v>
      </c>
      <c r="H526">
        <v>1</v>
      </c>
      <c r="I526" s="117">
        <v>45136.370462962965</v>
      </c>
      <c r="J526" s="130">
        <v>8</v>
      </c>
      <c r="K526" s="120">
        <v>105000</v>
      </c>
    </row>
    <row r="527" spans="1:11" x14ac:dyDescent="0.35">
      <c r="A527">
        <v>880000432</v>
      </c>
      <c r="B527" t="s">
        <v>14</v>
      </c>
      <c r="C527" t="s">
        <v>15</v>
      </c>
      <c r="D527" t="s">
        <v>16</v>
      </c>
      <c r="G527" t="s">
        <v>1080</v>
      </c>
      <c r="H527">
        <v>2</v>
      </c>
      <c r="I527" s="117">
        <v>45136.490243055552</v>
      </c>
      <c r="J527" s="130">
        <v>12</v>
      </c>
      <c r="K527" s="120">
        <v>168000</v>
      </c>
    </row>
    <row r="528" spans="1:11" x14ac:dyDescent="0.35">
      <c r="A528">
        <v>880000433</v>
      </c>
      <c r="B528" t="s">
        <v>24</v>
      </c>
      <c r="C528" t="s">
        <v>15</v>
      </c>
      <c r="D528" t="s">
        <v>16</v>
      </c>
      <c r="G528" t="s">
        <v>1081</v>
      </c>
      <c r="H528">
        <v>3</v>
      </c>
      <c r="I528" s="117">
        <v>45138.491099537037</v>
      </c>
      <c r="J528" s="130">
        <v>6</v>
      </c>
      <c r="K528" s="120">
        <v>136500</v>
      </c>
    </row>
    <row r="529" spans="1:12" x14ac:dyDescent="0.35">
      <c r="A529">
        <v>880000435</v>
      </c>
      <c r="B529" t="s">
        <v>230</v>
      </c>
      <c r="C529" t="s">
        <v>381</v>
      </c>
      <c r="D529" t="s">
        <v>16</v>
      </c>
      <c r="G529" t="s">
        <v>1082</v>
      </c>
      <c r="H529">
        <v>1</v>
      </c>
      <c r="I529" s="117">
        <v>45138.537002314813</v>
      </c>
      <c r="J529" s="130">
        <v>6</v>
      </c>
      <c r="K529" s="120">
        <v>105000</v>
      </c>
    </row>
    <row r="530" spans="1:12" x14ac:dyDescent="0.35">
      <c r="A530">
        <v>880000436</v>
      </c>
      <c r="B530" t="s">
        <v>14</v>
      </c>
      <c r="C530" t="s">
        <v>15</v>
      </c>
      <c r="D530" t="s">
        <v>16</v>
      </c>
      <c r="G530" t="s">
        <v>1083</v>
      </c>
      <c r="H530">
        <v>3</v>
      </c>
      <c r="I530" s="117">
        <v>45138.617569444446</v>
      </c>
      <c r="J530" s="130">
        <v>8</v>
      </c>
      <c r="K530" s="120">
        <v>105000</v>
      </c>
    </row>
    <row r="531" spans="1:12" x14ac:dyDescent="0.35">
      <c r="A531">
        <v>880000437</v>
      </c>
      <c r="B531" t="s">
        <v>14</v>
      </c>
      <c r="C531" t="s">
        <v>106</v>
      </c>
      <c r="D531" t="s">
        <v>16</v>
      </c>
      <c r="G531" t="s">
        <v>1084</v>
      </c>
      <c r="H531">
        <v>1</v>
      </c>
      <c r="I531" s="117">
        <v>45138.638807870368</v>
      </c>
      <c r="J531" s="130">
        <v>5</v>
      </c>
      <c r="K531" s="120">
        <v>105000</v>
      </c>
    </row>
    <row r="532" spans="1:12" x14ac:dyDescent="0.35">
      <c r="A532">
        <v>880000439</v>
      </c>
      <c r="B532" t="s">
        <v>14</v>
      </c>
      <c r="C532" t="s">
        <v>106</v>
      </c>
      <c r="D532" t="s">
        <v>16</v>
      </c>
      <c r="G532" t="s">
        <v>1085</v>
      </c>
      <c r="H532">
        <v>1</v>
      </c>
      <c r="I532" s="117">
        <v>45138.719409722224</v>
      </c>
      <c r="J532" s="130">
        <v>6</v>
      </c>
      <c r="K532" s="120">
        <v>52500</v>
      </c>
    </row>
    <row r="533" spans="1:12" x14ac:dyDescent="0.35">
      <c r="A533">
        <v>880000434</v>
      </c>
      <c r="B533" t="s">
        <v>355</v>
      </c>
      <c r="C533" t="s">
        <v>15</v>
      </c>
      <c r="D533" t="s">
        <v>16</v>
      </c>
      <c r="G533" t="s">
        <v>1086</v>
      </c>
      <c r="H533">
        <v>5</v>
      </c>
      <c r="I533" s="117">
        <v>45138.750150462962</v>
      </c>
      <c r="J533" s="130">
        <v>5</v>
      </c>
      <c r="K533" s="120">
        <v>105000</v>
      </c>
    </row>
    <row r="534" spans="1:12" x14ac:dyDescent="0.35">
      <c r="A534">
        <v>880000438</v>
      </c>
      <c r="B534" t="s">
        <v>146</v>
      </c>
      <c r="C534" t="s">
        <v>15</v>
      </c>
      <c r="D534" t="s">
        <v>16</v>
      </c>
      <c r="G534" t="s">
        <v>1087</v>
      </c>
      <c r="H534">
        <v>2</v>
      </c>
      <c r="I534" s="117">
        <v>45138.750231481485</v>
      </c>
      <c r="J534" s="130">
        <v>9</v>
      </c>
      <c r="K534" s="120">
        <v>210000</v>
      </c>
    </row>
    <row r="535" spans="1:12" x14ac:dyDescent="0.35">
      <c r="A535">
        <v>890000265</v>
      </c>
      <c r="B535" t="s">
        <v>32</v>
      </c>
      <c r="C535" t="s">
        <v>15</v>
      </c>
      <c r="D535" t="s">
        <v>16</v>
      </c>
      <c r="G535" t="s">
        <v>1088</v>
      </c>
      <c r="H535">
        <v>2</v>
      </c>
      <c r="I535" s="117">
        <v>45138.75335648148</v>
      </c>
      <c r="J535" s="130">
        <v>7</v>
      </c>
      <c r="K535" s="120">
        <v>210000</v>
      </c>
    </row>
    <row r="536" spans="1:12" x14ac:dyDescent="0.35">
      <c r="A536">
        <v>890000266</v>
      </c>
      <c r="B536" t="s">
        <v>459</v>
      </c>
      <c r="C536" t="s">
        <v>15</v>
      </c>
      <c r="D536" t="s">
        <v>16</v>
      </c>
      <c r="G536" t="s">
        <v>626</v>
      </c>
      <c r="H536">
        <v>2</v>
      </c>
      <c r="I536" s="117">
        <v>45138.773738425924</v>
      </c>
      <c r="J536" s="130">
        <v>12</v>
      </c>
      <c r="K536" s="120">
        <v>136500</v>
      </c>
    </row>
    <row r="537" spans="1:12" x14ac:dyDescent="0.35">
      <c r="A537">
        <v>890000267</v>
      </c>
      <c r="B537" t="s">
        <v>127</v>
      </c>
      <c r="C537" t="s">
        <v>411</v>
      </c>
      <c r="D537" t="s">
        <v>16</v>
      </c>
      <c r="G537" t="s">
        <v>1089</v>
      </c>
      <c r="H537">
        <v>3</v>
      </c>
      <c r="I537" s="117">
        <v>45138.808240740742</v>
      </c>
      <c r="J537" s="130">
        <v>7</v>
      </c>
      <c r="K537" s="120">
        <v>157500</v>
      </c>
    </row>
    <row r="538" spans="1:12" ht="15" thickBot="1" x14ac:dyDescent="0.4">
      <c r="K538" s="121">
        <f>SUM(K433:K537)</f>
        <v>13671000</v>
      </c>
    </row>
    <row r="539" spans="1:12" ht="15" thickTop="1" x14ac:dyDescent="0.35"/>
    <row r="541" spans="1:12" x14ac:dyDescent="0.35">
      <c r="B541" s="16" t="s">
        <v>1090</v>
      </c>
    </row>
    <row r="542" spans="1:12" x14ac:dyDescent="0.35">
      <c r="A542" s="109" t="s">
        <v>1</v>
      </c>
      <c r="B542" s="1" t="s">
        <v>2</v>
      </c>
      <c r="C542" s="1" t="s">
        <v>3</v>
      </c>
      <c r="D542" s="1" t="s">
        <v>4</v>
      </c>
      <c r="E542" s="1" t="s">
        <v>5</v>
      </c>
      <c r="F542" s="1" t="s">
        <v>6</v>
      </c>
      <c r="G542" s="1" t="s">
        <v>7</v>
      </c>
      <c r="H542" s="109" t="s">
        <v>8</v>
      </c>
      <c r="I542" s="109" t="s">
        <v>9</v>
      </c>
      <c r="J542" s="109" t="s">
        <v>10</v>
      </c>
      <c r="K542" s="109" t="s">
        <v>11</v>
      </c>
      <c r="L542" s="11" t="s">
        <v>12</v>
      </c>
    </row>
    <row r="543" spans="1:12" x14ac:dyDescent="0.35">
      <c r="A543" s="133">
        <v>890000275</v>
      </c>
      <c r="B543" s="133" t="s">
        <v>459</v>
      </c>
      <c r="C543" s="133" t="s">
        <v>15</v>
      </c>
      <c r="D543" s="133" t="s">
        <v>16</v>
      </c>
      <c r="G543" s="133" t="s">
        <v>1091</v>
      </c>
      <c r="H543" s="133">
        <v>3</v>
      </c>
      <c r="I543" s="134">
        <v>45142.5878703704</v>
      </c>
      <c r="J543" s="135">
        <v>8</v>
      </c>
      <c r="K543" s="136">
        <v>136500</v>
      </c>
    </row>
    <row r="544" spans="1:12" x14ac:dyDescent="0.35">
      <c r="A544" s="133">
        <v>880000467</v>
      </c>
      <c r="B544" s="133" t="s">
        <v>83</v>
      </c>
      <c r="C544" s="133" t="s">
        <v>15</v>
      </c>
      <c r="D544" s="133" t="s">
        <v>16</v>
      </c>
      <c r="G544" s="133" t="s">
        <v>531</v>
      </c>
      <c r="H544" s="133">
        <v>2</v>
      </c>
      <c r="I544" s="134">
        <v>45152.415625000001</v>
      </c>
      <c r="J544" s="135">
        <v>12</v>
      </c>
      <c r="K544" s="136">
        <v>105000</v>
      </c>
    </row>
    <row r="545" spans="1:11" x14ac:dyDescent="0.35">
      <c r="A545" s="133">
        <v>890000279</v>
      </c>
      <c r="B545" s="133" t="s">
        <v>549</v>
      </c>
      <c r="C545" s="133" t="s">
        <v>15</v>
      </c>
      <c r="D545" s="133" t="s">
        <v>16</v>
      </c>
      <c r="G545" s="133" t="s">
        <v>1092</v>
      </c>
      <c r="H545" s="133">
        <v>1</v>
      </c>
      <c r="I545" s="134">
        <v>45145.6412962963</v>
      </c>
      <c r="J545" s="135">
        <v>12</v>
      </c>
      <c r="K545" s="136">
        <v>52500</v>
      </c>
    </row>
    <row r="546" spans="1:11" x14ac:dyDescent="0.35">
      <c r="A546" s="133">
        <v>880000466</v>
      </c>
      <c r="B546" s="133" t="s">
        <v>359</v>
      </c>
      <c r="C546" s="133" t="s">
        <v>257</v>
      </c>
      <c r="D546" s="133" t="s">
        <v>53</v>
      </c>
      <c r="G546" s="133" t="s">
        <v>1093</v>
      </c>
      <c r="H546" s="133">
        <v>2</v>
      </c>
      <c r="I546" s="134">
        <v>45153.469050925902</v>
      </c>
      <c r="J546" s="135">
        <v>12</v>
      </c>
      <c r="K546" s="136">
        <v>262500</v>
      </c>
    </row>
    <row r="547" spans="1:11" x14ac:dyDescent="0.35">
      <c r="A547" s="133">
        <v>880000477</v>
      </c>
      <c r="B547" s="133" t="s">
        <v>252</v>
      </c>
      <c r="C547" s="133" t="s">
        <v>15</v>
      </c>
      <c r="D547" s="133" t="s">
        <v>16</v>
      </c>
      <c r="G547" s="133" t="s">
        <v>1094</v>
      </c>
      <c r="H547" s="133">
        <v>1</v>
      </c>
      <c r="I547" s="134">
        <v>45156.665393518502</v>
      </c>
      <c r="J547" s="135">
        <v>3</v>
      </c>
      <c r="K547" s="136">
        <v>157500</v>
      </c>
    </row>
    <row r="548" spans="1:11" x14ac:dyDescent="0.35">
      <c r="A548" s="133">
        <v>880000442</v>
      </c>
      <c r="B548" s="133" t="s">
        <v>223</v>
      </c>
      <c r="C548" s="133" t="s">
        <v>15</v>
      </c>
      <c r="D548" s="133" t="s">
        <v>16</v>
      </c>
      <c r="G548" s="133" t="s">
        <v>338</v>
      </c>
      <c r="H548" s="133">
        <v>2</v>
      </c>
      <c r="I548" s="134">
        <v>45142.583078703698</v>
      </c>
      <c r="J548" s="135">
        <v>15</v>
      </c>
      <c r="K548" s="136">
        <v>189000</v>
      </c>
    </row>
    <row r="549" spans="1:11" x14ac:dyDescent="0.35">
      <c r="A549" s="133">
        <v>890000287</v>
      </c>
      <c r="B549" s="133" t="s">
        <v>24</v>
      </c>
      <c r="C549" s="133" t="s">
        <v>15</v>
      </c>
      <c r="D549" s="133" t="s">
        <v>16</v>
      </c>
      <c r="G549" s="133" t="s">
        <v>317</v>
      </c>
      <c r="H549" s="133">
        <v>2</v>
      </c>
      <c r="I549" s="134">
        <v>45147</v>
      </c>
      <c r="J549" s="135">
        <v>12</v>
      </c>
      <c r="K549" s="136">
        <v>210000</v>
      </c>
    </row>
    <row r="550" spans="1:11" x14ac:dyDescent="0.35">
      <c r="A550" s="133">
        <v>890000288</v>
      </c>
      <c r="B550" s="133" t="s">
        <v>14</v>
      </c>
      <c r="C550" s="133" t="s">
        <v>1095</v>
      </c>
      <c r="D550" s="133" t="s">
        <v>16</v>
      </c>
      <c r="G550" s="133" t="s">
        <v>1096</v>
      </c>
      <c r="H550" s="133">
        <v>1</v>
      </c>
      <c r="I550" s="134">
        <v>45148.362627314797</v>
      </c>
      <c r="J550" s="135">
        <v>9</v>
      </c>
      <c r="K550" s="136">
        <v>157500</v>
      </c>
    </row>
    <row r="551" spans="1:11" x14ac:dyDescent="0.35">
      <c r="A551" s="133">
        <v>890000304</v>
      </c>
      <c r="B551" s="133" t="s">
        <v>956</v>
      </c>
      <c r="C551" s="133" t="s">
        <v>15</v>
      </c>
      <c r="D551" s="133" t="s">
        <v>16</v>
      </c>
      <c r="G551" s="133" t="s">
        <v>1097</v>
      </c>
      <c r="H551" s="133">
        <v>1</v>
      </c>
      <c r="I551" s="134">
        <v>45169.348171296297</v>
      </c>
      <c r="J551" s="135">
        <v>3</v>
      </c>
      <c r="K551" s="136">
        <v>52500</v>
      </c>
    </row>
    <row r="552" spans="1:11" x14ac:dyDescent="0.35">
      <c r="A552" s="133">
        <v>880000475</v>
      </c>
      <c r="B552" s="133" t="s">
        <v>420</v>
      </c>
      <c r="C552" s="133" t="s">
        <v>15</v>
      </c>
      <c r="D552" s="133" t="s">
        <v>16</v>
      </c>
      <c r="G552" s="133" t="s">
        <v>1098</v>
      </c>
      <c r="H552" s="133">
        <v>1</v>
      </c>
      <c r="I552" s="134">
        <v>45155.633831018502</v>
      </c>
      <c r="J552" s="135">
        <v>12</v>
      </c>
      <c r="K552" s="136">
        <v>210000</v>
      </c>
    </row>
    <row r="553" spans="1:11" x14ac:dyDescent="0.35">
      <c r="A553" s="133">
        <v>880000446</v>
      </c>
      <c r="B553" s="133" t="s">
        <v>355</v>
      </c>
      <c r="C553" s="133" t="s">
        <v>15</v>
      </c>
      <c r="D553" s="133" t="s">
        <v>16</v>
      </c>
      <c r="G553" s="133" t="s">
        <v>1099</v>
      </c>
      <c r="H553" s="133">
        <v>3</v>
      </c>
      <c r="I553" s="134">
        <v>45145.512453703697</v>
      </c>
      <c r="J553" s="135">
        <v>8</v>
      </c>
      <c r="K553" s="136">
        <v>73500</v>
      </c>
    </row>
    <row r="554" spans="1:11" x14ac:dyDescent="0.35">
      <c r="A554" s="133">
        <v>880000469</v>
      </c>
      <c r="B554" s="133" t="s">
        <v>14</v>
      </c>
      <c r="C554" s="133" t="s">
        <v>15</v>
      </c>
      <c r="D554" s="133" t="s">
        <v>16</v>
      </c>
      <c r="G554" s="133" t="s">
        <v>1100</v>
      </c>
      <c r="H554" s="133">
        <v>2</v>
      </c>
      <c r="I554" s="134">
        <v>45153.571666666699</v>
      </c>
      <c r="J554" s="135">
        <v>12</v>
      </c>
      <c r="K554" s="136">
        <v>105000</v>
      </c>
    </row>
    <row r="555" spans="1:11" x14ac:dyDescent="0.35">
      <c r="A555" s="133">
        <v>890000274</v>
      </c>
      <c r="B555" s="133" t="s">
        <v>410</v>
      </c>
      <c r="C555" s="133" t="s">
        <v>15</v>
      </c>
      <c r="D555" s="133" t="s">
        <v>16</v>
      </c>
      <c r="G555" s="133" t="s">
        <v>1101</v>
      </c>
      <c r="H555" s="133">
        <v>1</v>
      </c>
      <c r="I555" s="134">
        <v>45146.605659722198</v>
      </c>
      <c r="J555" s="135">
        <v>8</v>
      </c>
      <c r="K555" s="136">
        <v>105000</v>
      </c>
    </row>
    <row r="556" spans="1:11" x14ac:dyDescent="0.35">
      <c r="A556" s="133">
        <v>890000273</v>
      </c>
      <c r="B556" s="133" t="s">
        <v>610</v>
      </c>
      <c r="C556" s="133" t="s">
        <v>15</v>
      </c>
      <c r="D556" s="133" t="s">
        <v>16</v>
      </c>
      <c r="G556" s="133" t="s">
        <v>612</v>
      </c>
      <c r="H556" s="133">
        <v>2</v>
      </c>
      <c r="I556" s="134">
        <v>45142.587858796302</v>
      </c>
      <c r="J556" s="135">
        <v>12</v>
      </c>
      <c r="K556" s="136">
        <v>157500</v>
      </c>
    </row>
    <row r="557" spans="1:11" x14ac:dyDescent="0.35">
      <c r="A557" s="133">
        <v>880000463</v>
      </c>
      <c r="B557" s="133" t="s">
        <v>146</v>
      </c>
      <c r="C557" s="133" t="s">
        <v>15</v>
      </c>
      <c r="D557" s="133" t="s">
        <v>16</v>
      </c>
      <c r="G557" s="133" t="s">
        <v>827</v>
      </c>
      <c r="H557" s="133">
        <v>2</v>
      </c>
      <c r="I557" s="134">
        <v>45149.6229282407</v>
      </c>
      <c r="J557" s="135">
        <v>6</v>
      </c>
      <c r="K557" s="136">
        <v>157500</v>
      </c>
    </row>
    <row r="558" spans="1:11" x14ac:dyDescent="0.35">
      <c r="A558" s="133">
        <v>880000483</v>
      </c>
      <c r="B558" s="133" t="s">
        <v>285</v>
      </c>
      <c r="C558" s="133" t="s">
        <v>15</v>
      </c>
      <c r="D558" s="133" t="s">
        <v>16</v>
      </c>
      <c r="G558" s="133" t="s">
        <v>1102</v>
      </c>
      <c r="H558" s="133">
        <v>2</v>
      </c>
      <c r="I558" s="134">
        <v>45168.488344907397</v>
      </c>
      <c r="J558" s="135">
        <v>18</v>
      </c>
      <c r="K558" s="136">
        <v>420000</v>
      </c>
    </row>
    <row r="559" spans="1:11" x14ac:dyDescent="0.35">
      <c r="A559" s="133">
        <v>880000484</v>
      </c>
      <c r="B559" s="133" t="s">
        <v>237</v>
      </c>
      <c r="C559" s="133" t="s">
        <v>15</v>
      </c>
      <c r="D559" s="133" t="s">
        <v>16</v>
      </c>
      <c r="G559" s="133" t="s">
        <v>1103</v>
      </c>
      <c r="H559" s="133">
        <v>1</v>
      </c>
      <c r="I559" s="134">
        <v>45168.505081018498</v>
      </c>
      <c r="J559" s="135">
        <v>12</v>
      </c>
      <c r="K559" s="136">
        <v>105000</v>
      </c>
    </row>
    <row r="560" spans="1:11" x14ac:dyDescent="0.35">
      <c r="A560" s="133">
        <v>890000305</v>
      </c>
      <c r="B560" s="133" t="s">
        <v>32</v>
      </c>
      <c r="C560" s="133" t="s">
        <v>15</v>
      </c>
      <c r="D560" s="133" t="s">
        <v>16</v>
      </c>
      <c r="G560" s="133" t="s">
        <v>1104</v>
      </c>
      <c r="H560" s="133">
        <v>1</v>
      </c>
      <c r="I560" s="134">
        <v>45169.5258680556</v>
      </c>
      <c r="J560" s="135">
        <v>7</v>
      </c>
      <c r="K560" s="136">
        <v>73500</v>
      </c>
    </row>
    <row r="561" spans="1:11" x14ac:dyDescent="0.35">
      <c r="A561" s="133">
        <v>890000283</v>
      </c>
      <c r="B561" s="133" t="s">
        <v>24</v>
      </c>
      <c r="C561" s="133" t="s">
        <v>15</v>
      </c>
      <c r="D561" s="133" t="s">
        <v>16</v>
      </c>
      <c r="G561" s="133" t="s">
        <v>1105</v>
      </c>
      <c r="H561" s="133">
        <v>1</v>
      </c>
      <c r="I561" s="134">
        <v>45147.507974537002</v>
      </c>
      <c r="J561" s="135">
        <v>6</v>
      </c>
      <c r="K561" s="136">
        <v>105000</v>
      </c>
    </row>
    <row r="562" spans="1:11" x14ac:dyDescent="0.35">
      <c r="A562" s="133">
        <v>890000293</v>
      </c>
      <c r="B562" s="133" t="s">
        <v>40</v>
      </c>
      <c r="C562" s="133" t="s">
        <v>15</v>
      </c>
      <c r="D562" s="133" t="s">
        <v>16</v>
      </c>
      <c r="G562" s="133" t="s">
        <v>1106</v>
      </c>
      <c r="H562" s="133">
        <v>1</v>
      </c>
      <c r="I562" s="134">
        <v>45150.495196759301</v>
      </c>
      <c r="J562" s="135">
        <v>8</v>
      </c>
      <c r="K562" s="136">
        <v>231000</v>
      </c>
    </row>
    <row r="563" spans="1:11" x14ac:dyDescent="0.35">
      <c r="A563" s="133">
        <v>890000302</v>
      </c>
      <c r="B563" s="133" t="s">
        <v>809</v>
      </c>
      <c r="C563" s="133" t="s">
        <v>381</v>
      </c>
      <c r="D563" s="133" t="s">
        <v>16</v>
      </c>
      <c r="G563" s="133" t="s">
        <v>1107</v>
      </c>
      <c r="H563" s="133">
        <v>1</v>
      </c>
      <c r="I563" s="134">
        <v>45163.501134259299</v>
      </c>
      <c r="J563" s="135">
        <v>12</v>
      </c>
      <c r="K563" s="136">
        <v>105000</v>
      </c>
    </row>
    <row r="564" spans="1:11" x14ac:dyDescent="0.35">
      <c r="A564" s="133">
        <v>880000461</v>
      </c>
      <c r="B564" s="133" t="s">
        <v>230</v>
      </c>
      <c r="C564" s="133" t="s">
        <v>169</v>
      </c>
      <c r="D564" s="133" t="s">
        <v>53</v>
      </c>
      <c r="G564" s="133" t="s">
        <v>1108</v>
      </c>
      <c r="H564" s="133">
        <v>3</v>
      </c>
      <c r="I564" s="134">
        <v>45148.581886574102</v>
      </c>
      <c r="J564" s="135">
        <v>10</v>
      </c>
      <c r="K564" s="136">
        <v>115500</v>
      </c>
    </row>
    <row r="565" spans="1:11" x14ac:dyDescent="0.35">
      <c r="A565" s="133">
        <v>880000449</v>
      </c>
      <c r="B565" s="133" t="s">
        <v>146</v>
      </c>
      <c r="C565" s="133" t="s">
        <v>15</v>
      </c>
      <c r="D565" s="133" t="s">
        <v>16</v>
      </c>
      <c r="G565" s="133" t="s">
        <v>1109</v>
      </c>
      <c r="H565" s="133">
        <v>3</v>
      </c>
      <c r="I565" s="134">
        <v>45145.5398263889</v>
      </c>
      <c r="J565" s="135">
        <v>6</v>
      </c>
      <c r="K565" s="136">
        <v>210000</v>
      </c>
    </row>
    <row r="566" spans="1:11" x14ac:dyDescent="0.35">
      <c r="A566" s="133">
        <v>880000456</v>
      </c>
      <c r="B566" s="133" t="s">
        <v>252</v>
      </c>
      <c r="C566" s="133" t="s">
        <v>257</v>
      </c>
      <c r="D566" s="133" t="s">
        <v>53</v>
      </c>
      <c r="G566" s="133" t="s">
        <v>1110</v>
      </c>
      <c r="H566" s="133">
        <v>1</v>
      </c>
      <c r="I566" s="134">
        <v>45147.426400463002</v>
      </c>
      <c r="J566" s="135">
        <v>6</v>
      </c>
      <c r="K566" s="136">
        <v>157500</v>
      </c>
    </row>
    <row r="567" spans="1:11" x14ac:dyDescent="0.35">
      <c r="A567" s="133">
        <v>890000292</v>
      </c>
      <c r="B567" s="133" t="s">
        <v>14</v>
      </c>
      <c r="C567" s="133" t="s">
        <v>116</v>
      </c>
      <c r="D567" s="133" t="s">
        <v>53</v>
      </c>
      <c r="G567" s="133" t="s">
        <v>1111</v>
      </c>
      <c r="H567" s="133">
        <v>2</v>
      </c>
      <c r="I567" s="134">
        <v>45150.4981134259</v>
      </c>
      <c r="J567" s="135">
        <v>6</v>
      </c>
      <c r="K567" s="136">
        <v>157500</v>
      </c>
    </row>
    <row r="568" spans="1:11" x14ac:dyDescent="0.35">
      <c r="A568" s="133">
        <v>890000277</v>
      </c>
      <c r="B568" s="133" t="s">
        <v>549</v>
      </c>
      <c r="C568" s="133" t="s">
        <v>15</v>
      </c>
      <c r="D568" s="133" t="s">
        <v>16</v>
      </c>
      <c r="G568" s="133" t="s">
        <v>1112</v>
      </c>
      <c r="H568" s="133">
        <v>1</v>
      </c>
      <c r="I568" s="134">
        <v>45145.6412962963</v>
      </c>
      <c r="J568" s="135">
        <v>12</v>
      </c>
      <c r="K568" s="136">
        <v>52500</v>
      </c>
    </row>
    <row r="569" spans="1:11" x14ac:dyDescent="0.35">
      <c r="A569" s="133">
        <v>890000278</v>
      </c>
      <c r="B569" s="133" t="s">
        <v>32</v>
      </c>
      <c r="C569" s="133" t="s">
        <v>15</v>
      </c>
      <c r="D569" s="133" t="s">
        <v>16</v>
      </c>
      <c r="G569" s="133" t="s">
        <v>1113</v>
      </c>
      <c r="H569" s="133">
        <v>2</v>
      </c>
      <c r="I569" s="134">
        <v>45145.564189814802</v>
      </c>
      <c r="J569" s="135">
        <v>8</v>
      </c>
      <c r="K569" s="136">
        <v>136500</v>
      </c>
    </row>
    <row r="570" spans="1:11" x14ac:dyDescent="0.35">
      <c r="A570" s="133">
        <v>880000452</v>
      </c>
      <c r="B570" s="133" t="s">
        <v>14</v>
      </c>
      <c r="C570" s="133" t="s">
        <v>15</v>
      </c>
      <c r="D570" s="133" t="s">
        <v>16</v>
      </c>
      <c r="G570" s="133" t="s">
        <v>1114</v>
      </c>
      <c r="H570" s="133">
        <v>2</v>
      </c>
      <c r="I570" s="134">
        <v>45146.567627314798</v>
      </c>
      <c r="J570" s="135">
        <v>6</v>
      </c>
      <c r="K570" s="136">
        <v>105000</v>
      </c>
    </row>
    <row r="571" spans="1:11" x14ac:dyDescent="0.35">
      <c r="A571" s="133">
        <v>880000464</v>
      </c>
      <c r="B571" s="133" t="s">
        <v>131</v>
      </c>
      <c r="C571" s="133" t="s">
        <v>188</v>
      </c>
      <c r="D571" s="133" t="s">
        <v>16</v>
      </c>
      <c r="G571" s="133" t="s">
        <v>1115</v>
      </c>
      <c r="H571" s="133">
        <v>1</v>
      </c>
      <c r="I571" s="134">
        <v>45149.622939814799</v>
      </c>
      <c r="J571" s="135">
        <v>12</v>
      </c>
      <c r="K571" s="136">
        <v>105000</v>
      </c>
    </row>
    <row r="572" spans="1:11" x14ac:dyDescent="0.35">
      <c r="A572" s="133">
        <v>890000285</v>
      </c>
      <c r="B572" s="133" t="s">
        <v>447</v>
      </c>
      <c r="C572" s="133" t="s">
        <v>15</v>
      </c>
      <c r="D572" s="133" t="s">
        <v>16</v>
      </c>
      <c r="G572" s="133" t="s">
        <v>1116</v>
      </c>
      <c r="H572" s="133">
        <v>2</v>
      </c>
      <c r="I572" s="134">
        <v>45147.460625</v>
      </c>
      <c r="J572" s="135">
        <v>12</v>
      </c>
      <c r="K572" s="136">
        <v>105000</v>
      </c>
    </row>
    <row r="573" spans="1:11" x14ac:dyDescent="0.35">
      <c r="A573" s="133">
        <v>880000480</v>
      </c>
      <c r="B573" s="133" t="s">
        <v>359</v>
      </c>
      <c r="C573" s="133" t="s">
        <v>257</v>
      </c>
      <c r="D573" s="133" t="s">
        <v>53</v>
      </c>
      <c r="G573" s="133" t="s">
        <v>1117</v>
      </c>
      <c r="H573" s="133">
        <v>3</v>
      </c>
      <c r="I573" s="134">
        <v>45161.565740740698</v>
      </c>
      <c r="J573" s="135">
        <v>6</v>
      </c>
      <c r="K573" s="136">
        <v>147000</v>
      </c>
    </row>
    <row r="574" spans="1:11" x14ac:dyDescent="0.35">
      <c r="A574" s="133">
        <v>880000468</v>
      </c>
      <c r="B574" s="133" t="s">
        <v>14</v>
      </c>
      <c r="C574" s="133" t="s">
        <v>15</v>
      </c>
      <c r="D574" s="133" t="s">
        <v>16</v>
      </c>
      <c r="G574" s="133" t="s">
        <v>1118</v>
      </c>
      <c r="H574" s="133">
        <v>2</v>
      </c>
      <c r="I574" s="134">
        <v>45153.595405092601</v>
      </c>
      <c r="J574" s="135">
        <v>6</v>
      </c>
      <c r="K574" s="136">
        <v>105000</v>
      </c>
    </row>
    <row r="575" spans="1:11" x14ac:dyDescent="0.35">
      <c r="A575" s="133">
        <v>890000271</v>
      </c>
      <c r="B575" s="133" t="s">
        <v>465</v>
      </c>
      <c r="C575" s="133" t="s">
        <v>15</v>
      </c>
      <c r="D575" s="133" t="s">
        <v>16</v>
      </c>
      <c r="G575" s="133" t="s">
        <v>624</v>
      </c>
      <c r="H575" s="133">
        <v>2</v>
      </c>
      <c r="I575" s="134">
        <v>45141.533194444397</v>
      </c>
      <c r="J575" s="135">
        <v>4</v>
      </c>
      <c r="K575" s="136">
        <v>89250</v>
      </c>
    </row>
    <row r="576" spans="1:11" x14ac:dyDescent="0.35">
      <c r="A576" s="133">
        <v>890000296</v>
      </c>
      <c r="B576" s="133" t="s">
        <v>261</v>
      </c>
      <c r="C576" s="133" t="s">
        <v>15</v>
      </c>
      <c r="D576" s="133" t="s">
        <v>16</v>
      </c>
      <c r="G576" s="133" t="s">
        <v>1119</v>
      </c>
      <c r="H576" s="133">
        <v>2</v>
      </c>
      <c r="I576" s="134">
        <v>45153.437488425901</v>
      </c>
      <c r="J576" s="135">
        <v>12</v>
      </c>
      <c r="K576" s="136">
        <v>105000</v>
      </c>
    </row>
    <row r="577" spans="1:11" x14ac:dyDescent="0.35">
      <c r="A577" s="133">
        <v>890000291</v>
      </c>
      <c r="B577" s="133" t="s">
        <v>146</v>
      </c>
      <c r="C577" s="133" t="s">
        <v>15</v>
      </c>
      <c r="D577" s="133" t="s">
        <v>16</v>
      </c>
      <c r="G577" s="133" t="s">
        <v>1120</v>
      </c>
      <c r="H577" s="133">
        <v>2</v>
      </c>
      <c r="I577" s="134">
        <v>45149.520219907397</v>
      </c>
      <c r="J577" s="135">
        <v>7</v>
      </c>
      <c r="K577" s="136">
        <v>63000</v>
      </c>
    </row>
    <row r="578" spans="1:11" x14ac:dyDescent="0.35">
      <c r="A578" s="133">
        <v>880000460</v>
      </c>
      <c r="B578" s="133" t="s">
        <v>14</v>
      </c>
      <c r="C578" s="133" t="s">
        <v>169</v>
      </c>
      <c r="D578" s="133" t="s">
        <v>53</v>
      </c>
      <c r="G578" s="133" t="s">
        <v>1121</v>
      </c>
      <c r="H578" s="133">
        <v>2</v>
      </c>
      <c r="I578" s="134">
        <v>45148.532754629603</v>
      </c>
      <c r="J578" s="135">
        <v>12</v>
      </c>
      <c r="K578" s="136">
        <v>241500</v>
      </c>
    </row>
    <row r="579" spans="1:11" x14ac:dyDescent="0.35">
      <c r="A579" s="133">
        <v>880000476</v>
      </c>
      <c r="B579" s="133" t="s">
        <v>36</v>
      </c>
      <c r="C579" s="133" t="s">
        <v>169</v>
      </c>
      <c r="D579" s="133" t="s">
        <v>53</v>
      </c>
      <c r="G579" s="133" t="s">
        <v>1122</v>
      </c>
      <c r="H579" s="133">
        <v>2</v>
      </c>
      <c r="I579" s="134">
        <v>45155</v>
      </c>
      <c r="J579" s="135">
        <v>10</v>
      </c>
      <c r="K579" s="136">
        <v>63000</v>
      </c>
    </row>
    <row r="580" spans="1:11" x14ac:dyDescent="0.35">
      <c r="A580" s="133">
        <v>880000448</v>
      </c>
      <c r="B580" s="133" t="s">
        <v>44</v>
      </c>
      <c r="C580" s="133" t="s">
        <v>15</v>
      </c>
      <c r="D580" s="133" t="s">
        <v>16</v>
      </c>
      <c r="G580" s="133" t="s">
        <v>1123</v>
      </c>
      <c r="H580" s="133">
        <v>3</v>
      </c>
      <c r="I580" s="134">
        <v>45145.4678935185</v>
      </c>
      <c r="J580" s="135">
        <v>12</v>
      </c>
      <c r="K580" s="136">
        <v>210000</v>
      </c>
    </row>
    <row r="581" spans="1:11" x14ac:dyDescent="0.35">
      <c r="A581" s="133">
        <v>890000298</v>
      </c>
      <c r="B581" s="133" t="s">
        <v>44</v>
      </c>
      <c r="C581" s="133" t="s">
        <v>52</v>
      </c>
      <c r="D581" s="133" t="s">
        <v>53</v>
      </c>
      <c r="G581" s="133" t="s">
        <v>1124</v>
      </c>
      <c r="H581" s="133">
        <v>2</v>
      </c>
      <c r="I581" s="134">
        <v>45154.526979166701</v>
      </c>
      <c r="J581" s="135">
        <v>15</v>
      </c>
      <c r="K581" s="136">
        <v>315000</v>
      </c>
    </row>
    <row r="582" spans="1:11" x14ac:dyDescent="0.35">
      <c r="A582" s="133">
        <v>890000290</v>
      </c>
      <c r="B582" s="133" t="s">
        <v>139</v>
      </c>
      <c r="C582" s="133" t="s">
        <v>15</v>
      </c>
      <c r="D582" s="133" t="s">
        <v>16</v>
      </c>
      <c r="G582" s="133" t="s">
        <v>1125</v>
      </c>
      <c r="H582" s="133">
        <v>2</v>
      </c>
      <c r="I582" s="134">
        <v>45148.500914351898</v>
      </c>
      <c r="J582" s="135">
        <v>6</v>
      </c>
      <c r="K582" s="136">
        <v>57750</v>
      </c>
    </row>
    <row r="583" spans="1:11" x14ac:dyDescent="0.35">
      <c r="A583" s="133">
        <v>880000444</v>
      </c>
      <c r="B583" s="133" t="s">
        <v>14</v>
      </c>
      <c r="C583" s="133" t="s">
        <v>188</v>
      </c>
      <c r="D583" s="133" t="s">
        <v>16</v>
      </c>
      <c r="G583" s="133" t="s">
        <v>1126</v>
      </c>
      <c r="H583" s="133">
        <v>2</v>
      </c>
      <c r="I583" s="134">
        <v>45142.404918981498</v>
      </c>
      <c r="J583" s="135">
        <v>12</v>
      </c>
      <c r="K583" s="136">
        <v>105000</v>
      </c>
    </row>
    <row r="584" spans="1:11" x14ac:dyDescent="0.35">
      <c r="A584" s="133">
        <v>880000457</v>
      </c>
      <c r="B584" s="133" t="s">
        <v>102</v>
      </c>
      <c r="C584" s="133" t="s">
        <v>204</v>
      </c>
      <c r="D584" s="133" t="s">
        <v>53</v>
      </c>
      <c r="G584" s="133" t="s">
        <v>1127</v>
      </c>
      <c r="H584" s="133">
        <v>4</v>
      </c>
      <c r="I584" s="134">
        <v>45147.524803240703</v>
      </c>
      <c r="J584" s="135">
        <v>6</v>
      </c>
      <c r="K584" s="136">
        <v>210000</v>
      </c>
    </row>
    <row r="585" spans="1:11" x14ac:dyDescent="0.35">
      <c r="A585" s="133">
        <v>880000470</v>
      </c>
      <c r="B585" s="133" t="s">
        <v>14</v>
      </c>
      <c r="C585" s="133" t="s">
        <v>188</v>
      </c>
      <c r="D585" s="133" t="s">
        <v>16</v>
      </c>
      <c r="G585" s="133" t="s">
        <v>1128</v>
      </c>
      <c r="H585" s="133">
        <v>1</v>
      </c>
      <c r="I585" s="134">
        <v>45153.633518518502</v>
      </c>
      <c r="J585" s="135">
        <v>4</v>
      </c>
      <c r="K585" s="136">
        <v>52500</v>
      </c>
    </row>
    <row r="586" spans="1:11" x14ac:dyDescent="0.35">
      <c r="A586" s="133">
        <v>880000458</v>
      </c>
      <c r="B586" s="133" t="s">
        <v>355</v>
      </c>
      <c r="C586" s="133" t="s">
        <v>15</v>
      </c>
      <c r="D586" s="133" t="s">
        <v>16</v>
      </c>
      <c r="G586" s="133" t="s">
        <v>1129</v>
      </c>
      <c r="H586" s="133">
        <v>1</v>
      </c>
      <c r="I586" s="134">
        <v>45148</v>
      </c>
      <c r="J586" s="135">
        <v>10</v>
      </c>
      <c r="K586" s="136">
        <v>105000</v>
      </c>
    </row>
    <row r="587" spans="1:11" x14ac:dyDescent="0.35">
      <c r="A587" s="133">
        <v>890000272</v>
      </c>
      <c r="B587" s="133" t="s">
        <v>557</v>
      </c>
      <c r="C587" s="133" t="s">
        <v>1095</v>
      </c>
      <c r="D587" s="133" t="s">
        <v>16</v>
      </c>
      <c r="G587" s="133" t="s">
        <v>1130</v>
      </c>
      <c r="H587" s="133">
        <v>2</v>
      </c>
      <c r="I587" s="134">
        <v>45141.546296296299</v>
      </c>
      <c r="J587" s="135">
        <v>12</v>
      </c>
      <c r="K587" s="136">
        <v>157500</v>
      </c>
    </row>
    <row r="588" spans="1:11" x14ac:dyDescent="0.35">
      <c r="A588" s="133">
        <v>880000443</v>
      </c>
      <c r="B588" s="133" t="s">
        <v>139</v>
      </c>
      <c r="C588" s="133" t="s">
        <v>15</v>
      </c>
      <c r="D588" s="133" t="s">
        <v>16</v>
      </c>
      <c r="G588" s="133" t="s">
        <v>1131</v>
      </c>
      <c r="H588" s="133">
        <v>2</v>
      </c>
      <c r="I588" s="134">
        <v>45141.602453703701</v>
      </c>
      <c r="J588" s="135">
        <v>12</v>
      </c>
      <c r="K588" s="136">
        <v>210000</v>
      </c>
    </row>
    <row r="589" spans="1:11" x14ac:dyDescent="0.35">
      <c r="A589" s="133">
        <v>880000479</v>
      </c>
      <c r="B589" s="133" t="s">
        <v>14</v>
      </c>
      <c r="C589" s="133" t="s">
        <v>188</v>
      </c>
      <c r="D589" s="133" t="s">
        <v>16</v>
      </c>
      <c r="G589" s="133" t="s">
        <v>1132</v>
      </c>
      <c r="H589" s="133">
        <v>2</v>
      </c>
      <c r="I589" s="134">
        <v>45156.492349537002</v>
      </c>
      <c r="J589" s="135">
        <v>6</v>
      </c>
      <c r="K589" s="136">
        <v>57750</v>
      </c>
    </row>
    <row r="590" spans="1:11" x14ac:dyDescent="0.35">
      <c r="A590" s="133">
        <v>880000481</v>
      </c>
      <c r="B590" s="133" t="s">
        <v>14</v>
      </c>
      <c r="C590" s="133" t="s">
        <v>188</v>
      </c>
      <c r="D590" s="133" t="s">
        <v>16</v>
      </c>
      <c r="G590" s="133" t="s">
        <v>1133</v>
      </c>
      <c r="H590" s="133">
        <v>2</v>
      </c>
      <c r="I590" s="134">
        <v>45162.570324074099</v>
      </c>
      <c r="J590" s="135">
        <v>12</v>
      </c>
      <c r="K590" s="136">
        <v>315000</v>
      </c>
    </row>
    <row r="591" spans="1:11" x14ac:dyDescent="0.35">
      <c r="A591" s="133">
        <v>880000485</v>
      </c>
      <c r="B591" s="133" t="s">
        <v>14</v>
      </c>
      <c r="C591" s="133" t="s">
        <v>15</v>
      </c>
      <c r="D591" s="133" t="s">
        <v>16</v>
      </c>
      <c r="G591" s="133" t="s">
        <v>1134</v>
      </c>
      <c r="H591" s="133">
        <v>1</v>
      </c>
      <c r="I591" s="134">
        <v>45169.617604166699</v>
      </c>
      <c r="J591" s="135">
        <v>12</v>
      </c>
      <c r="K591" s="136">
        <v>105000</v>
      </c>
    </row>
    <row r="592" spans="1:11" x14ac:dyDescent="0.35">
      <c r="A592" s="133">
        <v>880000482</v>
      </c>
      <c r="B592" s="133" t="s">
        <v>44</v>
      </c>
      <c r="C592" s="133" t="s">
        <v>15</v>
      </c>
      <c r="D592" s="133" t="s">
        <v>16</v>
      </c>
      <c r="G592" s="133" t="s">
        <v>768</v>
      </c>
      <c r="H592" s="133">
        <v>2</v>
      </c>
      <c r="I592" s="134">
        <v>45164.423518518503</v>
      </c>
      <c r="J592" s="135">
        <v>6</v>
      </c>
      <c r="K592" s="136">
        <v>157500</v>
      </c>
    </row>
    <row r="593" spans="1:11" x14ac:dyDescent="0.35">
      <c r="A593" s="133">
        <v>890000299</v>
      </c>
      <c r="B593" s="133" t="s">
        <v>1135</v>
      </c>
      <c r="C593" s="133" t="s">
        <v>15</v>
      </c>
      <c r="D593" s="133" t="s">
        <v>16</v>
      </c>
      <c r="G593" s="133" t="s">
        <v>1136</v>
      </c>
      <c r="H593" s="133">
        <v>1</v>
      </c>
      <c r="I593" s="134">
        <v>45154.441377314797</v>
      </c>
      <c r="J593" s="135">
        <v>7</v>
      </c>
      <c r="K593" s="136">
        <v>84000</v>
      </c>
    </row>
    <row r="594" spans="1:11" x14ac:dyDescent="0.35">
      <c r="A594" s="133">
        <v>880000453</v>
      </c>
      <c r="B594" s="133" t="s">
        <v>58</v>
      </c>
      <c r="C594" s="133" t="s">
        <v>15</v>
      </c>
      <c r="D594" s="133" t="s">
        <v>16</v>
      </c>
      <c r="G594" s="133" t="s">
        <v>1137</v>
      </c>
      <c r="H594" s="133">
        <v>2</v>
      </c>
      <c r="I594" s="134">
        <v>45146.567627314798</v>
      </c>
      <c r="J594" s="135">
        <v>12</v>
      </c>
      <c r="K594" s="136">
        <v>315000</v>
      </c>
    </row>
    <row r="595" spans="1:11" x14ac:dyDescent="0.35">
      <c r="A595" s="133">
        <v>890000280</v>
      </c>
      <c r="B595" s="133" t="s">
        <v>40</v>
      </c>
      <c r="C595" s="133" t="s">
        <v>15</v>
      </c>
      <c r="D595" s="133" t="s">
        <v>16</v>
      </c>
      <c r="G595" s="133" t="s">
        <v>678</v>
      </c>
      <c r="H595" s="133">
        <v>2</v>
      </c>
      <c r="I595" s="134">
        <v>45146.406712962998</v>
      </c>
      <c r="J595" s="135">
        <v>12</v>
      </c>
      <c r="K595" s="136">
        <v>126000</v>
      </c>
    </row>
    <row r="596" spans="1:11" x14ac:dyDescent="0.35">
      <c r="A596" s="133">
        <v>890000281</v>
      </c>
      <c r="B596" s="133" t="s">
        <v>462</v>
      </c>
      <c r="C596" s="133" t="s">
        <v>15</v>
      </c>
      <c r="D596" s="133" t="s">
        <v>16</v>
      </c>
      <c r="G596" s="133" t="s">
        <v>1138</v>
      </c>
      <c r="H596" s="133">
        <v>1</v>
      </c>
      <c r="I596" s="134">
        <v>45147.524803240703</v>
      </c>
      <c r="J596" s="135">
        <v>12</v>
      </c>
      <c r="K596" s="136">
        <v>105000</v>
      </c>
    </row>
    <row r="597" spans="1:11" x14ac:dyDescent="0.35">
      <c r="A597" s="133">
        <v>880000451</v>
      </c>
      <c r="B597" s="133" t="s">
        <v>44</v>
      </c>
      <c r="C597" s="133" t="s">
        <v>15</v>
      </c>
      <c r="D597" s="133" t="s">
        <v>16</v>
      </c>
      <c r="G597" s="133" t="s">
        <v>1139</v>
      </c>
      <c r="H597" s="133">
        <v>2</v>
      </c>
      <c r="I597" s="134">
        <v>45146.421030092599</v>
      </c>
      <c r="J597" s="135">
        <v>12</v>
      </c>
      <c r="K597" s="136">
        <v>136500</v>
      </c>
    </row>
    <row r="598" spans="1:11" x14ac:dyDescent="0.35">
      <c r="A598" s="133">
        <v>880000462</v>
      </c>
      <c r="B598" s="133" t="s">
        <v>223</v>
      </c>
      <c r="C598" s="133" t="s">
        <v>15</v>
      </c>
      <c r="D598" s="133" t="s">
        <v>16</v>
      </c>
      <c r="G598" s="133" t="s">
        <v>1140</v>
      </c>
      <c r="H598" s="133">
        <v>2</v>
      </c>
      <c r="I598" s="134">
        <v>45148.512511574103</v>
      </c>
      <c r="J598" s="135">
        <v>12</v>
      </c>
      <c r="K598" s="136">
        <v>126000</v>
      </c>
    </row>
    <row r="599" spans="1:11" x14ac:dyDescent="0.35">
      <c r="A599" s="133">
        <v>880000465</v>
      </c>
      <c r="B599" s="133" t="s">
        <v>355</v>
      </c>
      <c r="C599" s="133" t="s">
        <v>52</v>
      </c>
      <c r="D599" s="133" t="s">
        <v>53</v>
      </c>
      <c r="G599" s="133" t="s">
        <v>151</v>
      </c>
      <c r="H599" s="133">
        <v>1</v>
      </c>
      <c r="I599" s="134">
        <v>45149.4781828704</v>
      </c>
      <c r="J599" s="135">
        <v>8</v>
      </c>
      <c r="K599" s="136">
        <v>105000</v>
      </c>
    </row>
    <row r="600" spans="1:11" x14ac:dyDescent="0.35">
      <c r="A600" s="133">
        <v>880000478</v>
      </c>
      <c r="B600" s="133" t="s">
        <v>230</v>
      </c>
      <c r="C600" s="133" t="s">
        <v>52</v>
      </c>
      <c r="D600" s="133" t="s">
        <v>53</v>
      </c>
      <c r="G600" s="133" t="s">
        <v>1141</v>
      </c>
      <c r="H600" s="133">
        <v>2</v>
      </c>
      <c r="I600" s="134">
        <v>45156.672210648103</v>
      </c>
      <c r="J600" s="135">
        <v>8</v>
      </c>
      <c r="K600" s="136">
        <v>105000</v>
      </c>
    </row>
    <row r="601" spans="1:11" x14ac:dyDescent="0.35">
      <c r="A601" s="133">
        <v>890000269</v>
      </c>
      <c r="B601" s="133" t="s">
        <v>809</v>
      </c>
      <c r="C601" s="133" t="s">
        <v>116</v>
      </c>
      <c r="D601" s="133" t="s">
        <v>53</v>
      </c>
      <c r="G601" s="133" t="s">
        <v>967</v>
      </c>
      <c r="H601" s="133">
        <v>2</v>
      </c>
      <c r="I601" s="134">
        <v>45140</v>
      </c>
      <c r="J601" s="135">
        <v>3</v>
      </c>
      <c r="K601" s="136">
        <v>84000</v>
      </c>
    </row>
    <row r="602" spans="1:11" x14ac:dyDescent="0.35">
      <c r="A602" s="133">
        <v>880000450</v>
      </c>
      <c r="B602" s="133" t="s">
        <v>871</v>
      </c>
      <c r="C602" s="133" t="s">
        <v>15</v>
      </c>
      <c r="D602" s="133" t="s">
        <v>16</v>
      </c>
      <c r="G602" s="133" t="s">
        <v>1142</v>
      </c>
      <c r="H602" s="133">
        <v>1</v>
      </c>
      <c r="I602" s="134">
        <v>45145.641863425903</v>
      </c>
      <c r="J602" s="135">
        <v>12</v>
      </c>
      <c r="K602" s="136">
        <v>136500</v>
      </c>
    </row>
    <row r="603" spans="1:11" x14ac:dyDescent="0.35">
      <c r="A603" s="133">
        <v>880000474</v>
      </c>
      <c r="B603" s="133" t="s">
        <v>32</v>
      </c>
      <c r="C603" s="133" t="s">
        <v>15</v>
      </c>
      <c r="D603" s="133" t="s">
        <v>16</v>
      </c>
      <c r="G603" s="133" t="s">
        <v>1143</v>
      </c>
      <c r="H603" s="133">
        <v>3</v>
      </c>
      <c r="I603" s="134">
        <v>45155.633842592601</v>
      </c>
      <c r="J603" s="135">
        <v>5</v>
      </c>
      <c r="K603" s="136">
        <v>157500</v>
      </c>
    </row>
    <row r="604" spans="1:11" x14ac:dyDescent="0.35">
      <c r="A604" s="133">
        <v>890000282</v>
      </c>
      <c r="B604" s="133" t="s">
        <v>14</v>
      </c>
      <c r="C604" s="133" t="s">
        <v>188</v>
      </c>
      <c r="D604" s="133" t="s">
        <v>16</v>
      </c>
      <c r="G604" s="133" t="s">
        <v>900</v>
      </c>
      <c r="H604" s="133">
        <v>2</v>
      </c>
      <c r="I604" s="134">
        <v>45146.581643518497</v>
      </c>
      <c r="J604" s="135">
        <v>6</v>
      </c>
      <c r="K604" s="136">
        <v>63000</v>
      </c>
    </row>
    <row r="605" spans="1:11" x14ac:dyDescent="0.35">
      <c r="A605" s="133">
        <v>890000303</v>
      </c>
      <c r="B605" s="133" t="s">
        <v>871</v>
      </c>
      <c r="C605" s="133" t="s">
        <v>15</v>
      </c>
      <c r="D605" s="133" t="s">
        <v>16</v>
      </c>
      <c r="G605" s="133" t="s">
        <v>566</v>
      </c>
      <c r="H605" s="133">
        <v>2</v>
      </c>
      <c r="I605" s="134">
        <v>45164.528229166703</v>
      </c>
      <c r="J605" s="135">
        <v>12</v>
      </c>
      <c r="K605" s="136">
        <v>315000</v>
      </c>
    </row>
    <row r="606" spans="1:11" x14ac:dyDescent="0.35">
      <c r="A606" s="133">
        <v>880000472</v>
      </c>
      <c r="B606" s="133" t="s">
        <v>44</v>
      </c>
      <c r="C606" s="133" t="s">
        <v>52</v>
      </c>
      <c r="D606" s="133" t="s">
        <v>53</v>
      </c>
      <c r="G606" s="133" t="s">
        <v>1144</v>
      </c>
      <c r="H606" s="133">
        <v>1</v>
      </c>
      <c r="I606" s="134">
        <v>45154.5066898148</v>
      </c>
      <c r="J606" s="135">
        <v>7</v>
      </c>
      <c r="K606" s="136">
        <v>84000</v>
      </c>
    </row>
    <row r="607" spans="1:11" x14ac:dyDescent="0.35">
      <c r="A607" s="133">
        <v>880000471</v>
      </c>
      <c r="B607" s="133" t="s">
        <v>14</v>
      </c>
      <c r="C607" s="133" t="s">
        <v>52</v>
      </c>
      <c r="D607" s="133" t="s">
        <v>53</v>
      </c>
      <c r="G607" s="133" t="s">
        <v>1145</v>
      </c>
      <c r="H607" s="133">
        <v>1</v>
      </c>
      <c r="I607" s="134">
        <v>45153.595451388901</v>
      </c>
      <c r="J607" s="135">
        <v>3</v>
      </c>
      <c r="K607" s="136">
        <v>105000</v>
      </c>
    </row>
    <row r="608" spans="1:11" x14ac:dyDescent="0.35">
      <c r="A608" s="133">
        <v>880000440</v>
      </c>
      <c r="B608" s="133" t="s">
        <v>32</v>
      </c>
      <c r="C608" s="133" t="s">
        <v>15</v>
      </c>
      <c r="D608" s="133" t="s">
        <v>16</v>
      </c>
      <c r="G608" s="133" t="s">
        <v>1146</v>
      </c>
      <c r="H608" s="133">
        <v>2</v>
      </c>
      <c r="I608" s="134">
        <v>45140.590902777803</v>
      </c>
      <c r="J608" s="135">
        <v>7</v>
      </c>
      <c r="K608" s="136">
        <v>210000</v>
      </c>
    </row>
    <row r="609" spans="1:11" x14ac:dyDescent="0.35">
      <c r="A609" s="133">
        <v>880000473</v>
      </c>
      <c r="B609" s="133" t="s">
        <v>256</v>
      </c>
      <c r="C609" s="133" t="s">
        <v>188</v>
      </c>
      <c r="D609" s="133" t="s">
        <v>16</v>
      </c>
      <c r="G609" s="133" t="s">
        <v>1147</v>
      </c>
      <c r="H609" s="133">
        <v>2</v>
      </c>
      <c r="I609" s="134">
        <v>45154.569826388899</v>
      </c>
      <c r="J609" s="135">
        <v>12</v>
      </c>
      <c r="K609" s="136">
        <v>315000</v>
      </c>
    </row>
    <row r="610" spans="1:11" x14ac:dyDescent="0.35">
      <c r="A610" s="133">
        <v>880000459</v>
      </c>
      <c r="B610" s="133" t="s">
        <v>230</v>
      </c>
      <c r="C610" s="133" t="s">
        <v>188</v>
      </c>
      <c r="D610" s="133" t="s">
        <v>16</v>
      </c>
      <c r="G610" s="133" t="s">
        <v>872</v>
      </c>
      <c r="H610" s="133">
        <v>2</v>
      </c>
      <c r="I610" s="134">
        <v>45148.581898148099</v>
      </c>
      <c r="J610" s="135">
        <v>8</v>
      </c>
      <c r="K610" s="136">
        <v>84000</v>
      </c>
    </row>
    <row r="611" spans="1:11" x14ac:dyDescent="0.35">
      <c r="A611" s="133">
        <v>880000445</v>
      </c>
      <c r="B611" s="133" t="s">
        <v>58</v>
      </c>
      <c r="C611" s="133" t="s">
        <v>15</v>
      </c>
      <c r="D611" s="133" t="s">
        <v>16</v>
      </c>
      <c r="G611" s="133" t="s">
        <v>780</v>
      </c>
      <c r="H611" s="133">
        <v>2</v>
      </c>
      <c r="I611" s="134">
        <v>45142.623043981497</v>
      </c>
      <c r="J611" s="135">
        <v>6</v>
      </c>
      <c r="K611" s="136">
        <v>52500</v>
      </c>
    </row>
    <row r="612" spans="1:11" x14ac:dyDescent="0.35">
      <c r="A612" s="133">
        <v>880000447</v>
      </c>
      <c r="B612" s="133" t="s">
        <v>44</v>
      </c>
      <c r="C612" s="133" t="s">
        <v>15</v>
      </c>
      <c r="D612" s="133" t="s">
        <v>16</v>
      </c>
      <c r="G612" s="133" t="s">
        <v>494</v>
      </c>
      <c r="H612" s="133">
        <v>2</v>
      </c>
      <c r="I612" s="134">
        <v>45145.515462962998</v>
      </c>
      <c r="J612" s="135">
        <v>9</v>
      </c>
      <c r="K612" s="136">
        <v>315000</v>
      </c>
    </row>
    <row r="613" spans="1:11" x14ac:dyDescent="0.35">
      <c r="A613" s="133">
        <v>890000289</v>
      </c>
      <c r="B613" s="133" t="s">
        <v>14</v>
      </c>
      <c r="C613" s="133" t="s">
        <v>188</v>
      </c>
      <c r="D613" s="133" t="s">
        <v>16</v>
      </c>
      <c r="G613" s="133" t="s">
        <v>929</v>
      </c>
      <c r="H613" s="133">
        <v>2</v>
      </c>
      <c r="I613" s="134">
        <v>45148.537280092598</v>
      </c>
      <c r="J613" s="135">
        <v>6</v>
      </c>
      <c r="K613" s="136">
        <v>52500</v>
      </c>
    </row>
    <row r="614" spans="1:11" x14ac:dyDescent="0.35">
      <c r="A614" s="133">
        <v>890000294</v>
      </c>
      <c r="B614" s="133" t="s">
        <v>139</v>
      </c>
      <c r="C614" s="133" t="s">
        <v>116</v>
      </c>
      <c r="D614" s="133" t="s">
        <v>53</v>
      </c>
      <c r="G614" s="133" t="s">
        <v>1148</v>
      </c>
      <c r="H614" s="133">
        <v>1</v>
      </c>
      <c r="I614" s="134">
        <v>45150.498124999998</v>
      </c>
      <c r="J614" s="135">
        <v>5</v>
      </c>
      <c r="K614" s="136">
        <v>84000</v>
      </c>
    </row>
    <row r="615" spans="1:11" x14ac:dyDescent="0.35">
      <c r="A615" s="133">
        <v>880000441</v>
      </c>
      <c r="B615" s="133" t="s">
        <v>398</v>
      </c>
      <c r="C615" s="133" t="s">
        <v>169</v>
      </c>
      <c r="D615" s="133" t="s">
        <v>53</v>
      </c>
      <c r="G615" s="133" t="s">
        <v>1149</v>
      </c>
      <c r="H615" s="133">
        <v>2</v>
      </c>
      <c r="I615" s="134">
        <v>45140.615891203699</v>
      </c>
      <c r="J615" s="135">
        <v>12</v>
      </c>
      <c r="K615" s="136">
        <v>105000</v>
      </c>
    </row>
    <row r="616" spans="1:11" x14ac:dyDescent="0.35">
      <c r="A616" s="133">
        <v>890000270</v>
      </c>
      <c r="B616" s="133" t="s">
        <v>139</v>
      </c>
      <c r="C616" s="133" t="s">
        <v>15</v>
      </c>
      <c r="D616" s="133" t="s">
        <v>16</v>
      </c>
      <c r="G616" s="133" t="s">
        <v>1150</v>
      </c>
      <c r="H616" s="133">
        <v>2</v>
      </c>
      <c r="I616" s="134">
        <v>45140.596921296303</v>
      </c>
      <c r="J616" s="135">
        <v>12</v>
      </c>
      <c r="K616" s="136">
        <v>126000</v>
      </c>
    </row>
    <row r="617" spans="1:11" x14ac:dyDescent="0.35">
      <c r="A617" s="133">
        <v>890000300</v>
      </c>
      <c r="B617" s="133" t="s">
        <v>32</v>
      </c>
      <c r="C617" s="133" t="s">
        <v>15</v>
      </c>
      <c r="D617" s="133" t="s">
        <v>16</v>
      </c>
      <c r="G617" s="133" t="s">
        <v>882</v>
      </c>
      <c r="H617" s="133">
        <v>3</v>
      </c>
      <c r="I617" s="134">
        <v>45159.663854166698</v>
      </c>
      <c r="J617" s="135">
        <v>6</v>
      </c>
      <c r="K617" s="136">
        <v>63000</v>
      </c>
    </row>
    <row r="618" spans="1:11" x14ac:dyDescent="0.35">
      <c r="A618" s="133">
        <v>890000297</v>
      </c>
      <c r="B618" s="133" t="s">
        <v>871</v>
      </c>
      <c r="C618" s="133" t="s">
        <v>52</v>
      </c>
      <c r="D618" s="133" t="s">
        <v>53</v>
      </c>
      <c r="G618" s="133" t="s">
        <v>1151</v>
      </c>
      <c r="H618" s="133">
        <v>2</v>
      </c>
      <c r="I618" s="134">
        <v>45155.524074074099</v>
      </c>
      <c r="J618" s="135">
        <v>12</v>
      </c>
      <c r="K618" s="136">
        <v>367500</v>
      </c>
    </row>
    <row r="619" spans="1:11" x14ac:dyDescent="0.35">
      <c r="A619" s="133">
        <v>890000286</v>
      </c>
      <c r="B619" s="133" t="s">
        <v>14</v>
      </c>
      <c r="C619" s="133" t="s">
        <v>381</v>
      </c>
      <c r="D619" s="133" t="s">
        <v>16</v>
      </c>
      <c r="G619" s="133" t="s">
        <v>911</v>
      </c>
      <c r="H619" s="133">
        <v>2</v>
      </c>
      <c r="I619" s="134">
        <v>45147.544768518499</v>
      </c>
      <c r="J619" s="135">
        <v>6</v>
      </c>
      <c r="K619" s="136">
        <v>178500</v>
      </c>
    </row>
    <row r="620" spans="1:11" x14ac:dyDescent="0.35">
      <c r="A620" s="133">
        <v>890000276</v>
      </c>
      <c r="B620" s="133" t="s">
        <v>268</v>
      </c>
      <c r="C620" s="133" t="s">
        <v>15</v>
      </c>
      <c r="D620" s="133" t="s">
        <v>16</v>
      </c>
      <c r="G620" s="133" t="s">
        <v>1152</v>
      </c>
      <c r="H620" s="133">
        <v>3</v>
      </c>
      <c r="I620" s="134">
        <v>45148.4518634259</v>
      </c>
      <c r="J620" s="135">
        <v>8</v>
      </c>
      <c r="K620" s="136">
        <v>178500</v>
      </c>
    </row>
    <row r="621" spans="1:11" x14ac:dyDescent="0.35">
      <c r="A621" s="133">
        <v>890000301</v>
      </c>
      <c r="B621" s="133" t="s">
        <v>913</v>
      </c>
      <c r="C621" s="133" t="s">
        <v>52</v>
      </c>
      <c r="D621" s="133" t="s">
        <v>53</v>
      </c>
      <c r="G621" s="133" t="s">
        <v>914</v>
      </c>
      <c r="H621" s="133">
        <v>2</v>
      </c>
      <c r="I621" s="134">
        <v>45160.698263888902</v>
      </c>
      <c r="J621" s="135">
        <v>10</v>
      </c>
      <c r="K621" s="136">
        <v>94500</v>
      </c>
    </row>
    <row r="622" spans="1:11" ht="15" thickBot="1" x14ac:dyDescent="0.4">
      <c r="K622" s="137">
        <f>SUM(K543:K621)</f>
        <v>11460750</v>
      </c>
    </row>
    <row r="623" spans="1:11" ht="15" thickTop="1" x14ac:dyDescent="0.35"/>
    <row r="625" spans="1:12" x14ac:dyDescent="0.35">
      <c r="B625" s="16" t="s">
        <v>1153</v>
      </c>
    </row>
    <row r="626" spans="1:12" x14ac:dyDescent="0.35">
      <c r="A626" s="109" t="s">
        <v>1</v>
      </c>
      <c r="B626" s="1" t="s">
        <v>2</v>
      </c>
      <c r="C626" s="1" t="s">
        <v>3</v>
      </c>
      <c r="D626" s="1" t="s">
        <v>4</v>
      </c>
      <c r="E626" s="1" t="s">
        <v>5</v>
      </c>
      <c r="F626" s="1" t="s">
        <v>6</v>
      </c>
      <c r="G626" s="1" t="s">
        <v>7</v>
      </c>
      <c r="H626" s="109" t="s">
        <v>8</v>
      </c>
      <c r="I626" s="109" t="s">
        <v>9</v>
      </c>
      <c r="J626" s="109" t="s">
        <v>10</v>
      </c>
      <c r="K626" s="109" t="s">
        <v>11</v>
      </c>
      <c r="L626" s="11" t="s">
        <v>12</v>
      </c>
    </row>
    <row r="627" spans="1:12" x14ac:dyDescent="0.35">
      <c r="A627" s="139" t="s">
        <v>1154</v>
      </c>
      <c r="B627" s="139" t="s">
        <v>127</v>
      </c>
      <c r="C627" s="139" t="s">
        <v>411</v>
      </c>
      <c r="D627" s="139" t="s">
        <v>16</v>
      </c>
      <c r="G627" s="139" t="s">
        <v>616</v>
      </c>
      <c r="H627" s="139">
        <v>2</v>
      </c>
      <c r="I627" s="117">
        <v>45183.547719907401</v>
      </c>
      <c r="J627" s="130">
        <v>12</v>
      </c>
      <c r="K627" s="140">
        <v>126000</v>
      </c>
    </row>
    <row r="628" spans="1:12" x14ac:dyDescent="0.35">
      <c r="A628" s="139" t="s">
        <v>1155</v>
      </c>
      <c r="B628" s="139" t="s">
        <v>355</v>
      </c>
      <c r="C628" s="139" t="s">
        <v>15</v>
      </c>
      <c r="D628" s="139" t="s">
        <v>16</v>
      </c>
      <c r="G628" s="139" t="s">
        <v>1156</v>
      </c>
      <c r="H628" s="139">
        <v>1</v>
      </c>
      <c r="I628" s="117">
        <v>45198.534872685203</v>
      </c>
      <c r="J628" s="130">
        <v>12</v>
      </c>
      <c r="K628" s="140">
        <v>157500</v>
      </c>
    </row>
    <row r="629" spans="1:12" x14ac:dyDescent="0.35">
      <c r="A629" s="139" t="s">
        <v>1157</v>
      </c>
      <c r="B629" s="139" t="s">
        <v>146</v>
      </c>
      <c r="C629" s="139" t="s">
        <v>15</v>
      </c>
      <c r="D629" s="139" t="s">
        <v>16</v>
      </c>
      <c r="G629" s="139" t="s">
        <v>1158</v>
      </c>
      <c r="H629" s="139">
        <v>3</v>
      </c>
      <c r="I629" s="117">
        <v>45181.502002314803</v>
      </c>
      <c r="J629" s="130">
        <v>6</v>
      </c>
      <c r="K629" s="140">
        <v>105000</v>
      </c>
    </row>
    <row r="630" spans="1:12" x14ac:dyDescent="0.35">
      <c r="A630" s="139" t="s">
        <v>1159</v>
      </c>
      <c r="B630" s="139" t="s">
        <v>465</v>
      </c>
      <c r="C630" s="139" t="s">
        <v>15</v>
      </c>
      <c r="D630" s="139" t="s">
        <v>16</v>
      </c>
      <c r="G630" s="139" t="s">
        <v>1160</v>
      </c>
      <c r="H630" s="139">
        <v>5</v>
      </c>
      <c r="I630" s="117">
        <v>45180.625277777799</v>
      </c>
      <c r="J630" s="130">
        <v>4</v>
      </c>
      <c r="K630" s="140">
        <v>89250</v>
      </c>
    </row>
    <row r="631" spans="1:12" x14ac:dyDescent="0.35">
      <c r="A631" s="139" t="s">
        <v>1161</v>
      </c>
      <c r="B631" s="139" t="s">
        <v>58</v>
      </c>
      <c r="C631" s="139" t="s">
        <v>52</v>
      </c>
      <c r="D631" s="139" t="s">
        <v>53</v>
      </c>
      <c r="G631" s="139" t="s">
        <v>1162</v>
      </c>
      <c r="H631" s="139">
        <v>1</v>
      </c>
      <c r="I631" s="117">
        <v>45177.470138888901</v>
      </c>
      <c r="J631" s="130">
        <v>12</v>
      </c>
      <c r="K631" s="140">
        <v>157500</v>
      </c>
    </row>
    <row r="632" spans="1:12" x14ac:dyDescent="0.35">
      <c r="A632" s="139" t="s">
        <v>1163</v>
      </c>
      <c r="B632" s="139" t="s">
        <v>139</v>
      </c>
      <c r="C632" s="139" t="s">
        <v>15</v>
      </c>
      <c r="D632" s="139" t="s">
        <v>16</v>
      </c>
      <c r="G632" s="139" t="s">
        <v>1164</v>
      </c>
      <c r="H632" s="139">
        <v>3</v>
      </c>
      <c r="I632" s="117">
        <v>45183.565648148098</v>
      </c>
      <c r="J632" s="130">
        <v>6</v>
      </c>
      <c r="K632" s="140">
        <v>84000</v>
      </c>
    </row>
    <row r="633" spans="1:12" x14ac:dyDescent="0.35">
      <c r="A633" s="139" t="s">
        <v>1165</v>
      </c>
      <c r="B633" s="139" t="s">
        <v>442</v>
      </c>
      <c r="C633" s="139" t="s">
        <v>188</v>
      </c>
      <c r="D633" s="139" t="s">
        <v>16</v>
      </c>
      <c r="G633" s="139" t="s">
        <v>1166</v>
      </c>
      <c r="H633" s="139">
        <v>2</v>
      </c>
      <c r="I633" s="117">
        <v>45190.583576388897</v>
      </c>
      <c r="J633" s="130">
        <v>12</v>
      </c>
      <c r="K633" s="140">
        <v>210000</v>
      </c>
    </row>
    <row r="634" spans="1:12" x14ac:dyDescent="0.35">
      <c r="A634" s="139" t="s">
        <v>1167</v>
      </c>
      <c r="B634" s="139" t="s">
        <v>40</v>
      </c>
      <c r="C634" s="139" t="s">
        <v>15</v>
      </c>
      <c r="D634" s="139" t="s">
        <v>16</v>
      </c>
      <c r="G634" s="139" t="s">
        <v>1168</v>
      </c>
      <c r="H634" s="139">
        <v>1</v>
      </c>
      <c r="I634" s="117">
        <v>45175.5785763889</v>
      </c>
      <c r="J634" s="130">
        <v>12</v>
      </c>
      <c r="K634" s="140">
        <v>105000</v>
      </c>
    </row>
    <row r="635" spans="1:12" x14ac:dyDescent="0.35">
      <c r="A635" s="139" t="s">
        <v>1169</v>
      </c>
      <c r="B635" s="139" t="s">
        <v>44</v>
      </c>
      <c r="C635" s="139" t="s">
        <v>15</v>
      </c>
      <c r="D635" s="139" t="s">
        <v>16</v>
      </c>
      <c r="G635" s="139" t="s">
        <v>835</v>
      </c>
      <c r="H635" s="139">
        <v>3</v>
      </c>
      <c r="I635" s="117">
        <v>45174.541458333297</v>
      </c>
      <c r="J635" s="130">
        <v>12</v>
      </c>
      <c r="K635" s="140">
        <v>315000</v>
      </c>
    </row>
    <row r="636" spans="1:12" x14ac:dyDescent="0.35">
      <c r="A636" s="139" t="s">
        <v>1170</v>
      </c>
      <c r="B636" s="139" t="s">
        <v>14</v>
      </c>
      <c r="C636" s="139" t="s">
        <v>169</v>
      </c>
      <c r="D636" s="139" t="s">
        <v>53</v>
      </c>
      <c r="G636" s="139" t="s">
        <v>1171</v>
      </c>
      <c r="H636" s="139">
        <v>2</v>
      </c>
      <c r="I636" s="117">
        <v>45174.509664351899</v>
      </c>
      <c r="J636" s="130">
        <v>8</v>
      </c>
      <c r="K636" s="140">
        <v>105000</v>
      </c>
    </row>
    <row r="637" spans="1:12" x14ac:dyDescent="0.35">
      <c r="A637" s="139" t="s">
        <v>1172</v>
      </c>
      <c r="B637" s="139" t="s">
        <v>127</v>
      </c>
      <c r="C637" s="139" t="s">
        <v>15</v>
      </c>
      <c r="D637" s="139" t="s">
        <v>16</v>
      </c>
      <c r="G637" s="139" t="s">
        <v>1173</v>
      </c>
      <c r="H637" s="139">
        <v>2</v>
      </c>
      <c r="I637" s="117">
        <v>45196.614594907398</v>
      </c>
      <c r="J637" s="130">
        <v>12</v>
      </c>
      <c r="K637" s="140">
        <v>73500</v>
      </c>
    </row>
    <row r="638" spans="1:12" x14ac:dyDescent="0.35">
      <c r="A638" s="139" t="s">
        <v>1174</v>
      </c>
      <c r="B638" s="139" t="s">
        <v>102</v>
      </c>
      <c r="C638" s="139" t="s">
        <v>15</v>
      </c>
      <c r="D638" s="139" t="s">
        <v>16</v>
      </c>
      <c r="G638" s="139" t="s">
        <v>1175</v>
      </c>
      <c r="H638" s="139">
        <v>2</v>
      </c>
      <c r="I638" s="117">
        <v>45197.3746412037</v>
      </c>
      <c r="J638" s="130">
        <v>12</v>
      </c>
      <c r="K638" s="140">
        <v>105000</v>
      </c>
    </row>
    <row r="639" spans="1:12" x14ac:dyDescent="0.35">
      <c r="A639" s="139" t="s">
        <v>1176</v>
      </c>
      <c r="B639" s="139" t="s">
        <v>549</v>
      </c>
      <c r="C639" s="139" t="s">
        <v>52</v>
      </c>
      <c r="D639" s="139" t="s">
        <v>53</v>
      </c>
      <c r="G639" s="139" t="s">
        <v>1177</v>
      </c>
      <c r="H639" s="139">
        <v>3</v>
      </c>
      <c r="I639" s="117">
        <v>45198.629548611098</v>
      </c>
      <c r="J639" s="130">
        <v>12</v>
      </c>
      <c r="K639" s="140">
        <v>105000</v>
      </c>
    </row>
    <row r="640" spans="1:12" x14ac:dyDescent="0.35">
      <c r="A640" s="139" t="s">
        <v>1178</v>
      </c>
      <c r="B640" s="139" t="s">
        <v>32</v>
      </c>
      <c r="C640" s="139" t="s">
        <v>15</v>
      </c>
      <c r="D640" s="139" t="s">
        <v>16</v>
      </c>
      <c r="G640" s="139" t="s">
        <v>988</v>
      </c>
      <c r="H640" s="139">
        <v>3</v>
      </c>
      <c r="I640" s="117">
        <v>45177.526527777802</v>
      </c>
      <c r="J640" s="130">
        <v>4</v>
      </c>
      <c r="K640" s="140">
        <v>210000</v>
      </c>
    </row>
    <row r="641" spans="1:11" x14ac:dyDescent="0.35">
      <c r="A641" s="139" t="s">
        <v>1179</v>
      </c>
      <c r="B641" s="139" t="s">
        <v>58</v>
      </c>
      <c r="C641" s="139" t="s">
        <v>15</v>
      </c>
      <c r="D641" s="139" t="s">
        <v>16</v>
      </c>
      <c r="G641" s="139" t="s">
        <v>1180</v>
      </c>
      <c r="H641" s="139">
        <v>2</v>
      </c>
      <c r="I641" s="117">
        <v>45196.429039351897</v>
      </c>
      <c r="J641" s="130">
        <v>12</v>
      </c>
      <c r="K641" s="140">
        <v>105000</v>
      </c>
    </row>
    <row r="642" spans="1:11" x14ac:dyDescent="0.35">
      <c r="A642" s="139" t="s">
        <v>1181</v>
      </c>
      <c r="B642" s="139" t="s">
        <v>909</v>
      </c>
      <c r="C642" s="139" t="s">
        <v>15</v>
      </c>
      <c r="D642" s="139" t="s">
        <v>16</v>
      </c>
      <c r="G642" s="139" t="s">
        <v>1182</v>
      </c>
      <c r="H642" s="139">
        <v>2</v>
      </c>
      <c r="I642" s="117">
        <v>45194.577789351897</v>
      </c>
      <c r="J642" s="130">
        <v>7</v>
      </c>
      <c r="K642" s="140">
        <v>126000</v>
      </c>
    </row>
    <row r="643" spans="1:11" x14ac:dyDescent="0.35">
      <c r="A643" s="139" t="s">
        <v>1183</v>
      </c>
      <c r="B643" s="139" t="s">
        <v>32</v>
      </c>
      <c r="C643" s="139" t="s">
        <v>15</v>
      </c>
      <c r="D643" s="139" t="s">
        <v>16</v>
      </c>
      <c r="G643" s="139" t="s">
        <v>1184</v>
      </c>
      <c r="H643" s="139">
        <v>2</v>
      </c>
      <c r="I643" s="117">
        <v>45199.448668981502</v>
      </c>
      <c r="J643" s="130">
        <v>8</v>
      </c>
      <c r="K643" s="140">
        <v>168000</v>
      </c>
    </row>
    <row r="644" spans="1:11" x14ac:dyDescent="0.35">
      <c r="A644" s="139" t="s">
        <v>1185</v>
      </c>
      <c r="B644" s="139" t="s">
        <v>146</v>
      </c>
      <c r="C644" s="139" t="s">
        <v>15</v>
      </c>
      <c r="D644" s="139" t="s">
        <v>16</v>
      </c>
      <c r="G644" s="139" t="s">
        <v>1186</v>
      </c>
      <c r="H644" s="139">
        <v>3</v>
      </c>
      <c r="I644" s="117">
        <v>45173.591828703698</v>
      </c>
      <c r="J644" s="130">
        <v>8</v>
      </c>
      <c r="K644" s="140">
        <v>105000</v>
      </c>
    </row>
    <row r="645" spans="1:11" x14ac:dyDescent="0.35">
      <c r="A645" s="139" t="s">
        <v>1187</v>
      </c>
      <c r="B645" s="139" t="s">
        <v>549</v>
      </c>
      <c r="C645" s="139" t="s">
        <v>15</v>
      </c>
      <c r="D645" s="139" t="s">
        <v>16</v>
      </c>
      <c r="G645" s="139" t="s">
        <v>1188</v>
      </c>
      <c r="H645" s="139">
        <v>2</v>
      </c>
      <c r="I645" s="117">
        <v>45176.407175925902</v>
      </c>
      <c r="J645" s="130">
        <v>12</v>
      </c>
      <c r="K645" s="140">
        <v>105000</v>
      </c>
    </row>
    <row r="646" spans="1:11" x14ac:dyDescent="0.35">
      <c r="A646" s="139" t="s">
        <v>1189</v>
      </c>
      <c r="B646" s="139" t="s">
        <v>14</v>
      </c>
      <c r="C646" s="139" t="s">
        <v>15</v>
      </c>
      <c r="D646" s="139" t="s">
        <v>16</v>
      </c>
      <c r="G646" s="139" t="s">
        <v>1190</v>
      </c>
      <c r="H646" s="139">
        <v>2</v>
      </c>
      <c r="I646" s="117">
        <v>45197.560219907398</v>
      </c>
      <c r="J646" s="130">
        <v>9</v>
      </c>
      <c r="K646" s="140">
        <v>105000</v>
      </c>
    </row>
    <row r="647" spans="1:11" x14ac:dyDescent="0.35">
      <c r="A647" s="139" t="s">
        <v>1191</v>
      </c>
      <c r="B647" s="139" t="s">
        <v>146</v>
      </c>
      <c r="C647" s="139" t="s">
        <v>15</v>
      </c>
      <c r="D647" s="139" t="s">
        <v>16</v>
      </c>
      <c r="G647" s="139" t="s">
        <v>1192</v>
      </c>
      <c r="H647" s="139">
        <v>3</v>
      </c>
      <c r="I647" s="117">
        <v>45199.448969907397</v>
      </c>
      <c r="J647" s="130">
        <v>12</v>
      </c>
      <c r="K647" s="140">
        <v>262500</v>
      </c>
    </row>
    <row r="648" spans="1:11" x14ac:dyDescent="0.35">
      <c r="A648" s="139" t="s">
        <v>1193</v>
      </c>
      <c r="B648" s="139" t="s">
        <v>36</v>
      </c>
      <c r="C648" s="139" t="s">
        <v>188</v>
      </c>
      <c r="D648" s="139" t="s">
        <v>16</v>
      </c>
      <c r="G648" s="139" t="s">
        <v>1194</v>
      </c>
      <c r="H648" s="139">
        <v>4</v>
      </c>
      <c r="I648" s="117">
        <v>45194.550439814797</v>
      </c>
      <c r="J648" s="130">
        <v>8</v>
      </c>
      <c r="K648" s="140">
        <v>84000</v>
      </c>
    </row>
    <row r="649" spans="1:11" x14ac:dyDescent="0.35">
      <c r="A649" s="139" t="s">
        <v>1195</v>
      </c>
      <c r="B649" s="139" t="s">
        <v>410</v>
      </c>
      <c r="C649" s="139" t="s">
        <v>15</v>
      </c>
      <c r="D649" s="139" t="s">
        <v>16</v>
      </c>
      <c r="G649" s="139" t="s">
        <v>904</v>
      </c>
      <c r="H649" s="139">
        <v>3</v>
      </c>
      <c r="I649" s="117">
        <v>45198.604965277802</v>
      </c>
      <c r="J649" s="130">
        <v>12</v>
      </c>
      <c r="K649" s="140">
        <v>105000</v>
      </c>
    </row>
    <row r="650" spans="1:11" x14ac:dyDescent="0.35">
      <c r="A650" s="139" t="s">
        <v>1196</v>
      </c>
      <c r="B650" s="139" t="s">
        <v>230</v>
      </c>
      <c r="C650" s="139" t="s">
        <v>188</v>
      </c>
      <c r="D650" s="139" t="s">
        <v>16</v>
      </c>
      <c r="G650" s="139" t="s">
        <v>1197</v>
      </c>
      <c r="H650" s="139">
        <v>2</v>
      </c>
      <c r="I650" s="117">
        <v>45191.447175925903</v>
      </c>
      <c r="J650" s="130">
        <v>6</v>
      </c>
      <c r="K650" s="140">
        <v>105000</v>
      </c>
    </row>
    <row r="651" spans="1:11" x14ac:dyDescent="0.35">
      <c r="A651" s="139" t="s">
        <v>1198</v>
      </c>
      <c r="B651" s="139" t="s">
        <v>14</v>
      </c>
      <c r="C651" s="139" t="s">
        <v>52</v>
      </c>
      <c r="D651" s="139" t="s">
        <v>53</v>
      </c>
      <c r="G651" s="139" t="s">
        <v>1199</v>
      </c>
      <c r="H651" s="139">
        <v>2</v>
      </c>
      <c r="I651" s="117">
        <v>45189.601226851897</v>
      </c>
      <c r="J651" s="130">
        <v>12</v>
      </c>
      <c r="K651" s="140">
        <v>210000</v>
      </c>
    </row>
    <row r="652" spans="1:11" x14ac:dyDescent="0.35">
      <c r="A652" s="139" t="s">
        <v>1200</v>
      </c>
      <c r="B652" s="139" t="s">
        <v>359</v>
      </c>
      <c r="C652" s="139" t="s">
        <v>257</v>
      </c>
      <c r="D652" s="139" t="s">
        <v>53</v>
      </c>
      <c r="G652" s="139" t="s">
        <v>994</v>
      </c>
      <c r="H652" s="139">
        <v>3</v>
      </c>
      <c r="I652" s="117">
        <v>45196.593275462998</v>
      </c>
      <c r="J652" s="130">
        <v>9</v>
      </c>
      <c r="K652" s="140">
        <v>147000</v>
      </c>
    </row>
    <row r="653" spans="1:11" x14ac:dyDescent="0.35">
      <c r="A653" s="139" t="s">
        <v>1201</v>
      </c>
      <c r="B653" s="139" t="s">
        <v>306</v>
      </c>
      <c r="C653" s="139" t="s">
        <v>15</v>
      </c>
      <c r="D653" s="139" t="s">
        <v>16</v>
      </c>
      <c r="G653" s="139" t="s">
        <v>1202</v>
      </c>
      <c r="H653" s="139">
        <v>2</v>
      </c>
      <c r="I653" s="117">
        <v>45185.449467592603</v>
      </c>
      <c r="J653" s="130">
        <v>12</v>
      </c>
      <c r="K653" s="140">
        <v>210000</v>
      </c>
    </row>
    <row r="654" spans="1:11" x14ac:dyDescent="0.35">
      <c r="A654" s="139" t="s">
        <v>1203</v>
      </c>
      <c r="B654" s="139" t="s">
        <v>462</v>
      </c>
      <c r="C654" s="139" t="s">
        <v>986</v>
      </c>
      <c r="D654" s="139" t="s">
        <v>16</v>
      </c>
      <c r="G654" s="139" t="s">
        <v>1204</v>
      </c>
      <c r="H654" s="139">
        <v>2</v>
      </c>
      <c r="I654" s="117">
        <v>45196.601620370398</v>
      </c>
      <c r="J654" s="130">
        <v>12</v>
      </c>
      <c r="K654" s="140">
        <v>210000</v>
      </c>
    </row>
    <row r="655" spans="1:11" x14ac:dyDescent="0.35">
      <c r="A655" s="139" t="s">
        <v>1205</v>
      </c>
      <c r="B655" s="139" t="s">
        <v>24</v>
      </c>
      <c r="C655" s="139" t="s">
        <v>15</v>
      </c>
      <c r="D655" s="139" t="s">
        <v>16</v>
      </c>
      <c r="G655" s="139" t="s">
        <v>1206</v>
      </c>
      <c r="H655" s="139">
        <v>2</v>
      </c>
      <c r="I655" s="117">
        <v>45184.577233796299</v>
      </c>
      <c r="J655" s="130">
        <v>12</v>
      </c>
      <c r="K655" s="140">
        <v>105000</v>
      </c>
    </row>
    <row r="656" spans="1:11" x14ac:dyDescent="0.35">
      <c r="A656" s="139" t="s">
        <v>1207</v>
      </c>
      <c r="B656" s="139" t="s">
        <v>420</v>
      </c>
      <c r="C656" s="139" t="s">
        <v>15</v>
      </c>
      <c r="D656" s="139" t="s">
        <v>16</v>
      </c>
      <c r="G656" s="139" t="s">
        <v>1208</v>
      </c>
      <c r="H656" s="139">
        <v>1</v>
      </c>
      <c r="I656" s="117">
        <v>45170.667106481502</v>
      </c>
      <c r="J656" s="130">
        <v>12</v>
      </c>
      <c r="K656" s="140">
        <v>210000</v>
      </c>
    </row>
    <row r="657" spans="1:11" x14ac:dyDescent="0.35">
      <c r="A657" s="139" t="s">
        <v>1209</v>
      </c>
      <c r="B657" s="139" t="s">
        <v>256</v>
      </c>
      <c r="C657" s="139" t="s">
        <v>188</v>
      </c>
      <c r="D657" s="139" t="s">
        <v>16</v>
      </c>
      <c r="G657" s="139" t="s">
        <v>1210</v>
      </c>
      <c r="H657" s="139">
        <v>1</v>
      </c>
      <c r="I657" s="117">
        <v>45194</v>
      </c>
      <c r="J657" s="130">
        <v>12</v>
      </c>
      <c r="K657" s="140">
        <v>105000</v>
      </c>
    </row>
    <row r="658" spans="1:11" x14ac:dyDescent="0.35">
      <c r="A658" s="139" t="s">
        <v>1211</v>
      </c>
      <c r="B658" s="139" t="s">
        <v>306</v>
      </c>
      <c r="C658" s="139" t="s">
        <v>15</v>
      </c>
      <c r="D658" s="139" t="s">
        <v>16</v>
      </c>
      <c r="G658" s="139" t="s">
        <v>364</v>
      </c>
      <c r="H658" s="139">
        <v>2</v>
      </c>
      <c r="I658" s="117">
        <v>45182.565868055601</v>
      </c>
      <c r="J658" s="130">
        <v>12</v>
      </c>
      <c r="K658" s="140">
        <v>262500</v>
      </c>
    </row>
    <row r="659" spans="1:11" x14ac:dyDescent="0.35">
      <c r="A659" s="139" t="s">
        <v>1212</v>
      </c>
      <c r="B659" s="139" t="s">
        <v>131</v>
      </c>
      <c r="C659" s="139" t="s">
        <v>52</v>
      </c>
      <c r="D659" s="139" t="s">
        <v>53</v>
      </c>
      <c r="G659" s="139" t="s">
        <v>906</v>
      </c>
      <c r="H659" s="139">
        <v>3</v>
      </c>
      <c r="I659" s="117">
        <v>45185.395787037</v>
      </c>
      <c r="J659" s="130">
        <v>8</v>
      </c>
      <c r="K659" s="140">
        <v>84000</v>
      </c>
    </row>
    <row r="660" spans="1:11" x14ac:dyDescent="0.35">
      <c r="A660" s="139" t="s">
        <v>1213</v>
      </c>
      <c r="B660" s="177" t="s">
        <v>36</v>
      </c>
      <c r="C660" s="177" t="s">
        <v>52</v>
      </c>
      <c r="D660" s="177" t="s">
        <v>53</v>
      </c>
      <c r="E660" s="156"/>
      <c r="F660" s="156"/>
      <c r="G660" s="177" t="s">
        <v>1011</v>
      </c>
      <c r="H660" s="139">
        <v>3</v>
      </c>
      <c r="I660" s="117">
        <v>45189.416712963</v>
      </c>
      <c r="J660" s="130">
        <v>5</v>
      </c>
      <c r="K660" s="140">
        <v>78750</v>
      </c>
    </row>
    <row r="661" spans="1:11" x14ac:dyDescent="0.35">
      <c r="A661" s="139" t="s">
        <v>1214</v>
      </c>
      <c r="B661" s="139" t="s">
        <v>442</v>
      </c>
      <c r="C661" s="139" t="s">
        <v>15</v>
      </c>
      <c r="D661" s="139" t="s">
        <v>16</v>
      </c>
      <c r="G661" s="139" t="s">
        <v>646</v>
      </c>
      <c r="H661" s="139">
        <v>3</v>
      </c>
      <c r="I661" s="117">
        <v>45195.540937500002</v>
      </c>
      <c r="J661" s="130">
        <v>12</v>
      </c>
      <c r="K661" s="140">
        <v>94500</v>
      </c>
    </row>
    <row r="662" spans="1:11" x14ac:dyDescent="0.35">
      <c r="A662" s="139" t="s">
        <v>1215</v>
      </c>
      <c r="B662" s="139" t="s">
        <v>24</v>
      </c>
      <c r="C662" s="139" t="s">
        <v>15</v>
      </c>
      <c r="D662" s="139" t="s">
        <v>16</v>
      </c>
      <c r="G662" s="139" t="s">
        <v>1216</v>
      </c>
      <c r="H662" s="139">
        <v>2</v>
      </c>
      <c r="I662" s="117">
        <v>45199.490312499998</v>
      </c>
      <c r="J662" s="130">
        <v>12</v>
      </c>
      <c r="K662" s="140">
        <v>105000</v>
      </c>
    </row>
    <row r="663" spans="1:11" x14ac:dyDescent="0.35">
      <c r="A663" s="139" t="s">
        <v>1217</v>
      </c>
      <c r="B663" s="139" t="s">
        <v>420</v>
      </c>
      <c r="C663" s="139" t="s">
        <v>15</v>
      </c>
      <c r="D663" s="139" t="s">
        <v>16</v>
      </c>
      <c r="G663" s="139" t="s">
        <v>1218</v>
      </c>
      <c r="H663" s="139">
        <v>1</v>
      </c>
      <c r="I663" s="117">
        <v>45195.481157407397</v>
      </c>
      <c r="J663" s="130">
        <v>12</v>
      </c>
      <c r="K663" s="140">
        <v>210000</v>
      </c>
    </row>
    <row r="664" spans="1:11" x14ac:dyDescent="0.35">
      <c r="A664" s="139" t="s">
        <v>1219</v>
      </c>
      <c r="B664" s="139" t="s">
        <v>247</v>
      </c>
      <c r="C664" s="139" t="s">
        <v>169</v>
      </c>
      <c r="D664" s="139" t="s">
        <v>53</v>
      </c>
      <c r="G664" s="139" t="s">
        <v>1220</v>
      </c>
      <c r="H664" s="139">
        <v>2</v>
      </c>
      <c r="I664" s="117">
        <v>45188.590289351901</v>
      </c>
      <c r="J664" s="130">
        <v>12</v>
      </c>
      <c r="K664" s="140">
        <v>157500</v>
      </c>
    </row>
    <row r="665" spans="1:11" x14ac:dyDescent="0.35">
      <c r="A665" s="139" t="s">
        <v>1221</v>
      </c>
      <c r="B665" s="139" t="s">
        <v>127</v>
      </c>
      <c r="C665" s="139" t="s">
        <v>162</v>
      </c>
      <c r="D665" s="139" t="s">
        <v>53</v>
      </c>
      <c r="G665" s="139" t="s">
        <v>1222</v>
      </c>
      <c r="H665" s="139">
        <v>1</v>
      </c>
      <c r="I665" s="117">
        <v>45181</v>
      </c>
      <c r="J665" s="130">
        <v>12</v>
      </c>
      <c r="K665" s="140">
        <v>210000</v>
      </c>
    </row>
    <row r="666" spans="1:11" x14ac:dyDescent="0.35">
      <c r="A666" s="139" t="s">
        <v>1223</v>
      </c>
      <c r="B666" s="139" t="s">
        <v>32</v>
      </c>
      <c r="C666" s="139" t="s">
        <v>411</v>
      </c>
      <c r="D666" s="139" t="s">
        <v>16</v>
      </c>
      <c r="G666" s="139" t="s">
        <v>1224</v>
      </c>
      <c r="H666" s="139">
        <v>2</v>
      </c>
      <c r="I666" s="117">
        <v>45173.491215277798</v>
      </c>
      <c r="J666" s="130">
        <v>6</v>
      </c>
      <c r="K666" s="140">
        <v>210000</v>
      </c>
    </row>
    <row r="667" spans="1:11" x14ac:dyDescent="0.35">
      <c r="A667" s="139" t="s">
        <v>1225</v>
      </c>
      <c r="B667" s="139" t="s">
        <v>223</v>
      </c>
      <c r="C667" s="139" t="s">
        <v>15</v>
      </c>
      <c r="D667" s="139" t="s">
        <v>16</v>
      </c>
      <c r="G667" s="139" t="s">
        <v>1226</v>
      </c>
      <c r="H667" s="139">
        <v>2</v>
      </c>
      <c r="I667" s="117">
        <v>45176.4451736111</v>
      </c>
      <c r="J667" s="130">
        <v>13</v>
      </c>
      <c r="K667" s="140">
        <v>315000</v>
      </c>
    </row>
    <row r="668" spans="1:11" x14ac:dyDescent="0.35">
      <c r="A668" s="139" t="s">
        <v>1227</v>
      </c>
      <c r="B668" s="139" t="s">
        <v>442</v>
      </c>
      <c r="C668" s="139" t="s">
        <v>15</v>
      </c>
      <c r="D668" s="139" t="s">
        <v>16</v>
      </c>
      <c r="G668" s="139" t="s">
        <v>1228</v>
      </c>
      <c r="H668" s="139">
        <v>4</v>
      </c>
      <c r="I668" s="117">
        <v>45196.479560185202</v>
      </c>
      <c r="J668" s="130">
        <v>7</v>
      </c>
      <c r="K668" s="140">
        <v>189000</v>
      </c>
    </row>
    <row r="669" spans="1:11" x14ac:dyDescent="0.35">
      <c r="A669" s="139" t="s">
        <v>1229</v>
      </c>
      <c r="B669" s="139" t="s">
        <v>32</v>
      </c>
      <c r="C669" s="139" t="s">
        <v>15</v>
      </c>
      <c r="D669" s="139" t="s">
        <v>16</v>
      </c>
      <c r="G669" s="139" t="s">
        <v>774</v>
      </c>
      <c r="H669" s="139">
        <v>2</v>
      </c>
      <c r="I669" s="117">
        <v>45196.470775463</v>
      </c>
      <c r="J669" s="130">
        <v>7</v>
      </c>
      <c r="K669" s="140">
        <v>210000</v>
      </c>
    </row>
    <row r="670" spans="1:11" x14ac:dyDescent="0.35">
      <c r="A670" s="139" t="s">
        <v>1230</v>
      </c>
      <c r="B670" s="139" t="s">
        <v>786</v>
      </c>
      <c r="C670" s="139" t="s">
        <v>106</v>
      </c>
      <c r="D670" s="139" t="s">
        <v>16</v>
      </c>
      <c r="G670" s="139" t="s">
        <v>1231</v>
      </c>
      <c r="H670" s="139">
        <v>2</v>
      </c>
      <c r="I670" s="117">
        <v>45199.470486111102</v>
      </c>
      <c r="J670" s="130">
        <v>6</v>
      </c>
      <c r="K670" s="140">
        <v>52500</v>
      </c>
    </row>
    <row r="671" spans="1:11" x14ac:dyDescent="0.35">
      <c r="A671" s="139" t="s">
        <v>1232</v>
      </c>
      <c r="B671" s="139" t="s">
        <v>476</v>
      </c>
      <c r="C671" s="139" t="s">
        <v>15</v>
      </c>
      <c r="D671" s="139" t="s">
        <v>16</v>
      </c>
      <c r="G671" s="139" t="s">
        <v>1233</v>
      </c>
      <c r="H671" s="139">
        <v>2</v>
      </c>
      <c r="I671" s="117">
        <v>45182.461469907401</v>
      </c>
      <c r="J671" s="130">
        <v>12</v>
      </c>
      <c r="K671" s="140">
        <v>126000</v>
      </c>
    </row>
    <row r="672" spans="1:11" x14ac:dyDescent="0.35">
      <c r="A672" s="139" t="s">
        <v>1234</v>
      </c>
      <c r="B672" s="139" t="s">
        <v>462</v>
      </c>
      <c r="C672" s="139" t="s">
        <v>15</v>
      </c>
      <c r="D672" s="139" t="s">
        <v>16</v>
      </c>
      <c r="G672" s="139" t="s">
        <v>847</v>
      </c>
      <c r="H672" s="139">
        <v>2</v>
      </c>
      <c r="I672" s="117">
        <v>45188.570775462998</v>
      </c>
      <c r="J672" s="130">
        <v>12</v>
      </c>
      <c r="K672" s="140">
        <v>157500</v>
      </c>
    </row>
    <row r="673" spans="1:12" x14ac:dyDescent="0.35">
      <c r="A673" s="139" t="s">
        <v>1235</v>
      </c>
      <c r="B673" s="139" t="s">
        <v>32</v>
      </c>
      <c r="C673" s="139" t="s">
        <v>15</v>
      </c>
      <c r="D673" s="139" t="s">
        <v>16</v>
      </c>
      <c r="G673" s="139" t="s">
        <v>1236</v>
      </c>
      <c r="H673" s="139">
        <v>2</v>
      </c>
      <c r="I673" s="117">
        <v>45185.498842592599</v>
      </c>
      <c r="J673" s="130">
        <v>12</v>
      </c>
      <c r="K673" s="140">
        <v>94500</v>
      </c>
    </row>
    <row r="674" spans="1:12" x14ac:dyDescent="0.35">
      <c r="A674" s="139" t="s">
        <v>1237</v>
      </c>
      <c r="B674" s="139" t="s">
        <v>36</v>
      </c>
      <c r="C674" s="139" t="s">
        <v>582</v>
      </c>
      <c r="D674" s="139" t="s">
        <v>16</v>
      </c>
      <c r="G674" s="139" t="s">
        <v>1238</v>
      </c>
      <c r="H674" s="139">
        <v>3</v>
      </c>
      <c r="I674" s="117">
        <v>45195.571319444403</v>
      </c>
      <c r="J674" s="130">
        <v>12</v>
      </c>
      <c r="K674" s="140">
        <v>178500</v>
      </c>
    </row>
    <row r="675" spans="1:12" x14ac:dyDescent="0.35">
      <c r="A675" s="139" t="s">
        <v>1239</v>
      </c>
      <c r="B675" s="139" t="s">
        <v>230</v>
      </c>
      <c r="C675" s="139" t="s">
        <v>188</v>
      </c>
      <c r="D675" s="139" t="s">
        <v>16</v>
      </c>
      <c r="G675" s="139" t="s">
        <v>1240</v>
      </c>
      <c r="H675" s="139">
        <v>1</v>
      </c>
      <c r="I675" s="117">
        <v>45196.592094907399</v>
      </c>
      <c r="J675" s="130">
        <v>12</v>
      </c>
      <c r="K675" s="140">
        <v>105000</v>
      </c>
    </row>
    <row r="676" spans="1:12" x14ac:dyDescent="0.35">
      <c r="A676" s="139" t="s">
        <v>1241</v>
      </c>
      <c r="B676" s="139" t="s">
        <v>32</v>
      </c>
      <c r="C676" s="139" t="s">
        <v>15</v>
      </c>
      <c r="D676" s="139" t="s">
        <v>16</v>
      </c>
      <c r="G676" s="139" t="s">
        <v>1242</v>
      </c>
      <c r="H676" s="139">
        <v>4</v>
      </c>
      <c r="I676" s="117">
        <v>45198.534780092603</v>
      </c>
      <c r="J676" s="130">
        <v>8</v>
      </c>
      <c r="K676" s="140">
        <v>294000</v>
      </c>
    </row>
    <row r="677" spans="1:12" ht="15" thickBot="1" x14ac:dyDescent="0.4">
      <c r="K677" s="121">
        <f>SUM(K627:K676)</f>
        <v>7549500</v>
      </c>
    </row>
    <row r="678" spans="1:12" ht="15" thickTop="1" x14ac:dyDescent="0.35">
      <c r="K678" s="13"/>
    </row>
    <row r="680" spans="1:12" x14ac:dyDescent="0.35">
      <c r="B680" s="16" t="s">
        <v>1243</v>
      </c>
    </row>
    <row r="681" spans="1:12" x14ac:dyDescent="0.35">
      <c r="A681" s="109" t="s">
        <v>1</v>
      </c>
      <c r="B681" s="1" t="s">
        <v>2</v>
      </c>
      <c r="C681" s="1" t="s">
        <v>3</v>
      </c>
      <c r="D681" s="1" t="s">
        <v>4</v>
      </c>
      <c r="E681" s="1" t="s">
        <v>5</v>
      </c>
      <c r="F681" s="1" t="s">
        <v>6</v>
      </c>
      <c r="G681" s="1" t="s">
        <v>7</v>
      </c>
      <c r="H681" s="109" t="s">
        <v>8</v>
      </c>
      <c r="I681" s="109" t="s">
        <v>9</v>
      </c>
      <c r="J681" s="109" t="s">
        <v>10</v>
      </c>
      <c r="K681" s="109" t="s">
        <v>11</v>
      </c>
      <c r="L681" s="11" t="s">
        <v>12</v>
      </c>
    </row>
    <row r="682" spans="1:12" x14ac:dyDescent="0.35">
      <c r="A682" s="139">
        <v>880000532</v>
      </c>
      <c r="B682" s="139" t="s">
        <v>306</v>
      </c>
      <c r="C682" s="139" t="s">
        <v>15</v>
      </c>
      <c r="D682" s="139" t="s">
        <v>1244</v>
      </c>
      <c r="F682" s="139" t="s">
        <v>1245</v>
      </c>
      <c r="G682" s="139" t="s">
        <v>1246</v>
      </c>
      <c r="H682" s="141">
        <v>1</v>
      </c>
      <c r="I682" s="17">
        <v>45218.596840277802</v>
      </c>
      <c r="J682" s="142">
        <v>12</v>
      </c>
      <c r="K682" s="140">
        <v>157500</v>
      </c>
    </row>
    <row r="683" spans="1:12" x14ac:dyDescent="0.35">
      <c r="A683" s="139">
        <v>880000565</v>
      </c>
      <c r="B683" s="139" t="s">
        <v>58</v>
      </c>
      <c r="C683" s="139" t="s">
        <v>15</v>
      </c>
      <c r="D683" s="139" t="s">
        <v>1244</v>
      </c>
      <c r="F683" s="139" t="s">
        <v>1245</v>
      </c>
      <c r="G683" s="139" t="s">
        <v>1247</v>
      </c>
      <c r="H683" s="141">
        <v>3</v>
      </c>
      <c r="I683" s="17">
        <v>45230.412453703699</v>
      </c>
      <c r="J683" s="142">
        <v>12</v>
      </c>
      <c r="K683" s="140">
        <v>157500</v>
      </c>
    </row>
    <row r="684" spans="1:12" x14ac:dyDescent="0.35">
      <c r="A684" s="139">
        <v>890000343</v>
      </c>
      <c r="B684" s="139" t="s">
        <v>420</v>
      </c>
      <c r="C684" s="139" t="s">
        <v>15</v>
      </c>
      <c r="D684" s="139" t="s">
        <v>1244</v>
      </c>
      <c r="F684" s="139" t="s">
        <v>1248</v>
      </c>
      <c r="G684" s="139" t="s">
        <v>1249</v>
      </c>
      <c r="H684" s="141">
        <v>2</v>
      </c>
      <c r="I684" s="17">
        <v>45209.385231481501</v>
      </c>
      <c r="J684" s="142">
        <v>7</v>
      </c>
      <c r="K684" s="140">
        <v>157500</v>
      </c>
    </row>
    <row r="685" spans="1:12" x14ac:dyDescent="0.35">
      <c r="A685" s="139">
        <v>880000525</v>
      </c>
      <c r="B685" s="139" t="s">
        <v>223</v>
      </c>
      <c r="C685" s="139" t="s">
        <v>257</v>
      </c>
      <c r="D685" s="139" t="s">
        <v>1250</v>
      </c>
      <c r="F685" s="139" t="s">
        <v>1245</v>
      </c>
      <c r="G685" s="139" t="s">
        <v>680</v>
      </c>
      <c r="H685" s="141">
        <v>2</v>
      </c>
      <c r="I685" s="17">
        <v>45212</v>
      </c>
      <c r="J685" s="142">
        <v>12</v>
      </c>
      <c r="K685" s="140">
        <v>105000</v>
      </c>
    </row>
    <row r="686" spans="1:12" x14ac:dyDescent="0.35">
      <c r="A686" s="139">
        <v>890000374</v>
      </c>
      <c r="B686" s="139" t="s">
        <v>139</v>
      </c>
      <c r="C686" s="139" t="s">
        <v>15</v>
      </c>
      <c r="D686" s="139" t="s">
        <v>1244</v>
      </c>
      <c r="F686" s="139" t="s">
        <v>1245</v>
      </c>
      <c r="G686" s="139" t="s">
        <v>1251</v>
      </c>
      <c r="H686" s="141">
        <v>2</v>
      </c>
      <c r="I686" s="17">
        <v>45230.510937500003</v>
      </c>
      <c r="J686" s="142">
        <v>12</v>
      </c>
      <c r="K686" s="140">
        <v>231000</v>
      </c>
    </row>
    <row r="687" spans="1:12" x14ac:dyDescent="0.35">
      <c r="A687" s="139">
        <v>880000538</v>
      </c>
      <c r="B687" s="139" t="s">
        <v>14</v>
      </c>
      <c r="C687" s="139" t="s">
        <v>15</v>
      </c>
      <c r="D687" s="139" t="s">
        <v>1244</v>
      </c>
      <c r="F687" s="139" t="s">
        <v>1245</v>
      </c>
      <c r="G687" s="139" t="s">
        <v>1252</v>
      </c>
      <c r="H687" s="141">
        <v>1</v>
      </c>
      <c r="I687" s="17">
        <v>45223</v>
      </c>
      <c r="J687" s="142">
        <v>12</v>
      </c>
      <c r="K687" s="140">
        <v>105000</v>
      </c>
    </row>
    <row r="688" spans="1:12" x14ac:dyDescent="0.35">
      <c r="A688" s="139">
        <v>880000561</v>
      </c>
      <c r="B688" s="139" t="s">
        <v>14</v>
      </c>
      <c r="C688" s="139" t="s">
        <v>15</v>
      </c>
      <c r="D688" s="139" t="s">
        <v>1244</v>
      </c>
      <c r="F688" s="139" t="s">
        <v>1245</v>
      </c>
      <c r="G688" s="139" t="s">
        <v>1253</v>
      </c>
      <c r="H688" s="141">
        <v>3</v>
      </c>
      <c r="I688" s="17">
        <v>45230</v>
      </c>
      <c r="J688" s="142">
        <v>9</v>
      </c>
      <c r="K688" s="140">
        <v>105000</v>
      </c>
    </row>
    <row r="689" spans="1:11" x14ac:dyDescent="0.35">
      <c r="A689" s="139">
        <v>890000344</v>
      </c>
      <c r="B689" s="139" t="s">
        <v>721</v>
      </c>
      <c r="C689" s="139" t="s">
        <v>116</v>
      </c>
      <c r="D689" s="139" t="s">
        <v>1250</v>
      </c>
      <c r="F689" s="139" t="s">
        <v>1248</v>
      </c>
      <c r="G689" s="139" t="s">
        <v>1254</v>
      </c>
      <c r="H689" s="141">
        <v>2</v>
      </c>
      <c r="I689" s="17">
        <v>45210.545231481497</v>
      </c>
      <c r="J689" s="142">
        <v>12</v>
      </c>
      <c r="K689" s="140">
        <v>126000</v>
      </c>
    </row>
    <row r="690" spans="1:11" x14ac:dyDescent="0.35">
      <c r="A690" s="139">
        <v>890000360</v>
      </c>
      <c r="B690" s="139" t="s">
        <v>577</v>
      </c>
      <c r="C690" s="139" t="s">
        <v>15</v>
      </c>
      <c r="D690" s="139" t="s">
        <v>1244</v>
      </c>
      <c r="F690" s="139" t="s">
        <v>1245</v>
      </c>
      <c r="G690" s="139" t="s">
        <v>638</v>
      </c>
      <c r="H690" s="141">
        <v>2</v>
      </c>
      <c r="I690" s="17">
        <v>45225.523206018501</v>
      </c>
      <c r="J690" s="142">
        <v>15</v>
      </c>
      <c r="K690" s="140">
        <v>210000</v>
      </c>
    </row>
    <row r="691" spans="1:11" x14ac:dyDescent="0.35">
      <c r="A691" s="139">
        <v>890000362</v>
      </c>
      <c r="B691" s="139" t="s">
        <v>32</v>
      </c>
      <c r="C691" s="139" t="s">
        <v>15</v>
      </c>
      <c r="D691" s="139" t="s">
        <v>1244</v>
      </c>
      <c r="F691" s="139" t="s">
        <v>1245</v>
      </c>
      <c r="G691" s="139" t="s">
        <v>1255</v>
      </c>
      <c r="H691" s="141">
        <v>1</v>
      </c>
      <c r="I691" s="17">
        <v>45226</v>
      </c>
      <c r="J691" s="142">
        <v>6</v>
      </c>
      <c r="K691" s="140">
        <v>105000</v>
      </c>
    </row>
    <row r="692" spans="1:11" x14ac:dyDescent="0.35">
      <c r="A692" s="139">
        <v>880000521</v>
      </c>
      <c r="B692" s="139" t="s">
        <v>809</v>
      </c>
      <c r="C692" s="139" t="s">
        <v>169</v>
      </c>
      <c r="D692" s="139" t="s">
        <v>1250</v>
      </c>
      <c r="F692" s="139" t="s">
        <v>1245</v>
      </c>
      <c r="G692" s="139" t="s">
        <v>1256</v>
      </c>
      <c r="H692" s="141">
        <v>2</v>
      </c>
      <c r="I692" s="17">
        <v>45211.360578703701</v>
      </c>
      <c r="J692" s="142">
        <v>12</v>
      </c>
      <c r="K692" s="143">
        <v>157500</v>
      </c>
    </row>
    <row r="693" spans="1:11" x14ac:dyDescent="0.35">
      <c r="A693" s="139">
        <v>880000569</v>
      </c>
      <c r="B693" s="139" t="s">
        <v>14</v>
      </c>
      <c r="C693" s="139" t="s">
        <v>15</v>
      </c>
      <c r="D693" s="139" t="s">
        <v>1244</v>
      </c>
      <c r="F693" s="139" t="s">
        <v>1245</v>
      </c>
      <c r="G693" s="139" t="s">
        <v>1257</v>
      </c>
      <c r="H693" s="141">
        <v>2</v>
      </c>
      <c r="I693" s="17">
        <v>45230</v>
      </c>
      <c r="J693" s="142">
        <v>5</v>
      </c>
      <c r="K693" s="140">
        <v>52500</v>
      </c>
    </row>
    <row r="694" spans="1:11" x14ac:dyDescent="0.35">
      <c r="A694" s="139">
        <v>890000345</v>
      </c>
      <c r="B694" s="139" t="s">
        <v>649</v>
      </c>
      <c r="C694" s="139" t="s">
        <v>257</v>
      </c>
      <c r="D694" s="139" t="s">
        <v>1250</v>
      </c>
      <c r="F694" s="139" t="s">
        <v>1245</v>
      </c>
      <c r="G694" s="139" t="s">
        <v>1258</v>
      </c>
      <c r="H694" s="141">
        <v>3</v>
      </c>
      <c r="I694" s="17">
        <v>45211.648148148102</v>
      </c>
      <c r="J694" s="142">
        <v>6</v>
      </c>
      <c r="K694" s="140">
        <v>84000</v>
      </c>
    </row>
    <row r="695" spans="1:11" x14ac:dyDescent="0.35">
      <c r="A695" s="139">
        <v>880000545</v>
      </c>
      <c r="B695" s="139" t="s">
        <v>146</v>
      </c>
      <c r="C695" s="139" t="s">
        <v>15</v>
      </c>
      <c r="D695" s="139" t="s">
        <v>1244</v>
      </c>
      <c r="F695" s="139" t="s">
        <v>1245</v>
      </c>
      <c r="G695" s="139" t="s">
        <v>492</v>
      </c>
      <c r="H695" s="141">
        <v>4</v>
      </c>
      <c r="I695" s="17">
        <v>45225.620509259301</v>
      </c>
      <c r="J695" s="142">
        <v>6</v>
      </c>
      <c r="K695" s="140">
        <v>105000</v>
      </c>
    </row>
    <row r="696" spans="1:11" x14ac:dyDescent="0.35">
      <c r="A696" s="139">
        <v>890000369</v>
      </c>
      <c r="B696" s="139" t="s">
        <v>748</v>
      </c>
      <c r="C696" s="139" t="s">
        <v>52</v>
      </c>
      <c r="D696" s="139" t="s">
        <v>1250</v>
      </c>
      <c r="F696" s="139" t="s">
        <v>1248</v>
      </c>
      <c r="G696" s="139" t="s">
        <v>1259</v>
      </c>
      <c r="H696" s="141">
        <v>2</v>
      </c>
      <c r="I696" s="17">
        <v>45229.584027777797</v>
      </c>
      <c r="J696" s="142">
        <v>12</v>
      </c>
      <c r="K696" s="140">
        <v>84000</v>
      </c>
    </row>
    <row r="697" spans="1:11" x14ac:dyDescent="0.35">
      <c r="A697" s="139">
        <v>880000536</v>
      </c>
      <c r="B697" s="139" t="s">
        <v>135</v>
      </c>
      <c r="C697" s="139" t="s">
        <v>169</v>
      </c>
      <c r="D697" s="139" t="s">
        <v>1250</v>
      </c>
      <c r="F697" s="139" t="s">
        <v>1245</v>
      </c>
      <c r="G697" s="139" t="s">
        <v>1260</v>
      </c>
      <c r="H697" s="141">
        <v>2</v>
      </c>
      <c r="I697" s="17">
        <v>45223.418472222198</v>
      </c>
      <c r="J697" s="142">
        <v>7</v>
      </c>
      <c r="K697" s="140">
        <v>63000</v>
      </c>
    </row>
    <row r="698" spans="1:11" x14ac:dyDescent="0.35">
      <c r="A698" s="139">
        <v>880000546</v>
      </c>
      <c r="B698" s="139" t="s">
        <v>230</v>
      </c>
      <c r="C698" s="139" t="s">
        <v>188</v>
      </c>
      <c r="D698" s="139" t="s">
        <v>1244</v>
      </c>
      <c r="F698" s="139" t="s">
        <v>1245</v>
      </c>
      <c r="G698" s="139" t="s">
        <v>1261</v>
      </c>
      <c r="H698" s="141">
        <v>2</v>
      </c>
      <c r="I698" s="17">
        <v>45225</v>
      </c>
      <c r="J698" s="142">
        <v>8</v>
      </c>
      <c r="K698" s="140">
        <v>105000</v>
      </c>
    </row>
    <row r="699" spans="1:11" x14ac:dyDescent="0.35">
      <c r="A699" s="139">
        <v>880000524</v>
      </c>
      <c r="B699" s="139" t="s">
        <v>252</v>
      </c>
      <c r="C699" s="139" t="s">
        <v>169</v>
      </c>
      <c r="D699" s="139" t="s">
        <v>1250</v>
      </c>
      <c r="F699" s="139" t="s">
        <v>1245</v>
      </c>
      <c r="G699" s="139" t="s">
        <v>1262</v>
      </c>
      <c r="H699" s="141">
        <v>3</v>
      </c>
      <c r="I699" s="17">
        <v>45212.3908912037</v>
      </c>
      <c r="J699" s="142">
        <v>12</v>
      </c>
      <c r="K699" s="140">
        <v>210000</v>
      </c>
    </row>
    <row r="700" spans="1:11" x14ac:dyDescent="0.35">
      <c r="A700" s="139">
        <v>890000351</v>
      </c>
      <c r="B700" s="139" t="s">
        <v>462</v>
      </c>
      <c r="C700" s="139" t="s">
        <v>15</v>
      </c>
      <c r="D700" s="139" t="s">
        <v>1244</v>
      </c>
      <c r="F700" s="139" t="s">
        <v>1245</v>
      </c>
      <c r="G700" s="139" t="s">
        <v>1263</v>
      </c>
      <c r="H700" s="141">
        <v>1</v>
      </c>
      <c r="I700" s="17">
        <v>45222.573530092603</v>
      </c>
      <c r="J700" s="142">
        <v>12</v>
      </c>
      <c r="K700" s="140">
        <v>157500</v>
      </c>
    </row>
    <row r="701" spans="1:11" x14ac:dyDescent="0.35">
      <c r="A701" s="139">
        <v>880000568</v>
      </c>
      <c r="B701" s="139" t="s">
        <v>146</v>
      </c>
      <c r="C701" s="139" t="s">
        <v>15</v>
      </c>
      <c r="D701" s="139" t="s">
        <v>1244</v>
      </c>
      <c r="F701" s="139" t="s">
        <v>1245</v>
      </c>
      <c r="G701" s="139" t="s">
        <v>1039</v>
      </c>
      <c r="H701" s="141">
        <v>4</v>
      </c>
      <c r="I701" s="17">
        <v>45230.598263888904</v>
      </c>
      <c r="J701" s="142">
        <v>10</v>
      </c>
      <c r="K701" s="140">
        <v>210000</v>
      </c>
    </row>
    <row r="702" spans="1:11" x14ac:dyDescent="0.35">
      <c r="A702" s="139">
        <v>890000340</v>
      </c>
      <c r="B702" s="139" t="s">
        <v>32</v>
      </c>
      <c r="C702" s="139" t="s">
        <v>15</v>
      </c>
      <c r="D702" s="139" t="s">
        <v>1244</v>
      </c>
      <c r="F702" s="139" t="s">
        <v>1245</v>
      </c>
      <c r="G702" s="139" t="s">
        <v>898</v>
      </c>
      <c r="H702" s="141">
        <v>3</v>
      </c>
      <c r="I702" s="17">
        <v>45204.569687499999</v>
      </c>
      <c r="J702" s="142">
        <v>5</v>
      </c>
      <c r="K702" s="140">
        <v>126000</v>
      </c>
    </row>
    <row r="703" spans="1:11" x14ac:dyDescent="0.35">
      <c r="A703" s="139">
        <v>880000523</v>
      </c>
      <c r="B703" s="139" t="s">
        <v>355</v>
      </c>
      <c r="C703" s="139" t="s">
        <v>15</v>
      </c>
      <c r="D703" s="139" t="s">
        <v>1244</v>
      </c>
      <c r="F703" s="139" t="s">
        <v>1248</v>
      </c>
      <c r="G703" s="139" t="s">
        <v>1264</v>
      </c>
      <c r="H703" s="141">
        <v>1</v>
      </c>
      <c r="I703" s="17">
        <v>45211</v>
      </c>
      <c r="J703" s="142">
        <v>8</v>
      </c>
      <c r="K703" s="140">
        <v>84000</v>
      </c>
    </row>
    <row r="704" spans="1:11" x14ac:dyDescent="0.35">
      <c r="A704" s="139">
        <v>890000370</v>
      </c>
      <c r="B704" s="139" t="s">
        <v>32</v>
      </c>
      <c r="C704" s="139" t="s">
        <v>15</v>
      </c>
      <c r="D704" s="139" t="s">
        <v>1244</v>
      </c>
      <c r="F704" s="139" t="s">
        <v>1245</v>
      </c>
      <c r="G704" s="139" t="s">
        <v>959</v>
      </c>
      <c r="H704" s="141">
        <v>2</v>
      </c>
      <c r="I704" s="17">
        <v>45229</v>
      </c>
      <c r="J704" s="142">
        <v>10</v>
      </c>
      <c r="K704" s="140">
        <v>105000</v>
      </c>
    </row>
    <row r="705" spans="1:11" x14ac:dyDescent="0.35">
      <c r="A705" s="139">
        <v>880000553</v>
      </c>
      <c r="B705" s="139" t="s">
        <v>355</v>
      </c>
      <c r="C705" s="139" t="s">
        <v>15</v>
      </c>
      <c r="D705" s="139" t="s">
        <v>1244</v>
      </c>
      <c r="F705" s="139" t="s">
        <v>1245</v>
      </c>
      <c r="G705" s="139" t="s">
        <v>1265</v>
      </c>
      <c r="H705" s="141">
        <v>2</v>
      </c>
      <c r="I705" s="17">
        <v>45227.462662037004</v>
      </c>
      <c r="J705" s="142">
        <v>6</v>
      </c>
      <c r="K705" s="140">
        <v>105000</v>
      </c>
    </row>
    <row r="706" spans="1:11" x14ac:dyDescent="0.35">
      <c r="A706" s="139">
        <v>880000531</v>
      </c>
      <c r="B706" s="139" t="s">
        <v>223</v>
      </c>
      <c r="C706" s="139" t="s">
        <v>188</v>
      </c>
      <c r="D706" s="139" t="s">
        <v>1244</v>
      </c>
      <c r="F706" s="139" t="s">
        <v>1245</v>
      </c>
      <c r="G706" s="139" t="s">
        <v>1266</v>
      </c>
      <c r="H706" s="141">
        <v>2</v>
      </c>
      <c r="I706" s="17">
        <v>45218.594027777799</v>
      </c>
      <c r="J706" s="142">
        <v>18</v>
      </c>
      <c r="K706" s="140">
        <v>262500</v>
      </c>
    </row>
    <row r="707" spans="1:11" x14ac:dyDescent="0.35">
      <c r="A707" s="139">
        <v>880000544</v>
      </c>
      <c r="B707" s="139" t="s">
        <v>230</v>
      </c>
      <c r="C707" s="139" t="s">
        <v>116</v>
      </c>
      <c r="D707" s="139" t="s">
        <v>1250</v>
      </c>
      <c r="F707" s="139" t="s">
        <v>1245</v>
      </c>
      <c r="G707" s="139" t="s">
        <v>1082</v>
      </c>
      <c r="H707" s="141">
        <v>2</v>
      </c>
      <c r="I707" s="17">
        <v>45224</v>
      </c>
      <c r="J707" s="142">
        <v>8</v>
      </c>
      <c r="K707" s="140">
        <v>105000</v>
      </c>
    </row>
    <row r="708" spans="1:11" x14ac:dyDescent="0.35">
      <c r="A708" s="139">
        <v>880000557</v>
      </c>
      <c r="B708" s="139" t="s">
        <v>230</v>
      </c>
      <c r="C708" s="139" t="s">
        <v>15</v>
      </c>
      <c r="D708" s="139" t="s">
        <v>1244</v>
      </c>
      <c r="F708" s="139" t="s">
        <v>1245</v>
      </c>
      <c r="G708" s="139" t="s">
        <v>1267</v>
      </c>
      <c r="H708" s="141">
        <v>3</v>
      </c>
      <c r="I708" s="17">
        <v>45229</v>
      </c>
      <c r="J708" s="142">
        <v>7</v>
      </c>
      <c r="K708" s="143">
        <v>105000</v>
      </c>
    </row>
    <row r="709" spans="1:11" x14ac:dyDescent="0.35">
      <c r="A709" s="139">
        <v>890000359</v>
      </c>
      <c r="B709" s="139" t="s">
        <v>139</v>
      </c>
      <c r="C709" s="139" t="s">
        <v>411</v>
      </c>
      <c r="D709" s="139" t="s">
        <v>1244</v>
      </c>
      <c r="F709" s="139" t="s">
        <v>1248</v>
      </c>
      <c r="G709" s="139" t="s">
        <v>1268</v>
      </c>
      <c r="H709" s="141">
        <v>3</v>
      </c>
      <c r="I709" s="17">
        <v>45226</v>
      </c>
      <c r="J709" s="142">
        <v>6</v>
      </c>
      <c r="K709" s="140">
        <v>105000</v>
      </c>
    </row>
    <row r="710" spans="1:11" x14ac:dyDescent="0.35">
      <c r="A710" s="139">
        <v>890000347</v>
      </c>
      <c r="B710" s="139" t="s">
        <v>32</v>
      </c>
      <c r="C710" s="139" t="s">
        <v>15</v>
      </c>
      <c r="D710" s="139" t="s">
        <v>1244</v>
      </c>
      <c r="F710" s="139" t="s">
        <v>1245</v>
      </c>
      <c r="G710" s="139" t="s">
        <v>1269</v>
      </c>
      <c r="H710" s="141">
        <v>4</v>
      </c>
      <c r="I710" s="17">
        <v>45216.468564814801</v>
      </c>
      <c r="J710" s="142">
        <v>5</v>
      </c>
      <c r="K710" s="140">
        <v>57750</v>
      </c>
    </row>
    <row r="711" spans="1:11" x14ac:dyDescent="0.35">
      <c r="A711" s="139">
        <v>880000566</v>
      </c>
      <c r="B711" s="139" t="s">
        <v>14</v>
      </c>
      <c r="C711" s="139" t="s">
        <v>15</v>
      </c>
      <c r="D711" s="139" t="s">
        <v>1244</v>
      </c>
      <c r="F711" s="139" t="s">
        <v>1245</v>
      </c>
      <c r="G711" s="139" t="s">
        <v>1270</v>
      </c>
      <c r="H711" s="141">
        <v>2</v>
      </c>
      <c r="I711" s="17">
        <v>45230</v>
      </c>
      <c r="J711" s="142">
        <v>8</v>
      </c>
      <c r="K711" s="140">
        <v>105000</v>
      </c>
    </row>
    <row r="712" spans="1:11" x14ac:dyDescent="0.35">
      <c r="A712" s="139">
        <v>890000375</v>
      </c>
      <c r="B712" s="139" t="s">
        <v>139</v>
      </c>
      <c r="C712" s="139" t="s">
        <v>116</v>
      </c>
      <c r="D712" s="139" t="s">
        <v>1250</v>
      </c>
      <c r="F712" s="139" t="s">
        <v>1245</v>
      </c>
      <c r="G712" s="133" t="s">
        <v>1148</v>
      </c>
      <c r="H712" s="141">
        <v>2</v>
      </c>
      <c r="I712" s="17">
        <v>45230.411238425899</v>
      </c>
      <c r="J712" s="142">
        <v>5</v>
      </c>
      <c r="K712" s="140">
        <v>105000</v>
      </c>
    </row>
    <row r="713" spans="1:11" x14ac:dyDescent="0.35">
      <c r="A713" s="139">
        <v>880000562</v>
      </c>
      <c r="B713" s="139" t="s">
        <v>146</v>
      </c>
      <c r="C713" s="139" t="s">
        <v>15</v>
      </c>
      <c r="D713" s="139" t="s">
        <v>1244</v>
      </c>
      <c r="F713" s="139" t="s">
        <v>1245</v>
      </c>
      <c r="G713" s="139" t="s">
        <v>439</v>
      </c>
      <c r="H713" s="141">
        <v>4</v>
      </c>
      <c r="I713" s="17">
        <v>45230</v>
      </c>
      <c r="J713" s="142">
        <v>8</v>
      </c>
      <c r="K713" s="140">
        <v>231000</v>
      </c>
    </row>
    <row r="714" spans="1:11" x14ac:dyDescent="0.35">
      <c r="A714" s="139">
        <v>880000564</v>
      </c>
      <c r="B714" s="139" t="s">
        <v>14</v>
      </c>
      <c r="C714" s="139" t="s">
        <v>116</v>
      </c>
      <c r="D714" s="139" t="s">
        <v>1250</v>
      </c>
      <c r="F714" s="139" t="s">
        <v>1245</v>
      </c>
      <c r="G714" s="139" t="s">
        <v>1271</v>
      </c>
      <c r="H714" s="141">
        <v>2</v>
      </c>
      <c r="I714" s="17">
        <v>45230</v>
      </c>
      <c r="J714" s="142">
        <v>11</v>
      </c>
      <c r="K714" s="140">
        <v>105000</v>
      </c>
    </row>
    <row r="715" spans="1:11" x14ac:dyDescent="0.35">
      <c r="A715" s="139">
        <v>890000356</v>
      </c>
      <c r="B715" s="139" t="s">
        <v>14</v>
      </c>
      <c r="C715" s="139" t="s">
        <v>15</v>
      </c>
      <c r="D715" s="139" t="s">
        <v>1244</v>
      </c>
      <c r="F715" s="139" t="s">
        <v>1248</v>
      </c>
      <c r="G715" s="139" t="s">
        <v>1272</v>
      </c>
      <c r="H715" s="141">
        <v>3</v>
      </c>
      <c r="I715" s="17">
        <v>45225</v>
      </c>
      <c r="J715" s="142">
        <v>10</v>
      </c>
      <c r="K715" s="140">
        <v>157500</v>
      </c>
    </row>
    <row r="716" spans="1:11" x14ac:dyDescent="0.35">
      <c r="A716" s="139">
        <v>880000556</v>
      </c>
      <c r="B716" s="139" t="s">
        <v>146</v>
      </c>
      <c r="C716" s="139" t="s">
        <v>15</v>
      </c>
      <c r="D716" s="139" t="s">
        <v>1244</v>
      </c>
      <c r="F716" s="139" t="s">
        <v>1245</v>
      </c>
      <c r="G716" s="139" t="s">
        <v>1273</v>
      </c>
      <c r="H716" s="141">
        <v>2</v>
      </c>
      <c r="I716" s="17">
        <v>45229</v>
      </c>
      <c r="J716" s="142">
        <v>6</v>
      </c>
      <c r="K716" s="140">
        <v>210000</v>
      </c>
    </row>
    <row r="717" spans="1:11" x14ac:dyDescent="0.35">
      <c r="A717" s="139">
        <v>880000547</v>
      </c>
      <c r="B717" s="139" t="s">
        <v>44</v>
      </c>
      <c r="C717" s="139" t="s">
        <v>15</v>
      </c>
      <c r="D717" s="139" t="s">
        <v>1244</v>
      </c>
      <c r="F717" s="139" t="s">
        <v>1245</v>
      </c>
      <c r="G717" s="139" t="s">
        <v>1274</v>
      </c>
      <c r="H717" s="141">
        <v>1</v>
      </c>
      <c r="I717" s="17">
        <v>45229</v>
      </c>
      <c r="J717" s="142">
        <v>12</v>
      </c>
      <c r="K717" s="140">
        <v>157500</v>
      </c>
    </row>
    <row r="718" spans="1:11" x14ac:dyDescent="0.35">
      <c r="A718" s="139">
        <v>890000363</v>
      </c>
      <c r="B718" s="139" t="s">
        <v>32</v>
      </c>
      <c r="C718" s="139" t="s">
        <v>188</v>
      </c>
      <c r="D718" s="139" t="s">
        <v>1244</v>
      </c>
      <c r="F718" s="139" t="s">
        <v>1248</v>
      </c>
      <c r="G718" s="139" t="s">
        <v>1275</v>
      </c>
      <c r="H718" s="141">
        <v>2</v>
      </c>
      <c r="I718" s="17">
        <v>45226.449178240699</v>
      </c>
      <c r="J718" s="142">
        <v>9</v>
      </c>
      <c r="K718" s="140">
        <v>105000</v>
      </c>
    </row>
    <row r="719" spans="1:11" x14ac:dyDescent="0.35">
      <c r="A719" s="139">
        <v>890000372</v>
      </c>
      <c r="B719" s="139" t="s">
        <v>139</v>
      </c>
      <c r="C719" s="139" t="s">
        <v>15</v>
      </c>
      <c r="D719" s="139" t="s">
        <v>1244</v>
      </c>
      <c r="F719" s="139" t="s">
        <v>1248</v>
      </c>
      <c r="G719" s="139" t="s">
        <v>1276</v>
      </c>
      <c r="H719" s="141">
        <v>2</v>
      </c>
      <c r="I719" s="17">
        <v>45230</v>
      </c>
      <c r="J719" s="142">
        <v>10</v>
      </c>
      <c r="K719" s="140">
        <v>126000</v>
      </c>
    </row>
    <row r="720" spans="1:11" x14ac:dyDescent="0.35">
      <c r="A720" s="139">
        <v>880000529</v>
      </c>
      <c r="B720" s="139" t="s">
        <v>306</v>
      </c>
      <c r="C720" s="139" t="s">
        <v>15</v>
      </c>
      <c r="D720" s="139" t="s">
        <v>1244</v>
      </c>
      <c r="F720" s="139" t="s">
        <v>1245</v>
      </c>
      <c r="G720" s="139" t="s">
        <v>843</v>
      </c>
      <c r="H720" s="141">
        <v>2</v>
      </c>
      <c r="I720" s="17">
        <v>45217.5313425926</v>
      </c>
      <c r="J720" s="142">
        <v>12</v>
      </c>
      <c r="K720" s="140">
        <v>115500</v>
      </c>
    </row>
    <row r="721" spans="1:11" x14ac:dyDescent="0.35">
      <c r="A721" s="139">
        <v>890000367</v>
      </c>
      <c r="B721" s="139" t="s">
        <v>465</v>
      </c>
      <c r="C721" s="139" t="s">
        <v>15</v>
      </c>
      <c r="D721" s="139" t="s">
        <v>1244</v>
      </c>
      <c r="F721" s="139" t="s">
        <v>1248</v>
      </c>
      <c r="G721" s="139" t="s">
        <v>1277</v>
      </c>
      <c r="H721" s="141">
        <v>3</v>
      </c>
      <c r="I721" s="17">
        <v>45227</v>
      </c>
      <c r="J721" s="142">
        <v>5</v>
      </c>
      <c r="K721" s="140">
        <v>110250</v>
      </c>
    </row>
    <row r="722" spans="1:11" x14ac:dyDescent="0.35">
      <c r="A722" s="139">
        <v>880000539</v>
      </c>
      <c r="B722" s="139" t="s">
        <v>355</v>
      </c>
      <c r="C722" s="139" t="s">
        <v>15</v>
      </c>
      <c r="D722" s="139" t="s">
        <v>1244</v>
      </c>
      <c r="F722" s="139" t="s">
        <v>1245</v>
      </c>
      <c r="G722" s="139" t="s">
        <v>1278</v>
      </c>
      <c r="H722" s="141">
        <v>4</v>
      </c>
      <c r="I722" s="17">
        <v>45223.466469907398</v>
      </c>
      <c r="J722" s="142">
        <v>8</v>
      </c>
      <c r="K722" s="140">
        <v>73500</v>
      </c>
    </row>
    <row r="723" spans="1:11" x14ac:dyDescent="0.35">
      <c r="A723" s="139">
        <v>890000353</v>
      </c>
      <c r="B723" s="139" t="s">
        <v>456</v>
      </c>
      <c r="C723" s="139" t="s">
        <v>15</v>
      </c>
      <c r="D723" s="139" t="s">
        <v>1244</v>
      </c>
      <c r="F723" s="139" t="s">
        <v>1248</v>
      </c>
      <c r="G723" s="139" t="s">
        <v>1030</v>
      </c>
      <c r="H723" s="141">
        <v>4</v>
      </c>
      <c r="I723" s="17">
        <v>45226.440173611103</v>
      </c>
      <c r="J723" s="142">
        <v>7</v>
      </c>
      <c r="K723" s="140">
        <v>73500</v>
      </c>
    </row>
    <row r="724" spans="1:11" x14ac:dyDescent="0.35">
      <c r="A724" s="139">
        <v>880000560</v>
      </c>
      <c r="B724" s="139" t="s">
        <v>14</v>
      </c>
      <c r="C724" s="139" t="s">
        <v>15</v>
      </c>
      <c r="D724" s="139" t="s">
        <v>1244</v>
      </c>
      <c r="F724" s="139" t="s">
        <v>1245</v>
      </c>
      <c r="G724" s="139" t="s">
        <v>1279</v>
      </c>
      <c r="H724" s="141">
        <v>2</v>
      </c>
      <c r="I724" s="17">
        <v>45230</v>
      </c>
      <c r="J724" s="142">
        <v>12</v>
      </c>
      <c r="K724" s="140">
        <v>105000</v>
      </c>
    </row>
    <row r="725" spans="1:11" x14ac:dyDescent="0.35">
      <c r="A725" s="139">
        <v>890000352</v>
      </c>
      <c r="B725" s="139" t="s">
        <v>40</v>
      </c>
      <c r="C725" s="139" t="s">
        <v>15</v>
      </c>
      <c r="D725" s="139" t="s">
        <v>1244</v>
      </c>
      <c r="F725" s="139" t="s">
        <v>1245</v>
      </c>
      <c r="G725" s="139" t="s">
        <v>1280</v>
      </c>
      <c r="H725" s="141">
        <v>2</v>
      </c>
      <c r="I725" s="17">
        <v>45222.657928240696</v>
      </c>
      <c r="J725" s="142">
        <v>12</v>
      </c>
      <c r="K725" s="140">
        <v>157500</v>
      </c>
    </row>
    <row r="726" spans="1:11" x14ac:dyDescent="0.35">
      <c r="A726" s="139">
        <v>890000371</v>
      </c>
      <c r="B726" s="139" t="s">
        <v>14</v>
      </c>
      <c r="C726" s="139" t="s">
        <v>15</v>
      </c>
      <c r="D726" s="139" t="s">
        <v>1244</v>
      </c>
      <c r="F726" s="139" t="s">
        <v>1245</v>
      </c>
      <c r="G726" s="139" t="s">
        <v>1281</v>
      </c>
      <c r="H726" s="141">
        <v>3</v>
      </c>
      <c r="I726" s="17">
        <v>45230.5640740741</v>
      </c>
      <c r="J726" s="142">
        <v>9</v>
      </c>
      <c r="K726" s="140">
        <v>126000</v>
      </c>
    </row>
    <row r="727" spans="1:11" x14ac:dyDescent="0.35">
      <c r="A727" s="139">
        <v>880000558</v>
      </c>
      <c r="B727" s="139" t="s">
        <v>102</v>
      </c>
      <c r="C727" s="139" t="s">
        <v>15</v>
      </c>
      <c r="D727" s="139" t="s">
        <v>1244</v>
      </c>
      <c r="F727" s="139" t="s">
        <v>1248</v>
      </c>
      <c r="G727" s="139" t="s">
        <v>1282</v>
      </c>
      <c r="H727" s="141">
        <v>2</v>
      </c>
      <c r="I727" s="17">
        <v>45230.636863425898</v>
      </c>
      <c r="J727" s="142">
        <v>12</v>
      </c>
      <c r="K727" s="140">
        <v>210000</v>
      </c>
    </row>
    <row r="728" spans="1:11" x14ac:dyDescent="0.35">
      <c r="A728" s="139">
        <v>890000376</v>
      </c>
      <c r="B728" s="139" t="s">
        <v>459</v>
      </c>
      <c r="C728" s="139" t="s">
        <v>15</v>
      </c>
      <c r="D728" s="139" t="s">
        <v>1244</v>
      </c>
      <c r="F728" s="139" t="s">
        <v>1245</v>
      </c>
      <c r="G728" s="139" t="s">
        <v>1091</v>
      </c>
      <c r="H728" s="141">
        <v>4</v>
      </c>
      <c r="I728" s="17">
        <v>45230.656585648103</v>
      </c>
      <c r="J728" s="142">
        <v>8</v>
      </c>
      <c r="K728" s="140">
        <v>136500</v>
      </c>
    </row>
    <row r="729" spans="1:11" x14ac:dyDescent="0.35">
      <c r="A729" s="139">
        <v>880000543</v>
      </c>
      <c r="B729" s="139" t="s">
        <v>809</v>
      </c>
      <c r="C729" s="139" t="s">
        <v>169</v>
      </c>
      <c r="D729" s="139" t="s">
        <v>1250</v>
      </c>
      <c r="F729" s="139" t="s">
        <v>1245</v>
      </c>
      <c r="G729" s="139" t="s">
        <v>1283</v>
      </c>
      <c r="H729" s="141">
        <v>2</v>
      </c>
      <c r="I729" s="17">
        <v>45227.462673611102</v>
      </c>
      <c r="J729" s="142">
        <v>12</v>
      </c>
      <c r="K729" s="140">
        <v>231000</v>
      </c>
    </row>
    <row r="730" spans="1:11" x14ac:dyDescent="0.35">
      <c r="A730" s="139">
        <v>890000355</v>
      </c>
      <c r="B730" s="139" t="s">
        <v>603</v>
      </c>
      <c r="C730" s="139" t="s">
        <v>15</v>
      </c>
      <c r="D730" s="139" t="s">
        <v>1244</v>
      </c>
      <c r="F730" s="139" t="s">
        <v>1245</v>
      </c>
      <c r="G730" s="139" t="s">
        <v>863</v>
      </c>
      <c r="H730" s="141">
        <v>2</v>
      </c>
      <c r="I730" s="17">
        <v>45225.624803240702</v>
      </c>
      <c r="J730" s="142">
        <v>12</v>
      </c>
      <c r="K730" s="140">
        <v>78750</v>
      </c>
    </row>
    <row r="731" spans="1:11" x14ac:dyDescent="0.35">
      <c r="A731" s="139">
        <v>880000549</v>
      </c>
      <c r="B731" s="139" t="s">
        <v>230</v>
      </c>
      <c r="C731" s="139" t="s">
        <v>15</v>
      </c>
      <c r="D731" s="139" t="s">
        <v>1244</v>
      </c>
      <c r="F731" s="139" t="s">
        <v>1245</v>
      </c>
      <c r="G731" s="139" t="s">
        <v>1284</v>
      </c>
      <c r="H731" s="141">
        <v>1</v>
      </c>
      <c r="I731" s="17">
        <v>45226.5686921296</v>
      </c>
      <c r="J731" s="142">
        <v>10</v>
      </c>
      <c r="K731" s="140">
        <v>105000</v>
      </c>
    </row>
    <row r="732" spans="1:11" x14ac:dyDescent="0.35">
      <c r="A732" s="139">
        <v>890000368</v>
      </c>
      <c r="B732" s="139" t="s">
        <v>139</v>
      </c>
      <c r="C732" s="139" t="s">
        <v>15</v>
      </c>
      <c r="D732" s="139" t="s">
        <v>1244</v>
      </c>
      <c r="F732" s="139" t="s">
        <v>1248</v>
      </c>
      <c r="G732" s="139" t="s">
        <v>1285</v>
      </c>
      <c r="H732" s="141">
        <v>1</v>
      </c>
      <c r="I732" s="17">
        <v>45230</v>
      </c>
      <c r="J732" s="142">
        <v>8</v>
      </c>
      <c r="K732" s="140">
        <v>105000</v>
      </c>
    </row>
    <row r="733" spans="1:11" x14ac:dyDescent="0.35">
      <c r="A733" s="139">
        <v>880000559</v>
      </c>
      <c r="B733" s="139" t="s">
        <v>14</v>
      </c>
      <c r="C733" s="139" t="s">
        <v>15</v>
      </c>
      <c r="D733" s="139" t="s">
        <v>1244</v>
      </c>
      <c r="F733" s="139" t="s">
        <v>1245</v>
      </c>
      <c r="G733" s="139" t="s">
        <v>1286</v>
      </c>
      <c r="H733" s="141">
        <v>2</v>
      </c>
      <c r="I733" s="17">
        <v>45230</v>
      </c>
      <c r="J733" s="142">
        <v>6</v>
      </c>
      <c r="K733" s="140">
        <v>52500</v>
      </c>
    </row>
    <row r="734" spans="1:11" x14ac:dyDescent="0.35">
      <c r="A734" s="139">
        <v>880000563</v>
      </c>
      <c r="B734" s="139" t="s">
        <v>58</v>
      </c>
      <c r="C734" s="139" t="s">
        <v>15</v>
      </c>
      <c r="D734" s="139" t="s">
        <v>1244</v>
      </c>
      <c r="F734" s="139" t="s">
        <v>1248</v>
      </c>
      <c r="G734" s="139" t="s">
        <v>1287</v>
      </c>
      <c r="H734" s="141">
        <v>3</v>
      </c>
      <c r="I734" s="17">
        <v>45230.383449074099</v>
      </c>
      <c r="J734" s="142">
        <v>10</v>
      </c>
      <c r="K734" s="140">
        <v>105000</v>
      </c>
    </row>
    <row r="735" spans="1:11" x14ac:dyDescent="0.35">
      <c r="A735" s="139">
        <v>880000571</v>
      </c>
      <c r="B735" s="139" t="s">
        <v>32</v>
      </c>
      <c r="C735" s="139" t="s">
        <v>15</v>
      </c>
      <c r="D735" s="139" t="s">
        <v>1244</v>
      </c>
      <c r="F735" s="139" t="s">
        <v>1245</v>
      </c>
      <c r="G735" s="139" t="s">
        <v>1002</v>
      </c>
      <c r="H735" s="141">
        <v>3</v>
      </c>
      <c r="I735" s="17">
        <v>45230</v>
      </c>
      <c r="J735" s="142">
        <v>10</v>
      </c>
      <c r="K735" s="140">
        <v>241500</v>
      </c>
    </row>
    <row r="736" spans="1:11" x14ac:dyDescent="0.35">
      <c r="A736" s="139">
        <v>880000533</v>
      </c>
      <c r="B736" s="139" t="s">
        <v>247</v>
      </c>
      <c r="C736" s="139" t="s">
        <v>188</v>
      </c>
      <c r="D736" s="139" t="s">
        <v>1244</v>
      </c>
      <c r="F736" s="139" t="s">
        <v>1245</v>
      </c>
      <c r="G736" s="139" t="s">
        <v>1288</v>
      </c>
      <c r="H736" s="141">
        <v>3</v>
      </c>
      <c r="I736" s="17">
        <v>45218.598622685196</v>
      </c>
      <c r="J736" s="142">
        <v>10</v>
      </c>
      <c r="K736" s="140">
        <v>84000</v>
      </c>
    </row>
    <row r="737" spans="1:11" x14ac:dyDescent="0.35">
      <c r="A737" s="139">
        <v>890000349</v>
      </c>
      <c r="B737" s="139" t="s">
        <v>871</v>
      </c>
      <c r="C737" s="139" t="s">
        <v>15</v>
      </c>
      <c r="D737" s="139" t="s">
        <v>1244</v>
      </c>
      <c r="F737" s="139" t="s">
        <v>1245</v>
      </c>
      <c r="G737" s="139" t="s">
        <v>1289</v>
      </c>
      <c r="H737" s="141">
        <v>3</v>
      </c>
      <c r="I737" s="17">
        <v>45217.603194444397</v>
      </c>
      <c r="J737" s="142">
        <v>12</v>
      </c>
      <c r="K737" s="140">
        <v>367500</v>
      </c>
    </row>
    <row r="738" spans="1:11" x14ac:dyDescent="0.35">
      <c r="A738" s="139">
        <v>880000537</v>
      </c>
      <c r="B738" s="139" t="s">
        <v>32</v>
      </c>
      <c r="C738" s="139" t="s">
        <v>15</v>
      </c>
      <c r="D738" s="139" t="s">
        <v>1244</v>
      </c>
      <c r="F738" s="139" t="s">
        <v>1245</v>
      </c>
      <c r="G738" s="139" t="s">
        <v>1290</v>
      </c>
      <c r="H738" s="141">
        <v>4</v>
      </c>
      <c r="I738" s="17">
        <v>45223</v>
      </c>
      <c r="J738" s="142">
        <v>6</v>
      </c>
      <c r="K738" s="140">
        <v>210000</v>
      </c>
    </row>
    <row r="739" spans="1:11" x14ac:dyDescent="0.35">
      <c r="A739" s="139">
        <v>880000541</v>
      </c>
      <c r="B739" s="139" t="s">
        <v>252</v>
      </c>
      <c r="C739" s="139" t="s">
        <v>15</v>
      </c>
      <c r="D739" s="139" t="s">
        <v>1244</v>
      </c>
      <c r="F739" s="139" t="s">
        <v>1248</v>
      </c>
      <c r="G739" s="139" t="s">
        <v>1291</v>
      </c>
      <c r="H739" s="141">
        <v>1</v>
      </c>
      <c r="I739" s="17">
        <v>45223.570196759298</v>
      </c>
      <c r="J739" s="142">
        <v>15</v>
      </c>
      <c r="K739" s="140">
        <v>262500</v>
      </c>
    </row>
    <row r="740" spans="1:11" x14ac:dyDescent="0.35">
      <c r="A740" s="139">
        <v>890000365</v>
      </c>
      <c r="B740" s="139" t="s">
        <v>456</v>
      </c>
      <c r="C740" s="139" t="s">
        <v>15</v>
      </c>
      <c r="D740" s="139" t="s">
        <v>1244</v>
      </c>
      <c r="F740" s="139" t="s">
        <v>1245</v>
      </c>
      <c r="G740" s="139" t="s">
        <v>946</v>
      </c>
      <c r="H740" s="141">
        <v>3</v>
      </c>
      <c r="I740" s="17">
        <v>45229.379861111098</v>
      </c>
      <c r="J740" s="142">
        <v>7</v>
      </c>
      <c r="K740" s="140">
        <v>73500</v>
      </c>
    </row>
    <row r="741" spans="1:11" x14ac:dyDescent="0.35">
      <c r="A741" s="139">
        <v>880000548</v>
      </c>
      <c r="B741" s="139" t="s">
        <v>32</v>
      </c>
      <c r="C741" s="139" t="s">
        <v>15</v>
      </c>
      <c r="D741" s="139" t="s">
        <v>1244</v>
      </c>
      <c r="F741" s="139" t="s">
        <v>1245</v>
      </c>
      <c r="G741" s="139" t="s">
        <v>34</v>
      </c>
      <c r="H741" s="141">
        <v>3</v>
      </c>
      <c r="I741" s="17">
        <v>45226</v>
      </c>
      <c r="J741" s="142">
        <v>10</v>
      </c>
      <c r="K741" s="140">
        <v>241500</v>
      </c>
    </row>
    <row r="742" spans="1:11" x14ac:dyDescent="0.35">
      <c r="A742" s="139">
        <v>880000550</v>
      </c>
      <c r="B742" s="139" t="s">
        <v>139</v>
      </c>
      <c r="C742" s="139" t="s">
        <v>116</v>
      </c>
      <c r="D742" s="139" t="s">
        <v>1250</v>
      </c>
      <c r="F742" s="139" t="s">
        <v>1245</v>
      </c>
      <c r="G742" s="139" t="s">
        <v>1292</v>
      </c>
      <c r="H742" s="141">
        <v>2</v>
      </c>
      <c r="I742" s="17">
        <v>45226</v>
      </c>
      <c r="J742" s="142">
        <v>12</v>
      </c>
      <c r="K742" s="140">
        <v>210000</v>
      </c>
    </row>
    <row r="743" spans="1:11" x14ac:dyDescent="0.35">
      <c r="A743" s="139">
        <v>890000341</v>
      </c>
      <c r="B743" s="139" t="s">
        <v>809</v>
      </c>
      <c r="C743" s="139" t="s">
        <v>381</v>
      </c>
      <c r="D743" s="139" t="s">
        <v>1244</v>
      </c>
      <c r="F743" s="139" t="s">
        <v>1245</v>
      </c>
      <c r="G743" s="139" t="s">
        <v>1293</v>
      </c>
      <c r="H743" s="141">
        <v>3</v>
      </c>
      <c r="I743" s="17">
        <v>45205.649687500001</v>
      </c>
      <c r="J743" s="142">
        <v>12</v>
      </c>
      <c r="K743" s="140">
        <v>178500</v>
      </c>
    </row>
    <row r="744" spans="1:11" x14ac:dyDescent="0.35">
      <c r="A744" s="139">
        <v>890000348</v>
      </c>
      <c r="B744" s="139" t="s">
        <v>398</v>
      </c>
      <c r="C744" s="139" t="s">
        <v>15</v>
      </c>
      <c r="D744" s="139" t="s">
        <v>1244</v>
      </c>
      <c r="F744" s="139" t="s">
        <v>1245</v>
      </c>
      <c r="G744" s="139" t="s">
        <v>1294</v>
      </c>
      <c r="H744" s="141">
        <v>2</v>
      </c>
      <c r="I744" s="17">
        <v>45217.619039351899</v>
      </c>
      <c r="J744" s="142">
        <v>12</v>
      </c>
      <c r="K744" s="140">
        <v>105000</v>
      </c>
    </row>
    <row r="745" spans="1:11" x14ac:dyDescent="0.35">
      <c r="A745" s="139">
        <v>880000551</v>
      </c>
      <c r="B745" s="139" t="s">
        <v>476</v>
      </c>
      <c r="C745" s="139" t="s">
        <v>15</v>
      </c>
      <c r="D745" s="139" t="s">
        <v>1244</v>
      </c>
      <c r="F745" s="139" t="s">
        <v>1245</v>
      </c>
      <c r="G745" s="139" t="s">
        <v>778</v>
      </c>
      <c r="H745" s="141">
        <v>3</v>
      </c>
      <c r="I745" s="17">
        <v>45226.599224537</v>
      </c>
      <c r="J745" s="142">
        <v>7</v>
      </c>
      <c r="K745" s="140">
        <v>63000</v>
      </c>
    </row>
    <row r="746" spans="1:11" x14ac:dyDescent="0.35">
      <c r="A746" s="139">
        <v>890000373</v>
      </c>
      <c r="B746" s="139" t="s">
        <v>725</v>
      </c>
      <c r="C746" s="139" t="s">
        <v>169</v>
      </c>
      <c r="D746" s="139" t="s">
        <v>1250</v>
      </c>
      <c r="F746" s="139" t="s">
        <v>1248</v>
      </c>
      <c r="G746" s="139" t="s">
        <v>1295</v>
      </c>
      <c r="H746" s="141">
        <v>2</v>
      </c>
      <c r="I746" s="17">
        <v>45230.504618055602</v>
      </c>
      <c r="J746" s="142">
        <v>8</v>
      </c>
      <c r="K746" s="140">
        <v>105000</v>
      </c>
    </row>
    <row r="747" spans="1:11" x14ac:dyDescent="0.35">
      <c r="A747" s="139">
        <v>880000522</v>
      </c>
      <c r="B747" s="139" t="s">
        <v>32</v>
      </c>
      <c r="C747" s="139" t="s">
        <v>15</v>
      </c>
      <c r="D747" s="139" t="s">
        <v>1244</v>
      </c>
      <c r="F747" s="139" t="s">
        <v>1248</v>
      </c>
      <c r="G747" s="139" t="s">
        <v>1296</v>
      </c>
      <c r="H747" s="141">
        <v>2</v>
      </c>
      <c r="I747" s="17">
        <v>45212.663946759298</v>
      </c>
      <c r="J747" s="142">
        <v>18</v>
      </c>
      <c r="K747" s="140">
        <v>525000</v>
      </c>
    </row>
    <row r="748" spans="1:11" x14ac:dyDescent="0.35">
      <c r="A748" s="139">
        <v>880000567</v>
      </c>
      <c r="B748" s="139" t="s">
        <v>809</v>
      </c>
      <c r="C748" s="139" t="s">
        <v>169</v>
      </c>
      <c r="D748" s="139" t="s">
        <v>1250</v>
      </c>
      <c r="F748" s="139" t="s">
        <v>1248</v>
      </c>
      <c r="G748" s="139" t="s">
        <v>1297</v>
      </c>
      <c r="H748" s="141">
        <v>1</v>
      </c>
      <c r="I748" s="17">
        <v>45230.530729166698</v>
      </c>
      <c r="J748" s="142">
        <v>6</v>
      </c>
      <c r="K748" s="140">
        <v>157500</v>
      </c>
    </row>
    <row r="749" spans="1:11" x14ac:dyDescent="0.35">
      <c r="A749" s="139">
        <v>890000361</v>
      </c>
      <c r="B749" s="139" t="s">
        <v>139</v>
      </c>
      <c r="C749" s="139" t="s">
        <v>15</v>
      </c>
      <c r="D749" s="139" t="s">
        <v>1244</v>
      </c>
      <c r="F749" s="139" t="s">
        <v>1248</v>
      </c>
      <c r="G749" s="139" t="s">
        <v>1298</v>
      </c>
      <c r="H749" s="141">
        <v>2</v>
      </c>
      <c r="I749" s="17">
        <v>45226.449155092603</v>
      </c>
      <c r="J749" s="142">
        <v>5</v>
      </c>
      <c r="K749" s="140">
        <v>126000</v>
      </c>
    </row>
    <row r="750" spans="1:11" x14ac:dyDescent="0.35">
      <c r="A750" s="139">
        <v>890000364</v>
      </c>
      <c r="B750" s="139" t="s">
        <v>725</v>
      </c>
      <c r="C750" s="139" t="s">
        <v>162</v>
      </c>
      <c r="D750" s="139" t="s">
        <v>1250</v>
      </c>
      <c r="F750" s="139" t="s">
        <v>1245</v>
      </c>
      <c r="G750" s="139" t="s">
        <v>1299</v>
      </c>
      <c r="H750" s="141">
        <v>2</v>
      </c>
      <c r="I750" s="17">
        <v>45226.6113078704</v>
      </c>
      <c r="J750" s="142">
        <v>9</v>
      </c>
      <c r="K750" s="140">
        <v>78750</v>
      </c>
    </row>
    <row r="751" spans="1:11" x14ac:dyDescent="0.35">
      <c r="A751" s="139">
        <v>890000366</v>
      </c>
      <c r="B751" s="139" t="s">
        <v>32</v>
      </c>
      <c r="C751" s="139" t="s">
        <v>15</v>
      </c>
      <c r="D751" s="139" t="s">
        <v>1244</v>
      </c>
      <c r="F751" s="139" t="s">
        <v>1245</v>
      </c>
      <c r="G751" s="139" t="s">
        <v>1300</v>
      </c>
      <c r="H751" s="141">
        <v>1</v>
      </c>
      <c r="I751" s="17">
        <v>45230</v>
      </c>
      <c r="J751" s="142">
        <v>6</v>
      </c>
      <c r="K751" s="140">
        <v>73500</v>
      </c>
    </row>
    <row r="752" spans="1:11" x14ac:dyDescent="0.35">
      <c r="A752" s="139">
        <v>880000555</v>
      </c>
      <c r="B752" s="139" t="s">
        <v>146</v>
      </c>
      <c r="C752" s="139" t="s">
        <v>15</v>
      </c>
      <c r="D752" s="139" t="s">
        <v>1244</v>
      </c>
      <c r="F752" s="139" t="s">
        <v>1245</v>
      </c>
      <c r="G752" s="139" t="s">
        <v>1301</v>
      </c>
      <c r="H752" s="141">
        <v>2</v>
      </c>
      <c r="I752" s="17">
        <v>45229</v>
      </c>
      <c r="J752" s="142">
        <v>9</v>
      </c>
      <c r="K752" s="143">
        <v>178500</v>
      </c>
    </row>
    <row r="753" spans="1:11" x14ac:dyDescent="0.35">
      <c r="A753" s="139">
        <v>880000535</v>
      </c>
      <c r="B753" s="139" t="s">
        <v>32</v>
      </c>
      <c r="C753" s="139" t="s">
        <v>15</v>
      </c>
      <c r="D753" s="139" t="s">
        <v>1244</v>
      </c>
      <c r="F753" s="139" t="s">
        <v>1248</v>
      </c>
      <c r="G753" s="139" t="s">
        <v>1302</v>
      </c>
      <c r="H753" s="141">
        <v>1</v>
      </c>
      <c r="I753" s="17">
        <v>45222.518715277802</v>
      </c>
      <c r="J753" s="142">
        <v>9</v>
      </c>
      <c r="K753" s="140">
        <v>157500</v>
      </c>
    </row>
    <row r="754" spans="1:11" x14ac:dyDescent="0.35">
      <c r="A754" s="139">
        <v>890000357</v>
      </c>
      <c r="B754" s="139" t="s">
        <v>139</v>
      </c>
      <c r="C754" s="139" t="s">
        <v>15</v>
      </c>
      <c r="D754" s="139" t="s">
        <v>1244</v>
      </c>
      <c r="F754" s="139" t="s">
        <v>1248</v>
      </c>
      <c r="G754" s="139" t="s">
        <v>1303</v>
      </c>
      <c r="H754" s="141">
        <v>3</v>
      </c>
      <c r="I754" s="17">
        <v>45225</v>
      </c>
      <c r="J754" s="142">
        <v>10</v>
      </c>
      <c r="K754" s="140">
        <v>105000</v>
      </c>
    </row>
    <row r="755" spans="1:11" x14ac:dyDescent="0.35">
      <c r="A755" s="139">
        <v>880000518</v>
      </c>
      <c r="B755" s="139" t="s">
        <v>24</v>
      </c>
      <c r="C755" s="139" t="s">
        <v>15</v>
      </c>
      <c r="D755" s="139" t="s">
        <v>1244</v>
      </c>
      <c r="F755" s="139" t="s">
        <v>1248</v>
      </c>
      <c r="G755" s="139" t="s">
        <v>1304</v>
      </c>
      <c r="H755" s="141">
        <v>2</v>
      </c>
      <c r="I755" s="17">
        <v>45209.456631944398</v>
      </c>
      <c r="J755" s="142">
        <v>12</v>
      </c>
      <c r="K755" s="143">
        <v>105000</v>
      </c>
    </row>
    <row r="756" spans="1:11" x14ac:dyDescent="0.35">
      <c r="A756" s="139">
        <v>880000540</v>
      </c>
      <c r="B756" s="139" t="s">
        <v>32</v>
      </c>
      <c r="C756" s="139" t="s">
        <v>15</v>
      </c>
      <c r="D756" s="139" t="s">
        <v>1244</v>
      </c>
      <c r="F756" s="139" t="s">
        <v>1245</v>
      </c>
      <c r="G756" s="139" t="s">
        <v>1305</v>
      </c>
      <c r="H756" s="141">
        <v>4</v>
      </c>
      <c r="I756" s="17">
        <v>45223</v>
      </c>
      <c r="J756" s="142">
        <v>8</v>
      </c>
      <c r="K756" s="140">
        <v>178500</v>
      </c>
    </row>
    <row r="757" spans="1:11" x14ac:dyDescent="0.35">
      <c r="A757" s="139">
        <v>890000354</v>
      </c>
      <c r="B757" s="139" t="s">
        <v>32</v>
      </c>
      <c r="C757" s="139" t="s">
        <v>15</v>
      </c>
      <c r="D757" s="139" t="s">
        <v>1244</v>
      </c>
      <c r="F757" s="139" t="s">
        <v>1245</v>
      </c>
      <c r="G757" s="139" t="s">
        <v>1306</v>
      </c>
      <c r="H757" s="141">
        <v>4</v>
      </c>
      <c r="I757" s="17">
        <v>45224</v>
      </c>
      <c r="J757" s="142">
        <v>10</v>
      </c>
      <c r="K757" s="140">
        <v>126000</v>
      </c>
    </row>
    <row r="758" spans="1:11" x14ac:dyDescent="0.35">
      <c r="A758" s="139">
        <v>880000570</v>
      </c>
      <c r="B758" s="139" t="s">
        <v>146</v>
      </c>
      <c r="C758" s="139" t="s">
        <v>15</v>
      </c>
      <c r="D758" s="139" t="s">
        <v>1244</v>
      </c>
      <c r="F758" s="139" t="s">
        <v>1248</v>
      </c>
      <c r="G758" s="139" t="s">
        <v>1058</v>
      </c>
      <c r="H758" s="141">
        <v>2</v>
      </c>
      <c r="I758" s="17">
        <v>45230</v>
      </c>
      <c r="J758" s="142">
        <v>5</v>
      </c>
      <c r="K758" s="140">
        <v>73500</v>
      </c>
    </row>
    <row r="759" spans="1:11" x14ac:dyDescent="0.35">
      <c r="A759" s="139">
        <v>880000519</v>
      </c>
      <c r="B759" s="139" t="s">
        <v>355</v>
      </c>
      <c r="C759" s="139" t="s">
        <v>15</v>
      </c>
      <c r="D759" s="139" t="s">
        <v>1244</v>
      </c>
      <c r="F759" s="139" t="s">
        <v>1245</v>
      </c>
      <c r="G759" s="139" t="s">
        <v>947</v>
      </c>
      <c r="H759" s="141">
        <v>6</v>
      </c>
      <c r="I759" s="17">
        <v>45211.576122685197</v>
      </c>
      <c r="J759" s="142">
        <v>5</v>
      </c>
      <c r="K759" s="140">
        <v>105000</v>
      </c>
    </row>
    <row r="760" spans="1:11" x14ac:dyDescent="0.35">
      <c r="A760" s="139">
        <v>880000530</v>
      </c>
      <c r="B760" s="139" t="s">
        <v>131</v>
      </c>
      <c r="C760" s="139" t="s">
        <v>15</v>
      </c>
      <c r="D760" s="139" t="s">
        <v>1244</v>
      </c>
      <c r="F760" s="139" t="s">
        <v>1245</v>
      </c>
      <c r="G760" s="139" t="s">
        <v>1307</v>
      </c>
      <c r="H760" s="141">
        <v>2</v>
      </c>
      <c r="I760" s="17">
        <v>45217.553460648101</v>
      </c>
      <c r="J760" s="142">
        <v>12</v>
      </c>
      <c r="K760" s="140">
        <v>105000</v>
      </c>
    </row>
    <row r="761" spans="1:11" x14ac:dyDescent="0.35">
      <c r="A761" s="139">
        <v>880000526</v>
      </c>
      <c r="B761" s="139" t="s">
        <v>230</v>
      </c>
      <c r="C761" s="139" t="s">
        <v>52</v>
      </c>
      <c r="D761" s="139" t="s">
        <v>1250</v>
      </c>
      <c r="F761" s="139" t="s">
        <v>1245</v>
      </c>
      <c r="G761" s="139" t="s">
        <v>1308</v>
      </c>
      <c r="H761" s="141">
        <v>2</v>
      </c>
      <c r="I761" s="17">
        <v>45213</v>
      </c>
      <c r="J761" s="142">
        <v>8</v>
      </c>
      <c r="K761" s="140">
        <v>105000</v>
      </c>
    </row>
    <row r="762" spans="1:11" x14ac:dyDescent="0.35">
      <c r="A762" s="139">
        <v>880000527</v>
      </c>
      <c r="B762" s="139" t="s">
        <v>44</v>
      </c>
      <c r="C762" s="139" t="s">
        <v>15</v>
      </c>
      <c r="D762" s="139" t="s">
        <v>1244</v>
      </c>
      <c r="F762" s="139" t="s">
        <v>1245</v>
      </c>
      <c r="G762" s="139" t="s">
        <v>1309</v>
      </c>
      <c r="H762" s="141">
        <v>3</v>
      </c>
      <c r="I762" s="17">
        <v>45213.463263888902</v>
      </c>
      <c r="J762" s="142">
        <v>12</v>
      </c>
      <c r="K762" s="140">
        <v>210000</v>
      </c>
    </row>
    <row r="763" spans="1:11" x14ac:dyDescent="0.35">
      <c r="A763" s="139">
        <v>880000528</v>
      </c>
      <c r="B763" s="139" t="s">
        <v>420</v>
      </c>
      <c r="C763" s="139" t="s">
        <v>15</v>
      </c>
      <c r="D763" s="139" t="s">
        <v>1244</v>
      </c>
      <c r="F763" s="139" t="s">
        <v>1245</v>
      </c>
      <c r="G763" s="139" t="s">
        <v>441</v>
      </c>
      <c r="H763" s="141">
        <v>3</v>
      </c>
      <c r="I763" s="17">
        <v>45217.5533796296</v>
      </c>
      <c r="J763" s="142">
        <v>12</v>
      </c>
      <c r="K763" s="140">
        <v>126000</v>
      </c>
    </row>
    <row r="764" spans="1:11" x14ac:dyDescent="0.35">
      <c r="A764" s="139">
        <v>890000358</v>
      </c>
      <c r="B764" s="139" t="s">
        <v>14</v>
      </c>
      <c r="C764" s="139" t="s">
        <v>15</v>
      </c>
      <c r="D764" s="139" t="s">
        <v>1244</v>
      </c>
      <c r="F764" s="139" t="s">
        <v>1245</v>
      </c>
      <c r="G764" s="139" t="s">
        <v>951</v>
      </c>
      <c r="H764" s="141">
        <v>2</v>
      </c>
      <c r="I764" s="17">
        <v>45225</v>
      </c>
      <c r="J764" s="142">
        <v>10</v>
      </c>
      <c r="K764" s="140">
        <v>105000</v>
      </c>
    </row>
    <row r="765" spans="1:11" x14ac:dyDescent="0.35">
      <c r="A765" s="139">
        <v>880000552</v>
      </c>
      <c r="B765" s="139" t="s">
        <v>476</v>
      </c>
      <c r="C765" s="139" t="s">
        <v>15</v>
      </c>
      <c r="D765" s="139" t="s">
        <v>1244</v>
      </c>
      <c r="F765" s="139" t="s">
        <v>1245</v>
      </c>
      <c r="G765" s="139" t="s">
        <v>1310</v>
      </c>
      <c r="H765" s="141">
        <v>3</v>
      </c>
      <c r="I765" s="17">
        <v>45227.4067939815</v>
      </c>
      <c r="J765" s="142">
        <v>7</v>
      </c>
      <c r="K765" s="140">
        <v>63000</v>
      </c>
    </row>
    <row r="766" spans="1:11" x14ac:dyDescent="0.35">
      <c r="A766" s="139">
        <v>880000520</v>
      </c>
      <c r="B766" s="139" t="s">
        <v>871</v>
      </c>
      <c r="C766" s="139" t="s">
        <v>162</v>
      </c>
      <c r="D766" s="139" t="s">
        <v>1250</v>
      </c>
      <c r="F766" s="139" t="s">
        <v>1248</v>
      </c>
      <c r="G766" s="139" t="s">
        <v>1311</v>
      </c>
      <c r="H766" s="141">
        <v>2</v>
      </c>
      <c r="I766" s="17">
        <v>45211.487326388902</v>
      </c>
      <c r="J766" s="142">
        <v>12</v>
      </c>
      <c r="K766" s="140">
        <v>157500</v>
      </c>
    </row>
    <row r="767" spans="1:11" x14ac:dyDescent="0.35">
      <c r="A767" s="139">
        <v>880000554</v>
      </c>
      <c r="B767" s="139" t="s">
        <v>146</v>
      </c>
      <c r="C767" s="139" t="s">
        <v>15</v>
      </c>
      <c r="D767" s="139" t="s">
        <v>1244</v>
      </c>
      <c r="F767" s="139" t="s">
        <v>1248</v>
      </c>
      <c r="G767" s="139" t="s">
        <v>1312</v>
      </c>
      <c r="H767" s="141">
        <v>4</v>
      </c>
      <c r="I767" s="17">
        <v>45229</v>
      </c>
      <c r="J767" s="142">
        <v>7</v>
      </c>
      <c r="K767" s="140">
        <v>231000</v>
      </c>
    </row>
    <row r="768" spans="1:11" x14ac:dyDescent="0.35">
      <c r="A768" s="139">
        <v>880000517</v>
      </c>
      <c r="B768" s="139" t="s">
        <v>36</v>
      </c>
      <c r="C768" s="139" t="s">
        <v>15</v>
      </c>
      <c r="D768" s="139" t="s">
        <v>1244</v>
      </c>
      <c r="F768" s="139" t="s">
        <v>1245</v>
      </c>
      <c r="G768" s="139" t="s">
        <v>1313</v>
      </c>
      <c r="H768" s="141">
        <v>3</v>
      </c>
      <c r="I768" s="17">
        <v>45208.607245370396</v>
      </c>
      <c r="J768" s="142">
        <v>7</v>
      </c>
      <c r="K768" s="140">
        <v>84000</v>
      </c>
    </row>
    <row r="769" spans="1:12" x14ac:dyDescent="0.35">
      <c r="A769" s="139">
        <v>890000342</v>
      </c>
      <c r="B769" s="139" t="s">
        <v>1314</v>
      </c>
      <c r="C769" s="139" t="s">
        <v>15</v>
      </c>
      <c r="D769" s="139" t="s">
        <v>1244</v>
      </c>
      <c r="F769" s="139" t="s">
        <v>1245</v>
      </c>
      <c r="G769" s="139" t="s">
        <v>1315</v>
      </c>
      <c r="H769" s="141">
        <v>1</v>
      </c>
      <c r="I769" s="17">
        <v>45208.561469907399</v>
      </c>
      <c r="J769" s="142">
        <v>15</v>
      </c>
      <c r="K769" s="140">
        <v>262500</v>
      </c>
    </row>
    <row r="770" spans="1:12" ht="15" thickBot="1" x14ac:dyDescent="0.4">
      <c r="K770" s="121">
        <f>SUM(K682:K769)</f>
        <v>12411000</v>
      </c>
    </row>
    <row r="771" spans="1:12" ht="15" thickTop="1" x14ac:dyDescent="0.35"/>
    <row r="773" spans="1:12" x14ac:dyDescent="0.35">
      <c r="B773" s="16" t="s">
        <v>1316</v>
      </c>
    </row>
    <row r="774" spans="1:12" x14ac:dyDescent="0.35">
      <c r="A774" s="109" t="s">
        <v>1</v>
      </c>
      <c r="B774" s="1" t="s">
        <v>2</v>
      </c>
      <c r="C774" s="1" t="s">
        <v>3</v>
      </c>
      <c r="D774" s="1" t="s">
        <v>4</v>
      </c>
      <c r="E774" s="1" t="s">
        <v>5</v>
      </c>
      <c r="F774" s="1" t="s">
        <v>6</v>
      </c>
      <c r="G774" s="1" t="s">
        <v>7</v>
      </c>
      <c r="H774" s="109" t="s">
        <v>8</v>
      </c>
      <c r="I774" s="109" t="s">
        <v>9</v>
      </c>
      <c r="J774" s="109" t="s">
        <v>10</v>
      </c>
      <c r="K774" s="109" t="s">
        <v>11</v>
      </c>
      <c r="L774" s="11" t="s">
        <v>12</v>
      </c>
    </row>
    <row r="775" spans="1:12" x14ac:dyDescent="0.35">
      <c r="A775" s="139" t="s">
        <v>1317</v>
      </c>
      <c r="B775" s="139" t="s">
        <v>146</v>
      </c>
      <c r="C775" s="139" t="s">
        <v>15</v>
      </c>
      <c r="D775" s="139" t="s">
        <v>1244</v>
      </c>
      <c r="F775" s="144" t="s">
        <v>1245</v>
      </c>
      <c r="G775" s="139" t="s">
        <v>966</v>
      </c>
      <c r="H775" s="139">
        <v>2</v>
      </c>
      <c r="I775" s="117">
        <v>45231</v>
      </c>
      <c r="J775" s="130">
        <v>10</v>
      </c>
      <c r="K775" s="140">
        <v>147000</v>
      </c>
    </row>
    <row r="776" spans="1:12" x14ac:dyDescent="0.35">
      <c r="A776" s="139" t="s">
        <v>1318</v>
      </c>
      <c r="B776" s="139" t="s">
        <v>14</v>
      </c>
      <c r="C776" s="139" t="s">
        <v>15</v>
      </c>
      <c r="D776" s="139" t="s">
        <v>1244</v>
      </c>
      <c r="F776" s="144" t="s">
        <v>1248</v>
      </c>
      <c r="G776" s="139" t="s">
        <v>1319</v>
      </c>
      <c r="H776" s="139">
        <v>2</v>
      </c>
      <c r="I776" s="117">
        <v>45231.501597222203</v>
      </c>
      <c r="J776" s="130">
        <v>4</v>
      </c>
      <c r="K776" s="140">
        <v>210000</v>
      </c>
    </row>
    <row r="777" spans="1:12" x14ac:dyDescent="0.35">
      <c r="A777" s="139" t="s">
        <v>1320</v>
      </c>
      <c r="B777" s="139" t="s">
        <v>237</v>
      </c>
      <c r="C777" s="139" t="s">
        <v>169</v>
      </c>
      <c r="D777" s="139" t="s">
        <v>1250</v>
      </c>
      <c r="F777" s="144" t="s">
        <v>1248</v>
      </c>
      <c r="G777" s="139" t="s">
        <v>742</v>
      </c>
      <c r="H777" s="139">
        <v>3</v>
      </c>
      <c r="I777" s="117">
        <v>45231.506157407399</v>
      </c>
      <c r="J777" s="130">
        <v>8</v>
      </c>
      <c r="K777" s="140">
        <v>157500</v>
      </c>
    </row>
    <row r="778" spans="1:12" x14ac:dyDescent="0.35">
      <c r="A778" s="139" t="s">
        <v>1321</v>
      </c>
      <c r="B778" s="139" t="s">
        <v>809</v>
      </c>
      <c r="C778" s="139" t="s">
        <v>15</v>
      </c>
      <c r="D778" s="139" t="s">
        <v>1244</v>
      </c>
      <c r="F778" s="144" t="s">
        <v>1245</v>
      </c>
      <c r="G778" s="139" t="s">
        <v>1322</v>
      </c>
      <c r="H778" s="139">
        <v>3</v>
      </c>
      <c r="I778" s="117">
        <v>45232</v>
      </c>
      <c r="J778" s="130">
        <v>12</v>
      </c>
      <c r="K778" s="140">
        <v>126000</v>
      </c>
    </row>
    <row r="779" spans="1:12" x14ac:dyDescent="0.35">
      <c r="A779" s="139" t="s">
        <v>1323</v>
      </c>
      <c r="B779" s="139" t="s">
        <v>296</v>
      </c>
      <c r="C779" s="139" t="s">
        <v>15</v>
      </c>
      <c r="D779" s="139" t="s">
        <v>1244</v>
      </c>
      <c r="F779" s="144" t="s">
        <v>1248</v>
      </c>
      <c r="G779" s="139" t="s">
        <v>298</v>
      </c>
      <c r="H779" s="139">
        <v>2</v>
      </c>
      <c r="I779" s="117">
        <v>45232.6000347222</v>
      </c>
      <c r="J779" s="130">
        <v>12</v>
      </c>
      <c r="K779" s="140">
        <v>252000</v>
      </c>
    </row>
    <row r="780" spans="1:12" x14ac:dyDescent="0.35">
      <c r="A780" s="139" t="s">
        <v>1324</v>
      </c>
      <c r="B780" s="139" t="s">
        <v>36</v>
      </c>
      <c r="C780" s="139" t="s">
        <v>52</v>
      </c>
      <c r="D780" s="139" t="s">
        <v>1250</v>
      </c>
      <c r="F780" s="144" t="s">
        <v>1245</v>
      </c>
      <c r="G780" s="139" t="s">
        <v>950</v>
      </c>
      <c r="H780" s="139">
        <v>3</v>
      </c>
      <c r="I780" s="117">
        <v>45232.600057870397</v>
      </c>
      <c r="J780" s="130">
        <v>7</v>
      </c>
      <c r="K780" s="140">
        <v>89250</v>
      </c>
    </row>
    <row r="781" spans="1:12" x14ac:dyDescent="0.35">
      <c r="A781" s="139" t="s">
        <v>1325</v>
      </c>
      <c r="B781" s="139" t="s">
        <v>36</v>
      </c>
      <c r="C781" s="139" t="s">
        <v>169</v>
      </c>
      <c r="D781" s="139" t="s">
        <v>1250</v>
      </c>
      <c r="F781" s="144" t="s">
        <v>1248</v>
      </c>
      <c r="G781" s="139" t="s">
        <v>1023</v>
      </c>
      <c r="H781" s="139">
        <v>3</v>
      </c>
      <c r="I781" s="117">
        <v>45232.625150462998</v>
      </c>
      <c r="J781" s="130">
        <v>12</v>
      </c>
      <c r="K781" s="140">
        <v>126000</v>
      </c>
    </row>
    <row r="782" spans="1:12" x14ac:dyDescent="0.35">
      <c r="A782" s="139" t="s">
        <v>1326</v>
      </c>
      <c r="B782" s="139" t="s">
        <v>359</v>
      </c>
      <c r="C782" s="139" t="s">
        <v>257</v>
      </c>
      <c r="D782" s="139" t="s">
        <v>1250</v>
      </c>
      <c r="F782" s="144" t="s">
        <v>1248</v>
      </c>
      <c r="G782" s="139" t="s">
        <v>1327</v>
      </c>
      <c r="H782" s="139">
        <v>2</v>
      </c>
      <c r="I782" s="117">
        <v>45232.634166666699</v>
      </c>
      <c r="J782" s="130">
        <v>10</v>
      </c>
      <c r="K782" s="140">
        <v>105000</v>
      </c>
    </row>
    <row r="783" spans="1:12" x14ac:dyDescent="0.35">
      <c r="A783" s="139" t="s">
        <v>1328</v>
      </c>
      <c r="B783" s="139" t="s">
        <v>32</v>
      </c>
      <c r="C783" s="139" t="s">
        <v>15</v>
      </c>
      <c r="D783" s="139" t="s">
        <v>1244</v>
      </c>
      <c r="F783" s="144" t="s">
        <v>1245</v>
      </c>
      <c r="G783" s="139" t="s">
        <v>1071</v>
      </c>
      <c r="H783" s="139">
        <v>3</v>
      </c>
      <c r="I783" s="117">
        <v>45232.644918981503</v>
      </c>
      <c r="J783" s="130">
        <v>9</v>
      </c>
      <c r="K783" s="140">
        <v>210000</v>
      </c>
    </row>
    <row r="784" spans="1:12" x14ac:dyDescent="0.35">
      <c r="A784" s="139" t="s">
        <v>1329</v>
      </c>
      <c r="B784" s="139" t="s">
        <v>549</v>
      </c>
      <c r="C784" s="139" t="s">
        <v>188</v>
      </c>
      <c r="D784" s="139" t="s">
        <v>1244</v>
      </c>
      <c r="F784" s="144" t="s">
        <v>1248</v>
      </c>
      <c r="G784" s="139" t="s">
        <v>1330</v>
      </c>
      <c r="H784" s="139">
        <v>2</v>
      </c>
      <c r="I784" s="117">
        <v>45233</v>
      </c>
      <c r="J784" s="130">
        <v>12</v>
      </c>
      <c r="K784" s="140">
        <v>157500</v>
      </c>
    </row>
    <row r="785" spans="1:11" x14ac:dyDescent="0.35">
      <c r="A785" s="139" t="s">
        <v>1331</v>
      </c>
      <c r="B785" s="139" t="s">
        <v>14</v>
      </c>
      <c r="C785" s="139" t="s">
        <v>15</v>
      </c>
      <c r="D785" s="139" t="s">
        <v>1244</v>
      </c>
      <c r="F785" s="144" t="s">
        <v>1248</v>
      </c>
      <c r="G785" s="139" t="s">
        <v>893</v>
      </c>
      <c r="H785" s="139">
        <v>2</v>
      </c>
      <c r="I785" s="117">
        <v>45233.505393518499</v>
      </c>
      <c r="J785" s="130">
        <v>6</v>
      </c>
      <c r="K785" s="140">
        <v>63000</v>
      </c>
    </row>
    <row r="786" spans="1:11" x14ac:dyDescent="0.35">
      <c r="A786" s="139" t="s">
        <v>1332</v>
      </c>
      <c r="B786" s="139" t="s">
        <v>14</v>
      </c>
      <c r="C786" s="139" t="s">
        <v>15</v>
      </c>
      <c r="D786" s="139" t="s">
        <v>1244</v>
      </c>
      <c r="F786" s="144" t="s">
        <v>1245</v>
      </c>
      <c r="G786" s="139" t="s">
        <v>1333</v>
      </c>
      <c r="H786" s="139">
        <v>2</v>
      </c>
      <c r="I786" s="117">
        <v>45233.505416666703</v>
      </c>
      <c r="J786" s="130">
        <v>6</v>
      </c>
      <c r="K786" s="140">
        <v>52500</v>
      </c>
    </row>
    <row r="787" spans="1:11" x14ac:dyDescent="0.35">
      <c r="A787" s="139" t="s">
        <v>1334</v>
      </c>
      <c r="B787" s="139" t="s">
        <v>306</v>
      </c>
      <c r="C787" s="139" t="s">
        <v>15</v>
      </c>
      <c r="D787" s="139" t="s">
        <v>1244</v>
      </c>
      <c r="F787" s="144" t="s">
        <v>1245</v>
      </c>
      <c r="G787" s="139" t="s">
        <v>535</v>
      </c>
      <c r="H787" s="139">
        <v>2</v>
      </c>
      <c r="I787" s="117">
        <v>45233.621956018498</v>
      </c>
      <c r="J787" s="130">
        <v>12</v>
      </c>
      <c r="K787" s="140">
        <v>157500</v>
      </c>
    </row>
    <row r="788" spans="1:11" x14ac:dyDescent="0.35">
      <c r="A788" s="139" t="s">
        <v>1335</v>
      </c>
      <c r="B788" s="139" t="s">
        <v>442</v>
      </c>
      <c r="C788" s="139" t="s">
        <v>15</v>
      </c>
      <c r="D788" s="139" t="s">
        <v>1244</v>
      </c>
      <c r="F788" s="144" t="s">
        <v>1245</v>
      </c>
      <c r="G788" s="139" t="s">
        <v>1336</v>
      </c>
      <c r="H788" s="139">
        <v>3</v>
      </c>
      <c r="I788" s="117">
        <v>45233.622025463003</v>
      </c>
      <c r="J788" s="130">
        <v>8</v>
      </c>
      <c r="K788" s="140">
        <v>105000</v>
      </c>
    </row>
    <row r="789" spans="1:11" x14ac:dyDescent="0.35">
      <c r="A789" s="139" t="s">
        <v>1337</v>
      </c>
      <c r="B789" s="139" t="s">
        <v>809</v>
      </c>
      <c r="C789" s="139" t="s">
        <v>15</v>
      </c>
      <c r="D789" s="139" t="s">
        <v>1244</v>
      </c>
      <c r="F789" s="144" t="s">
        <v>1245</v>
      </c>
      <c r="G789" s="139" t="s">
        <v>1338</v>
      </c>
      <c r="H789" s="139">
        <v>1</v>
      </c>
      <c r="I789" s="117">
        <v>45233.629837963003</v>
      </c>
      <c r="J789" s="130">
        <v>12</v>
      </c>
      <c r="K789" s="140">
        <v>105000</v>
      </c>
    </row>
    <row r="790" spans="1:11" x14ac:dyDescent="0.35">
      <c r="A790" s="139" t="s">
        <v>1339</v>
      </c>
      <c r="B790" s="139" t="s">
        <v>32</v>
      </c>
      <c r="C790" s="139" t="s">
        <v>411</v>
      </c>
      <c r="D790" s="139" t="s">
        <v>1244</v>
      </c>
      <c r="F790" s="144" t="s">
        <v>1245</v>
      </c>
      <c r="G790" s="139" t="s">
        <v>1340</v>
      </c>
      <c r="H790" s="139">
        <v>1</v>
      </c>
      <c r="I790" s="117">
        <v>45233.649641203701</v>
      </c>
      <c r="J790" s="130">
        <v>6</v>
      </c>
      <c r="K790" s="140">
        <v>105000</v>
      </c>
    </row>
    <row r="791" spans="1:11" x14ac:dyDescent="0.35">
      <c r="A791" s="139" t="s">
        <v>1341</v>
      </c>
      <c r="B791" s="139" t="s">
        <v>24</v>
      </c>
      <c r="C791" s="139" t="s">
        <v>15</v>
      </c>
      <c r="D791" s="139" t="s">
        <v>1244</v>
      </c>
      <c r="F791" s="144" t="s">
        <v>1245</v>
      </c>
      <c r="G791" s="139" t="s">
        <v>1342</v>
      </c>
      <c r="H791" s="139">
        <v>3</v>
      </c>
      <c r="I791" s="117">
        <v>45236</v>
      </c>
      <c r="J791" s="130">
        <v>12</v>
      </c>
      <c r="K791" s="140">
        <v>210000</v>
      </c>
    </row>
    <row r="792" spans="1:11" x14ac:dyDescent="0.35">
      <c r="A792" s="139" t="s">
        <v>1343</v>
      </c>
      <c r="B792" s="139" t="s">
        <v>359</v>
      </c>
      <c r="C792" s="139" t="s">
        <v>257</v>
      </c>
      <c r="D792" s="139" t="s">
        <v>1250</v>
      </c>
      <c r="F792" s="144" t="s">
        <v>1248</v>
      </c>
      <c r="G792" s="139" t="s">
        <v>1344</v>
      </c>
      <c r="H792" s="139">
        <v>2</v>
      </c>
      <c r="I792" s="117">
        <v>45236.594745370399</v>
      </c>
      <c r="J792" s="130">
        <v>7</v>
      </c>
      <c r="K792" s="140">
        <v>63000</v>
      </c>
    </row>
    <row r="793" spans="1:11" x14ac:dyDescent="0.35">
      <c r="A793" s="139" t="s">
        <v>1345</v>
      </c>
      <c r="B793" s="139" t="s">
        <v>462</v>
      </c>
      <c r="C793" s="139" t="s">
        <v>411</v>
      </c>
      <c r="D793" s="139" t="s">
        <v>1244</v>
      </c>
      <c r="F793" s="144" t="s">
        <v>1245</v>
      </c>
      <c r="G793" s="139" t="s">
        <v>1346</v>
      </c>
      <c r="H793" s="139">
        <v>2</v>
      </c>
      <c r="I793" s="117">
        <v>45236.617800925902</v>
      </c>
      <c r="J793" s="130">
        <v>12</v>
      </c>
      <c r="K793" s="140">
        <v>189000</v>
      </c>
    </row>
    <row r="794" spans="1:11" x14ac:dyDescent="0.35">
      <c r="A794" s="139" t="s">
        <v>1347</v>
      </c>
      <c r="B794" s="139" t="s">
        <v>956</v>
      </c>
      <c r="C794" s="139" t="s">
        <v>162</v>
      </c>
      <c r="D794" s="139" t="s">
        <v>1250</v>
      </c>
      <c r="F794" s="144" t="s">
        <v>1245</v>
      </c>
      <c r="G794" s="139" t="s">
        <v>1348</v>
      </c>
      <c r="H794" s="139">
        <v>2</v>
      </c>
      <c r="I794" s="117">
        <v>45236.627268518503</v>
      </c>
      <c r="J794" s="130">
        <v>9</v>
      </c>
      <c r="K794" s="140">
        <v>105000</v>
      </c>
    </row>
    <row r="795" spans="1:11" x14ac:dyDescent="0.35">
      <c r="A795" s="139" t="s">
        <v>1349</v>
      </c>
      <c r="B795" s="139" t="s">
        <v>58</v>
      </c>
      <c r="C795" s="139" t="s">
        <v>15</v>
      </c>
      <c r="D795" s="139" t="s">
        <v>1244</v>
      </c>
      <c r="F795" s="144" t="s">
        <v>1245</v>
      </c>
      <c r="G795" s="139" t="s">
        <v>1350</v>
      </c>
      <c r="H795" s="139">
        <v>1</v>
      </c>
      <c r="I795" s="117">
        <v>45236.627268518503</v>
      </c>
      <c r="J795" s="130">
        <v>12</v>
      </c>
      <c r="K795" s="140">
        <v>105000</v>
      </c>
    </row>
    <row r="796" spans="1:11" x14ac:dyDescent="0.35">
      <c r="A796" s="139" t="s">
        <v>1351</v>
      </c>
      <c r="B796" s="139" t="s">
        <v>139</v>
      </c>
      <c r="C796" s="139" t="s">
        <v>15</v>
      </c>
      <c r="D796" s="139" t="s">
        <v>1244</v>
      </c>
      <c r="F796" s="144" t="s">
        <v>1245</v>
      </c>
      <c r="G796" s="139" t="s">
        <v>1352</v>
      </c>
      <c r="H796" s="139">
        <v>1</v>
      </c>
      <c r="I796" s="117">
        <v>45237.554432870398</v>
      </c>
      <c r="J796" s="130">
        <v>12</v>
      </c>
      <c r="K796" s="140">
        <v>315000</v>
      </c>
    </row>
    <row r="797" spans="1:11" x14ac:dyDescent="0.35">
      <c r="A797" s="139" t="s">
        <v>1353</v>
      </c>
      <c r="B797" s="139" t="s">
        <v>355</v>
      </c>
      <c r="C797" s="139" t="s">
        <v>1095</v>
      </c>
      <c r="D797" s="139" t="s">
        <v>1244</v>
      </c>
      <c r="F797" s="144" t="s">
        <v>1248</v>
      </c>
      <c r="G797" s="139" t="s">
        <v>1354</v>
      </c>
      <c r="H797" s="139">
        <v>1</v>
      </c>
      <c r="I797" s="117">
        <v>45237.568101851903</v>
      </c>
      <c r="J797" s="130">
        <v>12</v>
      </c>
      <c r="K797" s="140">
        <v>157500</v>
      </c>
    </row>
    <row r="798" spans="1:11" x14ac:dyDescent="0.35">
      <c r="A798" s="139" t="s">
        <v>1355</v>
      </c>
      <c r="B798" s="139" t="s">
        <v>146</v>
      </c>
      <c r="C798" s="139" t="s">
        <v>15</v>
      </c>
      <c r="D798" s="139" t="s">
        <v>1244</v>
      </c>
      <c r="F798" s="144" t="s">
        <v>1245</v>
      </c>
      <c r="G798" s="139" t="s">
        <v>1356</v>
      </c>
      <c r="H798" s="139">
        <v>2</v>
      </c>
      <c r="I798" s="117">
        <v>45237.5722453704</v>
      </c>
      <c r="J798" s="130">
        <v>6</v>
      </c>
      <c r="K798" s="140">
        <v>52500</v>
      </c>
    </row>
    <row r="799" spans="1:11" x14ac:dyDescent="0.35">
      <c r="A799" s="139" t="s">
        <v>1357</v>
      </c>
      <c r="B799" s="139" t="s">
        <v>14</v>
      </c>
      <c r="C799" s="139" t="s">
        <v>15</v>
      </c>
      <c r="D799" s="139" t="s">
        <v>1244</v>
      </c>
      <c r="F799" s="144" t="s">
        <v>1245</v>
      </c>
      <c r="G799" s="139" t="s">
        <v>1358</v>
      </c>
      <c r="H799" s="139">
        <v>2</v>
      </c>
      <c r="I799" s="117">
        <v>45237.637233796297</v>
      </c>
      <c r="J799" s="130">
        <v>12</v>
      </c>
      <c r="K799" s="140">
        <v>136500</v>
      </c>
    </row>
    <row r="800" spans="1:11" x14ac:dyDescent="0.35">
      <c r="A800" s="139" t="s">
        <v>1359</v>
      </c>
      <c r="B800" s="139" t="s">
        <v>809</v>
      </c>
      <c r="C800" s="139" t="s">
        <v>169</v>
      </c>
      <c r="D800" s="139" t="s">
        <v>1250</v>
      </c>
      <c r="F800" s="144" t="s">
        <v>1245</v>
      </c>
      <c r="G800" s="139" t="s">
        <v>1360</v>
      </c>
      <c r="H800" s="139">
        <v>2</v>
      </c>
      <c r="I800" s="117">
        <v>45237.637245370403</v>
      </c>
      <c r="J800" s="130">
        <v>12</v>
      </c>
      <c r="K800" s="140">
        <v>105000</v>
      </c>
    </row>
    <row r="801" spans="1:11" x14ac:dyDescent="0.35">
      <c r="A801" s="139" t="s">
        <v>1361</v>
      </c>
      <c r="B801" s="139" t="s">
        <v>146</v>
      </c>
      <c r="C801" s="139" t="s">
        <v>15</v>
      </c>
      <c r="D801" s="139" t="s">
        <v>1244</v>
      </c>
      <c r="F801" s="144" t="s">
        <v>1245</v>
      </c>
      <c r="G801" s="139" t="s">
        <v>827</v>
      </c>
      <c r="H801" s="139">
        <v>3</v>
      </c>
      <c r="I801" s="117">
        <v>45237.658333333296</v>
      </c>
      <c r="J801" s="130">
        <v>8</v>
      </c>
      <c r="K801" s="140">
        <v>189000</v>
      </c>
    </row>
    <row r="802" spans="1:11" x14ac:dyDescent="0.35">
      <c r="A802" s="139" t="s">
        <v>1362</v>
      </c>
      <c r="B802" s="139" t="s">
        <v>32</v>
      </c>
      <c r="C802" s="139" t="s">
        <v>188</v>
      </c>
      <c r="D802" s="139" t="s">
        <v>1244</v>
      </c>
      <c r="F802" s="144" t="s">
        <v>1245</v>
      </c>
      <c r="G802" s="139" t="s">
        <v>1363</v>
      </c>
      <c r="H802" s="139">
        <v>1</v>
      </c>
      <c r="I802" s="117">
        <v>45237.664375</v>
      </c>
      <c r="J802" s="130">
        <v>8</v>
      </c>
      <c r="K802" s="140">
        <v>157500</v>
      </c>
    </row>
    <row r="803" spans="1:11" x14ac:dyDescent="0.35">
      <c r="A803" s="139" t="s">
        <v>1364</v>
      </c>
      <c r="B803" s="139" t="s">
        <v>146</v>
      </c>
      <c r="C803" s="139" t="s">
        <v>15</v>
      </c>
      <c r="D803" s="139" t="s">
        <v>1244</v>
      </c>
      <c r="F803" s="144" t="s">
        <v>1245</v>
      </c>
      <c r="G803" s="139" t="s">
        <v>501</v>
      </c>
      <c r="H803" s="139">
        <v>3</v>
      </c>
      <c r="I803" s="117">
        <v>45237.665300925903</v>
      </c>
      <c r="J803" s="130">
        <v>6</v>
      </c>
      <c r="K803" s="140">
        <v>105000</v>
      </c>
    </row>
    <row r="804" spans="1:11" x14ac:dyDescent="0.35">
      <c r="A804" s="139" t="s">
        <v>1365</v>
      </c>
      <c r="B804" s="139" t="s">
        <v>261</v>
      </c>
      <c r="C804" s="139" t="s">
        <v>15</v>
      </c>
      <c r="D804" s="139" t="s">
        <v>1244</v>
      </c>
      <c r="F804" s="144" t="s">
        <v>1245</v>
      </c>
      <c r="G804" s="139" t="s">
        <v>1366</v>
      </c>
      <c r="H804" s="139">
        <v>2</v>
      </c>
      <c r="I804" s="117">
        <v>45237.665312500001</v>
      </c>
      <c r="J804" s="130">
        <v>12</v>
      </c>
      <c r="K804" s="140">
        <v>210000</v>
      </c>
    </row>
    <row r="805" spans="1:11" x14ac:dyDescent="0.35">
      <c r="A805" s="139" t="s">
        <v>1367</v>
      </c>
      <c r="B805" s="139" t="s">
        <v>549</v>
      </c>
      <c r="C805" s="139" t="s">
        <v>15</v>
      </c>
      <c r="D805" s="139" t="s">
        <v>1244</v>
      </c>
      <c r="F805" s="144" t="s">
        <v>1245</v>
      </c>
      <c r="G805" t="s">
        <v>551</v>
      </c>
      <c r="H805" s="139">
        <v>3</v>
      </c>
      <c r="I805" s="117">
        <v>45238</v>
      </c>
      <c r="J805" s="130">
        <v>12</v>
      </c>
      <c r="K805" s="140">
        <v>210000</v>
      </c>
    </row>
    <row r="806" spans="1:11" x14ac:dyDescent="0.35">
      <c r="A806" s="139" t="s">
        <v>1368</v>
      </c>
      <c r="B806" s="139" t="s">
        <v>102</v>
      </c>
      <c r="C806" s="139" t="s">
        <v>15</v>
      </c>
      <c r="D806" s="139" t="s">
        <v>1244</v>
      </c>
      <c r="F806" s="144" t="s">
        <v>1248</v>
      </c>
      <c r="G806" s="139" t="s">
        <v>1369</v>
      </c>
      <c r="H806" s="139">
        <v>2</v>
      </c>
      <c r="I806" s="117">
        <v>45238</v>
      </c>
      <c r="J806" s="130">
        <v>12</v>
      </c>
      <c r="K806" s="140">
        <v>210000</v>
      </c>
    </row>
    <row r="807" spans="1:11" x14ac:dyDescent="0.35">
      <c r="A807" s="139" t="s">
        <v>1370</v>
      </c>
      <c r="B807" s="139" t="s">
        <v>58</v>
      </c>
      <c r="C807" s="139" t="s">
        <v>15</v>
      </c>
      <c r="D807" s="139" t="s">
        <v>1244</v>
      </c>
      <c r="F807" s="144" t="s">
        <v>1245</v>
      </c>
      <c r="G807" s="139" t="s">
        <v>1371</v>
      </c>
      <c r="H807" s="139">
        <v>2</v>
      </c>
      <c r="I807" s="117">
        <v>45238</v>
      </c>
      <c r="J807" s="130">
        <v>12</v>
      </c>
      <c r="K807" s="140">
        <v>84000</v>
      </c>
    </row>
    <row r="808" spans="1:11" x14ac:dyDescent="0.35">
      <c r="A808" s="139" t="s">
        <v>1372</v>
      </c>
      <c r="B808" s="139" t="s">
        <v>146</v>
      </c>
      <c r="C808" s="139" t="s">
        <v>15</v>
      </c>
      <c r="D808" s="139" t="s">
        <v>1244</v>
      </c>
      <c r="F808" s="144" t="s">
        <v>1248</v>
      </c>
      <c r="G808" s="139" t="s">
        <v>1120</v>
      </c>
      <c r="H808" s="139">
        <v>3</v>
      </c>
      <c r="I808" s="117">
        <v>45238.422824074099</v>
      </c>
      <c r="J808" s="130">
        <v>7</v>
      </c>
      <c r="K808" s="140">
        <v>63000</v>
      </c>
    </row>
    <row r="809" spans="1:11" x14ac:dyDescent="0.35">
      <c r="A809" s="139" t="s">
        <v>1373</v>
      </c>
      <c r="B809" s="139" t="s">
        <v>14</v>
      </c>
      <c r="C809" s="139" t="s">
        <v>381</v>
      </c>
      <c r="D809" s="139" t="s">
        <v>1244</v>
      </c>
      <c r="F809" s="144" t="s">
        <v>1245</v>
      </c>
      <c r="G809" s="139" t="s">
        <v>1374</v>
      </c>
      <c r="H809" s="139">
        <v>2</v>
      </c>
      <c r="I809" s="117">
        <v>45238.498194444401</v>
      </c>
      <c r="J809" s="130">
        <v>8</v>
      </c>
      <c r="K809" s="140">
        <v>210000</v>
      </c>
    </row>
    <row r="810" spans="1:11" x14ac:dyDescent="0.35">
      <c r="A810" s="139" t="s">
        <v>1375</v>
      </c>
      <c r="B810" s="139" t="s">
        <v>14</v>
      </c>
      <c r="C810" s="139" t="s">
        <v>15</v>
      </c>
      <c r="D810" s="139" t="s">
        <v>1244</v>
      </c>
      <c r="F810" s="144" t="s">
        <v>1245</v>
      </c>
      <c r="G810" s="139" t="s">
        <v>1376</v>
      </c>
      <c r="H810" s="139">
        <v>1</v>
      </c>
      <c r="I810" s="117">
        <v>45238.502939814804</v>
      </c>
      <c r="J810" s="130">
        <v>10</v>
      </c>
      <c r="K810" s="140">
        <v>73500</v>
      </c>
    </row>
    <row r="811" spans="1:11" x14ac:dyDescent="0.35">
      <c r="A811" s="139" t="s">
        <v>1377</v>
      </c>
      <c r="B811" s="139" t="s">
        <v>14</v>
      </c>
      <c r="C811" s="139" t="s">
        <v>169</v>
      </c>
      <c r="D811" s="139" t="s">
        <v>1250</v>
      </c>
      <c r="F811" s="144" t="s">
        <v>1245</v>
      </c>
      <c r="G811" s="139" t="s">
        <v>1378</v>
      </c>
      <c r="H811" s="139">
        <v>2</v>
      </c>
      <c r="I811" s="117">
        <v>45238.502951388902</v>
      </c>
      <c r="J811" s="130">
        <v>12</v>
      </c>
      <c r="K811" s="140">
        <v>231000</v>
      </c>
    </row>
    <row r="812" spans="1:11" x14ac:dyDescent="0.35">
      <c r="A812" s="139" t="s">
        <v>1379</v>
      </c>
      <c r="B812" s="139" t="s">
        <v>102</v>
      </c>
      <c r="C812" s="139" t="s">
        <v>15</v>
      </c>
      <c r="D812" s="139" t="s">
        <v>1244</v>
      </c>
      <c r="F812" s="144" t="s">
        <v>1248</v>
      </c>
      <c r="G812" s="139" t="s">
        <v>1380</v>
      </c>
      <c r="H812" s="139">
        <v>1</v>
      </c>
      <c r="I812" s="117">
        <v>45239.424039351798</v>
      </c>
      <c r="J812" s="130">
        <v>6</v>
      </c>
      <c r="K812" s="140">
        <v>105000</v>
      </c>
    </row>
    <row r="813" spans="1:11" x14ac:dyDescent="0.35">
      <c r="A813" s="139" t="s">
        <v>1381</v>
      </c>
      <c r="B813" s="139" t="s">
        <v>1382</v>
      </c>
      <c r="C813" s="139" t="s">
        <v>15</v>
      </c>
      <c r="D813" s="139" t="s">
        <v>1244</v>
      </c>
      <c r="F813" s="144" t="s">
        <v>1248</v>
      </c>
      <c r="G813" s="139" t="s">
        <v>1383</v>
      </c>
      <c r="H813" s="144">
        <v>1</v>
      </c>
      <c r="I813" s="117">
        <v>45239.486840277801</v>
      </c>
      <c r="J813" s="130">
        <v>12</v>
      </c>
      <c r="K813" s="140">
        <v>105000</v>
      </c>
    </row>
    <row r="814" spans="1:11" x14ac:dyDescent="0.35">
      <c r="A814" s="139" t="s">
        <v>1384</v>
      </c>
      <c r="B814" s="139" t="s">
        <v>102</v>
      </c>
      <c r="C814" s="139" t="s">
        <v>15</v>
      </c>
      <c r="D814" s="139" t="s">
        <v>1244</v>
      </c>
      <c r="F814" s="144" t="s">
        <v>1245</v>
      </c>
      <c r="G814" s="139" t="s">
        <v>1385</v>
      </c>
      <c r="H814" s="139">
        <v>1</v>
      </c>
      <c r="I814" s="117">
        <v>45239.565219907403</v>
      </c>
      <c r="J814" s="130">
        <v>12</v>
      </c>
      <c r="K814" s="140">
        <v>105000</v>
      </c>
    </row>
    <row r="815" spans="1:11" x14ac:dyDescent="0.35">
      <c r="A815" s="139" t="s">
        <v>1386</v>
      </c>
      <c r="B815" s="139" t="s">
        <v>809</v>
      </c>
      <c r="C815" s="139" t="s">
        <v>15</v>
      </c>
      <c r="D815" s="139" t="s">
        <v>1244</v>
      </c>
      <c r="F815" s="144" t="s">
        <v>1245</v>
      </c>
      <c r="G815" s="139" t="s">
        <v>1387</v>
      </c>
      <c r="H815" s="139">
        <v>2</v>
      </c>
      <c r="I815" s="117">
        <v>45239.598483796297</v>
      </c>
      <c r="J815" s="130">
        <v>9</v>
      </c>
      <c r="K815" s="140">
        <v>84000</v>
      </c>
    </row>
    <row r="816" spans="1:11" x14ac:dyDescent="0.35">
      <c r="A816" s="139" t="s">
        <v>1388</v>
      </c>
      <c r="B816" s="139" t="s">
        <v>14</v>
      </c>
      <c r="C816" s="139" t="s">
        <v>15</v>
      </c>
      <c r="D816" s="139" t="s">
        <v>1244</v>
      </c>
      <c r="F816" s="144" t="s">
        <v>1248</v>
      </c>
      <c r="G816" s="139" t="s">
        <v>919</v>
      </c>
      <c r="H816" s="139">
        <v>3</v>
      </c>
      <c r="I816" s="117">
        <v>45239.619085648097</v>
      </c>
      <c r="J816" s="130">
        <v>12</v>
      </c>
      <c r="K816" s="140">
        <v>105000</v>
      </c>
    </row>
    <row r="817" spans="1:11" x14ac:dyDescent="0.35">
      <c r="A817" s="139" t="s">
        <v>1389</v>
      </c>
      <c r="B817" s="139" t="s">
        <v>102</v>
      </c>
      <c r="C817" s="139" t="s">
        <v>15</v>
      </c>
      <c r="D817" s="139" t="s">
        <v>1244</v>
      </c>
      <c r="F817" s="144" t="s">
        <v>1248</v>
      </c>
      <c r="G817" s="139" t="s">
        <v>206</v>
      </c>
      <c r="H817" s="139">
        <v>5</v>
      </c>
      <c r="I817" s="117">
        <v>45239.634583333303</v>
      </c>
      <c r="J817" s="130">
        <v>6</v>
      </c>
      <c r="K817" s="140">
        <v>210000</v>
      </c>
    </row>
    <row r="818" spans="1:11" x14ac:dyDescent="0.35">
      <c r="A818" s="139" t="s">
        <v>1390</v>
      </c>
      <c r="B818" s="139" t="s">
        <v>462</v>
      </c>
      <c r="C818" s="139" t="s">
        <v>15</v>
      </c>
      <c r="D818" s="139" t="s">
        <v>1244</v>
      </c>
      <c r="F818" s="144" t="s">
        <v>1245</v>
      </c>
      <c r="G818" s="139" t="s">
        <v>883</v>
      </c>
      <c r="H818" s="139">
        <v>2</v>
      </c>
      <c r="I818" s="117">
        <v>45239.634594907402</v>
      </c>
      <c r="J818" s="130">
        <v>12</v>
      </c>
      <c r="K818" s="140">
        <v>189000</v>
      </c>
    </row>
    <row r="819" spans="1:11" x14ac:dyDescent="0.35">
      <c r="A819" s="139" t="s">
        <v>1391</v>
      </c>
      <c r="B819" s="139" t="s">
        <v>230</v>
      </c>
      <c r="C819" s="139" t="s">
        <v>15</v>
      </c>
      <c r="D819" s="139" t="s">
        <v>1244</v>
      </c>
      <c r="F819" s="144" t="s">
        <v>1245</v>
      </c>
      <c r="G819" s="139" t="s">
        <v>1392</v>
      </c>
      <c r="H819" s="139">
        <v>1</v>
      </c>
      <c r="I819" s="117">
        <v>45239.641770833303</v>
      </c>
      <c r="J819" s="130">
        <v>8</v>
      </c>
      <c r="K819" s="140">
        <v>105000</v>
      </c>
    </row>
    <row r="820" spans="1:11" x14ac:dyDescent="0.35">
      <c r="A820" s="139" t="s">
        <v>1393</v>
      </c>
      <c r="B820" s="139" t="s">
        <v>230</v>
      </c>
      <c r="C820" s="139" t="s">
        <v>15</v>
      </c>
      <c r="D820" s="139" t="s">
        <v>1244</v>
      </c>
      <c r="F820" s="144" t="s">
        <v>1248</v>
      </c>
      <c r="G820" s="139" t="s">
        <v>1049</v>
      </c>
      <c r="H820" s="139">
        <v>3</v>
      </c>
      <c r="I820" s="117">
        <v>45239.645300925898</v>
      </c>
      <c r="J820" s="130">
        <v>8</v>
      </c>
      <c r="K820" s="140">
        <v>105000</v>
      </c>
    </row>
    <row r="821" spans="1:11" x14ac:dyDescent="0.35">
      <c r="A821" s="139" t="s">
        <v>1394</v>
      </c>
      <c r="B821" s="139" t="s">
        <v>909</v>
      </c>
      <c r="C821" s="139" t="s">
        <v>15</v>
      </c>
      <c r="D821" s="139" t="s">
        <v>1244</v>
      </c>
      <c r="F821" s="144" t="s">
        <v>1248</v>
      </c>
      <c r="G821" s="139" t="s">
        <v>1395</v>
      </c>
      <c r="H821" s="139">
        <v>2</v>
      </c>
      <c r="I821" s="117">
        <v>45240.571203703701</v>
      </c>
      <c r="J821" s="130">
        <v>12</v>
      </c>
      <c r="K821" s="140">
        <v>126000</v>
      </c>
    </row>
    <row r="822" spans="1:11" x14ac:dyDescent="0.35">
      <c r="A822" s="139" t="s">
        <v>1396</v>
      </c>
      <c r="B822" s="139" t="s">
        <v>14</v>
      </c>
      <c r="C822" s="139" t="s">
        <v>15</v>
      </c>
      <c r="D822" s="139" t="s">
        <v>1244</v>
      </c>
      <c r="F822" s="144" t="s">
        <v>1245</v>
      </c>
      <c r="G822" s="139" t="s">
        <v>1397</v>
      </c>
      <c r="H822" s="139">
        <v>1</v>
      </c>
      <c r="I822" s="117">
        <v>45240.609004629601</v>
      </c>
      <c r="J822" s="130">
        <v>10</v>
      </c>
      <c r="K822" s="140">
        <v>52500</v>
      </c>
    </row>
    <row r="823" spans="1:11" x14ac:dyDescent="0.35">
      <c r="A823" s="139" t="s">
        <v>1398</v>
      </c>
      <c r="B823" s="139" t="s">
        <v>44</v>
      </c>
      <c r="C823" s="139" t="s">
        <v>15</v>
      </c>
      <c r="D823" s="139" t="s">
        <v>1244</v>
      </c>
      <c r="F823" s="144" t="s">
        <v>1245</v>
      </c>
      <c r="G823" s="139" t="s">
        <v>1399</v>
      </c>
      <c r="H823" s="139">
        <v>2</v>
      </c>
      <c r="I823" s="117">
        <v>45240.629918981504</v>
      </c>
      <c r="J823" s="130">
        <v>12</v>
      </c>
      <c r="K823" s="140">
        <v>157500</v>
      </c>
    </row>
    <row r="824" spans="1:11" x14ac:dyDescent="0.35">
      <c r="A824" s="139" t="s">
        <v>1400</v>
      </c>
      <c r="B824" s="139" t="s">
        <v>139</v>
      </c>
      <c r="C824" s="139" t="s">
        <v>15</v>
      </c>
      <c r="D824" s="139" t="s">
        <v>1244</v>
      </c>
      <c r="F824" s="144" t="s">
        <v>1245</v>
      </c>
      <c r="G824" s="139" t="s">
        <v>1401</v>
      </c>
      <c r="H824" s="139">
        <v>3</v>
      </c>
      <c r="I824" s="117">
        <v>45240.638009259303</v>
      </c>
      <c r="J824" s="130">
        <v>6</v>
      </c>
      <c r="K824" s="140">
        <v>68250</v>
      </c>
    </row>
    <row r="825" spans="1:11" x14ac:dyDescent="0.35">
      <c r="A825" s="139" t="s">
        <v>1402</v>
      </c>
      <c r="B825" s="139" t="s">
        <v>139</v>
      </c>
      <c r="C825" s="139" t="s">
        <v>15</v>
      </c>
      <c r="D825" s="139" t="s">
        <v>1244</v>
      </c>
      <c r="F825" s="144" t="s">
        <v>1248</v>
      </c>
      <c r="G825" s="139" t="s">
        <v>1403</v>
      </c>
      <c r="H825" s="139">
        <v>1</v>
      </c>
      <c r="I825" s="117">
        <v>45240.638101851902</v>
      </c>
      <c r="J825" s="130">
        <v>6</v>
      </c>
      <c r="K825" s="140">
        <v>105000</v>
      </c>
    </row>
    <row r="826" spans="1:11" x14ac:dyDescent="0.35">
      <c r="A826" s="139" t="s">
        <v>1404</v>
      </c>
      <c r="B826" s="139" t="s">
        <v>786</v>
      </c>
      <c r="C826" s="139" t="s">
        <v>15</v>
      </c>
      <c r="D826" s="139" t="s">
        <v>1244</v>
      </c>
      <c r="F826" s="144" t="s">
        <v>1248</v>
      </c>
      <c r="G826" s="139" t="s">
        <v>1405</v>
      </c>
      <c r="H826" s="139">
        <v>2</v>
      </c>
      <c r="I826" s="117">
        <v>45241.374872685199</v>
      </c>
      <c r="J826" s="130">
        <v>10</v>
      </c>
      <c r="K826" s="140">
        <v>126000</v>
      </c>
    </row>
    <row r="827" spans="1:11" x14ac:dyDescent="0.35">
      <c r="A827" s="139" t="s">
        <v>1406</v>
      </c>
      <c r="B827" s="139" t="s">
        <v>14</v>
      </c>
      <c r="C827" s="139" t="s">
        <v>15</v>
      </c>
      <c r="D827" s="139" t="s">
        <v>1244</v>
      </c>
      <c r="F827" s="144" t="s">
        <v>1245</v>
      </c>
      <c r="G827" s="139" t="s">
        <v>892</v>
      </c>
      <c r="H827" s="139">
        <v>2</v>
      </c>
      <c r="I827" s="117">
        <v>45241.386863425898</v>
      </c>
      <c r="J827" s="130">
        <v>8</v>
      </c>
      <c r="K827" s="140">
        <v>105000</v>
      </c>
    </row>
    <row r="828" spans="1:11" x14ac:dyDescent="0.35">
      <c r="A828" s="139" t="s">
        <v>1407</v>
      </c>
      <c r="B828" s="139" t="s">
        <v>14</v>
      </c>
      <c r="C828" s="139" t="s">
        <v>15</v>
      </c>
      <c r="D828" s="139" t="s">
        <v>1244</v>
      </c>
      <c r="F828" s="144" t="s">
        <v>1248</v>
      </c>
      <c r="G828" s="139" t="s">
        <v>991</v>
      </c>
      <c r="H828" s="139">
        <v>2</v>
      </c>
      <c r="I828" s="117">
        <v>45241.3895023148</v>
      </c>
      <c r="J828" s="130">
        <v>10</v>
      </c>
      <c r="K828" s="140">
        <v>105000</v>
      </c>
    </row>
    <row r="829" spans="1:11" x14ac:dyDescent="0.35">
      <c r="A829" s="139" t="s">
        <v>1408</v>
      </c>
      <c r="B829" s="139" t="s">
        <v>146</v>
      </c>
      <c r="C829" s="139" t="s">
        <v>15</v>
      </c>
      <c r="D829" s="139" t="s">
        <v>1244</v>
      </c>
      <c r="F829" s="144" t="s">
        <v>1245</v>
      </c>
      <c r="G829" s="139" t="s">
        <v>1409</v>
      </c>
      <c r="H829" s="139">
        <v>1</v>
      </c>
      <c r="I829" s="117">
        <v>45241.482025463003</v>
      </c>
      <c r="J829" s="130">
        <v>6</v>
      </c>
      <c r="K829" s="140">
        <v>105000</v>
      </c>
    </row>
    <row r="830" spans="1:11" x14ac:dyDescent="0.35">
      <c r="A830" s="139" t="s">
        <v>1410</v>
      </c>
      <c r="B830" s="139" t="s">
        <v>909</v>
      </c>
      <c r="C830" s="139" t="s">
        <v>15</v>
      </c>
      <c r="D830" s="139" t="s">
        <v>1244</v>
      </c>
      <c r="F830" s="144" t="s">
        <v>1248</v>
      </c>
      <c r="G830" s="139" t="s">
        <v>1411</v>
      </c>
      <c r="H830" s="139">
        <v>1</v>
      </c>
      <c r="I830" s="117">
        <v>45241.482233796298</v>
      </c>
      <c r="J830" s="130">
        <v>12</v>
      </c>
      <c r="K830" s="140">
        <v>126000</v>
      </c>
    </row>
    <row r="831" spans="1:11" x14ac:dyDescent="0.35">
      <c r="A831" s="139" t="s">
        <v>1412</v>
      </c>
      <c r="B831" s="139" t="s">
        <v>14</v>
      </c>
      <c r="C831" s="139" t="s">
        <v>15</v>
      </c>
      <c r="D831" s="139" t="s">
        <v>1244</v>
      </c>
      <c r="F831" s="144" t="s">
        <v>1245</v>
      </c>
      <c r="G831" s="139" t="s">
        <v>1413</v>
      </c>
      <c r="H831" s="139">
        <v>2</v>
      </c>
      <c r="I831" s="117">
        <v>45241.569722222201</v>
      </c>
      <c r="J831" s="130">
        <v>6</v>
      </c>
      <c r="K831" s="140">
        <v>73500</v>
      </c>
    </row>
    <row r="832" spans="1:11" x14ac:dyDescent="0.35">
      <c r="A832" s="139" t="s">
        <v>1414</v>
      </c>
      <c r="B832" s="139" t="s">
        <v>102</v>
      </c>
      <c r="C832" s="139" t="s">
        <v>15</v>
      </c>
      <c r="D832" s="139" t="s">
        <v>1244</v>
      </c>
      <c r="F832" s="144" t="s">
        <v>1245</v>
      </c>
      <c r="G832" s="139" t="s">
        <v>1415</v>
      </c>
      <c r="H832" s="139">
        <v>2</v>
      </c>
      <c r="I832" s="117">
        <v>45244</v>
      </c>
      <c r="J832" s="130">
        <v>12</v>
      </c>
      <c r="K832" s="140">
        <v>210000</v>
      </c>
    </row>
    <row r="833" spans="1:11" x14ac:dyDescent="0.35">
      <c r="A833" s="139" t="s">
        <v>1416</v>
      </c>
      <c r="B833" s="139" t="s">
        <v>14</v>
      </c>
      <c r="C833" s="139" t="s">
        <v>15</v>
      </c>
      <c r="D833" s="139" t="s">
        <v>1244</v>
      </c>
      <c r="F833" s="144" t="s">
        <v>1248</v>
      </c>
      <c r="G833" s="139" t="s">
        <v>1417</v>
      </c>
      <c r="H833" s="139">
        <v>1</v>
      </c>
      <c r="I833" s="117">
        <v>45244.599247685197</v>
      </c>
      <c r="J833" s="130">
        <v>9</v>
      </c>
      <c r="K833" s="140">
        <v>105000</v>
      </c>
    </row>
    <row r="834" spans="1:11" x14ac:dyDescent="0.35">
      <c r="A834" s="139" t="s">
        <v>1418</v>
      </c>
      <c r="B834" s="139" t="s">
        <v>14</v>
      </c>
      <c r="C834" s="139" t="s">
        <v>15</v>
      </c>
      <c r="D834" s="139" t="s">
        <v>1244</v>
      </c>
      <c r="F834" s="144" t="s">
        <v>1248</v>
      </c>
      <c r="G834" s="139" t="s">
        <v>1419</v>
      </c>
      <c r="H834" s="139">
        <v>2</v>
      </c>
      <c r="I834" s="117">
        <v>45244.601030092599</v>
      </c>
      <c r="J834" s="130">
        <v>12</v>
      </c>
      <c r="K834" s="140">
        <v>126000</v>
      </c>
    </row>
    <row r="835" spans="1:11" x14ac:dyDescent="0.35">
      <c r="A835" s="139" t="s">
        <v>1420</v>
      </c>
      <c r="B835" s="139" t="s">
        <v>14</v>
      </c>
      <c r="C835" s="139" t="s">
        <v>15</v>
      </c>
      <c r="D835" s="139" t="s">
        <v>1244</v>
      </c>
      <c r="F835" s="144" t="s">
        <v>1245</v>
      </c>
      <c r="G835" s="139" t="s">
        <v>1421</v>
      </c>
      <c r="H835" s="139">
        <v>1</v>
      </c>
      <c r="I835" s="117">
        <v>45245.401087963</v>
      </c>
      <c r="J835" s="130">
        <v>9</v>
      </c>
      <c r="K835" s="140">
        <v>105000</v>
      </c>
    </row>
    <row r="836" spans="1:11" x14ac:dyDescent="0.35">
      <c r="A836" s="139" t="s">
        <v>1422</v>
      </c>
      <c r="B836" s="139" t="s">
        <v>14</v>
      </c>
      <c r="C836" s="139" t="s">
        <v>15</v>
      </c>
      <c r="D836" s="139" t="s">
        <v>1244</v>
      </c>
      <c r="F836" s="144" t="s">
        <v>1245</v>
      </c>
      <c r="G836" s="139" t="s">
        <v>1423</v>
      </c>
      <c r="H836" s="139">
        <v>2</v>
      </c>
      <c r="I836" s="117">
        <v>45245.402731481503</v>
      </c>
      <c r="J836" s="130">
        <v>5</v>
      </c>
      <c r="K836" s="140">
        <v>52500</v>
      </c>
    </row>
    <row r="837" spans="1:11" x14ac:dyDescent="0.35">
      <c r="A837" s="139" t="s">
        <v>1424</v>
      </c>
      <c r="B837" s="139" t="s">
        <v>58</v>
      </c>
      <c r="C837" s="139" t="s">
        <v>15</v>
      </c>
      <c r="D837" s="139" t="s">
        <v>1244</v>
      </c>
      <c r="F837" s="144" t="s">
        <v>1248</v>
      </c>
      <c r="G837" s="139" t="s">
        <v>1425</v>
      </c>
      <c r="H837" s="139">
        <v>2</v>
      </c>
      <c r="I837" s="117">
        <v>45245.545844907399</v>
      </c>
      <c r="J837" s="130">
        <v>12</v>
      </c>
      <c r="K837" s="140">
        <v>84000</v>
      </c>
    </row>
    <row r="838" spans="1:11" x14ac:dyDescent="0.35">
      <c r="A838" s="139" t="s">
        <v>1426</v>
      </c>
      <c r="B838" s="139" t="s">
        <v>32</v>
      </c>
      <c r="C838" s="139" t="s">
        <v>15</v>
      </c>
      <c r="D838" s="139" t="s">
        <v>1244</v>
      </c>
      <c r="F838" s="144" t="s">
        <v>1248</v>
      </c>
      <c r="G838" s="139" t="s">
        <v>969</v>
      </c>
      <c r="H838" s="139">
        <v>2</v>
      </c>
      <c r="I838" s="117">
        <v>45245.581192129597</v>
      </c>
      <c r="J838" s="130">
        <v>8</v>
      </c>
      <c r="K838" s="140">
        <v>262500</v>
      </c>
    </row>
    <row r="839" spans="1:11" x14ac:dyDescent="0.35">
      <c r="A839" s="139" t="s">
        <v>1427</v>
      </c>
      <c r="B839" s="139" t="s">
        <v>420</v>
      </c>
      <c r="C839" s="139" t="s">
        <v>15</v>
      </c>
      <c r="D839" s="139" t="s">
        <v>1244</v>
      </c>
      <c r="F839" s="144" t="s">
        <v>1245</v>
      </c>
      <c r="G839" s="139" t="s">
        <v>1428</v>
      </c>
      <c r="H839" s="139">
        <v>2</v>
      </c>
      <c r="I839" s="117">
        <v>45245.617071759298</v>
      </c>
      <c r="J839" s="130">
        <v>12</v>
      </c>
      <c r="K839" s="140">
        <v>210000</v>
      </c>
    </row>
    <row r="840" spans="1:11" x14ac:dyDescent="0.35">
      <c r="A840" s="139" t="s">
        <v>1429</v>
      </c>
      <c r="B840" s="139" t="s">
        <v>44</v>
      </c>
      <c r="C840" s="139" t="s">
        <v>15</v>
      </c>
      <c r="D840" s="139" t="s">
        <v>1244</v>
      </c>
      <c r="F840" s="144" t="s">
        <v>1245</v>
      </c>
      <c r="G840" s="139" t="s">
        <v>899</v>
      </c>
      <c r="H840" s="144">
        <v>3</v>
      </c>
      <c r="I840" s="117">
        <v>45245.628240740698</v>
      </c>
      <c r="J840" s="130">
        <v>12</v>
      </c>
      <c r="K840" s="140">
        <v>294000</v>
      </c>
    </row>
    <row r="841" spans="1:11" x14ac:dyDescent="0.35">
      <c r="A841" s="139" t="s">
        <v>1430</v>
      </c>
      <c r="B841" s="139" t="s">
        <v>230</v>
      </c>
      <c r="C841" s="139" t="s">
        <v>582</v>
      </c>
      <c r="D841" s="139" t="s">
        <v>1244</v>
      </c>
      <c r="F841" s="144" t="s">
        <v>1248</v>
      </c>
      <c r="G841" s="139" t="s">
        <v>1431</v>
      </c>
      <c r="H841" s="139">
        <v>2</v>
      </c>
      <c r="I841" s="117">
        <v>45246</v>
      </c>
      <c r="J841" s="130">
        <v>12</v>
      </c>
      <c r="K841" s="140">
        <v>105000</v>
      </c>
    </row>
    <row r="842" spans="1:11" x14ac:dyDescent="0.35">
      <c r="A842" s="139" t="s">
        <v>1432</v>
      </c>
      <c r="B842" s="139" t="s">
        <v>549</v>
      </c>
      <c r="C842" s="139" t="s">
        <v>15</v>
      </c>
      <c r="D842" s="139" t="s">
        <v>1244</v>
      </c>
      <c r="F842" s="144" t="s">
        <v>1245</v>
      </c>
      <c r="G842" s="139" t="s">
        <v>1092</v>
      </c>
      <c r="H842" s="139">
        <v>2</v>
      </c>
      <c r="I842" s="117">
        <v>45246.398946759298</v>
      </c>
      <c r="J842" s="130">
        <v>12</v>
      </c>
      <c r="K842" s="140">
        <v>73500</v>
      </c>
    </row>
    <row r="843" spans="1:11" x14ac:dyDescent="0.35">
      <c r="A843" s="139" t="s">
        <v>1433</v>
      </c>
      <c r="B843" s="139" t="s">
        <v>131</v>
      </c>
      <c r="C843" s="139" t="s">
        <v>116</v>
      </c>
      <c r="D843" s="139" t="s">
        <v>1250</v>
      </c>
      <c r="F843" s="144" t="s">
        <v>1245</v>
      </c>
      <c r="G843" s="139" t="s">
        <v>684</v>
      </c>
      <c r="H843" s="139">
        <v>3</v>
      </c>
      <c r="I843" s="117">
        <v>45247.4738657407</v>
      </c>
      <c r="J843" s="130">
        <v>4</v>
      </c>
      <c r="K843" s="140">
        <v>147000</v>
      </c>
    </row>
    <row r="844" spans="1:11" x14ac:dyDescent="0.35">
      <c r="A844" s="139" t="s">
        <v>1434</v>
      </c>
      <c r="B844" s="139" t="s">
        <v>14</v>
      </c>
      <c r="C844" s="139" t="s">
        <v>15</v>
      </c>
      <c r="D844" s="139" t="s">
        <v>1244</v>
      </c>
      <c r="F844" s="144" t="s">
        <v>1245</v>
      </c>
      <c r="G844" s="139" t="s">
        <v>1435</v>
      </c>
      <c r="H844" s="139">
        <v>3</v>
      </c>
      <c r="I844" s="117">
        <v>45247.517523148097</v>
      </c>
      <c r="J844" s="130">
        <v>9</v>
      </c>
      <c r="K844" s="140">
        <v>63000</v>
      </c>
    </row>
    <row r="845" spans="1:11" x14ac:dyDescent="0.35">
      <c r="A845" s="139" t="s">
        <v>1436</v>
      </c>
      <c r="B845" s="139" t="s">
        <v>32</v>
      </c>
      <c r="C845" s="139" t="s">
        <v>15</v>
      </c>
      <c r="D845" s="139" t="s">
        <v>1244</v>
      </c>
      <c r="F845" s="144" t="s">
        <v>1245</v>
      </c>
      <c r="G845" s="139" t="s">
        <v>1437</v>
      </c>
      <c r="H845" s="139">
        <v>1</v>
      </c>
      <c r="I845" s="117">
        <v>45247.579722222203</v>
      </c>
      <c r="J845" s="130">
        <v>6</v>
      </c>
      <c r="K845" s="140">
        <v>63000</v>
      </c>
    </row>
    <row r="846" spans="1:11" x14ac:dyDescent="0.35">
      <c r="A846" s="139" t="s">
        <v>1438</v>
      </c>
      <c r="B846" s="139" t="s">
        <v>359</v>
      </c>
      <c r="C846" s="139" t="s">
        <v>52</v>
      </c>
      <c r="D846" s="139" t="s">
        <v>1250</v>
      </c>
      <c r="F846" s="144" t="s">
        <v>1245</v>
      </c>
      <c r="G846" s="139" t="s">
        <v>482</v>
      </c>
      <c r="H846" s="139">
        <v>3</v>
      </c>
      <c r="I846" s="117">
        <v>45247.601192129601</v>
      </c>
      <c r="J846" s="130">
        <v>12</v>
      </c>
      <c r="K846" s="140">
        <v>115500</v>
      </c>
    </row>
    <row r="847" spans="1:11" x14ac:dyDescent="0.35">
      <c r="A847" s="139" t="s">
        <v>1439</v>
      </c>
      <c r="B847" s="139" t="s">
        <v>359</v>
      </c>
      <c r="C847" s="139" t="s">
        <v>257</v>
      </c>
      <c r="D847" s="139" t="s">
        <v>1250</v>
      </c>
      <c r="F847" s="144" t="s">
        <v>1248</v>
      </c>
      <c r="G847" s="139" t="s">
        <v>484</v>
      </c>
      <c r="H847" s="139">
        <v>3</v>
      </c>
      <c r="I847" s="117">
        <v>45247.602696759299</v>
      </c>
      <c r="J847" s="130">
        <v>12</v>
      </c>
      <c r="K847" s="140">
        <v>147000</v>
      </c>
    </row>
    <row r="848" spans="1:11" x14ac:dyDescent="0.35">
      <c r="A848" s="139" t="s">
        <v>1440</v>
      </c>
      <c r="B848" s="139" t="s">
        <v>725</v>
      </c>
      <c r="C848" s="139" t="s">
        <v>169</v>
      </c>
      <c r="D848" s="139" t="s">
        <v>1250</v>
      </c>
      <c r="F848" s="144" t="s">
        <v>1245</v>
      </c>
      <c r="G848" s="139" t="s">
        <v>1441</v>
      </c>
      <c r="H848" s="139">
        <v>3</v>
      </c>
      <c r="I848" s="117">
        <v>45247.619710648098</v>
      </c>
      <c r="J848" s="130">
        <v>4</v>
      </c>
      <c r="K848" s="140">
        <v>136500</v>
      </c>
    </row>
    <row r="849" spans="1:11" x14ac:dyDescent="0.35">
      <c r="A849" s="139" t="s">
        <v>1442</v>
      </c>
      <c r="B849" s="139" t="s">
        <v>32</v>
      </c>
      <c r="C849" s="139" t="s">
        <v>15</v>
      </c>
      <c r="D849" s="139" t="s">
        <v>1244</v>
      </c>
      <c r="F849" s="144" t="s">
        <v>1245</v>
      </c>
      <c r="G849" s="139" t="s">
        <v>829</v>
      </c>
      <c r="H849" s="139">
        <v>3</v>
      </c>
      <c r="I849" s="117">
        <v>45247.643240740697</v>
      </c>
      <c r="J849" s="130">
        <v>6</v>
      </c>
      <c r="K849" s="140">
        <v>136500</v>
      </c>
    </row>
    <row r="850" spans="1:11" x14ac:dyDescent="0.35">
      <c r="A850" s="139" t="s">
        <v>1443</v>
      </c>
      <c r="B850" s="139" t="s">
        <v>256</v>
      </c>
      <c r="C850" s="139" t="s">
        <v>188</v>
      </c>
      <c r="D850" s="139" t="s">
        <v>1244</v>
      </c>
      <c r="F850" s="144" t="s">
        <v>1248</v>
      </c>
      <c r="G850" s="139" t="s">
        <v>1444</v>
      </c>
      <c r="H850" s="139">
        <v>1</v>
      </c>
      <c r="I850" s="117">
        <v>45247.654085648202</v>
      </c>
      <c r="J850" s="130">
        <v>10</v>
      </c>
      <c r="K850" s="140">
        <v>84000</v>
      </c>
    </row>
    <row r="851" spans="1:11" x14ac:dyDescent="0.35">
      <c r="A851" s="139" t="s">
        <v>1445</v>
      </c>
      <c r="B851" s="139" t="s">
        <v>355</v>
      </c>
      <c r="C851" s="139" t="s">
        <v>15</v>
      </c>
      <c r="D851" s="139" t="s">
        <v>1244</v>
      </c>
      <c r="F851" s="144" t="s">
        <v>1248</v>
      </c>
      <c r="G851" s="144" t="s">
        <v>1446</v>
      </c>
      <c r="H851" s="139">
        <v>1</v>
      </c>
      <c r="I851" s="117">
        <v>45250</v>
      </c>
      <c r="J851" s="130">
        <v>4</v>
      </c>
      <c r="K851" s="140">
        <v>157500</v>
      </c>
    </row>
    <row r="852" spans="1:11" x14ac:dyDescent="0.35">
      <c r="A852" s="139" t="s">
        <v>1447</v>
      </c>
      <c r="B852" s="139" t="s">
        <v>442</v>
      </c>
      <c r="C852" s="139" t="s">
        <v>15</v>
      </c>
      <c r="D852" s="139" t="s">
        <v>1244</v>
      </c>
      <c r="F852" s="144" t="s">
        <v>1245</v>
      </c>
      <c r="G852" s="139" t="s">
        <v>1448</v>
      </c>
      <c r="H852" s="139">
        <v>2</v>
      </c>
      <c r="I852" s="117">
        <v>45250.570949074099</v>
      </c>
      <c r="J852" s="130">
        <v>7</v>
      </c>
      <c r="K852" s="140">
        <v>63000</v>
      </c>
    </row>
    <row r="853" spans="1:11" x14ac:dyDescent="0.35">
      <c r="A853" s="139" t="s">
        <v>1449</v>
      </c>
      <c r="B853" s="139" t="s">
        <v>146</v>
      </c>
      <c r="C853" s="139" t="s">
        <v>15</v>
      </c>
      <c r="D853" s="139" t="s">
        <v>1244</v>
      </c>
      <c r="F853" s="144" t="s">
        <v>1245</v>
      </c>
      <c r="G853" s="139" t="s">
        <v>1450</v>
      </c>
      <c r="H853" s="139">
        <v>4</v>
      </c>
      <c r="I853" s="117">
        <v>45250.625289351898</v>
      </c>
      <c r="J853" s="130">
        <v>7</v>
      </c>
      <c r="K853" s="140">
        <v>157500</v>
      </c>
    </row>
    <row r="854" spans="1:11" x14ac:dyDescent="0.35">
      <c r="A854" s="139" t="s">
        <v>1451</v>
      </c>
      <c r="B854" s="139" t="s">
        <v>32</v>
      </c>
      <c r="C854" s="139" t="s">
        <v>15</v>
      </c>
      <c r="D854" s="139" t="s">
        <v>1244</v>
      </c>
      <c r="F854" s="144" t="s">
        <v>1245</v>
      </c>
      <c r="G854" s="139" t="s">
        <v>882</v>
      </c>
      <c r="H854" s="139">
        <v>4</v>
      </c>
      <c r="I854" s="117">
        <v>45250.641689814802</v>
      </c>
      <c r="J854" s="130">
        <v>8</v>
      </c>
      <c r="K854" s="140">
        <v>84000</v>
      </c>
    </row>
    <row r="855" spans="1:11" x14ac:dyDescent="0.35">
      <c r="A855" s="139" t="s">
        <v>1452</v>
      </c>
      <c r="B855" s="177" t="s">
        <v>36</v>
      </c>
      <c r="C855" s="177" t="s">
        <v>52</v>
      </c>
      <c r="D855" s="177" t="s">
        <v>1250</v>
      </c>
      <c r="E855" s="156"/>
      <c r="F855" s="178" t="s">
        <v>1245</v>
      </c>
      <c r="G855" s="177" t="s">
        <v>1453</v>
      </c>
      <c r="H855" s="139">
        <v>4</v>
      </c>
      <c r="I855" s="117">
        <v>45250.6417013889</v>
      </c>
      <c r="J855" s="130">
        <v>5</v>
      </c>
      <c r="K855" s="140">
        <v>78750</v>
      </c>
    </row>
    <row r="856" spans="1:11" x14ac:dyDescent="0.35">
      <c r="A856" s="139" t="s">
        <v>1454</v>
      </c>
      <c r="B856" s="139" t="s">
        <v>146</v>
      </c>
      <c r="C856" s="139" t="s">
        <v>15</v>
      </c>
      <c r="D856" s="139" t="s">
        <v>1244</v>
      </c>
      <c r="F856" s="144" t="s">
        <v>1248</v>
      </c>
      <c r="G856" s="139" t="s">
        <v>1455</v>
      </c>
      <c r="H856" s="139">
        <v>1</v>
      </c>
      <c r="I856" s="117">
        <v>45251.537812499999</v>
      </c>
      <c r="J856" s="130">
        <v>6</v>
      </c>
      <c r="K856" s="140">
        <v>63000</v>
      </c>
    </row>
    <row r="857" spans="1:11" x14ac:dyDescent="0.35">
      <c r="A857" s="139" t="s">
        <v>1456</v>
      </c>
      <c r="B857" s="139" t="s">
        <v>909</v>
      </c>
      <c r="C857" s="139" t="s">
        <v>381</v>
      </c>
      <c r="D857" s="139" t="s">
        <v>1244</v>
      </c>
      <c r="F857" s="144" t="s">
        <v>1245</v>
      </c>
      <c r="G857" s="139" t="s">
        <v>1457</v>
      </c>
      <c r="H857" s="139">
        <v>2</v>
      </c>
      <c r="I857" s="117">
        <v>45251.540416666699</v>
      </c>
      <c r="J857" s="130">
        <v>12</v>
      </c>
      <c r="K857" s="140">
        <v>136500</v>
      </c>
    </row>
    <row r="858" spans="1:11" x14ac:dyDescent="0.35">
      <c r="A858" s="139" t="s">
        <v>1458</v>
      </c>
      <c r="B858" s="139" t="s">
        <v>36</v>
      </c>
      <c r="C858" s="139" t="s">
        <v>169</v>
      </c>
      <c r="D858" s="139" t="s">
        <v>1250</v>
      </c>
      <c r="F858" s="144" t="s">
        <v>1245</v>
      </c>
      <c r="G858" s="139" t="s">
        <v>1459</v>
      </c>
      <c r="H858" s="139">
        <v>1</v>
      </c>
      <c r="I858" s="117">
        <v>45251.595335648097</v>
      </c>
      <c r="J858" s="130">
        <v>6</v>
      </c>
      <c r="K858" s="140">
        <v>63000</v>
      </c>
    </row>
    <row r="859" spans="1:11" x14ac:dyDescent="0.35">
      <c r="A859" s="139" t="s">
        <v>1460</v>
      </c>
      <c r="B859" s="139" t="s">
        <v>58</v>
      </c>
      <c r="C859" s="139" t="s">
        <v>15</v>
      </c>
      <c r="D859" s="139" t="s">
        <v>1244</v>
      </c>
      <c r="F859" s="144" t="s">
        <v>1245</v>
      </c>
      <c r="G859" s="139" t="s">
        <v>1461</v>
      </c>
      <c r="H859" s="139">
        <v>3</v>
      </c>
      <c r="I859" s="117">
        <v>45251.601747685199</v>
      </c>
      <c r="J859" s="130">
        <v>12</v>
      </c>
      <c r="K859" s="140">
        <v>126000</v>
      </c>
    </row>
    <row r="860" spans="1:11" x14ac:dyDescent="0.35">
      <c r="A860" s="139" t="s">
        <v>1462</v>
      </c>
      <c r="B860" s="139" t="s">
        <v>256</v>
      </c>
      <c r="C860" s="139" t="s">
        <v>15</v>
      </c>
      <c r="D860" s="139" t="s">
        <v>1244</v>
      </c>
      <c r="F860" s="144" t="s">
        <v>1245</v>
      </c>
      <c r="G860" s="139" t="s">
        <v>952</v>
      </c>
      <c r="H860" s="139">
        <v>3</v>
      </c>
      <c r="I860" s="117">
        <v>45251.611192129603</v>
      </c>
      <c r="J860" s="130">
        <v>12</v>
      </c>
      <c r="K860" s="140">
        <v>126000</v>
      </c>
    </row>
    <row r="861" spans="1:11" x14ac:dyDescent="0.35">
      <c r="A861" s="139" t="s">
        <v>1463</v>
      </c>
      <c r="B861" s="139" t="s">
        <v>306</v>
      </c>
      <c r="C861" s="139" t="s">
        <v>15</v>
      </c>
      <c r="D861" s="139" t="s">
        <v>1244</v>
      </c>
      <c r="F861" s="144" t="s">
        <v>1245</v>
      </c>
      <c r="G861" s="139" t="s">
        <v>962</v>
      </c>
      <c r="H861" s="139">
        <v>2</v>
      </c>
      <c r="I861" s="117">
        <v>45251.622384259303</v>
      </c>
      <c r="J861" s="130">
        <v>10</v>
      </c>
      <c r="K861" s="140">
        <v>84000</v>
      </c>
    </row>
    <row r="862" spans="1:11" x14ac:dyDescent="0.35">
      <c r="A862" s="139" t="s">
        <v>1464</v>
      </c>
      <c r="B862" s="139" t="s">
        <v>420</v>
      </c>
      <c r="C862" s="139" t="s">
        <v>582</v>
      </c>
      <c r="D862" s="139" t="s">
        <v>1244</v>
      </c>
      <c r="F862" s="144" t="s">
        <v>1248</v>
      </c>
      <c r="G862" s="139" t="s">
        <v>1465</v>
      </c>
      <c r="H862" s="139">
        <v>2</v>
      </c>
      <c r="I862" s="117">
        <v>45251.631898148102</v>
      </c>
      <c r="J862" s="130">
        <v>12</v>
      </c>
      <c r="K862" s="140">
        <v>157500</v>
      </c>
    </row>
    <row r="863" spans="1:11" x14ac:dyDescent="0.35">
      <c r="A863" s="139" t="s">
        <v>1466</v>
      </c>
      <c r="B863" s="139" t="s">
        <v>252</v>
      </c>
      <c r="C863" s="139" t="s">
        <v>15</v>
      </c>
      <c r="D863" s="139" t="s">
        <v>1244</v>
      </c>
      <c r="F863" s="144" t="s">
        <v>1245</v>
      </c>
      <c r="G863" s="139" t="s">
        <v>1094</v>
      </c>
      <c r="H863" s="139">
        <v>2</v>
      </c>
      <c r="I863" s="117">
        <v>45251.764699074098</v>
      </c>
      <c r="J863" s="130">
        <v>3</v>
      </c>
      <c r="K863" s="140">
        <v>157500</v>
      </c>
    </row>
    <row r="864" spans="1:11" x14ac:dyDescent="0.35">
      <c r="A864" s="139" t="s">
        <v>1467</v>
      </c>
      <c r="B864" s="139" t="s">
        <v>40</v>
      </c>
      <c r="C864" s="139" t="s">
        <v>15</v>
      </c>
      <c r="D864" s="139" t="s">
        <v>1244</v>
      </c>
      <c r="F864" s="144" t="s">
        <v>1245</v>
      </c>
      <c r="G864" s="139" t="s">
        <v>1468</v>
      </c>
      <c r="H864" s="139">
        <v>1</v>
      </c>
      <c r="I864" s="117">
        <v>45252</v>
      </c>
      <c r="J864" s="130">
        <v>12</v>
      </c>
      <c r="K864" s="140">
        <v>105000</v>
      </c>
    </row>
    <row r="865" spans="1:11" x14ac:dyDescent="0.35">
      <c r="A865" s="139" t="s">
        <v>1469</v>
      </c>
      <c r="B865" s="139" t="s">
        <v>355</v>
      </c>
      <c r="C865" s="139" t="s">
        <v>15</v>
      </c>
      <c r="D865" s="139" t="s">
        <v>1244</v>
      </c>
      <c r="F865" s="144" t="s">
        <v>1245</v>
      </c>
      <c r="G865" s="144" t="s">
        <v>1470</v>
      </c>
      <c r="H865" s="139">
        <v>1</v>
      </c>
      <c r="I865" s="117">
        <v>45252</v>
      </c>
      <c r="J865" s="130">
        <v>9</v>
      </c>
      <c r="K865" s="140">
        <v>157500</v>
      </c>
    </row>
    <row r="866" spans="1:11" x14ac:dyDescent="0.35">
      <c r="A866" s="139" t="s">
        <v>1471</v>
      </c>
      <c r="B866" s="139" t="s">
        <v>261</v>
      </c>
      <c r="C866" s="139" t="s">
        <v>15</v>
      </c>
      <c r="D866" s="139" t="s">
        <v>1244</v>
      </c>
      <c r="F866" s="144" t="s">
        <v>1245</v>
      </c>
      <c r="G866" s="139" t="s">
        <v>1472</v>
      </c>
      <c r="H866" s="139">
        <v>1</v>
      </c>
      <c r="I866" s="117">
        <v>45252.471759259301</v>
      </c>
      <c r="J866" s="130">
        <v>12</v>
      </c>
      <c r="K866" s="140">
        <v>157500</v>
      </c>
    </row>
    <row r="867" spans="1:11" x14ac:dyDescent="0.35">
      <c r="A867" s="139" t="s">
        <v>1473</v>
      </c>
      <c r="B867" s="139" t="s">
        <v>14</v>
      </c>
      <c r="C867" s="139" t="s">
        <v>15</v>
      </c>
      <c r="D867" s="139" t="s">
        <v>1244</v>
      </c>
      <c r="F867" s="144" t="s">
        <v>1245</v>
      </c>
      <c r="G867" s="139" t="s">
        <v>1474</v>
      </c>
      <c r="H867" s="139">
        <v>3</v>
      </c>
      <c r="I867" s="117">
        <v>45252.540972222203</v>
      </c>
      <c r="J867" s="130">
        <v>7</v>
      </c>
      <c r="K867" s="140">
        <v>115500</v>
      </c>
    </row>
    <row r="868" spans="1:11" x14ac:dyDescent="0.35">
      <c r="A868" s="139" t="s">
        <v>1475</v>
      </c>
      <c r="B868" s="139" t="s">
        <v>131</v>
      </c>
      <c r="C868" s="139" t="s">
        <v>15</v>
      </c>
      <c r="D868" s="139" t="s">
        <v>1244</v>
      </c>
      <c r="F868" s="144" t="s">
        <v>1245</v>
      </c>
      <c r="G868" s="139" t="s">
        <v>1476</v>
      </c>
      <c r="H868" s="139">
        <v>1</v>
      </c>
      <c r="I868" s="117">
        <v>45252.540972222203</v>
      </c>
      <c r="J868" s="130">
        <v>6</v>
      </c>
      <c r="K868" s="140">
        <v>126000</v>
      </c>
    </row>
    <row r="869" spans="1:11" x14ac:dyDescent="0.35">
      <c r="A869" s="139" t="s">
        <v>1477</v>
      </c>
      <c r="B869" s="139" t="s">
        <v>230</v>
      </c>
      <c r="C869" s="139" t="s">
        <v>15</v>
      </c>
      <c r="D869" s="139" t="s">
        <v>1244</v>
      </c>
      <c r="F869" s="144" t="s">
        <v>1248</v>
      </c>
      <c r="G869" s="139" t="s">
        <v>1478</v>
      </c>
      <c r="H869" s="139">
        <v>1</v>
      </c>
      <c r="I869" s="117">
        <v>45252.590196759302</v>
      </c>
      <c r="J869" s="130">
        <v>6</v>
      </c>
      <c r="K869" s="140">
        <v>84000</v>
      </c>
    </row>
    <row r="870" spans="1:11" x14ac:dyDescent="0.35">
      <c r="A870" s="139" t="s">
        <v>1479</v>
      </c>
      <c r="B870" s="139" t="s">
        <v>32</v>
      </c>
      <c r="C870" s="139" t="s">
        <v>15</v>
      </c>
      <c r="D870" s="139" t="s">
        <v>1244</v>
      </c>
      <c r="F870" s="144" t="s">
        <v>1248</v>
      </c>
      <c r="G870" s="139" t="s">
        <v>1480</v>
      </c>
      <c r="H870" s="139">
        <v>1</v>
      </c>
      <c r="I870" s="117">
        <v>45252.5944212963</v>
      </c>
      <c r="J870" s="130">
        <v>6</v>
      </c>
      <c r="K870" s="140">
        <v>105000</v>
      </c>
    </row>
    <row r="871" spans="1:11" x14ac:dyDescent="0.35">
      <c r="A871" s="139" t="s">
        <v>1481</v>
      </c>
      <c r="B871" s="139" t="s">
        <v>44</v>
      </c>
      <c r="C871" s="139" t="s">
        <v>15</v>
      </c>
      <c r="D871" s="139" t="s">
        <v>1244</v>
      </c>
      <c r="F871" s="144" t="s">
        <v>1245</v>
      </c>
      <c r="G871" s="139" t="s">
        <v>917</v>
      </c>
      <c r="H871" s="139">
        <v>3</v>
      </c>
      <c r="I871" s="117">
        <v>45253</v>
      </c>
      <c r="J871" s="130">
        <v>12</v>
      </c>
      <c r="K871" s="140">
        <v>315000</v>
      </c>
    </row>
    <row r="872" spans="1:11" x14ac:dyDescent="0.35">
      <c r="A872" s="139" t="s">
        <v>1482</v>
      </c>
      <c r="B872" s="139" t="s">
        <v>44</v>
      </c>
      <c r="C872" s="139" t="s">
        <v>15</v>
      </c>
      <c r="D872" s="139" t="s">
        <v>1244</v>
      </c>
      <c r="F872" s="144" t="s">
        <v>1245</v>
      </c>
      <c r="G872" s="139" t="s">
        <v>1483</v>
      </c>
      <c r="H872" s="139">
        <v>2</v>
      </c>
      <c r="I872" s="117">
        <v>45253</v>
      </c>
      <c r="J872" s="130">
        <v>12</v>
      </c>
      <c r="K872" s="140">
        <v>420000</v>
      </c>
    </row>
    <row r="873" spans="1:11" x14ac:dyDescent="0.35">
      <c r="A873" s="139" t="s">
        <v>1484</v>
      </c>
      <c r="B873" s="139" t="s">
        <v>14</v>
      </c>
      <c r="C873" s="139" t="s">
        <v>15</v>
      </c>
      <c r="D873" s="139" t="s">
        <v>1244</v>
      </c>
      <c r="F873" s="144" t="s">
        <v>1248</v>
      </c>
      <c r="G873" s="139" t="s">
        <v>1485</v>
      </c>
      <c r="H873" s="139">
        <v>2</v>
      </c>
      <c r="I873" s="117">
        <v>45253.509259259299</v>
      </c>
      <c r="J873" s="130">
        <v>12</v>
      </c>
      <c r="K873" s="140">
        <v>168000</v>
      </c>
    </row>
    <row r="874" spans="1:11" x14ac:dyDescent="0.35">
      <c r="A874" s="139" t="s">
        <v>1486</v>
      </c>
      <c r="B874" s="139" t="s">
        <v>14</v>
      </c>
      <c r="C874" s="139" t="s">
        <v>15</v>
      </c>
      <c r="D874" s="139" t="s">
        <v>1244</v>
      </c>
      <c r="F874" s="144" t="s">
        <v>1245</v>
      </c>
      <c r="G874" s="139" t="s">
        <v>896</v>
      </c>
      <c r="H874" s="139">
        <v>2</v>
      </c>
      <c r="I874" s="117">
        <v>45253.617835648103</v>
      </c>
      <c r="J874" s="130">
        <v>8</v>
      </c>
      <c r="K874" s="140">
        <v>52500</v>
      </c>
    </row>
    <row r="875" spans="1:11" x14ac:dyDescent="0.35">
      <c r="A875" s="139" t="s">
        <v>1487</v>
      </c>
      <c r="B875" s="139" t="s">
        <v>32</v>
      </c>
      <c r="C875" s="139" t="s">
        <v>15</v>
      </c>
      <c r="D875" s="139" t="s">
        <v>1244</v>
      </c>
      <c r="F875" s="144" t="s">
        <v>1248</v>
      </c>
      <c r="G875" s="139" t="s">
        <v>1488</v>
      </c>
      <c r="H875" s="139">
        <v>1</v>
      </c>
      <c r="I875" s="117">
        <v>45254.372499999998</v>
      </c>
      <c r="J875" s="130">
        <v>6</v>
      </c>
      <c r="K875" s="140">
        <v>84000</v>
      </c>
    </row>
    <row r="876" spans="1:11" x14ac:dyDescent="0.35">
      <c r="A876" s="139" t="s">
        <v>1489</v>
      </c>
      <c r="B876" s="139" t="s">
        <v>268</v>
      </c>
      <c r="C876" s="139" t="s">
        <v>15</v>
      </c>
      <c r="D876" s="139" t="s">
        <v>1244</v>
      </c>
      <c r="F876" s="144" t="s">
        <v>1245</v>
      </c>
      <c r="G876" s="139" t="s">
        <v>1490</v>
      </c>
      <c r="H876" s="139">
        <v>1</v>
      </c>
      <c r="I876" s="117">
        <v>45254.384143518502</v>
      </c>
      <c r="J876" s="130">
        <v>12</v>
      </c>
      <c r="K876" s="140">
        <v>126000</v>
      </c>
    </row>
    <row r="877" spans="1:11" x14ac:dyDescent="0.35">
      <c r="A877" s="139" t="s">
        <v>1491</v>
      </c>
      <c r="B877" s="139" t="s">
        <v>139</v>
      </c>
      <c r="C877" s="139" t="s">
        <v>15</v>
      </c>
      <c r="D877" s="139" t="s">
        <v>1244</v>
      </c>
      <c r="F877" s="144" t="s">
        <v>1245</v>
      </c>
      <c r="G877" s="139" t="s">
        <v>1492</v>
      </c>
      <c r="H877" s="139">
        <v>2</v>
      </c>
      <c r="I877" s="117">
        <v>45254.601504629602</v>
      </c>
      <c r="J877" s="130">
        <v>7</v>
      </c>
      <c r="K877" s="140">
        <v>126000</v>
      </c>
    </row>
    <row r="878" spans="1:11" x14ac:dyDescent="0.35">
      <c r="A878" s="139" t="s">
        <v>1493</v>
      </c>
      <c r="B878" s="139" t="s">
        <v>420</v>
      </c>
      <c r="C878" s="139" t="s">
        <v>15</v>
      </c>
      <c r="D878" s="139" t="s">
        <v>1244</v>
      </c>
      <c r="F878" s="144" t="s">
        <v>1245</v>
      </c>
      <c r="G878" s="139" t="s">
        <v>1494</v>
      </c>
      <c r="H878" s="139">
        <v>2</v>
      </c>
      <c r="I878" s="117">
        <v>45254.602858796301</v>
      </c>
      <c r="J878" s="130">
        <v>12</v>
      </c>
      <c r="K878" s="140">
        <v>105000</v>
      </c>
    </row>
    <row r="879" spans="1:11" x14ac:dyDescent="0.35">
      <c r="A879" s="139" t="s">
        <v>1495</v>
      </c>
      <c r="B879" s="139" t="s">
        <v>237</v>
      </c>
      <c r="C879" s="139" t="s">
        <v>15</v>
      </c>
      <c r="D879" s="139" t="s">
        <v>1244</v>
      </c>
      <c r="F879" s="144" t="s">
        <v>1245</v>
      </c>
      <c r="G879" s="139" t="s">
        <v>1496</v>
      </c>
      <c r="H879" s="139">
        <v>2</v>
      </c>
      <c r="I879" s="117">
        <v>45254.612511574102</v>
      </c>
      <c r="J879" s="130">
        <v>10</v>
      </c>
      <c r="K879" s="140">
        <v>63000</v>
      </c>
    </row>
    <row r="880" spans="1:11" x14ac:dyDescent="0.35">
      <c r="A880" s="139" t="s">
        <v>1497</v>
      </c>
      <c r="B880" s="139" t="s">
        <v>58</v>
      </c>
      <c r="C880" s="139" t="s">
        <v>15</v>
      </c>
      <c r="D880" s="139" t="s">
        <v>1244</v>
      </c>
      <c r="F880" s="144" t="s">
        <v>1245</v>
      </c>
      <c r="G880" s="139" t="s">
        <v>731</v>
      </c>
      <c r="H880" s="139">
        <v>3</v>
      </c>
      <c r="I880" s="117">
        <v>45255</v>
      </c>
      <c r="J880" s="130">
        <v>12</v>
      </c>
      <c r="K880" s="140">
        <v>189000</v>
      </c>
    </row>
    <row r="881" spans="1:11" x14ac:dyDescent="0.35">
      <c r="A881" s="139" t="s">
        <v>1498</v>
      </c>
      <c r="B881" s="139" t="s">
        <v>58</v>
      </c>
      <c r="C881" s="139" t="s">
        <v>52</v>
      </c>
      <c r="D881" s="139" t="s">
        <v>1250</v>
      </c>
      <c r="F881" s="144" t="s">
        <v>1248</v>
      </c>
      <c r="G881" s="139" t="s">
        <v>329</v>
      </c>
      <c r="H881" s="139">
        <v>3</v>
      </c>
      <c r="I881" s="117">
        <v>45257</v>
      </c>
      <c r="J881" s="130">
        <v>9</v>
      </c>
      <c r="K881" s="140">
        <v>157500</v>
      </c>
    </row>
    <row r="882" spans="1:11" x14ac:dyDescent="0.35">
      <c r="A882" s="139" t="s">
        <v>1499</v>
      </c>
      <c r="B882" s="139" t="s">
        <v>465</v>
      </c>
      <c r="C882" s="139" t="s">
        <v>15</v>
      </c>
      <c r="D882" s="139" t="s">
        <v>1244</v>
      </c>
      <c r="F882" s="144" t="s">
        <v>1245</v>
      </c>
      <c r="G882" s="139" t="s">
        <v>1160</v>
      </c>
      <c r="H882" s="139">
        <v>6</v>
      </c>
      <c r="I882" s="117">
        <v>45257.4313541667</v>
      </c>
      <c r="J882" s="130">
        <v>4</v>
      </c>
      <c r="K882" s="140">
        <v>84000</v>
      </c>
    </row>
    <row r="883" spans="1:11" x14ac:dyDescent="0.35">
      <c r="A883" s="139" t="s">
        <v>1500</v>
      </c>
      <c r="B883" s="139" t="s">
        <v>32</v>
      </c>
      <c r="C883" s="139" t="s">
        <v>15</v>
      </c>
      <c r="D883" s="139" t="s">
        <v>1244</v>
      </c>
      <c r="F883" s="144" t="s">
        <v>1245</v>
      </c>
      <c r="G883" s="139" t="s">
        <v>1501</v>
      </c>
      <c r="H883" s="139">
        <v>1</v>
      </c>
      <c r="I883" s="117">
        <v>45258</v>
      </c>
      <c r="J883" s="130">
        <v>6</v>
      </c>
      <c r="K883" s="140">
        <v>157500</v>
      </c>
    </row>
    <row r="884" spans="1:11" x14ac:dyDescent="0.35">
      <c r="A884" s="139" t="s">
        <v>1502</v>
      </c>
      <c r="B884" s="139" t="s">
        <v>32</v>
      </c>
      <c r="C884" s="139" t="s">
        <v>15</v>
      </c>
      <c r="D884" s="139" t="s">
        <v>1244</v>
      </c>
      <c r="F884" s="144" t="s">
        <v>1245</v>
      </c>
      <c r="G884" s="139" t="s">
        <v>1004</v>
      </c>
      <c r="H884" s="139">
        <v>3</v>
      </c>
      <c r="I884" s="117">
        <v>45258</v>
      </c>
      <c r="J884" s="130">
        <v>9</v>
      </c>
      <c r="K884" s="140">
        <v>178500</v>
      </c>
    </row>
    <row r="885" spans="1:11" x14ac:dyDescent="0.35">
      <c r="A885" s="139" t="s">
        <v>1503</v>
      </c>
      <c r="B885" s="139" t="s">
        <v>230</v>
      </c>
      <c r="C885" s="139" t="s">
        <v>188</v>
      </c>
      <c r="D885" s="139" t="s">
        <v>1244</v>
      </c>
      <c r="F885" s="144" t="s">
        <v>1245</v>
      </c>
      <c r="G885" s="139" t="s">
        <v>1504</v>
      </c>
      <c r="H885" s="139">
        <v>1</v>
      </c>
      <c r="I885" s="117">
        <v>45258.540034722202</v>
      </c>
      <c r="J885" s="130">
        <v>9</v>
      </c>
      <c r="K885" s="140">
        <v>136500</v>
      </c>
    </row>
    <row r="886" spans="1:11" x14ac:dyDescent="0.35">
      <c r="A886" s="139" t="s">
        <v>1505</v>
      </c>
      <c r="B886" s="139" t="s">
        <v>355</v>
      </c>
      <c r="C886" s="139" t="s">
        <v>15</v>
      </c>
      <c r="D886" s="139" t="s">
        <v>1244</v>
      </c>
      <c r="F886" s="144" t="s">
        <v>1245</v>
      </c>
      <c r="G886" s="139" t="s">
        <v>1506</v>
      </c>
      <c r="H886" s="139">
        <v>3</v>
      </c>
      <c r="I886" s="117">
        <v>45258.564270833303</v>
      </c>
      <c r="J886" s="130">
        <v>10</v>
      </c>
      <c r="K886" s="140">
        <v>84000</v>
      </c>
    </row>
    <row r="887" spans="1:11" x14ac:dyDescent="0.35">
      <c r="A887" s="139" t="s">
        <v>1507</v>
      </c>
      <c r="B887" s="139" t="s">
        <v>956</v>
      </c>
      <c r="C887" s="139" t="s">
        <v>15</v>
      </c>
      <c r="D887" s="139" t="s">
        <v>1244</v>
      </c>
      <c r="F887" s="144" t="s">
        <v>1245</v>
      </c>
      <c r="G887" s="139" t="s">
        <v>1097</v>
      </c>
      <c r="H887" s="139">
        <v>2</v>
      </c>
      <c r="I887" s="117">
        <v>45258.564270833303</v>
      </c>
      <c r="J887" s="130">
        <v>3</v>
      </c>
      <c r="K887" s="140">
        <v>52500</v>
      </c>
    </row>
    <row r="888" spans="1:11" x14ac:dyDescent="0.35">
      <c r="A888" s="139" t="s">
        <v>1508</v>
      </c>
      <c r="B888" s="139" t="s">
        <v>786</v>
      </c>
      <c r="C888" s="139" t="s">
        <v>15</v>
      </c>
      <c r="D888" s="139" t="s">
        <v>1244</v>
      </c>
      <c r="F888" s="144" t="s">
        <v>1245</v>
      </c>
      <c r="G888" s="139" t="s">
        <v>1509</v>
      </c>
      <c r="H888" s="139">
        <v>2</v>
      </c>
      <c r="I888" s="117">
        <v>45258.570104166698</v>
      </c>
      <c r="J888" s="130">
        <v>12</v>
      </c>
      <c r="K888" s="140">
        <v>105000</v>
      </c>
    </row>
    <row r="889" spans="1:11" x14ac:dyDescent="0.35">
      <c r="A889" s="139" t="s">
        <v>1510</v>
      </c>
      <c r="B889" s="139" t="s">
        <v>355</v>
      </c>
      <c r="C889" s="139" t="s">
        <v>15</v>
      </c>
      <c r="D889" s="139" t="s">
        <v>1244</v>
      </c>
      <c r="F889" s="144" t="s">
        <v>1248</v>
      </c>
      <c r="G889" s="139" t="s">
        <v>1511</v>
      </c>
      <c r="H889" s="139">
        <v>1</v>
      </c>
      <c r="I889" s="117">
        <v>45258.570243055598</v>
      </c>
      <c r="J889" s="130">
        <v>12</v>
      </c>
      <c r="K889" s="140">
        <v>157500</v>
      </c>
    </row>
    <row r="890" spans="1:11" x14ac:dyDescent="0.35">
      <c r="A890" s="139" t="s">
        <v>1512</v>
      </c>
      <c r="B890" s="139" t="s">
        <v>285</v>
      </c>
      <c r="C890" s="139" t="s">
        <v>15</v>
      </c>
      <c r="D890" s="139" t="s">
        <v>1244</v>
      </c>
      <c r="F890" s="144" t="s">
        <v>1248</v>
      </c>
      <c r="G890" s="139" t="s">
        <v>983</v>
      </c>
      <c r="H890" s="139">
        <v>3</v>
      </c>
      <c r="I890" s="117">
        <v>45258.6114930556</v>
      </c>
      <c r="J890" s="130">
        <v>8</v>
      </c>
      <c r="K890" s="140">
        <v>84000</v>
      </c>
    </row>
    <row r="891" spans="1:11" x14ac:dyDescent="0.35">
      <c r="A891" s="139" t="s">
        <v>1513</v>
      </c>
      <c r="B891" s="139" t="s">
        <v>32</v>
      </c>
      <c r="C891" s="139" t="s">
        <v>15</v>
      </c>
      <c r="D891" s="139" t="s">
        <v>1244</v>
      </c>
      <c r="F891" s="144" t="s">
        <v>1248</v>
      </c>
      <c r="G891" s="139" t="s">
        <v>1514</v>
      </c>
      <c r="H891" s="139">
        <v>2</v>
      </c>
      <c r="I891" s="117">
        <v>45259</v>
      </c>
      <c r="J891" s="130">
        <v>7</v>
      </c>
      <c r="K891" s="140">
        <v>84000</v>
      </c>
    </row>
    <row r="892" spans="1:11" x14ac:dyDescent="0.35">
      <c r="A892" s="139" t="s">
        <v>1515</v>
      </c>
      <c r="B892" s="139" t="s">
        <v>24</v>
      </c>
      <c r="C892" s="139" t="s">
        <v>116</v>
      </c>
      <c r="D892" s="139" t="s">
        <v>1250</v>
      </c>
      <c r="F892" s="144" t="s">
        <v>1245</v>
      </c>
      <c r="G892" s="139" t="s">
        <v>1516</v>
      </c>
      <c r="H892" s="139">
        <v>4</v>
      </c>
      <c r="I892" s="117">
        <v>45259</v>
      </c>
      <c r="J892" s="130">
        <v>6</v>
      </c>
      <c r="K892" s="140">
        <v>136500</v>
      </c>
    </row>
    <row r="893" spans="1:11" x14ac:dyDescent="0.35">
      <c r="A893" s="139" t="s">
        <v>1517</v>
      </c>
      <c r="B893" s="139" t="s">
        <v>44</v>
      </c>
      <c r="C893" s="139" t="s">
        <v>15</v>
      </c>
      <c r="D893" s="139" t="s">
        <v>1244</v>
      </c>
      <c r="F893" s="144" t="s">
        <v>1245</v>
      </c>
      <c r="G893" t="s">
        <v>1518</v>
      </c>
      <c r="H893" s="139">
        <v>2</v>
      </c>
      <c r="I893" s="117">
        <v>45259</v>
      </c>
      <c r="J893" s="130">
        <v>12</v>
      </c>
      <c r="K893" s="140">
        <v>157500</v>
      </c>
    </row>
    <row r="894" spans="1:11" x14ac:dyDescent="0.35">
      <c r="A894" s="139" t="s">
        <v>1519</v>
      </c>
      <c r="B894" s="139" t="s">
        <v>24</v>
      </c>
      <c r="C894" s="139" t="s">
        <v>15</v>
      </c>
      <c r="D894" s="139" t="s">
        <v>1244</v>
      </c>
      <c r="F894" s="144" t="s">
        <v>1245</v>
      </c>
      <c r="G894" s="139" t="s">
        <v>1520</v>
      </c>
      <c r="H894" s="139">
        <v>2</v>
      </c>
      <c r="I894" s="117">
        <v>45259</v>
      </c>
      <c r="J894" s="130">
        <v>6</v>
      </c>
      <c r="K894" s="140">
        <v>126000</v>
      </c>
    </row>
    <row r="895" spans="1:11" x14ac:dyDescent="0.35">
      <c r="A895" s="139" t="s">
        <v>1521</v>
      </c>
      <c r="B895" s="139" t="s">
        <v>14</v>
      </c>
      <c r="C895" s="139" t="s">
        <v>15</v>
      </c>
      <c r="D895" s="139" t="s">
        <v>1244</v>
      </c>
      <c r="F895" s="144" t="s">
        <v>1245</v>
      </c>
      <c r="G895" s="139" t="s">
        <v>1522</v>
      </c>
      <c r="H895" s="139">
        <v>1</v>
      </c>
      <c r="I895" s="117">
        <v>45259.556203703702</v>
      </c>
      <c r="J895" s="130">
        <v>12</v>
      </c>
      <c r="K895" s="140">
        <v>105000</v>
      </c>
    </row>
    <row r="896" spans="1:11" x14ac:dyDescent="0.35">
      <c r="A896" s="139" t="s">
        <v>1523</v>
      </c>
      <c r="B896" s="139" t="s">
        <v>14</v>
      </c>
      <c r="C896" s="139" t="s">
        <v>582</v>
      </c>
      <c r="D896" s="139" t="s">
        <v>1244</v>
      </c>
      <c r="F896" s="144" t="s">
        <v>1248</v>
      </c>
      <c r="G896" s="139" t="s">
        <v>1524</v>
      </c>
      <c r="H896" s="139">
        <v>3</v>
      </c>
      <c r="I896" s="117">
        <v>45259.556712963</v>
      </c>
      <c r="J896" s="130">
        <v>10</v>
      </c>
      <c r="K896" s="140">
        <v>57750</v>
      </c>
    </row>
    <row r="897" spans="1:11" x14ac:dyDescent="0.35">
      <c r="A897" s="139" t="s">
        <v>1525</v>
      </c>
      <c r="B897" s="139" t="s">
        <v>14</v>
      </c>
      <c r="C897" s="139" t="s">
        <v>52</v>
      </c>
      <c r="D897" s="139" t="s">
        <v>1250</v>
      </c>
      <c r="F897" s="144" t="s">
        <v>1245</v>
      </c>
      <c r="G897" s="139" t="s">
        <v>1526</v>
      </c>
      <c r="H897" s="139">
        <v>1</v>
      </c>
      <c r="I897" s="117">
        <v>45259.558668981503</v>
      </c>
      <c r="J897" s="130">
        <v>10</v>
      </c>
      <c r="K897" s="140">
        <v>105000</v>
      </c>
    </row>
    <row r="898" spans="1:11" x14ac:dyDescent="0.35">
      <c r="A898" s="139" t="s">
        <v>1527</v>
      </c>
      <c r="B898" s="139" t="s">
        <v>476</v>
      </c>
      <c r="C898" s="139" t="s">
        <v>15</v>
      </c>
      <c r="D898" s="139" t="s">
        <v>1244</v>
      </c>
      <c r="F898" s="144" t="s">
        <v>1248</v>
      </c>
      <c r="G898" s="139" t="s">
        <v>975</v>
      </c>
      <c r="H898" s="139">
        <v>3</v>
      </c>
      <c r="I898" s="117">
        <v>45259.6098726852</v>
      </c>
      <c r="J898" s="130">
        <v>7</v>
      </c>
      <c r="K898" s="140">
        <v>57750</v>
      </c>
    </row>
    <row r="899" spans="1:11" x14ac:dyDescent="0.35">
      <c r="A899" s="139" t="s">
        <v>1528</v>
      </c>
      <c r="B899" s="139" t="s">
        <v>281</v>
      </c>
      <c r="C899" s="139" t="s">
        <v>15</v>
      </c>
      <c r="D899" s="139" t="s">
        <v>1244</v>
      </c>
      <c r="F899" s="144" t="s">
        <v>1245</v>
      </c>
      <c r="G899" s="139" t="s">
        <v>1529</v>
      </c>
      <c r="H899" s="139">
        <v>3</v>
      </c>
      <c r="I899" s="117">
        <v>45259.627812500003</v>
      </c>
      <c r="J899" s="130">
        <v>18</v>
      </c>
      <c r="K899" s="140">
        <v>189000</v>
      </c>
    </row>
    <row r="900" spans="1:11" x14ac:dyDescent="0.35">
      <c r="A900" s="139" t="s">
        <v>1530</v>
      </c>
      <c r="B900" s="139" t="s">
        <v>139</v>
      </c>
      <c r="C900" s="139" t="s">
        <v>15</v>
      </c>
      <c r="D900" s="139" t="s">
        <v>1244</v>
      </c>
      <c r="F900" s="144" t="s">
        <v>1245</v>
      </c>
      <c r="G900" s="139" t="s">
        <v>1531</v>
      </c>
      <c r="H900" s="139">
        <v>1</v>
      </c>
      <c r="I900" s="117">
        <v>45259.628101851798</v>
      </c>
      <c r="J900" s="130">
        <v>12</v>
      </c>
      <c r="K900" s="140">
        <v>210000</v>
      </c>
    </row>
    <row r="901" spans="1:11" x14ac:dyDescent="0.35">
      <c r="A901" s="139" t="s">
        <v>1532</v>
      </c>
      <c r="B901" s="139" t="s">
        <v>237</v>
      </c>
      <c r="C901" s="139" t="s">
        <v>15</v>
      </c>
      <c r="D901" s="139" t="s">
        <v>1244</v>
      </c>
      <c r="F901" s="144" t="s">
        <v>1245</v>
      </c>
      <c r="G901" s="139" t="s">
        <v>1533</v>
      </c>
      <c r="H901" s="139">
        <v>3</v>
      </c>
      <c r="I901" s="117">
        <v>45260</v>
      </c>
      <c r="J901" s="130">
        <v>10</v>
      </c>
      <c r="K901" s="140">
        <v>157500</v>
      </c>
    </row>
    <row r="902" spans="1:11" x14ac:dyDescent="0.35">
      <c r="A902" s="139" t="s">
        <v>1534</v>
      </c>
      <c r="B902" s="139" t="s">
        <v>44</v>
      </c>
      <c r="C902" s="139" t="s">
        <v>15</v>
      </c>
      <c r="D902" s="139" t="s">
        <v>1244</v>
      </c>
      <c r="F902" s="144" t="s">
        <v>1248</v>
      </c>
      <c r="G902" s="139" t="s">
        <v>728</v>
      </c>
      <c r="H902" s="139">
        <v>3</v>
      </c>
      <c r="I902" s="117">
        <v>45260</v>
      </c>
      <c r="J902" s="130">
        <v>12</v>
      </c>
      <c r="K902" s="140">
        <v>388500</v>
      </c>
    </row>
    <row r="903" spans="1:11" x14ac:dyDescent="0.35">
      <c r="A903" s="139" t="s">
        <v>1535</v>
      </c>
      <c r="B903" s="139" t="s">
        <v>58</v>
      </c>
      <c r="C903" s="139" t="s">
        <v>52</v>
      </c>
      <c r="D903" s="139" t="s">
        <v>1250</v>
      </c>
      <c r="F903" s="144" t="s">
        <v>1248</v>
      </c>
      <c r="G903" s="139" t="s">
        <v>111</v>
      </c>
      <c r="H903" s="139">
        <v>3</v>
      </c>
      <c r="I903" s="117">
        <v>45260</v>
      </c>
      <c r="J903" s="130">
        <v>12</v>
      </c>
      <c r="K903" s="140">
        <v>262500</v>
      </c>
    </row>
    <row r="904" spans="1:11" x14ac:dyDescent="0.35">
      <c r="A904" s="139" t="s">
        <v>1536</v>
      </c>
      <c r="B904" s="139" t="s">
        <v>102</v>
      </c>
      <c r="C904" s="139" t="s">
        <v>15</v>
      </c>
      <c r="D904" s="139" t="s">
        <v>1244</v>
      </c>
      <c r="F904" s="144" t="s">
        <v>1245</v>
      </c>
      <c r="G904" s="139" t="s">
        <v>1537</v>
      </c>
      <c r="H904" s="139">
        <v>1</v>
      </c>
      <c r="I904" s="117">
        <v>45260</v>
      </c>
      <c r="J904" s="130">
        <v>12</v>
      </c>
      <c r="K904" s="140">
        <v>262500</v>
      </c>
    </row>
    <row r="905" spans="1:11" x14ac:dyDescent="0.35">
      <c r="A905" s="139" t="s">
        <v>1538</v>
      </c>
      <c r="B905" s="139" t="s">
        <v>14</v>
      </c>
      <c r="C905" s="139" t="s">
        <v>582</v>
      </c>
      <c r="D905" s="139" t="s">
        <v>1244</v>
      </c>
      <c r="F905" s="144" t="s">
        <v>1245</v>
      </c>
      <c r="G905" s="139" t="s">
        <v>1539</v>
      </c>
      <c r="H905" s="139">
        <v>3</v>
      </c>
      <c r="I905" s="117">
        <v>45260.357210648202</v>
      </c>
      <c r="J905" s="130">
        <v>12</v>
      </c>
      <c r="K905" s="140">
        <v>105000</v>
      </c>
    </row>
    <row r="906" spans="1:11" x14ac:dyDescent="0.35">
      <c r="A906" s="139" t="s">
        <v>1540</v>
      </c>
      <c r="B906" s="139" t="s">
        <v>14</v>
      </c>
      <c r="C906" s="139" t="s">
        <v>15</v>
      </c>
      <c r="D906" s="139" t="s">
        <v>1244</v>
      </c>
      <c r="F906" s="144" t="s">
        <v>1245</v>
      </c>
      <c r="G906" s="139" t="s">
        <v>1541</v>
      </c>
      <c r="H906" s="139">
        <v>2</v>
      </c>
      <c r="I906" s="117">
        <v>45260.413495370398</v>
      </c>
      <c r="J906" s="130">
        <v>8</v>
      </c>
      <c r="K906" s="140">
        <v>105000</v>
      </c>
    </row>
    <row r="907" spans="1:11" x14ac:dyDescent="0.35">
      <c r="A907" s="139" t="s">
        <v>1542</v>
      </c>
      <c r="B907" s="139" t="s">
        <v>14</v>
      </c>
      <c r="C907" s="139" t="s">
        <v>116</v>
      </c>
      <c r="D907" s="139" t="s">
        <v>1250</v>
      </c>
      <c r="F907" s="144" t="s">
        <v>1245</v>
      </c>
      <c r="G907" s="139" t="s">
        <v>1543</v>
      </c>
      <c r="H907" s="139">
        <v>1</v>
      </c>
      <c r="I907" s="117">
        <v>45260.568078703698</v>
      </c>
      <c r="J907" s="130">
        <v>9</v>
      </c>
      <c r="K907" s="140">
        <v>105000</v>
      </c>
    </row>
    <row r="908" spans="1:11" x14ac:dyDescent="0.35">
      <c r="A908" s="139" t="s">
        <v>1544</v>
      </c>
      <c r="B908" s="139" t="s">
        <v>146</v>
      </c>
      <c r="C908" s="139" t="s">
        <v>15</v>
      </c>
      <c r="D908" s="139" t="s">
        <v>1244</v>
      </c>
      <c r="F908" s="144" t="s">
        <v>1248</v>
      </c>
      <c r="G908" s="139" t="s">
        <v>1545</v>
      </c>
      <c r="H908" s="139">
        <v>1</v>
      </c>
      <c r="I908" s="117">
        <v>45260.624259259297</v>
      </c>
      <c r="J908" s="130">
        <v>6</v>
      </c>
      <c r="K908" s="140">
        <v>105000</v>
      </c>
    </row>
    <row r="909" spans="1:11" x14ac:dyDescent="0.35">
      <c r="A909" s="139" t="s">
        <v>1546</v>
      </c>
      <c r="B909" s="139" t="s">
        <v>721</v>
      </c>
      <c r="C909" s="139" t="s">
        <v>106</v>
      </c>
      <c r="D909" s="139" t="s">
        <v>1244</v>
      </c>
      <c r="F909" s="144" t="s">
        <v>1248</v>
      </c>
      <c r="G909" s="139" t="s">
        <v>1547</v>
      </c>
      <c r="H909" s="139">
        <v>1</v>
      </c>
      <c r="I909" s="117">
        <v>45260.624259259297</v>
      </c>
      <c r="J909" s="130">
        <v>12</v>
      </c>
      <c r="K909" s="140">
        <v>157500</v>
      </c>
    </row>
    <row r="910" spans="1:11" x14ac:dyDescent="0.35">
      <c r="A910" s="139" t="s">
        <v>1548</v>
      </c>
      <c r="B910" s="139" t="s">
        <v>131</v>
      </c>
      <c r="C910" s="139" t="s">
        <v>188</v>
      </c>
      <c r="D910" s="139" t="s">
        <v>1244</v>
      </c>
      <c r="F910" s="144" t="s">
        <v>1245</v>
      </c>
      <c r="G910" s="139" t="s">
        <v>1549</v>
      </c>
      <c r="H910" s="139">
        <v>1</v>
      </c>
      <c r="I910" s="117">
        <v>45260.664861111101</v>
      </c>
      <c r="J910" s="130">
        <v>12</v>
      </c>
      <c r="K910" s="140">
        <v>105000</v>
      </c>
    </row>
    <row r="911" spans="1:11" x14ac:dyDescent="0.35">
      <c r="A911" s="139" t="s">
        <v>1550</v>
      </c>
      <c r="B911" s="139" t="s">
        <v>32</v>
      </c>
      <c r="C911" s="139" t="s">
        <v>15</v>
      </c>
      <c r="D911" s="139" t="s">
        <v>1244</v>
      </c>
      <c r="F911" s="144" t="s">
        <v>1245</v>
      </c>
      <c r="G911" s="139" t="s">
        <v>1551</v>
      </c>
      <c r="H911" s="139">
        <v>1</v>
      </c>
      <c r="I911" s="117">
        <v>45260.701226851903</v>
      </c>
      <c r="J911" s="130">
        <v>6</v>
      </c>
      <c r="K911" s="140">
        <v>52500</v>
      </c>
    </row>
    <row r="912" spans="1:11" x14ac:dyDescent="0.35">
      <c r="A912" s="139" t="s">
        <v>1552</v>
      </c>
      <c r="B912" s="139" t="s">
        <v>44</v>
      </c>
      <c r="C912" s="139" t="s">
        <v>15</v>
      </c>
      <c r="D912" s="139" t="s">
        <v>1244</v>
      </c>
      <c r="F912" s="144" t="s">
        <v>1248</v>
      </c>
      <c r="G912" s="139" t="s">
        <v>1553</v>
      </c>
      <c r="H912" s="139">
        <v>2</v>
      </c>
      <c r="I912" s="117">
        <v>45260.716550925899</v>
      </c>
      <c r="J912" s="130">
        <v>12</v>
      </c>
      <c r="K912" s="140">
        <v>315000</v>
      </c>
    </row>
    <row r="913" spans="1:12" x14ac:dyDescent="0.35">
      <c r="A913" s="139" t="s">
        <v>1554</v>
      </c>
      <c r="B913" s="139" t="s">
        <v>603</v>
      </c>
      <c r="C913" s="139" t="s">
        <v>15</v>
      </c>
      <c r="D913" s="139" t="s">
        <v>1244</v>
      </c>
      <c r="F913" s="144" t="s">
        <v>1248</v>
      </c>
      <c r="G913" s="139" t="s">
        <v>1555</v>
      </c>
      <c r="H913" s="139">
        <v>2</v>
      </c>
      <c r="I913" s="117">
        <v>45260.779155092598</v>
      </c>
      <c r="J913" s="130">
        <v>12</v>
      </c>
      <c r="K913" s="140">
        <v>262500</v>
      </c>
    </row>
    <row r="914" spans="1:12" ht="15" thickBot="1" x14ac:dyDescent="0.4">
      <c r="K914" s="121">
        <f>SUM(K775:K913)</f>
        <v>18894750</v>
      </c>
    </row>
    <row r="915" spans="1:12" ht="15" thickTop="1" x14ac:dyDescent="0.35"/>
    <row r="917" spans="1:12" x14ac:dyDescent="0.35">
      <c r="B917" s="16" t="s">
        <v>1556</v>
      </c>
    </row>
    <row r="918" spans="1:12" x14ac:dyDescent="0.35">
      <c r="A918" s="109" t="s">
        <v>1</v>
      </c>
      <c r="B918" s="1" t="s">
        <v>2</v>
      </c>
      <c r="C918" s="1" t="s">
        <v>3</v>
      </c>
      <c r="D918" s="1" t="s">
        <v>4</v>
      </c>
      <c r="E918" s="1" t="s">
        <v>5</v>
      </c>
      <c r="F918" s="1" t="s">
        <v>6</v>
      </c>
      <c r="G918" s="1" t="s">
        <v>7</v>
      </c>
      <c r="H918" s="109" t="s">
        <v>8</v>
      </c>
      <c r="I918" s="109" t="s">
        <v>9</v>
      </c>
      <c r="J918" s="109" t="s">
        <v>10</v>
      </c>
      <c r="K918" s="109" t="s">
        <v>11</v>
      </c>
      <c r="L918" s="11" t="s">
        <v>12</v>
      </c>
    </row>
    <row r="919" spans="1:12" x14ac:dyDescent="0.35">
      <c r="A919" s="139" t="s">
        <v>1557</v>
      </c>
      <c r="B919" s="139" t="s">
        <v>14</v>
      </c>
      <c r="C919" s="139" t="s">
        <v>15</v>
      </c>
      <c r="D919" s="139" t="s">
        <v>1244</v>
      </c>
      <c r="F919" s="139" t="s">
        <v>1245</v>
      </c>
      <c r="G919" s="139" t="s">
        <v>1558</v>
      </c>
      <c r="H919" s="139">
        <v>3</v>
      </c>
      <c r="I919" s="117">
        <v>45267.471539351798</v>
      </c>
      <c r="J919" s="130">
        <v>12</v>
      </c>
      <c r="K919" s="140">
        <v>89250</v>
      </c>
    </row>
    <row r="920" spans="1:12" x14ac:dyDescent="0.35">
      <c r="A920" s="139" t="s">
        <v>1559</v>
      </c>
      <c r="B920" s="139" t="s">
        <v>549</v>
      </c>
      <c r="C920" s="139" t="s">
        <v>169</v>
      </c>
      <c r="D920" s="139" t="s">
        <v>1250</v>
      </c>
      <c r="F920" s="139" t="s">
        <v>1245</v>
      </c>
      <c r="G920" s="139" t="s">
        <v>1560</v>
      </c>
      <c r="H920" s="139">
        <v>2</v>
      </c>
      <c r="I920" s="117">
        <v>45279.439837963</v>
      </c>
      <c r="J920" s="130">
        <v>12</v>
      </c>
      <c r="K920" s="140">
        <v>94500</v>
      </c>
    </row>
    <row r="921" spans="1:12" x14ac:dyDescent="0.35">
      <c r="A921" s="139" t="s">
        <v>1561</v>
      </c>
      <c r="B921" s="139" t="s">
        <v>252</v>
      </c>
      <c r="C921" s="139" t="s">
        <v>169</v>
      </c>
      <c r="D921" s="139" t="s">
        <v>1250</v>
      </c>
      <c r="F921" s="139" t="s">
        <v>1245</v>
      </c>
      <c r="G921" s="139" t="s">
        <v>1562</v>
      </c>
      <c r="H921" s="139">
        <v>1</v>
      </c>
      <c r="I921" s="117">
        <v>45282.433206018497</v>
      </c>
      <c r="J921" s="130">
        <v>12</v>
      </c>
      <c r="K921" s="140">
        <v>105000</v>
      </c>
    </row>
    <row r="922" spans="1:12" x14ac:dyDescent="0.35">
      <c r="A922" s="139" t="s">
        <v>1563</v>
      </c>
      <c r="B922" s="139" t="s">
        <v>1056</v>
      </c>
      <c r="C922" s="139" t="s">
        <v>15</v>
      </c>
      <c r="D922" s="139" t="s">
        <v>1244</v>
      </c>
      <c r="F922" s="139" t="s">
        <v>1248</v>
      </c>
      <c r="G922" s="139" t="s">
        <v>1564</v>
      </c>
      <c r="H922" s="139">
        <v>1</v>
      </c>
      <c r="I922" s="117">
        <v>45266.538425925901</v>
      </c>
      <c r="J922" s="130">
        <v>12</v>
      </c>
      <c r="K922" s="140">
        <v>210000</v>
      </c>
    </row>
    <row r="923" spans="1:12" x14ac:dyDescent="0.35">
      <c r="A923" s="139" t="s">
        <v>1565</v>
      </c>
      <c r="B923" s="139" t="s">
        <v>256</v>
      </c>
      <c r="C923" s="139" t="s">
        <v>188</v>
      </c>
      <c r="D923" s="139" t="s">
        <v>1244</v>
      </c>
      <c r="F923" s="139" t="s">
        <v>1245</v>
      </c>
      <c r="G923" s="139" t="s">
        <v>1566</v>
      </c>
      <c r="H923" s="139">
        <v>1</v>
      </c>
      <c r="I923" s="117">
        <v>45266.597083333298</v>
      </c>
      <c r="J923" s="130">
        <v>6</v>
      </c>
      <c r="K923" s="140">
        <v>105000</v>
      </c>
    </row>
    <row r="924" spans="1:12" x14ac:dyDescent="0.35">
      <c r="A924" s="139" t="s">
        <v>1567</v>
      </c>
      <c r="B924" s="139" t="s">
        <v>14</v>
      </c>
      <c r="C924" s="139" t="s">
        <v>15</v>
      </c>
      <c r="D924" s="139" t="s">
        <v>1244</v>
      </c>
      <c r="F924" s="139" t="s">
        <v>1248</v>
      </c>
      <c r="G924" s="139" t="s">
        <v>1568</v>
      </c>
      <c r="H924" s="139">
        <v>1</v>
      </c>
      <c r="I924" s="117">
        <v>45273.5307986111</v>
      </c>
      <c r="J924" s="130">
        <v>6</v>
      </c>
      <c r="K924" s="140">
        <v>157500</v>
      </c>
    </row>
    <row r="925" spans="1:12" x14ac:dyDescent="0.35">
      <c r="A925" s="139" t="s">
        <v>1569</v>
      </c>
      <c r="B925" s="139" t="s">
        <v>102</v>
      </c>
      <c r="C925" s="139" t="s">
        <v>188</v>
      </c>
      <c r="D925" s="139" t="s">
        <v>1244</v>
      </c>
      <c r="F925" s="139" t="s">
        <v>1248</v>
      </c>
      <c r="G925" s="139" t="s">
        <v>1570</v>
      </c>
      <c r="H925" s="139">
        <v>3</v>
      </c>
      <c r="I925" s="117">
        <v>45282</v>
      </c>
      <c r="J925" s="130">
        <v>8</v>
      </c>
      <c r="K925" s="140">
        <v>105000</v>
      </c>
    </row>
    <row r="926" spans="1:12" x14ac:dyDescent="0.35">
      <c r="A926" s="139" t="s">
        <v>1571</v>
      </c>
      <c r="B926" s="139" t="s">
        <v>14</v>
      </c>
      <c r="C926" s="139" t="s">
        <v>116</v>
      </c>
      <c r="D926" s="139" t="s">
        <v>1250</v>
      </c>
      <c r="F926" s="139" t="s">
        <v>1248</v>
      </c>
      <c r="G926" s="139" t="s">
        <v>1572</v>
      </c>
      <c r="H926" s="139">
        <v>3</v>
      </c>
      <c r="I926" s="117">
        <v>45268.449849536999</v>
      </c>
      <c r="J926" s="130">
        <v>12</v>
      </c>
      <c r="K926" s="140">
        <v>136500</v>
      </c>
    </row>
    <row r="927" spans="1:12" x14ac:dyDescent="0.35">
      <c r="A927" s="139" t="s">
        <v>1573</v>
      </c>
      <c r="B927" s="139" t="s">
        <v>32</v>
      </c>
      <c r="C927" s="139" t="s">
        <v>15</v>
      </c>
      <c r="D927" s="139" t="s">
        <v>1244</v>
      </c>
      <c r="F927" s="139" t="s">
        <v>1245</v>
      </c>
      <c r="G927" s="139" t="s">
        <v>1574</v>
      </c>
      <c r="H927" s="139">
        <v>4</v>
      </c>
      <c r="I927" s="117">
        <v>45275.504282407397</v>
      </c>
      <c r="J927" s="130">
        <v>8</v>
      </c>
      <c r="K927" s="140">
        <v>73500</v>
      </c>
    </row>
    <row r="928" spans="1:12" x14ac:dyDescent="0.35">
      <c r="A928" s="139" t="s">
        <v>1575</v>
      </c>
      <c r="B928" s="139" t="s">
        <v>14</v>
      </c>
      <c r="C928" s="139" t="s">
        <v>52</v>
      </c>
      <c r="D928" s="139" t="s">
        <v>1250</v>
      </c>
      <c r="F928" s="139" t="s">
        <v>1245</v>
      </c>
      <c r="G928" s="139" t="s">
        <v>1576</v>
      </c>
      <c r="H928" s="139">
        <v>1</v>
      </c>
      <c r="I928" s="117">
        <v>45265.573877314797</v>
      </c>
      <c r="J928" s="130">
        <v>12</v>
      </c>
      <c r="K928" s="140">
        <v>126000</v>
      </c>
    </row>
    <row r="929" spans="1:11" x14ac:dyDescent="0.35">
      <c r="A929" s="139" t="s">
        <v>1577</v>
      </c>
      <c r="B929" s="139" t="s">
        <v>420</v>
      </c>
      <c r="C929" s="139" t="s">
        <v>15</v>
      </c>
      <c r="D929" s="139" t="s">
        <v>1244</v>
      </c>
      <c r="F929" s="139" t="s">
        <v>1248</v>
      </c>
      <c r="G929" s="139" t="s">
        <v>1578</v>
      </c>
      <c r="H929" s="139">
        <v>1</v>
      </c>
      <c r="I929" s="117">
        <v>45268.554363425901</v>
      </c>
      <c r="J929" s="130">
        <v>12</v>
      </c>
      <c r="K929" s="140">
        <v>262500</v>
      </c>
    </row>
    <row r="930" spans="1:11" x14ac:dyDescent="0.35">
      <c r="A930" s="139" t="s">
        <v>1579</v>
      </c>
      <c r="B930" s="139" t="s">
        <v>44</v>
      </c>
      <c r="C930" s="139" t="s">
        <v>116</v>
      </c>
      <c r="D930" s="139" t="s">
        <v>1250</v>
      </c>
      <c r="F930" s="139" t="s">
        <v>1245</v>
      </c>
      <c r="G930" s="139" t="s">
        <v>1580</v>
      </c>
      <c r="H930" s="139">
        <v>3</v>
      </c>
      <c r="I930" s="117">
        <v>45274.443576388898</v>
      </c>
      <c r="J930" s="130">
        <v>12</v>
      </c>
      <c r="K930" s="140">
        <v>315000</v>
      </c>
    </row>
    <row r="931" spans="1:11" x14ac:dyDescent="0.35">
      <c r="A931" s="139" t="s">
        <v>1581</v>
      </c>
      <c r="B931" s="139" t="s">
        <v>14</v>
      </c>
      <c r="C931" s="139" t="s">
        <v>15</v>
      </c>
      <c r="D931" s="139" t="s">
        <v>1244</v>
      </c>
      <c r="F931" s="139" t="s">
        <v>1245</v>
      </c>
      <c r="G931" s="139" t="s">
        <v>1582</v>
      </c>
      <c r="H931" s="139">
        <v>2</v>
      </c>
      <c r="I931" s="117">
        <v>45267.352881944404</v>
      </c>
      <c r="J931" s="130">
        <v>6</v>
      </c>
      <c r="K931" s="140">
        <v>52500</v>
      </c>
    </row>
    <row r="932" spans="1:11" x14ac:dyDescent="0.35">
      <c r="A932" s="139" t="s">
        <v>1583</v>
      </c>
      <c r="B932" s="139" t="s">
        <v>40</v>
      </c>
      <c r="C932" s="139" t="s">
        <v>15</v>
      </c>
      <c r="D932" s="139" t="s">
        <v>1244</v>
      </c>
      <c r="F932" s="139" t="s">
        <v>1245</v>
      </c>
      <c r="G932" s="139" t="s">
        <v>1584</v>
      </c>
      <c r="H932" s="139">
        <v>2</v>
      </c>
      <c r="I932" s="117">
        <v>45268</v>
      </c>
      <c r="J932" s="130">
        <v>12</v>
      </c>
      <c r="K932" s="140">
        <v>157500</v>
      </c>
    </row>
    <row r="933" spans="1:11" x14ac:dyDescent="0.35">
      <c r="A933" s="139" t="s">
        <v>1585</v>
      </c>
      <c r="B933" s="139" t="s">
        <v>146</v>
      </c>
      <c r="C933" s="139" t="s">
        <v>15</v>
      </c>
      <c r="D933" s="139" t="s">
        <v>1244</v>
      </c>
      <c r="F933" s="139" t="s">
        <v>1245</v>
      </c>
      <c r="G933" s="139" t="s">
        <v>157</v>
      </c>
      <c r="H933" s="139">
        <v>4</v>
      </c>
      <c r="I933" s="117">
        <v>45267.5836458333</v>
      </c>
      <c r="J933" s="130">
        <v>6</v>
      </c>
      <c r="K933" s="140">
        <v>105000</v>
      </c>
    </row>
    <row r="934" spans="1:11" x14ac:dyDescent="0.35">
      <c r="A934" s="139" t="s">
        <v>1586</v>
      </c>
      <c r="B934" s="139" t="s">
        <v>230</v>
      </c>
      <c r="C934" s="139" t="s">
        <v>15</v>
      </c>
      <c r="D934" s="139" t="s">
        <v>1244</v>
      </c>
      <c r="F934" s="139" t="s">
        <v>1248</v>
      </c>
      <c r="G934" s="139" t="s">
        <v>872</v>
      </c>
      <c r="H934" s="139">
        <v>3</v>
      </c>
      <c r="I934" s="117">
        <v>45268.588912036997</v>
      </c>
      <c r="J934" s="130">
        <v>8</v>
      </c>
      <c r="K934" s="140">
        <v>84000</v>
      </c>
    </row>
    <row r="935" spans="1:11" x14ac:dyDescent="0.35">
      <c r="A935" s="139" t="s">
        <v>1587</v>
      </c>
      <c r="B935" s="139" t="s">
        <v>252</v>
      </c>
      <c r="C935" s="139" t="s">
        <v>15</v>
      </c>
      <c r="D935" s="139" t="s">
        <v>1244</v>
      </c>
      <c r="F935" s="139" t="s">
        <v>1245</v>
      </c>
      <c r="G935" s="139" t="s">
        <v>1588</v>
      </c>
      <c r="H935" s="139">
        <v>2</v>
      </c>
      <c r="I935" s="117">
        <v>45261</v>
      </c>
      <c r="J935" s="130">
        <v>12</v>
      </c>
      <c r="K935" s="140">
        <v>157500</v>
      </c>
    </row>
    <row r="936" spans="1:11" x14ac:dyDescent="0.35">
      <c r="A936" s="139" t="s">
        <v>1589</v>
      </c>
      <c r="B936" s="139" t="s">
        <v>1590</v>
      </c>
      <c r="C936" s="139" t="s">
        <v>411</v>
      </c>
      <c r="D936" s="139" t="s">
        <v>1244</v>
      </c>
      <c r="F936" s="139" t="s">
        <v>1245</v>
      </c>
      <c r="G936" s="139" t="s">
        <v>1591</v>
      </c>
      <c r="H936" s="139">
        <v>1</v>
      </c>
      <c r="I936" s="117">
        <v>45276.421701388899</v>
      </c>
      <c r="J936" s="130">
        <v>8</v>
      </c>
      <c r="K936" s="140">
        <v>210000</v>
      </c>
    </row>
    <row r="937" spans="1:11" x14ac:dyDescent="0.35">
      <c r="A937" s="139" t="s">
        <v>1592</v>
      </c>
      <c r="B937" s="139" t="s">
        <v>40</v>
      </c>
      <c r="C937" s="139" t="s">
        <v>411</v>
      </c>
      <c r="D937" s="139" t="s">
        <v>1244</v>
      </c>
      <c r="F937" s="139" t="s">
        <v>1248</v>
      </c>
      <c r="G937" s="139" t="s">
        <v>1593</v>
      </c>
      <c r="H937" s="139">
        <v>2</v>
      </c>
      <c r="I937" s="117">
        <v>45274.432881944398</v>
      </c>
      <c r="J937" s="130">
        <v>12</v>
      </c>
      <c r="K937" s="140">
        <v>157500</v>
      </c>
    </row>
    <row r="938" spans="1:11" x14ac:dyDescent="0.35">
      <c r="A938" s="139" t="s">
        <v>1594</v>
      </c>
      <c r="B938" s="139" t="s">
        <v>14</v>
      </c>
      <c r="C938" s="139" t="s">
        <v>15</v>
      </c>
      <c r="D938" s="139" t="s">
        <v>1244</v>
      </c>
      <c r="F938" s="139" t="s">
        <v>1245</v>
      </c>
      <c r="G938" s="139" t="s">
        <v>1595</v>
      </c>
      <c r="H938" s="139">
        <v>2</v>
      </c>
      <c r="I938" s="117">
        <v>45266.478888888902</v>
      </c>
      <c r="J938" s="130">
        <v>5</v>
      </c>
      <c r="K938" s="140">
        <v>105000</v>
      </c>
    </row>
    <row r="939" spans="1:11" x14ac:dyDescent="0.35">
      <c r="A939" s="139" t="s">
        <v>1596</v>
      </c>
      <c r="B939" s="139" t="s">
        <v>871</v>
      </c>
      <c r="C939" s="139" t="s">
        <v>411</v>
      </c>
      <c r="D939" s="139" t="s">
        <v>1244</v>
      </c>
      <c r="F939" s="139" t="s">
        <v>1245</v>
      </c>
      <c r="G939" s="139" t="s">
        <v>1597</v>
      </c>
      <c r="H939" s="139">
        <v>2</v>
      </c>
      <c r="I939" s="117">
        <v>45266.596481481502</v>
      </c>
      <c r="J939" s="130">
        <v>12</v>
      </c>
      <c r="K939" s="140">
        <v>157500</v>
      </c>
    </row>
    <row r="940" spans="1:11" x14ac:dyDescent="0.35">
      <c r="A940" s="139" t="s">
        <v>1598</v>
      </c>
      <c r="B940" s="139" t="s">
        <v>32</v>
      </c>
      <c r="C940" s="139" t="s">
        <v>15</v>
      </c>
      <c r="D940" s="139" t="s">
        <v>1244</v>
      </c>
      <c r="F940" s="139" t="s">
        <v>1248</v>
      </c>
      <c r="G940" s="139" t="s">
        <v>1599</v>
      </c>
      <c r="H940" s="139">
        <v>2</v>
      </c>
      <c r="I940" s="117">
        <v>45267.5699537037</v>
      </c>
      <c r="J940" s="130">
        <v>12</v>
      </c>
      <c r="K940" s="140">
        <v>315000</v>
      </c>
    </row>
    <row r="941" spans="1:11" x14ac:dyDescent="0.35">
      <c r="A941" s="139" t="s">
        <v>1600</v>
      </c>
      <c r="B941" s="139" t="s">
        <v>268</v>
      </c>
      <c r="C941" s="139" t="s">
        <v>15</v>
      </c>
      <c r="D941" s="139" t="s">
        <v>1244</v>
      </c>
      <c r="F941" s="139" t="s">
        <v>1248</v>
      </c>
      <c r="G941" s="139" t="s">
        <v>1601</v>
      </c>
      <c r="H941" s="139">
        <v>4</v>
      </c>
      <c r="I941" s="117">
        <v>45279.524363425902</v>
      </c>
      <c r="J941" s="130">
        <v>8</v>
      </c>
      <c r="K941" s="140">
        <v>189000</v>
      </c>
    </row>
    <row r="942" spans="1:11" x14ac:dyDescent="0.35">
      <c r="A942" s="139" t="s">
        <v>1602</v>
      </c>
      <c r="B942" s="139" t="s">
        <v>32</v>
      </c>
      <c r="C942" s="139" t="s">
        <v>15</v>
      </c>
      <c r="D942" s="139" t="s">
        <v>1244</v>
      </c>
      <c r="F942" s="139" t="s">
        <v>1248</v>
      </c>
      <c r="G942" s="139" t="s">
        <v>1603</v>
      </c>
      <c r="H942" s="139">
        <v>1</v>
      </c>
      <c r="I942" s="117">
        <v>45266.510995370401</v>
      </c>
      <c r="J942" s="130">
        <v>4</v>
      </c>
      <c r="K942" s="140">
        <v>157500</v>
      </c>
    </row>
    <row r="943" spans="1:11" x14ac:dyDescent="0.35">
      <c r="A943" s="139" t="s">
        <v>1604</v>
      </c>
      <c r="B943" s="139" t="s">
        <v>146</v>
      </c>
      <c r="C943" s="139" t="s">
        <v>15</v>
      </c>
      <c r="D943" s="139" t="s">
        <v>1244</v>
      </c>
      <c r="F943" s="139" t="s">
        <v>1245</v>
      </c>
      <c r="G943" s="139" t="s">
        <v>1605</v>
      </c>
      <c r="H943" s="139">
        <v>1</v>
      </c>
      <c r="I943" s="117">
        <v>45266.553194444401</v>
      </c>
      <c r="J943" s="130">
        <v>6</v>
      </c>
      <c r="K943" s="140">
        <v>367500</v>
      </c>
    </row>
    <row r="944" spans="1:11" x14ac:dyDescent="0.35">
      <c r="A944" s="139" t="s">
        <v>1606</v>
      </c>
      <c r="B944" s="139" t="s">
        <v>223</v>
      </c>
      <c r="C944" s="139" t="s">
        <v>188</v>
      </c>
      <c r="D944" s="139" t="s">
        <v>1244</v>
      </c>
      <c r="F944" s="139" t="s">
        <v>1245</v>
      </c>
      <c r="G944" s="139" t="s">
        <v>1607</v>
      </c>
      <c r="H944" s="139">
        <v>1</v>
      </c>
      <c r="I944" s="117">
        <v>45273.5796064815</v>
      </c>
      <c r="J944" s="130">
        <v>6</v>
      </c>
      <c r="K944" s="140">
        <v>105000</v>
      </c>
    </row>
    <row r="945" spans="1:11" x14ac:dyDescent="0.35">
      <c r="A945" s="139" t="s">
        <v>1608</v>
      </c>
      <c r="B945" s="139" t="s">
        <v>252</v>
      </c>
      <c r="C945" s="139" t="s">
        <v>15</v>
      </c>
      <c r="D945" s="139" t="s">
        <v>1244</v>
      </c>
      <c r="F945" s="139" t="s">
        <v>1245</v>
      </c>
      <c r="G945" s="139" t="s">
        <v>1609</v>
      </c>
      <c r="H945" s="139">
        <v>2</v>
      </c>
      <c r="I945" s="117">
        <v>45273.585509259297</v>
      </c>
      <c r="J945" s="130">
        <v>6</v>
      </c>
      <c r="K945" s="140">
        <v>168000</v>
      </c>
    </row>
    <row r="946" spans="1:11" x14ac:dyDescent="0.35">
      <c r="A946" s="139" t="s">
        <v>1610</v>
      </c>
      <c r="B946" s="139" t="s">
        <v>355</v>
      </c>
      <c r="C946" s="139" t="s">
        <v>15</v>
      </c>
      <c r="D946" s="139" t="s">
        <v>1244</v>
      </c>
      <c r="F946" s="139" t="s">
        <v>1248</v>
      </c>
      <c r="G946" s="139" t="s">
        <v>1611</v>
      </c>
      <c r="H946" s="139">
        <v>2</v>
      </c>
      <c r="I946" s="117">
        <v>45265.573969907397</v>
      </c>
      <c r="J946" s="130">
        <v>10</v>
      </c>
      <c r="K946" s="140">
        <v>105000</v>
      </c>
    </row>
    <row r="947" spans="1:11" x14ac:dyDescent="0.35">
      <c r="A947" s="139" t="s">
        <v>1612</v>
      </c>
      <c r="B947" s="139" t="s">
        <v>268</v>
      </c>
      <c r="C947" s="139" t="s">
        <v>188</v>
      </c>
      <c r="D947" s="139" t="s">
        <v>1244</v>
      </c>
      <c r="F947" s="139" t="s">
        <v>1245</v>
      </c>
      <c r="G947" s="139" t="s">
        <v>1613</v>
      </c>
      <c r="H947" s="139">
        <v>3</v>
      </c>
      <c r="I947" s="117">
        <v>45266.478796296302</v>
      </c>
      <c r="J947" s="130">
        <v>12</v>
      </c>
      <c r="K947" s="140">
        <v>126000</v>
      </c>
    </row>
    <row r="948" spans="1:11" x14ac:dyDescent="0.35">
      <c r="A948" s="139" t="s">
        <v>1614</v>
      </c>
      <c r="B948" s="139" t="s">
        <v>549</v>
      </c>
      <c r="C948" s="139" t="s">
        <v>15</v>
      </c>
      <c r="D948" s="139" t="s">
        <v>1244</v>
      </c>
      <c r="F948" s="139" t="s">
        <v>1245</v>
      </c>
      <c r="G948" s="139" t="s">
        <v>916</v>
      </c>
      <c r="H948" s="139">
        <v>2</v>
      </c>
      <c r="I948" s="117">
        <v>45268</v>
      </c>
      <c r="J948" s="130">
        <v>12</v>
      </c>
      <c r="K948" s="140">
        <v>73500</v>
      </c>
    </row>
    <row r="949" spans="1:11" x14ac:dyDescent="0.35">
      <c r="A949" s="139" t="s">
        <v>1615</v>
      </c>
      <c r="B949" s="139" t="s">
        <v>58</v>
      </c>
      <c r="C949" s="139" t="s">
        <v>15</v>
      </c>
      <c r="D949" s="139" t="s">
        <v>1244</v>
      </c>
      <c r="F949" s="139" t="s">
        <v>1245</v>
      </c>
      <c r="G949" s="139" t="s">
        <v>1616</v>
      </c>
      <c r="H949" s="139">
        <v>3</v>
      </c>
      <c r="I949" s="117">
        <v>45279.556817129604</v>
      </c>
      <c r="J949" s="130">
        <v>6</v>
      </c>
      <c r="K949" s="140">
        <v>73500</v>
      </c>
    </row>
    <row r="950" spans="1:11" x14ac:dyDescent="0.35">
      <c r="A950" s="139" t="s">
        <v>1617</v>
      </c>
      <c r="B950" s="139" t="s">
        <v>871</v>
      </c>
      <c r="C950" s="139" t="s">
        <v>15</v>
      </c>
      <c r="D950" s="139" t="s">
        <v>1244</v>
      </c>
      <c r="F950" s="139" t="s">
        <v>1245</v>
      </c>
      <c r="G950" s="139" t="s">
        <v>1618</v>
      </c>
      <c r="H950" s="139">
        <v>2</v>
      </c>
      <c r="I950" s="117">
        <v>45266.596481481502</v>
      </c>
      <c r="J950" s="130">
        <v>12</v>
      </c>
      <c r="K950" s="140">
        <v>157500</v>
      </c>
    </row>
    <row r="951" spans="1:11" x14ac:dyDescent="0.35">
      <c r="A951" s="139" t="s">
        <v>1619</v>
      </c>
      <c r="B951" s="139" t="s">
        <v>459</v>
      </c>
      <c r="C951" s="139" t="s">
        <v>15</v>
      </c>
      <c r="D951" s="139" t="s">
        <v>1244</v>
      </c>
      <c r="F951" s="139" t="s">
        <v>1245</v>
      </c>
      <c r="G951" s="139" t="s">
        <v>1620</v>
      </c>
      <c r="H951" s="139">
        <v>3</v>
      </c>
      <c r="I951" s="117">
        <v>45271.630682870396</v>
      </c>
      <c r="J951" s="130">
        <v>12</v>
      </c>
      <c r="K951" s="140">
        <v>147000</v>
      </c>
    </row>
    <row r="952" spans="1:11" ht="15" thickBot="1" x14ac:dyDescent="0.4">
      <c r="K952" s="121">
        <f>SUM(K919:K951)</f>
        <v>4950750</v>
      </c>
    </row>
    <row r="953" spans="1:11" ht="15" thickTop="1" x14ac:dyDescent="0.35"/>
  </sheetData>
  <conditionalFormatting sqref="H1:H681 H770:H774 H914:H918 H952:H1048576">
    <cfRule type="cellIs" dxfId="76" priority="16" operator="greaterThan">
      <formula>1</formula>
    </cfRule>
  </conditionalFormatting>
  <conditionalFormatting sqref="H2">
    <cfRule type="cellIs" dxfId="75" priority="22" operator="greaterThan">
      <formula>1.5</formula>
    </cfRule>
  </conditionalFormatting>
  <conditionalFormatting sqref="H48">
    <cfRule type="cellIs" dxfId="74" priority="14" operator="greaterThan">
      <formula>1.5</formula>
    </cfRule>
  </conditionalFormatting>
  <conditionalFormatting sqref="H100">
    <cfRule type="cellIs" dxfId="73" priority="13" operator="greaterThan">
      <formula>1.5</formula>
    </cfRule>
  </conditionalFormatting>
  <conditionalFormatting sqref="H184">
    <cfRule type="cellIs" dxfId="72" priority="12" operator="greaterThan">
      <formula>1.5</formula>
    </cfRule>
  </conditionalFormatting>
  <conditionalFormatting sqref="H277">
    <cfRule type="cellIs" dxfId="71" priority="11" operator="greaterThan">
      <formula>1.5</formula>
    </cfRule>
  </conditionalFormatting>
  <conditionalFormatting sqref="H360">
    <cfRule type="cellIs" dxfId="70" priority="10" operator="greaterThan">
      <formula>1.5</formula>
    </cfRule>
  </conditionalFormatting>
  <conditionalFormatting sqref="H432">
    <cfRule type="cellIs" dxfId="69" priority="9" operator="greaterThan">
      <formula>1.5</formula>
    </cfRule>
  </conditionalFormatting>
  <conditionalFormatting sqref="H542">
    <cfRule type="cellIs" dxfId="68" priority="8" operator="greaterThan">
      <formula>1.5</formula>
    </cfRule>
  </conditionalFormatting>
  <conditionalFormatting sqref="H626">
    <cfRule type="cellIs" dxfId="67" priority="7" operator="greaterThan">
      <formula>1.5</formula>
    </cfRule>
  </conditionalFormatting>
  <conditionalFormatting sqref="H681:H769">
    <cfRule type="cellIs" dxfId="66" priority="5" operator="greaterThan">
      <formula>1.5</formula>
    </cfRule>
  </conditionalFormatting>
  <conditionalFormatting sqref="H774:H913">
    <cfRule type="cellIs" dxfId="65" priority="3" operator="greaterThan">
      <formula>1.5</formula>
    </cfRule>
  </conditionalFormatting>
  <conditionalFormatting sqref="H918:H951">
    <cfRule type="cellIs" dxfId="64" priority="1" operator="greaterThan">
      <formula>1.5</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1179-7151-4D82-A815-C1007988AC71}">
  <dimension ref="A1:BH1347"/>
  <sheetViews>
    <sheetView zoomScale="80" zoomScaleNormal="80" workbookViewId="0">
      <pane xSplit="3" ySplit="1" topLeftCell="AN1313" activePane="bottomRight" state="frozen"/>
      <selection activeCell="C1360" sqref="C1360"/>
      <selection pane="topRight" activeCell="C1360" sqref="C1360"/>
      <selection pane="bottomLeft" activeCell="C1360" sqref="C1360"/>
      <selection pane="bottomRight" activeCell="AR1325" sqref="AR1325"/>
    </sheetView>
  </sheetViews>
  <sheetFormatPr defaultRowHeight="14.5" x14ac:dyDescent="0.35"/>
  <cols>
    <col min="1" max="1" width="11.54296875" style="98" customWidth="1"/>
    <col min="2" max="2" width="12.1796875" style="98" customWidth="1"/>
    <col min="3" max="3" width="43.81640625" style="98" customWidth="1"/>
    <col min="4" max="4" width="26.26953125" style="98" customWidth="1"/>
    <col min="5" max="11" width="18.7265625" style="98" customWidth="1"/>
    <col min="12" max="12" width="25.54296875" style="98" customWidth="1"/>
    <col min="13" max="13" width="44.1796875" style="98" customWidth="1"/>
    <col min="14" max="14" width="36.453125" style="98" customWidth="1"/>
    <col min="15" max="15" width="33.453125" style="98" customWidth="1"/>
    <col min="16" max="16" width="18.7265625" style="98" customWidth="1"/>
    <col min="17" max="19" width="18.7265625" style="107" customWidth="1"/>
    <col min="20" max="20" width="28.54296875" style="98" customWidth="1"/>
    <col min="21" max="21" width="44.54296875" style="98" customWidth="1"/>
    <col min="22" max="23" width="18.7265625" style="98" customWidth="1"/>
    <col min="24" max="24" width="23.453125" style="98" customWidth="1"/>
    <col min="25" max="28" width="8.7265625" style="98"/>
    <col min="29" max="29" width="24" style="98" customWidth="1"/>
    <col min="30" max="30" width="36.36328125" style="98" customWidth="1"/>
    <col min="31" max="31" width="16.6328125" style="98" customWidth="1"/>
    <col min="32" max="34" width="8.7265625" style="12"/>
    <col min="35" max="35" width="16.26953125" style="98" customWidth="1"/>
    <col min="36" max="36" width="11.26953125" style="98" customWidth="1"/>
    <col min="37" max="37" width="13.7265625" style="98" customWidth="1"/>
    <col min="38" max="38" width="30.90625" style="98" customWidth="1"/>
    <col min="39" max="39" width="17.453125" style="98" customWidth="1"/>
    <col min="40" max="41" width="27" style="98" customWidth="1"/>
    <col min="42" max="43" width="24.1796875" style="284" customWidth="1"/>
    <col min="44" max="44" width="28.7265625" style="277" customWidth="1"/>
    <col min="45" max="45" width="18.7265625" style="98" customWidth="1"/>
    <col min="46" max="46" width="24.453125" style="98" customWidth="1"/>
    <col min="47" max="47" width="15.1796875" style="277" customWidth="1"/>
    <col min="48" max="48" width="17.26953125" style="98" customWidth="1"/>
    <col min="49" max="49" width="14.54296875" style="98" customWidth="1"/>
    <col min="50" max="50" width="22" style="98" customWidth="1"/>
    <col min="51" max="51" width="19.7265625" style="98" customWidth="1"/>
    <col min="52" max="52" width="15.81640625" style="98" customWidth="1"/>
    <col min="53" max="53" width="23.7265625" style="98" customWidth="1"/>
    <col min="54" max="54" width="36.08984375" style="98" customWidth="1"/>
    <col min="55" max="55" width="44.7265625" style="98" customWidth="1"/>
    <col min="56" max="56" width="38.81640625" style="98" customWidth="1"/>
    <col min="57" max="57" width="33.26953125" style="98" customWidth="1"/>
    <col min="58" max="58" width="38.54296875" style="98" customWidth="1"/>
    <col min="59" max="59" width="23.81640625" style="98" customWidth="1"/>
  </cols>
  <sheetData>
    <row r="1" spans="1:59" s="263" customFormat="1" ht="68" customHeight="1" thickBot="1" x14ac:dyDescent="0.4">
      <c r="A1" s="251" t="s">
        <v>6160</v>
      </c>
      <c r="B1" s="252" t="s">
        <v>9</v>
      </c>
      <c r="C1" s="253" t="s">
        <v>6161</v>
      </c>
      <c r="D1" s="253" t="s">
        <v>6162</v>
      </c>
      <c r="E1" s="253" t="s">
        <v>2</v>
      </c>
      <c r="F1" s="253" t="s">
        <v>6163</v>
      </c>
      <c r="G1" s="254" t="s">
        <v>6164</v>
      </c>
      <c r="H1" s="255" t="s">
        <v>6165</v>
      </c>
      <c r="I1" s="253" t="s">
        <v>6166</v>
      </c>
      <c r="J1" s="253" t="s">
        <v>6167</v>
      </c>
      <c r="K1" s="253" t="s">
        <v>6168</v>
      </c>
      <c r="L1" s="253" t="s">
        <v>6169</v>
      </c>
      <c r="M1" s="253" t="s">
        <v>6170</v>
      </c>
      <c r="N1" s="253" t="s">
        <v>6171</v>
      </c>
      <c r="O1" s="254" t="s">
        <v>6172</v>
      </c>
      <c r="P1" s="253" t="s">
        <v>6173</v>
      </c>
      <c r="Q1" s="256" t="s">
        <v>6174</v>
      </c>
      <c r="R1" s="256" t="s">
        <v>6175</v>
      </c>
      <c r="S1" s="256" t="s">
        <v>6176</v>
      </c>
      <c r="T1" s="253" t="s">
        <v>6177</v>
      </c>
      <c r="U1" s="253" t="s">
        <v>6178</v>
      </c>
      <c r="V1" s="253" t="s">
        <v>6179</v>
      </c>
      <c r="W1" s="253" t="s">
        <v>6180</v>
      </c>
      <c r="X1" s="253" t="s">
        <v>6181</v>
      </c>
      <c r="Y1" s="253" t="s">
        <v>6174</v>
      </c>
      <c r="Z1" s="253" t="s">
        <v>6175</v>
      </c>
      <c r="AA1" s="253" t="s">
        <v>6182</v>
      </c>
      <c r="AB1" s="253" t="s">
        <v>5536</v>
      </c>
      <c r="AC1" s="253" t="s">
        <v>6183</v>
      </c>
      <c r="AD1" s="253" t="s">
        <v>6184</v>
      </c>
      <c r="AE1" s="253" t="s">
        <v>6185</v>
      </c>
      <c r="AF1" s="257" t="s">
        <v>1248</v>
      </c>
      <c r="AG1" s="257" t="s">
        <v>1245</v>
      </c>
      <c r="AH1" s="257" t="s">
        <v>6176</v>
      </c>
      <c r="AI1" s="253" t="s">
        <v>6186</v>
      </c>
      <c r="AJ1" s="253" t="s">
        <v>6187</v>
      </c>
      <c r="AK1" s="253" t="s">
        <v>6188</v>
      </c>
      <c r="AL1" s="253" t="s">
        <v>6189</v>
      </c>
      <c r="AM1" s="253" t="s">
        <v>6190</v>
      </c>
      <c r="AN1" s="253" t="s">
        <v>6191</v>
      </c>
      <c r="AO1" s="253" t="s">
        <v>6192</v>
      </c>
      <c r="AP1" s="258" t="s">
        <v>6193</v>
      </c>
      <c r="AQ1" s="259" t="s">
        <v>6194</v>
      </c>
      <c r="AR1" s="260" t="s">
        <v>6195</v>
      </c>
      <c r="AS1" s="253" t="s">
        <v>6196</v>
      </c>
      <c r="AT1" s="253" t="s">
        <v>6197</v>
      </c>
      <c r="AU1" s="261" t="s">
        <v>6198</v>
      </c>
      <c r="AV1" s="253" t="s">
        <v>6199</v>
      </c>
      <c r="AW1" s="253" t="s">
        <v>6200</v>
      </c>
      <c r="AX1" s="253" t="s">
        <v>6201</v>
      </c>
      <c r="AY1" s="253" t="s">
        <v>6202</v>
      </c>
      <c r="AZ1" s="253" t="s">
        <v>6203</v>
      </c>
      <c r="BA1" s="253" t="s">
        <v>6204</v>
      </c>
      <c r="BB1" s="253" t="s">
        <v>6205</v>
      </c>
      <c r="BC1" s="253" t="s">
        <v>6206</v>
      </c>
      <c r="BD1" s="253" t="s">
        <v>6207</v>
      </c>
      <c r="BE1" s="253" t="s">
        <v>6208</v>
      </c>
      <c r="BF1" s="253" t="s">
        <v>6209</v>
      </c>
      <c r="BG1" s="262" t="s">
        <v>12</v>
      </c>
    </row>
    <row r="2" spans="1:59" x14ac:dyDescent="0.35">
      <c r="A2" s="98" t="s">
        <v>7927</v>
      </c>
      <c r="B2" s="17">
        <v>45342</v>
      </c>
      <c r="C2" s="98" t="s">
        <v>3507</v>
      </c>
      <c r="D2" s="98" t="s">
        <v>8757</v>
      </c>
      <c r="E2" s="98" t="s">
        <v>549</v>
      </c>
      <c r="F2" s="98" t="s">
        <v>6286</v>
      </c>
      <c r="G2" s="98" t="s">
        <v>1245</v>
      </c>
      <c r="H2" s="98">
        <v>2010</v>
      </c>
      <c r="I2" s="98" t="s">
        <v>6230</v>
      </c>
      <c r="J2" s="98" t="s">
        <v>6215</v>
      </c>
      <c r="K2" s="98" t="s">
        <v>6216</v>
      </c>
      <c r="L2" s="98" t="s">
        <v>6215</v>
      </c>
      <c r="M2" s="98" t="s">
        <v>6217</v>
      </c>
      <c r="O2" s="98" t="s">
        <v>6218</v>
      </c>
      <c r="Q2" s="107">
        <v>138</v>
      </c>
      <c r="R2" s="107">
        <v>105</v>
      </c>
      <c r="S2" s="107">
        <v>243</v>
      </c>
      <c r="T2" s="98" t="s">
        <v>6215</v>
      </c>
      <c r="U2" s="98" t="s">
        <v>7390</v>
      </c>
      <c r="V2" s="98" t="s">
        <v>6218</v>
      </c>
      <c r="W2" s="98" t="s">
        <v>6219</v>
      </c>
      <c r="Y2" s="98">
        <v>1</v>
      </c>
      <c r="Z2" s="98">
        <v>2</v>
      </c>
      <c r="AA2" s="98">
        <v>1</v>
      </c>
      <c r="AB2" s="98">
        <f>SUM(Y2:AA2)</f>
        <v>4</v>
      </c>
      <c r="AC2" s="98" t="s">
        <v>6220</v>
      </c>
      <c r="AD2" s="98" t="s">
        <v>7465</v>
      </c>
      <c r="AF2" s="12">
        <v>7</v>
      </c>
      <c r="AG2" s="12">
        <v>5</v>
      </c>
      <c r="AH2" s="12">
        <f>SUM(AF2:AG2)</f>
        <v>12</v>
      </c>
      <c r="AJ2" s="18">
        <v>15000</v>
      </c>
      <c r="AK2" s="18">
        <v>10000</v>
      </c>
      <c r="AL2" s="98" t="s">
        <v>7392</v>
      </c>
      <c r="AM2" s="98" t="s">
        <v>6215</v>
      </c>
      <c r="AN2" s="98" t="s">
        <v>6262</v>
      </c>
      <c r="AP2" s="149">
        <v>6000</v>
      </c>
      <c r="AQ2" s="113">
        <f t="shared" ref="AQ2:AQ9" si="0">(AP2*3)/129.2343</f>
        <v>139.28190890498885</v>
      </c>
      <c r="AR2" s="18">
        <v>8000</v>
      </c>
      <c r="AS2" s="141" t="s">
        <v>6223</v>
      </c>
      <c r="AT2" s="298">
        <v>1400000</v>
      </c>
      <c r="AU2" s="18">
        <v>400000</v>
      </c>
      <c r="AV2" s="18">
        <v>200000</v>
      </c>
      <c r="AX2" s="98" t="s">
        <v>6215</v>
      </c>
      <c r="AY2" s="98" t="s">
        <v>6215</v>
      </c>
      <c r="AZ2" s="98" t="s">
        <v>6215</v>
      </c>
      <c r="BA2" s="98" t="s">
        <v>6215</v>
      </c>
      <c r="BB2" s="98" t="s">
        <v>6215</v>
      </c>
      <c r="BC2" s="98" t="s">
        <v>6571</v>
      </c>
      <c r="BD2" s="98" t="s">
        <v>8758</v>
      </c>
      <c r="BE2" s="98" t="s">
        <v>6218</v>
      </c>
      <c r="BF2" s="98" t="s">
        <v>6235</v>
      </c>
      <c r="BG2" s="98" t="s">
        <v>8759</v>
      </c>
    </row>
    <row r="3" spans="1:59" x14ac:dyDescent="0.35">
      <c r="A3" s="98" t="s">
        <v>8713</v>
      </c>
      <c r="B3" s="17">
        <v>45351.734224537038</v>
      </c>
      <c r="C3" s="98" t="s">
        <v>1824</v>
      </c>
      <c r="D3" s="98" t="s">
        <v>8847</v>
      </c>
      <c r="E3" s="98" t="s">
        <v>146</v>
      </c>
      <c r="F3" s="98" t="s">
        <v>6213</v>
      </c>
      <c r="G3" s="98" t="s">
        <v>1248</v>
      </c>
      <c r="H3" s="98">
        <v>2018</v>
      </c>
      <c r="I3" s="98" t="s">
        <v>6230</v>
      </c>
      <c r="J3" s="98" t="s">
        <v>6215</v>
      </c>
      <c r="K3" s="98" t="s">
        <v>6216</v>
      </c>
      <c r="L3" s="98" t="s">
        <v>6215</v>
      </c>
      <c r="M3" s="98" t="s">
        <v>6217</v>
      </c>
      <c r="O3" s="98" t="s">
        <v>6218</v>
      </c>
      <c r="S3" s="107">
        <v>226</v>
      </c>
      <c r="T3" s="98" t="s">
        <v>6215</v>
      </c>
      <c r="U3" s="98" t="s">
        <v>7390</v>
      </c>
      <c r="V3" s="98" t="s">
        <v>6218</v>
      </c>
      <c r="W3" s="98" t="s">
        <v>6219</v>
      </c>
      <c r="Y3" s="98">
        <v>2</v>
      </c>
      <c r="Z3" s="98">
        <v>2</v>
      </c>
      <c r="AA3" s="98">
        <v>1</v>
      </c>
      <c r="AB3" s="98">
        <f>SUM(Y3:AA3)</f>
        <v>5</v>
      </c>
      <c r="AC3" s="98" t="s">
        <v>6220</v>
      </c>
      <c r="AD3" s="98" t="s">
        <v>7288</v>
      </c>
      <c r="AF3" s="12">
        <v>1</v>
      </c>
      <c r="AG3" s="12">
        <v>5</v>
      </c>
      <c r="AH3" s="12">
        <f>SUM(AF3:AG3)</f>
        <v>6</v>
      </c>
      <c r="AJ3" s="18">
        <v>30000</v>
      </c>
      <c r="AK3" s="18">
        <v>6000</v>
      </c>
      <c r="AL3" s="98" t="s">
        <v>7392</v>
      </c>
      <c r="AM3" s="98" t="s">
        <v>6215</v>
      </c>
      <c r="AN3" s="98" t="s">
        <v>6262</v>
      </c>
      <c r="AP3" s="149">
        <v>3300</v>
      </c>
      <c r="AQ3" s="113">
        <f t="shared" si="0"/>
        <v>76.605049897743868</v>
      </c>
      <c r="AR3" s="18">
        <v>3500</v>
      </c>
      <c r="AS3" s="141" t="s">
        <v>6223</v>
      </c>
      <c r="AT3" s="96">
        <v>50000</v>
      </c>
      <c r="AU3" s="18">
        <v>55000</v>
      </c>
      <c r="AV3" s="18">
        <v>45000</v>
      </c>
      <c r="AX3" s="98" t="s">
        <v>6218</v>
      </c>
      <c r="AY3" s="98" t="s">
        <v>6215</v>
      </c>
      <c r="AZ3" s="98" t="s">
        <v>6215</v>
      </c>
      <c r="BA3" s="98" t="s">
        <v>6218</v>
      </c>
      <c r="BB3" s="98" t="s">
        <v>6218</v>
      </c>
      <c r="BC3" s="98" t="s">
        <v>6235</v>
      </c>
      <c r="BD3" s="98" t="s">
        <v>7417</v>
      </c>
      <c r="BE3" s="98" t="s">
        <v>6218</v>
      </c>
      <c r="BF3" s="98" t="s">
        <v>6235</v>
      </c>
      <c r="BG3" s="98" t="s">
        <v>8848</v>
      </c>
    </row>
    <row r="4" spans="1:59" x14ac:dyDescent="0.35">
      <c r="A4" s="98" t="s">
        <v>8756</v>
      </c>
      <c r="B4" s="300">
        <v>45350.578136574077</v>
      </c>
      <c r="C4" s="301" t="s">
        <v>5122</v>
      </c>
      <c r="D4" s="301" t="s">
        <v>8039</v>
      </c>
      <c r="E4" s="98" t="s">
        <v>281</v>
      </c>
      <c r="F4" s="301" t="s">
        <v>6469</v>
      </c>
      <c r="G4" s="301" t="s">
        <v>1248</v>
      </c>
      <c r="H4" s="301">
        <v>2019</v>
      </c>
      <c r="I4" s="301" t="s">
        <v>6294</v>
      </c>
      <c r="J4" s="301" t="s">
        <v>6215</v>
      </c>
      <c r="K4" s="301" t="s">
        <v>6216</v>
      </c>
      <c r="L4" s="301" t="s">
        <v>6218</v>
      </c>
      <c r="M4" s="301" t="s">
        <v>6231</v>
      </c>
      <c r="N4" s="301"/>
      <c r="O4" s="301" t="s">
        <v>6218</v>
      </c>
      <c r="S4" s="107">
        <v>420</v>
      </c>
      <c r="T4" s="301" t="s">
        <v>6215</v>
      </c>
      <c r="U4" s="301" t="s">
        <v>6474</v>
      </c>
      <c r="V4" s="301" t="s">
        <v>6215</v>
      </c>
      <c r="W4" s="301" t="s">
        <v>6231</v>
      </c>
      <c r="X4" s="301"/>
      <c r="Y4" s="301">
        <v>7</v>
      </c>
      <c r="Z4" s="301">
        <v>9</v>
      </c>
      <c r="AA4" s="301">
        <v>2</v>
      </c>
      <c r="AB4" s="301">
        <f>SUM(Y4:AA4)</f>
        <v>18</v>
      </c>
      <c r="AC4" s="301" t="s">
        <v>6757</v>
      </c>
      <c r="AD4" s="301" t="s">
        <v>6235</v>
      </c>
      <c r="AE4" s="301"/>
      <c r="AF4" s="302">
        <v>10</v>
      </c>
      <c r="AG4" s="302">
        <v>14</v>
      </c>
      <c r="AH4" s="302">
        <f>SUM(AF4:AG4)</f>
        <v>24</v>
      </c>
      <c r="AI4" s="301"/>
      <c r="AJ4" s="303">
        <v>20000</v>
      </c>
      <c r="AK4" s="303">
        <v>10000</v>
      </c>
      <c r="AL4" s="301" t="s">
        <v>8267</v>
      </c>
      <c r="AM4" s="301" t="s">
        <v>6215</v>
      </c>
      <c r="AN4" s="301" t="s">
        <v>6262</v>
      </c>
      <c r="AO4" s="301"/>
      <c r="AP4" s="304">
        <v>5000</v>
      </c>
      <c r="AQ4" s="113">
        <f t="shared" si="0"/>
        <v>116.06825742082405</v>
      </c>
      <c r="AR4" s="303">
        <v>10000</v>
      </c>
      <c r="AS4" s="141" t="s">
        <v>6223</v>
      </c>
      <c r="AT4" s="298">
        <v>3000000</v>
      </c>
      <c r="AU4" s="303">
        <v>4000000</v>
      </c>
      <c r="AV4" s="303">
        <v>4000000</v>
      </c>
      <c r="AW4" s="301"/>
      <c r="AX4" s="301" t="s">
        <v>6215</v>
      </c>
      <c r="AY4" s="301" t="s">
        <v>6215</v>
      </c>
      <c r="AZ4" s="301" t="s">
        <v>6215</v>
      </c>
      <c r="BA4" s="301" t="s">
        <v>6215</v>
      </c>
      <c r="BB4" s="301" t="s">
        <v>6218</v>
      </c>
      <c r="BC4" s="301" t="s">
        <v>8826</v>
      </c>
      <c r="BD4" s="301" t="s">
        <v>8827</v>
      </c>
      <c r="BE4" s="301" t="s">
        <v>6215</v>
      </c>
      <c r="BF4" s="301" t="s">
        <v>8828</v>
      </c>
      <c r="BG4" s="301" t="s">
        <v>8829</v>
      </c>
    </row>
    <row r="5" spans="1:59" x14ac:dyDescent="0.35">
      <c r="A5" s="98" t="s">
        <v>7878</v>
      </c>
      <c r="B5" s="17">
        <v>45154.506689814814</v>
      </c>
      <c r="C5" s="98" t="s">
        <v>7879</v>
      </c>
      <c r="D5" s="98" t="s">
        <v>7880</v>
      </c>
      <c r="E5" s="98" t="s">
        <v>44</v>
      </c>
      <c r="F5" s="98" t="s">
        <v>6213</v>
      </c>
      <c r="G5" s="98" t="s">
        <v>1245</v>
      </c>
      <c r="H5" s="115">
        <v>2014</v>
      </c>
      <c r="I5" s="98" t="s">
        <v>6230</v>
      </c>
      <c r="J5" s="98" t="s">
        <v>6215</v>
      </c>
      <c r="K5" s="98" t="s">
        <v>6216</v>
      </c>
      <c r="L5" s="98" t="s">
        <v>6215</v>
      </c>
      <c r="M5" s="98" t="s">
        <v>6231</v>
      </c>
      <c r="O5" s="98" t="s">
        <v>6215</v>
      </c>
      <c r="S5" s="107">
        <v>169</v>
      </c>
      <c r="T5" s="98" t="s">
        <v>6215</v>
      </c>
      <c r="V5" s="98" t="s">
        <v>6218</v>
      </c>
      <c r="W5" s="98" t="s">
        <v>6219</v>
      </c>
      <c r="AB5" s="98">
        <v>6</v>
      </c>
      <c r="AC5" s="98" t="s">
        <v>6220</v>
      </c>
      <c r="AD5" s="98" t="s">
        <v>7881</v>
      </c>
      <c r="AJ5" s="18"/>
      <c r="AK5" s="18"/>
      <c r="AN5" s="98" t="s">
        <v>6248</v>
      </c>
      <c r="AP5" s="272">
        <v>7500</v>
      </c>
      <c r="AQ5" s="113">
        <f t="shared" si="0"/>
        <v>174.10238613123607</v>
      </c>
      <c r="AR5" s="273">
        <v>33000</v>
      </c>
      <c r="AS5" s="141" t="s">
        <v>6223</v>
      </c>
      <c r="AT5" s="274">
        <v>5000</v>
      </c>
      <c r="AU5" s="273">
        <v>500000</v>
      </c>
      <c r="AV5" s="273">
        <v>200000</v>
      </c>
      <c r="AX5" s="98" t="s">
        <v>6215</v>
      </c>
      <c r="AY5" s="98" t="s">
        <v>6215</v>
      </c>
      <c r="AZ5" s="98" t="s">
        <v>6218</v>
      </c>
      <c r="BA5" s="98" t="s">
        <v>6215</v>
      </c>
      <c r="BB5" s="98" t="s">
        <v>6218</v>
      </c>
      <c r="BD5" s="98" t="s">
        <v>7882</v>
      </c>
      <c r="BF5" s="98" t="s">
        <v>6271</v>
      </c>
      <c r="BG5" s="98" t="s">
        <v>7883</v>
      </c>
    </row>
    <row r="6" spans="1:59" x14ac:dyDescent="0.35">
      <c r="A6" s="98" t="s">
        <v>8846</v>
      </c>
      <c r="B6" s="17">
        <v>45343.521782407406</v>
      </c>
      <c r="C6" s="98" t="s">
        <v>8777</v>
      </c>
      <c r="D6" s="98" t="s">
        <v>8778</v>
      </c>
      <c r="E6" s="98" t="s">
        <v>14</v>
      </c>
      <c r="F6" s="98" t="s">
        <v>6213</v>
      </c>
      <c r="G6" s="98" t="s">
        <v>1245</v>
      </c>
      <c r="H6" s="98">
        <v>2016</v>
      </c>
      <c r="I6" s="98" t="s">
        <v>6214</v>
      </c>
      <c r="J6" s="98" t="s">
        <v>6215</v>
      </c>
      <c r="K6" s="98" t="s">
        <v>6216</v>
      </c>
      <c r="L6" s="98" t="s">
        <v>6215</v>
      </c>
      <c r="M6" s="98" t="s">
        <v>6217</v>
      </c>
      <c r="O6" s="98" t="s">
        <v>6215</v>
      </c>
      <c r="S6" s="107">
        <v>80</v>
      </c>
      <c r="T6" s="98" t="s">
        <v>6215</v>
      </c>
      <c r="U6" s="98" t="s">
        <v>7390</v>
      </c>
      <c r="V6" s="98" t="s">
        <v>6218</v>
      </c>
      <c r="W6" s="98" t="s">
        <v>6219</v>
      </c>
      <c r="Y6" s="98">
        <v>2</v>
      </c>
      <c r="Z6" s="98">
        <v>2</v>
      </c>
      <c r="AA6" s="98">
        <v>1</v>
      </c>
      <c r="AB6" s="98">
        <f>SUM(Y6:AA6)</f>
        <v>5</v>
      </c>
      <c r="AC6" s="98" t="s">
        <v>6220</v>
      </c>
      <c r="AD6" s="98" t="s">
        <v>8779</v>
      </c>
      <c r="AF6" s="12">
        <v>2</v>
      </c>
      <c r="AG6" s="12">
        <v>3</v>
      </c>
      <c r="AH6" s="12">
        <f>SUM(AF6:AG6)</f>
        <v>5</v>
      </c>
      <c r="AJ6" s="18">
        <v>10000</v>
      </c>
      <c r="AK6" s="18">
        <v>5000</v>
      </c>
      <c r="AL6" s="98" t="s">
        <v>7392</v>
      </c>
      <c r="AM6" s="98" t="s">
        <v>6215</v>
      </c>
      <c r="AN6" s="98" t="s">
        <v>6262</v>
      </c>
      <c r="AP6" s="149">
        <v>5500</v>
      </c>
      <c r="AQ6" s="113">
        <f t="shared" si="0"/>
        <v>127.67508316290645</v>
      </c>
      <c r="AR6" s="18">
        <v>5500</v>
      </c>
      <c r="AS6" s="141" t="s">
        <v>6223</v>
      </c>
      <c r="AT6" s="96">
        <v>2000</v>
      </c>
      <c r="AU6" s="18">
        <v>100000</v>
      </c>
      <c r="AV6" s="18">
        <v>50000</v>
      </c>
      <c r="AX6" s="98" t="s">
        <v>6215</v>
      </c>
      <c r="AY6" s="98" t="s">
        <v>6215</v>
      </c>
      <c r="AZ6" s="98" t="s">
        <v>6215</v>
      </c>
      <c r="BA6" s="98" t="s">
        <v>6215</v>
      </c>
      <c r="BB6" s="98" t="s">
        <v>6215</v>
      </c>
      <c r="BC6" s="98" t="s">
        <v>8639</v>
      </c>
      <c r="BD6" s="98" t="s">
        <v>8780</v>
      </c>
      <c r="BE6" s="98" t="s">
        <v>6218</v>
      </c>
      <c r="BF6" s="98" t="s">
        <v>6235</v>
      </c>
      <c r="BG6" s="98" t="s">
        <v>8781</v>
      </c>
    </row>
    <row r="7" spans="1:59" x14ac:dyDescent="0.35">
      <c r="A7" s="98" t="s">
        <v>10922</v>
      </c>
      <c r="B7" s="117">
        <v>45727.692152777781</v>
      </c>
      <c r="C7" s="154" t="s">
        <v>4574</v>
      </c>
      <c r="D7" s="154" t="s">
        <v>10958</v>
      </c>
      <c r="E7" s="244" t="s">
        <v>2965</v>
      </c>
      <c r="F7" s="154" t="s">
        <v>6684</v>
      </c>
      <c r="G7" s="154" t="s">
        <v>1245</v>
      </c>
      <c r="H7" s="115">
        <v>2020</v>
      </c>
      <c r="I7" s="154" t="s">
        <v>6294</v>
      </c>
      <c r="J7" s="154" t="s">
        <v>6215</v>
      </c>
      <c r="K7" s="154" t="s">
        <v>6216</v>
      </c>
      <c r="L7" s="154" t="s">
        <v>6215</v>
      </c>
      <c r="M7" s="154" t="s">
        <v>6267</v>
      </c>
      <c r="O7" s="154" t="s">
        <v>6215</v>
      </c>
      <c r="S7" s="107">
        <v>40</v>
      </c>
      <c r="T7" s="154" t="s">
        <v>6215</v>
      </c>
      <c r="U7" s="154" t="s">
        <v>6474</v>
      </c>
      <c r="V7" s="154" t="s">
        <v>6218</v>
      </c>
      <c r="W7" s="154" t="s">
        <v>6219</v>
      </c>
      <c r="Y7" s="98">
        <v>1</v>
      </c>
      <c r="Z7" s="98">
        <v>1</v>
      </c>
      <c r="AA7" s="98">
        <v>2</v>
      </c>
      <c r="AB7" s="98">
        <f>Y7+Z7+AA7</f>
        <v>4</v>
      </c>
      <c r="AC7" s="154" t="s">
        <v>6220</v>
      </c>
      <c r="AD7" s="154" t="s">
        <v>6357</v>
      </c>
      <c r="AF7" s="315">
        <v>1</v>
      </c>
      <c r="AG7" s="315">
        <v>3</v>
      </c>
      <c r="AH7" s="12">
        <f>SUM(AF7:AG7)</f>
        <v>4</v>
      </c>
      <c r="AJ7" s="316">
        <v>6000</v>
      </c>
      <c r="AK7" s="316">
        <v>5000</v>
      </c>
      <c r="AL7" s="154" t="s">
        <v>7392</v>
      </c>
      <c r="AM7" s="154" t="s">
        <v>6215</v>
      </c>
      <c r="AN7" s="154" t="s">
        <v>6262</v>
      </c>
      <c r="AP7" s="316">
        <v>2900</v>
      </c>
      <c r="AQ7" s="113">
        <f t="shared" si="0"/>
        <v>67.319589304077951</v>
      </c>
      <c r="AR7" s="316"/>
      <c r="AS7" s="141" t="s">
        <v>6223</v>
      </c>
      <c r="AT7" s="316">
        <v>500</v>
      </c>
      <c r="AU7" s="316">
        <v>50000</v>
      </c>
      <c r="AV7" s="316">
        <v>50000</v>
      </c>
      <c r="AX7" s="154" t="s">
        <v>6215</v>
      </c>
      <c r="AY7" s="154" t="s">
        <v>6215</v>
      </c>
      <c r="AZ7" s="154" t="s">
        <v>6215</v>
      </c>
      <c r="BA7" s="154" t="s">
        <v>6215</v>
      </c>
      <c r="BB7" s="154" t="s">
        <v>6215</v>
      </c>
      <c r="BC7" s="154" t="s">
        <v>10643</v>
      </c>
      <c r="BD7" s="154" t="s">
        <v>10959</v>
      </c>
      <c r="BE7" s="154" t="s">
        <v>6218</v>
      </c>
      <c r="BF7" s="154" t="s">
        <v>8623</v>
      </c>
    </row>
    <row r="8" spans="1:59" x14ac:dyDescent="0.35">
      <c r="A8" s="98" t="s">
        <v>8549</v>
      </c>
      <c r="B8" s="17">
        <v>45266.510995370401</v>
      </c>
      <c r="C8" s="141" t="s">
        <v>8550</v>
      </c>
      <c r="D8" s="141" t="s">
        <v>8551</v>
      </c>
      <c r="E8" t="s">
        <v>32</v>
      </c>
      <c r="F8" s="141" t="s">
        <v>6213</v>
      </c>
      <c r="G8" s="141" t="s">
        <v>1248</v>
      </c>
      <c r="H8" s="115">
        <v>2014</v>
      </c>
      <c r="I8" s="141" t="s">
        <v>6230</v>
      </c>
      <c r="J8" s="141" t="s">
        <v>6215</v>
      </c>
      <c r="K8" s="141" t="s">
        <v>6216</v>
      </c>
      <c r="L8" s="141" t="s">
        <v>6215</v>
      </c>
      <c r="M8" s="141" t="s">
        <v>6217</v>
      </c>
      <c r="O8" s="141" t="s">
        <v>6215</v>
      </c>
      <c r="S8" s="237">
        <v>300</v>
      </c>
      <c r="T8" s="141" t="s">
        <v>6215</v>
      </c>
      <c r="U8" s="141" t="s">
        <v>7390</v>
      </c>
      <c r="V8" s="141" t="s">
        <v>6215</v>
      </c>
      <c r="W8" s="141" t="s">
        <v>6219</v>
      </c>
      <c r="Y8" s="141">
        <v>6</v>
      </c>
      <c r="Z8" s="141">
        <v>9</v>
      </c>
      <c r="AA8" s="141">
        <v>0</v>
      </c>
      <c r="AB8" s="141">
        <v>15</v>
      </c>
      <c r="AC8" s="141" t="s">
        <v>6220</v>
      </c>
      <c r="AD8" s="141" t="s">
        <v>6410</v>
      </c>
      <c r="AF8" s="286">
        <v>6</v>
      </c>
      <c r="AG8" s="286">
        <v>9</v>
      </c>
      <c r="AH8" s="286">
        <v>15</v>
      </c>
      <c r="AJ8" s="273">
        <v>25000</v>
      </c>
      <c r="AK8" s="273">
        <v>7000</v>
      </c>
      <c r="AL8" s="141" t="s">
        <v>8363</v>
      </c>
      <c r="AM8" s="141" t="s">
        <v>6215</v>
      </c>
      <c r="AN8" s="141" t="s">
        <v>6233</v>
      </c>
      <c r="AP8" s="272">
        <v>3900</v>
      </c>
      <c r="AQ8" s="113">
        <f t="shared" si="0"/>
        <v>90.53324078824275</v>
      </c>
      <c r="AR8" s="273">
        <v>3900</v>
      </c>
      <c r="AS8" s="141" t="s">
        <v>6223</v>
      </c>
      <c r="AT8" s="274">
        <v>3000</v>
      </c>
      <c r="AU8" s="273">
        <v>100000</v>
      </c>
      <c r="AV8" s="273">
        <v>40000</v>
      </c>
      <c r="AX8" s="141" t="s">
        <v>6215</v>
      </c>
      <c r="AY8" s="141" t="s">
        <v>6215</v>
      </c>
      <c r="AZ8" s="141" t="s">
        <v>6215</v>
      </c>
      <c r="BA8" s="141" t="s">
        <v>6215</v>
      </c>
      <c r="BB8" s="141" t="s">
        <v>6215</v>
      </c>
      <c r="BC8" s="141" t="s">
        <v>6235</v>
      </c>
      <c r="BD8" s="141" t="s">
        <v>8358</v>
      </c>
      <c r="BE8" s="141" t="s">
        <v>6218</v>
      </c>
      <c r="BF8" s="141" t="s">
        <v>6235</v>
      </c>
      <c r="BG8" s="98" t="s">
        <v>8552</v>
      </c>
    </row>
    <row r="9" spans="1:59" x14ac:dyDescent="0.35">
      <c r="A9" s="98" t="s">
        <v>11248</v>
      </c>
      <c r="B9" s="117">
        <v>45779.78019675926</v>
      </c>
      <c r="C9" s="98" t="s">
        <v>5060</v>
      </c>
      <c r="D9" s="98" t="s">
        <v>11353</v>
      </c>
      <c r="E9" s="98" t="s">
        <v>2861</v>
      </c>
      <c r="F9" s="98" t="s">
        <v>6725</v>
      </c>
      <c r="G9" s="98" t="s">
        <v>1245</v>
      </c>
      <c r="H9" s="98">
        <v>2013</v>
      </c>
      <c r="I9" s="98" t="s">
        <v>6294</v>
      </c>
      <c r="J9" s="98" t="s">
        <v>6215</v>
      </c>
      <c r="K9" s="154" t="s">
        <v>6216</v>
      </c>
      <c r="L9" s="154" t="s">
        <v>6215</v>
      </c>
      <c r="M9" s="154" t="s">
        <v>6267</v>
      </c>
      <c r="O9" s="154" t="s">
        <v>6218</v>
      </c>
      <c r="Q9" s="129">
        <v>58.559999999999995</v>
      </c>
      <c r="R9" s="129">
        <v>63.440000000000005</v>
      </c>
      <c r="S9" s="129">
        <v>122</v>
      </c>
      <c r="T9" s="154" t="s">
        <v>6215</v>
      </c>
      <c r="U9" s="154" t="s">
        <v>6474</v>
      </c>
      <c r="V9" s="154" t="s">
        <v>6215</v>
      </c>
      <c r="W9" s="154" t="s">
        <v>6268</v>
      </c>
      <c r="Y9" s="98">
        <v>3</v>
      </c>
      <c r="Z9" s="98">
        <v>3</v>
      </c>
      <c r="AA9" s="98">
        <v>2</v>
      </c>
      <c r="AB9" s="98">
        <v>8</v>
      </c>
      <c r="AC9" s="154" t="s">
        <v>6757</v>
      </c>
      <c r="AD9" s="154" t="s">
        <v>11336</v>
      </c>
      <c r="AF9" s="154">
        <v>2</v>
      </c>
      <c r="AG9" s="154">
        <v>10</v>
      </c>
      <c r="AH9" s="154">
        <v>12</v>
      </c>
      <c r="AJ9" s="154">
        <v>10000</v>
      </c>
      <c r="AK9" s="154">
        <v>5000</v>
      </c>
      <c r="AL9" s="154" t="s">
        <v>8267</v>
      </c>
      <c r="AM9" s="154" t="s">
        <v>6215</v>
      </c>
      <c r="AN9" s="154" t="s">
        <v>6262</v>
      </c>
      <c r="AP9" s="154">
        <v>7500</v>
      </c>
      <c r="AQ9" s="113">
        <f t="shared" si="0"/>
        <v>174.10238613123607</v>
      </c>
      <c r="AR9" s="154">
        <v>9500</v>
      </c>
      <c r="AS9" s="154" t="s">
        <v>6223</v>
      </c>
      <c r="AT9" s="154">
        <v>18750</v>
      </c>
      <c r="AU9" s="154">
        <v>110000</v>
      </c>
      <c r="AV9" s="154">
        <v>75000</v>
      </c>
      <c r="AX9" s="154" t="s">
        <v>6215</v>
      </c>
      <c r="AY9" s="154" t="s">
        <v>6215</v>
      </c>
      <c r="AZ9" s="154" t="s">
        <v>6215</v>
      </c>
      <c r="BA9" s="154" t="s">
        <v>6215</v>
      </c>
      <c r="BB9" s="154" t="s">
        <v>6215</v>
      </c>
      <c r="BC9" s="154" t="s">
        <v>10559</v>
      </c>
      <c r="BD9" s="154" t="s">
        <v>8005</v>
      </c>
      <c r="BE9" s="154" t="s">
        <v>6218</v>
      </c>
      <c r="BF9" s="154" t="s">
        <v>10409</v>
      </c>
    </row>
    <row r="10" spans="1:59" x14ac:dyDescent="0.35">
      <c r="A10" s="98" t="s">
        <v>11705</v>
      </c>
      <c r="B10" s="117">
        <v>45912.649398148147</v>
      </c>
      <c r="C10" s="154" t="s">
        <v>6035</v>
      </c>
      <c r="D10" s="154" t="s">
        <v>11717</v>
      </c>
      <c r="E10" s="131" t="s">
        <v>2861</v>
      </c>
      <c r="F10" s="154" t="s">
        <v>6725</v>
      </c>
      <c r="G10" s="154" t="s">
        <v>1248</v>
      </c>
      <c r="H10" s="115">
        <v>2012</v>
      </c>
      <c r="I10" s="154" t="s">
        <v>6294</v>
      </c>
      <c r="J10" s="154" t="s">
        <v>6215</v>
      </c>
      <c r="K10" s="154" t="s">
        <v>6216</v>
      </c>
      <c r="L10" s="154" t="s">
        <v>6215</v>
      </c>
      <c r="M10" s="154" t="s">
        <v>6267</v>
      </c>
      <c r="O10" s="154" t="s">
        <v>6215</v>
      </c>
      <c r="Q10" s="129">
        <v>165</v>
      </c>
      <c r="R10" s="129">
        <v>149</v>
      </c>
      <c r="S10" s="129">
        <v>314</v>
      </c>
      <c r="T10" s="154" t="s">
        <v>6215</v>
      </c>
      <c r="U10" s="154" t="s">
        <v>6474</v>
      </c>
      <c r="V10" s="154" t="s">
        <v>6215</v>
      </c>
      <c r="W10" s="154" t="s">
        <v>6219</v>
      </c>
      <c r="Y10" s="98">
        <v>4</v>
      </c>
      <c r="Z10" s="98">
        <v>4</v>
      </c>
      <c r="AA10" s="98">
        <v>2</v>
      </c>
      <c r="AB10" s="98">
        <v>10</v>
      </c>
      <c r="AC10" s="154" t="s">
        <v>6246</v>
      </c>
      <c r="AD10" s="154" t="s">
        <v>11648</v>
      </c>
      <c r="AF10" s="12">
        <v>3</v>
      </c>
      <c r="AG10" s="12">
        <v>10</v>
      </c>
      <c r="AH10" s="12">
        <v>13</v>
      </c>
      <c r="AJ10" s="355">
        <v>8000</v>
      </c>
      <c r="AK10" s="355">
        <v>4500</v>
      </c>
      <c r="AL10" s="98" t="s">
        <v>7392</v>
      </c>
      <c r="AM10" s="98" t="s">
        <v>6215</v>
      </c>
      <c r="AN10" s="98" t="s">
        <v>6262</v>
      </c>
      <c r="AP10" s="358">
        <v>30000</v>
      </c>
      <c r="AQ10" s="113">
        <f>(AP10*3)/129.2404</f>
        <v>696.37667478590288</v>
      </c>
      <c r="AR10" s="355">
        <v>30000</v>
      </c>
      <c r="AS10" s="154" t="s">
        <v>6223</v>
      </c>
      <c r="AT10" s="356">
        <v>3000</v>
      </c>
      <c r="AU10" s="356">
        <v>40000</v>
      </c>
      <c r="AV10" s="356">
        <v>60000</v>
      </c>
      <c r="AX10" s="154" t="s">
        <v>6215</v>
      </c>
      <c r="AY10" s="154" t="s">
        <v>6215</v>
      </c>
      <c r="AZ10" s="154" t="s">
        <v>6215</v>
      </c>
      <c r="BA10" s="154" t="s">
        <v>6215</v>
      </c>
      <c r="BB10" s="154" t="s">
        <v>6215</v>
      </c>
      <c r="BC10" s="154" t="s">
        <v>10554</v>
      </c>
      <c r="BD10" s="154" t="s">
        <v>8253</v>
      </c>
      <c r="BE10" s="154" t="s">
        <v>6218</v>
      </c>
      <c r="BF10" s="154" t="s">
        <v>11405</v>
      </c>
    </row>
    <row r="11" spans="1:59" x14ac:dyDescent="0.35">
      <c r="A11" s="98" t="s">
        <v>10960</v>
      </c>
      <c r="B11" s="117">
        <v>45751</v>
      </c>
      <c r="C11" s="98" t="s">
        <v>4760</v>
      </c>
      <c r="D11" s="98" t="s">
        <v>7685</v>
      </c>
      <c r="E11" s="244" t="s">
        <v>223</v>
      </c>
      <c r="F11" s="98" t="s">
        <v>6286</v>
      </c>
      <c r="G11" s="98" t="s">
        <v>1248</v>
      </c>
      <c r="H11" s="98">
        <v>2017</v>
      </c>
      <c r="I11" s="98" t="s">
        <v>6214</v>
      </c>
      <c r="J11" s="98" t="s">
        <v>6215</v>
      </c>
      <c r="K11" s="98" t="s">
        <v>6216</v>
      </c>
      <c r="L11" s="98" t="s">
        <v>6215</v>
      </c>
      <c r="M11" s="98" t="s">
        <v>6217</v>
      </c>
      <c r="O11" s="98" t="s">
        <v>6215</v>
      </c>
      <c r="Q11" s="129">
        <v>56</v>
      </c>
      <c r="R11" s="129">
        <v>64</v>
      </c>
      <c r="S11" s="107">
        <v>120</v>
      </c>
      <c r="T11" s="98" t="s">
        <v>6215</v>
      </c>
      <c r="U11" s="98" t="s">
        <v>7390</v>
      </c>
      <c r="V11" s="98" t="s">
        <v>6215</v>
      </c>
      <c r="W11" s="98" t="s">
        <v>6219</v>
      </c>
      <c r="Y11" s="98" t="s">
        <v>6929</v>
      </c>
      <c r="Z11" s="98" t="s">
        <v>6929</v>
      </c>
      <c r="AA11" s="98" t="s">
        <v>6992</v>
      </c>
      <c r="AB11" s="98">
        <f>Y11+Z11+AA11</f>
        <v>10</v>
      </c>
      <c r="AC11" s="154" t="s">
        <v>6220</v>
      </c>
      <c r="AD11" s="154" t="s">
        <v>8431</v>
      </c>
      <c r="AF11" s="12" t="s">
        <v>6929</v>
      </c>
      <c r="AG11" s="12" t="s">
        <v>7755</v>
      </c>
      <c r="AH11" s="12">
        <f>AF11+AG11</f>
        <v>10</v>
      </c>
      <c r="AJ11" s="352" t="s">
        <v>11193</v>
      </c>
      <c r="AK11" s="12" t="s">
        <v>11144</v>
      </c>
      <c r="AL11" s="98" t="s">
        <v>8267</v>
      </c>
      <c r="AM11" s="98" t="s">
        <v>6215</v>
      </c>
      <c r="AN11" s="98" t="s">
        <v>6233</v>
      </c>
      <c r="AP11" s="154">
        <v>9000</v>
      </c>
      <c r="AQ11" s="113">
        <f t="shared" ref="AQ11:AQ28" si="1">(AP11*3)/129.2343</f>
        <v>208.92286335748329</v>
      </c>
      <c r="AR11" s="154">
        <v>13500</v>
      </c>
      <c r="AS11" s="154" t="s">
        <v>6223</v>
      </c>
      <c r="AT11" s="12" t="s">
        <v>11194</v>
      </c>
      <c r="AU11" s="284" t="s">
        <v>11195</v>
      </c>
      <c r="AV11" s="12" t="s">
        <v>11127</v>
      </c>
      <c r="AX11" s="98" t="s">
        <v>6215</v>
      </c>
      <c r="AY11" s="98" t="s">
        <v>6215</v>
      </c>
      <c r="AZ11" s="98" t="s">
        <v>6215</v>
      </c>
      <c r="BA11" s="98" t="s">
        <v>6215</v>
      </c>
      <c r="BB11" s="98" t="s">
        <v>6215</v>
      </c>
      <c r="BC11" s="98" t="s">
        <v>8110</v>
      </c>
      <c r="BD11" s="98" t="s">
        <v>8732</v>
      </c>
      <c r="BE11" s="98" t="s">
        <v>6215</v>
      </c>
      <c r="BF11" s="98" t="s">
        <v>11196</v>
      </c>
    </row>
    <row r="12" spans="1:59" x14ac:dyDescent="0.35">
      <c r="A12" s="98" t="s">
        <v>7424</v>
      </c>
      <c r="B12" s="17">
        <v>45127.529386574075</v>
      </c>
      <c r="C12" s="98" t="s">
        <v>1043</v>
      </c>
      <c r="D12" t="s">
        <v>7425</v>
      </c>
      <c r="E12" s="98" t="s">
        <v>509</v>
      </c>
      <c r="F12" t="s">
        <v>6432</v>
      </c>
      <c r="G12" t="s">
        <v>1248</v>
      </c>
      <c r="H12" s="115">
        <v>2000</v>
      </c>
      <c r="I12" s="98" t="s">
        <v>6230</v>
      </c>
      <c r="J12" s="98" t="s">
        <v>6215</v>
      </c>
      <c r="K12" s="98" t="s">
        <v>6216</v>
      </c>
      <c r="L12" s="98" t="s">
        <v>6215</v>
      </c>
      <c r="M12" s="98" t="s">
        <v>6217</v>
      </c>
      <c r="O12" s="98" t="s">
        <v>6218</v>
      </c>
      <c r="S12" s="107">
        <v>150</v>
      </c>
      <c r="T12" s="98" t="s">
        <v>6215</v>
      </c>
      <c r="V12" s="98" t="s">
        <v>6218</v>
      </c>
      <c r="W12" s="98" t="s">
        <v>6231</v>
      </c>
      <c r="AB12" s="98">
        <v>6</v>
      </c>
      <c r="AC12" s="98" t="s">
        <v>6220</v>
      </c>
      <c r="AD12" s="98" t="s">
        <v>7426</v>
      </c>
      <c r="AJ12" s="18"/>
      <c r="AK12" s="18"/>
      <c r="AN12" s="98" t="s">
        <v>6233</v>
      </c>
      <c r="AP12" s="268">
        <v>4500</v>
      </c>
      <c r="AQ12" s="113">
        <f t="shared" si="1"/>
        <v>104.46143167874165</v>
      </c>
      <c r="AR12" s="269">
        <v>4500</v>
      </c>
      <c r="AS12" s="141" t="s">
        <v>6223</v>
      </c>
      <c r="AT12" s="266">
        <v>6300</v>
      </c>
      <c r="AU12" s="269">
        <v>300000</v>
      </c>
      <c r="AV12" s="269">
        <v>250000</v>
      </c>
      <c r="AX12" s="98" t="s">
        <v>6215</v>
      </c>
      <c r="AY12" s="98" t="s">
        <v>6215</v>
      </c>
      <c r="AZ12" s="98" t="s">
        <v>6215</v>
      </c>
      <c r="BA12" s="98" t="s">
        <v>6215</v>
      </c>
      <c r="BB12" s="98" t="s">
        <v>6215</v>
      </c>
      <c r="BD12" s="98" t="s">
        <v>7427</v>
      </c>
      <c r="BF12" s="98" t="s">
        <v>7428</v>
      </c>
      <c r="BG12" s="98" t="s">
        <v>7429</v>
      </c>
    </row>
    <row r="13" spans="1:59" x14ac:dyDescent="0.35">
      <c r="A13" s="98" t="s">
        <v>10893</v>
      </c>
      <c r="B13" s="17">
        <v>45714.61550925926</v>
      </c>
      <c r="C13" t="s">
        <v>11765</v>
      </c>
      <c r="D13" s="154" t="s">
        <v>10925</v>
      </c>
      <c r="E13" t="s">
        <v>557</v>
      </c>
      <c r="F13" s="154" t="s">
        <v>6795</v>
      </c>
      <c r="G13" s="154" t="s">
        <v>1248</v>
      </c>
      <c r="H13" s="115">
        <v>2021</v>
      </c>
      <c r="I13" s="154" t="s">
        <v>6294</v>
      </c>
      <c r="J13" s="154" t="s">
        <v>6215</v>
      </c>
      <c r="K13" s="154" t="s">
        <v>6216</v>
      </c>
      <c r="L13" s="154" t="s">
        <v>6215</v>
      </c>
      <c r="M13" s="154" t="s">
        <v>6231</v>
      </c>
      <c r="O13" s="154" t="s">
        <v>6215</v>
      </c>
      <c r="Q13" s="243">
        <v>46</v>
      </c>
      <c r="R13" s="243">
        <v>60</v>
      </c>
      <c r="S13" s="243">
        <f>Q13+R13</f>
        <v>106</v>
      </c>
      <c r="T13" s="154" t="s">
        <v>6215</v>
      </c>
      <c r="U13" s="154" t="s">
        <v>8150</v>
      </c>
      <c r="V13" s="154" t="s">
        <v>6218</v>
      </c>
      <c r="W13" s="154" t="s">
        <v>6219</v>
      </c>
      <c r="Y13" s="244">
        <v>2</v>
      </c>
      <c r="Z13" s="244">
        <v>2</v>
      </c>
      <c r="AA13" s="244">
        <v>1</v>
      </c>
      <c r="AB13" s="98">
        <f>SUM(Y13:AA13)</f>
        <v>5</v>
      </c>
      <c r="AC13" s="154" t="s">
        <v>6220</v>
      </c>
      <c r="AD13" s="154" t="s">
        <v>10681</v>
      </c>
      <c r="AF13" s="315">
        <v>1</v>
      </c>
      <c r="AG13" s="315">
        <v>6</v>
      </c>
      <c r="AH13" s="12">
        <f>SUM(AF13:AG13)</f>
        <v>7</v>
      </c>
      <c r="AJ13" s="316">
        <v>7500</v>
      </c>
      <c r="AK13" s="316">
        <v>5000</v>
      </c>
      <c r="AL13" s="154" t="s">
        <v>8267</v>
      </c>
      <c r="AM13" s="154" t="s">
        <v>6215</v>
      </c>
      <c r="AN13" s="154" t="s">
        <v>6262</v>
      </c>
      <c r="AP13" s="316">
        <v>3000</v>
      </c>
      <c r="AQ13" s="113">
        <f t="shared" si="1"/>
        <v>69.640954452494427</v>
      </c>
      <c r="AR13" s="316">
        <v>3000</v>
      </c>
      <c r="AS13" s="141" t="s">
        <v>6223</v>
      </c>
      <c r="AT13" s="316">
        <v>318000</v>
      </c>
      <c r="AU13" s="316">
        <v>106000</v>
      </c>
      <c r="AV13" s="316">
        <v>35000</v>
      </c>
      <c r="AX13" s="154" t="s">
        <v>6215</v>
      </c>
      <c r="AY13" s="154" t="s">
        <v>6215</v>
      </c>
      <c r="AZ13" s="154" t="s">
        <v>6215</v>
      </c>
      <c r="BA13" s="154" t="s">
        <v>6215</v>
      </c>
      <c r="BB13" s="154" t="s">
        <v>6218</v>
      </c>
      <c r="BC13" s="154" t="s">
        <v>7311</v>
      </c>
      <c r="BD13" s="154" t="s">
        <v>10682</v>
      </c>
      <c r="BE13" s="154" t="s">
        <v>6218</v>
      </c>
      <c r="BF13" s="154" t="s">
        <v>7311</v>
      </c>
    </row>
    <row r="14" spans="1:59" x14ac:dyDescent="0.35">
      <c r="A14" s="98" t="s">
        <v>10739</v>
      </c>
      <c r="B14" s="17">
        <v>45695.62164351852</v>
      </c>
      <c r="C14" s="154" t="s">
        <v>4219</v>
      </c>
      <c r="D14" s="154" t="s">
        <v>10829</v>
      </c>
      <c r="E14" s="244" t="s">
        <v>2861</v>
      </c>
      <c r="F14" s="154" t="s">
        <v>6725</v>
      </c>
      <c r="G14" s="154" t="s">
        <v>1245</v>
      </c>
      <c r="H14" s="115">
        <v>2000</v>
      </c>
      <c r="I14" s="154" t="s">
        <v>6294</v>
      </c>
      <c r="J14" s="154" t="s">
        <v>6215</v>
      </c>
      <c r="K14" s="154" t="s">
        <v>6216</v>
      </c>
      <c r="L14" s="154" t="s">
        <v>6215</v>
      </c>
      <c r="M14" s="154" t="s">
        <v>6267</v>
      </c>
      <c r="O14" s="154" t="s">
        <v>6215</v>
      </c>
      <c r="Q14" s="243"/>
      <c r="R14" s="243"/>
      <c r="S14" s="243">
        <v>170</v>
      </c>
      <c r="T14" s="154" t="s">
        <v>6215</v>
      </c>
      <c r="U14" s="154" t="s">
        <v>6474</v>
      </c>
      <c r="V14" s="154" t="s">
        <v>6215</v>
      </c>
      <c r="W14" s="154" t="s">
        <v>6219</v>
      </c>
      <c r="Y14" s="244">
        <v>3</v>
      </c>
      <c r="Z14" s="244">
        <v>3</v>
      </c>
      <c r="AA14" s="244">
        <v>1</v>
      </c>
      <c r="AB14" s="98">
        <f>SUM(Y14:AA14)</f>
        <v>7</v>
      </c>
      <c r="AC14" s="154" t="s">
        <v>6246</v>
      </c>
      <c r="AD14" s="154" t="s">
        <v>6552</v>
      </c>
      <c r="AF14" s="315">
        <v>3</v>
      </c>
      <c r="AG14" s="315">
        <v>10</v>
      </c>
      <c r="AH14" s="12">
        <f>SUM(AF14:AG14)</f>
        <v>13</v>
      </c>
      <c r="AJ14" s="316">
        <v>7000</v>
      </c>
      <c r="AK14" s="316">
        <v>5500</v>
      </c>
      <c r="AL14" s="154" t="s">
        <v>7392</v>
      </c>
      <c r="AM14" s="154" t="s">
        <v>6215</v>
      </c>
      <c r="AN14" s="154" t="s">
        <v>6248</v>
      </c>
      <c r="AP14" s="316">
        <v>2500</v>
      </c>
      <c r="AQ14" s="113">
        <f t="shared" si="1"/>
        <v>58.034128710412027</v>
      </c>
      <c r="AR14" s="316">
        <v>2500</v>
      </c>
      <c r="AS14" s="141" t="s">
        <v>6223</v>
      </c>
      <c r="AT14" s="316">
        <v>5000</v>
      </c>
      <c r="AU14" s="316">
        <v>200000</v>
      </c>
      <c r="AV14" s="316">
        <v>70</v>
      </c>
      <c r="AX14" s="154" t="s">
        <v>6215</v>
      </c>
      <c r="AY14" s="154" t="s">
        <v>6215</v>
      </c>
      <c r="AZ14" s="154" t="s">
        <v>6215</v>
      </c>
      <c r="BA14" s="154" t="s">
        <v>6215</v>
      </c>
      <c r="BB14" s="154" t="s">
        <v>6215</v>
      </c>
      <c r="BC14" s="154" t="s">
        <v>10665</v>
      </c>
      <c r="BD14" s="154" t="s">
        <v>10554</v>
      </c>
      <c r="BE14" s="154" t="s">
        <v>6218</v>
      </c>
      <c r="BF14" s="154" t="s">
        <v>7123</v>
      </c>
    </row>
    <row r="15" spans="1:59" x14ac:dyDescent="0.35">
      <c r="A15" s="98" t="s">
        <v>10750</v>
      </c>
      <c r="B15" s="17">
        <v>45701.795092592591</v>
      </c>
      <c r="C15" s="154" t="s">
        <v>4191</v>
      </c>
      <c r="D15" s="154" t="s">
        <v>10858</v>
      </c>
      <c r="E15" s="244" t="s">
        <v>456</v>
      </c>
      <c r="F15" s="154" t="s">
        <v>6870</v>
      </c>
      <c r="G15" s="154" t="s">
        <v>1248</v>
      </c>
      <c r="H15" s="115">
        <v>2014</v>
      </c>
      <c r="I15" s="154" t="s">
        <v>6214</v>
      </c>
      <c r="J15" s="154" t="s">
        <v>6215</v>
      </c>
      <c r="K15" s="154" t="s">
        <v>6216</v>
      </c>
      <c r="L15" s="154" t="s">
        <v>6215</v>
      </c>
      <c r="M15" s="154" t="s">
        <v>6267</v>
      </c>
      <c r="O15" s="154" t="s">
        <v>6215</v>
      </c>
      <c r="Q15" s="243">
        <v>52</v>
      </c>
      <c r="R15" s="243">
        <v>40</v>
      </c>
      <c r="S15" s="243">
        <f>Q15+R15</f>
        <v>92</v>
      </c>
      <c r="T15" s="154" t="s">
        <v>6215</v>
      </c>
      <c r="U15" s="154" t="s">
        <v>7390</v>
      </c>
      <c r="V15" s="154" t="s">
        <v>6215</v>
      </c>
      <c r="W15" s="154" t="s">
        <v>6268</v>
      </c>
      <c r="Y15" s="244">
        <v>3</v>
      </c>
      <c r="Z15" s="244">
        <v>3</v>
      </c>
      <c r="AA15" s="244">
        <v>1</v>
      </c>
      <c r="AB15" s="98">
        <f>SUM(Y15:AA15)</f>
        <v>7</v>
      </c>
      <c r="AC15" s="154" t="s">
        <v>6246</v>
      </c>
      <c r="AD15" s="154" t="s">
        <v>6695</v>
      </c>
      <c r="AF15" s="315">
        <v>3</v>
      </c>
      <c r="AG15" s="315">
        <v>5</v>
      </c>
      <c r="AH15" s="12">
        <f>SUM(AF15:AG15)</f>
        <v>8</v>
      </c>
      <c r="AJ15" s="316">
        <v>8000</v>
      </c>
      <c r="AK15" s="316">
        <v>5000</v>
      </c>
      <c r="AL15" s="154" t="s">
        <v>9905</v>
      </c>
      <c r="AM15" s="154" t="s">
        <v>6215</v>
      </c>
      <c r="AN15" s="154" t="s">
        <v>6262</v>
      </c>
      <c r="AP15" s="316">
        <v>5000</v>
      </c>
      <c r="AQ15" s="113">
        <f t="shared" si="1"/>
        <v>116.06825742082405</v>
      </c>
      <c r="AR15" s="316">
        <v>8000</v>
      </c>
      <c r="AS15" s="141" t="s">
        <v>6223</v>
      </c>
      <c r="AT15" s="316">
        <v>5000</v>
      </c>
      <c r="AU15" s="316">
        <v>80000</v>
      </c>
      <c r="AV15" s="316">
        <v>50000</v>
      </c>
      <c r="AX15" s="154" t="s">
        <v>6215</v>
      </c>
      <c r="AY15" s="154" t="s">
        <v>6215</v>
      </c>
      <c r="AZ15" s="154" t="s">
        <v>6215</v>
      </c>
      <c r="BA15" s="154" t="s">
        <v>6215</v>
      </c>
      <c r="BB15" s="154" t="s">
        <v>6215</v>
      </c>
      <c r="BC15" s="154" t="s">
        <v>6218</v>
      </c>
      <c r="BD15" s="154" t="s">
        <v>6892</v>
      </c>
      <c r="BE15" s="154" t="s">
        <v>6218</v>
      </c>
      <c r="BF15" s="154" t="s">
        <v>6218</v>
      </c>
    </row>
    <row r="16" spans="1:59" x14ac:dyDescent="0.35">
      <c r="A16" s="98" t="s">
        <v>6535</v>
      </c>
      <c r="B16" s="17">
        <v>45031.459178240744</v>
      </c>
      <c r="C16" s="98" t="s">
        <v>6536</v>
      </c>
      <c r="D16" s="98" t="s">
        <v>6537</v>
      </c>
      <c r="E16" t="s">
        <v>146</v>
      </c>
      <c r="F16" s="98" t="s">
        <v>6213</v>
      </c>
      <c r="G16" s="98" t="s">
        <v>1245</v>
      </c>
      <c r="H16" s="115">
        <v>2006</v>
      </c>
      <c r="I16" s="98" t="s">
        <v>6230</v>
      </c>
      <c r="J16" s="98" t="s">
        <v>6215</v>
      </c>
      <c r="K16" s="98" t="s">
        <v>6216</v>
      </c>
      <c r="L16" s="98" t="s">
        <v>6215</v>
      </c>
      <c r="M16" s="98" t="s">
        <v>6217</v>
      </c>
      <c r="O16" s="98" t="s">
        <v>6215</v>
      </c>
      <c r="S16" s="107">
        <v>200</v>
      </c>
      <c r="T16" s="98" t="s">
        <v>6215</v>
      </c>
      <c r="V16" s="98" t="s">
        <v>6215</v>
      </c>
      <c r="W16" s="98" t="s">
        <v>6219</v>
      </c>
      <c r="AB16" s="98">
        <v>10</v>
      </c>
      <c r="AC16" s="98" t="s">
        <v>6220</v>
      </c>
      <c r="AD16" s="98" t="s">
        <v>6538</v>
      </c>
      <c r="AJ16" s="18"/>
      <c r="AK16" s="18"/>
      <c r="AN16" s="98" t="s">
        <v>6262</v>
      </c>
      <c r="AP16" s="264">
        <v>4500</v>
      </c>
      <c r="AQ16" s="113">
        <f t="shared" si="1"/>
        <v>104.46143167874165</v>
      </c>
      <c r="AR16" s="18">
        <v>9000</v>
      </c>
      <c r="AS16" s="141" t="s">
        <v>6223</v>
      </c>
      <c r="AT16" s="96"/>
      <c r="AU16" s="18"/>
      <c r="AV16" s="18"/>
      <c r="AX16" s="98" t="s">
        <v>6215</v>
      </c>
      <c r="AY16" s="98" t="s">
        <v>6215</v>
      </c>
      <c r="AZ16" s="98" t="s">
        <v>6215</v>
      </c>
      <c r="BA16" s="98" t="s">
        <v>6215</v>
      </c>
      <c r="BB16" s="98" t="s">
        <v>6218</v>
      </c>
      <c r="BD16" s="98" t="s">
        <v>6234</v>
      </c>
      <c r="BF16" s="98" t="s">
        <v>6539</v>
      </c>
      <c r="BG16" s="98" t="s">
        <v>6540</v>
      </c>
    </row>
    <row r="17" spans="1:59" x14ac:dyDescent="0.35">
      <c r="A17" s="98" t="s">
        <v>10234</v>
      </c>
      <c r="B17" s="17">
        <v>45596.771238425928</v>
      </c>
      <c r="C17" s="154" t="s">
        <v>10452</v>
      </c>
      <c r="D17" s="154" t="s">
        <v>9655</v>
      </c>
      <c r="E17" s="244" t="s">
        <v>649</v>
      </c>
      <c r="F17" s="154" t="s">
        <v>6800</v>
      </c>
      <c r="G17" s="154" t="s">
        <v>1245</v>
      </c>
      <c r="H17" s="115">
        <v>2021</v>
      </c>
      <c r="I17" s="154" t="s">
        <v>6230</v>
      </c>
      <c r="J17" s="154" t="s">
        <v>6215</v>
      </c>
      <c r="K17" s="154" t="s">
        <v>6216</v>
      </c>
      <c r="L17" s="154" t="s">
        <v>6215</v>
      </c>
      <c r="M17" s="154" t="s">
        <v>6231</v>
      </c>
      <c r="O17" s="154" t="s">
        <v>6215</v>
      </c>
      <c r="Q17" s="243">
        <v>98</v>
      </c>
      <c r="R17" s="243">
        <v>106</v>
      </c>
      <c r="S17" s="243">
        <f>Q17+R17</f>
        <v>204</v>
      </c>
      <c r="T17" s="244" t="s">
        <v>6215</v>
      </c>
      <c r="U17" s="154" t="s">
        <v>7390</v>
      </c>
      <c r="V17" s="154" t="s">
        <v>6218</v>
      </c>
      <c r="W17" s="154" t="s">
        <v>6219</v>
      </c>
      <c r="Y17" s="244">
        <v>6</v>
      </c>
      <c r="Z17" s="244">
        <v>3</v>
      </c>
      <c r="AA17" s="244">
        <v>3</v>
      </c>
      <c r="AB17" s="98">
        <f>SUM(Y17:AA17)</f>
        <v>12</v>
      </c>
      <c r="AC17" s="154" t="s">
        <v>6220</v>
      </c>
      <c r="AD17" s="154" t="s">
        <v>9634</v>
      </c>
      <c r="AF17" s="315">
        <v>7</v>
      </c>
      <c r="AG17" s="315">
        <v>6</v>
      </c>
      <c r="AH17" s="12">
        <f>SUM(AF17:AG17)</f>
        <v>13</v>
      </c>
      <c r="AJ17" s="316">
        <v>12000</v>
      </c>
      <c r="AK17" s="316">
        <v>6000</v>
      </c>
      <c r="AL17" s="154" t="s">
        <v>8267</v>
      </c>
      <c r="AM17" s="154" t="s">
        <v>6215</v>
      </c>
      <c r="AN17" s="154" t="s">
        <v>6262</v>
      </c>
      <c r="AP17" s="316">
        <v>4100</v>
      </c>
      <c r="AQ17" s="113">
        <f t="shared" si="1"/>
        <v>95.175971085075716</v>
      </c>
      <c r="AR17" s="316">
        <v>6100</v>
      </c>
      <c r="AS17" s="141" t="s">
        <v>6223</v>
      </c>
      <c r="AT17" s="316">
        <v>18000</v>
      </c>
      <c r="AU17" s="316">
        <v>20000</v>
      </c>
      <c r="AV17" s="316">
        <v>150000</v>
      </c>
      <c r="AX17" s="154" t="s">
        <v>6215</v>
      </c>
      <c r="AY17" s="154" t="s">
        <v>6215</v>
      </c>
      <c r="AZ17" s="154" t="s">
        <v>6215</v>
      </c>
      <c r="BA17" s="154" t="s">
        <v>6215</v>
      </c>
      <c r="BB17" s="154" t="s">
        <v>6218</v>
      </c>
      <c r="BC17" s="154" t="s">
        <v>10453</v>
      </c>
      <c r="BD17" s="154" t="s">
        <v>6978</v>
      </c>
      <c r="BE17" s="154" t="s">
        <v>6218</v>
      </c>
      <c r="BF17" s="154" t="s">
        <v>9636</v>
      </c>
    </row>
    <row r="18" spans="1:59" x14ac:dyDescent="0.35">
      <c r="A18" s="98" t="s">
        <v>8980</v>
      </c>
      <c r="B18" s="17">
        <v>45401.53875</v>
      </c>
      <c r="C18" t="s">
        <v>2164</v>
      </c>
      <c r="D18" t="s">
        <v>9128</v>
      </c>
      <c r="E18" s="244" t="s">
        <v>1816</v>
      </c>
      <c r="F18" t="s">
        <v>6684</v>
      </c>
      <c r="G18" t="s">
        <v>1245</v>
      </c>
      <c r="H18" s="115">
        <v>2011</v>
      </c>
      <c r="I18" t="s">
        <v>6294</v>
      </c>
      <c r="J18" t="s">
        <v>6215</v>
      </c>
      <c r="K18" t="s">
        <v>6216</v>
      </c>
      <c r="L18" t="s">
        <v>6215</v>
      </c>
      <c r="M18" t="s">
        <v>6267</v>
      </c>
      <c r="O18" t="s">
        <v>6218</v>
      </c>
      <c r="S18" s="107">
        <v>137</v>
      </c>
      <c r="T18" s="98" t="s">
        <v>6215</v>
      </c>
      <c r="U18" t="s">
        <v>7390</v>
      </c>
      <c r="V18" t="s">
        <v>6218</v>
      </c>
      <c r="W18" t="s">
        <v>6219</v>
      </c>
      <c r="Y18" s="98">
        <v>2</v>
      </c>
      <c r="Z18" s="98">
        <v>2</v>
      </c>
      <c r="AA18" s="98">
        <v>2</v>
      </c>
      <c r="AB18" s="98">
        <f>SUM(Y18:AA18)</f>
        <v>6</v>
      </c>
      <c r="AC18" t="s">
        <v>6220</v>
      </c>
      <c r="AD18" t="s">
        <v>6219</v>
      </c>
      <c r="AF18" s="12">
        <v>3</v>
      </c>
      <c r="AG18" s="12">
        <v>5</v>
      </c>
      <c r="AH18" s="12">
        <f>SUM(AF18:AG18)</f>
        <v>8</v>
      </c>
      <c r="AJ18" s="238">
        <v>7500</v>
      </c>
      <c r="AK18" s="238">
        <v>5000</v>
      </c>
      <c r="AL18" t="s">
        <v>6474</v>
      </c>
      <c r="AM18" t="s">
        <v>6215</v>
      </c>
      <c r="AN18" t="s">
        <v>6262</v>
      </c>
      <c r="AP18" s="238">
        <v>3000</v>
      </c>
      <c r="AQ18" s="113">
        <f t="shared" si="1"/>
        <v>69.640954452494427</v>
      </c>
      <c r="AR18" s="238">
        <v>5000</v>
      </c>
      <c r="AS18" s="141" t="s">
        <v>6223</v>
      </c>
      <c r="AT18" s="307">
        <v>5750</v>
      </c>
      <c r="AU18" s="238">
        <v>183000</v>
      </c>
      <c r="AV18" s="238">
        <v>100000</v>
      </c>
      <c r="AX18" t="s">
        <v>6215</v>
      </c>
      <c r="AY18" t="s">
        <v>6215</v>
      </c>
      <c r="AZ18" t="s">
        <v>6218</v>
      </c>
      <c r="BA18" t="s">
        <v>6215</v>
      </c>
      <c r="BB18" t="s">
        <v>6218</v>
      </c>
      <c r="BC18" t="s">
        <v>9129</v>
      </c>
      <c r="BD18" t="s">
        <v>9130</v>
      </c>
      <c r="BE18" t="s">
        <v>6218</v>
      </c>
      <c r="BF18" t="s">
        <v>6235</v>
      </c>
    </row>
    <row r="19" spans="1:59" x14ac:dyDescent="0.35">
      <c r="A19" s="98" t="s">
        <v>9362</v>
      </c>
      <c r="B19" s="17">
        <v>45490.338888888888</v>
      </c>
      <c r="C19" t="s">
        <v>2645</v>
      </c>
      <c r="D19" t="s">
        <v>9673</v>
      </c>
      <c r="E19" s="98" t="s">
        <v>1382</v>
      </c>
      <c r="F19" t="s">
        <v>6469</v>
      </c>
      <c r="G19" t="s">
        <v>1245</v>
      </c>
      <c r="H19" s="115">
        <v>2016</v>
      </c>
      <c r="I19" t="s">
        <v>6294</v>
      </c>
      <c r="J19" t="s">
        <v>6215</v>
      </c>
      <c r="K19" t="s">
        <v>6216</v>
      </c>
      <c r="L19" t="s">
        <v>6215</v>
      </c>
      <c r="M19" t="s">
        <v>6217</v>
      </c>
      <c r="O19" t="s">
        <v>6218</v>
      </c>
      <c r="S19" s="107">
        <v>355</v>
      </c>
      <c r="T19" s="98" t="s">
        <v>6215</v>
      </c>
      <c r="U19" t="s">
        <v>7390</v>
      </c>
      <c r="V19" t="s">
        <v>6218</v>
      </c>
      <c r="W19" t="s">
        <v>6296</v>
      </c>
      <c r="Y19" s="98">
        <v>18</v>
      </c>
      <c r="Z19" s="98">
        <v>12</v>
      </c>
      <c r="AA19" s="98">
        <v>0</v>
      </c>
      <c r="AB19" s="98">
        <f>Y19+Z19+AA19</f>
        <v>30</v>
      </c>
      <c r="AC19" t="s">
        <v>6246</v>
      </c>
      <c r="AD19" t="s">
        <v>6218</v>
      </c>
      <c r="AF19" s="12">
        <v>6</v>
      </c>
      <c r="AG19" s="12">
        <v>10</v>
      </c>
      <c r="AH19" s="12">
        <f>AF19+AG19</f>
        <v>16</v>
      </c>
      <c r="AJ19" s="238">
        <v>18000</v>
      </c>
      <c r="AK19" s="238">
        <v>8000</v>
      </c>
      <c r="AL19" t="s">
        <v>8267</v>
      </c>
      <c r="AM19" t="s">
        <v>6215</v>
      </c>
      <c r="AN19" t="s">
        <v>6262</v>
      </c>
      <c r="AP19" s="238">
        <v>4000</v>
      </c>
      <c r="AQ19" s="113">
        <f t="shared" si="1"/>
        <v>92.85460593665924</v>
      </c>
      <c r="AR19" s="238">
        <v>11500</v>
      </c>
      <c r="AS19" s="141" t="s">
        <v>6223</v>
      </c>
      <c r="AT19" s="238">
        <v>2000</v>
      </c>
      <c r="AU19" s="238">
        <v>900000</v>
      </c>
      <c r="AV19" s="238">
        <v>300000</v>
      </c>
      <c r="AX19" t="s">
        <v>6215</v>
      </c>
      <c r="AY19" t="s">
        <v>6215</v>
      </c>
      <c r="AZ19" t="s">
        <v>6215</v>
      </c>
      <c r="BA19" t="s">
        <v>6215</v>
      </c>
      <c r="BB19" t="s">
        <v>6218</v>
      </c>
      <c r="BC19" t="s">
        <v>8744</v>
      </c>
      <c r="BD19" t="s">
        <v>9674</v>
      </c>
      <c r="BE19" t="s">
        <v>6215</v>
      </c>
      <c r="BF19" t="s">
        <v>6218</v>
      </c>
    </row>
    <row r="20" spans="1:59" x14ac:dyDescent="0.35">
      <c r="A20" s="98" t="s">
        <v>11382</v>
      </c>
      <c r="B20" s="117">
        <v>45826.594050925924</v>
      </c>
      <c r="C20" s="154" t="s">
        <v>5292</v>
      </c>
      <c r="D20" s="154" t="s">
        <v>11481</v>
      </c>
      <c r="E20" t="s">
        <v>102</v>
      </c>
      <c r="F20" s="154" t="s">
        <v>6213</v>
      </c>
      <c r="G20" s="154" t="s">
        <v>1248</v>
      </c>
      <c r="H20" s="115">
        <v>2022</v>
      </c>
      <c r="I20" s="154" t="s">
        <v>6230</v>
      </c>
      <c r="J20" s="154" t="s">
        <v>6215</v>
      </c>
      <c r="K20" s="154" t="s">
        <v>6216</v>
      </c>
      <c r="L20" s="154" t="s">
        <v>6215</v>
      </c>
      <c r="M20" s="154" t="s">
        <v>6217</v>
      </c>
      <c r="O20" s="154" t="s">
        <v>6215</v>
      </c>
      <c r="Q20" s="129">
        <v>57</v>
      </c>
      <c r="R20" s="129">
        <v>68</v>
      </c>
      <c r="S20" s="129">
        <v>125</v>
      </c>
      <c r="T20" s="154" t="s">
        <v>6215</v>
      </c>
      <c r="U20" s="154" t="s">
        <v>6474</v>
      </c>
      <c r="V20" s="154" t="s">
        <v>6218</v>
      </c>
      <c r="W20" s="154" t="s">
        <v>6268</v>
      </c>
      <c r="Y20" s="244">
        <v>1</v>
      </c>
      <c r="Z20" s="244">
        <v>1</v>
      </c>
      <c r="AA20" s="244">
        <v>1</v>
      </c>
      <c r="AB20" s="244">
        <v>3</v>
      </c>
      <c r="AC20" s="154" t="s">
        <v>6254</v>
      </c>
      <c r="AD20" s="154" t="s">
        <v>7123</v>
      </c>
      <c r="AF20" s="154">
        <v>3</v>
      </c>
      <c r="AG20" s="12">
        <v>2</v>
      </c>
      <c r="AH20" s="12">
        <v>5</v>
      </c>
      <c r="AJ20" s="154">
        <v>8000</v>
      </c>
      <c r="AK20" s="154">
        <v>5000</v>
      </c>
      <c r="AL20" s="154" t="s">
        <v>7392</v>
      </c>
      <c r="AM20" s="154" t="s">
        <v>6215</v>
      </c>
      <c r="AN20" s="154" t="s">
        <v>6233</v>
      </c>
      <c r="AP20" s="154">
        <v>2400</v>
      </c>
      <c r="AQ20" s="113">
        <f t="shared" si="1"/>
        <v>55.712763561995544</v>
      </c>
      <c r="AR20" s="154">
        <v>2400</v>
      </c>
      <c r="AS20" s="154" t="s">
        <v>6223</v>
      </c>
      <c r="AT20" s="154">
        <v>300000</v>
      </c>
      <c r="AU20" s="154">
        <v>100000</v>
      </c>
      <c r="AV20" s="154">
        <v>53800</v>
      </c>
      <c r="AX20" s="154" t="s">
        <v>6215</v>
      </c>
      <c r="AY20" s="154" t="s">
        <v>6215</v>
      </c>
      <c r="AZ20" s="154" t="s">
        <v>6215</v>
      </c>
      <c r="BA20" s="154" t="s">
        <v>6215</v>
      </c>
      <c r="BB20" s="154" t="s">
        <v>6218</v>
      </c>
      <c r="BC20" s="154" t="s">
        <v>11482</v>
      </c>
      <c r="BD20" s="154" t="s">
        <v>11483</v>
      </c>
      <c r="BE20" s="154" t="s">
        <v>6218</v>
      </c>
      <c r="BF20" s="154" t="s">
        <v>11484</v>
      </c>
    </row>
    <row r="21" spans="1:59" x14ac:dyDescent="0.35">
      <c r="A21" s="98" t="s">
        <v>6632</v>
      </c>
      <c r="B21" s="17">
        <v>45050.416898148149</v>
      </c>
      <c r="C21" s="98" t="s">
        <v>861</v>
      </c>
      <c r="D21" s="98" t="s">
        <v>6633</v>
      </c>
      <c r="E21" s="98" t="s">
        <v>230</v>
      </c>
      <c r="F21" s="98" t="s">
        <v>6481</v>
      </c>
      <c r="G21" s="98" t="s">
        <v>1248</v>
      </c>
      <c r="H21" s="115">
        <v>2012</v>
      </c>
      <c r="I21" s="98" t="s">
        <v>6214</v>
      </c>
      <c r="J21" s="98" t="s">
        <v>6215</v>
      </c>
      <c r="K21" s="98" t="s">
        <v>6216</v>
      </c>
      <c r="L21" s="98" t="s">
        <v>6215</v>
      </c>
      <c r="M21" s="98" t="s">
        <v>6267</v>
      </c>
      <c r="O21" s="98" t="s">
        <v>6215</v>
      </c>
      <c r="S21" s="107">
        <v>259</v>
      </c>
      <c r="T21" s="98" t="s">
        <v>6215</v>
      </c>
      <c r="V21" s="98" t="s">
        <v>6218</v>
      </c>
      <c r="W21" s="98" t="s">
        <v>6268</v>
      </c>
      <c r="AB21" s="98">
        <v>3</v>
      </c>
      <c r="AC21" s="98" t="s">
        <v>6220</v>
      </c>
      <c r="AD21" s="98" t="s">
        <v>6634</v>
      </c>
      <c r="AJ21" s="18"/>
      <c r="AK21" s="18"/>
      <c r="AM21" s="98" t="s">
        <v>6215</v>
      </c>
      <c r="AN21" s="98" t="s">
        <v>6262</v>
      </c>
      <c r="AP21" s="264">
        <v>5100</v>
      </c>
      <c r="AQ21" s="113">
        <f t="shared" si="1"/>
        <v>118.38962256924053</v>
      </c>
      <c r="AR21" s="18">
        <v>9000</v>
      </c>
      <c r="AS21" s="141" t="s">
        <v>6223</v>
      </c>
      <c r="AT21" s="96"/>
      <c r="AU21" s="18">
        <v>100000</v>
      </c>
      <c r="AV21" s="18"/>
      <c r="AX21" s="98" t="s">
        <v>6215</v>
      </c>
      <c r="AY21" s="98" t="s">
        <v>6215</v>
      </c>
      <c r="AZ21" s="98" t="s">
        <v>6215</v>
      </c>
      <c r="BA21" s="98" t="s">
        <v>6215</v>
      </c>
      <c r="BB21" s="98" t="s">
        <v>6215</v>
      </c>
      <c r="BD21" s="98" t="s">
        <v>6635</v>
      </c>
      <c r="BF21" s="98" t="s">
        <v>6218</v>
      </c>
      <c r="BG21" s="98" t="s">
        <v>6636</v>
      </c>
    </row>
    <row r="22" spans="1:59" x14ac:dyDescent="0.35">
      <c r="A22" s="98" t="s">
        <v>7724</v>
      </c>
      <c r="B22" s="17">
        <v>45145.641296296293</v>
      </c>
      <c r="C22" s="98" t="s">
        <v>1092</v>
      </c>
      <c r="D22" t="s">
        <v>7725</v>
      </c>
      <c r="E22" s="235" t="s">
        <v>549</v>
      </c>
      <c r="F22" s="98" t="s">
        <v>6213</v>
      </c>
      <c r="G22" s="98" t="s">
        <v>1245</v>
      </c>
      <c r="H22" s="115">
        <v>2019</v>
      </c>
      <c r="I22" s="98" t="s">
        <v>6230</v>
      </c>
      <c r="J22" s="98" t="s">
        <v>6215</v>
      </c>
      <c r="K22" s="98" t="s">
        <v>6216</v>
      </c>
      <c r="L22" s="98" t="s">
        <v>6215</v>
      </c>
      <c r="M22" s="98" t="s">
        <v>6217</v>
      </c>
      <c r="O22" s="98" t="s">
        <v>6215</v>
      </c>
      <c r="S22" s="107">
        <v>101</v>
      </c>
      <c r="T22" s="98" t="s">
        <v>6215</v>
      </c>
      <c r="V22" s="98" t="s">
        <v>6218</v>
      </c>
      <c r="W22" s="98" t="s">
        <v>6268</v>
      </c>
      <c r="AB22" s="98">
        <v>5</v>
      </c>
      <c r="AC22" s="98" t="s">
        <v>6254</v>
      </c>
      <c r="AD22" s="98" t="s">
        <v>6569</v>
      </c>
      <c r="AJ22" s="18"/>
      <c r="AK22" s="18"/>
      <c r="AM22" s="98" t="s">
        <v>6215</v>
      </c>
      <c r="AN22" s="98" t="s">
        <v>6262</v>
      </c>
      <c r="AP22" s="264">
        <v>5400</v>
      </c>
      <c r="AQ22" s="113">
        <f t="shared" si="1"/>
        <v>125.35371801448997</v>
      </c>
      <c r="AR22" s="18">
        <v>15000</v>
      </c>
      <c r="AS22" s="141" t="s">
        <v>6223</v>
      </c>
      <c r="AT22" s="96"/>
      <c r="AU22" s="18"/>
      <c r="AV22" s="18"/>
      <c r="AX22" s="98" t="s">
        <v>6215</v>
      </c>
      <c r="AY22" s="98" t="s">
        <v>6215</v>
      </c>
      <c r="AZ22" s="98" t="s">
        <v>6215</v>
      </c>
      <c r="BA22" s="98" t="s">
        <v>6215</v>
      </c>
      <c r="BB22" s="98" t="s">
        <v>6215</v>
      </c>
      <c r="BD22" s="98" t="s">
        <v>6270</v>
      </c>
      <c r="BF22" s="98" t="s">
        <v>6271</v>
      </c>
      <c r="BG22" s="98" t="s">
        <v>7726</v>
      </c>
    </row>
    <row r="23" spans="1:59" x14ac:dyDescent="0.35">
      <c r="A23" s="98" t="s">
        <v>6499</v>
      </c>
      <c r="B23" s="17">
        <v>45028.647465277776</v>
      </c>
      <c r="C23" s="98" t="s">
        <v>6500</v>
      </c>
      <c r="D23" s="98" t="s">
        <v>6501</v>
      </c>
      <c r="E23" t="s">
        <v>306</v>
      </c>
      <c r="F23" s="98" t="s">
        <v>6334</v>
      </c>
      <c r="G23" s="98" t="s">
        <v>1245</v>
      </c>
      <c r="H23" s="115">
        <v>2019</v>
      </c>
      <c r="I23" s="98" t="s">
        <v>6230</v>
      </c>
      <c r="J23" s="98" t="s">
        <v>6215</v>
      </c>
      <c r="K23" s="98" t="s">
        <v>6216</v>
      </c>
      <c r="L23" s="98" t="s">
        <v>6215</v>
      </c>
      <c r="M23" s="98" t="s">
        <v>6267</v>
      </c>
      <c r="O23" s="98" t="s">
        <v>6215</v>
      </c>
      <c r="S23" s="107">
        <v>70</v>
      </c>
      <c r="T23" s="98" t="s">
        <v>6215</v>
      </c>
      <c r="V23" s="98" t="s">
        <v>6218</v>
      </c>
      <c r="W23" s="98" t="s">
        <v>6268</v>
      </c>
      <c r="AB23" s="98">
        <v>5</v>
      </c>
      <c r="AC23" s="98" t="s">
        <v>6220</v>
      </c>
      <c r="AD23" s="98" t="s">
        <v>6357</v>
      </c>
      <c r="AJ23" s="18"/>
      <c r="AK23" s="18"/>
      <c r="AM23" s="98" t="s">
        <v>6215</v>
      </c>
      <c r="AN23" s="98" t="s">
        <v>6262</v>
      </c>
      <c r="AP23" s="264">
        <v>6000</v>
      </c>
      <c r="AQ23" s="113">
        <f t="shared" si="1"/>
        <v>139.28190890498885</v>
      </c>
      <c r="AR23" s="18">
        <v>10500</v>
      </c>
      <c r="AS23" s="141" t="s">
        <v>6223</v>
      </c>
      <c r="AT23" s="96"/>
      <c r="AU23" s="18">
        <v>250000</v>
      </c>
      <c r="AV23" s="18"/>
      <c r="AX23" s="98" t="s">
        <v>6215</v>
      </c>
      <c r="AY23" s="98" t="s">
        <v>6215</v>
      </c>
      <c r="AZ23" s="98" t="s">
        <v>6215</v>
      </c>
      <c r="BA23" s="98" t="s">
        <v>6215</v>
      </c>
      <c r="BB23" s="98" t="s">
        <v>6218</v>
      </c>
      <c r="BD23" s="98" t="s">
        <v>6234</v>
      </c>
      <c r="BF23" s="98" t="s">
        <v>6235</v>
      </c>
      <c r="BG23" s="98" t="s">
        <v>6502</v>
      </c>
    </row>
    <row r="24" spans="1:59" x14ac:dyDescent="0.35">
      <c r="A24" s="98" t="s">
        <v>10346</v>
      </c>
      <c r="B24" s="17">
        <v>45624.666203703702</v>
      </c>
      <c r="C24" s="154" t="s">
        <v>3813</v>
      </c>
      <c r="D24" s="154" t="s">
        <v>7822</v>
      </c>
      <c r="E24" s="244" t="s">
        <v>230</v>
      </c>
      <c r="F24" s="154" t="s">
        <v>6394</v>
      </c>
      <c r="G24" s="154" t="s">
        <v>1248</v>
      </c>
      <c r="H24" s="115">
        <v>2018</v>
      </c>
      <c r="I24" s="154" t="s">
        <v>6230</v>
      </c>
      <c r="J24" s="154" t="s">
        <v>6215</v>
      </c>
      <c r="K24" s="154" t="s">
        <v>6216</v>
      </c>
      <c r="L24" s="154" t="s">
        <v>6215</v>
      </c>
      <c r="M24" s="154" t="s">
        <v>6267</v>
      </c>
      <c r="O24" s="154" t="s">
        <v>6215</v>
      </c>
      <c r="Q24" s="243"/>
      <c r="R24" s="243"/>
      <c r="S24" s="243">
        <v>350</v>
      </c>
      <c r="T24" s="154" t="s">
        <v>6215</v>
      </c>
      <c r="U24" s="154" t="s">
        <v>7390</v>
      </c>
      <c r="V24" s="154" t="s">
        <v>6215</v>
      </c>
      <c r="W24" s="154" t="s">
        <v>6219</v>
      </c>
      <c r="Y24" s="244">
        <v>4</v>
      </c>
      <c r="Z24" s="244">
        <v>4</v>
      </c>
      <c r="AA24" s="244">
        <v>5</v>
      </c>
      <c r="AB24" s="98">
        <f>SUM(Y24:AA24)</f>
        <v>13</v>
      </c>
      <c r="AC24" s="154" t="s">
        <v>6220</v>
      </c>
      <c r="AD24" s="154" t="s">
        <v>8468</v>
      </c>
      <c r="AF24" s="315">
        <v>4</v>
      </c>
      <c r="AG24" s="315">
        <v>6</v>
      </c>
      <c r="AH24" s="12">
        <f>SUM(AF24:AG24)</f>
        <v>10</v>
      </c>
      <c r="AJ24" s="316">
        <v>15000</v>
      </c>
      <c r="AK24" s="316">
        <v>10000</v>
      </c>
      <c r="AL24" s="154" t="s">
        <v>8267</v>
      </c>
      <c r="AM24" s="154" t="s">
        <v>6215</v>
      </c>
      <c r="AN24" s="154" t="s">
        <v>6389</v>
      </c>
      <c r="AP24" s="316">
        <v>4000</v>
      </c>
      <c r="AQ24" s="113">
        <f t="shared" si="1"/>
        <v>92.85460593665924</v>
      </c>
      <c r="AR24" s="316">
        <v>9200</v>
      </c>
      <c r="AS24" s="141" t="s">
        <v>6223</v>
      </c>
      <c r="AT24" s="316">
        <v>100000</v>
      </c>
      <c r="AU24" s="316">
        <v>5000000</v>
      </c>
      <c r="AV24" s="316">
        <v>100000</v>
      </c>
      <c r="AX24" s="154" t="s">
        <v>6215</v>
      </c>
      <c r="AY24" s="154" t="s">
        <v>6215</v>
      </c>
      <c r="AZ24" s="154" t="s">
        <v>6215</v>
      </c>
      <c r="BA24" s="154" t="s">
        <v>6215</v>
      </c>
      <c r="BB24" s="154" t="s">
        <v>6215</v>
      </c>
      <c r="BC24" s="154" t="s">
        <v>6235</v>
      </c>
      <c r="BD24" s="154" t="s">
        <v>10619</v>
      </c>
      <c r="BE24" s="154" t="s">
        <v>6218</v>
      </c>
      <c r="BF24" s="154" t="s">
        <v>6235</v>
      </c>
    </row>
    <row r="25" spans="1:59" x14ac:dyDescent="0.35">
      <c r="A25" s="98" t="s">
        <v>7715</v>
      </c>
      <c r="B25" s="17">
        <v>45145.539826388886</v>
      </c>
      <c r="C25" s="141" t="s">
        <v>1909</v>
      </c>
      <c r="D25" t="s">
        <v>6537</v>
      </c>
      <c r="E25" s="235" t="s">
        <v>146</v>
      </c>
      <c r="F25" s="98" t="s">
        <v>6213</v>
      </c>
      <c r="G25" s="98" t="s">
        <v>1248</v>
      </c>
      <c r="H25" s="115">
        <v>2011</v>
      </c>
      <c r="I25" s="98" t="s">
        <v>6230</v>
      </c>
      <c r="J25" s="98" t="s">
        <v>6295</v>
      </c>
      <c r="K25" s="98" t="s">
        <v>6216</v>
      </c>
      <c r="L25" s="98" t="s">
        <v>6215</v>
      </c>
      <c r="M25" s="98" t="s">
        <v>6217</v>
      </c>
      <c r="O25" s="98" t="s">
        <v>6215</v>
      </c>
      <c r="S25" s="107">
        <v>240</v>
      </c>
      <c r="T25" s="98" t="s">
        <v>6215</v>
      </c>
      <c r="V25" s="98" t="s">
        <v>6215</v>
      </c>
      <c r="W25" s="98" t="s">
        <v>6219</v>
      </c>
      <c r="AB25" s="98">
        <v>11</v>
      </c>
      <c r="AC25" s="98" t="s">
        <v>6220</v>
      </c>
      <c r="AD25" s="98" t="s">
        <v>7716</v>
      </c>
      <c r="AJ25" s="18"/>
      <c r="AK25" s="18"/>
      <c r="AN25" s="98" t="s">
        <v>6233</v>
      </c>
      <c r="AP25" s="264">
        <v>6000</v>
      </c>
      <c r="AQ25" s="113">
        <f t="shared" si="1"/>
        <v>139.28190890498885</v>
      </c>
      <c r="AR25" s="18">
        <v>15000</v>
      </c>
      <c r="AS25" s="141" t="s">
        <v>6223</v>
      </c>
      <c r="AT25" s="96"/>
      <c r="AU25" s="18">
        <v>400000</v>
      </c>
      <c r="AV25" s="18"/>
      <c r="AX25" s="98" t="s">
        <v>6215</v>
      </c>
      <c r="AY25" s="98" t="s">
        <v>6215</v>
      </c>
      <c r="AZ25" s="98" t="s">
        <v>6215</v>
      </c>
      <c r="BA25" s="98" t="s">
        <v>6215</v>
      </c>
      <c r="BB25" s="98" t="s">
        <v>6218</v>
      </c>
      <c r="BD25" s="98" t="s">
        <v>6653</v>
      </c>
      <c r="BF25" s="98" t="s">
        <v>6235</v>
      </c>
      <c r="BG25" s="98" t="s">
        <v>7717</v>
      </c>
    </row>
    <row r="26" spans="1:59" x14ac:dyDescent="0.35">
      <c r="A26" s="98" t="s">
        <v>6899</v>
      </c>
      <c r="B26" s="17">
        <v>45084.459652777776</v>
      </c>
      <c r="C26" s="98" t="s">
        <v>991</v>
      </c>
      <c r="D26" s="98" t="s">
        <v>6340</v>
      </c>
      <c r="E26" s="98" t="s">
        <v>14</v>
      </c>
      <c r="F26" s="98" t="s">
        <v>6213</v>
      </c>
      <c r="G26" s="98" t="s">
        <v>1248</v>
      </c>
      <c r="H26" s="115">
        <v>2004</v>
      </c>
      <c r="I26" s="98" t="s">
        <v>6230</v>
      </c>
      <c r="J26" s="98" t="s">
        <v>6215</v>
      </c>
      <c r="K26" s="98" t="s">
        <v>6216</v>
      </c>
      <c r="L26" s="98" t="s">
        <v>6215</v>
      </c>
      <c r="M26" s="98" t="s">
        <v>6217</v>
      </c>
      <c r="O26" s="98" t="s">
        <v>6215</v>
      </c>
      <c r="Q26" s="107">
        <v>170</v>
      </c>
      <c r="R26" s="107">
        <v>190</v>
      </c>
      <c r="S26" s="107">
        <f>SUM(Q26:R26)</f>
        <v>360</v>
      </c>
      <c r="T26" s="98" t="s">
        <v>6215</v>
      </c>
      <c r="V26" s="98" t="s">
        <v>6218</v>
      </c>
      <c r="W26" s="98" t="s">
        <v>6219</v>
      </c>
      <c r="AB26" s="98">
        <v>5</v>
      </c>
      <c r="AC26" s="98" t="s">
        <v>6220</v>
      </c>
      <c r="AD26" s="98" t="s">
        <v>6900</v>
      </c>
      <c r="AJ26" s="18"/>
      <c r="AK26" s="18"/>
      <c r="AN26" s="98" t="s">
        <v>6248</v>
      </c>
      <c r="AP26" s="264">
        <v>6000</v>
      </c>
      <c r="AQ26" s="113">
        <f t="shared" si="1"/>
        <v>139.28190890498885</v>
      </c>
      <c r="AR26" s="18">
        <v>16800</v>
      </c>
      <c r="AS26" s="141" t="s">
        <v>6223</v>
      </c>
      <c r="AT26" s="96"/>
      <c r="AU26" s="18"/>
      <c r="AV26" s="18"/>
      <c r="AX26" s="98" t="s">
        <v>6215</v>
      </c>
      <c r="AY26" s="98" t="s">
        <v>6215</v>
      </c>
      <c r="AZ26" s="98" t="s">
        <v>6215</v>
      </c>
      <c r="BA26" s="98" t="s">
        <v>6215</v>
      </c>
      <c r="BB26" s="98" t="s">
        <v>6218</v>
      </c>
      <c r="BD26" s="98" t="s">
        <v>6901</v>
      </c>
      <c r="BF26" s="98" t="s">
        <v>6235</v>
      </c>
      <c r="BG26" s="98" t="s">
        <v>6902</v>
      </c>
    </row>
    <row r="27" spans="1:59" x14ac:dyDescent="0.35">
      <c r="A27" s="98" t="s">
        <v>7683</v>
      </c>
      <c r="B27" s="17">
        <v>45142.583078703705</v>
      </c>
      <c r="C27" s="154" t="s">
        <v>7684</v>
      </c>
      <c r="D27" s="98" t="s">
        <v>7685</v>
      </c>
      <c r="E27" s="98" t="s">
        <v>223</v>
      </c>
      <c r="F27" s="98" t="s">
        <v>6213</v>
      </c>
      <c r="G27" s="98" t="s">
        <v>1245</v>
      </c>
      <c r="H27" s="115">
        <v>2011</v>
      </c>
      <c r="I27" s="98" t="s">
        <v>6214</v>
      </c>
      <c r="J27" s="98" t="s">
        <v>6215</v>
      </c>
      <c r="K27" s="98" t="s">
        <v>6216</v>
      </c>
      <c r="L27" s="98" t="s">
        <v>6215</v>
      </c>
      <c r="M27" s="98" t="s">
        <v>6217</v>
      </c>
      <c r="O27" s="98" t="s">
        <v>6215</v>
      </c>
      <c r="S27" s="107">
        <v>180</v>
      </c>
      <c r="T27" s="98" t="s">
        <v>6215</v>
      </c>
      <c r="V27" s="98" t="s">
        <v>6215</v>
      </c>
      <c r="W27" s="98" t="s">
        <v>6219</v>
      </c>
      <c r="AB27" s="98">
        <v>6</v>
      </c>
      <c r="AC27" s="98" t="s">
        <v>6220</v>
      </c>
      <c r="AD27" s="98" t="s">
        <v>7686</v>
      </c>
      <c r="AJ27" s="18"/>
      <c r="AK27" s="18"/>
      <c r="AN27" s="98" t="s">
        <v>6262</v>
      </c>
      <c r="AP27" s="272">
        <v>6000</v>
      </c>
      <c r="AQ27" s="113">
        <f t="shared" si="1"/>
        <v>139.28190890498885</v>
      </c>
      <c r="AR27" s="273">
        <v>6000</v>
      </c>
      <c r="AS27" s="141" t="s">
        <v>6223</v>
      </c>
      <c r="AT27" s="274"/>
      <c r="AU27" s="273">
        <v>100000</v>
      </c>
      <c r="AV27" s="273"/>
      <c r="AX27" s="98" t="s">
        <v>6215</v>
      </c>
      <c r="AY27" s="98" t="s">
        <v>6215</v>
      </c>
      <c r="AZ27" s="98" t="s">
        <v>6215</v>
      </c>
      <c r="BA27" s="98" t="s">
        <v>6215</v>
      </c>
      <c r="BB27" s="98" t="s">
        <v>6215</v>
      </c>
      <c r="BD27" s="98" t="s">
        <v>6490</v>
      </c>
      <c r="BG27" s="98" t="s">
        <v>7687</v>
      </c>
    </row>
    <row r="28" spans="1:59" x14ac:dyDescent="0.35">
      <c r="A28" s="98" t="s">
        <v>10991</v>
      </c>
      <c r="B28" s="117">
        <v>45759.549780092595</v>
      </c>
      <c r="C28" s="98" t="s">
        <v>4763</v>
      </c>
      <c r="D28" s="98" t="s">
        <v>11134</v>
      </c>
      <c r="E28" s="244" t="s">
        <v>58</v>
      </c>
      <c r="F28" s="98" t="s">
        <v>6213</v>
      </c>
      <c r="G28" s="98" t="s">
        <v>1245</v>
      </c>
      <c r="H28" s="98">
        <v>2017</v>
      </c>
      <c r="I28" s="98" t="s">
        <v>6230</v>
      </c>
      <c r="J28" s="98" t="s">
        <v>6215</v>
      </c>
      <c r="K28" s="98" t="s">
        <v>6216</v>
      </c>
      <c r="L28" s="98" t="s">
        <v>6215</v>
      </c>
      <c r="M28" s="98" t="s">
        <v>6217</v>
      </c>
      <c r="O28" s="98" t="s">
        <v>6215</v>
      </c>
      <c r="Q28" s="129">
        <v>192</v>
      </c>
      <c r="R28" s="129">
        <v>155</v>
      </c>
      <c r="S28" s="107">
        <v>347</v>
      </c>
      <c r="T28" s="98" t="s">
        <v>6215</v>
      </c>
      <c r="U28" s="98" t="s">
        <v>7390</v>
      </c>
      <c r="V28" s="98" t="s">
        <v>6218</v>
      </c>
      <c r="W28" s="98" t="s">
        <v>6268</v>
      </c>
      <c r="Y28" s="98" t="s">
        <v>6991</v>
      </c>
      <c r="Z28" s="98" t="s">
        <v>6991</v>
      </c>
      <c r="AA28" s="98" t="s">
        <v>6944</v>
      </c>
      <c r="AB28" s="98">
        <f>Y28+Z28+AA28</f>
        <v>7</v>
      </c>
      <c r="AC28" s="154" t="s">
        <v>6254</v>
      </c>
      <c r="AD28" s="154" t="s">
        <v>11276</v>
      </c>
      <c r="AF28" s="12" t="s">
        <v>6929</v>
      </c>
      <c r="AG28" s="12" t="s">
        <v>11126</v>
      </c>
      <c r="AH28" s="12">
        <f>AF28+AG28</f>
        <v>11</v>
      </c>
      <c r="AJ28" s="352" t="s">
        <v>11206</v>
      </c>
      <c r="AK28" s="12" t="s">
        <v>11128</v>
      </c>
      <c r="AL28" s="98" t="s">
        <v>8267</v>
      </c>
      <c r="AM28" s="98" t="s">
        <v>6215</v>
      </c>
      <c r="AN28" s="98" t="s">
        <v>6389</v>
      </c>
      <c r="AP28" s="154">
        <v>7000</v>
      </c>
      <c r="AQ28" s="113">
        <f t="shared" si="1"/>
        <v>162.49556038915367</v>
      </c>
      <c r="AR28" s="154">
        <v>15000</v>
      </c>
      <c r="AS28" s="154" t="s">
        <v>6223</v>
      </c>
      <c r="AT28" s="12" t="s">
        <v>11277</v>
      </c>
      <c r="AU28" s="284" t="s">
        <v>11206</v>
      </c>
      <c r="AV28" s="12" t="s">
        <v>11130</v>
      </c>
      <c r="AX28" s="98" t="s">
        <v>6215</v>
      </c>
      <c r="AY28" s="98" t="s">
        <v>6215</v>
      </c>
      <c r="AZ28" s="98" t="s">
        <v>6215</v>
      </c>
      <c r="BA28" s="98" t="s">
        <v>6215</v>
      </c>
      <c r="BB28" s="98" t="s">
        <v>6215</v>
      </c>
      <c r="BC28" s="98" t="s">
        <v>9188</v>
      </c>
      <c r="BD28" s="98" t="s">
        <v>11278</v>
      </c>
      <c r="BE28" s="98" t="s">
        <v>6218</v>
      </c>
      <c r="BF28" s="98" t="s">
        <v>6218</v>
      </c>
    </row>
    <row r="29" spans="1:59" x14ac:dyDescent="0.35">
      <c r="A29" s="98" t="s">
        <v>11626</v>
      </c>
      <c r="B29" s="117">
        <v>45885.607719907406</v>
      </c>
      <c r="C29" s="154" t="s">
        <v>5966</v>
      </c>
      <c r="D29" s="154" t="s">
        <v>11694</v>
      </c>
      <c r="E29" t="s">
        <v>14</v>
      </c>
      <c r="F29" s="154" t="s">
        <v>6213</v>
      </c>
      <c r="G29" s="154" t="s">
        <v>1248</v>
      </c>
      <c r="H29" s="115">
        <v>2018</v>
      </c>
      <c r="I29" s="154" t="s">
        <v>6214</v>
      </c>
      <c r="J29" s="154" t="s">
        <v>6215</v>
      </c>
      <c r="K29" s="154" t="s">
        <v>6216</v>
      </c>
      <c r="L29" s="154" t="s">
        <v>6215</v>
      </c>
      <c r="M29" s="154" t="s">
        <v>6217</v>
      </c>
      <c r="O29" s="154" t="s">
        <v>6215</v>
      </c>
      <c r="Q29" s="107">
        <v>200</v>
      </c>
      <c r="R29" s="107">
        <v>290</v>
      </c>
      <c r="S29" s="107">
        <v>490</v>
      </c>
      <c r="T29" s="154" t="s">
        <v>6215</v>
      </c>
      <c r="U29" s="154" t="s">
        <v>8150</v>
      </c>
      <c r="V29" s="154" t="s">
        <v>6218</v>
      </c>
      <c r="W29" s="154" t="s">
        <v>6219</v>
      </c>
      <c r="Y29" s="244">
        <v>3</v>
      </c>
      <c r="Z29" s="244">
        <v>3</v>
      </c>
      <c r="AA29" s="244">
        <v>2</v>
      </c>
      <c r="AB29" s="244">
        <v>8</v>
      </c>
      <c r="AC29" s="154" t="s">
        <v>6220</v>
      </c>
      <c r="AD29" s="154" t="s">
        <v>8779</v>
      </c>
      <c r="AF29" s="154">
        <v>2</v>
      </c>
      <c r="AG29" s="154">
        <v>17</v>
      </c>
      <c r="AH29" s="154">
        <v>19</v>
      </c>
      <c r="AJ29" s="154">
        <v>15000</v>
      </c>
      <c r="AK29" s="154">
        <v>10000</v>
      </c>
      <c r="AL29" s="154" t="s">
        <v>7392</v>
      </c>
      <c r="AM29" s="154" t="s">
        <v>6215</v>
      </c>
      <c r="AN29" s="154" t="s">
        <v>6262</v>
      </c>
      <c r="AP29" s="154">
        <v>2500</v>
      </c>
      <c r="AQ29" s="113">
        <f>(AP29*3)/129.2424</f>
        <v>58.030491541475548</v>
      </c>
      <c r="AR29" s="154">
        <v>2500</v>
      </c>
      <c r="AS29" s="154" t="s">
        <v>6223</v>
      </c>
      <c r="AT29" s="154">
        <v>2000</v>
      </c>
      <c r="AU29" s="154">
        <v>490000</v>
      </c>
      <c r="AV29" s="154">
        <v>400000</v>
      </c>
      <c r="AW29" s="154"/>
      <c r="AX29" s="154" t="s">
        <v>6215</v>
      </c>
      <c r="AY29" s="154" t="s">
        <v>6215</v>
      </c>
      <c r="AZ29" s="154" t="s">
        <v>6215</v>
      </c>
      <c r="BA29" s="154" t="s">
        <v>6215</v>
      </c>
      <c r="BB29" s="154" t="s">
        <v>6215</v>
      </c>
      <c r="BC29" s="154" t="s">
        <v>8865</v>
      </c>
      <c r="BD29" s="154" t="s">
        <v>9691</v>
      </c>
      <c r="BE29" s="154" t="s">
        <v>6218</v>
      </c>
      <c r="BF29" s="154" t="s">
        <v>9939</v>
      </c>
    </row>
    <row r="30" spans="1:59" x14ac:dyDescent="0.35">
      <c r="A30" s="98" t="s">
        <v>11549</v>
      </c>
      <c r="B30" s="117">
        <v>45883.753252314818</v>
      </c>
      <c r="C30" s="154" t="s">
        <v>5950</v>
      </c>
      <c r="D30" s="154" t="s">
        <v>11684</v>
      </c>
      <c r="E30" t="s">
        <v>247</v>
      </c>
      <c r="F30" s="154" t="s">
        <v>6481</v>
      </c>
      <c r="G30" s="154" t="s">
        <v>1248</v>
      </c>
      <c r="H30" s="115">
        <v>2022</v>
      </c>
      <c r="I30" s="154" t="s">
        <v>6294</v>
      </c>
      <c r="J30" s="154" t="s">
        <v>6215</v>
      </c>
      <c r="K30" s="154" t="s">
        <v>6216</v>
      </c>
      <c r="L30" s="154" t="s">
        <v>6215</v>
      </c>
      <c r="M30" s="154" t="s">
        <v>6267</v>
      </c>
      <c r="O30" s="154" t="s">
        <v>6218</v>
      </c>
      <c r="Q30" s="107">
        <v>18</v>
      </c>
      <c r="R30" s="107">
        <v>32</v>
      </c>
      <c r="S30" s="107">
        <v>50</v>
      </c>
      <c r="T30" s="154" t="s">
        <v>6215</v>
      </c>
      <c r="U30" s="154" t="s">
        <v>7390</v>
      </c>
      <c r="V30" s="154" t="s">
        <v>6215</v>
      </c>
      <c r="W30" s="154" t="s">
        <v>6219</v>
      </c>
      <c r="Y30" s="244">
        <v>2</v>
      </c>
      <c r="Z30" s="244">
        <v>2</v>
      </c>
      <c r="AA30" s="244">
        <v>1</v>
      </c>
      <c r="AB30" s="244">
        <v>5</v>
      </c>
      <c r="AC30" s="154" t="s">
        <v>6220</v>
      </c>
      <c r="AD30" s="154" t="s">
        <v>7465</v>
      </c>
      <c r="AF30" s="154"/>
      <c r="AG30" s="154">
        <v>5</v>
      </c>
      <c r="AH30" s="154">
        <v>5</v>
      </c>
      <c r="AJ30" s="154">
        <v>35000</v>
      </c>
      <c r="AK30" s="154">
        <v>15000</v>
      </c>
      <c r="AL30" s="154" t="s">
        <v>8449</v>
      </c>
      <c r="AM30" s="154" t="s">
        <v>6218</v>
      </c>
      <c r="AN30" s="154" t="s">
        <v>6262</v>
      </c>
      <c r="AP30" s="154">
        <v>15000</v>
      </c>
      <c r="AQ30" s="113">
        <f>(AP30*3)/129.2424</f>
        <v>348.18294924885333</v>
      </c>
      <c r="AR30" s="154">
        <v>15000</v>
      </c>
      <c r="AS30" s="154" t="s">
        <v>6223</v>
      </c>
      <c r="AT30" s="154">
        <v>150000</v>
      </c>
      <c r="AU30" s="154">
        <v>750000</v>
      </c>
      <c r="AV30" s="154">
        <v>500000</v>
      </c>
      <c r="AW30" s="154"/>
      <c r="AX30" s="154" t="s">
        <v>6215</v>
      </c>
      <c r="AY30" s="154" t="s">
        <v>6215</v>
      </c>
      <c r="AZ30" s="154" t="s">
        <v>6215</v>
      </c>
      <c r="BA30" s="154" t="s">
        <v>6215</v>
      </c>
      <c r="BB30" s="154" t="s">
        <v>6215</v>
      </c>
      <c r="BC30" s="154" t="s">
        <v>9181</v>
      </c>
      <c r="BD30" s="154" t="s">
        <v>11409</v>
      </c>
      <c r="BE30" s="154" t="s">
        <v>6218</v>
      </c>
      <c r="BF30" s="154" t="s">
        <v>6218</v>
      </c>
    </row>
    <row r="31" spans="1:59" x14ac:dyDescent="0.35">
      <c r="A31" s="98" t="s">
        <v>6926</v>
      </c>
      <c r="B31" s="17">
        <v>45085.492708333331</v>
      </c>
      <c r="C31" s="98" t="s">
        <v>982</v>
      </c>
      <c r="D31" s="242" t="s">
        <v>6927</v>
      </c>
      <c r="E31" s="98" t="s">
        <v>359</v>
      </c>
      <c r="F31" s="98" t="s">
        <v>6928</v>
      </c>
      <c r="G31" s="98" t="s">
        <v>1248</v>
      </c>
      <c r="H31" s="115">
        <v>2014</v>
      </c>
      <c r="I31" s="98" t="s">
        <v>6294</v>
      </c>
      <c r="J31" s="98" t="s">
        <v>6215</v>
      </c>
      <c r="K31" s="98" t="s">
        <v>6216</v>
      </c>
      <c r="L31" s="98" t="s">
        <v>6218</v>
      </c>
      <c r="M31" s="98" t="s">
        <v>6231</v>
      </c>
      <c r="O31" s="98" t="s">
        <v>6218</v>
      </c>
      <c r="S31" s="107">
        <v>250</v>
      </c>
      <c r="T31" s="98" t="s">
        <v>6215</v>
      </c>
      <c r="V31" s="98" t="s">
        <v>6215</v>
      </c>
      <c r="W31" s="98" t="s">
        <v>6268</v>
      </c>
      <c r="AB31" s="98">
        <v>12</v>
      </c>
      <c r="AC31" s="98" t="s">
        <v>6220</v>
      </c>
      <c r="AD31" s="98" t="s">
        <v>6929</v>
      </c>
      <c r="AJ31" s="18"/>
      <c r="AK31" s="18"/>
      <c r="AN31" s="98" t="s">
        <v>6248</v>
      </c>
      <c r="AP31" s="264">
        <v>6000</v>
      </c>
      <c r="AQ31" s="113">
        <f>(AP31*3)/129.2343</f>
        <v>139.28190890498885</v>
      </c>
      <c r="AR31" s="18">
        <v>9000</v>
      </c>
      <c r="AS31" s="141" t="s">
        <v>6223</v>
      </c>
      <c r="AT31" s="96"/>
      <c r="AU31" s="18">
        <v>120000</v>
      </c>
      <c r="AV31" s="18"/>
      <c r="AX31" s="98" t="s">
        <v>6215</v>
      </c>
      <c r="AY31" s="98" t="s">
        <v>6215</v>
      </c>
      <c r="AZ31" s="98" t="s">
        <v>6215</v>
      </c>
      <c r="BA31" s="98" t="s">
        <v>6215</v>
      </c>
      <c r="BB31" s="98" t="s">
        <v>6218</v>
      </c>
      <c r="BD31" s="98" t="s">
        <v>6930</v>
      </c>
      <c r="BF31" s="98" t="s">
        <v>6931</v>
      </c>
      <c r="BG31" s="98" t="s">
        <v>6932</v>
      </c>
    </row>
    <row r="32" spans="1:59" x14ac:dyDescent="0.35">
      <c r="A32" s="98" t="s">
        <v>8982</v>
      </c>
      <c r="B32" s="17">
        <v>45395.580312500002</v>
      </c>
      <c r="C32" t="s">
        <v>2152</v>
      </c>
      <c r="D32" t="s">
        <v>9096</v>
      </c>
      <c r="E32" s="98" t="s">
        <v>420</v>
      </c>
      <c r="F32" t="s">
        <v>6293</v>
      </c>
      <c r="G32" t="s">
        <v>1245</v>
      </c>
      <c r="H32" s="115">
        <v>2010</v>
      </c>
      <c r="I32" t="s">
        <v>6294</v>
      </c>
      <c r="J32" t="s">
        <v>6218</v>
      </c>
      <c r="K32" t="s">
        <v>6216</v>
      </c>
      <c r="L32" t="s">
        <v>6215</v>
      </c>
      <c r="M32" t="s">
        <v>6231</v>
      </c>
      <c r="O32" t="s">
        <v>6218</v>
      </c>
      <c r="S32" s="107">
        <v>130</v>
      </c>
      <c r="T32" s="98" t="s">
        <v>6215</v>
      </c>
      <c r="U32" t="s">
        <v>7390</v>
      </c>
      <c r="V32" t="s">
        <v>6215</v>
      </c>
      <c r="W32" t="s">
        <v>6268</v>
      </c>
      <c r="Y32" s="98">
        <v>5</v>
      </c>
      <c r="Z32" s="98">
        <v>5</v>
      </c>
      <c r="AA32" s="98">
        <v>0</v>
      </c>
      <c r="AB32" s="98">
        <f>SUM(Y32:AA32)</f>
        <v>10</v>
      </c>
      <c r="AC32" t="s">
        <v>6246</v>
      </c>
      <c r="AD32" t="s">
        <v>6695</v>
      </c>
      <c r="AF32" s="12">
        <v>2</v>
      </c>
      <c r="AG32" s="12">
        <v>3</v>
      </c>
      <c r="AH32" s="12">
        <f>SUM(AF32:AG32)</f>
        <v>5</v>
      </c>
      <c r="AJ32" s="238">
        <v>9000</v>
      </c>
      <c r="AK32" s="238">
        <v>5000</v>
      </c>
      <c r="AL32" t="s">
        <v>7392</v>
      </c>
      <c r="AM32" t="s">
        <v>6215</v>
      </c>
      <c r="AN32" t="s">
        <v>6262</v>
      </c>
      <c r="AP32" s="238">
        <v>5000</v>
      </c>
      <c r="AQ32" s="113">
        <f>(AP32*3)/129.2343</f>
        <v>116.06825742082405</v>
      </c>
      <c r="AR32" s="238">
        <v>8700</v>
      </c>
      <c r="AS32" s="141" t="s">
        <v>6223</v>
      </c>
      <c r="AT32" s="306">
        <v>100000</v>
      </c>
      <c r="AU32" s="238">
        <v>140000</v>
      </c>
      <c r="AV32" s="238">
        <v>100000</v>
      </c>
      <c r="AX32" t="s">
        <v>6215</v>
      </c>
      <c r="AY32" t="s">
        <v>6215</v>
      </c>
      <c r="AZ32" t="s">
        <v>6215</v>
      </c>
      <c r="BA32" t="s">
        <v>6215</v>
      </c>
      <c r="BB32" t="s">
        <v>6218</v>
      </c>
      <c r="BC32" t="s">
        <v>6299</v>
      </c>
      <c r="BD32" t="s">
        <v>9097</v>
      </c>
      <c r="BE32" t="s">
        <v>6218</v>
      </c>
      <c r="BF32" t="s">
        <v>6299</v>
      </c>
    </row>
    <row r="33" spans="1:59" x14ac:dyDescent="0.35">
      <c r="A33" s="98" t="s">
        <v>11505</v>
      </c>
      <c r="B33" s="117">
        <v>45853.823055555556</v>
      </c>
      <c r="C33" s="154" t="s">
        <v>5657</v>
      </c>
      <c r="D33" s="154" t="s">
        <v>11590</v>
      </c>
      <c r="E33" t="s">
        <v>139</v>
      </c>
      <c r="F33" s="154" t="s">
        <v>6213</v>
      </c>
      <c r="G33" s="154" t="s">
        <v>1245</v>
      </c>
      <c r="H33" s="115">
        <v>2018</v>
      </c>
      <c r="I33" s="154" t="s">
        <v>6230</v>
      </c>
      <c r="J33" s="154" t="s">
        <v>6215</v>
      </c>
      <c r="K33" s="154" t="s">
        <v>6216</v>
      </c>
      <c r="L33" s="154" t="s">
        <v>6215</v>
      </c>
      <c r="M33" s="154" t="s">
        <v>6217</v>
      </c>
      <c r="O33" s="154" t="s">
        <v>6218</v>
      </c>
      <c r="Q33" s="107">
        <v>60</v>
      </c>
      <c r="R33" s="107">
        <v>132</v>
      </c>
      <c r="S33" s="107">
        <v>192</v>
      </c>
      <c r="T33" s="154" t="s">
        <v>6215</v>
      </c>
      <c r="U33" s="154" t="s">
        <v>7390</v>
      </c>
      <c r="V33" s="154" t="s">
        <v>6215</v>
      </c>
      <c r="W33" s="154" t="s">
        <v>6219</v>
      </c>
      <c r="Y33" s="154" t="s">
        <v>6992</v>
      </c>
      <c r="Z33" s="154" t="s">
        <v>6992</v>
      </c>
      <c r="AA33" s="154" t="s">
        <v>6944</v>
      </c>
      <c r="AB33" s="154" t="s">
        <v>6630</v>
      </c>
      <c r="AC33" s="154" t="s">
        <v>6220</v>
      </c>
      <c r="AD33" s="154" t="s">
        <v>11591</v>
      </c>
      <c r="AF33" s="154">
        <v>2</v>
      </c>
      <c r="AG33" s="154">
        <v>6</v>
      </c>
      <c r="AH33" s="154">
        <v>8</v>
      </c>
      <c r="AJ33" s="154">
        <v>15000</v>
      </c>
      <c r="AK33" s="154">
        <v>10000</v>
      </c>
      <c r="AL33" s="154" t="s">
        <v>8267</v>
      </c>
      <c r="AM33" s="154" t="s">
        <v>6215</v>
      </c>
      <c r="AN33" s="154" t="s">
        <v>6262</v>
      </c>
      <c r="AP33" s="354">
        <v>4300</v>
      </c>
      <c r="AQ33" s="113">
        <f>(AP33*3)/129.2394</f>
        <v>99.81476237122736</v>
      </c>
      <c r="AR33" s="354">
        <v>5300</v>
      </c>
      <c r="AS33" s="154" t="s">
        <v>6223</v>
      </c>
      <c r="AT33" s="154">
        <v>3500</v>
      </c>
      <c r="AU33" s="154">
        <v>50000</v>
      </c>
      <c r="AV33" s="154">
        <v>50000</v>
      </c>
      <c r="AX33" s="154" t="s">
        <v>6215</v>
      </c>
      <c r="AY33" s="154" t="s">
        <v>6215</v>
      </c>
      <c r="AZ33" s="154" t="s">
        <v>6215</v>
      </c>
      <c r="BA33" s="154" t="s">
        <v>6215</v>
      </c>
      <c r="BB33" s="154" t="s">
        <v>6218</v>
      </c>
      <c r="BC33" s="154" t="s">
        <v>11592</v>
      </c>
      <c r="BD33" s="154" t="s">
        <v>11593</v>
      </c>
      <c r="BE33" s="154" t="s">
        <v>6218</v>
      </c>
      <c r="BF33" s="154" t="s">
        <v>6218</v>
      </c>
    </row>
    <row r="34" spans="1:59" x14ac:dyDescent="0.35">
      <c r="A34" s="98" t="s">
        <v>6804</v>
      </c>
      <c r="B34" s="17">
        <v>45070.558935185189</v>
      </c>
      <c r="C34" s="98" t="s">
        <v>893</v>
      </c>
      <c r="D34" s="242" t="s">
        <v>6805</v>
      </c>
      <c r="E34" s="98" t="s">
        <v>14</v>
      </c>
      <c r="F34" s="98" t="s">
        <v>6213</v>
      </c>
      <c r="G34" s="98" t="s">
        <v>1248</v>
      </c>
      <c r="H34" s="115">
        <v>2022</v>
      </c>
      <c r="I34" s="98" t="s">
        <v>6230</v>
      </c>
      <c r="J34" s="98" t="s">
        <v>6215</v>
      </c>
      <c r="K34" s="98" t="s">
        <v>6216</v>
      </c>
      <c r="L34" s="98" t="s">
        <v>6215</v>
      </c>
      <c r="M34" s="98" t="s">
        <v>6217</v>
      </c>
      <c r="O34" s="98" t="s">
        <v>6218</v>
      </c>
      <c r="Q34" s="107">
        <v>50</v>
      </c>
      <c r="R34" s="107">
        <v>56</v>
      </c>
      <c r="S34" s="107">
        <v>106</v>
      </c>
      <c r="T34" s="98" t="s">
        <v>6215</v>
      </c>
      <c r="V34" s="98" t="s">
        <v>6218</v>
      </c>
      <c r="W34" s="98" t="s">
        <v>6219</v>
      </c>
      <c r="AB34" s="98">
        <v>2</v>
      </c>
      <c r="AC34" s="98" t="s">
        <v>6254</v>
      </c>
      <c r="AD34" s="98" t="s">
        <v>6806</v>
      </c>
      <c r="AJ34" s="18"/>
      <c r="AK34" s="18"/>
      <c r="AN34" s="98" t="s">
        <v>6222</v>
      </c>
      <c r="AP34" s="264">
        <v>6000</v>
      </c>
      <c r="AQ34" s="113">
        <f t="shared" ref="AQ34:AQ59" si="2">(AP34*3)/129.2343</f>
        <v>139.28190890498885</v>
      </c>
      <c r="AR34" s="18">
        <v>18000</v>
      </c>
      <c r="AS34" s="141" t="s">
        <v>6223</v>
      </c>
      <c r="AT34" s="96"/>
      <c r="AU34" s="18">
        <v>150000</v>
      </c>
      <c r="AV34" s="18"/>
      <c r="AX34" s="98" t="s">
        <v>6218</v>
      </c>
      <c r="AY34" s="98" t="s">
        <v>6215</v>
      </c>
      <c r="AZ34" s="98" t="s">
        <v>6218</v>
      </c>
      <c r="BA34" s="98" t="s">
        <v>6215</v>
      </c>
      <c r="BB34" s="98" t="s">
        <v>6215</v>
      </c>
      <c r="BD34" s="98" t="s">
        <v>6807</v>
      </c>
      <c r="BF34" s="98" t="s">
        <v>6808</v>
      </c>
      <c r="BG34" s="98" t="s">
        <v>6809</v>
      </c>
    </row>
    <row r="35" spans="1:59" x14ac:dyDescent="0.35">
      <c r="A35" s="98" t="s">
        <v>6573</v>
      </c>
      <c r="B35" s="17">
        <v>45037.437754629631</v>
      </c>
      <c r="C35" s="98" t="s">
        <v>6574</v>
      </c>
      <c r="D35" s="98" t="s">
        <v>6575</v>
      </c>
      <c r="E35" s="98" t="s">
        <v>14</v>
      </c>
      <c r="F35" s="98" t="s">
        <v>6213</v>
      </c>
      <c r="G35" s="98" t="s">
        <v>1245</v>
      </c>
      <c r="H35" s="115">
        <v>2015</v>
      </c>
      <c r="I35" s="98" t="s">
        <v>6214</v>
      </c>
      <c r="J35" s="98" t="s">
        <v>6215</v>
      </c>
      <c r="K35" s="98" t="s">
        <v>6216</v>
      </c>
      <c r="L35" s="98" t="s">
        <v>6215</v>
      </c>
      <c r="M35" s="98" t="s">
        <v>6217</v>
      </c>
      <c r="O35" s="98" t="s">
        <v>6215</v>
      </c>
      <c r="Q35" s="107">
        <v>100</v>
      </c>
      <c r="R35" s="107">
        <v>190</v>
      </c>
      <c r="S35" s="107">
        <v>290</v>
      </c>
      <c r="T35" s="98" t="s">
        <v>6215</v>
      </c>
      <c r="V35" s="98" t="s">
        <v>6218</v>
      </c>
      <c r="W35" s="98" t="s">
        <v>6219</v>
      </c>
      <c r="AB35" s="98">
        <v>4</v>
      </c>
      <c r="AC35" s="98" t="s">
        <v>6220</v>
      </c>
      <c r="AD35" s="98" t="s">
        <v>6576</v>
      </c>
      <c r="AJ35" s="18"/>
      <c r="AK35" s="18"/>
      <c r="AM35" s="98" t="s">
        <v>6215</v>
      </c>
      <c r="AN35" s="98" t="s">
        <v>6262</v>
      </c>
      <c r="AP35" s="264">
        <v>6000</v>
      </c>
      <c r="AQ35" s="113">
        <f t="shared" si="2"/>
        <v>139.28190890498885</v>
      </c>
      <c r="AR35" s="18">
        <v>9000</v>
      </c>
      <c r="AS35" s="141" t="s">
        <v>6223</v>
      </c>
      <c r="AT35" s="96"/>
      <c r="AU35" s="18">
        <v>180000</v>
      </c>
      <c r="AV35" s="18"/>
      <c r="AX35" s="98" t="s">
        <v>6215</v>
      </c>
      <c r="AY35" s="98" t="s">
        <v>6215</v>
      </c>
      <c r="AZ35" s="98" t="s">
        <v>6215</v>
      </c>
      <c r="BA35" s="98" t="s">
        <v>6215</v>
      </c>
      <c r="BB35" s="98" t="s">
        <v>6218</v>
      </c>
      <c r="BD35" s="98" t="s">
        <v>6490</v>
      </c>
      <c r="BF35" s="98" t="s">
        <v>6235</v>
      </c>
      <c r="BG35" s="98" t="s">
        <v>6577</v>
      </c>
    </row>
    <row r="36" spans="1:59" x14ac:dyDescent="0.35">
      <c r="A36" s="98" t="s">
        <v>10919</v>
      </c>
      <c r="B36" s="117">
        <v>45735.706863425927</v>
      </c>
      <c r="C36" s="154" t="s">
        <v>4656</v>
      </c>
      <c r="D36" s="154" t="s">
        <v>11026</v>
      </c>
      <c r="E36" s="98" t="s">
        <v>2965</v>
      </c>
      <c r="F36" s="154" t="s">
        <v>6684</v>
      </c>
      <c r="G36" s="154" t="s">
        <v>1245</v>
      </c>
      <c r="H36" s="115">
        <v>2020</v>
      </c>
      <c r="I36" s="154" t="s">
        <v>6214</v>
      </c>
      <c r="J36" s="154" t="s">
        <v>6215</v>
      </c>
      <c r="K36" s="154" t="s">
        <v>6216</v>
      </c>
      <c r="L36" s="154" t="s">
        <v>6215</v>
      </c>
      <c r="M36" s="154" t="s">
        <v>6267</v>
      </c>
      <c r="O36" s="154" t="s">
        <v>6218</v>
      </c>
      <c r="Q36" s="107">
        <v>116</v>
      </c>
      <c r="R36" s="107">
        <v>121</v>
      </c>
      <c r="S36" s="107">
        <v>237</v>
      </c>
      <c r="T36" s="154" t="s">
        <v>6215</v>
      </c>
      <c r="U36" s="154" t="s">
        <v>7390</v>
      </c>
      <c r="V36" s="154" t="s">
        <v>6215</v>
      </c>
      <c r="W36" s="154" t="s">
        <v>6219</v>
      </c>
      <c r="Y36" s="98">
        <v>3</v>
      </c>
      <c r="Z36" s="98">
        <v>2</v>
      </c>
      <c r="AA36" s="98">
        <v>2</v>
      </c>
      <c r="AB36" s="98">
        <f>Y36+Z36+AA36</f>
        <v>7</v>
      </c>
      <c r="AC36" s="154" t="s">
        <v>6220</v>
      </c>
      <c r="AD36" s="154" t="s">
        <v>10763</v>
      </c>
      <c r="AF36" s="315">
        <v>2</v>
      </c>
      <c r="AG36" s="315">
        <v>8</v>
      </c>
      <c r="AH36" s="12">
        <f>SUM(AF36:AG36)</f>
        <v>10</v>
      </c>
      <c r="AJ36" s="316">
        <v>15000</v>
      </c>
      <c r="AK36" s="316">
        <v>5000</v>
      </c>
      <c r="AL36" s="154" t="s">
        <v>8267</v>
      </c>
      <c r="AM36" s="154" t="s">
        <v>6215</v>
      </c>
      <c r="AN36" s="154" t="s">
        <v>6262</v>
      </c>
      <c r="AP36" s="316">
        <v>5000</v>
      </c>
      <c r="AQ36" s="113">
        <f t="shared" si="2"/>
        <v>116.06825742082405</v>
      </c>
      <c r="AR36" s="316">
        <v>9000</v>
      </c>
      <c r="AS36" s="141" t="s">
        <v>6223</v>
      </c>
      <c r="AT36" s="316">
        <v>5000</v>
      </c>
      <c r="AU36" s="316">
        <v>400000</v>
      </c>
      <c r="AV36" s="316">
        <v>250000</v>
      </c>
      <c r="AX36" s="154" t="s">
        <v>6215</v>
      </c>
      <c r="AY36" s="154" t="s">
        <v>6215</v>
      </c>
      <c r="AZ36" s="154" t="s">
        <v>6215</v>
      </c>
      <c r="BA36" s="154" t="s">
        <v>6215</v>
      </c>
      <c r="BB36" s="154" t="s">
        <v>6215</v>
      </c>
      <c r="BC36" s="154" t="s">
        <v>9181</v>
      </c>
      <c r="BD36" s="154" t="s">
        <v>11027</v>
      </c>
      <c r="BE36" s="154" t="s">
        <v>6218</v>
      </c>
      <c r="BF36" s="154" t="s">
        <v>6235</v>
      </c>
    </row>
    <row r="37" spans="1:59" x14ac:dyDescent="0.35">
      <c r="A37" s="98" t="s">
        <v>8406</v>
      </c>
      <c r="B37" s="289">
        <v>45252.5944212963</v>
      </c>
      <c r="C37" s="242" t="s">
        <v>1480</v>
      </c>
      <c r="D37" s="242" t="s">
        <v>8407</v>
      </c>
      <c r="E37" s="141" t="s">
        <v>32</v>
      </c>
      <c r="F37" s="242" t="s">
        <v>6213</v>
      </c>
      <c r="G37" s="242" t="s">
        <v>1248</v>
      </c>
      <c r="H37" s="276">
        <v>2016</v>
      </c>
      <c r="I37" s="242" t="s">
        <v>6230</v>
      </c>
      <c r="J37" s="242" t="s">
        <v>6215</v>
      </c>
      <c r="K37" s="242" t="s">
        <v>6216</v>
      </c>
      <c r="L37" s="242" t="s">
        <v>6215</v>
      </c>
      <c r="M37" s="242" t="s">
        <v>6217</v>
      </c>
      <c r="N37" s="242"/>
      <c r="O37" s="242" t="s">
        <v>6215</v>
      </c>
      <c r="S37" s="241">
        <v>290</v>
      </c>
      <c r="T37" s="242" t="s">
        <v>6215</v>
      </c>
      <c r="U37" s="242" t="s">
        <v>7390</v>
      </c>
      <c r="V37" s="242" t="s">
        <v>6218</v>
      </c>
      <c r="W37" s="242" t="s">
        <v>6219</v>
      </c>
      <c r="Y37" s="242">
        <v>2</v>
      </c>
      <c r="Z37" s="242">
        <v>2</v>
      </c>
      <c r="AA37" s="242">
        <v>0</v>
      </c>
      <c r="AB37" s="242">
        <v>4</v>
      </c>
      <c r="AC37" s="242" t="s">
        <v>6220</v>
      </c>
      <c r="AD37" s="242" t="s">
        <v>7925</v>
      </c>
      <c r="AF37" s="290">
        <v>5</v>
      </c>
      <c r="AG37" s="290">
        <v>8</v>
      </c>
      <c r="AH37" s="290">
        <v>13</v>
      </c>
      <c r="AJ37" s="269">
        <v>16000</v>
      </c>
      <c r="AK37" s="269">
        <v>8000</v>
      </c>
      <c r="AL37" s="242" t="s">
        <v>7392</v>
      </c>
      <c r="AM37" s="242" t="s">
        <v>6215</v>
      </c>
      <c r="AN37" s="242" t="s">
        <v>6262</v>
      </c>
      <c r="AP37" s="264">
        <v>6000</v>
      </c>
      <c r="AQ37" s="113">
        <f t="shared" si="2"/>
        <v>139.28190890498885</v>
      </c>
      <c r="AR37" s="18">
        <v>13500</v>
      </c>
      <c r="AS37" s="141" t="s">
        <v>6223</v>
      </c>
      <c r="AT37" s="96"/>
      <c r="AU37" s="18"/>
      <c r="AV37" s="18"/>
      <c r="AX37" s="242" t="s">
        <v>6215</v>
      </c>
      <c r="AY37" s="242" t="s">
        <v>6215</v>
      </c>
      <c r="AZ37" s="242" t="s">
        <v>6215</v>
      </c>
      <c r="BA37" s="242" t="s">
        <v>6215</v>
      </c>
      <c r="BB37" s="242" t="s">
        <v>6218</v>
      </c>
      <c r="BC37" s="242" t="s">
        <v>8408</v>
      </c>
      <c r="BD37" s="242" t="s">
        <v>6234</v>
      </c>
      <c r="BE37" s="242" t="s">
        <v>6218</v>
      </c>
      <c r="BF37" s="242" t="s">
        <v>8409</v>
      </c>
      <c r="BG37" s="98" t="s">
        <v>8410</v>
      </c>
    </row>
    <row r="38" spans="1:59" x14ac:dyDescent="0.35">
      <c r="A38" s="98" t="s">
        <v>9864</v>
      </c>
      <c r="B38" s="17">
        <v>45513</v>
      </c>
      <c r="C38" s="154" t="s">
        <v>2851</v>
      </c>
      <c r="D38" s="154" t="s">
        <v>10042</v>
      </c>
      <c r="E38" s="244" t="s">
        <v>252</v>
      </c>
      <c r="F38" s="154" t="s">
        <v>6481</v>
      </c>
      <c r="G38" s="154" t="s">
        <v>1245</v>
      </c>
      <c r="H38" s="115">
        <v>2017</v>
      </c>
      <c r="I38" s="154" t="s">
        <v>6214</v>
      </c>
      <c r="J38" s="154" t="s">
        <v>6215</v>
      </c>
      <c r="K38" s="154" t="s">
        <v>6216</v>
      </c>
      <c r="L38" s="154" t="s">
        <v>6215</v>
      </c>
      <c r="M38" s="154" t="s">
        <v>6267</v>
      </c>
      <c r="O38" s="154" t="s">
        <v>6215</v>
      </c>
      <c r="Q38" s="243">
        <v>90</v>
      </c>
      <c r="R38" s="243">
        <v>60</v>
      </c>
      <c r="S38" s="243">
        <f>Q38+R38</f>
        <v>150</v>
      </c>
      <c r="T38" s="244" t="s">
        <v>6215</v>
      </c>
      <c r="U38" s="154" t="s">
        <v>8150</v>
      </c>
      <c r="V38" s="154" t="s">
        <v>6215</v>
      </c>
      <c r="W38" s="154" t="s">
        <v>6219</v>
      </c>
      <c r="Y38" s="244">
        <v>4</v>
      </c>
      <c r="Z38" s="244">
        <v>4</v>
      </c>
      <c r="AA38" s="244">
        <v>2</v>
      </c>
      <c r="AB38" s="98">
        <f>Y38+Z38+AA38</f>
        <v>10</v>
      </c>
      <c r="AC38" s="154" t="s">
        <v>6220</v>
      </c>
      <c r="AD38" s="154" t="s">
        <v>7993</v>
      </c>
      <c r="AF38" s="315">
        <v>9</v>
      </c>
      <c r="AG38" s="315">
        <v>10</v>
      </c>
      <c r="AH38" s="12">
        <f>AF38+AG38</f>
        <v>19</v>
      </c>
      <c r="AJ38" s="316">
        <v>30000</v>
      </c>
      <c r="AK38" s="316">
        <v>15000</v>
      </c>
      <c r="AL38" s="154" t="s">
        <v>8251</v>
      </c>
      <c r="AM38" s="154" t="s">
        <v>6215</v>
      </c>
      <c r="AN38" s="154" t="s">
        <v>6262</v>
      </c>
      <c r="AP38" s="316">
        <v>8000</v>
      </c>
      <c r="AQ38" s="113">
        <f t="shared" si="2"/>
        <v>185.70921187331848</v>
      </c>
      <c r="AR38" s="316">
        <v>23000</v>
      </c>
      <c r="AS38" s="141" t="s">
        <v>6223</v>
      </c>
      <c r="AT38" s="317">
        <v>28500</v>
      </c>
      <c r="AU38" s="317">
        <v>500000</v>
      </c>
      <c r="AV38" s="317">
        <v>100000</v>
      </c>
      <c r="AW38" s="154"/>
      <c r="AX38" s="154" t="s">
        <v>6215</v>
      </c>
      <c r="AY38" s="154" t="s">
        <v>6215</v>
      </c>
      <c r="AZ38" s="154" t="s">
        <v>6215</v>
      </c>
      <c r="BA38" s="154" t="s">
        <v>6215</v>
      </c>
      <c r="BB38" s="154" t="s">
        <v>6215</v>
      </c>
      <c r="BC38" s="154" t="s">
        <v>6218</v>
      </c>
      <c r="BD38" s="154" t="s">
        <v>10043</v>
      </c>
      <c r="BE38" s="154" t="s">
        <v>6218</v>
      </c>
      <c r="BF38" s="154" t="s">
        <v>6218</v>
      </c>
    </row>
    <row r="39" spans="1:59" x14ac:dyDescent="0.35">
      <c r="A39" s="98" t="s">
        <v>8155</v>
      </c>
      <c r="B39" s="17">
        <v>45222.573530092603</v>
      </c>
      <c r="C39" s="141" t="s">
        <v>1263</v>
      </c>
      <c r="D39" s="141" t="s">
        <v>8156</v>
      </c>
      <c r="E39" s="141" t="s">
        <v>462</v>
      </c>
      <c r="F39" s="141" t="s">
        <v>6334</v>
      </c>
      <c r="G39" s="141" t="s">
        <v>1245</v>
      </c>
      <c r="H39" s="288">
        <v>2018</v>
      </c>
      <c r="I39" s="141" t="s">
        <v>6294</v>
      </c>
      <c r="J39" s="141" t="s">
        <v>6215</v>
      </c>
      <c r="K39" s="141" t="s">
        <v>6216</v>
      </c>
      <c r="L39" s="141" t="s">
        <v>6215</v>
      </c>
      <c r="M39" s="141" t="s">
        <v>6267</v>
      </c>
      <c r="N39" s="141"/>
      <c r="O39" s="141" t="s">
        <v>6218</v>
      </c>
      <c r="Q39" s="107">
        <v>42</v>
      </c>
      <c r="R39" s="107">
        <v>37</v>
      </c>
      <c r="S39" s="237">
        <v>78</v>
      </c>
      <c r="T39" s="141" t="s">
        <v>6215</v>
      </c>
      <c r="U39" s="141" t="s">
        <v>6474</v>
      </c>
      <c r="V39" s="141" t="s">
        <v>6215</v>
      </c>
      <c r="W39" s="141" t="s">
        <v>6268</v>
      </c>
      <c r="Y39" s="98">
        <v>2</v>
      </c>
      <c r="Z39" s="98">
        <v>2</v>
      </c>
      <c r="AA39" s="98">
        <v>1</v>
      </c>
      <c r="AB39" s="141">
        <v>5</v>
      </c>
      <c r="AC39" s="141" t="s">
        <v>6220</v>
      </c>
      <c r="AD39" s="141" t="s">
        <v>8157</v>
      </c>
      <c r="AJ39" s="18"/>
      <c r="AK39" s="18"/>
      <c r="AM39" s="141" t="s">
        <v>6215</v>
      </c>
      <c r="AN39" s="141" t="s">
        <v>6262</v>
      </c>
      <c r="AP39" s="264">
        <v>2100</v>
      </c>
      <c r="AQ39" s="113">
        <f t="shared" si="2"/>
        <v>48.748668116746103</v>
      </c>
      <c r="AR39" s="18">
        <v>3500</v>
      </c>
      <c r="AS39" s="141" t="s">
        <v>6223</v>
      </c>
      <c r="AT39" s="96"/>
      <c r="AU39" s="18"/>
      <c r="AV39" s="18"/>
      <c r="AX39" s="141" t="s">
        <v>6218</v>
      </c>
      <c r="AY39" s="141" t="s">
        <v>6215</v>
      </c>
      <c r="AZ39" s="141" t="s">
        <v>6215</v>
      </c>
      <c r="BA39" s="141" t="s">
        <v>6215</v>
      </c>
      <c r="BB39" s="141" t="s">
        <v>6218</v>
      </c>
      <c r="BC39" s="141" t="s">
        <v>8158</v>
      </c>
      <c r="BD39" s="141" t="s">
        <v>6234</v>
      </c>
      <c r="BE39" s="141" t="s">
        <v>6218</v>
      </c>
      <c r="BF39" s="141" t="s">
        <v>6235</v>
      </c>
      <c r="BG39" s="98" t="s">
        <v>8159</v>
      </c>
    </row>
    <row r="40" spans="1:59" x14ac:dyDescent="0.35">
      <c r="A40" s="98" t="s">
        <v>6933</v>
      </c>
      <c r="B40" s="17">
        <v>45086.519247685188</v>
      </c>
      <c r="C40" s="98" t="s">
        <v>976</v>
      </c>
      <c r="D40" s="98" t="s">
        <v>6427</v>
      </c>
      <c r="E40" s="98" t="s">
        <v>14</v>
      </c>
      <c r="F40" s="98" t="s">
        <v>6213</v>
      </c>
      <c r="H40" s="115">
        <v>2016</v>
      </c>
      <c r="I40" s="98" t="s">
        <v>6230</v>
      </c>
      <c r="J40" s="98" t="s">
        <v>6295</v>
      </c>
      <c r="K40" s="98" t="s">
        <v>6216</v>
      </c>
      <c r="L40" s="98" t="s">
        <v>6215</v>
      </c>
      <c r="M40" s="98" t="s">
        <v>6217</v>
      </c>
      <c r="O40" s="98" t="s">
        <v>6215</v>
      </c>
      <c r="S40" s="107">
        <v>80</v>
      </c>
      <c r="T40" s="98" t="s">
        <v>6215</v>
      </c>
      <c r="V40" s="98" t="s">
        <v>6218</v>
      </c>
      <c r="W40" s="98" t="s">
        <v>6219</v>
      </c>
      <c r="AB40" s="98">
        <v>2</v>
      </c>
      <c r="AC40" s="98" t="s">
        <v>6220</v>
      </c>
      <c r="AD40" s="98" t="s">
        <v>6552</v>
      </c>
      <c r="AJ40" s="18"/>
      <c r="AK40" s="18"/>
      <c r="AN40" s="98" t="s">
        <v>6262</v>
      </c>
      <c r="AP40" s="264">
        <v>2200</v>
      </c>
      <c r="AQ40" s="113">
        <f t="shared" si="2"/>
        <v>51.070033265162579</v>
      </c>
      <c r="AR40" s="18">
        <v>4400</v>
      </c>
      <c r="AS40" s="141" t="s">
        <v>6223</v>
      </c>
      <c r="AT40" s="96"/>
      <c r="AU40" s="18">
        <v>150000</v>
      </c>
      <c r="AV40" s="18"/>
      <c r="AX40" s="98" t="s">
        <v>6215</v>
      </c>
      <c r="AY40" s="98" t="s">
        <v>6215</v>
      </c>
      <c r="AZ40" s="98" t="s">
        <v>6215</v>
      </c>
      <c r="BA40" s="98" t="s">
        <v>6218</v>
      </c>
      <c r="BB40" s="98" t="s">
        <v>6215</v>
      </c>
      <c r="BD40" s="98" t="s">
        <v>6892</v>
      </c>
      <c r="BF40" s="98" t="s">
        <v>6235</v>
      </c>
      <c r="BG40" s="98" t="s">
        <v>6934</v>
      </c>
    </row>
    <row r="41" spans="1:59" ht="32.25" customHeight="1" x14ac:dyDescent="0.35">
      <c r="A41" s="98" t="s">
        <v>6964</v>
      </c>
      <c r="B41" s="17">
        <v>45090.464328703703</v>
      </c>
      <c r="C41" t="s">
        <v>4766</v>
      </c>
      <c r="D41" s="154" t="s">
        <v>6965</v>
      </c>
      <c r="E41" s="98" t="s">
        <v>14</v>
      </c>
      <c r="F41" s="98" t="s">
        <v>6213</v>
      </c>
      <c r="G41" s="98" t="s">
        <v>1248</v>
      </c>
      <c r="H41" s="115">
        <v>2016</v>
      </c>
      <c r="I41" s="98" t="s">
        <v>6214</v>
      </c>
      <c r="J41" s="98" t="s">
        <v>6215</v>
      </c>
      <c r="K41" s="98" t="s">
        <v>6216</v>
      </c>
      <c r="L41" s="98" t="s">
        <v>6215</v>
      </c>
      <c r="M41" s="98" t="s">
        <v>6217</v>
      </c>
      <c r="O41" s="98" t="s">
        <v>6215</v>
      </c>
      <c r="Q41" s="107">
        <v>100</v>
      </c>
      <c r="R41" s="107">
        <v>150</v>
      </c>
      <c r="S41" s="107">
        <f>SUM(Q41:R41)</f>
        <v>250</v>
      </c>
      <c r="T41" s="98" t="s">
        <v>6215</v>
      </c>
      <c r="V41" s="98" t="s">
        <v>6218</v>
      </c>
      <c r="W41" s="98" t="s">
        <v>6268</v>
      </c>
      <c r="AB41" s="98">
        <v>4</v>
      </c>
      <c r="AC41" s="98" t="s">
        <v>6220</v>
      </c>
      <c r="AD41" s="98" t="s">
        <v>6966</v>
      </c>
      <c r="AJ41" s="18"/>
      <c r="AK41" s="18"/>
      <c r="AN41" s="98" t="s">
        <v>6262</v>
      </c>
      <c r="AP41" s="264">
        <v>2300</v>
      </c>
      <c r="AQ41" s="113">
        <f t="shared" si="2"/>
        <v>53.391398413579061</v>
      </c>
      <c r="AR41" s="18">
        <v>3500</v>
      </c>
      <c r="AS41" s="141" t="s">
        <v>6223</v>
      </c>
      <c r="AT41" s="96"/>
      <c r="AU41" s="18">
        <v>250000</v>
      </c>
      <c r="AV41" s="18"/>
      <c r="AX41" s="98" t="s">
        <v>6215</v>
      </c>
      <c r="AY41" s="98" t="s">
        <v>6215</v>
      </c>
      <c r="AZ41" s="98" t="s">
        <v>6215</v>
      </c>
      <c r="BA41" s="98" t="s">
        <v>6215</v>
      </c>
      <c r="BB41" s="98" t="s">
        <v>6215</v>
      </c>
      <c r="BD41" s="98" t="s">
        <v>6967</v>
      </c>
      <c r="BF41" s="98" t="s">
        <v>6235</v>
      </c>
      <c r="BG41" s="98" t="s">
        <v>6968</v>
      </c>
    </row>
    <row r="42" spans="1:59" x14ac:dyDescent="0.35">
      <c r="A42" s="98" t="s">
        <v>7395</v>
      </c>
      <c r="B42" s="17">
        <v>45126.509398148148</v>
      </c>
      <c r="C42" s="98" t="s">
        <v>7396</v>
      </c>
      <c r="D42" s="98" t="s">
        <v>6427</v>
      </c>
      <c r="E42" s="244" t="s">
        <v>146</v>
      </c>
      <c r="F42" s="98" t="s">
        <v>6213</v>
      </c>
      <c r="G42" s="98" t="s">
        <v>1245</v>
      </c>
      <c r="H42" s="115">
        <v>2008</v>
      </c>
      <c r="I42" s="98" t="s">
        <v>6230</v>
      </c>
      <c r="J42" s="98" t="s">
        <v>6215</v>
      </c>
      <c r="K42" s="98" t="s">
        <v>6216</v>
      </c>
      <c r="L42" s="98" t="s">
        <v>6215</v>
      </c>
      <c r="M42" s="98" t="s">
        <v>6217</v>
      </c>
      <c r="O42" s="98" t="s">
        <v>6215</v>
      </c>
      <c r="S42" s="107">
        <v>70</v>
      </c>
      <c r="T42" s="98" t="s">
        <v>6215</v>
      </c>
      <c r="V42" s="98" t="s">
        <v>6215</v>
      </c>
      <c r="W42" s="98" t="s">
        <v>6219</v>
      </c>
      <c r="AB42" s="98">
        <v>8</v>
      </c>
      <c r="AC42" s="98" t="s">
        <v>6220</v>
      </c>
      <c r="AD42" s="98" t="s">
        <v>6695</v>
      </c>
      <c r="AJ42" s="18"/>
      <c r="AK42" s="18"/>
      <c r="AN42" s="98" t="s">
        <v>6389</v>
      </c>
      <c r="AP42" s="268">
        <v>2400</v>
      </c>
      <c r="AQ42" s="113">
        <f t="shared" si="2"/>
        <v>55.712763561995544</v>
      </c>
      <c r="AR42" s="269">
        <v>3700</v>
      </c>
      <c r="AS42" s="141" t="s">
        <v>6223</v>
      </c>
      <c r="AT42" s="270">
        <v>100000</v>
      </c>
      <c r="AU42" s="269">
        <v>500000</v>
      </c>
      <c r="AV42" s="269">
        <v>400000</v>
      </c>
      <c r="AX42" s="98" t="s">
        <v>6215</v>
      </c>
      <c r="AY42" s="98" t="s">
        <v>6215</v>
      </c>
      <c r="AZ42" s="98" t="s">
        <v>6215</v>
      </c>
      <c r="BA42" s="98" t="s">
        <v>6218</v>
      </c>
      <c r="BB42" s="98" t="s">
        <v>6218</v>
      </c>
      <c r="BD42" s="98" t="s">
        <v>6270</v>
      </c>
      <c r="BF42" s="98" t="s">
        <v>6235</v>
      </c>
      <c r="BG42" s="98" t="s">
        <v>7397</v>
      </c>
    </row>
    <row r="43" spans="1:59" x14ac:dyDescent="0.35">
      <c r="A43" s="98" t="s">
        <v>7240</v>
      </c>
      <c r="B43" s="17">
        <v>45118.38548611111</v>
      </c>
      <c r="C43" s="98" t="s">
        <v>7241</v>
      </c>
      <c r="D43" s="98" t="s">
        <v>6266</v>
      </c>
      <c r="E43" s="98" t="s">
        <v>102</v>
      </c>
      <c r="F43" s="98" t="s">
        <v>6213</v>
      </c>
      <c r="G43" s="98" t="s">
        <v>1245</v>
      </c>
      <c r="H43" s="115">
        <v>2009</v>
      </c>
      <c r="I43" s="98" t="s">
        <v>6230</v>
      </c>
      <c r="J43" s="98" t="s">
        <v>6215</v>
      </c>
      <c r="K43" s="98" t="s">
        <v>6245</v>
      </c>
      <c r="L43" s="98" t="s">
        <v>6215</v>
      </c>
      <c r="M43" s="98" t="s">
        <v>6267</v>
      </c>
      <c r="O43" s="98" t="s">
        <v>6218</v>
      </c>
      <c r="S43" s="107">
        <v>215</v>
      </c>
      <c r="T43" s="98" t="s">
        <v>6215</v>
      </c>
      <c r="V43" s="98" t="s">
        <v>6218</v>
      </c>
      <c r="W43" s="98" t="s">
        <v>6268</v>
      </c>
      <c r="AB43" s="98">
        <v>7</v>
      </c>
      <c r="AC43" s="98" t="s">
        <v>6220</v>
      </c>
      <c r="AD43" s="98" t="s">
        <v>6695</v>
      </c>
      <c r="AJ43" s="18"/>
      <c r="AK43" s="18"/>
      <c r="AM43" s="98" t="s">
        <v>6215</v>
      </c>
      <c r="AN43" s="98" t="s">
        <v>6262</v>
      </c>
      <c r="AP43" s="264">
        <v>2400</v>
      </c>
      <c r="AQ43" s="113">
        <f t="shared" si="2"/>
        <v>55.712763561995544</v>
      </c>
      <c r="AR43" s="18">
        <v>3500</v>
      </c>
      <c r="AS43" s="141" t="s">
        <v>6223</v>
      </c>
      <c r="AT43" s="96"/>
      <c r="AU43" s="18">
        <v>80000</v>
      </c>
      <c r="AV43" s="18"/>
      <c r="AX43" s="98" t="s">
        <v>6215</v>
      </c>
      <c r="AY43" s="98" t="s">
        <v>6215</v>
      </c>
      <c r="AZ43" s="98" t="s">
        <v>6215</v>
      </c>
      <c r="BA43" s="98" t="s">
        <v>6215</v>
      </c>
      <c r="BB43" s="98" t="s">
        <v>6218</v>
      </c>
      <c r="BD43" s="98" t="s">
        <v>7242</v>
      </c>
      <c r="BF43" s="98" t="s">
        <v>7243</v>
      </c>
      <c r="BG43" s="98" t="s">
        <v>7244</v>
      </c>
    </row>
    <row r="44" spans="1:59" x14ac:dyDescent="0.35">
      <c r="A44" s="98" t="s">
        <v>9643</v>
      </c>
      <c r="B44" s="17">
        <v>45527.468530092592</v>
      </c>
      <c r="C44" s="154" t="s">
        <v>10156</v>
      </c>
      <c r="D44" s="154" t="s">
        <v>10157</v>
      </c>
      <c r="E44" t="s">
        <v>14</v>
      </c>
      <c r="F44" s="154" t="s">
        <v>6213</v>
      </c>
      <c r="G44" s="154" t="s">
        <v>1245</v>
      </c>
      <c r="H44" s="115">
        <v>2010</v>
      </c>
      <c r="I44" s="154" t="s">
        <v>6214</v>
      </c>
      <c r="J44" s="154" t="s">
        <v>6215</v>
      </c>
      <c r="K44" s="154" t="s">
        <v>6216</v>
      </c>
      <c r="L44" s="154" t="s">
        <v>6215</v>
      </c>
      <c r="M44" s="154" t="s">
        <v>6217</v>
      </c>
      <c r="O44" s="154" t="s">
        <v>6215</v>
      </c>
      <c r="Q44" s="243">
        <v>290</v>
      </c>
      <c r="R44" s="243">
        <v>230</v>
      </c>
      <c r="S44" s="243">
        <f>Q44+R44</f>
        <v>520</v>
      </c>
      <c r="T44" s="244" t="s">
        <v>6215</v>
      </c>
      <c r="U44" s="154" t="s">
        <v>7390</v>
      </c>
      <c r="V44" s="154" t="s">
        <v>6218</v>
      </c>
      <c r="W44" s="154" t="s">
        <v>6268</v>
      </c>
      <c r="Y44" s="244">
        <v>2</v>
      </c>
      <c r="Z44" s="244">
        <v>2</v>
      </c>
      <c r="AA44" s="244">
        <v>1</v>
      </c>
      <c r="AB44" s="98">
        <f>Y44+Z44+AA44</f>
        <v>5</v>
      </c>
      <c r="AC44" s="154" t="s">
        <v>6220</v>
      </c>
      <c r="AD44" s="154" t="s">
        <v>10158</v>
      </c>
      <c r="AF44" s="315">
        <v>9</v>
      </c>
      <c r="AG44" s="315">
        <v>11</v>
      </c>
      <c r="AH44" s="12">
        <f>AF44+AG44</f>
        <v>20</v>
      </c>
      <c r="AJ44" s="316">
        <v>18000</v>
      </c>
      <c r="AK44" s="316">
        <v>10000</v>
      </c>
      <c r="AL44" s="154" t="s">
        <v>8267</v>
      </c>
      <c r="AM44" s="154" t="s">
        <v>6215</v>
      </c>
      <c r="AN44" s="154" t="s">
        <v>6233</v>
      </c>
      <c r="AP44" s="316">
        <v>3150</v>
      </c>
      <c r="AQ44" s="113">
        <f t="shared" si="2"/>
        <v>73.123002175119154</v>
      </c>
      <c r="AR44" s="316">
        <v>3850</v>
      </c>
      <c r="AS44" s="141" t="s">
        <v>6223</v>
      </c>
      <c r="AT44" s="317">
        <v>70000</v>
      </c>
      <c r="AU44" s="317">
        <v>400000</v>
      </c>
      <c r="AV44" s="317">
        <v>340000</v>
      </c>
      <c r="AW44" s="154"/>
      <c r="AX44" s="154" t="s">
        <v>6215</v>
      </c>
      <c r="AY44" s="154" t="s">
        <v>6215</v>
      </c>
      <c r="AZ44" s="154" t="s">
        <v>6215</v>
      </c>
      <c r="BA44" s="154" t="s">
        <v>6215</v>
      </c>
      <c r="BB44" s="154" t="s">
        <v>6215</v>
      </c>
      <c r="BC44" s="154" t="s">
        <v>9072</v>
      </c>
      <c r="BD44" s="154" t="s">
        <v>6774</v>
      </c>
      <c r="BE44" s="154" t="s">
        <v>6218</v>
      </c>
      <c r="BF44" s="154" t="s">
        <v>9072</v>
      </c>
    </row>
    <row r="45" spans="1:59" x14ac:dyDescent="0.35">
      <c r="A45" s="98" t="s">
        <v>9233</v>
      </c>
      <c r="B45" s="17">
        <v>45464.761944444443</v>
      </c>
      <c r="C45" t="s">
        <v>3684</v>
      </c>
      <c r="D45" t="s">
        <v>9460</v>
      </c>
      <c r="E45" s="98" t="s">
        <v>909</v>
      </c>
      <c r="F45" t="s">
        <v>6286</v>
      </c>
      <c r="G45" t="s">
        <v>1245</v>
      </c>
      <c r="H45" s="115">
        <v>2021</v>
      </c>
      <c r="I45" t="s">
        <v>6230</v>
      </c>
      <c r="J45" t="s">
        <v>6215</v>
      </c>
      <c r="K45" t="s">
        <v>6216</v>
      </c>
      <c r="L45" t="s">
        <v>6218</v>
      </c>
      <c r="M45" t="s">
        <v>6267</v>
      </c>
      <c r="O45" t="s">
        <v>6218</v>
      </c>
      <c r="P45"/>
      <c r="Q45" s="107">
        <v>89</v>
      </c>
      <c r="R45" s="107">
        <v>101</v>
      </c>
      <c r="S45" s="107">
        <f>SUM(Q45:R45)</f>
        <v>190</v>
      </c>
      <c r="T45" s="98" t="s">
        <v>6215</v>
      </c>
      <c r="U45" t="s">
        <v>7390</v>
      </c>
      <c r="V45" t="s">
        <v>6218</v>
      </c>
      <c r="W45" t="s">
        <v>6219</v>
      </c>
      <c r="Y45" s="98">
        <v>2</v>
      </c>
      <c r="Z45" s="98">
        <v>3</v>
      </c>
      <c r="AA45" s="98">
        <v>1</v>
      </c>
      <c r="AB45" s="98">
        <f>SUM(Y45:AA45)</f>
        <v>6</v>
      </c>
      <c r="AC45" t="s">
        <v>6220</v>
      </c>
      <c r="AD45" t="s">
        <v>9461</v>
      </c>
      <c r="AF45" s="12">
        <v>2</v>
      </c>
      <c r="AG45" s="12">
        <v>4</v>
      </c>
      <c r="AH45" s="12">
        <f>AF45+AG45</f>
        <v>6</v>
      </c>
      <c r="AJ45" s="238">
        <v>8500</v>
      </c>
      <c r="AK45" s="238">
        <v>8000</v>
      </c>
      <c r="AL45" t="s">
        <v>8267</v>
      </c>
      <c r="AM45" t="s">
        <v>6215</v>
      </c>
      <c r="AN45" t="s">
        <v>6262</v>
      </c>
      <c r="AP45" s="238">
        <v>3700</v>
      </c>
      <c r="AQ45" s="113">
        <f t="shared" si="2"/>
        <v>85.890510491409799</v>
      </c>
      <c r="AR45" s="238">
        <v>4200</v>
      </c>
      <c r="AS45" s="141" t="s">
        <v>6223</v>
      </c>
      <c r="AT45" s="282">
        <v>38000</v>
      </c>
      <c r="AU45" s="283">
        <v>125000</v>
      </c>
      <c r="AV45" s="283">
        <v>70000</v>
      </c>
      <c r="AX45" t="s">
        <v>6215</v>
      </c>
      <c r="AY45" t="s">
        <v>6215</v>
      </c>
      <c r="AZ45" t="s">
        <v>6215</v>
      </c>
      <c r="BA45" t="s">
        <v>6215</v>
      </c>
      <c r="BB45" t="s">
        <v>6215</v>
      </c>
      <c r="BC45" t="s">
        <v>9150</v>
      </c>
      <c r="BD45" t="s">
        <v>9462</v>
      </c>
      <c r="BE45" t="s">
        <v>6218</v>
      </c>
      <c r="BF45" t="s">
        <v>9463</v>
      </c>
    </row>
    <row r="46" spans="1:59" ht="30" customHeight="1" x14ac:dyDescent="0.35">
      <c r="A46" s="98" t="s">
        <v>7062</v>
      </c>
      <c r="B46" s="17">
        <v>45100.48128472222</v>
      </c>
      <c r="C46" s="98" t="s">
        <v>972</v>
      </c>
      <c r="D46" s="98" t="s">
        <v>6313</v>
      </c>
      <c r="E46" s="98" t="s">
        <v>40</v>
      </c>
      <c r="F46" s="98" t="s">
        <v>6293</v>
      </c>
      <c r="G46" s="98" t="s">
        <v>1245</v>
      </c>
      <c r="H46" s="115">
        <v>2014</v>
      </c>
      <c r="I46" s="98" t="s">
        <v>6230</v>
      </c>
      <c r="J46" s="98" t="s">
        <v>6295</v>
      </c>
      <c r="K46" s="98" t="s">
        <v>6216</v>
      </c>
      <c r="L46" s="98" t="s">
        <v>6218</v>
      </c>
      <c r="M46" s="98" t="s">
        <v>6231</v>
      </c>
      <c r="O46" s="98" t="s">
        <v>6218</v>
      </c>
      <c r="S46" s="107">
        <v>163</v>
      </c>
      <c r="T46" s="98" t="s">
        <v>6215</v>
      </c>
      <c r="V46" s="98" t="s">
        <v>6215</v>
      </c>
      <c r="W46" s="98" t="s">
        <v>6268</v>
      </c>
      <c r="AB46" s="98">
        <v>6</v>
      </c>
      <c r="AC46" s="98" t="s">
        <v>6220</v>
      </c>
      <c r="AJ46" s="18"/>
      <c r="AK46" s="18"/>
      <c r="AN46" s="98" t="s">
        <v>6262</v>
      </c>
      <c r="AP46" s="264">
        <v>2500</v>
      </c>
      <c r="AQ46" s="113">
        <f t="shared" si="2"/>
        <v>58.034128710412027</v>
      </c>
      <c r="AR46" s="18">
        <v>2600</v>
      </c>
      <c r="AS46" s="141" t="s">
        <v>6223</v>
      </c>
      <c r="AT46" s="96"/>
      <c r="AU46" s="18"/>
      <c r="AV46" s="18"/>
      <c r="AX46" s="98" t="s">
        <v>6218</v>
      </c>
      <c r="AY46" s="98" t="s">
        <v>6215</v>
      </c>
      <c r="AZ46" s="98" t="s">
        <v>6215</v>
      </c>
      <c r="BA46" s="98" t="s">
        <v>6215</v>
      </c>
      <c r="BB46" s="98" t="s">
        <v>6215</v>
      </c>
      <c r="BD46" s="98" t="s">
        <v>7063</v>
      </c>
      <c r="BF46" s="98" t="s">
        <v>7064</v>
      </c>
      <c r="BG46" s="98" t="s">
        <v>7065</v>
      </c>
    </row>
    <row r="47" spans="1:59" x14ac:dyDescent="0.35">
      <c r="A47" s="98" t="s">
        <v>9536</v>
      </c>
      <c r="B47" s="17">
        <v>45491.717615740738</v>
      </c>
      <c r="C47" t="s">
        <v>11752</v>
      </c>
      <c r="D47" t="s">
        <v>8186</v>
      </c>
      <c r="E47" t="s">
        <v>14</v>
      </c>
      <c r="F47" t="s">
        <v>6213</v>
      </c>
      <c r="G47" t="s">
        <v>1248</v>
      </c>
      <c r="H47" s="115">
        <v>2014</v>
      </c>
      <c r="I47" t="s">
        <v>6230</v>
      </c>
      <c r="J47" t="s">
        <v>6215</v>
      </c>
      <c r="K47" t="s">
        <v>6216</v>
      </c>
      <c r="L47" t="s">
        <v>6215</v>
      </c>
      <c r="M47" t="s">
        <v>6217</v>
      </c>
      <c r="O47" t="s">
        <v>6215</v>
      </c>
      <c r="S47" s="107">
        <v>236</v>
      </c>
      <c r="T47" s="98" t="s">
        <v>6215</v>
      </c>
      <c r="U47" t="s">
        <v>7390</v>
      </c>
      <c r="V47" t="s">
        <v>6215</v>
      </c>
      <c r="W47" t="s">
        <v>6268</v>
      </c>
      <c r="Y47" s="98">
        <v>4</v>
      </c>
      <c r="Z47" s="98">
        <v>4</v>
      </c>
      <c r="AA47" s="98">
        <v>2</v>
      </c>
      <c r="AB47" s="98">
        <f>Y47+Z47+AA47</f>
        <v>10</v>
      </c>
      <c r="AC47" t="s">
        <v>6220</v>
      </c>
      <c r="AD47" t="s">
        <v>7993</v>
      </c>
      <c r="AF47" s="12">
        <v>1</v>
      </c>
      <c r="AG47" s="12">
        <v>7</v>
      </c>
      <c r="AH47" s="12">
        <f>AF47+AG47</f>
        <v>8</v>
      </c>
      <c r="AJ47" s="238">
        <v>10000</v>
      </c>
      <c r="AK47" s="238">
        <v>7500</v>
      </c>
      <c r="AL47" t="s">
        <v>8267</v>
      </c>
      <c r="AM47" t="s">
        <v>6215</v>
      </c>
      <c r="AN47" t="s">
        <v>6262</v>
      </c>
      <c r="AP47" s="238">
        <v>3800</v>
      </c>
      <c r="AQ47" s="113">
        <f t="shared" si="2"/>
        <v>88.211875639826275</v>
      </c>
      <c r="AR47" s="238">
        <v>3800</v>
      </c>
      <c r="AS47" s="141" t="s">
        <v>6223</v>
      </c>
      <c r="AT47" s="238">
        <v>30000</v>
      </c>
      <c r="AU47" s="238">
        <v>200000</v>
      </c>
      <c r="AV47" s="238">
        <v>70000</v>
      </c>
      <c r="AX47" t="s">
        <v>6218</v>
      </c>
      <c r="AY47" t="s">
        <v>6215</v>
      </c>
      <c r="AZ47" t="s">
        <v>6218</v>
      </c>
      <c r="BA47" t="s">
        <v>6218</v>
      </c>
      <c r="BB47" t="s">
        <v>6218</v>
      </c>
      <c r="BC47" t="s">
        <v>8905</v>
      </c>
      <c r="BD47" t="s">
        <v>7220</v>
      </c>
      <c r="BE47" t="s">
        <v>6218</v>
      </c>
      <c r="BF47" t="s">
        <v>9709</v>
      </c>
    </row>
    <row r="48" spans="1:59" x14ac:dyDescent="0.35">
      <c r="A48" s="98" t="s">
        <v>10057</v>
      </c>
      <c r="B48" s="17">
        <v>45559.568518518521</v>
      </c>
      <c r="C48" s="154" t="s">
        <v>4680</v>
      </c>
      <c r="D48" s="154" t="s">
        <v>10273</v>
      </c>
      <c r="E48" s="244" t="s">
        <v>1590</v>
      </c>
      <c r="F48" s="154" t="s">
        <v>6689</v>
      </c>
      <c r="G48" s="154" t="s">
        <v>1245</v>
      </c>
      <c r="H48" s="115">
        <v>2018</v>
      </c>
      <c r="I48" s="154" t="s">
        <v>6230</v>
      </c>
      <c r="J48" s="154" t="s">
        <v>6215</v>
      </c>
      <c r="K48" s="154" t="s">
        <v>6216</v>
      </c>
      <c r="L48" s="154" t="s">
        <v>6215</v>
      </c>
      <c r="M48" s="154" t="s">
        <v>6231</v>
      </c>
      <c r="O48" s="154" t="s">
        <v>6215</v>
      </c>
      <c r="Q48" s="319">
        <v>17</v>
      </c>
      <c r="R48" s="319">
        <v>19</v>
      </c>
      <c r="S48" s="319">
        <f>SUM(Q48:R48)</f>
        <v>36</v>
      </c>
      <c r="T48" s="244" t="s">
        <v>6215</v>
      </c>
      <c r="U48" s="154" t="s">
        <v>7390</v>
      </c>
      <c r="V48" s="154" t="s">
        <v>6215</v>
      </c>
      <c r="W48" s="154" t="s">
        <v>6219</v>
      </c>
      <c r="Y48" s="244">
        <v>1</v>
      </c>
      <c r="Z48" s="244">
        <v>2</v>
      </c>
      <c r="AA48" s="244">
        <v>1</v>
      </c>
      <c r="AB48" s="98">
        <f>SUM(Y48:AA48)</f>
        <v>4</v>
      </c>
      <c r="AC48" s="154" t="s">
        <v>6220</v>
      </c>
      <c r="AD48" s="154" t="s">
        <v>9515</v>
      </c>
      <c r="AF48" s="315">
        <v>2</v>
      </c>
      <c r="AG48" s="315">
        <v>2</v>
      </c>
      <c r="AH48" s="12">
        <f>SUM(AF48:AG48)</f>
        <v>4</v>
      </c>
      <c r="AJ48" s="316">
        <v>12000</v>
      </c>
      <c r="AK48" s="316">
        <v>10000</v>
      </c>
      <c r="AL48" s="154" t="s">
        <v>7392</v>
      </c>
      <c r="AM48" s="154" t="s">
        <v>6215</v>
      </c>
      <c r="AN48" s="154" t="s">
        <v>6233</v>
      </c>
      <c r="AP48" s="316">
        <v>4000</v>
      </c>
      <c r="AQ48" s="113">
        <f t="shared" si="2"/>
        <v>92.85460593665924</v>
      </c>
      <c r="AR48" s="316">
        <v>5000</v>
      </c>
      <c r="AS48" s="141" t="s">
        <v>6223</v>
      </c>
      <c r="AT48" s="318">
        <v>200000</v>
      </c>
      <c r="AU48" s="318">
        <v>66000</v>
      </c>
      <c r="AV48" s="316">
        <v>37000</v>
      </c>
      <c r="AX48" s="154" t="s">
        <v>6215</v>
      </c>
      <c r="AY48" s="154" t="s">
        <v>6215</v>
      </c>
      <c r="AZ48" s="154" t="s">
        <v>6215</v>
      </c>
      <c r="BA48" s="154" t="s">
        <v>6215</v>
      </c>
      <c r="BB48" s="154" t="s">
        <v>6215</v>
      </c>
      <c r="BC48" s="154" t="s">
        <v>10274</v>
      </c>
      <c r="BD48" s="154" t="s">
        <v>10275</v>
      </c>
      <c r="BE48" s="154" t="s">
        <v>6218</v>
      </c>
      <c r="BF48" s="154" t="s">
        <v>8818</v>
      </c>
    </row>
    <row r="49" spans="1:59" ht="33.75" customHeight="1" x14ac:dyDescent="0.35">
      <c r="A49" s="98" t="s">
        <v>6821</v>
      </c>
      <c r="B49" s="17">
        <v>45072.470034722224</v>
      </c>
      <c r="C49" s="98" t="s">
        <v>308</v>
      </c>
      <c r="D49" s="98" t="s">
        <v>6822</v>
      </c>
      <c r="E49" s="98" t="s">
        <v>306</v>
      </c>
      <c r="F49" s="98" t="s">
        <v>6334</v>
      </c>
      <c r="G49" s="98" t="s">
        <v>1245</v>
      </c>
      <c r="H49" s="115">
        <v>2010</v>
      </c>
      <c r="I49" s="98" t="s">
        <v>6214</v>
      </c>
      <c r="J49" s="98" t="s">
        <v>6215</v>
      </c>
      <c r="K49" s="98" t="s">
        <v>6216</v>
      </c>
      <c r="L49" s="98" t="s">
        <v>6215</v>
      </c>
      <c r="M49" s="98" t="s">
        <v>6267</v>
      </c>
      <c r="O49" s="98" t="s">
        <v>6218</v>
      </c>
      <c r="S49" s="107">
        <v>103</v>
      </c>
      <c r="T49" s="98" t="s">
        <v>6215</v>
      </c>
      <c r="V49" s="98" t="s">
        <v>6215</v>
      </c>
      <c r="W49" s="98" t="s">
        <v>6219</v>
      </c>
      <c r="AB49" s="98">
        <v>4</v>
      </c>
      <c r="AC49" s="98" t="s">
        <v>6220</v>
      </c>
      <c r="AD49" s="98" t="s">
        <v>6357</v>
      </c>
      <c r="AJ49" s="18"/>
      <c r="AK49" s="18"/>
      <c r="AM49" s="98" t="s">
        <v>6215</v>
      </c>
      <c r="AN49" s="98" t="s">
        <v>6248</v>
      </c>
      <c r="AP49" s="264">
        <v>2500</v>
      </c>
      <c r="AQ49" s="113">
        <f t="shared" si="2"/>
        <v>58.034128710412027</v>
      </c>
      <c r="AR49" s="18">
        <v>5000</v>
      </c>
      <c r="AS49" s="141" t="s">
        <v>6223</v>
      </c>
      <c r="AT49" s="96"/>
      <c r="AU49" s="18"/>
      <c r="AV49" s="18"/>
      <c r="AX49" s="98" t="s">
        <v>6215</v>
      </c>
      <c r="AY49" s="98" t="s">
        <v>6215</v>
      </c>
      <c r="AZ49" s="98" t="s">
        <v>6215</v>
      </c>
      <c r="BA49" s="98" t="s">
        <v>6218</v>
      </c>
      <c r="BB49" s="98" t="s">
        <v>6218</v>
      </c>
      <c r="BD49" s="98" t="s">
        <v>6823</v>
      </c>
      <c r="BF49" s="98" t="s">
        <v>6235</v>
      </c>
      <c r="BG49" s="98" t="s">
        <v>6824</v>
      </c>
    </row>
    <row r="50" spans="1:59" x14ac:dyDescent="0.35">
      <c r="A50" s="98" t="s">
        <v>10226</v>
      </c>
      <c r="B50" s="17">
        <v>45583.762939814813</v>
      </c>
      <c r="C50" s="154" t="s">
        <v>4287</v>
      </c>
      <c r="D50" s="154" t="s">
        <v>10379</v>
      </c>
      <c r="E50" s="244" t="s">
        <v>14</v>
      </c>
      <c r="F50" s="154" t="s">
        <v>6286</v>
      </c>
      <c r="G50" s="154" t="s">
        <v>1245</v>
      </c>
      <c r="H50" s="115">
        <v>1995</v>
      </c>
      <c r="I50" s="154" t="s">
        <v>6214</v>
      </c>
      <c r="J50" s="154" t="s">
        <v>6215</v>
      </c>
      <c r="K50" s="154" t="s">
        <v>6216</v>
      </c>
      <c r="L50" s="154" t="s">
        <v>6215</v>
      </c>
      <c r="M50" s="154" t="s">
        <v>6217</v>
      </c>
      <c r="O50" s="154" t="s">
        <v>6215</v>
      </c>
      <c r="Q50" s="243">
        <v>130</v>
      </c>
      <c r="R50" s="243">
        <v>150</v>
      </c>
      <c r="S50" s="243">
        <f>Q50+R50</f>
        <v>280</v>
      </c>
      <c r="T50" s="244" t="s">
        <v>6215</v>
      </c>
      <c r="U50" s="154" t="s">
        <v>8150</v>
      </c>
      <c r="V50" s="154" t="s">
        <v>6215</v>
      </c>
      <c r="W50" s="154" t="s">
        <v>6219</v>
      </c>
      <c r="Y50" s="244">
        <v>3</v>
      </c>
      <c r="Z50" s="244">
        <v>3</v>
      </c>
      <c r="AA50" s="244">
        <v>1</v>
      </c>
      <c r="AB50" s="98">
        <f>SUM(Y50:AA50)</f>
        <v>7</v>
      </c>
      <c r="AC50" s="154" t="s">
        <v>6246</v>
      </c>
      <c r="AD50" s="154" t="s">
        <v>10380</v>
      </c>
      <c r="AF50" s="315">
        <v>8</v>
      </c>
      <c r="AG50" s="315">
        <v>11</v>
      </c>
      <c r="AH50" s="12">
        <f>SUM(AF50:AG50)</f>
        <v>19</v>
      </c>
      <c r="AJ50" s="316">
        <v>19000</v>
      </c>
      <c r="AK50" s="316">
        <v>10000</v>
      </c>
      <c r="AL50" s="154" t="s">
        <v>8267</v>
      </c>
      <c r="AM50" s="154" t="s">
        <v>6215</v>
      </c>
      <c r="AN50" s="154" t="s">
        <v>6233</v>
      </c>
      <c r="AP50" s="316">
        <v>4000</v>
      </c>
      <c r="AQ50" s="113">
        <f t="shared" si="2"/>
        <v>92.85460593665924</v>
      </c>
      <c r="AR50" s="316">
        <v>10000</v>
      </c>
      <c r="AS50" s="141" t="s">
        <v>6223</v>
      </c>
      <c r="AT50" s="316">
        <v>100000</v>
      </c>
      <c r="AU50" s="316">
        <v>500000</v>
      </c>
      <c r="AV50" s="316">
        <v>350000</v>
      </c>
      <c r="AX50" s="154" t="s">
        <v>6215</v>
      </c>
      <c r="AY50" s="154" t="s">
        <v>6215</v>
      </c>
      <c r="AZ50" s="154" t="s">
        <v>6215</v>
      </c>
      <c r="BA50" s="154" t="s">
        <v>6215</v>
      </c>
      <c r="BB50" s="154" t="s">
        <v>6215</v>
      </c>
      <c r="BC50" s="154" t="s">
        <v>9072</v>
      </c>
      <c r="BD50" s="154" t="s">
        <v>7349</v>
      </c>
      <c r="BE50" s="154" t="s">
        <v>6215</v>
      </c>
      <c r="BF50" s="154" t="s">
        <v>9072</v>
      </c>
    </row>
    <row r="51" spans="1:59" ht="43.5" customHeight="1" x14ac:dyDescent="0.35">
      <c r="A51" s="98" t="s">
        <v>6677</v>
      </c>
      <c r="B51" s="17">
        <v>45056.603101851855</v>
      </c>
      <c r="C51" s="98" t="s">
        <v>6678</v>
      </c>
      <c r="D51" s="98" t="s">
        <v>6481</v>
      </c>
      <c r="E51" s="98" t="s">
        <v>36</v>
      </c>
      <c r="F51" s="98" t="s">
        <v>6481</v>
      </c>
      <c r="G51" s="98" t="s">
        <v>1245</v>
      </c>
      <c r="H51" s="115">
        <v>2021</v>
      </c>
      <c r="I51" s="98" t="s">
        <v>6230</v>
      </c>
      <c r="J51" s="98" t="s">
        <v>6215</v>
      </c>
      <c r="K51" s="98" t="s">
        <v>6216</v>
      </c>
      <c r="L51" s="98" t="s">
        <v>6218</v>
      </c>
      <c r="M51" s="98" t="s">
        <v>6231</v>
      </c>
      <c r="O51" s="98" t="s">
        <v>6218</v>
      </c>
      <c r="S51" s="107">
        <v>42</v>
      </c>
      <c r="T51" s="98" t="s">
        <v>6215</v>
      </c>
      <c r="V51" s="98" t="s">
        <v>6218</v>
      </c>
      <c r="W51" s="98" t="s">
        <v>6219</v>
      </c>
      <c r="AB51" s="98">
        <v>4</v>
      </c>
      <c r="AC51" s="98" t="s">
        <v>6220</v>
      </c>
      <c r="AD51" s="98" t="s">
        <v>6679</v>
      </c>
      <c r="AJ51" s="18"/>
      <c r="AK51" s="18"/>
      <c r="AN51" s="98" t="s">
        <v>6389</v>
      </c>
      <c r="AP51" s="264">
        <v>2500</v>
      </c>
      <c r="AQ51" s="113">
        <f t="shared" si="2"/>
        <v>58.034128710412027</v>
      </c>
      <c r="AR51" s="18">
        <v>4000</v>
      </c>
      <c r="AS51" s="141" t="s">
        <v>6223</v>
      </c>
      <c r="AT51" s="96"/>
      <c r="AU51" s="18">
        <v>500000</v>
      </c>
      <c r="AV51" s="18"/>
      <c r="AX51" s="98" t="s">
        <v>6215</v>
      </c>
      <c r="AY51" s="98" t="s">
        <v>6215</v>
      </c>
      <c r="AZ51" s="98" t="s">
        <v>6215</v>
      </c>
      <c r="BA51" s="98" t="s">
        <v>6215</v>
      </c>
      <c r="BB51" s="98" t="s">
        <v>6215</v>
      </c>
      <c r="BD51" s="98" t="s">
        <v>6680</v>
      </c>
      <c r="BF51" s="98" t="s">
        <v>6484</v>
      </c>
      <c r="BG51" s="98" t="s">
        <v>6681</v>
      </c>
    </row>
    <row r="52" spans="1:59" ht="52.5" customHeight="1" x14ac:dyDescent="0.35">
      <c r="A52" s="98" t="s">
        <v>10247</v>
      </c>
      <c r="B52" s="17">
        <v>45591.604548611111</v>
      </c>
      <c r="C52" s="154" t="s">
        <v>3356</v>
      </c>
      <c r="D52" s="154" t="s">
        <v>10422</v>
      </c>
      <c r="E52" s="244" t="s">
        <v>871</v>
      </c>
      <c r="F52" s="154" t="s">
        <v>6334</v>
      </c>
      <c r="G52" s="154" t="s">
        <v>1248</v>
      </c>
      <c r="H52" s="115">
        <v>2005</v>
      </c>
      <c r="I52" s="154" t="s">
        <v>6214</v>
      </c>
      <c r="J52" s="154" t="s">
        <v>6215</v>
      </c>
      <c r="K52" s="154" t="s">
        <v>6216</v>
      </c>
      <c r="L52" s="154" t="s">
        <v>6215</v>
      </c>
      <c r="M52" s="154" t="s">
        <v>6267</v>
      </c>
      <c r="O52" s="154" t="s">
        <v>6218</v>
      </c>
      <c r="Q52" s="243">
        <v>153</v>
      </c>
      <c r="R52" s="243">
        <v>156</v>
      </c>
      <c r="S52" s="243">
        <f>Q52+R52</f>
        <v>309</v>
      </c>
      <c r="T52" s="244" t="s">
        <v>6215</v>
      </c>
      <c r="U52" s="154" t="s">
        <v>7390</v>
      </c>
      <c r="V52" s="154" t="s">
        <v>6215</v>
      </c>
      <c r="W52" s="154" t="s">
        <v>6268</v>
      </c>
      <c r="Y52" s="244">
        <v>6</v>
      </c>
      <c r="Z52" s="244">
        <v>6</v>
      </c>
      <c r="AA52" s="244">
        <v>0</v>
      </c>
      <c r="AB52" s="98">
        <f>SUM(Y52:AA52)</f>
        <v>12</v>
      </c>
      <c r="AC52" s="154" t="s">
        <v>6220</v>
      </c>
      <c r="AD52" s="154" t="s">
        <v>7465</v>
      </c>
      <c r="AF52" s="315">
        <v>18</v>
      </c>
      <c r="AG52" s="315">
        <v>18</v>
      </c>
      <c r="AH52" s="12">
        <f>SUM(AF52:AG52)</f>
        <v>36</v>
      </c>
      <c r="AJ52" s="316"/>
      <c r="AK52" s="316"/>
      <c r="AL52" s="154"/>
      <c r="AM52" s="154" t="s">
        <v>6215</v>
      </c>
      <c r="AN52" s="154" t="s">
        <v>6233</v>
      </c>
      <c r="AP52" s="316">
        <v>5500</v>
      </c>
      <c r="AQ52" s="113">
        <f t="shared" si="2"/>
        <v>127.67508316290645</v>
      </c>
      <c r="AR52" s="316">
        <v>12000</v>
      </c>
      <c r="AS52" s="141" t="s">
        <v>6223</v>
      </c>
      <c r="AT52" s="316">
        <v>120000</v>
      </c>
      <c r="AU52" s="316">
        <v>880000</v>
      </c>
      <c r="AV52" s="316">
        <v>680000</v>
      </c>
      <c r="AX52" s="154" t="s">
        <v>6215</v>
      </c>
      <c r="AY52" s="154" t="s">
        <v>6215</v>
      </c>
      <c r="AZ52" s="154" t="s">
        <v>6215</v>
      </c>
      <c r="BA52" s="154" t="s">
        <v>6215</v>
      </c>
      <c r="BB52" s="154" t="s">
        <v>6215</v>
      </c>
      <c r="BC52" s="154" t="s">
        <v>10423</v>
      </c>
      <c r="BD52" s="154" t="s">
        <v>9271</v>
      </c>
      <c r="BE52" s="154" t="s">
        <v>6218</v>
      </c>
      <c r="BF52" s="154" t="s">
        <v>6218</v>
      </c>
    </row>
    <row r="53" spans="1:59" x14ac:dyDescent="0.35">
      <c r="A53" s="98" t="s">
        <v>7171</v>
      </c>
      <c r="B53" s="17">
        <v>45107.623252314814</v>
      </c>
      <c r="C53" s="98" t="s">
        <v>4335</v>
      </c>
      <c r="D53" t="s">
        <v>7172</v>
      </c>
      <c r="E53" s="98" t="s">
        <v>40</v>
      </c>
      <c r="F53" s="98" t="s">
        <v>6293</v>
      </c>
      <c r="H53" s="115">
        <v>2014</v>
      </c>
      <c r="I53" s="98" t="s">
        <v>6230</v>
      </c>
      <c r="J53" s="98" t="s">
        <v>6295</v>
      </c>
      <c r="K53" s="98" t="s">
        <v>6216</v>
      </c>
      <c r="L53" s="98" t="s">
        <v>6215</v>
      </c>
      <c r="M53" s="98" t="s">
        <v>6267</v>
      </c>
      <c r="O53" s="98" t="s">
        <v>6218</v>
      </c>
      <c r="S53" s="107">
        <v>180</v>
      </c>
      <c r="T53" s="98" t="s">
        <v>6215</v>
      </c>
      <c r="V53" s="98" t="s">
        <v>6215</v>
      </c>
      <c r="W53" s="98" t="s">
        <v>6219</v>
      </c>
      <c r="AB53" s="98">
        <v>6</v>
      </c>
      <c r="AC53" s="98" t="s">
        <v>6220</v>
      </c>
      <c r="AJ53" s="18"/>
      <c r="AK53" s="18"/>
      <c r="AN53" s="98" t="s">
        <v>6262</v>
      </c>
      <c r="AP53" s="264">
        <v>2500</v>
      </c>
      <c r="AQ53" s="113">
        <f t="shared" si="2"/>
        <v>58.034128710412027</v>
      </c>
      <c r="AR53" s="18">
        <v>5000</v>
      </c>
      <c r="AS53" s="141" t="s">
        <v>6223</v>
      </c>
      <c r="AT53" s="96"/>
      <c r="AU53" s="18"/>
      <c r="AV53" s="18"/>
      <c r="AX53" s="98" t="s">
        <v>6215</v>
      </c>
      <c r="AY53" s="98" t="s">
        <v>6215</v>
      </c>
      <c r="AZ53" s="98" t="s">
        <v>6215</v>
      </c>
      <c r="BA53" s="98" t="s">
        <v>6215</v>
      </c>
      <c r="BB53" s="98" t="s">
        <v>6218</v>
      </c>
      <c r="BD53" s="98" t="s">
        <v>7173</v>
      </c>
      <c r="BF53" s="98" t="s">
        <v>7174</v>
      </c>
      <c r="BG53" s="98" t="s">
        <v>7175</v>
      </c>
    </row>
    <row r="54" spans="1:59" x14ac:dyDescent="0.35">
      <c r="A54" s="98" t="s">
        <v>6714</v>
      </c>
      <c r="B54" s="17">
        <v>45063.550335648149</v>
      </c>
      <c r="C54" s="98" t="s">
        <v>930</v>
      </c>
      <c r="D54" s="98" t="s">
        <v>6715</v>
      </c>
      <c r="E54" s="141" t="s">
        <v>909</v>
      </c>
      <c r="F54" s="141" t="s">
        <v>6689</v>
      </c>
      <c r="G54" s="98" t="s">
        <v>1245</v>
      </c>
      <c r="H54" s="115">
        <v>2010</v>
      </c>
      <c r="I54" s="98" t="s">
        <v>6230</v>
      </c>
      <c r="J54" s="98" t="s">
        <v>6215</v>
      </c>
      <c r="K54" s="98" t="s">
        <v>6216</v>
      </c>
      <c r="L54" s="98" t="s">
        <v>6215</v>
      </c>
      <c r="M54" s="98" t="s">
        <v>6267</v>
      </c>
      <c r="O54" s="98" t="s">
        <v>6218</v>
      </c>
      <c r="S54" s="107">
        <v>12</v>
      </c>
      <c r="T54" s="98" t="s">
        <v>6215</v>
      </c>
      <c r="V54" s="98" t="s">
        <v>6215</v>
      </c>
      <c r="W54" s="98" t="s">
        <v>6268</v>
      </c>
      <c r="AB54" s="98">
        <v>12</v>
      </c>
      <c r="AC54" s="98" t="s">
        <v>6220</v>
      </c>
      <c r="AD54" s="98" t="s">
        <v>6716</v>
      </c>
      <c r="AJ54" s="18"/>
      <c r="AK54" s="18"/>
      <c r="AN54" s="98" t="s">
        <v>6389</v>
      </c>
      <c r="AP54" s="264">
        <v>2500</v>
      </c>
      <c r="AQ54" s="113">
        <f t="shared" si="2"/>
        <v>58.034128710412027</v>
      </c>
      <c r="AR54" s="18">
        <v>4500</v>
      </c>
      <c r="AS54" s="141" t="s">
        <v>6223</v>
      </c>
      <c r="AT54" s="96"/>
      <c r="AU54" s="18">
        <v>120000</v>
      </c>
      <c r="AV54" s="18"/>
      <c r="AX54" s="98" t="s">
        <v>6215</v>
      </c>
      <c r="AY54" s="98" t="s">
        <v>6215</v>
      </c>
      <c r="AZ54" s="98" t="s">
        <v>6215</v>
      </c>
      <c r="BA54" s="98" t="s">
        <v>6215</v>
      </c>
      <c r="BB54" s="98" t="s">
        <v>6215</v>
      </c>
      <c r="BD54" s="98" t="s">
        <v>6281</v>
      </c>
      <c r="BF54" s="98" t="s">
        <v>6271</v>
      </c>
      <c r="BG54" s="98" t="s">
        <v>6717</v>
      </c>
    </row>
    <row r="55" spans="1:59" x14ac:dyDescent="0.35">
      <c r="A55" s="98" t="s">
        <v>8825</v>
      </c>
      <c r="B55" s="17">
        <v>45322.641087962998</v>
      </c>
      <c r="C55" s="141" t="s">
        <v>1726</v>
      </c>
      <c r="D55" t="s">
        <v>8682</v>
      </c>
      <c r="E55" t="s">
        <v>146</v>
      </c>
      <c r="F55" s="141" t="s">
        <v>6213</v>
      </c>
      <c r="G55" s="141" t="s">
        <v>1248</v>
      </c>
      <c r="H55" s="288">
        <v>2017</v>
      </c>
      <c r="I55" s="141" t="s">
        <v>6230</v>
      </c>
      <c r="J55" s="141" t="s">
        <v>6215</v>
      </c>
      <c r="K55" s="141" t="s">
        <v>6216</v>
      </c>
      <c r="L55" s="141" t="s">
        <v>6215</v>
      </c>
      <c r="M55" s="141" t="s">
        <v>6217</v>
      </c>
      <c r="N55" s="141"/>
      <c r="O55" s="141" t="s">
        <v>6218</v>
      </c>
      <c r="Q55" s="237"/>
      <c r="R55" s="237"/>
      <c r="S55" s="237">
        <v>110</v>
      </c>
      <c r="T55" s="141" t="s">
        <v>6215</v>
      </c>
      <c r="U55" s="141" t="s">
        <v>7390</v>
      </c>
      <c r="V55" s="141" t="s">
        <v>6218</v>
      </c>
      <c r="W55" s="141" t="s">
        <v>6219</v>
      </c>
      <c r="Y55" s="141">
        <v>2</v>
      </c>
      <c r="Z55" s="141">
        <v>2</v>
      </c>
      <c r="AA55" s="141">
        <v>0</v>
      </c>
      <c r="AB55" s="141">
        <f>SUM(Y55:AA55)</f>
        <v>4</v>
      </c>
      <c r="AC55" s="141" t="s">
        <v>6220</v>
      </c>
      <c r="AD55" s="141" t="s">
        <v>6652</v>
      </c>
      <c r="AF55" s="286">
        <v>1</v>
      </c>
      <c r="AG55" s="286">
        <v>6</v>
      </c>
      <c r="AH55" s="12">
        <f>SUM(AF55:AG55)</f>
        <v>7</v>
      </c>
      <c r="AJ55" s="273">
        <v>12000</v>
      </c>
      <c r="AK55" s="273">
        <v>8000</v>
      </c>
      <c r="AL55" s="141" t="s">
        <v>7392</v>
      </c>
      <c r="AM55" s="141" t="s">
        <v>6215</v>
      </c>
      <c r="AN55" s="141" t="s">
        <v>6262</v>
      </c>
      <c r="AP55" s="297">
        <v>6000</v>
      </c>
      <c r="AQ55" s="113">
        <f t="shared" si="2"/>
        <v>139.28190890498885</v>
      </c>
      <c r="AR55" s="273">
        <v>2500</v>
      </c>
      <c r="AS55" s="141" t="s">
        <v>6223</v>
      </c>
      <c r="AT55" s="270">
        <v>210000</v>
      </c>
      <c r="AU55" s="273">
        <v>250000</v>
      </c>
      <c r="AV55" s="273">
        <v>150000</v>
      </c>
      <c r="AX55" s="141" t="s">
        <v>6215</v>
      </c>
      <c r="AY55" s="141" t="s">
        <v>6215</v>
      </c>
      <c r="AZ55" s="141" t="s">
        <v>6215</v>
      </c>
      <c r="BA55" s="141" t="s">
        <v>6215</v>
      </c>
      <c r="BB55" s="141" t="s">
        <v>6218</v>
      </c>
      <c r="BC55" s="141" t="s">
        <v>6235</v>
      </c>
      <c r="BD55" s="141" t="s">
        <v>6653</v>
      </c>
      <c r="BE55" s="141" t="s">
        <v>6218</v>
      </c>
      <c r="BF55" s="141" t="s">
        <v>6235</v>
      </c>
      <c r="BG55" s="141" t="s">
        <v>8683</v>
      </c>
    </row>
    <row r="56" spans="1:59" x14ac:dyDescent="0.35">
      <c r="A56" s="98" t="s">
        <v>8776</v>
      </c>
      <c r="B56" s="17">
        <v>45320.479907407404</v>
      </c>
      <c r="C56" s="141" t="s">
        <v>8656</v>
      </c>
      <c r="D56" s="141" t="s">
        <v>8657</v>
      </c>
      <c r="E56" s="98" t="s">
        <v>14</v>
      </c>
      <c r="F56" s="141" t="s">
        <v>6213</v>
      </c>
      <c r="G56" s="141" t="s">
        <v>1245</v>
      </c>
      <c r="H56" s="288">
        <v>2017</v>
      </c>
      <c r="I56" s="141" t="s">
        <v>6214</v>
      </c>
      <c r="J56" s="141" t="s">
        <v>6215</v>
      </c>
      <c r="K56" s="141" t="s">
        <v>6216</v>
      </c>
      <c r="L56" s="141" t="s">
        <v>6215</v>
      </c>
      <c r="M56" s="141" t="s">
        <v>6217</v>
      </c>
      <c r="N56" s="141"/>
      <c r="O56" s="141" t="s">
        <v>6215</v>
      </c>
      <c r="Q56" s="237"/>
      <c r="R56" s="237"/>
      <c r="S56" s="237">
        <v>650</v>
      </c>
      <c r="T56" s="141" t="s">
        <v>6215</v>
      </c>
      <c r="U56" s="141" t="s">
        <v>7390</v>
      </c>
      <c r="V56" s="141" t="s">
        <v>6218</v>
      </c>
      <c r="W56" s="141" t="s">
        <v>6219</v>
      </c>
      <c r="Y56" s="141">
        <v>7</v>
      </c>
      <c r="Z56" s="141">
        <v>7</v>
      </c>
      <c r="AA56" s="141">
        <v>2</v>
      </c>
      <c r="AB56" s="141">
        <f>SUM(Y56:AA56)</f>
        <v>16</v>
      </c>
      <c r="AC56" s="141" t="s">
        <v>6254</v>
      </c>
      <c r="AD56" s="141" t="s">
        <v>7993</v>
      </c>
      <c r="AF56" s="286">
        <v>3</v>
      </c>
      <c r="AG56" s="286">
        <v>22</v>
      </c>
      <c r="AH56" s="12">
        <f>SUM(AF56:AG56)</f>
        <v>25</v>
      </c>
      <c r="AJ56" s="273">
        <v>18000</v>
      </c>
      <c r="AK56" s="273">
        <v>10000</v>
      </c>
      <c r="AL56" s="141" t="s">
        <v>7392</v>
      </c>
      <c r="AM56" s="141" t="s">
        <v>6215</v>
      </c>
      <c r="AN56" s="141" t="s">
        <v>6233</v>
      </c>
      <c r="AP56" s="297">
        <v>4200</v>
      </c>
      <c r="AQ56" s="113">
        <f t="shared" si="2"/>
        <v>97.497336233492206</v>
      </c>
      <c r="AR56" s="273">
        <v>5500</v>
      </c>
      <c r="AS56" s="141" t="s">
        <v>6223</v>
      </c>
      <c r="AT56" s="274">
        <v>50000</v>
      </c>
      <c r="AU56" s="273">
        <v>105000</v>
      </c>
      <c r="AV56" s="273">
        <v>6500000</v>
      </c>
      <c r="AX56" s="141" t="s">
        <v>6215</v>
      </c>
      <c r="AY56" s="141" t="s">
        <v>6215</v>
      </c>
      <c r="AZ56" s="141" t="s">
        <v>6215</v>
      </c>
      <c r="BA56" s="141" t="s">
        <v>6215</v>
      </c>
      <c r="BB56" s="141" t="s">
        <v>6215</v>
      </c>
      <c r="BC56" s="141" t="s">
        <v>8164</v>
      </c>
      <c r="BD56" s="141" t="s">
        <v>6774</v>
      </c>
      <c r="BE56" s="141" t="s">
        <v>6218</v>
      </c>
      <c r="BF56" s="141" t="s">
        <v>6235</v>
      </c>
      <c r="BG56" s="98" t="s">
        <v>8658</v>
      </c>
    </row>
    <row r="57" spans="1:59" x14ac:dyDescent="0.35">
      <c r="A57" s="98" t="s">
        <v>7007</v>
      </c>
      <c r="B57" s="17">
        <v>45096.570601851854</v>
      </c>
      <c r="C57" s="98" t="s">
        <v>7008</v>
      </c>
      <c r="D57" s="98" t="s">
        <v>6890</v>
      </c>
      <c r="E57" s="98" t="s">
        <v>355</v>
      </c>
      <c r="F57" s="98" t="s">
        <v>6213</v>
      </c>
      <c r="G57" s="98" t="s">
        <v>1248</v>
      </c>
      <c r="H57" s="115">
        <v>2018</v>
      </c>
      <c r="I57" s="98" t="s">
        <v>6214</v>
      </c>
      <c r="J57" s="98" t="s">
        <v>6215</v>
      </c>
      <c r="K57" s="98" t="s">
        <v>6216</v>
      </c>
      <c r="L57" s="98" t="s">
        <v>6215</v>
      </c>
      <c r="M57" s="98" t="s">
        <v>6217</v>
      </c>
      <c r="O57" s="98" t="s">
        <v>6218</v>
      </c>
      <c r="S57" s="107">
        <v>108</v>
      </c>
      <c r="T57" s="98" t="s">
        <v>6215</v>
      </c>
      <c r="V57" s="98" t="s">
        <v>6215</v>
      </c>
      <c r="W57" s="98" t="s">
        <v>6268</v>
      </c>
      <c r="AB57" s="98">
        <v>3</v>
      </c>
      <c r="AC57" s="98" t="s">
        <v>6220</v>
      </c>
      <c r="AD57" s="98" t="s">
        <v>7009</v>
      </c>
      <c r="AJ57" s="18"/>
      <c r="AK57" s="18"/>
      <c r="AM57" s="98" t="s">
        <v>6215</v>
      </c>
      <c r="AN57" s="98" t="s">
        <v>6262</v>
      </c>
      <c r="AP57" s="264">
        <v>2500</v>
      </c>
      <c r="AQ57" s="113">
        <f t="shared" si="2"/>
        <v>58.034128710412027</v>
      </c>
      <c r="AR57" s="18">
        <v>4000</v>
      </c>
      <c r="AS57" s="141" t="s">
        <v>6223</v>
      </c>
      <c r="AT57" s="96"/>
      <c r="AU57" s="18"/>
      <c r="AV57" s="18"/>
      <c r="AX57" s="98" t="s">
        <v>6218</v>
      </c>
      <c r="AY57" s="98" t="s">
        <v>6215</v>
      </c>
      <c r="AZ57" s="98" t="s">
        <v>6218</v>
      </c>
      <c r="BA57" s="98" t="s">
        <v>6215</v>
      </c>
      <c r="BB57" s="98" t="s">
        <v>6218</v>
      </c>
      <c r="BD57" s="98" t="s">
        <v>6379</v>
      </c>
      <c r="BF57" s="98" t="s">
        <v>6271</v>
      </c>
      <c r="BG57" s="98" t="s">
        <v>7010</v>
      </c>
    </row>
    <row r="58" spans="1:59" x14ac:dyDescent="0.35">
      <c r="A58" s="98" t="s">
        <v>9346</v>
      </c>
      <c r="B58" s="17">
        <v>45490</v>
      </c>
      <c r="C58" t="s">
        <v>2644</v>
      </c>
      <c r="D58" t="s">
        <v>9669</v>
      </c>
      <c r="E58" s="98" t="s">
        <v>296</v>
      </c>
      <c r="F58" t="s">
        <v>6323</v>
      </c>
      <c r="G58" t="s">
        <v>1245</v>
      </c>
      <c r="H58" s="115">
        <v>2014</v>
      </c>
      <c r="I58" t="s">
        <v>6294</v>
      </c>
      <c r="J58" t="s">
        <v>6215</v>
      </c>
      <c r="K58" t="s">
        <v>6216</v>
      </c>
      <c r="L58" t="s">
        <v>6215</v>
      </c>
      <c r="M58" t="s">
        <v>6231</v>
      </c>
      <c r="O58" t="s">
        <v>6215</v>
      </c>
      <c r="S58" s="107">
        <v>165</v>
      </c>
      <c r="T58" s="98" t="s">
        <v>6215</v>
      </c>
      <c r="U58" t="s">
        <v>7390</v>
      </c>
      <c r="V58" t="s">
        <v>6215</v>
      </c>
      <c r="W58" t="s">
        <v>6268</v>
      </c>
      <c r="Y58" s="98">
        <v>4</v>
      </c>
      <c r="Z58" s="98">
        <v>4</v>
      </c>
      <c r="AA58" s="98">
        <v>0</v>
      </c>
      <c r="AB58" s="98">
        <f>Y58+Z58+AA58</f>
        <v>8</v>
      </c>
      <c r="AC58" t="s">
        <v>6220</v>
      </c>
      <c r="AD58" t="s">
        <v>9670</v>
      </c>
      <c r="AF58" s="12">
        <v>5</v>
      </c>
      <c r="AG58" s="12">
        <v>3</v>
      </c>
      <c r="AH58" s="12">
        <f>AF58+AG58</f>
        <v>8</v>
      </c>
      <c r="AJ58" s="238">
        <v>10000</v>
      </c>
      <c r="AK58" s="238">
        <v>7000</v>
      </c>
      <c r="AL58" t="s">
        <v>8267</v>
      </c>
      <c r="AM58" t="s">
        <v>6215</v>
      </c>
      <c r="AN58" t="s">
        <v>6262</v>
      </c>
      <c r="AP58" s="238">
        <v>3500</v>
      </c>
      <c r="AQ58" s="113">
        <f t="shared" si="2"/>
        <v>81.247780194576833</v>
      </c>
      <c r="AR58" s="238">
        <v>8000</v>
      </c>
      <c r="AS58" s="141" t="s">
        <v>6223</v>
      </c>
      <c r="AT58" s="238">
        <v>80000</v>
      </c>
      <c r="AU58" s="238">
        <v>270000</v>
      </c>
      <c r="AV58" s="238">
        <v>170000</v>
      </c>
      <c r="AX58" t="s">
        <v>6215</v>
      </c>
      <c r="AY58" t="s">
        <v>6215</v>
      </c>
      <c r="AZ58" t="s">
        <v>6215</v>
      </c>
      <c r="BA58" t="s">
        <v>6215</v>
      </c>
      <c r="BB58" t="s">
        <v>6218</v>
      </c>
      <c r="BC58" t="s">
        <v>6774</v>
      </c>
      <c r="BD58" t="s">
        <v>6774</v>
      </c>
      <c r="BE58" t="s">
        <v>6215</v>
      </c>
      <c r="BF58" t="s">
        <v>9671</v>
      </c>
    </row>
    <row r="59" spans="1:59" x14ac:dyDescent="0.35">
      <c r="A59" s="98" t="s">
        <v>11377</v>
      </c>
      <c r="B59" s="117">
        <v>45818.667326388888</v>
      </c>
      <c r="C59" s="154" t="s">
        <v>5516</v>
      </c>
      <c r="D59" s="154" t="s">
        <v>11449</v>
      </c>
      <c r="E59" t="s">
        <v>256</v>
      </c>
      <c r="F59" s="154" t="s">
        <v>6213</v>
      </c>
      <c r="G59" s="154" t="s">
        <v>1245</v>
      </c>
      <c r="H59" s="115">
        <v>1995</v>
      </c>
      <c r="I59" s="154" t="s">
        <v>6214</v>
      </c>
      <c r="J59" s="154" t="s">
        <v>6215</v>
      </c>
      <c r="K59" s="154" t="s">
        <v>6216</v>
      </c>
      <c r="L59" s="154" t="s">
        <v>6215</v>
      </c>
      <c r="M59" s="154" t="s">
        <v>6231</v>
      </c>
      <c r="O59" s="154" t="s">
        <v>6215</v>
      </c>
      <c r="Q59" s="129">
        <v>76</v>
      </c>
      <c r="R59" s="129">
        <v>124</v>
      </c>
      <c r="S59" s="129">
        <v>200</v>
      </c>
      <c r="T59" s="154" t="s">
        <v>6215</v>
      </c>
      <c r="U59" s="154" t="s">
        <v>8150</v>
      </c>
      <c r="V59" s="154" t="s">
        <v>6215</v>
      </c>
      <c r="W59" s="154" t="s">
        <v>6219</v>
      </c>
      <c r="Y59" s="244">
        <v>1</v>
      </c>
      <c r="Z59" s="244">
        <v>1</v>
      </c>
      <c r="AA59" s="244">
        <v>1</v>
      </c>
      <c r="AB59" s="244">
        <v>3</v>
      </c>
      <c r="AC59" s="154" t="s">
        <v>6231</v>
      </c>
      <c r="AD59" s="154" t="s">
        <v>11450</v>
      </c>
      <c r="AF59" s="154">
        <v>4</v>
      </c>
      <c r="AG59" s="12">
        <v>12</v>
      </c>
      <c r="AH59" s="12">
        <v>16</v>
      </c>
      <c r="AJ59" s="154">
        <v>27000</v>
      </c>
      <c r="AK59" s="154">
        <v>11000</v>
      </c>
      <c r="AL59" s="154" t="s">
        <v>6474</v>
      </c>
      <c r="AM59" s="154" t="s">
        <v>6215</v>
      </c>
      <c r="AN59" s="154" t="s">
        <v>6233</v>
      </c>
      <c r="AP59" s="154">
        <v>4500</v>
      </c>
      <c r="AQ59" s="113">
        <f t="shared" si="2"/>
        <v>104.46143167874165</v>
      </c>
      <c r="AR59" s="154">
        <v>10500</v>
      </c>
      <c r="AS59" s="154" t="s">
        <v>6223</v>
      </c>
      <c r="AT59" s="154">
        <v>89000</v>
      </c>
      <c r="AU59" s="154">
        <v>416000</v>
      </c>
      <c r="AV59" s="154">
        <v>320000</v>
      </c>
      <c r="AX59" s="154" t="s">
        <v>6218</v>
      </c>
      <c r="AY59" s="154" t="s">
        <v>6215</v>
      </c>
      <c r="AZ59" s="154" t="s">
        <v>6215</v>
      </c>
      <c r="BA59" s="154" t="s">
        <v>6215</v>
      </c>
      <c r="BB59" s="154" t="s">
        <v>6215</v>
      </c>
      <c r="BC59" s="154" t="s">
        <v>8110</v>
      </c>
      <c r="BD59" s="154" t="s">
        <v>6696</v>
      </c>
      <c r="BE59" s="154" t="s">
        <v>6215</v>
      </c>
      <c r="BF59" s="154" t="s">
        <v>11451</v>
      </c>
    </row>
    <row r="60" spans="1:59" x14ac:dyDescent="0.35">
      <c r="A60" s="98" t="s">
        <v>11441</v>
      </c>
      <c r="B60" s="117">
        <v>45841.787141203706</v>
      </c>
      <c r="C60" s="154" t="s">
        <v>5662</v>
      </c>
      <c r="D60" s="154" t="s">
        <v>2644</v>
      </c>
      <c r="E60" t="s">
        <v>2861</v>
      </c>
      <c r="F60" s="154" t="s">
        <v>6725</v>
      </c>
      <c r="G60" s="154" t="s">
        <v>1245</v>
      </c>
      <c r="H60" s="115">
        <v>2020</v>
      </c>
      <c r="I60" s="154" t="s">
        <v>6294</v>
      </c>
      <c r="J60" s="154" t="s">
        <v>6215</v>
      </c>
      <c r="K60" s="154" t="s">
        <v>6216</v>
      </c>
      <c r="L60" s="154" t="s">
        <v>6215</v>
      </c>
      <c r="M60" s="154" t="s">
        <v>6267</v>
      </c>
      <c r="O60" s="154" t="s">
        <v>6215</v>
      </c>
      <c r="Q60" s="107">
        <v>60</v>
      </c>
      <c r="R60" s="107">
        <v>80</v>
      </c>
      <c r="S60" s="107">
        <v>140</v>
      </c>
      <c r="T60" s="154" t="s">
        <v>6215</v>
      </c>
      <c r="U60" s="154" t="s">
        <v>6474</v>
      </c>
      <c r="V60" s="154" t="s">
        <v>6215</v>
      </c>
      <c r="W60" s="154" t="s">
        <v>6219</v>
      </c>
      <c r="Y60" s="154" t="s">
        <v>6992</v>
      </c>
      <c r="Z60" s="154" t="s">
        <v>6992</v>
      </c>
      <c r="AA60" s="154" t="s">
        <v>6944</v>
      </c>
      <c r="AB60" s="154" t="s">
        <v>6630</v>
      </c>
      <c r="AC60" s="154" t="s">
        <v>6246</v>
      </c>
      <c r="AD60" s="154" t="s">
        <v>6552</v>
      </c>
      <c r="AF60" s="154">
        <v>1</v>
      </c>
      <c r="AG60" s="154">
        <v>5</v>
      </c>
      <c r="AH60" s="154">
        <v>6</v>
      </c>
      <c r="AJ60" s="154">
        <v>4000</v>
      </c>
      <c r="AK60" s="154">
        <v>3500</v>
      </c>
      <c r="AL60" s="154" t="s">
        <v>7392</v>
      </c>
      <c r="AM60" s="154" t="s">
        <v>6215</v>
      </c>
      <c r="AN60" s="154" t="s">
        <v>6248</v>
      </c>
      <c r="AP60" s="354">
        <v>1500</v>
      </c>
      <c r="AQ60" s="113">
        <f>(AP60*3)/129.2394</f>
        <v>34.819103152753726</v>
      </c>
      <c r="AR60" s="354">
        <v>2500</v>
      </c>
      <c r="AS60" s="154" t="s">
        <v>11486</v>
      </c>
      <c r="AT60" s="154">
        <v>1500</v>
      </c>
      <c r="AU60" s="154">
        <v>100000</v>
      </c>
      <c r="AV60" s="154">
        <v>40000</v>
      </c>
      <c r="AX60" s="154" t="s">
        <v>6215</v>
      </c>
      <c r="AY60" s="154" t="s">
        <v>6215</v>
      </c>
      <c r="AZ60" s="154" t="s">
        <v>6215</v>
      </c>
      <c r="BA60" s="154" t="s">
        <v>6215</v>
      </c>
      <c r="BB60" s="154" t="s">
        <v>6215</v>
      </c>
      <c r="BC60" s="154" t="s">
        <v>10665</v>
      </c>
      <c r="BD60" s="154" t="s">
        <v>10554</v>
      </c>
      <c r="BE60" s="154" t="s">
        <v>6215</v>
      </c>
      <c r="BF60" s="154" t="s">
        <v>9019</v>
      </c>
    </row>
    <row r="61" spans="1:59" x14ac:dyDescent="0.35">
      <c r="A61" s="98" t="s">
        <v>8987</v>
      </c>
      <c r="B61" s="17">
        <v>45390.650706018518</v>
      </c>
      <c r="C61" t="s">
        <v>2125</v>
      </c>
      <c r="D61" t="s">
        <v>6904</v>
      </c>
      <c r="E61" s="98" t="s">
        <v>24</v>
      </c>
      <c r="F61" t="s">
        <v>6213</v>
      </c>
      <c r="G61" t="s">
        <v>1245</v>
      </c>
      <c r="H61" s="115">
        <v>2008</v>
      </c>
      <c r="I61" t="s">
        <v>6230</v>
      </c>
      <c r="J61" t="s">
        <v>6215</v>
      </c>
      <c r="K61" t="s">
        <v>6216</v>
      </c>
      <c r="L61" t="s">
        <v>6215</v>
      </c>
      <c r="M61" t="s">
        <v>6217</v>
      </c>
      <c r="O61" t="s">
        <v>6218</v>
      </c>
      <c r="S61" s="107">
        <v>187</v>
      </c>
      <c r="T61" s="98" t="s">
        <v>6215</v>
      </c>
      <c r="U61" t="s">
        <v>6474</v>
      </c>
      <c r="V61" t="s">
        <v>6218</v>
      </c>
      <c r="W61" t="s">
        <v>6268</v>
      </c>
      <c r="Y61" s="98">
        <v>1</v>
      </c>
      <c r="Z61" s="98">
        <v>1</v>
      </c>
      <c r="AA61" s="98">
        <v>1</v>
      </c>
      <c r="AB61" s="98">
        <f>SUM(Y61:AA61)</f>
        <v>3</v>
      </c>
      <c r="AC61" t="s">
        <v>6246</v>
      </c>
      <c r="AD61" t="s">
        <v>9036</v>
      </c>
      <c r="AF61" s="12">
        <v>0</v>
      </c>
      <c r="AG61" s="12">
        <v>6</v>
      </c>
      <c r="AH61" s="12">
        <f>SUM(AF61:AG61)</f>
        <v>6</v>
      </c>
      <c r="AJ61" s="238">
        <v>10000</v>
      </c>
      <c r="AK61" s="238">
        <v>7000</v>
      </c>
      <c r="AL61" t="s">
        <v>8363</v>
      </c>
      <c r="AM61" t="s">
        <v>6215</v>
      </c>
      <c r="AN61" t="s">
        <v>6262</v>
      </c>
      <c r="AP61" s="238">
        <v>2100</v>
      </c>
      <c r="AQ61" s="113">
        <f>(AP61*3)/129.2343</f>
        <v>48.748668116746103</v>
      </c>
      <c r="AR61" s="238">
        <v>3600</v>
      </c>
      <c r="AS61" s="141" t="s">
        <v>6223</v>
      </c>
      <c r="AT61" s="306">
        <v>100000</v>
      </c>
      <c r="AU61" s="238">
        <v>100000</v>
      </c>
      <c r="AV61" s="238">
        <v>60000</v>
      </c>
      <c r="AX61" t="s">
        <v>6218</v>
      </c>
      <c r="AY61" t="s">
        <v>6215</v>
      </c>
      <c r="AZ61" t="s">
        <v>6215</v>
      </c>
      <c r="BA61" t="s">
        <v>6218</v>
      </c>
      <c r="BB61" t="s">
        <v>6218</v>
      </c>
      <c r="BC61" t="s">
        <v>9037</v>
      </c>
      <c r="BD61" t="s">
        <v>9038</v>
      </c>
      <c r="BE61" t="s">
        <v>6218</v>
      </c>
      <c r="BF61" t="s">
        <v>6235</v>
      </c>
    </row>
    <row r="62" spans="1:59" x14ac:dyDescent="0.35">
      <c r="A62" s="98" t="s">
        <v>7212</v>
      </c>
      <c r="B62" s="17">
        <v>45112.59269675926</v>
      </c>
      <c r="C62" s="98" t="s">
        <v>7213</v>
      </c>
      <c r="D62" s="98" t="s">
        <v>7214</v>
      </c>
      <c r="E62" s="98" t="s">
        <v>14</v>
      </c>
      <c r="F62" s="98" t="s">
        <v>6213</v>
      </c>
      <c r="G62" s="98" t="s">
        <v>1245</v>
      </c>
      <c r="H62" s="115">
        <v>2021</v>
      </c>
      <c r="I62" s="98" t="s">
        <v>6214</v>
      </c>
      <c r="J62" s="98" t="s">
        <v>6215</v>
      </c>
      <c r="K62" s="98" t="s">
        <v>6216</v>
      </c>
      <c r="L62" s="98" t="s">
        <v>6215</v>
      </c>
      <c r="M62" s="98" t="s">
        <v>6217</v>
      </c>
      <c r="O62" s="98" t="s">
        <v>6218</v>
      </c>
      <c r="S62" s="107">
        <v>72</v>
      </c>
      <c r="T62" s="98" t="s">
        <v>6215</v>
      </c>
      <c r="V62" s="98" t="s">
        <v>6218</v>
      </c>
      <c r="W62" s="98" t="s">
        <v>6219</v>
      </c>
      <c r="AB62" s="98">
        <v>3</v>
      </c>
      <c r="AC62" s="98" t="s">
        <v>6254</v>
      </c>
      <c r="AD62" s="98" t="s">
        <v>6695</v>
      </c>
      <c r="AJ62" s="18"/>
      <c r="AK62" s="18"/>
      <c r="AN62" s="98" t="s">
        <v>6262</v>
      </c>
      <c r="AP62" s="272">
        <v>2500</v>
      </c>
      <c r="AQ62" s="113">
        <f>(AP62*3)/129.2343</f>
        <v>58.034128710412027</v>
      </c>
      <c r="AR62" s="273">
        <v>5000</v>
      </c>
      <c r="AS62" s="141" t="s">
        <v>6223</v>
      </c>
      <c r="AT62" s="270">
        <v>77000</v>
      </c>
      <c r="AU62" s="273">
        <v>200000</v>
      </c>
      <c r="AV62" s="273">
        <v>100000</v>
      </c>
      <c r="AX62" s="98" t="s">
        <v>6218</v>
      </c>
      <c r="AY62" s="98" t="s">
        <v>6215</v>
      </c>
      <c r="AZ62" s="98" t="s">
        <v>6218</v>
      </c>
      <c r="BA62" s="98" t="s">
        <v>6218</v>
      </c>
      <c r="BB62" s="98" t="s">
        <v>6218</v>
      </c>
      <c r="BD62" s="98" t="s">
        <v>7215</v>
      </c>
      <c r="BF62" s="98" t="s">
        <v>6235</v>
      </c>
      <c r="BG62" s="98" t="s">
        <v>7216</v>
      </c>
    </row>
    <row r="63" spans="1:59" x14ac:dyDescent="0.35">
      <c r="A63" s="98" t="s">
        <v>6376</v>
      </c>
      <c r="B63" s="17">
        <v>44995.410671296297</v>
      </c>
      <c r="C63" s="98" t="s">
        <v>1360</v>
      </c>
      <c r="D63" s="98" t="s">
        <v>6377</v>
      </c>
      <c r="E63" s="141" t="s">
        <v>809</v>
      </c>
      <c r="F63" s="98" t="s">
        <v>6286</v>
      </c>
      <c r="G63" s="98" t="s">
        <v>1245</v>
      </c>
      <c r="H63" s="115">
        <v>2020</v>
      </c>
      <c r="I63" s="98" t="s">
        <v>6230</v>
      </c>
      <c r="J63" s="98" t="s">
        <v>6215</v>
      </c>
      <c r="K63" s="98" t="s">
        <v>6216</v>
      </c>
      <c r="L63" s="98" t="s">
        <v>6218</v>
      </c>
      <c r="M63" s="98" t="s">
        <v>6231</v>
      </c>
      <c r="O63" s="98" t="s">
        <v>6215</v>
      </c>
      <c r="S63" s="107">
        <v>95</v>
      </c>
      <c r="T63" s="98" t="s">
        <v>6215</v>
      </c>
      <c r="V63" s="98" t="s">
        <v>6215</v>
      </c>
      <c r="W63" s="98" t="s">
        <v>6268</v>
      </c>
      <c r="AB63" s="98">
        <v>4</v>
      </c>
      <c r="AC63" s="98" t="s">
        <v>6220</v>
      </c>
      <c r="AD63" s="98" t="s">
        <v>6378</v>
      </c>
      <c r="AJ63" s="18"/>
      <c r="AK63" s="18"/>
      <c r="AM63" s="98" t="s">
        <v>6215</v>
      </c>
      <c r="AN63" s="98" t="s">
        <v>6262</v>
      </c>
      <c r="AP63" s="264">
        <v>2500</v>
      </c>
      <c r="AQ63" s="113">
        <f>(AP63*3)/129.2343</f>
        <v>58.034128710412027</v>
      </c>
      <c r="AR63" s="18">
        <v>6000</v>
      </c>
      <c r="AS63" s="141" t="s">
        <v>6223</v>
      </c>
      <c r="AT63" s="96"/>
      <c r="AU63" s="18"/>
      <c r="AV63" s="18"/>
      <c r="AX63" s="98" t="s">
        <v>6215</v>
      </c>
      <c r="AY63" s="98" t="s">
        <v>6215</v>
      </c>
      <c r="AZ63" s="98" t="s">
        <v>6215</v>
      </c>
      <c r="BA63" s="98" t="s">
        <v>6215</v>
      </c>
      <c r="BB63" s="98" t="s">
        <v>6215</v>
      </c>
      <c r="BD63" s="98" t="s">
        <v>6379</v>
      </c>
      <c r="BF63" s="98" t="s">
        <v>6380</v>
      </c>
      <c r="BG63" s="98" t="s">
        <v>6381</v>
      </c>
    </row>
    <row r="64" spans="1:59" x14ac:dyDescent="0.35">
      <c r="A64" s="98" t="s">
        <v>9184</v>
      </c>
      <c r="B64" s="17">
        <v>45455.761122685188</v>
      </c>
      <c r="C64" t="s">
        <v>9330</v>
      </c>
      <c r="D64" t="s">
        <v>6317</v>
      </c>
      <c r="E64" s="98" t="s">
        <v>32</v>
      </c>
      <c r="F64" t="s">
        <v>6213</v>
      </c>
      <c r="G64" t="s">
        <v>1248</v>
      </c>
      <c r="H64" s="115">
        <v>2022</v>
      </c>
      <c r="I64" t="s">
        <v>6214</v>
      </c>
      <c r="J64" t="s">
        <v>6215</v>
      </c>
      <c r="K64" t="s">
        <v>6245</v>
      </c>
      <c r="L64" t="s">
        <v>6215</v>
      </c>
      <c r="M64" t="s">
        <v>6217</v>
      </c>
      <c r="O64" t="s">
        <v>6215</v>
      </c>
      <c r="P64"/>
      <c r="Q64" s="107">
        <v>45</v>
      </c>
      <c r="R64" s="107">
        <v>75</v>
      </c>
      <c r="S64" s="107">
        <f>SUM(Q64:R64)</f>
        <v>120</v>
      </c>
      <c r="T64" s="98" t="s">
        <v>6215</v>
      </c>
      <c r="U64" t="s">
        <v>7390</v>
      </c>
      <c r="V64" t="s">
        <v>6215</v>
      </c>
      <c r="W64" t="s">
        <v>6219</v>
      </c>
      <c r="Y64" s="98">
        <v>2</v>
      </c>
      <c r="Z64" s="98">
        <v>2</v>
      </c>
      <c r="AA64" s="98">
        <v>1</v>
      </c>
      <c r="AB64" s="98">
        <f>SUM(Y64:AA64)</f>
        <v>5</v>
      </c>
      <c r="AC64" t="s">
        <v>6220</v>
      </c>
      <c r="AD64" t="s">
        <v>8852</v>
      </c>
      <c r="AF64" s="12">
        <v>2</v>
      </c>
      <c r="AG64" s="12">
        <v>6</v>
      </c>
      <c r="AH64" s="12">
        <f>AF64+AG64</f>
        <v>8</v>
      </c>
      <c r="AJ64" s="238">
        <v>8000</v>
      </c>
      <c r="AK64" s="238">
        <v>6000</v>
      </c>
      <c r="AL64" t="s">
        <v>8267</v>
      </c>
      <c r="AM64" t="s">
        <v>6215</v>
      </c>
      <c r="AN64" t="s">
        <v>6233</v>
      </c>
      <c r="AP64" s="238">
        <v>2600</v>
      </c>
      <c r="AQ64" s="113">
        <f>(AP64*3)/129.2343</f>
        <v>60.355493858828503</v>
      </c>
      <c r="AR64" s="238">
        <v>4500</v>
      </c>
      <c r="AS64" s="141" t="s">
        <v>6223</v>
      </c>
      <c r="AT64" s="282">
        <v>40000</v>
      </c>
      <c r="AU64" s="282">
        <v>100000</v>
      </c>
      <c r="AV64" s="282">
        <v>50000</v>
      </c>
      <c r="AX64" t="s">
        <v>6215</v>
      </c>
      <c r="AY64" t="s">
        <v>6215</v>
      </c>
      <c r="AZ64" t="s">
        <v>6215</v>
      </c>
      <c r="BA64" t="s">
        <v>6215</v>
      </c>
      <c r="BB64" t="s">
        <v>6215</v>
      </c>
      <c r="BC64" t="s">
        <v>6696</v>
      </c>
      <c r="BD64" t="s">
        <v>6696</v>
      </c>
      <c r="BE64" t="s">
        <v>6218</v>
      </c>
      <c r="BF64" t="s">
        <v>6218</v>
      </c>
    </row>
    <row r="65" spans="1:59" x14ac:dyDescent="0.35">
      <c r="A65" s="98" t="s">
        <v>11640</v>
      </c>
      <c r="B65" s="229">
        <v>44979.543773148151</v>
      </c>
      <c r="C65" t="s">
        <v>983</v>
      </c>
      <c r="D65"/>
      <c r="E65" s="98" t="s">
        <v>285</v>
      </c>
      <c r="F65"/>
      <c r="G65"/>
      <c r="H65" s="115"/>
      <c r="I65"/>
      <c r="J65"/>
      <c r="K65"/>
      <c r="L65"/>
      <c r="M65"/>
      <c r="O65"/>
      <c r="P65"/>
      <c r="U65"/>
      <c r="V65"/>
      <c r="W65"/>
      <c r="AC65"/>
      <c r="AD65"/>
      <c r="AJ65" s="238"/>
      <c r="AK65" s="238"/>
      <c r="AL65"/>
      <c r="AM65"/>
      <c r="AN65"/>
      <c r="AP65" s="238"/>
      <c r="AQ65" s="113"/>
      <c r="AR65" s="238"/>
      <c r="AS65" s="141"/>
      <c r="AT65" s="282"/>
      <c r="AU65" s="282"/>
      <c r="AV65" s="282"/>
      <c r="AX65"/>
      <c r="AY65"/>
      <c r="AZ65"/>
      <c r="BA65"/>
      <c r="BB65"/>
      <c r="BC65"/>
      <c r="BD65"/>
      <c r="BE65"/>
      <c r="BF65"/>
    </row>
    <row r="66" spans="1:59" x14ac:dyDescent="0.35">
      <c r="A66" s="98" t="s">
        <v>10693</v>
      </c>
      <c r="B66" s="334">
        <v>45663</v>
      </c>
      <c r="C66" s="281" t="s">
        <v>10718</v>
      </c>
      <c r="D66" s="281" t="s">
        <v>10719</v>
      </c>
      <c r="E66" s="244" t="s">
        <v>549</v>
      </c>
      <c r="F66" s="281" t="s">
        <v>6286</v>
      </c>
      <c r="G66" s="281" t="s">
        <v>1245</v>
      </c>
      <c r="H66" s="335">
        <v>2022</v>
      </c>
      <c r="I66" s="281" t="s">
        <v>6230</v>
      </c>
      <c r="J66" s="281" t="s">
        <v>6215</v>
      </c>
      <c r="K66" s="281" t="s">
        <v>6216</v>
      </c>
      <c r="L66" s="281" t="s">
        <v>6215</v>
      </c>
      <c r="M66" s="281" t="s">
        <v>6217</v>
      </c>
      <c r="O66" s="281" t="s">
        <v>6218</v>
      </c>
      <c r="Q66" s="319">
        <v>66</v>
      </c>
      <c r="R66" s="319">
        <v>110</v>
      </c>
      <c r="S66" s="319">
        <f>Q66+R66</f>
        <v>176</v>
      </c>
      <c r="T66" s="281" t="s">
        <v>6215</v>
      </c>
      <c r="U66" s="281" t="s">
        <v>7390</v>
      </c>
      <c r="V66" s="281" t="s">
        <v>6218</v>
      </c>
      <c r="W66" s="281" t="s">
        <v>6268</v>
      </c>
      <c r="Y66" s="336">
        <v>8</v>
      </c>
      <c r="Z66" s="336">
        <v>4</v>
      </c>
      <c r="AA66" s="336">
        <v>1</v>
      </c>
      <c r="AB66" s="98">
        <f>SUM(Y66:AA66)</f>
        <v>13</v>
      </c>
      <c r="AC66" s="281" t="s">
        <v>6757</v>
      </c>
      <c r="AD66" s="281" t="s">
        <v>7311</v>
      </c>
      <c r="AF66" s="337">
        <v>1</v>
      </c>
      <c r="AG66" s="337">
        <v>8</v>
      </c>
      <c r="AH66" s="12">
        <f>SUM(AF66:AG66)</f>
        <v>9</v>
      </c>
      <c r="AJ66" s="338">
        <v>10000</v>
      </c>
      <c r="AK66" s="338">
        <v>10000</v>
      </c>
      <c r="AL66" s="281" t="s">
        <v>7392</v>
      </c>
      <c r="AM66" s="281" t="s">
        <v>6215</v>
      </c>
      <c r="AN66" s="281" t="s">
        <v>6262</v>
      </c>
      <c r="AP66" s="338">
        <v>3500</v>
      </c>
      <c r="AQ66" s="113">
        <f>(AP66*3)/129.2343</f>
        <v>81.247780194576833</v>
      </c>
      <c r="AR66" s="338">
        <v>4500</v>
      </c>
      <c r="AS66" s="141" t="s">
        <v>6223</v>
      </c>
      <c r="AT66" s="338">
        <v>7500</v>
      </c>
      <c r="AU66" s="338">
        <v>264000</v>
      </c>
      <c r="AV66" s="338">
        <v>150000</v>
      </c>
      <c r="AX66" s="281" t="s">
        <v>6215</v>
      </c>
      <c r="AY66" s="281" t="s">
        <v>6215</v>
      </c>
      <c r="AZ66" s="281" t="s">
        <v>6215</v>
      </c>
      <c r="BA66" s="281" t="s">
        <v>6215</v>
      </c>
      <c r="BB66" s="281" t="s">
        <v>6215</v>
      </c>
      <c r="BC66" s="281" t="s">
        <v>10720</v>
      </c>
      <c r="BD66" s="281" t="s">
        <v>9415</v>
      </c>
      <c r="BE66" s="281" t="s">
        <v>6218</v>
      </c>
      <c r="BF66" s="281" t="s">
        <v>7311</v>
      </c>
    </row>
    <row r="67" spans="1:59" x14ac:dyDescent="0.35">
      <c r="A67" s="98" t="s">
        <v>11493</v>
      </c>
      <c r="B67" s="117">
        <v>45846.593240740738</v>
      </c>
      <c r="C67" s="154" t="s">
        <v>5664</v>
      </c>
      <c r="D67" s="154" t="s">
        <v>11559</v>
      </c>
      <c r="E67" t="s">
        <v>447</v>
      </c>
      <c r="F67" s="154" t="s">
        <v>6323</v>
      </c>
      <c r="G67" s="154" t="s">
        <v>1248</v>
      </c>
      <c r="H67" s="115">
        <v>2017</v>
      </c>
      <c r="I67" s="154" t="s">
        <v>6294</v>
      </c>
      <c r="J67" s="154" t="s">
        <v>6215</v>
      </c>
      <c r="K67" s="154" t="s">
        <v>6216</v>
      </c>
      <c r="L67" s="154" t="s">
        <v>6215</v>
      </c>
      <c r="M67" s="154" t="s">
        <v>6267</v>
      </c>
      <c r="O67" s="154" t="s">
        <v>6215</v>
      </c>
      <c r="Q67" s="107">
        <v>96</v>
      </c>
      <c r="R67" s="107">
        <v>124</v>
      </c>
      <c r="S67" s="107">
        <v>220</v>
      </c>
      <c r="T67" s="154" t="s">
        <v>6215</v>
      </c>
      <c r="U67" s="154" t="s">
        <v>7390</v>
      </c>
      <c r="V67" s="154" t="s">
        <v>6218</v>
      </c>
      <c r="W67" s="154" t="s">
        <v>6268</v>
      </c>
      <c r="Y67" s="154" t="s">
        <v>6929</v>
      </c>
      <c r="Z67" s="154" t="s">
        <v>6929</v>
      </c>
      <c r="AA67" s="154" t="s">
        <v>6992</v>
      </c>
      <c r="AB67" s="154" t="s">
        <v>11142</v>
      </c>
      <c r="AC67" s="154" t="s">
        <v>6220</v>
      </c>
      <c r="AD67" s="154" t="s">
        <v>8753</v>
      </c>
      <c r="AF67" s="154">
        <v>2</v>
      </c>
      <c r="AG67" s="154">
        <v>5</v>
      </c>
      <c r="AH67" s="154">
        <v>7</v>
      </c>
      <c r="AJ67" s="154">
        <v>12000</v>
      </c>
      <c r="AK67" s="154">
        <v>6000</v>
      </c>
      <c r="AL67" s="154" t="s">
        <v>7392</v>
      </c>
      <c r="AM67" s="154" t="s">
        <v>6215</v>
      </c>
      <c r="AN67" s="154" t="s">
        <v>6616</v>
      </c>
      <c r="AP67" s="354">
        <v>4000</v>
      </c>
      <c r="AQ67" s="113">
        <f>(AP67*3)/129.2394</f>
        <v>92.850941740676618</v>
      </c>
      <c r="AR67" s="354">
        <v>6000</v>
      </c>
      <c r="AS67" s="154" t="s">
        <v>6223</v>
      </c>
      <c r="AT67" s="154">
        <v>1900</v>
      </c>
      <c r="AU67" s="154">
        <v>308000</v>
      </c>
      <c r="AV67" s="154">
        <v>96000</v>
      </c>
      <c r="AX67" s="154" t="s">
        <v>6215</v>
      </c>
      <c r="AY67" s="154" t="s">
        <v>6215</v>
      </c>
      <c r="AZ67" s="154" t="s">
        <v>6215</v>
      </c>
      <c r="BA67" s="154" t="s">
        <v>6215</v>
      </c>
      <c r="BB67" s="154" t="s">
        <v>6218</v>
      </c>
      <c r="BC67" s="154" t="s">
        <v>11543</v>
      </c>
      <c r="BD67" s="154" t="s">
        <v>9594</v>
      </c>
      <c r="BE67" s="154" t="s">
        <v>6218</v>
      </c>
      <c r="BF67" s="154" t="s">
        <v>9663</v>
      </c>
    </row>
    <row r="68" spans="1:59" x14ac:dyDescent="0.35">
      <c r="A68" s="98" t="s">
        <v>9170</v>
      </c>
      <c r="B68" s="17">
        <v>45469.351168981484</v>
      </c>
      <c r="C68" t="s">
        <v>9504</v>
      </c>
      <c r="D68" t="s">
        <v>8615</v>
      </c>
      <c r="E68" s="244" t="s">
        <v>252</v>
      </c>
      <c r="F68" t="s">
        <v>6481</v>
      </c>
      <c r="G68" t="s">
        <v>1245</v>
      </c>
      <c r="H68" s="115">
        <v>2009</v>
      </c>
      <c r="I68" t="s">
        <v>6214</v>
      </c>
      <c r="J68" t="s">
        <v>6215</v>
      </c>
      <c r="K68" t="s">
        <v>6216</v>
      </c>
      <c r="L68" t="s">
        <v>6215</v>
      </c>
      <c r="M68" t="s">
        <v>6267</v>
      </c>
      <c r="O68" t="s">
        <v>6218</v>
      </c>
      <c r="P68"/>
      <c r="S68" s="107">
        <v>265</v>
      </c>
      <c r="T68" s="98" t="s">
        <v>6215</v>
      </c>
      <c r="U68" t="s">
        <v>8150</v>
      </c>
      <c r="V68" t="s">
        <v>6215</v>
      </c>
      <c r="W68" t="s">
        <v>6219</v>
      </c>
      <c r="Y68" s="98">
        <v>5</v>
      </c>
      <c r="Z68" s="98">
        <v>6</v>
      </c>
      <c r="AA68" s="98">
        <v>3</v>
      </c>
      <c r="AB68" s="98">
        <f>SUM(Y68:AA68)</f>
        <v>14</v>
      </c>
      <c r="AC68" t="s">
        <v>6220</v>
      </c>
      <c r="AD68" t="s">
        <v>8812</v>
      </c>
      <c r="AF68" s="12">
        <v>5</v>
      </c>
      <c r="AG68" s="12">
        <v>17</v>
      </c>
      <c r="AH68" s="12">
        <f>AF68+AG68</f>
        <v>22</v>
      </c>
      <c r="AJ68" s="238">
        <v>35000</v>
      </c>
      <c r="AK68" s="238">
        <v>15000</v>
      </c>
      <c r="AL68" t="s">
        <v>8363</v>
      </c>
      <c r="AM68" t="s">
        <v>6215</v>
      </c>
      <c r="AN68" t="s">
        <v>6233</v>
      </c>
      <c r="AP68" s="238">
        <v>7000</v>
      </c>
      <c r="AQ68" s="113">
        <f>(AP68*3)/129.2343</f>
        <v>162.49556038915367</v>
      </c>
      <c r="AR68" s="238">
        <v>7000</v>
      </c>
      <c r="AS68" s="141" t="s">
        <v>6223</v>
      </c>
      <c r="AT68" s="282">
        <v>50000</v>
      </c>
      <c r="AU68" s="283">
        <v>150000</v>
      </c>
      <c r="AV68" s="283">
        <v>140000</v>
      </c>
      <c r="AX68" t="s">
        <v>6215</v>
      </c>
      <c r="AY68" t="s">
        <v>6215</v>
      </c>
      <c r="AZ68" t="s">
        <v>6215</v>
      </c>
      <c r="BA68" t="s">
        <v>6215</v>
      </c>
      <c r="BB68" t="s">
        <v>6215</v>
      </c>
      <c r="BC68" t="s">
        <v>9505</v>
      </c>
      <c r="BD68" t="s">
        <v>9506</v>
      </c>
      <c r="BE68" t="s">
        <v>6218</v>
      </c>
      <c r="BF68" t="s">
        <v>7123</v>
      </c>
    </row>
    <row r="69" spans="1:59" x14ac:dyDescent="0.35">
      <c r="A69" s="98" t="s">
        <v>11076</v>
      </c>
      <c r="B69" s="117">
        <v>45750.65048611111</v>
      </c>
      <c r="C69" s="98" t="s">
        <v>4769</v>
      </c>
      <c r="D69" s="98" t="s">
        <v>11171</v>
      </c>
      <c r="E69" s="244" t="s">
        <v>1987</v>
      </c>
      <c r="F69" s="98" t="s">
        <v>6334</v>
      </c>
      <c r="G69" s="98" t="s">
        <v>1245</v>
      </c>
      <c r="H69" s="98">
        <v>2010</v>
      </c>
      <c r="I69" s="98" t="s">
        <v>6294</v>
      </c>
      <c r="J69" s="98" t="s">
        <v>6215</v>
      </c>
      <c r="K69" s="98" t="s">
        <v>6216</v>
      </c>
      <c r="L69" s="98" t="s">
        <v>6215</v>
      </c>
      <c r="M69" s="98" t="s">
        <v>6267</v>
      </c>
      <c r="O69" s="98" t="s">
        <v>6215</v>
      </c>
      <c r="Q69" s="129">
        <v>62.4</v>
      </c>
      <c r="R69" s="129">
        <v>67.600000000000009</v>
      </c>
      <c r="S69" s="107">
        <v>130</v>
      </c>
      <c r="T69" s="98" t="s">
        <v>6215</v>
      </c>
      <c r="U69" s="98" t="s">
        <v>7390</v>
      </c>
      <c r="V69" s="98" t="s">
        <v>6215</v>
      </c>
      <c r="W69" s="98" t="s">
        <v>6219</v>
      </c>
      <c r="Y69" s="98" t="s">
        <v>6992</v>
      </c>
      <c r="Z69" s="98" t="s">
        <v>6992</v>
      </c>
      <c r="AA69" s="98" t="s">
        <v>6992</v>
      </c>
      <c r="AB69" s="98">
        <f>Y69+Z69+AA69</f>
        <v>6</v>
      </c>
      <c r="AC69" s="154" t="s">
        <v>6220</v>
      </c>
      <c r="AD69" s="154" t="s">
        <v>7123</v>
      </c>
      <c r="AF69" s="12" t="s">
        <v>7755</v>
      </c>
      <c r="AG69" s="12" t="s">
        <v>7755</v>
      </c>
      <c r="AH69" s="12">
        <f>AF69+AG69</f>
        <v>12</v>
      </c>
      <c r="AJ69" s="352" t="s">
        <v>11172</v>
      </c>
      <c r="AK69" s="12" t="s">
        <v>11127</v>
      </c>
      <c r="AL69" s="98" t="s">
        <v>8251</v>
      </c>
      <c r="AM69" s="98" t="s">
        <v>6215</v>
      </c>
      <c r="AN69" s="98" t="s">
        <v>6262</v>
      </c>
      <c r="AP69" s="154">
        <v>7200</v>
      </c>
      <c r="AQ69" s="113">
        <f>(AP69*3)/129.2343</f>
        <v>167.13829068598662</v>
      </c>
      <c r="AR69" s="154">
        <v>7200</v>
      </c>
      <c r="AS69" s="154" t="s">
        <v>6223</v>
      </c>
      <c r="AT69" s="12" t="s">
        <v>11173</v>
      </c>
      <c r="AU69" s="284" t="s">
        <v>11131</v>
      </c>
      <c r="AV69" s="12" t="s">
        <v>11158</v>
      </c>
      <c r="AX69" s="98" t="s">
        <v>6215</v>
      </c>
      <c r="AY69" s="98" t="s">
        <v>6215</v>
      </c>
      <c r="AZ69" s="98" t="s">
        <v>6215</v>
      </c>
      <c r="BA69" s="98" t="s">
        <v>6215</v>
      </c>
      <c r="BB69" s="98" t="s">
        <v>6215</v>
      </c>
      <c r="BC69" s="98" t="s">
        <v>8732</v>
      </c>
      <c r="BD69" s="98" t="s">
        <v>8732</v>
      </c>
      <c r="BE69" s="98" t="s">
        <v>6218</v>
      </c>
      <c r="BF69" s="98" t="s">
        <v>8732</v>
      </c>
    </row>
    <row r="70" spans="1:59" x14ac:dyDescent="0.35">
      <c r="A70" s="98" t="s">
        <v>7777</v>
      </c>
      <c r="B70" s="17">
        <v>45147.52480324074</v>
      </c>
      <c r="C70" s="98" t="s">
        <v>1138</v>
      </c>
      <c r="D70" s="98" t="s">
        <v>7778</v>
      </c>
      <c r="E70" s="235" t="s">
        <v>462</v>
      </c>
      <c r="F70" s="98" t="s">
        <v>6334</v>
      </c>
      <c r="G70" s="98" t="s">
        <v>1245</v>
      </c>
      <c r="H70" s="115">
        <v>2006</v>
      </c>
      <c r="I70" s="98" t="s">
        <v>6294</v>
      </c>
      <c r="J70" s="98" t="s">
        <v>6215</v>
      </c>
      <c r="K70" s="98" t="s">
        <v>6216</v>
      </c>
      <c r="L70" s="98" t="s">
        <v>6215</v>
      </c>
      <c r="M70" s="98" t="s">
        <v>6217</v>
      </c>
      <c r="O70" s="98" t="s">
        <v>6215</v>
      </c>
      <c r="S70" s="107">
        <v>200</v>
      </c>
      <c r="T70" s="98" t="s">
        <v>6215</v>
      </c>
      <c r="V70" s="98" t="s">
        <v>6215</v>
      </c>
      <c r="W70" s="98" t="s">
        <v>6268</v>
      </c>
      <c r="AB70" s="98">
        <v>8</v>
      </c>
      <c r="AC70" s="98" t="s">
        <v>6246</v>
      </c>
      <c r="AD70" s="98" t="s">
        <v>7779</v>
      </c>
      <c r="AJ70" s="18"/>
      <c r="AK70" s="18"/>
      <c r="AM70" s="98" t="s">
        <v>6215</v>
      </c>
      <c r="AN70" s="98" t="s">
        <v>6248</v>
      </c>
      <c r="AP70" s="264">
        <v>2500</v>
      </c>
      <c r="AQ70" s="113">
        <f>(AP70*3)/129.2343</f>
        <v>58.034128710412027</v>
      </c>
      <c r="AR70" s="18">
        <v>6500</v>
      </c>
      <c r="AS70" s="141" t="s">
        <v>6223</v>
      </c>
      <c r="AT70" s="96"/>
      <c r="AU70" s="18"/>
      <c r="AV70" s="18"/>
      <c r="AX70" s="98" t="s">
        <v>6215</v>
      </c>
      <c r="AY70" s="98" t="s">
        <v>6215</v>
      </c>
      <c r="AZ70" s="98" t="s">
        <v>6215</v>
      </c>
      <c r="BA70" s="98" t="s">
        <v>6215</v>
      </c>
      <c r="BB70" s="98" t="s">
        <v>6215</v>
      </c>
      <c r="BD70" s="98" t="s">
        <v>6234</v>
      </c>
      <c r="BF70" s="98" t="s">
        <v>6235</v>
      </c>
      <c r="BG70" s="98" t="s">
        <v>7780</v>
      </c>
    </row>
    <row r="71" spans="1:59" x14ac:dyDescent="0.35">
      <c r="A71" s="98" t="s">
        <v>6227</v>
      </c>
      <c r="B71" s="17">
        <v>44882.518136574072</v>
      </c>
      <c r="C71" s="98" t="s">
        <v>6228</v>
      </c>
      <c r="D71" s="98" t="s">
        <v>6229</v>
      </c>
      <c r="E71" s="98" t="s">
        <v>14</v>
      </c>
      <c r="F71" s="98" t="s">
        <v>6213</v>
      </c>
      <c r="G71" s="98" t="s">
        <v>1248</v>
      </c>
      <c r="H71" s="115">
        <v>2015</v>
      </c>
      <c r="I71" s="98" t="s">
        <v>6230</v>
      </c>
      <c r="J71" s="98" t="s">
        <v>6215</v>
      </c>
      <c r="K71" s="98" t="s">
        <v>6216</v>
      </c>
      <c r="L71" s="98" t="s">
        <v>6215</v>
      </c>
      <c r="M71" s="98" t="s">
        <v>6231</v>
      </c>
      <c r="O71" s="98" t="s">
        <v>6215</v>
      </c>
      <c r="Q71" s="107">
        <v>78</v>
      </c>
      <c r="R71" s="107">
        <v>82</v>
      </c>
      <c r="S71" s="107">
        <f>SUM(Q71:R71)</f>
        <v>160</v>
      </c>
      <c r="T71" s="98" t="s">
        <v>6215</v>
      </c>
      <c r="V71" s="98" t="s">
        <v>6218</v>
      </c>
      <c r="W71" s="98" t="s">
        <v>6219</v>
      </c>
      <c r="AB71" s="98">
        <v>4</v>
      </c>
      <c r="AC71" s="98" t="s">
        <v>6220</v>
      </c>
      <c r="AD71" s="98" t="s">
        <v>6232</v>
      </c>
      <c r="AJ71" s="18"/>
      <c r="AK71" s="18"/>
      <c r="AM71" s="98" t="s">
        <v>6215</v>
      </c>
      <c r="AN71" s="98" t="s">
        <v>6233</v>
      </c>
      <c r="AP71" s="264">
        <v>2500</v>
      </c>
      <c r="AQ71" s="113">
        <f>(AP71*3)/129.2343</f>
        <v>58.034128710412027</v>
      </c>
      <c r="AR71" s="18">
        <v>5000</v>
      </c>
      <c r="AS71" s="141" t="s">
        <v>6223</v>
      </c>
      <c r="AT71" s="96"/>
      <c r="AU71" s="18">
        <v>154000</v>
      </c>
      <c r="AV71" s="18"/>
      <c r="AX71" s="98" t="s">
        <v>6215</v>
      </c>
      <c r="AY71" s="98" t="s">
        <v>6215</v>
      </c>
      <c r="AZ71" s="98" t="s">
        <v>6215</v>
      </c>
      <c r="BA71" s="98" t="s">
        <v>6215</v>
      </c>
      <c r="BB71" s="98" t="s">
        <v>6218</v>
      </c>
      <c r="BD71" s="98" t="s">
        <v>6234</v>
      </c>
      <c r="BF71" s="98" t="s">
        <v>6235</v>
      </c>
      <c r="BG71" s="98" t="s">
        <v>6236</v>
      </c>
    </row>
    <row r="72" spans="1:59" x14ac:dyDescent="0.35">
      <c r="A72" s="98" t="s">
        <v>11463</v>
      </c>
      <c r="B72" s="117">
        <v>45849.794537037036</v>
      </c>
      <c r="C72" s="154" t="s">
        <v>5666</v>
      </c>
      <c r="D72" s="154" t="s">
        <v>11578</v>
      </c>
      <c r="E72" t="s">
        <v>36</v>
      </c>
      <c r="F72" s="154" t="s">
        <v>6286</v>
      </c>
      <c r="G72" s="154" t="s">
        <v>1248</v>
      </c>
      <c r="H72" s="115">
        <v>2000</v>
      </c>
      <c r="I72" s="154" t="s">
        <v>6214</v>
      </c>
      <c r="J72" s="154" t="s">
        <v>6215</v>
      </c>
      <c r="K72" s="154" t="s">
        <v>6216</v>
      </c>
      <c r="L72" s="154" t="s">
        <v>6218</v>
      </c>
      <c r="M72" s="154" t="s">
        <v>6231</v>
      </c>
      <c r="O72" s="154" t="s">
        <v>6218</v>
      </c>
      <c r="Q72" s="107">
        <v>63</v>
      </c>
      <c r="R72" s="107">
        <v>44</v>
      </c>
      <c r="S72" s="107">
        <v>107</v>
      </c>
      <c r="T72" s="154" t="s">
        <v>6215</v>
      </c>
      <c r="U72" s="154" t="s">
        <v>6474</v>
      </c>
      <c r="V72" s="154" t="s">
        <v>6218</v>
      </c>
      <c r="W72" s="154" t="s">
        <v>6219</v>
      </c>
      <c r="Y72" s="154" t="s">
        <v>6929</v>
      </c>
      <c r="Z72" s="154" t="s">
        <v>6929</v>
      </c>
      <c r="AA72" s="154" t="s">
        <v>6992</v>
      </c>
      <c r="AB72" s="154" t="s">
        <v>11142</v>
      </c>
      <c r="AC72" s="154" t="s">
        <v>6220</v>
      </c>
      <c r="AD72" s="154" t="s">
        <v>6871</v>
      </c>
      <c r="AF72" s="154">
        <v>10</v>
      </c>
      <c r="AG72" s="154">
        <v>13</v>
      </c>
      <c r="AH72" s="154"/>
      <c r="AJ72" s="154">
        <v>18000</v>
      </c>
      <c r="AK72" s="154">
        <v>8000</v>
      </c>
      <c r="AL72" s="154" t="s">
        <v>6474</v>
      </c>
      <c r="AM72" s="154" t="s">
        <v>6215</v>
      </c>
      <c r="AN72" s="154" t="s">
        <v>6233</v>
      </c>
      <c r="AP72" s="354">
        <v>4000</v>
      </c>
      <c r="AQ72" s="113">
        <f>(AP72*3)/129.2394</f>
        <v>92.850941740676618</v>
      </c>
      <c r="AR72" s="354">
        <v>6500</v>
      </c>
      <c r="AS72" s="154" t="s">
        <v>11447</v>
      </c>
      <c r="AT72" s="154">
        <v>20000</v>
      </c>
      <c r="AU72" s="154">
        <v>130000</v>
      </c>
      <c r="AV72" s="154">
        <v>30000</v>
      </c>
      <c r="AX72" s="154" t="s">
        <v>6215</v>
      </c>
      <c r="AY72" s="154" t="s">
        <v>6215</v>
      </c>
      <c r="AZ72" s="154" t="s">
        <v>6215</v>
      </c>
      <c r="BA72" s="154" t="s">
        <v>6215</v>
      </c>
      <c r="BB72" s="154" t="s">
        <v>6218</v>
      </c>
      <c r="BC72" s="154" t="s">
        <v>9762</v>
      </c>
      <c r="BD72" s="154" t="s">
        <v>11579</v>
      </c>
      <c r="BE72" s="154" t="s">
        <v>6218</v>
      </c>
      <c r="BF72" s="154" t="s">
        <v>6235</v>
      </c>
    </row>
    <row r="73" spans="1:59" x14ac:dyDescent="0.35">
      <c r="A73" s="98" t="s">
        <v>10887</v>
      </c>
      <c r="B73" s="117">
        <v>45728.667847222219</v>
      </c>
      <c r="C73" s="154" t="s">
        <v>4416</v>
      </c>
      <c r="D73" s="154" t="s">
        <v>10969</v>
      </c>
      <c r="E73" s="244" t="s">
        <v>252</v>
      </c>
      <c r="F73" s="154" t="s">
        <v>6213</v>
      </c>
      <c r="G73" s="154" t="s">
        <v>1245</v>
      </c>
      <c r="H73" s="115">
        <v>2021</v>
      </c>
      <c r="I73" s="154" t="s">
        <v>6214</v>
      </c>
      <c r="J73" s="154" t="s">
        <v>6215</v>
      </c>
      <c r="K73" s="154" t="s">
        <v>6216</v>
      </c>
      <c r="L73" s="154" t="s">
        <v>6215</v>
      </c>
      <c r="M73" s="154" t="s">
        <v>6231</v>
      </c>
      <c r="O73" s="154" t="s">
        <v>6215</v>
      </c>
      <c r="Q73" s="107">
        <v>31</v>
      </c>
      <c r="R73" s="107">
        <v>52</v>
      </c>
      <c r="S73" s="107">
        <v>83</v>
      </c>
      <c r="T73" s="154" t="s">
        <v>6215</v>
      </c>
      <c r="U73" s="154" t="s">
        <v>7390</v>
      </c>
      <c r="V73" s="154" t="s">
        <v>6215</v>
      </c>
      <c r="W73" s="154" t="s">
        <v>6268</v>
      </c>
      <c r="Y73" s="98">
        <v>2</v>
      </c>
      <c r="Z73" s="98">
        <v>2</v>
      </c>
      <c r="AA73" s="98">
        <v>1</v>
      </c>
      <c r="AB73" s="98">
        <f>Y73+Z73+AA73</f>
        <v>5</v>
      </c>
      <c r="AC73" s="154" t="s">
        <v>6220</v>
      </c>
      <c r="AD73" s="154" t="s">
        <v>9415</v>
      </c>
      <c r="AF73" s="315">
        <v>1</v>
      </c>
      <c r="AG73" s="315">
        <v>5</v>
      </c>
      <c r="AH73" s="12">
        <f>SUM(AF73:AG73)</f>
        <v>6</v>
      </c>
      <c r="AJ73" s="316">
        <v>7000</v>
      </c>
      <c r="AK73" s="316">
        <v>10000</v>
      </c>
      <c r="AL73" s="154" t="s">
        <v>6474</v>
      </c>
      <c r="AM73" s="154" t="s">
        <v>6215</v>
      </c>
      <c r="AN73" s="154" t="s">
        <v>6262</v>
      </c>
      <c r="AP73" s="316">
        <v>5000</v>
      </c>
      <c r="AQ73" s="113">
        <f t="shared" ref="AQ73:AQ118" si="3">(AP73*3)/129.2343</f>
        <v>116.06825742082405</v>
      </c>
      <c r="AR73" s="316">
        <v>7000</v>
      </c>
      <c r="AS73" s="141" t="s">
        <v>6223</v>
      </c>
      <c r="AT73" s="316">
        <v>10000</v>
      </c>
      <c r="AU73" s="316">
        <v>150000</v>
      </c>
      <c r="AV73" s="316">
        <v>75000</v>
      </c>
      <c r="AX73" s="154" t="s">
        <v>6215</v>
      </c>
      <c r="AY73" s="154" t="s">
        <v>6215</v>
      </c>
      <c r="AZ73" s="154" t="s">
        <v>6215</v>
      </c>
      <c r="BA73" s="154" t="s">
        <v>6215</v>
      </c>
      <c r="BB73" s="154" t="s">
        <v>6215</v>
      </c>
      <c r="BC73" s="154" t="s">
        <v>10970</v>
      </c>
      <c r="BD73" s="154" t="s">
        <v>10971</v>
      </c>
      <c r="BE73" s="154" t="s">
        <v>6218</v>
      </c>
      <c r="BF73" s="154" t="s">
        <v>10972</v>
      </c>
    </row>
    <row r="74" spans="1:59" x14ac:dyDescent="0.35">
      <c r="A74" s="98" t="s">
        <v>8681</v>
      </c>
      <c r="B74" s="17">
        <v>45338.593333333331</v>
      </c>
      <c r="C74" s="98" t="s">
        <v>1906</v>
      </c>
      <c r="D74" s="98" t="s">
        <v>8742</v>
      </c>
      <c r="E74" s="244" t="s">
        <v>603</v>
      </c>
      <c r="F74" s="98" t="s">
        <v>6469</v>
      </c>
      <c r="G74" s="98" t="s">
        <v>1245</v>
      </c>
      <c r="H74" s="98">
        <v>2009</v>
      </c>
      <c r="I74" s="98" t="s">
        <v>6214</v>
      </c>
      <c r="J74" s="98" t="s">
        <v>6215</v>
      </c>
      <c r="K74" s="98" t="s">
        <v>6216</v>
      </c>
      <c r="L74" s="98" t="s">
        <v>6215</v>
      </c>
      <c r="M74" s="98" t="s">
        <v>6267</v>
      </c>
      <c r="O74" s="98" t="s">
        <v>6218</v>
      </c>
      <c r="Q74" s="107">
        <v>63</v>
      </c>
      <c r="R74" s="107">
        <v>67</v>
      </c>
      <c r="S74" s="107">
        <v>130</v>
      </c>
      <c r="T74" s="98" t="s">
        <v>6215</v>
      </c>
      <c r="U74" s="98" t="s">
        <v>7390</v>
      </c>
      <c r="V74" s="98" t="s">
        <v>6215</v>
      </c>
      <c r="W74" s="98" t="s">
        <v>6268</v>
      </c>
      <c r="Y74" s="98">
        <v>3</v>
      </c>
      <c r="Z74" s="98">
        <v>3</v>
      </c>
      <c r="AA74" s="98">
        <v>0</v>
      </c>
      <c r="AB74" s="98">
        <f>SUM(Y74:AA74)</f>
        <v>6</v>
      </c>
      <c r="AC74" s="98" t="s">
        <v>6220</v>
      </c>
      <c r="AD74" s="98" t="s">
        <v>8743</v>
      </c>
      <c r="AF74" s="12">
        <v>5</v>
      </c>
      <c r="AG74" s="12">
        <v>8</v>
      </c>
      <c r="AH74" s="12">
        <f>SUM(AF74:AG74)</f>
        <v>13</v>
      </c>
      <c r="AJ74" s="18">
        <v>8000</v>
      </c>
      <c r="AK74" s="18">
        <v>4000</v>
      </c>
      <c r="AL74" s="98" t="s">
        <v>8267</v>
      </c>
      <c r="AM74" s="98" t="s">
        <v>6215</v>
      </c>
      <c r="AN74" s="98" t="s">
        <v>6262</v>
      </c>
      <c r="AP74" s="149">
        <v>4500</v>
      </c>
      <c r="AQ74" s="113">
        <f t="shared" si="3"/>
        <v>104.46143167874165</v>
      </c>
      <c r="AR74" s="18">
        <v>5000</v>
      </c>
      <c r="AS74" s="141" t="s">
        <v>6223</v>
      </c>
      <c r="AT74" s="298">
        <v>200000</v>
      </c>
      <c r="AU74" s="18">
        <v>180000</v>
      </c>
      <c r="AV74" s="18">
        <v>5</v>
      </c>
      <c r="AX74" s="98" t="s">
        <v>6215</v>
      </c>
      <c r="AY74" s="98" t="s">
        <v>6215</v>
      </c>
      <c r="AZ74" s="98" t="s">
        <v>6218</v>
      </c>
      <c r="BA74" s="98" t="s">
        <v>6215</v>
      </c>
      <c r="BB74" s="98" t="s">
        <v>6218</v>
      </c>
      <c r="BC74" s="98" t="s">
        <v>8744</v>
      </c>
      <c r="BD74" s="98" t="s">
        <v>8745</v>
      </c>
      <c r="BE74" s="98" t="s">
        <v>6218</v>
      </c>
      <c r="BF74" s="98" t="s">
        <v>6235</v>
      </c>
      <c r="BG74" s="98" t="s">
        <v>8746</v>
      </c>
    </row>
    <row r="75" spans="1:59" x14ac:dyDescent="0.35">
      <c r="A75" s="98" t="s">
        <v>8899</v>
      </c>
      <c r="B75" s="17">
        <v>45366.809027777781</v>
      </c>
      <c r="C75" t="s">
        <v>1994</v>
      </c>
      <c r="D75" s="154" t="s">
        <v>8915</v>
      </c>
      <c r="E75" s="98" t="s">
        <v>1056</v>
      </c>
      <c r="F75" t="s">
        <v>8890</v>
      </c>
      <c r="G75" t="s">
        <v>1245</v>
      </c>
      <c r="H75" s="275">
        <v>2010</v>
      </c>
      <c r="I75" t="s">
        <v>6230</v>
      </c>
      <c r="J75" t="s">
        <v>6215</v>
      </c>
      <c r="K75" t="s">
        <v>6216</v>
      </c>
      <c r="L75" t="s">
        <v>6218</v>
      </c>
      <c r="M75" t="s">
        <v>6231</v>
      </c>
      <c r="O75" t="s">
        <v>6218</v>
      </c>
      <c r="S75" s="107">
        <v>108</v>
      </c>
      <c r="T75" s="98" t="s">
        <v>6215</v>
      </c>
      <c r="U75" t="s">
        <v>6474</v>
      </c>
      <c r="V75" t="s">
        <v>6218</v>
      </c>
      <c r="W75" t="s">
        <v>6268</v>
      </c>
      <c r="Y75" s="98">
        <v>1</v>
      </c>
      <c r="Z75" s="98">
        <v>2</v>
      </c>
      <c r="AA75" s="98">
        <v>5</v>
      </c>
      <c r="AB75" s="98">
        <f>SUM(Y75:AA75)</f>
        <v>8</v>
      </c>
      <c r="AC75" t="s">
        <v>6220</v>
      </c>
      <c r="AD75" t="s">
        <v>6357</v>
      </c>
      <c r="AF75" s="12">
        <v>0</v>
      </c>
      <c r="AG75" s="12">
        <v>5</v>
      </c>
      <c r="AH75" s="12">
        <f>SUM(AF75:AG75)</f>
        <v>5</v>
      </c>
      <c r="AJ75" s="238">
        <v>10000</v>
      </c>
      <c r="AK75" s="238">
        <v>5000</v>
      </c>
      <c r="AL75" t="s">
        <v>6474</v>
      </c>
      <c r="AM75" t="s">
        <v>6215</v>
      </c>
      <c r="AN75" t="s">
        <v>6262</v>
      </c>
      <c r="AP75" s="149">
        <v>3200</v>
      </c>
      <c r="AQ75" s="113">
        <f t="shared" si="3"/>
        <v>74.283684749327392</v>
      </c>
      <c r="AR75">
        <v>3200</v>
      </c>
      <c r="AS75" s="141" t="s">
        <v>6223</v>
      </c>
      <c r="AT75" s="96">
        <v>200</v>
      </c>
      <c r="AU75" s="18">
        <v>300000</v>
      </c>
      <c r="AV75" s="18">
        <v>100000</v>
      </c>
      <c r="AX75" t="s">
        <v>6215</v>
      </c>
      <c r="AY75" t="s">
        <v>6215</v>
      </c>
      <c r="AZ75" t="s">
        <v>6218</v>
      </c>
      <c r="BA75" t="s">
        <v>6215</v>
      </c>
      <c r="BB75" t="s">
        <v>6218</v>
      </c>
      <c r="BC75" t="s">
        <v>8916</v>
      </c>
      <c r="BD75" t="s">
        <v>8917</v>
      </c>
      <c r="BE75" t="s">
        <v>6218</v>
      </c>
      <c r="BF75" t="s">
        <v>8918</v>
      </c>
    </row>
    <row r="76" spans="1:59" x14ac:dyDescent="0.35">
      <c r="A76" s="98" t="s">
        <v>9941</v>
      </c>
      <c r="B76" s="17">
        <v>45517.614687499998</v>
      </c>
      <c r="C76" s="154" t="s">
        <v>10087</v>
      </c>
      <c r="D76" s="154" t="s">
        <v>9555</v>
      </c>
      <c r="E76" s="244" t="s">
        <v>24</v>
      </c>
      <c r="F76" s="154" t="s">
        <v>6213</v>
      </c>
      <c r="G76" s="154" t="s">
        <v>1245</v>
      </c>
      <c r="H76" s="115">
        <v>2016</v>
      </c>
      <c r="I76" s="154" t="s">
        <v>6214</v>
      </c>
      <c r="J76" s="154" t="s">
        <v>6215</v>
      </c>
      <c r="K76" s="154" t="s">
        <v>6216</v>
      </c>
      <c r="L76" s="154" t="s">
        <v>6215</v>
      </c>
      <c r="M76" s="154" t="s">
        <v>6217</v>
      </c>
      <c r="O76" s="154" t="s">
        <v>6218</v>
      </c>
      <c r="Q76" s="243">
        <v>33</v>
      </c>
      <c r="R76" s="243">
        <v>47</v>
      </c>
      <c r="S76" s="243">
        <f>Q76+R76</f>
        <v>80</v>
      </c>
      <c r="T76" s="244" t="s">
        <v>6215</v>
      </c>
      <c r="U76" s="154" t="s">
        <v>6474</v>
      </c>
      <c r="V76" s="154" t="s">
        <v>6218</v>
      </c>
      <c r="W76" s="154" t="s">
        <v>6268</v>
      </c>
      <c r="Y76" s="244">
        <v>2</v>
      </c>
      <c r="Z76" s="244">
        <v>2</v>
      </c>
      <c r="AA76" s="244">
        <v>1</v>
      </c>
      <c r="AB76" s="98">
        <f>Y76+Z76+AA76</f>
        <v>5</v>
      </c>
      <c r="AC76" s="154" t="s">
        <v>6246</v>
      </c>
      <c r="AD76" s="154" t="s">
        <v>9023</v>
      </c>
      <c r="AF76" s="315">
        <v>1</v>
      </c>
      <c r="AG76" s="315">
        <v>5</v>
      </c>
      <c r="AH76" s="12">
        <f>AF76+AG76</f>
        <v>6</v>
      </c>
      <c r="AJ76" s="316">
        <v>8000</v>
      </c>
      <c r="AK76" s="316">
        <v>5000</v>
      </c>
      <c r="AL76" s="154" t="s">
        <v>6474</v>
      </c>
      <c r="AM76" s="154" t="s">
        <v>6215</v>
      </c>
      <c r="AN76" s="154" t="s">
        <v>6262</v>
      </c>
      <c r="AP76" s="316">
        <v>3500</v>
      </c>
      <c r="AQ76" s="113">
        <f t="shared" si="3"/>
        <v>81.247780194576833</v>
      </c>
      <c r="AR76" s="316">
        <v>5700</v>
      </c>
      <c r="AS76" s="141" t="s">
        <v>6223</v>
      </c>
      <c r="AT76" s="317">
        <v>400000</v>
      </c>
      <c r="AU76" s="317">
        <v>120000</v>
      </c>
      <c r="AV76" s="317">
        <v>60000</v>
      </c>
      <c r="AW76" s="154"/>
      <c r="AX76" s="154" t="s">
        <v>6218</v>
      </c>
      <c r="AY76" s="154" t="s">
        <v>6215</v>
      </c>
      <c r="AZ76" s="154" t="s">
        <v>6215</v>
      </c>
      <c r="BA76" s="154" t="s">
        <v>6215</v>
      </c>
      <c r="BB76" s="154" t="s">
        <v>6218</v>
      </c>
      <c r="BC76" s="154" t="s">
        <v>6774</v>
      </c>
      <c r="BD76" s="154" t="s">
        <v>6774</v>
      </c>
      <c r="BE76" s="154" t="s">
        <v>6218</v>
      </c>
      <c r="BF76" s="154" t="s">
        <v>7311</v>
      </c>
    </row>
    <row r="77" spans="1:59" x14ac:dyDescent="0.35">
      <c r="A77" s="98" t="s">
        <v>10987</v>
      </c>
      <c r="B77" s="117">
        <v>45755.594942129632</v>
      </c>
      <c r="C77" s="98" t="s">
        <v>4773</v>
      </c>
      <c r="D77" s="98" t="s">
        <v>11238</v>
      </c>
      <c r="E77" s="244" t="s">
        <v>2965</v>
      </c>
      <c r="F77" s="98" t="s">
        <v>6684</v>
      </c>
      <c r="G77" s="98" t="s">
        <v>1248</v>
      </c>
      <c r="H77" s="98">
        <v>2017</v>
      </c>
      <c r="I77" s="98" t="s">
        <v>6214</v>
      </c>
      <c r="J77" s="98" t="s">
        <v>6215</v>
      </c>
      <c r="K77" s="98" t="s">
        <v>6216</v>
      </c>
      <c r="L77" s="98" t="s">
        <v>6215</v>
      </c>
      <c r="M77" s="98" t="s">
        <v>6267</v>
      </c>
      <c r="O77" s="98" t="s">
        <v>6218</v>
      </c>
      <c r="Q77" s="129">
        <v>100</v>
      </c>
      <c r="R77" s="129">
        <v>120</v>
      </c>
      <c r="S77" s="107">
        <v>220</v>
      </c>
      <c r="T77" s="98" t="s">
        <v>6215</v>
      </c>
      <c r="U77" s="98" t="s">
        <v>6474</v>
      </c>
      <c r="V77" s="98" t="s">
        <v>6218</v>
      </c>
      <c r="W77" s="98" t="s">
        <v>6268</v>
      </c>
      <c r="Y77" s="98" t="s">
        <v>6929</v>
      </c>
      <c r="Z77" s="98" t="s">
        <v>11126</v>
      </c>
      <c r="AA77" s="98" t="s">
        <v>6944</v>
      </c>
      <c r="AB77" s="98">
        <f>Y77+Z77+AA77</f>
        <v>12</v>
      </c>
      <c r="AC77" s="154" t="s">
        <v>6246</v>
      </c>
      <c r="AD77" s="154" t="s">
        <v>10763</v>
      </c>
      <c r="AF77" s="12" t="s">
        <v>6929</v>
      </c>
      <c r="AG77" s="12" t="s">
        <v>11143</v>
      </c>
      <c r="AH77" s="12">
        <f>AF77+AG77</f>
        <v>12</v>
      </c>
      <c r="AJ77" s="352" t="s">
        <v>11206</v>
      </c>
      <c r="AK77" s="12" t="s">
        <v>11146</v>
      </c>
      <c r="AL77" s="98" t="s">
        <v>8267</v>
      </c>
      <c r="AM77" s="98" t="s">
        <v>6215</v>
      </c>
      <c r="AN77" s="98" t="s">
        <v>6233</v>
      </c>
      <c r="AP77" s="154">
        <v>17400</v>
      </c>
      <c r="AQ77" s="113">
        <f t="shared" si="3"/>
        <v>403.91753582446768</v>
      </c>
      <c r="AR77" s="154">
        <v>17400</v>
      </c>
      <c r="AS77" s="154" t="s">
        <v>6223</v>
      </c>
      <c r="AT77" s="12" t="s">
        <v>11146</v>
      </c>
      <c r="AU77" s="284" t="s">
        <v>11239</v>
      </c>
      <c r="AV77" s="12" t="s">
        <v>11137</v>
      </c>
      <c r="AX77" s="98" t="s">
        <v>6215</v>
      </c>
      <c r="AY77" s="98" t="s">
        <v>6215</v>
      </c>
      <c r="AZ77" s="98" t="s">
        <v>6215</v>
      </c>
      <c r="BA77" s="98" t="s">
        <v>6218</v>
      </c>
      <c r="BB77" s="98" t="s">
        <v>6218</v>
      </c>
      <c r="BC77" s="98" t="s">
        <v>11240</v>
      </c>
      <c r="BD77" s="98" t="s">
        <v>9594</v>
      </c>
      <c r="BE77" s="98" t="s">
        <v>6218</v>
      </c>
      <c r="BF77" s="98" t="s">
        <v>11022</v>
      </c>
    </row>
    <row r="78" spans="1:59" x14ac:dyDescent="0.35">
      <c r="A78" s="98" t="s">
        <v>9891</v>
      </c>
      <c r="B78" s="17">
        <v>45509.626631944448</v>
      </c>
      <c r="C78" s="154" t="s">
        <v>9968</v>
      </c>
      <c r="D78" s="154" t="s">
        <v>7826</v>
      </c>
      <c r="E78" s="244" t="s">
        <v>230</v>
      </c>
      <c r="F78" s="154" t="s">
        <v>6481</v>
      </c>
      <c r="G78" s="154" t="s">
        <v>1245</v>
      </c>
      <c r="H78" s="115">
        <v>2019</v>
      </c>
      <c r="I78" s="154" t="s">
        <v>6230</v>
      </c>
      <c r="J78" s="154" t="s">
        <v>6215</v>
      </c>
      <c r="K78" s="154" t="s">
        <v>6216</v>
      </c>
      <c r="L78" s="154" t="s">
        <v>6215</v>
      </c>
      <c r="M78" s="154" t="s">
        <v>6267</v>
      </c>
      <c r="O78" s="154" t="s">
        <v>6218</v>
      </c>
      <c r="Q78" s="243">
        <v>38</v>
      </c>
      <c r="R78" s="243">
        <v>39</v>
      </c>
      <c r="S78" s="243">
        <f>Q78+R78</f>
        <v>77</v>
      </c>
      <c r="T78" s="244" t="s">
        <v>6215</v>
      </c>
      <c r="U78" s="154" t="s">
        <v>7390</v>
      </c>
      <c r="V78" s="154" t="s">
        <v>6218</v>
      </c>
      <c r="W78" s="154" t="s">
        <v>6219</v>
      </c>
      <c r="Y78" s="244">
        <v>4</v>
      </c>
      <c r="Z78" s="244">
        <v>4</v>
      </c>
      <c r="AA78" s="244">
        <v>2</v>
      </c>
      <c r="AB78" s="98">
        <f>Y78+Z78+AA78</f>
        <v>10</v>
      </c>
      <c r="AC78" s="154" t="s">
        <v>6220</v>
      </c>
      <c r="AD78" s="154" t="s">
        <v>7123</v>
      </c>
      <c r="AF78" s="315">
        <v>4</v>
      </c>
      <c r="AG78" s="315">
        <v>11</v>
      </c>
      <c r="AH78" s="12">
        <f>AF78+AG78</f>
        <v>15</v>
      </c>
      <c r="AJ78" s="316">
        <v>31000</v>
      </c>
      <c r="AK78" s="316">
        <v>12000</v>
      </c>
      <c r="AL78" s="154" t="s">
        <v>8267</v>
      </c>
      <c r="AM78" s="154" t="s">
        <v>6215</v>
      </c>
      <c r="AN78" s="154" t="s">
        <v>6389</v>
      </c>
      <c r="AP78" s="316">
        <v>22000</v>
      </c>
      <c r="AQ78" s="113">
        <f t="shared" si="3"/>
        <v>510.70033265162579</v>
      </c>
      <c r="AR78" s="316">
        <v>31000</v>
      </c>
      <c r="AS78" s="141" t="s">
        <v>6223</v>
      </c>
      <c r="AT78" s="317">
        <v>2000000</v>
      </c>
      <c r="AU78" s="317">
        <v>400000</v>
      </c>
      <c r="AV78" s="317">
        <v>300000</v>
      </c>
      <c r="AW78" s="154"/>
      <c r="AX78" s="154" t="s">
        <v>6215</v>
      </c>
      <c r="AY78" s="154" t="s">
        <v>6215</v>
      </c>
      <c r="AZ78" s="154" t="s">
        <v>6215</v>
      </c>
      <c r="BA78" s="154" t="s">
        <v>6215</v>
      </c>
      <c r="BB78" s="154" t="s">
        <v>6218</v>
      </c>
      <c r="BC78" s="154" t="s">
        <v>9969</v>
      </c>
      <c r="BD78" s="154" t="s">
        <v>7456</v>
      </c>
      <c r="BE78" s="154" t="s">
        <v>6218</v>
      </c>
      <c r="BF78" s="154" t="s">
        <v>6218</v>
      </c>
    </row>
    <row r="79" spans="1:59" x14ac:dyDescent="0.35">
      <c r="A79" s="98" t="s">
        <v>9490</v>
      </c>
      <c r="B79" s="17">
        <v>45488.676840277774</v>
      </c>
      <c r="C79" t="s">
        <v>2641</v>
      </c>
      <c r="D79" t="s">
        <v>9665</v>
      </c>
      <c r="E79" s="244" t="s">
        <v>14</v>
      </c>
      <c r="F79" t="s">
        <v>6213</v>
      </c>
      <c r="G79" t="s">
        <v>1248</v>
      </c>
      <c r="H79" s="115">
        <v>2014</v>
      </c>
      <c r="I79" t="s">
        <v>6214</v>
      </c>
      <c r="J79" t="s">
        <v>6215</v>
      </c>
      <c r="K79" t="s">
        <v>6216</v>
      </c>
      <c r="L79" t="s">
        <v>6215</v>
      </c>
      <c r="M79" t="s">
        <v>6231</v>
      </c>
      <c r="O79" t="s">
        <v>6218</v>
      </c>
      <c r="S79" s="107">
        <v>75</v>
      </c>
      <c r="T79" s="98" t="s">
        <v>6215</v>
      </c>
      <c r="U79" t="s">
        <v>6474</v>
      </c>
      <c r="V79" t="s">
        <v>6218</v>
      </c>
      <c r="W79" t="s">
        <v>6219</v>
      </c>
      <c r="Y79" s="98">
        <v>1</v>
      </c>
      <c r="Z79" s="98">
        <v>1</v>
      </c>
      <c r="AA79" s="98">
        <v>0</v>
      </c>
      <c r="AB79" s="98">
        <f>Y79+Z79+AA79</f>
        <v>2</v>
      </c>
      <c r="AC79" t="s">
        <v>6220</v>
      </c>
      <c r="AD79" t="s">
        <v>7465</v>
      </c>
      <c r="AF79" s="12">
        <v>0</v>
      </c>
      <c r="AG79" s="12">
        <v>5</v>
      </c>
      <c r="AH79" s="12">
        <f>AF79+AG79</f>
        <v>5</v>
      </c>
      <c r="AJ79" s="238">
        <v>9000</v>
      </c>
      <c r="AK79" s="238">
        <v>7000</v>
      </c>
      <c r="AL79" t="s">
        <v>6474</v>
      </c>
      <c r="AM79" t="s">
        <v>6215</v>
      </c>
      <c r="AN79" t="s">
        <v>6248</v>
      </c>
      <c r="AP79" s="238">
        <v>2800</v>
      </c>
      <c r="AQ79" s="113">
        <f t="shared" si="3"/>
        <v>64.998224155661461</v>
      </c>
      <c r="AR79" s="238">
        <v>4300</v>
      </c>
      <c r="AS79" s="141" t="s">
        <v>6223</v>
      </c>
      <c r="AT79" s="238">
        <v>35000</v>
      </c>
      <c r="AU79" s="238">
        <v>224500</v>
      </c>
      <c r="AV79" s="238">
        <v>100000</v>
      </c>
      <c r="AX79" t="s">
        <v>6215</v>
      </c>
      <c r="AY79" t="s">
        <v>6215</v>
      </c>
      <c r="AZ79" t="s">
        <v>6215</v>
      </c>
      <c r="BA79" t="s">
        <v>6215</v>
      </c>
      <c r="BB79" t="s">
        <v>6218</v>
      </c>
      <c r="BC79" t="s">
        <v>9666</v>
      </c>
      <c r="BD79" t="s">
        <v>9473</v>
      </c>
      <c r="BE79" t="s">
        <v>6218</v>
      </c>
      <c r="BF79" t="s">
        <v>6218</v>
      </c>
    </row>
    <row r="80" spans="1:59" x14ac:dyDescent="0.35">
      <c r="A80" s="98" t="s">
        <v>10435</v>
      </c>
      <c r="B80" s="17">
        <v>45616.619942129626</v>
      </c>
      <c r="C80" s="154" t="s">
        <v>3710</v>
      </c>
      <c r="D80" s="154" t="s">
        <v>10576</v>
      </c>
      <c r="E80" s="244" t="s">
        <v>32</v>
      </c>
      <c r="F80" s="154" t="s">
        <v>6213</v>
      </c>
      <c r="G80" s="154" t="s">
        <v>1245</v>
      </c>
      <c r="H80" s="115">
        <v>2016</v>
      </c>
      <c r="I80" s="154" t="s">
        <v>6214</v>
      </c>
      <c r="J80" s="154" t="s">
        <v>6215</v>
      </c>
      <c r="K80" s="154" t="s">
        <v>6216</v>
      </c>
      <c r="L80" s="154" t="s">
        <v>6215</v>
      </c>
      <c r="M80" s="154" t="s">
        <v>6217</v>
      </c>
      <c r="O80" s="154" t="s">
        <v>6215</v>
      </c>
      <c r="Q80" s="243">
        <v>100</v>
      </c>
      <c r="R80" s="243">
        <v>110</v>
      </c>
      <c r="S80" s="243">
        <f>Q80+R80</f>
        <v>210</v>
      </c>
      <c r="T80" s="154" t="s">
        <v>6215</v>
      </c>
      <c r="U80" s="154" t="s">
        <v>7390</v>
      </c>
      <c r="V80" s="154" t="s">
        <v>6218</v>
      </c>
      <c r="W80" s="154" t="s">
        <v>6219</v>
      </c>
      <c r="Y80" s="244">
        <v>2</v>
      </c>
      <c r="Z80" s="244">
        <v>2</v>
      </c>
      <c r="AA80" s="244">
        <v>2</v>
      </c>
      <c r="AB80" s="98">
        <f>SUM(Y80:AA80)</f>
        <v>6</v>
      </c>
      <c r="AC80" s="154" t="s">
        <v>6220</v>
      </c>
      <c r="AD80" s="154" t="s">
        <v>9860</v>
      </c>
      <c r="AF80" s="315">
        <v>3</v>
      </c>
      <c r="AG80" s="315">
        <v>5</v>
      </c>
      <c r="AH80" s="12">
        <f>SUM(AF80:AG80)</f>
        <v>8</v>
      </c>
      <c r="AJ80" s="316">
        <v>8000</v>
      </c>
      <c r="AK80" s="316">
        <v>6000</v>
      </c>
      <c r="AL80" s="154" t="s">
        <v>8267</v>
      </c>
      <c r="AM80" s="154" t="s">
        <v>6215</v>
      </c>
      <c r="AN80" s="154" t="s">
        <v>6233</v>
      </c>
      <c r="AP80" s="316">
        <v>4500</v>
      </c>
      <c r="AQ80" s="113">
        <f t="shared" si="3"/>
        <v>104.46143167874165</v>
      </c>
      <c r="AR80" s="316">
        <v>4500</v>
      </c>
      <c r="AS80" s="141" t="s">
        <v>6223</v>
      </c>
      <c r="AT80" s="316">
        <v>120000</v>
      </c>
      <c r="AU80" s="316">
        <v>150000</v>
      </c>
      <c r="AV80" s="316">
        <v>100000</v>
      </c>
      <c r="AX80" s="154" t="s">
        <v>6215</v>
      </c>
      <c r="AY80" s="154" t="s">
        <v>6215</v>
      </c>
      <c r="AZ80" s="154" t="s">
        <v>6215</v>
      </c>
      <c r="BA80" s="154" t="s">
        <v>6215</v>
      </c>
      <c r="BB80" s="154" t="s">
        <v>6215</v>
      </c>
      <c r="BC80" s="154" t="s">
        <v>6774</v>
      </c>
      <c r="BD80" s="154" t="s">
        <v>6774</v>
      </c>
      <c r="BE80" s="154" t="s">
        <v>6218</v>
      </c>
      <c r="BF80" s="154" t="s">
        <v>6218</v>
      </c>
    </row>
    <row r="81" spans="1:59" x14ac:dyDescent="0.35">
      <c r="A81" s="98" t="s">
        <v>9867</v>
      </c>
      <c r="B81" s="17">
        <v>45511.583773148152</v>
      </c>
      <c r="C81" s="154" t="s">
        <v>3931</v>
      </c>
      <c r="D81" s="154" t="s">
        <v>7904</v>
      </c>
      <c r="E81" s="244" t="s">
        <v>420</v>
      </c>
      <c r="F81" s="154" t="s">
        <v>6293</v>
      </c>
      <c r="G81" s="154" t="s">
        <v>1245</v>
      </c>
      <c r="H81" s="115">
        <v>2020</v>
      </c>
      <c r="I81" s="154" t="s">
        <v>6214</v>
      </c>
      <c r="J81" s="154" t="s">
        <v>6215</v>
      </c>
      <c r="K81" s="154" t="s">
        <v>6216</v>
      </c>
      <c r="L81" s="154" t="s">
        <v>6218</v>
      </c>
      <c r="M81" s="154" t="s">
        <v>6231</v>
      </c>
      <c r="O81" s="154" t="s">
        <v>6218</v>
      </c>
      <c r="Q81" s="243">
        <v>26</v>
      </c>
      <c r="R81" s="243">
        <v>32</v>
      </c>
      <c r="S81" s="243">
        <f>Q81+R81</f>
        <v>58</v>
      </c>
      <c r="T81" s="244" t="s">
        <v>6215</v>
      </c>
      <c r="U81" s="154" t="s">
        <v>6474</v>
      </c>
      <c r="V81" s="154" t="s">
        <v>6218</v>
      </c>
      <c r="W81" s="154" t="s">
        <v>6219</v>
      </c>
      <c r="Y81" s="244">
        <v>5</v>
      </c>
      <c r="Z81" s="244">
        <v>5</v>
      </c>
      <c r="AA81" s="244">
        <v>0</v>
      </c>
      <c r="AB81" s="98">
        <f>Y81+Z81+AA81</f>
        <v>10</v>
      </c>
      <c r="AC81" s="154" t="s">
        <v>6220</v>
      </c>
      <c r="AD81" s="154" t="s">
        <v>6695</v>
      </c>
      <c r="AF81" s="315">
        <v>2</v>
      </c>
      <c r="AG81" s="315">
        <v>3</v>
      </c>
      <c r="AH81" s="12">
        <f>AF81+AG81</f>
        <v>5</v>
      </c>
      <c r="AJ81" s="316">
        <v>7000</v>
      </c>
      <c r="AK81" s="316">
        <v>7000</v>
      </c>
      <c r="AL81" s="154" t="s">
        <v>6474</v>
      </c>
      <c r="AM81" s="154" t="s">
        <v>6215</v>
      </c>
      <c r="AN81" s="154" t="s">
        <v>6616</v>
      </c>
      <c r="AP81" s="316">
        <v>4000</v>
      </c>
      <c r="AQ81" s="113">
        <f t="shared" si="3"/>
        <v>92.85460593665924</v>
      </c>
      <c r="AR81" s="316">
        <v>5000</v>
      </c>
      <c r="AS81" s="141" t="s">
        <v>6223</v>
      </c>
      <c r="AT81" s="317">
        <v>50000</v>
      </c>
      <c r="AU81" s="317">
        <v>60000</v>
      </c>
      <c r="AV81" s="317">
        <v>30000</v>
      </c>
      <c r="AW81" s="154"/>
      <c r="AX81" s="154" t="s">
        <v>6215</v>
      </c>
      <c r="AY81" s="154" t="s">
        <v>6215</v>
      </c>
      <c r="AZ81" s="154" t="s">
        <v>6215</v>
      </c>
      <c r="BA81" s="154" t="s">
        <v>6218</v>
      </c>
      <c r="BB81" s="154" t="s">
        <v>6218</v>
      </c>
      <c r="BC81" s="154" t="s">
        <v>8110</v>
      </c>
      <c r="BD81" s="154" t="s">
        <v>9997</v>
      </c>
      <c r="BE81" s="154" t="s">
        <v>6218</v>
      </c>
      <c r="BF81" s="154" t="s">
        <v>7284</v>
      </c>
    </row>
    <row r="82" spans="1:59" x14ac:dyDescent="0.35">
      <c r="A82" s="98" t="s">
        <v>7704</v>
      </c>
      <c r="B82" s="17">
        <v>45145.512453703705</v>
      </c>
      <c r="C82" s="98" t="s">
        <v>7705</v>
      </c>
      <c r="D82" s="98" t="s">
        <v>7706</v>
      </c>
      <c r="E82" s="98" t="s">
        <v>355</v>
      </c>
      <c r="F82" s="98" t="s">
        <v>6213</v>
      </c>
      <c r="G82" s="98" t="s">
        <v>1245</v>
      </c>
      <c r="H82" s="115">
        <v>2020</v>
      </c>
      <c r="I82" s="98" t="s">
        <v>6214</v>
      </c>
      <c r="J82" s="98" t="s">
        <v>6215</v>
      </c>
      <c r="K82" s="98" t="s">
        <v>6216</v>
      </c>
      <c r="L82" s="98" t="s">
        <v>6215</v>
      </c>
      <c r="M82" s="98" t="s">
        <v>6267</v>
      </c>
      <c r="O82" s="98" t="s">
        <v>6215</v>
      </c>
      <c r="S82" s="107">
        <v>71</v>
      </c>
      <c r="T82" s="98" t="s">
        <v>6215</v>
      </c>
      <c r="V82" s="98" t="s">
        <v>6218</v>
      </c>
      <c r="W82" s="98" t="s">
        <v>6268</v>
      </c>
      <c r="AB82" s="98">
        <v>6</v>
      </c>
      <c r="AC82" s="98" t="s">
        <v>6220</v>
      </c>
      <c r="AD82" s="98" t="s">
        <v>7707</v>
      </c>
      <c r="AJ82" s="18"/>
      <c r="AK82" s="18"/>
      <c r="AM82" s="98" t="s">
        <v>6215</v>
      </c>
      <c r="AN82" s="98" t="s">
        <v>6262</v>
      </c>
      <c r="AP82" s="264">
        <v>2500</v>
      </c>
      <c r="AQ82" s="113">
        <f t="shared" si="3"/>
        <v>58.034128710412027</v>
      </c>
      <c r="AR82" s="18">
        <v>2500</v>
      </c>
      <c r="AS82" s="141" t="s">
        <v>6223</v>
      </c>
      <c r="AT82" s="96"/>
      <c r="AU82" s="18">
        <v>200000</v>
      </c>
      <c r="AV82" s="18"/>
      <c r="AX82" s="98" t="s">
        <v>6218</v>
      </c>
      <c r="AY82" s="98" t="s">
        <v>6215</v>
      </c>
      <c r="AZ82" s="98" t="s">
        <v>6218</v>
      </c>
      <c r="BA82" s="98" t="s">
        <v>6215</v>
      </c>
      <c r="BB82" s="98" t="s">
        <v>6218</v>
      </c>
      <c r="BD82" s="98" t="s">
        <v>7708</v>
      </c>
      <c r="BF82" s="98" t="s">
        <v>6271</v>
      </c>
      <c r="BG82" s="98" t="s">
        <v>7709</v>
      </c>
    </row>
    <row r="83" spans="1:59" x14ac:dyDescent="0.35">
      <c r="A83" s="98" t="s">
        <v>11105</v>
      </c>
      <c r="B83" s="117">
        <v>45754.618043981478</v>
      </c>
      <c r="C83" s="98" t="s">
        <v>4777</v>
      </c>
      <c r="D83" s="98" t="s">
        <v>11227</v>
      </c>
      <c r="E83" s="244" t="s">
        <v>442</v>
      </c>
      <c r="F83" s="98" t="s">
        <v>6870</v>
      </c>
      <c r="G83" s="98" t="s">
        <v>1248</v>
      </c>
      <c r="H83" s="98">
        <v>2007</v>
      </c>
      <c r="I83" s="98" t="s">
        <v>6214</v>
      </c>
      <c r="J83" s="98" t="s">
        <v>6215</v>
      </c>
      <c r="K83" s="98" t="s">
        <v>6216</v>
      </c>
      <c r="L83" s="98" t="s">
        <v>6218</v>
      </c>
      <c r="M83" s="98" t="s">
        <v>6231</v>
      </c>
      <c r="O83" s="98" t="s">
        <v>6215</v>
      </c>
      <c r="Q83" s="129">
        <v>40</v>
      </c>
      <c r="R83" s="129">
        <v>60</v>
      </c>
      <c r="S83" s="107">
        <v>100</v>
      </c>
      <c r="T83" s="98" t="s">
        <v>6215</v>
      </c>
      <c r="U83" s="98" t="s">
        <v>7390</v>
      </c>
      <c r="V83" s="98" t="s">
        <v>6215</v>
      </c>
      <c r="W83" s="98" t="s">
        <v>6219</v>
      </c>
      <c r="Y83" s="98" t="s">
        <v>6991</v>
      </c>
      <c r="Z83" s="98" t="s">
        <v>6991</v>
      </c>
      <c r="AA83" s="98" t="s">
        <v>6992</v>
      </c>
      <c r="AB83" s="98">
        <f>Y83+Z83+AA83</f>
        <v>8</v>
      </c>
      <c r="AC83" s="154" t="s">
        <v>6246</v>
      </c>
      <c r="AD83" s="154" t="s">
        <v>8732</v>
      </c>
      <c r="AF83" s="12" t="s">
        <v>6992</v>
      </c>
      <c r="AG83" s="12" t="s">
        <v>6929</v>
      </c>
      <c r="AH83" s="12">
        <f>AF83+AG83</f>
        <v>6</v>
      </c>
      <c r="AJ83" s="352" t="s">
        <v>11136</v>
      </c>
      <c r="AK83" s="12" t="s">
        <v>11163</v>
      </c>
      <c r="AL83" s="98" t="s">
        <v>8251</v>
      </c>
      <c r="AM83" s="98" t="s">
        <v>6215</v>
      </c>
      <c r="AN83" s="98" t="s">
        <v>6262</v>
      </c>
      <c r="AP83" s="315">
        <v>18000</v>
      </c>
      <c r="AQ83" s="113">
        <f t="shared" si="3"/>
        <v>417.84572671496659</v>
      </c>
      <c r="AR83" s="315">
        <v>24000</v>
      </c>
      <c r="AS83" s="154" t="s">
        <v>6223</v>
      </c>
      <c r="AT83" s="12" t="s">
        <v>11158</v>
      </c>
      <c r="AU83" s="284" t="s">
        <v>11157</v>
      </c>
      <c r="AV83" s="12" t="s">
        <v>11131</v>
      </c>
      <c r="AX83" s="98" t="s">
        <v>6218</v>
      </c>
      <c r="AY83" s="98" t="s">
        <v>6215</v>
      </c>
      <c r="AZ83" s="98" t="s">
        <v>6215</v>
      </c>
      <c r="BA83" s="98" t="s">
        <v>6215</v>
      </c>
      <c r="BB83" s="98" t="s">
        <v>6218</v>
      </c>
      <c r="BC83" s="98" t="s">
        <v>7123</v>
      </c>
      <c r="BD83" s="98" t="s">
        <v>6774</v>
      </c>
      <c r="BE83" s="98" t="s">
        <v>6215</v>
      </c>
      <c r="BF83" s="98" t="s">
        <v>11228</v>
      </c>
    </row>
    <row r="84" spans="1:59" x14ac:dyDescent="0.35">
      <c r="A84" s="98" t="s">
        <v>10424</v>
      </c>
      <c r="B84" s="17">
        <v>45612.691724537035</v>
      </c>
      <c r="C84" s="154" t="s">
        <v>3680</v>
      </c>
      <c r="D84" s="154" t="s">
        <v>10562</v>
      </c>
      <c r="E84" s="244" t="s">
        <v>2965</v>
      </c>
      <c r="F84" s="154" t="s">
        <v>6684</v>
      </c>
      <c r="G84" s="154" t="s">
        <v>1245</v>
      </c>
      <c r="H84" s="115">
        <v>2014</v>
      </c>
      <c r="I84" s="154" t="s">
        <v>6214</v>
      </c>
      <c r="J84" s="154" t="s">
        <v>6215</v>
      </c>
      <c r="K84" s="154" t="s">
        <v>6216</v>
      </c>
      <c r="L84" s="154" t="s">
        <v>6215</v>
      </c>
      <c r="M84" s="154" t="s">
        <v>6267</v>
      </c>
      <c r="O84" s="154" t="s">
        <v>6215</v>
      </c>
      <c r="Q84" s="243">
        <v>200</v>
      </c>
      <c r="R84" s="243">
        <v>205</v>
      </c>
      <c r="S84" s="243">
        <f>Q84+R84</f>
        <v>405</v>
      </c>
      <c r="T84" s="154" t="s">
        <v>6215</v>
      </c>
      <c r="U84" s="154" t="s">
        <v>8150</v>
      </c>
      <c r="V84" s="154" t="s">
        <v>6218</v>
      </c>
      <c r="W84" s="154" t="s">
        <v>6219</v>
      </c>
      <c r="Y84" s="244">
        <v>4</v>
      </c>
      <c r="Z84" s="244">
        <v>3</v>
      </c>
      <c r="AA84" s="244">
        <v>2</v>
      </c>
      <c r="AB84" s="98">
        <f>SUM(Y84:AA84)</f>
        <v>9</v>
      </c>
      <c r="AC84" s="154" t="s">
        <v>6246</v>
      </c>
      <c r="AD84" s="154" t="s">
        <v>9649</v>
      </c>
      <c r="AF84" s="315">
        <v>5</v>
      </c>
      <c r="AG84" s="315">
        <v>12</v>
      </c>
      <c r="AH84" s="12">
        <f>SUM(AF84:AG84)</f>
        <v>17</v>
      </c>
      <c r="AJ84" s="316">
        <v>12000</v>
      </c>
      <c r="AK84" s="316">
        <v>5000</v>
      </c>
      <c r="AL84" s="154" t="s">
        <v>8267</v>
      </c>
      <c r="AM84" s="154" t="s">
        <v>6215</v>
      </c>
      <c r="AN84" s="154" t="s">
        <v>6262</v>
      </c>
      <c r="AP84" s="316">
        <v>2800</v>
      </c>
      <c r="AQ84" s="113">
        <f t="shared" si="3"/>
        <v>64.998224155661461</v>
      </c>
      <c r="AR84" s="316">
        <v>9000</v>
      </c>
      <c r="AS84" s="141" t="s">
        <v>6223</v>
      </c>
      <c r="AT84" s="316">
        <v>2500</v>
      </c>
      <c r="AU84" s="316">
        <v>750000</v>
      </c>
      <c r="AV84" s="316">
        <v>250000</v>
      </c>
      <c r="AX84" s="154" t="s">
        <v>6215</v>
      </c>
      <c r="AY84" s="154" t="s">
        <v>6215</v>
      </c>
      <c r="AZ84" s="154" t="s">
        <v>6215</v>
      </c>
      <c r="BA84" s="154" t="s">
        <v>6215</v>
      </c>
      <c r="BB84" s="154" t="s">
        <v>6218</v>
      </c>
      <c r="BC84" s="154" t="s">
        <v>8744</v>
      </c>
      <c r="BD84" s="154" t="s">
        <v>10563</v>
      </c>
      <c r="BE84" s="154" t="s">
        <v>6218</v>
      </c>
      <c r="BF84" s="154" t="s">
        <v>6235</v>
      </c>
    </row>
    <row r="85" spans="1:59" x14ac:dyDescent="0.35">
      <c r="A85" s="98" t="s">
        <v>8587</v>
      </c>
      <c r="B85" s="17">
        <v>45276.421701388899</v>
      </c>
      <c r="C85" s="141" t="s">
        <v>8588</v>
      </c>
      <c r="D85" s="141" t="s">
        <v>8589</v>
      </c>
      <c r="E85" s="98" t="s">
        <v>1590</v>
      </c>
      <c r="F85" s="141" t="s">
        <v>6689</v>
      </c>
      <c r="G85" s="141" t="s">
        <v>1245</v>
      </c>
      <c r="H85" s="115">
        <v>2002</v>
      </c>
      <c r="I85" s="141" t="s">
        <v>6230</v>
      </c>
      <c r="J85" s="141" t="s">
        <v>6215</v>
      </c>
      <c r="K85" s="141" t="s">
        <v>6216</v>
      </c>
      <c r="L85" s="141" t="s">
        <v>6215</v>
      </c>
      <c r="M85" s="141" t="s">
        <v>6267</v>
      </c>
      <c r="O85" s="141" t="s">
        <v>6215</v>
      </c>
      <c r="S85" s="237">
        <v>580</v>
      </c>
      <c r="T85" s="141" t="s">
        <v>6215</v>
      </c>
      <c r="U85" s="141" t="s">
        <v>8150</v>
      </c>
      <c r="V85" s="141" t="s">
        <v>6215</v>
      </c>
      <c r="W85" s="141" t="s">
        <v>6219</v>
      </c>
      <c r="Y85" s="141">
        <v>10</v>
      </c>
      <c r="Z85" s="141">
        <v>7</v>
      </c>
      <c r="AA85" s="141">
        <v>3</v>
      </c>
      <c r="AB85" s="141">
        <v>20</v>
      </c>
      <c r="AC85" s="141" t="s">
        <v>6220</v>
      </c>
      <c r="AD85" s="141" t="s">
        <v>8590</v>
      </c>
      <c r="AF85" s="286">
        <v>5</v>
      </c>
      <c r="AG85" s="286">
        <v>16</v>
      </c>
      <c r="AH85" s="286">
        <v>21</v>
      </c>
      <c r="AJ85" s="273">
        <v>25000</v>
      </c>
      <c r="AK85" s="273">
        <v>15000</v>
      </c>
      <c r="AL85" s="141" t="s">
        <v>7392</v>
      </c>
      <c r="AM85" s="141" t="s">
        <v>6215</v>
      </c>
      <c r="AN85" s="141" t="s">
        <v>6389</v>
      </c>
      <c r="AP85" s="264">
        <v>2500</v>
      </c>
      <c r="AQ85" s="113">
        <f t="shared" si="3"/>
        <v>58.034128710412027</v>
      </c>
      <c r="AR85" s="18">
        <v>4500</v>
      </c>
      <c r="AS85" s="141" t="s">
        <v>6223</v>
      </c>
      <c r="AT85" s="96"/>
      <c r="AU85" s="18"/>
      <c r="AV85" s="18"/>
      <c r="AX85" s="141" t="s">
        <v>6215</v>
      </c>
      <c r="AY85" s="141" t="s">
        <v>6215</v>
      </c>
      <c r="AZ85" s="141" t="s">
        <v>6215</v>
      </c>
      <c r="BA85" s="141" t="s">
        <v>6215</v>
      </c>
      <c r="BB85" s="141" t="s">
        <v>6215</v>
      </c>
      <c r="BC85" s="141" t="s">
        <v>7427</v>
      </c>
      <c r="BD85" s="141" t="s">
        <v>8591</v>
      </c>
      <c r="BE85" s="141" t="s">
        <v>6215</v>
      </c>
      <c r="BF85" s="141" t="s">
        <v>8592</v>
      </c>
      <c r="BG85" s="98" t="s">
        <v>8593</v>
      </c>
    </row>
    <row r="86" spans="1:59" x14ac:dyDescent="0.35">
      <c r="A86" s="98" t="s">
        <v>10228</v>
      </c>
      <c r="B86" s="17">
        <v>45580.768622685187</v>
      </c>
      <c r="C86" s="154" t="s">
        <v>3228</v>
      </c>
      <c r="D86" s="154" t="s">
        <v>10339</v>
      </c>
      <c r="E86" s="244" t="s">
        <v>3017</v>
      </c>
      <c r="F86" s="154" t="s">
        <v>6725</v>
      </c>
      <c r="G86" s="154" t="s">
        <v>1245</v>
      </c>
      <c r="H86" s="115">
        <v>2007</v>
      </c>
      <c r="I86" s="154" t="s">
        <v>6294</v>
      </c>
      <c r="J86" s="154" t="s">
        <v>6215</v>
      </c>
      <c r="K86" s="154" t="s">
        <v>6216</v>
      </c>
      <c r="L86" s="154" t="s">
        <v>6215</v>
      </c>
      <c r="M86" s="154" t="s">
        <v>6267</v>
      </c>
      <c r="O86" s="154" t="s">
        <v>6215</v>
      </c>
      <c r="Q86" s="243"/>
      <c r="R86" s="243"/>
      <c r="S86" s="243">
        <v>169</v>
      </c>
      <c r="T86" s="244" t="s">
        <v>6215</v>
      </c>
      <c r="U86" s="154" t="s">
        <v>7390</v>
      </c>
      <c r="V86" s="154" t="s">
        <v>6215</v>
      </c>
      <c r="W86" s="154" t="s">
        <v>6219</v>
      </c>
      <c r="Y86" s="244">
        <v>8</v>
      </c>
      <c r="Z86" s="244">
        <v>6</v>
      </c>
      <c r="AA86" s="244">
        <v>2</v>
      </c>
      <c r="AB86" s="98">
        <f>SUM(Y86:AA86)</f>
        <v>16</v>
      </c>
      <c r="AC86" s="154" t="s">
        <v>6220</v>
      </c>
      <c r="AD86" s="154" t="s">
        <v>9515</v>
      </c>
      <c r="AF86" s="315">
        <v>4</v>
      </c>
      <c r="AG86" s="315">
        <v>6</v>
      </c>
      <c r="AH86" s="12">
        <f>SUM(AF86:AG86)</f>
        <v>10</v>
      </c>
      <c r="AJ86" s="316">
        <v>8000</v>
      </c>
      <c r="AK86" s="316">
        <v>4000</v>
      </c>
      <c r="AL86" s="154" t="s">
        <v>8251</v>
      </c>
      <c r="AM86" s="154" t="s">
        <v>6215</v>
      </c>
      <c r="AN86" s="154" t="s">
        <v>6262</v>
      </c>
      <c r="AP86" s="316">
        <v>4100</v>
      </c>
      <c r="AQ86" s="113">
        <f t="shared" si="3"/>
        <v>95.175971085075716</v>
      </c>
      <c r="AR86" s="316">
        <v>12000</v>
      </c>
      <c r="AS86" s="141" t="s">
        <v>6223</v>
      </c>
      <c r="AT86" s="316">
        <v>8000</v>
      </c>
      <c r="AU86" s="316">
        <v>80000</v>
      </c>
      <c r="AV86" s="316">
        <v>50000</v>
      </c>
      <c r="AX86" s="154" t="s">
        <v>6215</v>
      </c>
      <c r="AY86" s="154" t="s">
        <v>6215</v>
      </c>
      <c r="AZ86" s="154" t="s">
        <v>6215</v>
      </c>
      <c r="BA86" s="154" t="s">
        <v>6215</v>
      </c>
      <c r="BB86" s="154" t="s">
        <v>6218</v>
      </c>
      <c r="BC86" s="154" t="s">
        <v>9150</v>
      </c>
      <c r="BD86" s="154" t="s">
        <v>9775</v>
      </c>
      <c r="BE86" s="154" t="s">
        <v>6218</v>
      </c>
      <c r="BF86" s="154" t="s">
        <v>10340</v>
      </c>
    </row>
    <row r="87" spans="1:59" x14ac:dyDescent="0.35">
      <c r="A87" s="98" t="s">
        <v>11295</v>
      </c>
      <c r="B87" s="117">
        <v>45791.737187500003</v>
      </c>
      <c r="C87" s="98" t="s">
        <v>5062</v>
      </c>
      <c r="D87" s="98" t="s">
        <v>6464</v>
      </c>
      <c r="E87" s="98" t="s">
        <v>462</v>
      </c>
      <c r="F87" s="98" t="s">
        <v>6334</v>
      </c>
      <c r="G87" s="98" t="s">
        <v>1245</v>
      </c>
      <c r="H87" s="98">
        <v>2014</v>
      </c>
      <c r="I87" s="98" t="s">
        <v>6294</v>
      </c>
      <c r="J87" s="98" t="s">
        <v>6215</v>
      </c>
      <c r="K87" s="154" t="s">
        <v>6216</v>
      </c>
      <c r="L87" s="154" t="s">
        <v>6215</v>
      </c>
      <c r="M87" s="154" t="s">
        <v>6267</v>
      </c>
      <c r="O87" s="154" t="s">
        <v>6218</v>
      </c>
      <c r="Q87" s="129">
        <v>57</v>
      </c>
      <c r="R87" s="129">
        <v>58</v>
      </c>
      <c r="S87" s="129">
        <v>115</v>
      </c>
      <c r="T87" s="154" t="s">
        <v>6215</v>
      </c>
      <c r="U87" s="154" t="s">
        <v>7390</v>
      </c>
      <c r="V87" s="154" t="s">
        <v>6215</v>
      </c>
      <c r="W87" s="154" t="s">
        <v>6268</v>
      </c>
      <c r="Y87" s="98">
        <v>4</v>
      </c>
      <c r="Z87" s="98">
        <v>4</v>
      </c>
      <c r="AA87" s="98">
        <v>2</v>
      </c>
      <c r="AB87" s="98">
        <v>10</v>
      </c>
      <c r="AC87" s="154" t="s">
        <v>6220</v>
      </c>
      <c r="AD87" s="154" t="s">
        <v>10569</v>
      </c>
      <c r="AF87" s="154">
        <v>2</v>
      </c>
      <c r="AG87" s="154">
        <v>8</v>
      </c>
      <c r="AH87" s="154">
        <v>10</v>
      </c>
      <c r="AJ87" s="154">
        <v>10000</v>
      </c>
      <c r="AK87" s="154">
        <v>6000</v>
      </c>
      <c r="AL87" s="154" t="s">
        <v>7392</v>
      </c>
      <c r="AM87" s="154" t="s">
        <v>6215</v>
      </c>
      <c r="AN87" s="154" t="s">
        <v>6262</v>
      </c>
      <c r="AP87" s="154">
        <v>6900</v>
      </c>
      <c r="AQ87" s="113">
        <f t="shared" si="3"/>
        <v>160.17419524073719</v>
      </c>
      <c r="AR87" s="154">
        <v>9500</v>
      </c>
      <c r="AS87" s="154" t="s">
        <v>6223</v>
      </c>
      <c r="AT87" s="154">
        <v>2000</v>
      </c>
      <c r="AU87" s="154">
        <v>150000</v>
      </c>
      <c r="AV87" s="154">
        <v>100000</v>
      </c>
      <c r="AX87" s="154" t="s">
        <v>6215</v>
      </c>
      <c r="AY87" s="154" t="s">
        <v>6215</v>
      </c>
      <c r="AZ87" s="154" t="s">
        <v>6215</v>
      </c>
      <c r="BA87" s="154" t="s">
        <v>6215</v>
      </c>
      <c r="BB87" s="154" t="s">
        <v>6215</v>
      </c>
      <c r="BC87" s="154" t="s">
        <v>6218</v>
      </c>
      <c r="BD87" s="154" t="s">
        <v>6774</v>
      </c>
      <c r="BE87" s="154" t="s">
        <v>6218</v>
      </c>
      <c r="BF87" s="154" t="s">
        <v>6218</v>
      </c>
    </row>
    <row r="88" spans="1:59" x14ac:dyDescent="0.35">
      <c r="A88" s="98" t="s">
        <v>11052</v>
      </c>
      <c r="B88" s="117">
        <v>45751.530868055554</v>
      </c>
      <c r="C88" s="98" t="s">
        <v>4779</v>
      </c>
      <c r="D88" s="98" t="s">
        <v>11204</v>
      </c>
      <c r="E88" s="244" t="s">
        <v>268</v>
      </c>
      <c r="F88" s="98" t="s">
        <v>6684</v>
      </c>
      <c r="G88" s="98" t="s">
        <v>1248</v>
      </c>
      <c r="H88" s="98">
        <v>2016</v>
      </c>
      <c r="I88" s="98" t="s">
        <v>6294</v>
      </c>
      <c r="J88" s="98" t="s">
        <v>6215</v>
      </c>
      <c r="K88" s="98" t="s">
        <v>6216</v>
      </c>
      <c r="L88" s="98" t="s">
        <v>6215</v>
      </c>
      <c r="M88" s="98" t="s">
        <v>6267</v>
      </c>
      <c r="O88" s="98" t="s">
        <v>6215</v>
      </c>
      <c r="Q88" s="129">
        <v>218.4</v>
      </c>
      <c r="R88" s="129">
        <v>236.6</v>
      </c>
      <c r="S88" s="107">
        <v>455</v>
      </c>
      <c r="T88" s="98" t="s">
        <v>6215</v>
      </c>
      <c r="U88" s="98" t="s">
        <v>7390</v>
      </c>
      <c r="V88" s="98" t="s">
        <v>6215</v>
      </c>
      <c r="W88" s="98" t="s">
        <v>6219</v>
      </c>
      <c r="Y88" s="98" t="s">
        <v>11205</v>
      </c>
      <c r="Z88" s="98" t="s">
        <v>11205</v>
      </c>
      <c r="AA88" s="98" t="s">
        <v>6992</v>
      </c>
      <c r="AB88" s="98">
        <f>Y88+Z88+AA88</f>
        <v>20</v>
      </c>
      <c r="AC88" s="154" t="s">
        <v>6220</v>
      </c>
      <c r="AD88" s="154" t="s">
        <v>10151</v>
      </c>
      <c r="AF88" s="12" t="s">
        <v>11143</v>
      </c>
      <c r="AG88" s="12" t="s">
        <v>8536</v>
      </c>
      <c r="AH88" s="12">
        <f>AF88+AG88</f>
        <v>20</v>
      </c>
      <c r="AJ88" s="352" t="s">
        <v>11206</v>
      </c>
      <c r="AK88" s="12" t="s">
        <v>11128</v>
      </c>
      <c r="AL88" s="98" t="s">
        <v>8267</v>
      </c>
      <c r="AM88" s="98" t="s">
        <v>6215</v>
      </c>
      <c r="AN88" s="98" t="s">
        <v>6262</v>
      </c>
      <c r="AP88" s="315">
        <v>4900</v>
      </c>
      <c r="AQ88" s="113">
        <f t="shared" si="3"/>
        <v>113.74689227240756</v>
      </c>
      <c r="AR88" s="315">
        <v>10500</v>
      </c>
      <c r="AS88" s="154" t="s">
        <v>6223</v>
      </c>
      <c r="AT88" s="12" t="s">
        <v>11207</v>
      </c>
      <c r="AU88" s="284" t="s">
        <v>11208</v>
      </c>
      <c r="AV88" s="12" t="s">
        <v>11130</v>
      </c>
      <c r="AX88" s="98" t="s">
        <v>6215</v>
      </c>
      <c r="AY88" s="98" t="s">
        <v>6215</v>
      </c>
      <c r="AZ88" s="98" t="s">
        <v>6215</v>
      </c>
      <c r="BA88" s="98" t="s">
        <v>6215</v>
      </c>
      <c r="BB88" s="98" t="s">
        <v>6215</v>
      </c>
      <c r="BC88" s="98" t="s">
        <v>8623</v>
      </c>
      <c r="BD88" s="98" t="s">
        <v>6774</v>
      </c>
      <c r="BE88" s="98" t="s">
        <v>6215</v>
      </c>
      <c r="BF88" s="98" t="s">
        <v>11209</v>
      </c>
    </row>
    <row r="89" spans="1:59" x14ac:dyDescent="0.35">
      <c r="A89" s="98" t="s">
        <v>10676</v>
      </c>
      <c r="B89" s="334">
        <v>45685.699837962966</v>
      </c>
      <c r="C89" s="281" t="s">
        <v>4147</v>
      </c>
      <c r="D89" s="281" t="s">
        <v>10790</v>
      </c>
      <c r="E89" s="244" t="s">
        <v>58</v>
      </c>
      <c r="F89" s="281" t="s">
        <v>6213</v>
      </c>
      <c r="G89" s="281" t="s">
        <v>1245</v>
      </c>
      <c r="H89" s="335">
        <v>2005</v>
      </c>
      <c r="I89" s="281" t="s">
        <v>6214</v>
      </c>
      <c r="J89" s="281" t="s">
        <v>6215</v>
      </c>
      <c r="K89" s="281" t="s">
        <v>6216</v>
      </c>
      <c r="L89" s="281" t="s">
        <v>6215</v>
      </c>
      <c r="M89" s="281" t="s">
        <v>6217</v>
      </c>
      <c r="O89" s="281" t="s">
        <v>6215</v>
      </c>
      <c r="Q89" s="319">
        <v>80</v>
      </c>
      <c r="R89" s="319">
        <v>69</v>
      </c>
      <c r="S89" s="319">
        <f>Q89+R89</f>
        <v>149</v>
      </c>
      <c r="T89" s="281" t="s">
        <v>6215</v>
      </c>
      <c r="U89" s="281" t="s">
        <v>7390</v>
      </c>
      <c r="V89" s="281" t="s">
        <v>6218</v>
      </c>
      <c r="W89" s="281" t="s">
        <v>6268</v>
      </c>
      <c r="Y89" s="336">
        <v>3</v>
      </c>
      <c r="Z89" s="336">
        <v>3</v>
      </c>
      <c r="AA89" s="336">
        <v>1</v>
      </c>
      <c r="AB89" s="98">
        <f>SUM(Y89:AA89)</f>
        <v>7</v>
      </c>
      <c r="AC89" s="281" t="s">
        <v>6254</v>
      </c>
      <c r="AD89" s="281" t="s">
        <v>9044</v>
      </c>
      <c r="AF89" s="337">
        <v>2</v>
      </c>
      <c r="AG89" s="337">
        <v>8</v>
      </c>
      <c r="AH89" s="12">
        <f>SUM(AF89:AG89)</f>
        <v>10</v>
      </c>
      <c r="AJ89" s="338">
        <v>14000</v>
      </c>
      <c r="AK89" s="338">
        <v>7000</v>
      </c>
      <c r="AL89" s="281" t="s">
        <v>8267</v>
      </c>
      <c r="AM89" s="281" t="s">
        <v>6215</v>
      </c>
      <c r="AN89" s="281" t="s">
        <v>6233</v>
      </c>
      <c r="AP89" s="338">
        <v>4500</v>
      </c>
      <c r="AQ89" s="113">
        <f t="shared" si="3"/>
        <v>104.46143167874165</v>
      </c>
      <c r="AR89" s="338">
        <v>4500</v>
      </c>
      <c r="AS89" s="141" t="s">
        <v>6223</v>
      </c>
      <c r="AT89" s="338">
        <v>60000</v>
      </c>
      <c r="AU89" s="338">
        <v>832612</v>
      </c>
      <c r="AV89" s="338">
        <v>250000</v>
      </c>
      <c r="AX89" s="281" t="s">
        <v>6215</v>
      </c>
      <c r="AY89" s="281" t="s">
        <v>6215</v>
      </c>
      <c r="AZ89" s="281" t="s">
        <v>6215</v>
      </c>
      <c r="BA89" s="281" t="s">
        <v>6215</v>
      </c>
      <c r="BB89" s="281" t="s">
        <v>6215</v>
      </c>
      <c r="BC89" s="281" t="s">
        <v>10791</v>
      </c>
      <c r="BD89" s="281" t="s">
        <v>10792</v>
      </c>
      <c r="BE89" s="281" t="s">
        <v>6215</v>
      </c>
      <c r="BF89" s="281" t="s">
        <v>10793</v>
      </c>
    </row>
    <row r="90" spans="1:59" x14ac:dyDescent="0.35">
      <c r="A90" s="98" t="s">
        <v>11165</v>
      </c>
      <c r="B90" s="117">
        <v>45806.675983796296</v>
      </c>
      <c r="C90" s="98" t="s">
        <v>5064</v>
      </c>
      <c r="D90" s="98" t="s">
        <v>11423</v>
      </c>
      <c r="E90" t="s">
        <v>2965</v>
      </c>
      <c r="F90" s="98" t="s">
        <v>6684</v>
      </c>
      <c r="G90" s="98" t="s">
        <v>1248</v>
      </c>
      <c r="H90" s="98">
        <v>2012</v>
      </c>
      <c r="I90" s="98" t="s">
        <v>6294</v>
      </c>
      <c r="J90" s="98" t="s">
        <v>6295</v>
      </c>
      <c r="K90" s="154" t="s">
        <v>6216</v>
      </c>
      <c r="L90" s="154" t="s">
        <v>6215</v>
      </c>
      <c r="M90" s="154" t="s">
        <v>6267</v>
      </c>
      <c r="O90" s="154" t="s">
        <v>6218</v>
      </c>
      <c r="Q90" s="129">
        <v>132</v>
      </c>
      <c r="R90" s="129">
        <v>143</v>
      </c>
      <c r="S90" s="129">
        <v>275</v>
      </c>
      <c r="T90" s="154" t="s">
        <v>6215</v>
      </c>
      <c r="U90" s="154" t="s">
        <v>7390</v>
      </c>
      <c r="V90" s="154" t="s">
        <v>6215</v>
      </c>
      <c r="W90" s="154" t="s">
        <v>6219</v>
      </c>
      <c r="Y90" s="98">
        <v>2</v>
      </c>
      <c r="Z90" s="98">
        <v>2</v>
      </c>
      <c r="AA90" s="98">
        <v>2</v>
      </c>
      <c r="AB90" s="98">
        <v>6</v>
      </c>
      <c r="AC90" s="154" t="s">
        <v>6246</v>
      </c>
      <c r="AD90" s="154" t="s">
        <v>10763</v>
      </c>
      <c r="AF90" s="154">
        <v>9</v>
      </c>
      <c r="AG90" s="154">
        <v>7</v>
      </c>
      <c r="AH90" s="154">
        <v>16</v>
      </c>
      <c r="AJ90" s="154">
        <v>10000</v>
      </c>
      <c r="AK90" s="154">
        <v>5000</v>
      </c>
      <c r="AL90" s="154" t="s">
        <v>8267</v>
      </c>
      <c r="AM90" s="154" t="s">
        <v>6215</v>
      </c>
      <c r="AN90" s="154" t="s">
        <v>6262</v>
      </c>
      <c r="AP90" s="154">
        <v>2000</v>
      </c>
      <c r="AQ90" s="113">
        <f t="shared" si="3"/>
        <v>46.42730296832962</v>
      </c>
      <c r="AR90" s="154">
        <v>3000</v>
      </c>
      <c r="AS90" s="154" t="s">
        <v>6223</v>
      </c>
      <c r="AT90" s="154">
        <v>200</v>
      </c>
      <c r="AU90" s="154">
        <v>200000</v>
      </c>
      <c r="AV90" s="154">
        <v>130000</v>
      </c>
      <c r="AX90" s="154" t="s">
        <v>6215</v>
      </c>
      <c r="AY90" s="154" t="s">
        <v>6215</v>
      </c>
      <c r="AZ90" s="154" t="s">
        <v>6215</v>
      </c>
      <c r="BA90" s="154" t="s">
        <v>6215</v>
      </c>
      <c r="BB90" s="154" t="s">
        <v>6215</v>
      </c>
      <c r="BC90" s="154" t="s">
        <v>9181</v>
      </c>
      <c r="BD90" s="154" t="s">
        <v>11424</v>
      </c>
      <c r="BE90" s="154" t="s">
        <v>6218</v>
      </c>
      <c r="BF90" s="154" t="s">
        <v>6235</v>
      </c>
    </row>
    <row r="91" spans="1:59" x14ac:dyDescent="0.35">
      <c r="A91" s="98" t="s">
        <v>7942</v>
      </c>
      <c r="B91" s="17">
        <v>45163.501134259262</v>
      </c>
      <c r="C91" s="98" t="s">
        <v>1107</v>
      </c>
      <c r="D91" s="98" t="s">
        <v>7943</v>
      </c>
      <c r="E91" s="244" t="s">
        <v>809</v>
      </c>
      <c r="F91" s="98" t="s">
        <v>6286</v>
      </c>
      <c r="G91" s="98" t="s">
        <v>1245</v>
      </c>
      <c r="H91" s="115">
        <v>2014</v>
      </c>
      <c r="I91" s="98" t="s">
        <v>6230</v>
      </c>
      <c r="J91" s="98" t="s">
        <v>6215</v>
      </c>
      <c r="K91" s="98" t="s">
        <v>6216</v>
      </c>
      <c r="L91" s="98" t="s">
        <v>6218</v>
      </c>
      <c r="M91" s="98" t="s">
        <v>6231</v>
      </c>
      <c r="O91" s="98" t="s">
        <v>6218</v>
      </c>
      <c r="S91" s="107">
        <v>285</v>
      </c>
      <c r="T91" s="98" t="s">
        <v>6215</v>
      </c>
      <c r="V91" s="98" t="s">
        <v>6215</v>
      </c>
      <c r="W91" s="98" t="s">
        <v>6296</v>
      </c>
      <c r="AB91" s="98">
        <v>12</v>
      </c>
      <c r="AC91" s="98" t="s">
        <v>6246</v>
      </c>
      <c r="AD91" s="98" t="s">
        <v>7944</v>
      </c>
      <c r="AJ91" s="18"/>
      <c r="AK91" s="18"/>
      <c r="AM91" s="98" t="s">
        <v>6215</v>
      </c>
      <c r="AN91" s="98" t="s">
        <v>6262</v>
      </c>
      <c r="AP91" s="264">
        <v>2500</v>
      </c>
      <c r="AQ91" s="113">
        <f t="shared" si="3"/>
        <v>58.034128710412027</v>
      </c>
      <c r="AR91" s="18">
        <v>8000</v>
      </c>
      <c r="AS91" s="141" t="s">
        <v>6223</v>
      </c>
      <c r="AT91" s="96"/>
      <c r="AU91" s="18"/>
      <c r="AV91" s="18"/>
      <c r="AX91" s="98" t="s">
        <v>6218</v>
      </c>
      <c r="AY91" s="98" t="s">
        <v>6215</v>
      </c>
      <c r="AZ91" s="98" t="s">
        <v>6218</v>
      </c>
      <c r="BA91" s="98" t="s">
        <v>6218</v>
      </c>
      <c r="BB91" s="98" t="s">
        <v>6218</v>
      </c>
      <c r="BD91" s="98" t="s">
        <v>6748</v>
      </c>
      <c r="BF91" s="98" t="s">
        <v>7417</v>
      </c>
      <c r="BG91" s="98" t="s">
        <v>7945</v>
      </c>
    </row>
    <row r="92" spans="1:59" x14ac:dyDescent="0.35">
      <c r="A92" s="98" t="s">
        <v>8128</v>
      </c>
      <c r="B92" s="17">
        <v>45211</v>
      </c>
      <c r="C92" s="141" t="s">
        <v>1264</v>
      </c>
      <c r="D92" s="141" t="s">
        <v>8129</v>
      </c>
      <c r="E92" s="141" t="s">
        <v>355</v>
      </c>
      <c r="F92" s="141" t="s">
        <v>6213</v>
      </c>
      <c r="G92" s="141" t="s">
        <v>1248</v>
      </c>
      <c r="H92" s="288">
        <v>2013</v>
      </c>
      <c r="I92" s="141" t="s">
        <v>6214</v>
      </c>
      <c r="J92" s="141" t="s">
        <v>6215</v>
      </c>
      <c r="K92" s="141" t="s">
        <v>6216</v>
      </c>
      <c r="L92" s="141" t="s">
        <v>6215</v>
      </c>
      <c r="M92" s="141" t="s">
        <v>6217</v>
      </c>
      <c r="N92" s="141"/>
      <c r="O92" s="141" t="s">
        <v>6218</v>
      </c>
      <c r="S92" s="237">
        <v>130</v>
      </c>
      <c r="T92" s="141" t="s">
        <v>6215</v>
      </c>
      <c r="U92" s="141" t="s">
        <v>7390</v>
      </c>
      <c r="V92" s="141" t="s">
        <v>6215</v>
      </c>
      <c r="W92" s="141" t="s">
        <v>6219</v>
      </c>
      <c r="Y92" s="98">
        <v>2</v>
      </c>
      <c r="Z92" s="98">
        <v>2</v>
      </c>
      <c r="AA92" s="98">
        <v>0</v>
      </c>
      <c r="AB92" s="141">
        <v>4</v>
      </c>
      <c r="AC92" s="141" t="s">
        <v>6757</v>
      </c>
      <c r="AD92" s="141" t="s">
        <v>8130</v>
      </c>
      <c r="AJ92" s="18"/>
      <c r="AK92" s="18"/>
      <c r="AM92" s="141" t="s">
        <v>6215</v>
      </c>
      <c r="AN92" s="141" t="s">
        <v>6233</v>
      </c>
      <c r="AP92" s="264">
        <v>2500</v>
      </c>
      <c r="AQ92" s="113">
        <f t="shared" si="3"/>
        <v>58.034128710412027</v>
      </c>
      <c r="AR92" s="18">
        <v>4000</v>
      </c>
      <c r="AS92" s="141" t="s">
        <v>6223</v>
      </c>
      <c r="AT92" s="96"/>
      <c r="AU92" s="18"/>
      <c r="AV92" s="18"/>
      <c r="AX92" s="141" t="s">
        <v>6215</v>
      </c>
      <c r="AY92" s="141" t="s">
        <v>6215</v>
      </c>
      <c r="AZ92" s="141" t="s">
        <v>6215</v>
      </c>
      <c r="BA92" s="141" t="s">
        <v>6215</v>
      </c>
      <c r="BB92" s="141" t="s">
        <v>6215</v>
      </c>
      <c r="BC92" s="141" t="s">
        <v>8131</v>
      </c>
      <c r="BD92" s="141" t="s">
        <v>6653</v>
      </c>
      <c r="BE92" s="141" t="s">
        <v>6218</v>
      </c>
      <c r="BF92" s="141" t="s">
        <v>6235</v>
      </c>
      <c r="BG92" s="98" t="s">
        <v>8132</v>
      </c>
    </row>
    <row r="93" spans="1:59" x14ac:dyDescent="0.35">
      <c r="A93" s="98" t="s">
        <v>6471</v>
      </c>
      <c r="B93" s="17">
        <v>45022</v>
      </c>
      <c r="C93" s="98" t="s">
        <v>6472</v>
      </c>
      <c r="D93" s="98" t="s">
        <v>6473</v>
      </c>
      <c r="E93" s="141" t="s">
        <v>102</v>
      </c>
      <c r="F93" s="98" t="s">
        <v>6213</v>
      </c>
      <c r="G93" s="98" t="s">
        <v>1245</v>
      </c>
      <c r="H93" s="115">
        <v>2002</v>
      </c>
      <c r="I93" s="98" t="s">
        <v>6230</v>
      </c>
      <c r="J93" s="98" t="s">
        <v>6215</v>
      </c>
      <c r="K93" s="98" t="s">
        <v>6216</v>
      </c>
      <c r="L93" s="98" t="s">
        <v>6218</v>
      </c>
      <c r="M93" s="98" t="s">
        <v>6217</v>
      </c>
      <c r="O93" s="98" t="s">
        <v>6218</v>
      </c>
      <c r="S93" s="107">
        <v>100</v>
      </c>
      <c r="T93" s="98" t="s">
        <v>6215</v>
      </c>
      <c r="V93" s="98" t="s">
        <v>6218</v>
      </c>
      <c r="W93" s="98" t="s">
        <v>6268</v>
      </c>
      <c r="AB93" s="98">
        <v>8</v>
      </c>
      <c r="AC93" s="98" t="s">
        <v>6474</v>
      </c>
      <c r="AD93" s="98" t="s">
        <v>6475</v>
      </c>
      <c r="AJ93" s="18"/>
      <c r="AK93" s="18"/>
      <c r="AM93" s="98" t="s">
        <v>6215</v>
      </c>
      <c r="AN93" s="98" t="s">
        <v>6476</v>
      </c>
      <c r="AP93" s="264">
        <v>2500</v>
      </c>
      <c r="AQ93" s="113">
        <f t="shared" si="3"/>
        <v>58.034128710412027</v>
      </c>
      <c r="AR93" s="18">
        <v>6200</v>
      </c>
      <c r="AS93" s="141" t="s">
        <v>6223</v>
      </c>
      <c r="AT93" s="96"/>
      <c r="AU93" s="18">
        <v>300000</v>
      </c>
      <c r="AV93" s="18"/>
      <c r="AX93" s="98" t="s">
        <v>6215</v>
      </c>
      <c r="AY93" s="98" t="s">
        <v>6215</v>
      </c>
      <c r="AZ93" s="98" t="s">
        <v>6215</v>
      </c>
      <c r="BA93" s="98" t="s">
        <v>6218</v>
      </c>
      <c r="BB93" s="98" t="s">
        <v>6218</v>
      </c>
      <c r="BD93" s="98" t="s">
        <v>6477</v>
      </c>
      <c r="BF93" s="98" t="s">
        <v>6235</v>
      </c>
      <c r="BG93" s="98" t="s">
        <v>6478</v>
      </c>
    </row>
    <row r="94" spans="1:59" x14ac:dyDescent="0.35">
      <c r="A94" s="98" t="s">
        <v>9324</v>
      </c>
      <c r="B94" s="17">
        <v>45474</v>
      </c>
      <c r="C94" t="s">
        <v>2583</v>
      </c>
      <c r="D94" t="s">
        <v>9568</v>
      </c>
      <c r="E94" s="244" t="s">
        <v>459</v>
      </c>
      <c r="F94" t="s">
        <v>6800</v>
      </c>
      <c r="G94" t="s">
        <v>1248</v>
      </c>
      <c r="H94" s="115">
        <v>2002</v>
      </c>
      <c r="I94" t="s">
        <v>6214</v>
      </c>
      <c r="J94" t="s">
        <v>6215</v>
      </c>
      <c r="K94" t="s">
        <v>6216</v>
      </c>
      <c r="L94" t="s">
        <v>6215</v>
      </c>
      <c r="M94" t="s">
        <v>6267</v>
      </c>
      <c r="O94" t="s">
        <v>6215</v>
      </c>
      <c r="S94" s="107">
        <v>119</v>
      </c>
      <c r="T94" s="98" t="s">
        <v>6215</v>
      </c>
      <c r="U94" t="s">
        <v>7390</v>
      </c>
      <c r="V94" t="s">
        <v>6215</v>
      </c>
      <c r="W94" t="s">
        <v>6219</v>
      </c>
      <c r="Y94" s="98">
        <v>7</v>
      </c>
      <c r="Z94" s="98">
        <v>9</v>
      </c>
      <c r="AA94" s="98">
        <v>2</v>
      </c>
      <c r="AB94" s="98">
        <f>Y94+Z94+AA94</f>
        <v>18</v>
      </c>
      <c r="AC94" t="s">
        <v>6254</v>
      </c>
      <c r="AD94" t="s">
        <v>9569</v>
      </c>
      <c r="AF94" s="12">
        <v>5</v>
      </c>
      <c r="AG94" s="12">
        <v>6</v>
      </c>
      <c r="AH94" s="12">
        <f>AF94+AG94</f>
        <v>11</v>
      </c>
      <c r="AJ94" s="238">
        <v>20000</v>
      </c>
      <c r="AK94" s="238">
        <v>10000</v>
      </c>
      <c r="AL94" t="s">
        <v>8363</v>
      </c>
      <c r="AM94" t="s">
        <v>6215</v>
      </c>
      <c r="AN94" t="s">
        <v>6233</v>
      </c>
      <c r="AP94" s="238">
        <v>6000</v>
      </c>
      <c r="AQ94" s="113">
        <f t="shared" si="3"/>
        <v>139.28190890498885</v>
      </c>
      <c r="AR94" s="238">
        <v>9000</v>
      </c>
      <c r="AS94" s="141" t="s">
        <v>6223</v>
      </c>
      <c r="AT94" s="238">
        <v>50000</v>
      </c>
      <c r="AU94" s="238">
        <v>400000</v>
      </c>
      <c r="AV94" s="238">
        <v>487000</v>
      </c>
      <c r="AX94" t="s">
        <v>6215</v>
      </c>
      <c r="AY94" t="s">
        <v>6215</v>
      </c>
      <c r="AZ94" t="s">
        <v>6215</v>
      </c>
      <c r="BA94" t="s">
        <v>6215</v>
      </c>
      <c r="BB94" t="s">
        <v>6215</v>
      </c>
      <c r="BC94" t="s">
        <v>9570</v>
      </c>
      <c r="BD94" t="s">
        <v>7394</v>
      </c>
      <c r="BE94" t="s">
        <v>6215</v>
      </c>
      <c r="BF94" t="s">
        <v>7813</v>
      </c>
    </row>
    <row r="95" spans="1:59" x14ac:dyDescent="0.35">
      <c r="A95" s="98" t="s">
        <v>6546</v>
      </c>
      <c r="B95" s="17">
        <v>45033.458680555559</v>
      </c>
      <c r="C95" s="98" t="s">
        <v>819</v>
      </c>
      <c r="D95" s="98" t="s">
        <v>6547</v>
      </c>
      <c r="E95" s="98" t="s">
        <v>58</v>
      </c>
      <c r="F95" s="98" t="s">
        <v>6213</v>
      </c>
      <c r="G95" s="98" t="s">
        <v>1248</v>
      </c>
      <c r="H95" s="115">
        <v>2012</v>
      </c>
      <c r="I95" s="98" t="s">
        <v>6230</v>
      </c>
      <c r="J95" s="98" t="s">
        <v>6215</v>
      </c>
      <c r="K95" s="98" t="s">
        <v>6216</v>
      </c>
      <c r="L95" s="98" t="s">
        <v>6215</v>
      </c>
      <c r="M95" s="98" t="s">
        <v>6217</v>
      </c>
      <c r="O95" s="98" t="s">
        <v>6215</v>
      </c>
      <c r="S95" s="107">
        <v>854</v>
      </c>
      <c r="T95" s="98" t="s">
        <v>6215</v>
      </c>
      <c r="V95" s="98" t="s">
        <v>6215</v>
      </c>
      <c r="W95" s="98" t="s">
        <v>6219</v>
      </c>
      <c r="AB95" s="98">
        <v>10</v>
      </c>
      <c r="AC95" s="98" t="s">
        <v>6220</v>
      </c>
      <c r="AD95" s="98" t="s">
        <v>6548</v>
      </c>
      <c r="AJ95" s="18"/>
      <c r="AK95" s="18"/>
      <c r="AM95" s="98" t="s">
        <v>6215</v>
      </c>
      <c r="AN95" s="98" t="s">
        <v>6233</v>
      </c>
      <c r="AP95" s="264">
        <v>2500</v>
      </c>
      <c r="AQ95" s="113">
        <f t="shared" si="3"/>
        <v>58.034128710412027</v>
      </c>
      <c r="AR95" s="18">
        <v>7000</v>
      </c>
      <c r="AS95" s="141" t="s">
        <v>6223</v>
      </c>
      <c r="AT95" s="96"/>
      <c r="AU95" s="18"/>
      <c r="AV95" s="18"/>
      <c r="AX95" s="98" t="s">
        <v>6215</v>
      </c>
      <c r="AY95" s="98" t="s">
        <v>6215</v>
      </c>
      <c r="AZ95" s="98" t="s">
        <v>6215</v>
      </c>
      <c r="BA95" s="98" t="s">
        <v>6215</v>
      </c>
      <c r="BB95" s="98" t="s">
        <v>6218</v>
      </c>
      <c r="BD95" s="98" t="s">
        <v>6281</v>
      </c>
      <c r="BF95" s="98" t="s">
        <v>6271</v>
      </c>
      <c r="BG95" s="98" t="s">
        <v>6549</v>
      </c>
    </row>
    <row r="96" spans="1:59" x14ac:dyDescent="0.35">
      <c r="A96" s="98" t="s">
        <v>10877</v>
      </c>
      <c r="B96" s="117">
        <v>45728.66574074074</v>
      </c>
      <c r="C96" s="154" t="s">
        <v>4570</v>
      </c>
      <c r="D96" s="154" t="s">
        <v>10964</v>
      </c>
      <c r="E96" s="244" t="s">
        <v>2965</v>
      </c>
      <c r="F96" s="154" t="s">
        <v>6684</v>
      </c>
      <c r="G96" s="154" t="s">
        <v>1245</v>
      </c>
      <c r="H96" s="115">
        <v>2021</v>
      </c>
      <c r="I96" s="154" t="s">
        <v>6214</v>
      </c>
      <c r="J96" s="154" t="s">
        <v>6295</v>
      </c>
      <c r="K96" s="154" t="s">
        <v>6216</v>
      </c>
      <c r="L96" s="154" t="s">
        <v>6215</v>
      </c>
      <c r="M96" s="154" t="s">
        <v>6267</v>
      </c>
      <c r="O96" s="154" t="s">
        <v>6218</v>
      </c>
      <c r="Q96" s="107">
        <v>10</v>
      </c>
      <c r="R96" s="107">
        <v>7</v>
      </c>
      <c r="S96" s="107">
        <v>17</v>
      </c>
      <c r="T96" s="154" t="s">
        <v>6215</v>
      </c>
      <c r="U96" s="154" t="s">
        <v>6474</v>
      </c>
      <c r="V96" s="154" t="s">
        <v>6218</v>
      </c>
      <c r="W96" s="154" t="s">
        <v>6219</v>
      </c>
      <c r="Y96" s="98">
        <v>1</v>
      </c>
      <c r="Z96" s="98">
        <v>1</v>
      </c>
      <c r="AA96" s="98">
        <v>1</v>
      </c>
      <c r="AB96" s="98">
        <f>Y96+Z96+AA96</f>
        <v>3</v>
      </c>
      <c r="AC96" s="154" t="s">
        <v>6220</v>
      </c>
      <c r="AD96" s="154" t="s">
        <v>10763</v>
      </c>
      <c r="AF96" s="315">
        <v>2</v>
      </c>
      <c r="AG96" s="315">
        <v>2</v>
      </c>
      <c r="AH96" s="12">
        <f>SUM(AF96:AG96)</f>
        <v>4</v>
      </c>
      <c r="AJ96" s="316">
        <v>6000</v>
      </c>
      <c r="AK96" s="316">
        <v>4500</v>
      </c>
      <c r="AL96" s="154" t="s">
        <v>8267</v>
      </c>
      <c r="AM96" s="154" t="s">
        <v>6215</v>
      </c>
      <c r="AN96" s="154" t="s">
        <v>6262</v>
      </c>
      <c r="AP96" s="316">
        <v>2500</v>
      </c>
      <c r="AQ96" s="113">
        <f t="shared" si="3"/>
        <v>58.034128710412027</v>
      </c>
      <c r="AR96" s="316">
        <v>4200</v>
      </c>
      <c r="AS96" s="141" t="s">
        <v>6223</v>
      </c>
      <c r="AT96" s="316">
        <v>1000</v>
      </c>
      <c r="AU96" s="316">
        <v>61000</v>
      </c>
      <c r="AV96" s="316">
        <v>40000</v>
      </c>
      <c r="AX96" s="154" t="s">
        <v>6215</v>
      </c>
      <c r="AY96" s="154" t="s">
        <v>6215</v>
      </c>
      <c r="AZ96" s="154" t="s">
        <v>6215</v>
      </c>
      <c r="BA96" s="154" t="s">
        <v>6215</v>
      </c>
      <c r="BB96" s="154" t="s">
        <v>6215</v>
      </c>
      <c r="BC96" s="154" t="s">
        <v>9181</v>
      </c>
      <c r="BD96" s="154" t="s">
        <v>6844</v>
      </c>
      <c r="BE96" s="154" t="s">
        <v>6218</v>
      </c>
      <c r="BF96" s="154" t="s">
        <v>6235</v>
      </c>
    </row>
    <row r="97" spans="1:59" x14ac:dyDescent="0.35">
      <c r="A97" s="98" t="s">
        <v>8478</v>
      </c>
      <c r="B97" s="289">
        <v>45259.627812500003</v>
      </c>
      <c r="C97" s="242" t="s">
        <v>8479</v>
      </c>
      <c r="D97" s="242" t="s">
        <v>8480</v>
      </c>
      <c r="E97" s="98" t="s">
        <v>2313</v>
      </c>
      <c r="F97" s="242" t="s">
        <v>6469</v>
      </c>
      <c r="G97" s="242" t="s">
        <v>1245</v>
      </c>
      <c r="H97" s="115">
        <v>2011</v>
      </c>
      <c r="I97" s="242" t="s">
        <v>6294</v>
      </c>
      <c r="J97" s="242" t="s">
        <v>6215</v>
      </c>
      <c r="K97" s="242" t="s">
        <v>6216</v>
      </c>
      <c r="L97" s="242" t="s">
        <v>6215</v>
      </c>
      <c r="M97" s="242" t="s">
        <v>6415</v>
      </c>
      <c r="N97" s="242"/>
      <c r="O97" s="242" t="s">
        <v>6215</v>
      </c>
      <c r="S97" s="241">
        <v>380</v>
      </c>
      <c r="T97" s="242" t="s">
        <v>6215</v>
      </c>
      <c r="U97" s="242" t="s">
        <v>7390</v>
      </c>
      <c r="V97" s="242" t="s">
        <v>6215</v>
      </c>
      <c r="W97" s="242" t="s">
        <v>6219</v>
      </c>
      <c r="Y97" s="242">
        <v>5</v>
      </c>
      <c r="Z97" s="242">
        <v>4</v>
      </c>
      <c r="AA97" s="242">
        <v>3</v>
      </c>
      <c r="AB97" s="242">
        <v>12</v>
      </c>
      <c r="AC97" s="242" t="s">
        <v>6220</v>
      </c>
      <c r="AD97" s="242" t="s">
        <v>7024</v>
      </c>
      <c r="AF97" s="290">
        <v>7</v>
      </c>
      <c r="AG97" s="290">
        <v>6</v>
      </c>
      <c r="AH97" s="290">
        <v>13</v>
      </c>
      <c r="AJ97" s="269">
        <v>15000</v>
      </c>
      <c r="AK97" s="269">
        <v>12000</v>
      </c>
      <c r="AL97" s="242" t="s">
        <v>7392</v>
      </c>
      <c r="AM97" s="242" t="s">
        <v>6215</v>
      </c>
      <c r="AN97" s="242" t="s">
        <v>6262</v>
      </c>
      <c r="AP97" s="264">
        <v>2500</v>
      </c>
      <c r="AQ97" s="113">
        <f t="shared" si="3"/>
        <v>58.034128710412027</v>
      </c>
      <c r="AR97" s="18">
        <v>4500</v>
      </c>
      <c r="AS97" s="141" t="s">
        <v>6223</v>
      </c>
      <c r="AT97" s="96"/>
      <c r="AU97" s="18"/>
      <c r="AV97" s="18"/>
      <c r="AX97" s="242" t="s">
        <v>6215</v>
      </c>
      <c r="AY97" s="242" t="s">
        <v>6215</v>
      </c>
      <c r="AZ97" s="242" t="s">
        <v>6215</v>
      </c>
      <c r="BA97" s="242" t="s">
        <v>6215</v>
      </c>
      <c r="BB97" s="242" t="s">
        <v>6215</v>
      </c>
      <c r="BC97" s="242" t="s">
        <v>8481</v>
      </c>
      <c r="BD97" s="242" t="s">
        <v>8481</v>
      </c>
      <c r="BE97" s="242" t="s">
        <v>6215</v>
      </c>
      <c r="BF97" s="242" t="s">
        <v>8482</v>
      </c>
      <c r="BG97" s="98" t="s">
        <v>8483</v>
      </c>
    </row>
    <row r="98" spans="1:59" x14ac:dyDescent="0.35">
      <c r="A98" s="98" t="s">
        <v>10778</v>
      </c>
      <c r="B98" s="17">
        <v>45701.788842592592</v>
      </c>
      <c r="C98" s="154" t="s">
        <v>4189</v>
      </c>
      <c r="D98" s="154" t="s">
        <v>10855</v>
      </c>
      <c r="E98" t="s">
        <v>146</v>
      </c>
      <c r="F98" s="154" t="s">
        <v>6213</v>
      </c>
      <c r="G98" s="154" t="s">
        <v>1248</v>
      </c>
      <c r="H98" s="115">
        <v>2015</v>
      </c>
      <c r="I98" s="154" t="s">
        <v>6230</v>
      </c>
      <c r="J98" s="154" t="s">
        <v>6215</v>
      </c>
      <c r="K98" s="154" t="s">
        <v>6216</v>
      </c>
      <c r="L98" s="154" t="s">
        <v>6215</v>
      </c>
      <c r="M98" s="154" t="s">
        <v>6217</v>
      </c>
      <c r="O98" s="154" t="s">
        <v>6218</v>
      </c>
      <c r="Q98" s="243">
        <v>85</v>
      </c>
      <c r="R98" s="243">
        <v>70</v>
      </c>
      <c r="S98" s="243">
        <f>Q98+R98</f>
        <v>155</v>
      </c>
      <c r="T98" s="154" t="s">
        <v>6215</v>
      </c>
      <c r="U98" s="154" t="s">
        <v>7390</v>
      </c>
      <c r="V98" s="154" t="s">
        <v>6215</v>
      </c>
      <c r="W98" s="154" t="s">
        <v>6219</v>
      </c>
      <c r="Y98" s="244">
        <v>6</v>
      </c>
      <c r="Z98" s="244">
        <v>6</v>
      </c>
      <c r="AA98" s="244">
        <v>2</v>
      </c>
      <c r="AB98" s="98">
        <f>SUM(Y98:AA98)</f>
        <v>14</v>
      </c>
      <c r="AC98" s="154" t="s">
        <v>6220</v>
      </c>
      <c r="AD98" s="154" t="s">
        <v>8402</v>
      </c>
      <c r="AF98" s="315">
        <v>3</v>
      </c>
      <c r="AG98" s="315">
        <v>8</v>
      </c>
      <c r="AH98" s="12">
        <f>SUM(AF98:AG98)</f>
        <v>11</v>
      </c>
      <c r="AJ98" s="316">
        <v>17000</v>
      </c>
      <c r="AK98" s="316">
        <v>10000</v>
      </c>
      <c r="AL98" s="154" t="s">
        <v>7392</v>
      </c>
      <c r="AM98" s="154" t="s">
        <v>6215</v>
      </c>
      <c r="AN98" s="154" t="s">
        <v>6262</v>
      </c>
      <c r="AP98" s="316">
        <v>5500</v>
      </c>
      <c r="AQ98" s="113">
        <f t="shared" si="3"/>
        <v>127.67508316290645</v>
      </c>
      <c r="AR98" s="316">
        <v>12700</v>
      </c>
      <c r="AS98" s="141" t="s">
        <v>6223</v>
      </c>
      <c r="AT98" s="316">
        <v>3400</v>
      </c>
      <c r="AU98" s="316">
        <v>400000</v>
      </c>
      <c r="AV98" s="316">
        <v>270000</v>
      </c>
      <c r="AX98" s="154" t="s">
        <v>6215</v>
      </c>
      <c r="AY98" s="154" t="s">
        <v>6215</v>
      </c>
      <c r="AZ98" s="154" t="s">
        <v>6215</v>
      </c>
      <c r="BA98" s="154" t="s">
        <v>6215</v>
      </c>
      <c r="BB98" s="154" t="s">
        <v>6218</v>
      </c>
      <c r="BC98" s="154" t="s">
        <v>9602</v>
      </c>
      <c r="BD98" s="154" t="s">
        <v>10856</v>
      </c>
      <c r="BE98" s="154" t="s">
        <v>6218</v>
      </c>
      <c r="BF98" s="154" t="s">
        <v>9602</v>
      </c>
    </row>
    <row r="99" spans="1:59" x14ac:dyDescent="0.35">
      <c r="A99" s="98" t="s">
        <v>10883</v>
      </c>
      <c r="B99" s="117">
        <v>45721.655219907407</v>
      </c>
      <c r="C99" s="154" t="s">
        <v>4519</v>
      </c>
      <c r="D99" s="154" t="s">
        <v>10938</v>
      </c>
      <c r="E99" s="98" t="s">
        <v>459</v>
      </c>
      <c r="F99" s="154" t="s">
        <v>6800</v>
      </c>
      <c r="G99" s="154" t="s">
        <v>1248</v>
      </c>
      <c r="H99" s="115">
        <v>2007</v>
      </c>
      <c r="I99" s="154" t="s">
        <v>6294</v>
      </c>
      <c r="J99" s="154" t="s">
        <v>6295</v>
      </c>
      <c r="K99" s="154" t="s">
        <v>6216</v>
      </c>
      <c r="L99" s="154" t="s">
        <v>6215</v>
      </c>
      <c r="M99" s="154" t="s">
        <v>6267</v>
      </c>
      <c r="O99" s="154" t="s">
        <v>6215</v>
      </c>
      <c r="Q99" s="107">
        <v>73</v>
      </c>
      <c r="R99" s="107">
        <v>133</v>
      </c>
      <c r="S99" s="107">
        <v>206</v>
      </c>
      <c r="T99" s="154" t="s">
        <v>6215</v>
      </c>
      <c r="U99" s="154" t="s">
        <v>7390</v>
      </c>
      <c r="V99" s="154" t="s">
        <v>6215</v>
      </c>
      <c r="W99" s="154" t="s">
        <v>6296</v>
      </c>
      <c r="Y99" s="98">
        <v>4</v>
      </c>
      <c r="Z99" s="98">
        <v>4</v>
      </c>
      <c r="AA99" s="98">
        <v>4</v>
      </c>
      <c r="AB99" s="98">
        <f>Y99+Z99+AA99</f>
        <v>12</v>
      </c>
      <c r="AC99" s="154" t="s">
        <v>6220</v>
      </c>
      <c r="AD99" s="154" t="s">
        <v>7993</v>
      </c>
      <c r="AF99" s="315">
        <v>5</v>
      </c>
      <c r="AG99" s="315">
        <v>9</v>
      </c>
      <c r="AH99" s="12">
        <f>SUM(AF99:AG99)</f>
        <v>14</v>
      </c>
      <c r="AJ99" s="316">
        <v>18000</v>
      </c>
      <c r="AK99" s="316">
        <v>10000</v>
      </c>
      <c r="AL99" s="154" t="s">
        <v>8363</v>
      </c>
      <c r="AM99" s="154" t="s">
        <v>6215</v>
      </c>
      <c r="AN99" s="154" t="s">
        <v>6233</v>
      </c>
      <c r="AP99" s="316">
        <v>4000</v>
      </c>
      <c r="AQ99" s="113">
        <f t="shared" si="3"/>
        <v>92.85460593665924</v>
      </c>
      <c r="AR99" s="316"/>
      <c r="AS99" s="141" t="s">
        <v>6223</v>
      </c>
      <c r="AT99" s="316">
        <v>15000</v>
      </c>
      <c r="AU99" s="316">
        <v>350000</v>
      </c>
      <c r="AV99" s="316">
        <v>250000</v>
      </c>
      <c r="AX99" s="154" t="s">
        <v>6215</v>
      </c>
      <c r="AY99" s="154" t="s">
        <v>6215</v>
      </c>
      <c r="AZ99" s="154" t="s">
        <v>6215</v>
      </c>
      <c r="BA99" s="154" t="s">
        <v>6215</v>
      </c>
      <c r="BB99" s="154" t="s">
        <v>6215</v>
      </c>
      <c r="BC99" s="154" t="s">
        <v>10939</v>
      </c>
      <c r="BD99" s="154" t="s">
        <v>10940</v>
      </c>
      <c r="BE99" s="154" t="s">
        <v>6215</v>
      </c>
      <c r="BF99" s="154" t="s">
        <v>10941</v>
      </c>
    </row>
    <row r="100" spans="1:59" x14ac:dyDescent="0.35">
      <c r="A100" s="98" t="s">
        <v>7580</v>
      </c>
      <c r="B100" s="17">
        <v>45135.77925925926</v>
      </c>
      <c r="C100" s="98" t="s">
        <v>1077</v>
      </c>
      <c r="D100" s="98" t="s">
        <v>6427</v>
      </c>
      <c r="E100" s="98" t="s">
        <v>146</v>
      </c>
      <c r="F100" s="98" t="s">
        <v>6213</v>
      </c>
      <c r="H100" s="115">
        <v>2013</v>
      </c>
      <c r="I100" s="98" t="s">
        <v>6230</v>
      </c>
      <c r="J100" s="98" t="s">
        <v>6295</v>
      </c>
      <c r="K100" s="98" t="s">
        <v>6216</v>
      </c>
      <c r="L100" s="98" t="s">
        <v>6215</v>
      </c>
      <c r="M100" s="98" t="s">
        <v>6217</v>
      </c>
      <c r="O100" s="98" t="s">
        <v>6215</v>
      </c>
      <c r="S100" s="107">
        <v>120</v>
      </c>
      <c r="T100" s="98" t="s">
        <v>6215</v>
      </c>
      <c r="V100" s="98" t="s">
        <v>6218</v>
      </c>
      <c r="W100" s="98" t="s">
        <v>6219</v>
      </c>
      <c r="AB100" s="98">
        <v>7</v>
      </c>
      <c r="AC100" s="98" t="s">
        <v>6220</v>
      </c>
      <c r="AD100" s="98" t="s">
        <v>6538</v>
      </c>
      <c r="AJ100" s="18"/>
      <c r="AK100" s="18"/>
      <c r="AN100" s="98" t="s">
        <v>6233</v>
      </c>
      <c r="AP100" s="268">
        <v>2500</v>
      </c>
      <c r="AQ100" s="113">
        <f t="shared" si="3"/>
        <v>58.034128710412027</v>
      </c>
      <c r="AR100" s="269">
        <v>5000</v>
      </c>
      <c r="AS100" s="141" t="s">
        <v>6223</v>
      </c>
      <c r="AT100" s="270">
        <v>1600000</v>
      </c>
      <c r="AU100" s="269">
        <v>530000</v>
      </c>
      <c r="AV100" s="269">
        <v>200000</v>
      </c>
      <c r="AX100" s="98" t="s">
        <v>6215</v>
      </c>
      <c r="AY100" s="98" t="s">
        <v>6215</v>
      </c>
      <c r="AZ100" s="98" t="s">
        <v>6215</v>
      </c>
      <c r="BA100" s="98" t="s">
        <v>6215</v>
      </c>
      <c r="BB100" s="98" t="s">
        <v>6215</v>
      </c>
      <c r="BD100" s="98" t="s">
        <v>6653</v>
      </c>
      <c r="BF100" s="98" t="s">
        <v>6235</v>
      </c>
      <c r="BG100" s="98" t="s">
        <v>7581</v>
      </c>
    </row>
    <row r="101" spans="1:59" x14ac:dyDescent="0.35">
      <c r="A101" s="98" t="s">
        <v>8992</v>
      </c>
      <c r="B101" s="17">
        <v>45391.750185185185</v>
      </c>
      <c r="C101" t="s">
        <v>2132</v>
      </c>
      <c r="D101" t="s">
        <v>9042</v>
      </c>
      <c r="E101" s="98" t="s">
        <v>146</v>
      </c>
      <c r="F101" t="s">
        <v>6213</v>
      </c>
      <c r="G101" t="s">
        <v>1248</v>
      </c>
      <c r="H101" s="115">
        <v>2017</v>
      </c>
      <c r="I101" t="s">
        <v>6230</v>
      </c>
      <c r="J101" t="s">
        <v>6215</v>
      </c>
      <c r="K101" t="s">
        <v>6216</v>
      </c>
      <c r="L101" t="s">
        <v>6215</v>
      </c>
      <c r="M101" t="s">
        <v>6217</v>
      </c>
      <c r="O101" t="s">
        <v>6215</v>
      </c>
      <c r="S101" s="107">
        <v>350</v>
      </c>
      <c r="T101" s="98" t="s">
        <v>6215</v>
      </c>
      <c r="U101" t="s">
        <v>7390</v>
      </c>
      <c r="V101" t="s">
        <v>6218</v>
      </c>
      <c r="W101" t="s">
        <v>6268</v>
      </c>
      <c r="Y101" s="98">
        <v>1</v>
      </c>
      <c r="Z101" s="98">
        <v>2</v>
      </c>
      <c r="AA101" s="98">
        <v>1</v>
      </c>
      <c r="AB101" s="98">
        <f>SUM(Y101:AA101)</f>
        <v>4</v>
      </c>
      <c r="AC101" t="s">
        <v>6220</v>
      </c>
      <c r="AD101" t="s">
        <v>6538</v>
      </c>
      <c r="AF101" s="12">
        <v>4</v>
      </c>
      <c r="AG101" s="12">
        <v>7</v>
      </c>
      <c r="AH101" s="12">
        <f>SUM(AF101:AG101)</f>
        <v>11</v>
      </c>
      <c r="AJ101" s="238">
        <v>17000</v>
      </c>
      <c r="AK101" s="238">
        <v>11000</v>
      </c>
      <c r="AL101" t="s">
        <v>8267</v>
      </c>
      <c r="AM101" t="s">
        <v>6215</v>
      </c>
      <c r="AN101" t="s">
        <v>6262</v>
      </c>
      <c r="AP101" s="238">
        <v>3000</v>
      </c>
      <c r="AQ101" s="113">
        <f t="shared" si="3"/>
        <v>69.640954452494427</v>
      </c>
      <c r="AR101" s="238">
        <v>4500</v>
      </c>
      <c r="AS101" s="141" t="s">
        <v>6223</v>
      </c>
      <c r="AT101" s="307">
        <v>6500</v>
      </c>
      <c r="AU101" s="238">
        <v>408000</v>
      </c>
      <c r="AV101" s="238">
        <v>147000</v>
      </c>
      <c r="AX101" t="s">
        <v>6215</v>
      </c>
      <c r="AY101" t="s">
        <v>6215</v>
      </c>
      <c r="AZ101" t="s">
        <v>6215</v>
      </c>
      <c r="BA101" t="s">
        <v>6215</v>
      </c>
      <c r="BB101" t="s">
        <v>6218</v>
      </c>
      <c r="BC101" t="s">
        <v>8348</v>
      </c>
      <c r="BD101" t="s">
        <v>6653</v>
      </c>
      <c r="BE101" t="s">
        <v>6218</v>
      </c>
      <c r="BF101" t="s">
        <v>6235</v>
      </c>
    </row>
    <row r="102" spans="1:59" x14ac:dyDescent="0.35">
      <c r="A102" s="98" t="s">
        <v>7935</v>
      </c>
      <c r="B102" s="17">
        <v>45162.570324074077</v>
      </c>
      <c r="C102" s="98" t="s">
        <v>7936</v>
      </c>
      <c r="D102" s="98" t="s">
        <v>7937</v>
      </c>
      <c r="E102" s="235" t="s">
        <v>14</v>
      </c>
      <c r="F102" s="98" t="s">
        <v>6213</v>
      </c>
      <c r="G102" s="98" t="s">
        <v>1248</v>
      </c>
      <c r="H102" s="115">
        <v>2013</v>
      </c>
      <c r="I102" s="98" t="s">
        <v>6214</v>
      </c>
      <c r="J102" s="98" t="s">
        <v>6215</v>
      </c>
      <c r="K102" s="98" t="s">
        <v>6216</v>
      </c>
      <c r="L102" s="98" t="s">
        <v>6215</v>
      </c>
      <c r="M102" s="98" t="s">
        <v>6217</v>
      </c>
      <c r="O102" s="98" t="s">
        <v>6215</v>
      </c>
      <c r="Q102" s="107">
        <v>115</v>
      </c>
      <c r="R102" s="107">
        <v>135</v>
      </c>
      <c r="S102" s="107">
        <v>250</v>
      </c>
      <c r="T102" s="98" t="s">
        <v>6215</v>
      </c>
      <c r="V102" s="98" t="s">
        <v>6215</v>
      </c>
      <c r="W102" s="98" t="s">
        <v>6219</v>
      </c>
      <c r="AB102" s="98">
        <v>9</v>
      </c>
      <c r="AC102" s="98" t="s">
        <v>6220</v>
      </c>
      <c r="AD102" s="98" t="s">
        <v>7938</v>
      </c>
      <c r="AJ102" s="18"/>
      <c r="AK102" s="18"/>
      <c r="AN102" s="98" t="s">
        <v>6248</v>
      </c>
      <c r="AP102" s="268">
        <v>2500</v>
      </c>
      <c r="AQ102" s="113">
        <f t="shared" si="3"/>
        <v>58.034128710412027</v>
      </c>
      <c r="AR102" s="269">
        <v>5000</v>
      </c>
      <c r="AS102" s="141" t="s">
        <v>6223</v>
      </c>
      <c r="AT102" s="266">
        <v>37000</v>
      </c>
      <c r="AU102" s="269">
        <v>250000</v>
      </c>
      <c r="AV102" s="269">
        <v>150000</v>
      </c>
      <c r="AX102" s="98" t="s">
        <v>6215</v>
      </c>
      <c r="AY102" s="98" t="s">
        <v>6215</v>
      </c>
      <c r="AZ102" s="98" t="s">
        <v>6215</v>
      </c>
      <c r="BA102" s="98" t="s">
        <v>6215</v>
      </c>
      <c r="BB102" s="98" t="s">
        <v>6218</v>
      </c>
      <c r="BD102" s="98" t="s">
        <v>7939</v>
      </c>
      <c r="BF102" s="98" t="s">
        <v>7940</v>
      </c>
      <c r="BG102" s="98" t="s">
        <v>7941</v>
      </c>
    </row>
    <row r="103" spans="1:59" x14ac:dyDescent="0.35">
      <c r="A103" s="98" t="s">
        <v>6420</v>
      </c>
      <c r="B103" s="17">
        <v>45009.416979166665</v>
      </c>
      <c r="C103" s="98" t="s">
        <v>696</v>
      </c>
      <c r="D103" s="98" t="s">
        <v>6421</v>
      </c>
      <c r="E103" s="98" t="s">
        <v>58</v>
      </c>
      <c r="F103" s="98" t="s">
        <v>6213</v>
      </c>
      <c r="G103" s="98" t="s">
        <v>1248</v>
      </c>
      <c r="H103" s="115">
        <v>2018</v>
      </c>
      <c r="I103" s="98" t="s">
        <v>6230</v>
      </c>
      <c r="J103" s="98" t="s">
        <v>6215</v>
      </c>
      <c r="K103" s="98" t="s">
        <v>6216</v>
      </c>
      <c r="L103" s="98" t="s">
        <v>6215</v>
      </c>
      <c r="M103" s="98" t="s">
        <v>6217</v>
      </c>
      <c r="O103" s="98" t="s">
        <v>6215</v>
      </c>
      <c r="S103" s="107">
        <v>160</v>
      </c>
      <c r="T103" s="98" t="s">
        <v>6215</v>
      </c>
      <c r="V103" s="98" t="s">
        <v>6215</v>
      </c>
      <c r="W103" s="98" t="s">
        <v>6219</v>
      </c>
      <c r="AB103" s="98">
        <v>7</v>
      </c>
      <c r="AC103" s="98" t="s">
        <v>6220</v>
      </c>
      <c r="AD103" s="98" t="s">
        <v>6422</v>
      </c>
      <c r="AJ103" s="18"/>
      <c r="AK103" s="18"/>
      <c r="AM103" s="98" t="s">
        <v>6215</v>
      </c>
      <c r="AN103" s="98" t="s">
        <v>6262</v>
      </c>
      <c r="AP103" s="264">
        <v>2500</v>
      </c>
      <c r="AQ103" s="113">
        <f t="shared" si="3"/>
        <v>58.034128710412027</v>
      </c>
      <c r="AR103" s="18">
        <v>3500</v>
      </c>
      <c r="AS103" s="141" t="s">
        <v>6223</v>
      </c>
      <c r="AT103" s="96"/>
      <c r="AU103" s="18">
        <v>385000</v>
      </c>
      <c r="AV103" s="18"/>
      <c r="AX103" s="98" t="s">
        <v>6215</v>
      </c>
      <c r="AY103" s="98" t="s">
        <v>6215</v>
      </c>
      <c r="AZ103" s="98" t="s">
        <v>6215</v>
      </c>
      <c r="BA103" s="98" t="s">
        <v>6215</v>
      </c>
      <c r="BB103" s="98" t="s">
        <v>6215</v>
      </c>
      <c r="BD103" s="98" t="s">
        <v>6423</v>
      </c>
      <c r="BF103" s="98" t="s">
        <v>6424</v>
      </c>
      <c r="BG103" s="98" t="s">
        <v>6425</v>
      </c>
    </row>
    <row r="104" spans="1:59" x14ac:dyDescent="0.35">
      <c r="A104" s="98" t="s">
        <v>10859</v>
      </c>
      <c r="B104" s="117">
        <v>45723.713553240741</v>
      </c>
      <c r="C104" s="154" t="s">
        <v>4549</v>
      </c>
      <c r="D104" s="154" t="s">
        <v>10946</v>
      </c>
      <c r="E104" s="244" t="s">
        <v>1816</v>
      </c>
      <c r="F104" s="154" t="s">
        <v>6684</v>
      </c>
      <c r="G104" s="154" t="s">
        <v>1245</v>
      </c>
      <c r="H104" s="115">
        <v>2022</v>
      </c>
      <c r="I104" s="154" t="s">
        <v>6214</v>
      </c>
      <c r="J104" s="154" t="s">
        <v>6215</v>
      </c>
      <c r="K104" s="154" t="s">
        <v>6216</v>
      </c>
      <c r="L104" s="154" t="s">
        <v>6215</v>
      </c>
      <c r="M104" s="154" t="s">
        <v>6267</v>
      </c>
      <c r="O104" s="154" t="s">
        <v>6215</v>
      </c>
      <c r="Q104" s="107">
        <v>34</v>
      </c>
      <c r="R104" s="107">
        <v>23</v>
      </c>
      <c r="S104" s="107">
        <v>57</v>
      </c>
      <c r="T104" s="154" t="s">
        <v>6215</v>
      </c>
      <c r="U104" s="154" t="s">
        <v>6474</v>
      </c>
      <c r="V104" s="154" t="s">
        <v>6218</v>
      </c>
      <c r="W104" s="154" t="s">
        <v>6268</v>
      </c>
      <c r="Y104" s="98">
        <v>2</v>
      </c>
      <c r="Z104" s="98">
        <v>2</v>
      </c>
      <c r="AA104" s="98">
        <v>1</v>
      </c>
      <c r="AB104" s="98">
        <f>Y104+Z104+AA104</f>
        <v>5</v>
      </c>
      <c r="AC104" s="154" t="s">
        <v>6220</v>
      </c>
      <c r="AD104" s="154" t="s">
        <v>9161</v>
      </c>
      <c r="AF104" s="315">
        <v>1</v>
      </c>
      <c r="AG104" s="315">
        <v>4</v>
      </c>
      <c r="AH104" s="12">
        <f>SUM(AF104:AG104)</f>
        <v>5</v>
      </c>
      <c r="AJ104" s="316">
        <v>6000</v>
      </c>
      <c r="AK104" s="316">
        <v>3000</v>
      </c>
      <c r="AL104" s="154" t="s">
        <v>8267</v>
      </c>
      <c r="AM104" s="154" t="s">
        <v>6215</v>
      </c>
      <c r="AN104" s="154" t="s">
        <v>6262</v>
      </c>
      <c r="AP104" s="316">
        <v>4700</v>
      </c>
      <c r="AQ104" s="113">
        <f t="shared" si="3"/>
        <v>109.1041619755746</v>
      </c>
      <c r="AR104" s="316"/>
      <c r="AS104" s="141" t="s">
        <v>6223</v>
      </c>
      <c r="AT104" s="316">
        <v>4700</v>
      </c>
      <c r="AU104" s="316">
        <v>250000</v>
      </c>
      <c r="AV104" s="316">
        <v>50000</v>
      </c>
      <c r="AX104" s="154" t="s">
        <v>6215</v>
      </c>
      <c r="AY104" s="154" t="s">
        <v>6215</v>
      </c>
      <c r="AZ104" s="154" t="s">
        <v>6215</v>
      </c>
      <c r="BA104" s="154" t="s">
        <v>6215</v>
      </c>
      <c r="BB104" s="154" t="s">
        <v>6218</v>
      </c>
      <c r="BC104" s="154" t="s">
        <v>6218</v>
      </c>
      <c r="BD104" s="154" t="s">
        <v>6774</v>
      </c>
      <c r="BE104" s="154" t="s">
        <v>6218</v>
      </c>
      <c r="BF104" s="154" t="s">
        <v>6235</v>
      </c>
    </row>
    <row r="105" spans="1:59" x14ac:dyDescent="0.35">
      <c r="A105" s="98" t="s">
        <v>11269</v>
      </c>
      <c r="B105" s="117">
        <v>45789.776504629626</v>
      </c>
      <c r="C105" s="278" t="s">
        <v>5066</v>
      </c>
      <c r="D105" s="98" t="s">
        <v>11365</v>
      </c>
      <c r="E105" s="98" t="s">
        <v>2965</v>
      </c>
      <c r="F105" s="98" t="s">
        <v>6684</v>
      </c>
      <c r="G105" s="98" t="s">
        <v>1245</v>
      </c>
      <c r="H105" s="98">
        <v>2018</v>
      </c>
      <c r="I105" s="98" t="s">
        <v>6214</v>
      </c>
      <c r="J105" s="98" t="s">
        <v>6215</v>
      </c>
      <c r="K105" s="154" t="s">
        <v>6216</v>
      </c>
      <c r="L105" s="154" t="s">
        <v>6215</v>
      </c>
      <c r="M105" s="154" t="s">
        <v>6267</v>
      </c>
      <c r="O105" s="154" t="s">
        <v>6215</v>
      </c>
      <c r="Q105" s="129">
        <v>80</v>
      </c>
      <c r="R105" s="129">
        <v>100</v>
      </c>
      <c r="S105" s="129">
        <v>180</v>
      </c>
      <c r="T105" s="154" t="s">
        <v>6215</v>
      </c>
      <c r="U105" s="154" t="s">
        <v>6474</v>
      </c>
      <c r="V105" s="154" t="s">
        <v>6218</v>
      </c>
      <c r="W105" s="154" t="s">
        <v>6219</v>
      </c>
      <c r="Y105" s="98">
        <v>3</v>
      </c>
      <c r="Z105" s="98">
        <v>3</v>
      </c>
      <c r="AA105" s="98">
        <v>1</v>
      </c>
      <c r="AB105" s="98">
        <v>7</v>
      </c>
      <c r="AC105" s="154" t="s">
        <v>6220</v>
      </c>
      <c r="AD105" s="154" t="s">
        <v>8398</v>
      </c>
      <c r="AF105" s="154">
        <v>3</v>
      </c>
      <c r="AG105" s="154">
        <v>7</v>
      </c>
      <c r="AH105" s="154">
        <v>10</v>
      </c>
      <c r="AJ105" s="154">
        <v>6000</v>
      </c>
      <c r="AK105" s="154">
        <v>5000</v>
      </c>
      <c r="AL105" s="154" t="s">
        <v>8267</v>
      </c>
      <c r="AM105" s="154" t="s">
        <v>6215</v>
      </c>
      <c r="AN105" s="154" t="s">
        <v>6262</v>
      </c>
      <c r="AP105" s="353">
        <v>5000</v>
      </c>
      <c r="AQ105" s="113">
        <f t="shared" si="3"/>
        <v>116.06825742082405</v>
      </c>
      <c r="AR105" s="154">
        <v>6000</v>
      </c>
      <c r="AS105" s="154" t="s">
        <v>6223</v>
      </c>
      <c r="AT105" s="154">
        <v>700000</v>
      </c>
      <c r="AU105" s="154">
        <v>20000</v>
      </c>
      <c r="AV105" s="154">
        <v>170000</v>
      </c>
      <c r="AX105" s="154" t="s">
        <v>6215</v>
      </c>
      <c r="AY105" s="154" t="s">
        <v>6215</v>
      </c>
      <c r="AZ105" s="154" t="s">
        <v>6215</v>
      </c>
      <c r="BA105" s="154" t="s">
        <v>6215</v>
      </c>
      <c r="BB105" s="154" t="s">
        <v>6215</v>
      </c>
      <c r="BC105" s="154" t="s">
        <v>6845</v>
      </c>
      <c r="BD105" s="154" t="s">
        <v>11366</v>
      </c>
      <c r="BE105" s="154" t="s">
        <v>6218</v>
      </c>
      <c r="BF105" s="154" t="s">
        <v>6845</v>
      </c>
    </row>
    <row r="106" spans="1:59" x14ac:dyDescent="0.35">
      <c r="A106" s="98" t="s">
        <v>6278</v>
      </c>
      <c r="B106" s="17">
        <v>44938.568009259259</v>
      </c>
      <c r="C106" s="278" t="s">
        <v>1358</v>
      </c>
      <c r="D106" t="s">
        <v>6279</v>
      </c>
      <c r="E106" s="98" t="s">
        <v>14</v>
      </c>
      <c r="F106" s="98" t="s">
        <v>6213</v>
      </c>
      <c r="G106" s="98" t="s">
        <v>1245</v>
      </c>
      <c r="H106" s="115">
        <v>2018</v>
      </c>
      <c r="I106" s="98" t="s">
        <v>6214</v>
      </c>
      <c r="J106" s="98" t="s">
        <v>6215</v>
      </c>
      <c r="K106" s="98" t="s">
        <v>6216</v>
      </c>
      <c r="L106" s="98" t="s">
        <v>6215</v>
      </c>
      <c r="M106" s="98" t="s">
        <v>6217</v>
      </c>
      <c r="O106" s="98" t="s">
        <v>6215</v>
      </c>
      <c r="Q106" s="107">
        <v>150</v>
      </c>
      <c r="R106" s="107">
        <v>200</v>
      </c>
      <c r="S106" s="107">
        <v>350</v>
      </c>
      <c r="T106" s="98" t="s">
        <v>6215</v>
      </c>
      <c r="V106" s="98" t="s">
        <v>6218</v>
      </c>
      <c r="W106" s="98" t="s">
        <v>6268</v>
      </c>
      <c r="AB106" s="98">
        <v>5</v>
      </c>
      <c r="AC106" s="98" t="s">
        <v>6220</v>
      </c>
      <c r="AD106" s="98" t="s">
        <v>6280</v>
      </c>
      <c r="AJ106" s="18"/>
      <c r="AK106" s="18"/>
      <c r="AM106" s="98" t="s">
        <v>6215</v>
      </c>
      <c r="AN106" s="98" t="s">
        <v>6233</v>
      </c>
      <c r="AP106" s="264">
        <v>2600</v>
      </c>
      <c r="AQ106" s="113">
        <f t="shared" si="3"/>
        <v>60.355493858828503</v>
      </c>
      <c r="AR106" s="18">
        <v>2600</v>
      </c>
      <c r="AS106" s="141" t="s">
        <v>6223</v>
      </c>
      <c r="AT106" s="96"/>
      <c r="AU106" s="18">
        <v>200000</v>
      </c>
      <c r="AV106" s="18"/>
      <c r="AX106" s="98" t="s">
        <v>6215</v>
      </c>
      <c r="AY106" s="98" t="s">
        <v>6215</v>
      </c>
      <c r="AZ106" s="98" t="s">
        <v>6215</v>
      </c>
      <c r="BA106" s="98" t="s">
        <v>6215</v>
      </c>
      <c r="BB106" s="98" t="s">
        <v>6218</v>
      </c>
      <c r="BD106" s="98" t="s">
        <v>6281</v>
      </c>
      <c r="BF106" s="98" t="s">
        <v>6235</v>
      </c>
      <c r="BG106" s="98" t="s">
        <v>6282</v>
      </c>
    </row>
    <row r="107" spans="1:59" x14ac:dyDescent="0.35">
      <c r="A107" s="98" t="s">
        <v>9127</v>
      </c>
      <c r="B107" s="17">
        <v>45404.753171296295</v>
      </c>
      <c r="C107" t="s">
        <v>2172</v>
      </c>
      <c r="D107" t="s">
        <v>9147</v>
      </c>
      <c r="E107" s="98" t="s">
        <v>14</v>
      </c>
      <c r="F107" t="s">
        <v>6213</v>
      </c>
      <c r="G107" t="s">
        <v>1245</v>
      </c>
      <c r="H107" s="115">
        <v>2014</v>
      </c>
      <c r="I107" t="s">
        <v>6230</v>
      </c>
      <c r="J107" t="s">
        <v>6215</v>
      </c>
      <c r="K107" t="s">
        <v>6216</v>
      </c>
      <c r="L107" t="s">
        <v>6215</v>
      </c>
      <c r="M107" t="s">
        <v>6217</v>
      </c>
      <c r="O107" t="s">
        <v>6215</v>
      </c>
      <c r="S107" s="107">
        <v>120</v>
      </c>
      <c r="T107" s="98" t="s">
        <v>6215</v>
      </c>
      <c r="U107" t="s">
        <v>7390</v>
      </c>
      <c r="V107" t="s">
        <v>6218</v>
      </c>
      <c r="W107" t="s">
        <v>6219</v>
      </c>
      <c r="Y107" s="98">
        <v>2</v>
      </c>
      <c r="Z107" s="98">
        <v>2</v>
      </c>
      <c r="AA107" s="98">
        <v>1</v>
      </c>
      <c r="AB107" s="98">
        <f>SUM(Y107:AA107)</f>
        <v>5</v>
      </c>
      <c r="AC107" t="s">
        <v>6220</v>
      </c>
      <c r="AD107" t="s">
        <v>6552</v>
      </c>
      <c r="AF107" s="12">
        <v>5</v>
      </c>
      <c r="AG107" s="12">
        <v>4</v>
      </c>
      <c r="AH107" s="12">
        <f>SUM(AF107:AG107)</f>
        <v>9</v>
      </c>
      <c r="AJ107" s="238">
        <v>9000</v>
      </c>
      <c r="AK107" s="238">
        <v>6000</v>
      </c>
      <c r="AL107" t="s">
        <v>8267</v>
      </c>
      <c r="AM107" t="s">
        <v>6215</v>
      </c>
      <c r="AN107" t="s">
        <v>6262</v>
      </c>
      <c r="AP107" s="238">
        <v>3000</v>
      </c>
      <c r="AQ107" s="113">
        <f t="shared" si="3"/>
        <v>69.640954452494427</v>
      </c>
      <c r="AR107" s="238">
        <v>3800</v>
      </c>
      <c r="AS107" s="141" t="s">
        <v>6223</v>
      </c>
      <c r="AT107" s="309">
        <v>0</v>
      </c>
      <c r="AU107" s="238">
        <v>180000</v>
      </c>
      <c r="AV107" s="238">
        <v>120000</v>
      </c>
      <c r="AX107" t="s">
        <v>6215</v>
      </c>
      <c r="AY107" t="s">
        <v>6215</v>
      </c>
      <c r="AZ107" t="s">
        <v>6215</v>
      </c>
      <c r="BA107" t="s">
        <v>6215</v>
      </c>
      <c r="BB107" t="s">
        <v>6215</v>
      </c>
      <c r="BC107" t="s">
        <v>8110</v>
      </c>
      <c r="BD107" t="s">
        <v>6234</v>
      </c>
      <c r="BE107" t="s">
        <v>6218</v>
      </c>
      <c r="BF107" t="s">
        <v>8110</v>
      </c>
    </row>
    <row r="108" spans="1:59" x14ac:dyDescent="0.35">
      <c r="A108" s="98" t="s">
        <v>11063</v>
      </c>
      <c r="B108" s="117">
        <v>45763.509976851848</v>
      </c>
      <c r="C108" s="98" t="s">
        <v>4784</v>
      </c>
      <c r="D108" s="98" t="s">
        <v>9719</v>
      </c>
      <c r="E108" s="244" t="s">
        <v>956</v>
      </c>
      <c r="F108" s="98" t="s">
        <v>6293</v>
      </c>
      <c r="G108" s="98" t="s">
        <v>1245</v>
      </c>
      <c r="H108" s="98">
        <v>2017</v>
      </c>
      <c r="I108" s="98" t="s">
        <v>6230</v>
      </c>
      <c r="J108" s="98" t="s">
        <v>6215</v>
      </c>
      <c r="K108" s="98" t="s">
        <v>6216</v>
      </c>
      <c r="L108" s="98" t="s">
        <v>6218</v>
      </c>
      <c r="M108" s="98" t="s">
        <v>6267</v>
      </c>
      <c r="O108" s="98" t="s">
        <v>6215</v>
      </c>
      <c r="Q108" s="129">
        <v>20</v>
      </c>
      <c r="R108" s="129">
        <v>12</v>
      </c>
      <c r="S108" s="107">
        <v>32</v>
      </c>
      <c r="T108" s="98" t="s">
        <v>6215</v>
      </c>
      <c r="U108" s="98" t="s">
        <v>6474</v>
      </c>
      <c r="V108" s="98" t="s">
        <v>6218</v>
      </c>
      <c r="W108" s="98" t="s">
        <v>6268</v>
      </c>
      <c r="Y108" s="98" t="s">
        <v>6944</v>
      </c>
      <c r="Z108" s="98" t="s">
        <v>6944</v>
      </c>
      <c r="AA108" s="98" t="s">
        <v>6992</v>
      </c>
      <c r="AB108" s="98">
        <f>Y108+Z108+AA108</f>
        <v>4</v>
      </c>
      <c r="AC108" s="154" t="s">
        <v>6220</v>
      </c>
      <c r="AD108" s="154" t="s">
        <v>11287</v>
      </c>
      <c r="AF108" s="12" t="s">
        <v>6944</v>
      </c>
      <c r="AG108" s="12" t="s">
        <v>6944</v>
      </c>
      <c r="AH108" s="12">
        <f>AF108+AG108</f>
        <v>2</v>
      </c>
      <c r="AJ108" s="352" t="s">
        <v>11146</v>
      </c>
      <c r="AK108" s="12" t="s">
        <v>11167</v>
      </c>
      <c r="AL108" s="98" t="s">
        <v>7392</v>
      </c>
      <c r="AM108" s="98" t="s">
        <v>6215</v>
      </c>
      <c r="AN108" s="98" t="s">
        <v>6248</v>
      </c>
      <c r="AP108" s="315">
        <v>7500</v>
      </c>
      <c r="AQ108" s="113">
        <f t="shared" si="3"/>
        <v>174.10238613123607</v>
      </c>
      <c r="AR108" s="315">
        <v>12000</v>
      </c>
      <c r="AS108" s="154" t="s">
        <v>6223</v>
      </c>
      <c r="AT108" s="12" t="s">
        <v>11288</v>
      </c>
      <c r="AU108" s="284" t="s">
        <v>11157</v>
      </c>
      <c r="AV108" s="12" t="s">
        <v>11130</v>
      </c>
      <c r="AX108" s="98" t="s">
        <v>6215</v>
      </c>
      <c r="AY108" s="98" t="s">
        <v>6215</v>
      </c>
      <c r="AZ108" s="98" t="s">
        <v>6215</v>
      </c>
      <c r="BA108" s="98" t="s">
        <v>6215</v>
      </c>
      <c r="BB108" s="98" t="s">
        <v>6218</v>
      </c>
      <c r="BC108" s="98" t="s">
        <v>11289</v>
      </c>
      <c r="BD108" s="98" t="s">
        <v>11290</v>
      </c>
      <c r="BE108" s="98" t="s">
        <v>6215</v>
      </c>
      <c r="BF108" s="98" t="s">
        <v>11291</v>
      </c>
    </row>
    <row r="109" spans="1:59" x14ac:dyDescent="0.35">
      <c r="A109" s="98" t="s">
        <v>11416</v>
      </c>
      <c r="B109" s="117">
        <v>45834.63490740741</v>
      </c>
      <c r="C109" s="154" t="s">
        <v>5322</v>
      </c>
      <c r="D109" s="154" t="s">
        <v>8934</v>
      </c>
      <c r="E109" t="s">
        <v>14</v>
      </c>
      <c r="F109" s="154" t="s">
        <v>6213</v>
      </c>
      <c r="G109" s="154" t="s">
        <v>1245</v>
      </c>
      <c r="H109" s="115">
        <v>2024</v>
      </c>
      <c r="I109" s="154" t="s">
        <v>6214</v>
      </c>
      <c r="J109" s="154" t="s">
        <v>6295</v>
      </c>
      <c r="K109" s="154" t="s">
        <v>6216</v>
      </c>
      <c r="L109" s="154" t="s">
        <v>6215</v>
      </c>
      <c r="M109" s="154" t="s">
        <v>6217</v>
      </c>
      <c r="O109" s="154" t="s">
        <v>6218</v>
      </c>
      <c r="Q109" s="129">
        <v>91</v>
      </c>
      <c r="R109" s="129">
        <v>83</v>
      </c>
      <c r="S109" s="129">
        <v>174</v>
      </c>
      <c r="T109" s="154" t="s">
        <v>6215</v>
      </c>
      <c r="U109" s="154" t="s">
        <v>8150</v>
      </c>
      <c r="V109" s="154" t="s">
        <v>6218</v>
      </c>
      <c r="W109" s="154" t="s">
        <v>6268</v>
      </c>
      <c r="Y109" s="244">
        <v>2</v>
      </c>
      <c r="Z109" s="244">
        <v>2</v>
      </c>
      <c r="AA109" s="244">
        <v>1</v>
      </c>
      <c r="AB109" s="244">
        <v>5</v>
      </c>
      <c r="AC109" s="154" t="s">
        <v>6220</v>
      </c>
      <c r="AD109" s="154" t="s">
        <v>8779</v>
      </c>
      <c r="AF109" s="154">
        <v>2</v>
      </c>
      <c r="AG109" s="12">
        <v>9</v>
      </c>
      <c r="AH109" s="12">
        <v>11</v>
      </c>
      <c r="AJ109" s="154">
        <v>15000</v>
      </c>
      <c r="AK109" s="154">
        <v>8000</v>
      </c>
      <c r="AL109" s="154" t="s">
        <v>7392</v>
      </c>
      <c r="AM109" s="154" t="s">
        <v>6215</v>
      </c>
      <c r="AN109" s="154" t="s">
        <v>6262</v>
      </c>
      <c r="AP109" s="154">
        <v>4000</v>
      </c>
      <c r="AQ109" s="113">
        <f t="shared" si="3"/>
        <v>92.85460593665924</v>
      </c>
      <c r="AR109" s="154">
        <v>5000</v>
      </c>
      <c r="AS109" s="154" t="s">
        <v>6223</v>
      </c>
      <c r="AT109" s="154">
        <v>3000</v>
      </c>
      <c r="AU109" s="154">
        <v>251000</v>
      </c>
      <c r="AV109" s="154">
        <v>200000</v>
      </c>
      <c r="AX109" s="154" t="s">
        <v>6215</v>
      </c>
      <c r="AY109" s="154" t="s">
        <v>6215</v>
      </c>
      <c r="AZ109" s="154" t="s">
        <v>6215</v>
      </c>
      <c r="BA109" s="154" t="s">
        <v>6215</v>
      </c>
      <c r="BB109" s="154" t="s">
        <v>6215</v>
      </c>
      <c r="BC109" s="154" t="s">
        <v>8865</v>
      </c>
      <c r="BD109" s="154" t="s">
        <v>9691</v>
      </c>
      <c r="BE109" s="154" t="s">
        <v>6218</v>
      </c>
      <c r="BF109" s="154" t="s">
        <v>9939</v>
      </c>
    </row>
    <row r="110" spans="1:59" x14ac:dyDescent="0.35">
      <c r="A110" s="98" t="s">
        <v>6658</v>
      </c>
      <c r="B110" s="17">
        <v>45051.615694444445</v>
      </c>
      <c r="C110" s="98" t="s">
        <v>1190</v>
      </c>
      <c r="D110" s="98" t="s">
        <v>6659</v>
      </c>
      <c r="E110" s="98" t="s">
        <v>14</v>
      </c>
      <c r="F110" s="98" t="s">
        <v>6213</v>
      </c>
      <c r="G110" s="98" t="s">
        <v>1245</v>
      </c>
      <c r="H110" s="115">
        <v>2013</v>
      </c>
      <c r="I110" s="98" t="s">
        <v>6214</v>
      </c>
      <c r="J110" s="98" t="s">
        <v>6215</v>
      </c>
      <c r="K110" s="98" t="s">
        <v>6216</v>
      </c>
      <c r="L110" s="98" t="s">
        <v>6215</v>
      </c>
      <c r="M110" s="98" t="s">
        <v>6217</v>
      </c>
      <c r="O110" s="98" t="s">
        <v>6215</v>
      </c>
      <c r="Q110" s="107">
        <v>71</v>
      </c>
      <c r="R110" s="107">
        <v>80</v>
      </c>
      <c r="S110" s="107">
        <f>SUM(Q110:R110)</f>
        <v>151</v>
      </c>
      <c r="T110" s="98" t="s">
        <v>6215</v>
      </c>
      <c r="V110" s="98" t="s">
        <v>6215</v>
      </c>
      <c r="W110" s="98" t="s">
        <v>6219</v>
      </c>
      <c r="AB110" s="98">
        <v>14</v>
      </c>
      <c r="AC110" s="98" t="s">
        <v>6220</v>
      </c>
      <c r="AD110" s="98" t="s">
        <v>6660</v>
      </c>
      <c r="AJ110" s="18"/>
      <c r="AK110" s="18"/>
      <c r="AM110" s="98" t="s">
        <v>6215</v>
      </c>
      <c r="AN110" s="98" t="s">
        <v>6262</v>
      </c>
      <c r="AP110" s="264">
        <v>2600</v>
      </c>
      <c r="AQ110" s="113">
        <f t="shared" si="3"/>
        <v>60.355493858828503</v>
      </c>
      <c r="AR110" s="18">
        <v>8000</v>
      </c>
      <c r="AS110" s="141" t="s">
        <v>6223</v>
      </c>
      <c r="AT110" s="96"/>
      <c r="AU110" s="18">
        <v>50000</v>
      </c>
      <c r="AV110" s="18"/>
      <c r="AX110" s="98" t="s">
        <v>6215</v>
      </c>
      <c r="AY110" s="98" t="s">
        <v>6215</v>
      </c>
      <c r="AZ110" s="98" t="s">
        <v>6215</v>
      </c>
      <c r="BA110" s="98" t="s">
        <v>6215</v>
      </c>
      <c r="BB110" s="98" t="s">
        <v>6218</v>
      </c>
      <c r="BD110" s="98" t="s">
        <v>6661</v>
      </c>
      <c r="BF110" s="98" t="s">
        <v>6235</v>
      </c>
      <c r="BG110" s="98" t="s">
        <v>6662</v>
      </c>
    </row>
    <row r="111" spans="1:59" x14ac:dyDescent="0.35">
      <c r="A111" s="98" t="s">
        <v>10509</v>
      </c>
      <c r="B111" s="17">
        <v>45465.555706018517</v>
      </c>
      <c r="C111" t="s">
        <v>9480</v>
      </c>
      <c r="D111" t="s">
        <v>9481</v>
      </c>
      <c r="E111" s="98" t="s">
        <v>1382</v>
      </c>
      <c r="F111" t="s">
        <v>6469</v>
      </c>
      <c r="G111" t="s">
        <v>1248</v>
      </c>
      <c r="H111" s="115">
        <v>2010</v>
      </c>
      <c r="I111" t="s">
        <v>6214</v>
      </c>
      <c r="J111" t="s">
        <v>6215</v>
      </c>
      <c r="K111" t="s">
        <v>6216</v>
      </c>
      <c r="L111" t="s">
        <v>6215</v>
      </c>
      <c r="M111" t="s">
        <v>6267</v>
      </c>
      <c r="O111" t="s">
        <v>6218</v>
      </c>
      <c r="P111"/>
      <c r="Q111" s="107">
        <v>202</v>
      </c>
      <c r="R111" s="107">
        <v>227</v>
      </c>
      <c r="S111" s="107">
        <f>SUM(Q111:R111)</f>
        <v>429</v>
      </c>
      <c r="T111" s="98" t="s">
        <v>6215</v>
      </c>
      <c r="U111" t="s">
        <v>8150</v>
      </c>
      <c r="V111" t="s">
        <v>6215</v>
      </c>
      <c r="W111" t="s">
        <v>6219</v>
      </c>
      <c r="Y111" s="98">
        <v>10</v>
      </c>
      <c r="Z111" s="98">
        <v>10</v>
      </c>
      <c r="AA111" s="98">
        <v>10</v>
      </c>
      <c r="AB111" s="98">
        <f>SUM(Y111:AA111)</f>
        <v>30</v>
      </c>
      <c r="AC111" t="s">
        <v>6246</v>
      </c>
      <c r="AD111" t="s">
        <v>7465</v>
      </c>
      <c r="AF111" s="12">
        <v>23</v>
      </c>
      <c r="AG111" s="12">
        <v>11</v>
      </c>
      <c r="AH111" s="12">
        <f>AF111+AG111</f>
        <v>34</v>
      </c>
      <c r="AJ111" s="238">
        <v>18</v>
      </c>
      <c r="AK111" s="238">
        <v>9000</v>
      </c>
      <c r="AL111" t="s">
        <v>7392</v>
      </c>
      <c r="AM111" t="s">
        <v>6215</v>
      </c>
      <c r="AN111" t="s">
        <v>6262</v>
      </c>
      <c r="AP111" s="238">
        <v>5100</v>
      </c>
      <c r="AQ111" s="113">
        <f t="shared" si="3"/>
        <v>118.38962256924053</v>
      </c>
      <c r="AR111" s="238">
        <v>9000</v>
      </c>
      <c r="AS111" s="141" t="s">
        <v>6223</v>
      </c>
      <c r="AT111" s="282">
        <v>170000</v>
      </c>
      <c r="AU111" s="283">
        <v>425000</v>
      </c>
      <c r="AV111" s="283">
        <v>225000</v>
      </c>
      <c r="AX111" t="s">
        <v>6215</v>
      </c>
      <c r="AY111" t="s">
        <v>6215</v>
      </c>
      <c r="AZ111" t="s">
        <v>6215</v>
      </c>
      <c r="BA111" t="s">
        <v>6215</v>
      </c>
      <c r="BB111" t="s">
        <v>6215</v>
      </c>
      <c r="BC111" t="s">
        <v>9482</v>
      </c>
      <c r="BD111" t="s">
        <v>6892</v>
      </c>
      <c r="BE111" t="s">
        <v>6218</v>
      </c>
      <c r="BF111" t="s">
        <v>6218</v>
      </c>
    </row>
    <row r="112" spans="1:59" x14ac:dyDescent="0.35">
      <c r="A112" s="98" t="s">
        <v>8655</v>
      </c>
      <c r="B112" s="17">
        <v>45338.585243055553</v>
      </c>
      <c r="C112" s="98" t="s">
        <v>8737</v>
      </c>
      <c r="D112" s="98" t="s">
        <v>7852</v>
      </c>
      <c r="E112" s="98" t="s">
        <v>139</v>
      </c>
      <c r="F112" s="98" t="s">
        <v>6213</v>
      </c>
      <c r="G112" s="98" t="s">
        <v>1248</v>
      </c>
      <c r="H112" s="98">
        <v>2009</v>
      </c>
      <c r="I112" s="98" t="s">
        <v>6230</v>
      </c>
      <c r="J112" s="98" t="s">
        <v>6215</v>
      </c>
      <c r="K112" s="98" t="s">
        <v>6245</v>
      </c>
      <c r="L112" s="98" t="s">
        <v>6215</v>
      </c>
      <c r="M112" s="98" t="s">
        <v>6217</v>
      </c>
      <c r="O112" s="98" t="s">
        <v>6215</v>
      </c>
      <c r="Q112" s="107">
        <v>165</v>
      </c>
      <c r="R112" s="107">
        <v>175</v>
      </c>
      <c r="S112" s="107">
        <v>340</v>
      </c>
      <c r="T112" s="98" t="s">
        <v>6215</v>
      </c>
      <c r="U112" s="98" t="s">
        <v>7390</v>
      </c>
      <c r="V112" s="98" t="s">
        <v>6218</v>
      </c>
      <c r="W112" s="98" t="s">
        <v>6219</v>
      </c>
      <c r="Y112" s="98">
        <v>5</v>
      </c>
      <c r="Z112" s="98">
        <v>5</v>
      </c>
      <c r="AA112" s="98">
        <v>1</v>
      </c>
      <c r="AB112" s="98">
        <f>SUM(Y112:AA112)</f>
        <v>11</v>
      </c>
      <c r="AC112" s="98" t="s">
        <v>6757</v>
      </c>
      <c r="AD112" s="98" t="s">
        <v>6410</v>
      </c>
      <c r="AF112" s="12">
        <v>5</v>
      </c>
      <c r="AG112" s="12">
        <v>5</v>
      </c>
      <c r="AH112" s="12">
        <f>SUM(AF112:AG112)</f>
        <v>10</v>
      </c>
      <c r="AJ112" s="18">
        <v>15000</v>
      </c>
      <c r="AK112" s="18">
        <v>8000</v>
      </c>
      <c r="AL112" s="98" t="s">
        <v>8363</v>
      </c>
      <c r="AM112" s="98" t="s">
        <v>6215</v>
      </c>
      <c r="AN112" s="98" t="s">
        <v>6233</v>
      </c>
      <c r="AP112" s="149">
        <v>6000</v>
      </c>
      <c r="AQ112" s="113">
        <f t="shared" si="3"/>
        <v>139.28190890498885</v>
      </c>
      <c r="AR112" s="18">
        <v>8000</v>
      </c>
      <c r="AS112" s="141" t="s">
        <v>6223</v>
      </c>
      <c r="AT112" s="298">
        <v>400000</v>
      </c>
      <c r="AU112" s="18">
        <v>500000</v>
      </c>
      <c r="AV112" s="18">
        <v>100000</v>
      </c>
      <c r="AX112" s="98" t="s">
        <v>6215</v>
      </c>
      <c r="AY112" s="98" t="s">
        <v>6215</v>
      </c>
      <c r="AZ112" s="98" t="s">
        <v>6215</v>
      </c>
      <c r="BA112" s="98" t="s">
        <v>6215</v>
      </c>
      <c r="BB112" s="98" t="s">
        <v>6215</v>
      </c>
      <c r="BC112" s="98" t="s">
        <v>8738</v>
      </c>
      <c r="BD112" s="98" t="s">
        <v>8739</v>
      </c>
      <c r="BE112" s="98" t="s">
        <v>8695</v>
      </c>
      <c r="BF112" s="98" t="s">
        <v>6235</v>
      </c>
      <c r="BG112" s="98" t="s">
        <v>8740</v>
      </c>
    </row>
    <row r="113" spans="1:59" x14ac:dyDescent="0.35">
      <c r="A113" s="98" t="s">
        <v>10114</v>
      </c>
      <c r="B113" s="17">
        <v>45565</v>
      </c>
      <c r="C113" s="154" t="s">
        <v>10298</v>
      </c>
      <c r="D113" s="154" t="s">
        <v>10299</v>
      </c>
      <c r="E113" s="244" t="s">
        <v>2605</v>
      </c>
      <c r="F113" s="154" t="s">
        <v>7666</v>
      </c>
      <c r="G113" s="154" t="s">
        <v>1248</v>
      </c>
      <c r="H113" s="115">
        <v>2008</v>
      </c>
      <c r="I113" s="154" t="s">
        <v>6214</v>
      </c>
      <c r="J113" s="154" t="s">
        <v>6215</v>
      </c>
      <c r="K113" s="154" t="s">
        <v>6216</v>
      </c>
      <c r="L113" s="154" t="s">
        <v>6215</v>
      </c>
      <c r="M113" s="154" t="s">
        <v>6231</v>
      </c>
      <c r="O113" s="154" t="s">
        <v>6215</v>
      </c>
      <c r="Q113" s="319">
        <v>40</v>
      </c>
      <c r="R113" s="319">
        <v>40</v>
      </c>
      <c r="S113" s="319">
        <f>SUM(Q113:R113)</f>
        <v>80</v>
      </c>
      <c r="T113" s="244" t="s">
        <v>6215</v>
      </c>
      <c r="U113" s="154" t="s">
        <v>7390</v>
      </c>
      <c r="V113" s="154" t="s">
        <v>6215</v>
      </c>
      <c r="W113" s="154" t="s">
        <v>6268</v>
      </c>
      <c r="Y113" s="244">
        <v>6</v>
      </c>
      <c r="Z113" s="244">
        <v>6</v>
      </c>
      <c r="AA113" s="244">
        <v>2</v>
      </c>
      <c r="AB113" s="98">
        <f>SUM(Y113:AA113)</f>
        <v>14</v>
      </c>
      <c r="AC113" s="154" t="s">
        <v>6220</v>
      </c>
      <c r="AD113" s="154" t="s">
        <v>9649</v>
      </c>
      <c r="AF113" s="315">
        <v>3</v>
      </c>
      <c r="AG113" s="315">
        <v>4</v>
      </c>
      <c r="AH113" s="12">
        <f>SUM(AF113:AG113)</f>
        <v>7</v>
      </c>
      <c r="AJ113" s="316">
        <v>13000</v>
      </c>
      <c r="AK113" s="316">
        <v>7000</v>
      </c>
      <c r="AL113" s="154" t="s">
        <v>6474</v>
      </c>
      <c r="AM113" s="154" t="s">
        <v>6215</v>
      </c>
      <c r="AN113" s="154" t="s">
        <v>6476</v>
      </c>
      <c r="AP113" s="316">
        <v>5400</v>
      </c>
      <c r="AQ113" s="113">
        <f t="shared" si="3"/>
        <v>125.35371801448997</v>
      </c>
      <c r="AR113" s="316">
        <v>5600</v>
      </c>
      <c r="AS113" s="141" t="s">
        <v>6223</v>
      </c>
      <c r="AT113" s="318">
        <v>40000</v>
      </c>
      <c r="AU113" s="318">
        <v>80000</v>
      </c>
      <c r="AV113" s="316">
        <v>50000</v>
      </c>
      <c r="AX113" s="154" t="s">
        <v>6215</v>
      </c>
      <c r="AY113" s="154" t="s">
        <v>6215</v>
      </c>
      <c r="AZ113" s="154" t="s">
        <v>6215</v>
      </c>
      <c r="BA113" s="154" t="s">
        <v>6215</v>
      </c>
      <c r="BB113" s="154" t="s">
        <v>6218</v>
      </c>
      <c r="BC113" s="154" t="s">
        <v>10300</v>
      </c>
      <c r="BD113" s="154" t="s">
        <v>10301</v>
      </c>
      <c r="BE113" s="154" t="s">
        <v>6218</v>
      </c>
      <c r="BF113" s="154" t="s">
        <v>6235</v>
      </c>
    </row>
    <row r="114" spans="1:59" x14ac:dyDescent="0.35">
      <c r="A114" s="98" t="s">
        <v>11041</v>
      </c>
      <c r="B114" s="117">
        <v>45764</v>
      </c>
      <c r="C114" s="98" t="s">
        <v>4786</v>
      </c>
      <c r="D114" s="98" t="s">
        <v>11297</v>
      </c>
      <c r="E114" s="244" t="s">
        <v>549</v>
      </c>
      <c r="F114" s="98" t="s">
        <v>6286</v>
      </c>
      <c r="G114" s="98" t="s">
        <v>1245</v>
      </c>
      <c r="H114" s="98">
        <v>2019</v>
      </c>
      <c r="I114" s="98" t="s">
        <v>6230</v>
      </c>
      <c r="J114" s="98" t="s">
        <v>6215</v>
      </c>
      <c r="K114" s="98" t="s">
        <v>6216</v>
      </c>
      <c r="L114" s="98" t="s">
        <v>6215</v>
      </c>
      <c r="M114" s="98" t="s">
        <v>6231</v>
      </c>
      <c r="O114" s="98" t="s">
        <v>6218</v>
      </c>
      <c r="Q114" s="129">
        <v>100</v>
      </c>
      <c r="R114" s="129">
        <v>109</v>
      </c>
      <c r="S114" s="107">
        <v>209</v>
      </c>
      <c r="T114" s="98" t="s">
        <v>6215</v>
      </c>
      <c r="U114" s="98" t="s">
        <v>7390</v>
      </c>
      <c r="V114" s="98" t="s">
        <v>6215</v>
      </c>
      <c r="W114" s="98" t="s">
        <v>6219</v>
      </c>
      <c r="Y114" s="98" t="s">
        <v>6992</v>
      </c>
      <c r="Z114" s="98" t="s">
        <v>6992</v>
      </c>
      <c r="AA114" s="98" t="s">
        <v>6944</v>
      </c>
      <c r="AB114" s="98">
        <f>Y114+Z114+AA114</f>
        <v>5</v>
      </c>
      <c r="AC114" s="154" t="s">
        <v>6254</v>
      </c>
      <c r="AD114" s="154" t="s">
        <v>7311</v>
      </c>
      <c r="AF114" s="12" t="s">
        <v>6944</v>
      </c>
      <c r="AG114" s="12" t="s">
        <v>7755</v>
      </c>
      <c r="AH114" s="12">
        <f>AF114+AG114</f>
        <v>7</v>
      </c>
      <c r="AJ114" s="352" t="s">
        <v>11206</v>
      </c>
      <c r="AK114" s="12" t="s">
        <v>11155</v>
      </c>
      <c r="AL114" s="98" t="s">
        <v>7392</v>
      </c>
      <c r="AM114" s="98" t="s">
        <v>6215</v>
      </c>
      <c r="AN114" s="98" t="s">
        <v>6262</v>
      </c>
      <c r="AP114" s="315">
        <v>6000</v>
      </c>
      <c r="AQ114" s="113">
        <f t="shared" si="3"/>
        <v>139.28190890498885</v>
      </c>
      <c r="AR114" s="315">
        <v>9000</v>
      </c>
      <c r="AS114" s="154" t="s">
        <v>6223</v>
      </c>
      <c r="AT114" s="12" t="s">
        <v>11298</v>
      </c>
      <c r="AU114" s="284" t="s">
        <v>11299</v>
      </c>
      <c r="AV114" s="12" t="s">
        <v>11300</v>
      </c>
      <c r="AX114" s="98" t="s">
        <v>6215</v>
      </c>
      <c r="AY114" s="98" t="s">
        <v>6215</v>
      </c>
      <c r="AZ114" s="98" t="s">
        <v>6215</v>
      </c>
      <c r="BA114" s="98" t="s">
        <v>6215</v>
      </c>
      <c r="BB114" s="98" t="s">
        <v>6215</v>
      </c>
      <c r="BC114" s="98" t="s">
        <v>9602</v>
      </c>
      <c r="BD114" s="98" t="s">
        <v>8701</v>
      </c>
      <c r="BE114" s="98" t="s">
        <v>6218</v>
      </c>
      <c r="BF114" s="98" t="s">
        <v>9602</v>
      </c>
    </row>
    <row r="115" spans="1:59" x14ac:dyDescent="0.35">
      <c r="A115" s="98" t="s">
        <v>11434</v>
      </c>
      <c r="B115" s="117">
        <v>45835.722962962966</v>
      </c>
      <c r="C115" s="154" t="s">
        <v>5312</v>
      </c>
      <c r="D115" s="154" t="s">
        <v>11537</v>
      </c>
      <c r="E115" t="s">
        <v>2965</v>
      </c>
      <c r="F115" s="154" t="s">
        <v>6684</v>
      </c>
      <c r="G115" s="154" t="s">
        <v>1245</v>
      </c>
      <c r="H115" s="115">
        <v>2010</v>
      </c>
      <c r="I115" s="154" t="s">
        <v>6214</v>
      </c>
      <c r="J115" s="154" t="s">
        <v>6215</v>
      </c>
      <c r="K115" s="154" t="s">
        <v>6216</v>
      </c>
      <c r="L115" s="154" t="s">
        <v>6215</v>
      </c>
      <c r="M115" s="154" t="s">
        <v>6267</v>
      </c>
      <c r="O115" s="154" t="s">
        <v>6215</v>
      </c>
      <c r="Q115" s="129">
        <v>134</v>
      </c>
      <c r="R115" s="129">
        <v>180</v>
      </c>
      <c r="S115" s="129">
        <v>314</v>
      </c>
      <c r="T115" s="154" t="s">
        <v>6215</v>
      </c>
      <c r="U115" s="154" t="s">
        <v>7390</v>
      </c>
      <c r="V115" s="154" t="s">
        <v>6215</v>
      </c>
      <c r="W115" s="154" t="s">
        <v>6219</v>
      </c>
      <c r="Y115" s="244">
        <v>4</v>
      </c>
      <c r="Z115" s="244">
        <v>6</v>
      </c>
      <c r="AA115" s="244">
        <v>2</v>
      </c>
      <c r="AB115" s="244">
        <v>12</v>
      </c>
      <c r="AC115" s="154" t="s">
        <v>6246</v>
      </c>
      <c r="AD115" s="154" t="s">
        <v>8753</v>
      </c>
      <c r="AF115" s="154">
        <v>5</v>
      </c>
      <c r="AG115" s="12">
        <v>7</v>
      </c>
      <c r="AH115" s="12">
        <v>12</v>
      </c>
      <c r="AJ115" s="154">
        <v>7000</v>
      </c>
      <c r="AK115" s="154">
        <v>3500</v>
      </c>
      <c r="AL115" s="154" t="s">
        <v>8267</v>
      </c>
      <c r="AM115" s="154" t="s">
        <v>6215</v>
      </c>
      <c r="AN115" s="154" t="s">
        <v>6262</v>
      </c>
      <c r="AP115" s="154">
        <v>3000</v>
      </c>
      <c r="AQ115" s="113">
        <f t="shared" si="3"/>
        <v>69.640954452494427</v>
      </c>
      <c r="AR115" s="353">
        <v>6000</v>
      </c>
      <c r="AS115" s="154" t="s">
        <v>11447</v>
      </c>
      <c r="AT115" s="154">
        <v>800000</v>
      </c>
      <c r="AU115" s="154">
        <v>20000</v>
      </c>
      <c r="AV115" s="154">
        <v>400000</v>
      </c>
      <c r="AX115" s="154" t="s">
        <v>6215</v>
      </c>
      <c r="AY115" s="154" t="s">
        <v>6215</v>
      </c>
      <c r="AZ115" s="154" t="s">
        <v>6215</v>
      </c>
      <c r="BA115" s="154" t="s">
        <v>6215</v>
      </c>
      <c r="BB115" s="154" t="s">
        <v>6215</v>
      </c>
      <c r="BC115" s="154" t="s">
        <v>6845</v>
      </c>
      <c r="BD115" s="154" t="s">
        <v>11538</v>
      </c>
      <c r="BE115" s="154" t="s">
        <v>6218</v>
      </c>
      <c r="BF115" s="154" t="s">
        <v>6845</v>
      </c>
    </row>
    <row r="116" spans="1:59" x14ac:dyDescent="0.35">
      <c r="A116" s="98" t="s">
        <v>7264</v>
      </c>
      <c r="B116" s="17">
        <v>45119.403622685182</v>
      </c>
      <c r="C116" s="98" t="s">
        <v>825</v>
      </c>
      <c r="D116" t="s">
        <v>7265</v>
      </c>
      <c r="E116" s="98" t="s">
        <v>146</v>
      </c>
      <c r="F116" s="98" t="s">
        <v>6213</v>
      </c>
      <c r="G116" s="98" t="s">
        <v>1245</v>
      </c>
      <c r="H116" s="115">
        <v>2017</v>
      </c>
      <c r="I116" s="98" t="s">
        <v>6230</v>
      </c>
      <c r="J116" s="98" t="s">
        <v>6215</v>
      </c>
      <c r="K116" s="98" t="s">
        <v>6216</v>
      </c>
      <c r="L116" s="98" t="s">
        <v>6215</v>
      </c>
      <c r="M116" s="98" t="s">
        <v>6217</v>
      </c>
      <c r="O116" s="98" t="s">
        <v>6215</v>
      </c>
      <c r="S116" s="107">
        <v>120</v>
      </c>
      <c r="T116" s="98" t="s">
        <v>6215</v>
      </c>
      <c r="V116" s="98" t="s">
        <v>6218</v>
      </c>
      <c r="W116" s="98" t="s">
        <v>6268</v>
      </c>
      <c r="AB116" s="98">
        <v>6</v>
      </c>
      <c r="AC116" s="98" t="s">
        <v>6220</v>
      </c>
      <c r="AD116" s="98" t="s">
        <v>6652</v>
      </c>
      <c r="AJ116" s="18"/>
      <c r="AK116" s="18"/>
      <c r="AN116" s="98" t="s">
        <v>6389</v>
      </c>
      <c r="AP116" s="264">
        <v>2700</v>
      </c>
      <c r="AQ116" s="113">
        <f t="shared" si="3"/>
        <v>62.676859007244985</v>
      </c>
      <c r="AR116" s="18">
        <v>2700</v>
      </c>
      <c r="AS116" s="141" t="s">
        <v>6223</v>
      </c>
      <c r="AT116" s="96"/>
      <c r="AU116" s="18"/>
      <c r="AV116" s="18"/>
      <c r="AX116" s="98" t="s">
        <v>6215</v>
      </c>
      <c r="AY116" s="98" t="s">
        <v>6215</v>
      </c>
      <c r="AZ116" s="98" t="s">
        <v>6215</v>
      </c>
      <c r="BA116" s="98" t="s">
        <v>6215</v>
      </c>
      <c r="BB116" s="98" t="s">
        <v>6215</v>
      </c>
      <c r="BD116" s="98" t="s">
        <v>7266</v>
      </c>
      <c r="BF116" s="98" t="s">
        <v>6235</v>
      </c>
      <c r="BG116" s="98" t="s">
        <v>7267</v>
      </c>
    </row>
    <row r="117" spans="1:59" x14ac:dyDescent="0.35">
      <c r="A117" s="98" t="s">
        <v>11394</v>
      </c>
      <c r="B117" s="117">
        <v>45820.83384259259</v>
      </c>
      <c r="C117" s="154" t="s">
        <v>5300</v>
      </c>
      <c r="D117" s="154" t="s">
        <v>11462</v>
      </c>
      <c r="E117" t="s">
        <v>1314</v>
      </c>
      <c r="F117" s="154" t="s">
        <v>6293</v>
      </c>
      <c r="G117" s="154" t="s">
        <v>1245</v>
      </c>
      <c r="H117" s="115">
        <v>2015</v>
      </c>
      <c r="I117" s="154" t="s">
        <v>6294</v>
      </c>
      <c r="J117" s="154" t="s">
        <v>6295</v>
      </c>
      <c r="K117" s="154" t="s">
        <v>6216</v>
      </c>
      <c r="L117" s="154" t="s">
        <v>6215</v>
      </c>
      <c r="M117" s="154" t="s">
        <v>6267</v>
      </c>
      <c r="O117" s="154" t="s">
        <v>6215</v>
      </c>
      <c r="Q117" s="129">
        <v>27.555066079295155</v>
      </c>
      <c r="R117" s="129">
        <v>32.444933920704848</v>
      </c>
      <c r="S117" s="129">
        <v>60</v>
      </c>
      <c r="T117" s="154" t="s">
        <v>6215</v>
      </c>
      <c r="U117" s="154" t="s">
        <v>7390</v>
      </c>
      <c r="V117" s="154" t="s">
        <v>6218</v>
      </c>
      <c r="W117" s="154" t="s">
        <v>6219</v>
      </c>
      <c r="Y117" s="244">
        <v>2</v>
      </c>
      <c r="Z117" s="244">
        <v>4</v>
      </c>
      <c r="AA117" s="244">
        <v>1</v>
      </c>
      <c r="AB117" s="244">
        <v>7</v>
      </c>
      <c r="AC117" s="154" t="s">
        <v>6220</v>
      </c>
      <c r="AD117" s="154" t="s">
        <v>6219</v>
      </c>
      <c r="AF117" s="154"/>
      <c r="AG117" s="12">
        <v>4</v>
      </c>
      <c r="AH117" s="12">
        <v>4</v>
      </c>
      <c r="AJ117" s="154">
        <v>9000</v>
      </c>
      <c r="AK117" s="154">
        <v>7000</v>
      </c>
      <c r="AL117" s="154" t="s">
        <v>8267</v>
      </c>
      <c r="AM117" s="154" t="s">
        <v>6215</v>
      </c>
      <c r="AN117" s="154" t="s">
        <v>6262</v>
      </c>
      <c r="AP117" s="154">
        <v>4500</v>
      </c>
      <c r="AQ117" s="113">
        <f t="shared" si="3"/>
        <v>104.46143167874165</v>
      </c>
      <c r="AR117" s="154">
        <v>6500</v>
      </c>
      <c r="AS117" s="154" t="s">
        <v>6223</v>
      </c>
      <c r="AT117" s="154">
        <v>250000</v>
      </c>
      <c r="AU117" s="154">
        <v>50000</v>
      </c>
      <c r="AV117" s="154">
        <v>100000</v>
      </c>
      <c r="AX117" s="154" t="s">
        <v>6215</v>
      </c>
      <c r="AY117" s="154" t="s">
        <v>6215</v>
      </c>
      <c r="AZ117" s="154" t="s">
        <v>6215</v>
      </c>
      <c r="BA117" s="154" t="s">
        <v>6215</v>
      </c>
      <c r="BB117" s="154" t="s">
        <v>6215</v>
      </c>
      <c r="BC117" s="154" t="s">
        <v>6215</v>
      </c>
      <c r="BD117" s="154" t="s">
        <v>11112</v>
      </c>
      <c r="BE117" s="154" t="s">
        <v>6218</v>
      </c>
      <c r="BF117" s="154" t="s">
        <v>6235</v>
      </c>
    </row>
    <row r="118" spans="1:59" x14ac:dyDescent="0.35">
      <c r="A118" s="98" t="s">
        <v>10454</v>
      </c>
      <c r="B118" s="17">
        <v>45607</v>
      </c>
      <c r="C118" s="154" t="s">
        <v>3567</v>
      </c>
      <c r="D118" s="154" t="s">
        <v>10506</v>
      </c>
      <c r="E118" s="244" t="s">
        <v>14</v>
      </c>
      <c r="F118" s="154" t="s">
        <v>6213</v>
      </c>
      <c r="G118" s="154" t="s">
        <v>1248</v>
      </c>
      <c r="H118" s="115">
        <v>2015</v>
      </c>
      <c r="I118" s="154" t="s">
        <v>6230</v>
      </c>
      <c r="J118" s="154" t="s">
        <v>6218</v>
      </c>
      <c r="K118" s="154" t="s">
        <v>6216</v>
      </c>
      <c r="L118" s="154" t="s">
        <v>6215</v>
      </c>
      <c r="M118" s="154" t="s">
        <v>6217</v>
      </c>
      <c r="O118" s="154" t="s">
        <v>6218</v>
      </c>
      <c r="Q118" s="243">
        <v>70</v>
      </c>
      <c r="R118" s="243">
        <v>70</v>
      </c>
      <c r="S118" s="243">
        <f>Q118+R118</f>
        <v>140</v>
      </c>
      <c r="T118" s="154" t="s">
        <v>6215</v>
      </c>
      <c r="U118" s="154" t="s">
        <v>7390</v>
      </c>
      <c r="V118" s="154" t="s">
        <v>6218</v>
      </c>
      <c r="W118" s="154" t="s">
        <v>6219</v>
      </c>
      <c r="Y118" s="244">
        <v>2</v>
      </c>
      <c r="Z118" s="244">
        <v>2</v>
      </c>
      <c r="AA118" s="244">
        <v>2</v>
      </c>
      <c r="AB118" s="98">
        <f>SUM(Y118:AA118)</f>
        <v>6</v>
      </c>
      <c r="AC118" s="154" t="s">
        <v>6220</v>
      </c>
      <c r="AD118" s="154" t="s">
        <v>10336</v>
      </c>
      <c r="AF118" s="315">
        <v>2</v>
      </c>
      <c r="AG118" s="315">
        <v>7</v>
      </c>
      <c r="AH118" s="12">
        <f>SUM(AF118:AG118)</f>
        <v>9</v>
      </c>
      <c r="AJ118" s="316">
        <v>15500</v>
      </c>
      <c r="AK118" s="316">
        <v>10000</v>
      </c>
      <c r="AL118" s="154" t="s">
        <v>8267</v>
      </c>
      <c r="AM118" s="154" t="s">
        <v>6215</v>
      </c>
      <c r="AN118" s="154" t="s">
        <v>6262</v>
      </c>
      <c r="AP118" s="316">
        <v>3000</v>
      </c>
      <c r="AQ118" s="113">
        <f t="shared" si="3"/>
        <v>69.640954452494427</v>
      </c>
      <c r="AR118" s="316">
        <v>10300</v>
      </c>
      <c r="AS118" s="141" t="s">
        <v>6223</v>
      </c>
      <c r="AT118" s="316">
        <v>60000</v>
      </c>
      <c r="AU118" s="316">
        <v>200000</v>
      </c>
      <c r="AV118" s="316">
        <v>120000</v>
      </c>
      <c r="AX118" s="154" t="s">
        <v>6215</v>
      </c>
      <c r="AY118" s="154" t="s">
        <v>6215</v>
      </c>
      <c r="AZ118" s="154" t="s">
        <v>6215</v>
      </c>
      <c r="BA118" s="154" t="s">
        <v>6218</v>
      </c>
      <c r="BB118" s="154" t="s">
        <v>6215</v>
      </c>
      <c r="BC118" s="154" t="s">
        <v>10507</v>
      </c>
      <c r="BD118" s="154" t="s">
        <v>10508</v>
      </c>
      <c r="BE118" s="154" t="s">
        <v>6218</v>
      </c>
      <c r="BF118" s="154" t="s">
        <v>6845</v>
      </c>
    </row>
    <row r="119" spans="1:59" x14ac:dyDescent="0.35">
      <c r="A119" s="98" t="s">
        <v>11596</v>
      </c>
      <c r="B119" s="117">
        <v>45885.61986111111</v>
      </c>
      <c r="C119" s="154" t="s">
        <v>5961</v>
      </c>
      <c r="D119" s="154" t="s">
        <v>8467</v>
      </c>
      <c r="E119" t="s">
        <v>14</v>
      </c>
      <c r="F119" s="154" t="s">
        <v>6213</v>
      </c>
      <c r="G119" s="154" t="s">
        <v>1245</v>
      </c>
      <c r="H119" s="115">
        <v>2017</v>
      </c>
      <c r="I119" s="154" t="s">
        <v>6214</v>
      </c>
      <c r="J119" s="154" t="s">
        <v>6215</v>
      </c>
      <c r="K119" s="154" t="s">
        <v>6216</v>
      </c>
      <c r="L119" s="154" t="s">
        <v>6215</v>
      </c>
      <c r="M119" s="154" t="s">
        <v>6217</v>
      </c>
      <c r="O119" s="154" t="s">
        <v>6218</v>
      </c>
      <c r="Q119" s="107">
        <v>25</v>
      </c>
      <c r="R119" s="107">
        <v>96</v>
      </c>
      <c r="S119" s="107">
        <v>121</v>
      </c>
      <c r="T119" s="154" t="s">
        <v>6215</v>
      </c>
      <c r="U119" s="154" t="s">
        <v>8150</v>
      </c>
      <c r="V119" s="154" t="s">
        <v>6218</v>
      </c>
      <c r="W119" s="154" t="s">
        <v>6268</v>
      </c>
      <c r="Y119" s="244">
        <v>2</v>
      </c>
      <c r="Z119" s="244">
        <v>2</v>
      </c>
      <c r="AA119" s="244">
        <v>1</v>
      </c>
      <c r="AB119" s="244">
        <v>5</v>
      </c>
      <c r="AC119" s="154" t="s">
        <v>6220</v>
      </c>
      <c r="AD119" s="154" t="s">
        <v>8779</v>
      </c>
      <c r="AF119" s="154">
        <v>1</v>
      </c>
      <c r="AG119" s="154">
        <v>7</v>
      </c>
      <c r="AH119" s="154">
        <v>8</v>
      </c>
      <c r="AJ119" s="154">
        <v>7000</v>
      </c>
      <c r="AK119" s="154">
        <v>5000</v>
      </c>
      <c r="AL119" s="154" t="s">
        <v>7392</v>
      </c>
      <c r="AM119" s="154" t="s">
        <v>6215</v>
      </c>
      <c r="AN119" s="154" t="s">
        <v>6262</v>
      </c>
      <c r="AP119" s="154">
        <v>3000</v>
      </c>
      <c r="AQ119" s="113">
        <f>(AP119*3)/129.2424</f>
        <v>69.636589849770658</v>
      </c>
      <c r="AR119" s="154">
        <v>3000</v>
      </c>
      <c r="AS119" s="154" t="s">
        <v>6223</v>
      </c>
      <c r="AT119" s="154">
        <v>2000</v>
      </c>
      <c r="AU119" s="154">
        <v>121000</v>
      </c>
      <c r="AV119" s="154">
        <v>110000</v>
      </c>
      <c r="AW119" s="154"/>
      <c r="AX119" s="154" t="s">
        <v>6215</v>
      </c>
      <c r="AY119" s="154" t="s">
        <v>6215</v>
      </c>
      <c r="AZ119" s="154" t="s">
        <v>6215</v>
      </c>
      <c r="BA119" s="154" t="s">
        <v>6215</v>
      </c>
      <c r="BB119" s="154" t="s">
        <v>6215</v>
      </c>
      <c r="BC119" s="154" t="s">
        <v>8865</v>
      </c>
      <c r="BD119" s="154" t="s">
        <v>9691</v>
      </c>
      <c r="BE119" s="154" t="s">
        <v>6218</v>
      </c>
      <c r="BF119" s="154" t="s">
        <v>9939</v>
      </c>
    </row>
    <row r="120" spans="1:59" x14ac:dyDescent="0.35">
      <c r="A120" s="98" t="s">
        <v>10205</v>
      </c>
      <c r="B120" s="17">
        <v>45573.75141203704</v>
      </c>
      <c r="C120" s="154" t="s">
        <v>3190</v>
      </c>
      <c r="D120" s="154" t="s">
        <v>10321</v>
      </c>
      <c r="E120" s="244" t="s">
        <v>256</v>
      </c>
      <c r="F120" s="154" t="s">
        <v>6213</v>
      </c>
      <c r="G120" s="154" t="s">
        <v>1248</v>
      </c>
      <c r="H120" s="115">
        <v>2008</v>
      </c>
      <c r="I120" s="154" t="s">
        <v>6230</v>
      </c>
      <c r="J120" s="154" t="s">
        <v>6215</v>
      </c>
      <c r="K120" s="154" t="s">
        <v>6216</v>
      </c>
      <c r="L120" s="154" t="s">
        <v>6218</v>
      </c>
      <c r="M120" s="154" t="s">
        <v>6231</v>
      </c>
      <c r="O120" s="154" t="s">
        <v>6218</v>
      </c>
      <c r="Q120" s="243">
        <v>41</v>
      </c>
      <c r="R120" s="243">
        <v>34</v>
      </c>
      <c r="S120" s="243">
        <f>Q120+R120</f>
        <v>75</v>
      </c>
      <c r="T120" s="244" t="s">
        <v>6215</v>
      </c>
      <c r="U120" s="154" t="s">
        <v>6474</v>
      </c>
      <c r="V120" s="154" t="s">
        <v>6215</v>
      </c>
      <c r="W120" s="154" t="s">
        <v>6219</v>
      </c>
      <c r="Y120" s="244">
        <v>2</v>
      </c>
      <c r="Z120" s="244">
        <v>2</v>
      </c>
      <c r="AA120" s="244">
        <v>2</v>
      </c>
      <c r="AB120" s="98">
        <f>SUM(Y120:AA120)</f>
        <v>6</v>
      </c>
      <c r="AC120" s="154" t="s">
        <v>6220</v>
      </c>
      <c r="AD120" s="154" t="s">
        <v>7123</v>
      </c>
      <c r="AF120" s="315">
        <v>3</v>
      </c>
      <c r="AG120" s="315">
        <v>3</v>
      </c>
      <c r="AH120" s="12">
        <f>SUM(AF120:AG120)</f>
        <v>6</v>
      </c>
      <c r="AJ120" s="316">
        <v>24000</v>
      </c>
      <c r="AK120" s="316">
        <v>14000</v>
      </c>
      <c r="AL120" s="154" t="s">
        <v>6474</v>
      </c>
      <c r="AM120" s="154" t="s">
        <v>6215</v>
      </c>
      <c r="AN120" s="154" t="s">
        <v>6262</v>
      </c>
      <c r="AP120" s="316">
        <v>8400</v>
      </c>
      <c r="AQ120" s="113">
        <f t="shared" ref="AQ120:AQ131" si="4">(AP120*3)/129.2343</f>
        <v>194.99467246698441</v>
      </c>
      <c r="AR120" s="316">
        <v>8400</v>
      </c>
      <c r="AS120" s="141" t="s">
        <v>6223</v>
      </c>
      <c r="AT120" s="316">
        <v>540000</v>
      </c>
      <c r="AU120" s="316">
        <v>540000</v>
      </c>
      <c r="AV120" s="316">
        <v>400000</v>
      </c>
      <c r="AX120" s="154" t="s">
        <v>6218</v>
      </c>
      <c r="AY120" s="154" t="s">
        <v>6215</v>
      </c>
      <c r="AZ120" s="154" t="s">
        <v>6218</v>
      </c>
      <c r="BA120" s="154" t="s">
        <v>6218</v>
      </c>
      <c r="BB120" s="154" t="s">
        <v>6218</v>
      </c>
      <c r="BC120" s="154" t="s">
        <v>6845</v>
      </c>
      <c r="BD120" s="154" t="s">
        <v>8622</v>
      </c>
      <c r="BE120" s="154" t="s">
        <v>6218</v>
      </c>
      <c r="BF120" s="154" t="s">
        <v>6845</v>
      </c>
    </row>
    <row r="121" spans="1:59" x14ac:dyDescent="0.35">
      <c r="A121" s="98" t="s">
        <v>10398</v>
      </c>
      <c r="B121" s="17">
        <v>45624.498136574075</v>
      </c>
      <c r="C121" s="154" t="s">
        <v>3807</v>
      </c>
      <c r="D121" s="154" t="s">
        <v>6212</v>
      </c>
      <c r="E121" s="244" t="s">
        <v>355</v>
      </c>
      <c r="F121" s="154" t="s">
        <v>6213</v>
      </c>
      <c r="G121" s="154" t="s">
        <v>1245</v>
      </c>
      <c r="H121" s="115">
        <v>2010</v>
      </c>
      <c r="I121" s="154" t="s">
        <v>6214</v>
      </c>
      <c r="J121" s="154" t="s">
        <v>6215</v>
      </c>
      <c r="K121" s="154" t="s">
        <v>6216</v>
      </c>
      <c r="L121" s="154" t="s">
        <v>6218</v>
      </c>
      <c r="M121" s="154" t="s">
        <v>6267</v>
      </c>
      <c r="O121" s="154" t="s">
        <v>6215</v>
      </c>
      <c r="Q121" s="243">
        <v>40</v>
      </c>
      <c r="R121" s="243">
        <v>64</v>
      </c>
      <c r="S121" s="243">
        <f>Q121+R121</f>
        <v>104</v>
      </c>
      <c r="T121" s="154" t="s">
        <v>6215</v>
      </c>
      <c r="U121" s="154" t="s">
        <v>7390</v>
      </c>
      <c r="V121" s="154" t="s">
        <v>6218</v>
      </c>
      <c r="W121" s="154" t="s">
        <v>6219</v>
      </c>
      <c r="Y121" s="244">
        <v>2</v>
      </c>
      <c r="Z121" s="244">
        <v>3</v>
      </c>
      <c r="AA121" s="244">
        <v>1</v>
      </c>
      <c r="AB121" s="98">
        <f>SUM(Y121:AA121)</f>
        <v>6</v>
      </c>
      <c r="AC121" s="154" t="s">
        <v>6231</v>
      </c>
      <c r="AD121" s="154" t="s">
        <v>8796</v>
      </c>
      <c r="AF121" s="315">
        <v>2</v>
      </c>
      <c r="AG121" s="315">
        <v>6</v>
      </c>
      <c r="AH121" s="12">
        <f>SUM(AF121:AG121)</f>
        <v>8</v>
      </c>
      <c r="AJ121" s="316">
        <v>15000</v>
      </c>
      <c r="AK121" s="316">
        <v>8000</v>
      </c>
      <c r="AL121" s="154" t="s">
        <v>9905</v>
      </c>
      <c r="AM121" s="154" t="s">
        <v>6215</v>
      </c>
      <c r="AN121" s="154" t="s">
        <v>6262</v>
      </c>
      <c r="AP121" s="316">
        <v>3000</v>
      </c>
      <c r="AQ121" s="113">
        <f t="shared" si="4"/>
        <v>69.640954452494427</v>
      </c>
      <c r="AR121" s="316">
        <v>8000</v>
      </c>
      <c r="AS121" s="141" t="s">
        <v>6223</v>
      </c>
      <c r="AT121" s="316">
        <v>200000</v>
      </c>
      <c r="AU121" s="316">
        <v>100000</v>
      </c>
      <c r="AV121" s="316">
        <v>150000</v>
      </c>
      <c r="AX121" s="154" t="s">
        <v>6218</v>
      </c>
      <c r="AY121" s="154" t="s">
        <v>6215</v>
      </c>
      <c r="AZ121" s="154" t="s">
        <v>6215</v>
      </c>
      <c r="BA121" s="154" t="s">
        <v>6215</v>
      </c>
      <c r="BB121" s="154" t="s">
        <v>6215</v>
      </c>
      <c r="BC121" s="154" t="s">
        <v>6215</v>
      </c>
      <c r="BD121" s="154" t="s">
        <v>10617</v>
      </c>
      <c r="BE121" s="154" t="s">
        <v>6218</v>
      </c>
      <c r="BF121" s="154" t="s">
        <v>8110</v>
      </c>
    </row>
    <row r="122" spans="1:59" x14ac:dyDescent="0.35">
      <c r="A122" s="98" t="s">
        <v>9246</v>
      </c>
      <c r="B122" s="17">
        <v>45457.634305555555</v>
      </c>
      <c r="C122" t="s">
        <v>9381</v>
      </c>
      <c r="D122" t="s">
        <v>9382</v>
      </c>
      <c r="E122" s="244" t="s">
        <v>14</v>
      </c>
      <c r="F122" t="s">
        <v>6213</v>
      </c>
      <c r="G122" t="s">
        <v>1245</v>
      </c>
      <c r="H122" s="115">
        <v>2010</v>
      </c>
      <c r="I122" t="s">
        <v>6230</v>
      </c>
      <c r="J122" t="s">
        <v>6215</v>
      </c>
      <c r="K122" t="s">
        <v>6216</v>
      </c>
      <c r="L122" t="s">
        <v>6215</v>
      </c>
      <c r="M122" t="s">
        <v>6217</v>
      </c>
      <c r="O122" t="s">
        <v>6218</v>
      </c>
      <c r="P122"/>
      <c r="Q122" s="107">
        <v>50</v>
      </c>
      <c r="R122" s="107">
        <v>70</v>
      </c>
      <c r="S122" s="107">
        <f>SUM(Q122:R122)</f>
        <v>120</v>
      </c>
      <c r="T122" s="98" t="s">
        <v>6215</v>
      </c>
      <c r="U122" t="s">
        <v>6474</v>
      </c>
      <c r="V122" t="s">
        <v>6218</v>
      </c>
      <c r="W122" t="s">
        <v>6219</v>
      </c>
      <c r="Y122" s="98">
        <v>1</v>
      </c>
      <c r="Z122" s="98">
        <v>1</v>
      </c>
      <c r="AA122" s="98">
        <v>1</v>
      </c>
      <c r="AB122" s="98">
        <f>SUM(Y122:AA122)</f>
        <v>3</v>
      </c>
      <c r="AC122" t="s">
        <v>6220</v>
      </c>
      <c r="AD122" t="s">
        <v>9383</v>
      </c>
      <c r="AF122" s="12">
        <v>1</v>
      </c>
      <c r="AG122" s="12">
        <v>6</v>
      </c>
      <c r="AH122" s="12">
        <f>AF122+AG122</f>
        <v>7</v>
      </c>
      <c r="AJ122" s="238">
        <v>12000</v>
      </c>
      <c r="AK122" s="238">
        <v>5000</v>
      </c>
      <c r="AL122" t="s">
        <v>8267</v>
      </c>
      <c r="AM122" t="s">
        <v>6215</v>
      </c>
      <c r="AN122" t="s">
        <v>6248</v>
      </c>
      <c r="AP122" s="238">
        <v>4000</v>
      </c>
      <c r="AQ122" s="113">
        <f t="shared" si="4"/>
        <v>92.85460593665924</v>
      </c>
      <c r="AR122" s="238">
        <v>4500</v>
      </c>
      <c r="AS122" s="141" t="s">
        <v>6223</v>
      </c>
      <c r="AT122" s="282">
        <v>20000</v>
      </c>
      <c r="AU122" s="283">
        <v>30000</v>
      </c>
      <c r="AV122" s="283">
        <v>70000</v>
      </c>
      <c r="AX122" t="s">
        <v>6215</v>
      </c>
      <c r="AY122" t="s">
        <v>6215</v>
      </c>
      <c r="AZ122" t="s">
        <v>6215</v>
      </c>
      <c r="BA122" t="s">
        <v>6215</v>
      </c>
      <c r="BB122" t="s">
        <v>6215</v>
      </c>
      <c r="BC122" t="s">
        <v>9384</v>
      </c>
      <c r="BD122" t="s">
        <v>9385</v>
      </c>
      <c r="BE122" t="s">
        <v>6218</v>
      </c>
      <c r="BF122" t="s">
        <v>6235</v>
      </c>
    </row>
    <row r="123" spans="1:59" x14ac:dyDescent="0.35">
      <c r="A123" s="98" t="s">
        <v>8133</v>
      </c>
      <c r="B123" s="17">
        <v>45213.463263888902</v>
      </c>
      <c r="C123" s="141" t="s">
        <v>8134</v>
      </c>
      <c r="D123" s="141" t="s">
        <v>7869</v>
      </c>
      <c r="E123" s="141" t="s">
        <v>44</v>
      </c>
      <c r="F123" s="141" t="s">
        <v>6213</v>
      </c>
      <c r="G123" s="141" t="s">
        <v>1245</v>
      </c>
      <c r="H123" s="288">
        <v>2011</v>
      </c>
      <c r="I123" s="141" t="s">
        <v>6214</v>
      </c>
      <c r="J123" s="141" t="s">
        <v>6215</v>
      </c>
      <c r="K123" s="141" t="s">
        <v>6216</v>
      </c>
      <c r="L123" s="141" t="s">
        <v>6215</v>
      </c>
      <c r="M123" s="141" t="s">
        <v>6415</v>
      </c>
      <c r="N123" s="141"/>
      <c r="O123" s="141" t="s">
        <v>6218</v>
      </c>
      <c r="S123" s="237">
        <v>375</v>
      </c>
      <c r="T123" s="141" t="s">
        <v>6215</v>
      </c>
      <c r="U123" s="141" t="s">
        <v>7390</v>
      </c>
      <c r="V123" s="141" t="s">
        <v>6215</v>
      </c>
      <c r="W123" s="141" t="s">
        <v>6219</v>
      </c>
      <c r="Y123" s="98">
        <v>2</v>
      </c>
      <c r="Z123" s="98">
        <v>2</v>
      </c>
      <c r="AA123" s="98">
        <v>1</v>
      </c>
      <c r="AB123" s="141">
        <v>5</v>
      </c>
      <c r="AC123" s="141" t="s">
        <v>6220</v>
      </c>
      <c r="AD123" s="141" t="s">
        <v>6695</v>
      </c>
      <c r="AJ123" s="18"/>
      <c r="AK123" s="18"/>
      <c r="AM123" s="141" t="s">
        <v>6215</v>
      </c>
      <c r="AN123" s="141" t="s">
        <v>6233</v>
      </c>
      <c r="AP123" s="264">
        <v>2700</v>
      </c>
      <c r="AQ123" s="113">
        <f t="shared" si="4"/>
        <v>62.676859007244985</v>
      </c>
      <c r="AR123" s="18">
        <v>4500</v>
      </c>
      <c r="AS123" s="141" t="s">
        <v>6223</v>
      </c>
      <c r="AT123" s="96"/>
      <c r="AU123" s="18">
        <v>400000</v>
      </c>
      <c r="AV123" s="18"/>
      <c r="AX123" s="141" t="s">
        <v>6215</v>
      </c>
      <c r="AY123" s="141" t="s">
        <v>6215</v>
      </c>
      <c r="AZ123" s="141" t="s">
        <v>6215</v>
      </c>
      <c r="BA123" s="141" t="s">
        <v>6215</v>
      </c>
      <c r="BB123" s="141" t="s">
        <v>6218</v>
      </c>
      <c r="BC123" s="141" t="s">
        <v>8135</v>
      </c>
      <c r="BD123" s="141" t="s">
        <v>6379</v>
      </c>
      <c r="BE123" s="141" t="s">
        <v>6218</v>
      </c>
      <c r="BF123" s="141" t="s">
        <v>6271</v>
      </c>
      <c r="BG123" s="98" t="s">
        <v>8136</v>
      </c>
    </row>
    <row r="124" spans="1:59" x14ac:dyDescent="0.35">
      <c r="A124" s="98" t="s">
        <v>9095</v>
      </c>
      <c r="B124" s="17">
        <v>45412.797546296293</v>
      </c>
      <c r="C124" t="s">
        <v>3969</v>
      </c>
      <c r="D124" t="s">
        <v>9167</v>
      </c>
      <c r="E124" s="244" t="s">
        <v>14</v>
      </c>
      <c r="F124" t="s">
        <v>6213</v>
      </c>
      <c r="G124" t="s">
        <v>1245</v>
      </c>
      <c r="H124" s="115">
        <v>2021</v>
      </c>
      <c r="I124" t="s">
        <v>6230</v>
      </c>
      <c r="J124" t="s">
        <v>6215</v>
      </c>
      <c r="K124" t="s">
        <v>6216</v>
      </c>
      <c r="L124" t="s">
        <v>6215</v>
      </c>
      <c r="M124" t="s">
        <v>6217</v>
      </c>
      <c r="O124" t="s">
        <v>6215</v>
      </c>
      <c r="S124" s="107">
        <v>110</v>
      </c>
      <c r="T124" s="98" t="s">
        <v>6215</v>
      </c>
      <c r="U124" t="s">
        <v>7390</v>
      </c>
      <c r="V124" t="s">
        <v>6218</v>
      </c>
      <c r="W124" t="s">
        <v>6219</v>
      </c>
      <c r="Y124" s="98">
        <v>1</v>
      </c>
      <c r="Z124" s="98">
        <v>1</v>
      </c>
      <c r="AA124" s="98">
        <v>1</v>
      </c>
      <c r="AB124" s="98">
        <f>SUM(Y124:AA124)</f>
        <v>3</v>
      </c>
      <c r="AC124" t="s">
        <v>6220</v>
      </c>
      <c r="AD124" t="s">
        <v>9168</v>
      </c>
      <c r="AF124" s="12">
        <v>0</v>
      </c>
      <c r="AG124" s="12">
        <v>6</v>
      </c>
      <c r="AH124" s="12">
        <f>SUM(AF124:AG124)</f>
        <v>6</v>
      </c>
      <c r="AJ124" s="238">
        <v>7500</v>
      </c>
      <c r="AK124" s="238">
        <v>5000</v>
      </c>
      <c r="AL124" t="s">
        <v>8267</v>
      </c>
      <c r="AM124" t="s">
        <v>6215</v>
      </c>
      <c r="AN124" t="s">
        <v>6262</v>
      </c>
      <c r="AP124" s="238">
        <v>5000</v>
      </c>
      <c r="AQ124" s="113">
        <f t="shared" si="4"/>
        <v>116.06825742082405</v>
      </c>
      <c r="AR124" s="238">
        <v>7800</v>
      </c>
      <c r="AS124" s="141" t="s">
        <v>6223</v>
      </c>
      <c r="AT124" s="307">
        <v>1750</v>
      </c>
      <c r="AU124" s="238">
        <v>150000</v>
      </c>
      <c r="AV124" s="238">
        <v>100000</v>
      </c>
      <c r="AX124" t="s">
        <v>6215</v>
      </c>
      <c r="AY124" t="s">
        <v>6215</v>
      </c>
      <c r="AZ124" t="s">
        <v>6215</v>
      </c>
      <c r="BA124" t="s">
        <v>6215</v>
      </c>
      <c r="BB124" t="s">
        <v>6218</v>
      </c>
      <c r="BC124" t="s">
        <v>6235</v>
      </c>
      <c r="BD124" t="s">
        <v>9169</v>
      </c>
      <c r="BE124" t="s">
        <v>6218</v>
      </c>
      <c r="BF124" t="s">
        <v>6235</v>
      </c>
    </row>
    <row r="125" spans="1:59" x14ac:dyDescent="0.35">
      <c r="A125" s="98" t="s">
        <v>10351</v>
      </c>
      <c r="B125" s="17">
        <v>45624</v>
      </c>
      <c r="C125" s="154" t="s">
        <v>10612</v>
      </c>
      <c r="D125" s="154" t="s">
        <v>7665</v>
      </c>
      <c r="E125" s="141" t="s">
        <v>44</v>
      </c>
      <c r="F125" s="154" t="s">
        <v>7666</v>
      </c>
      <c r="G125" s="154" t="s">
        <v>1248</v>
      </c>
      <c r="H125" s="115">
        <v>1998</v>
      </c>
      <c r="I125" s="154" t="s">
        <v>6294</v>
      </c>
      <c r="J125" s="154" t="s">
        <v>6215</v>
      </c>
      <c r="K125" s="154" t="s">
        <v>6216</v>
      </c>
      <c r="L125" s="154" t="s">
        <v>6215</v>
      </c>
      <c r="M125" s="154" t="s">
        <v>6231</v>
      </c>
      <c r="O125" s="154" t="s">
        <v>6215</v>
      </c>
      <c r="Q125" s="243"/>
      <c r="R125" s="243"/>
      <c r="S125" s="243">
        <v>250</v>
      </c>
      <c r="T125" s="154" t="s">
        <v>6215</v>
      </c>
      <c r="U125" s="154" t="s">
        <v>8150</v>
      </c>
      <c r="V125" s="154" t="s">
        <v>6215</v>
      </c>
      <c r="W125" s="154" t="s">
        <v>6219</v>
      </c>
      <c r="Y125" s="244">
        <v>5</v>
      </c>
      <c r="Z125" s="244">
        <v>6</v>
      </c>
      <c r="AA125" s="244">
        <v>2</v>
      </c>
      <c r="AB125" s="98">
        <f>SUM(Y125:AA125)</f>
        <v>13</v>
      </c>
      <c r="AC125" s="154" t="s">
        <v>6246</v>
      </c>
      <c r="AD125" s="154" t="s">
        <v>6695</v>
      </c>
      <c r="AF125" s="315">
        <v>5</v>
      </c>
      <c r="AG125" s="315">
        <v>9</v>
      </c>
      <c r="AH125" s="12">
        <f>SUM(AF125:AG125)</f>
        <v>14</v>
      </c>
      <c r="AJ125" s="316">
        <v>15000</v>
      </c>
      <c r="AK125" s="316">
        <v>10000</v>
      </c>
      <c r="AL125" s="154" t="s">
        <v>7392</v>
      </c>
      <c r="AM125" s="154" t="s">
        <v>6215</v>
      </c>
      <c r="AN125" s="154" t="s">
        <v>6389</v>
      </c>
      <c r="AP125" s="316">
        <v>3500</v>
      </c>
      <c r="AQ125" s="113">
        <f t="shared" si="4"/>
        <v>81.247780194576833</v>
      </c>
      <c r="AR125" s="316">
        <v>18000</v>
      </c>
      <c r="AS125" s="141" t="s">
        <v>6223</v>
      </c>
      <c r="AT125" s="316">
        <v>1500000</v>
      </c>
      <c r="AU125" s="316">
        <v>500000</v>
      </c>
      <c r="AV125" s="316">
        <v>400000</v>
      </c>
      <c r="AX125" s="154" t="s">
        <v>6215</v>
      </c>
      <c r="AY125" s="154" t="s">
        <v>6215</v>
      </c>
      <c r="AZ125" s="154" t="s">
        <v>6215</v>
      </c>
      <c r="BA125" s="154" t="s">
        <v>6215</v>
      </c>
      <c r="BB125" s="154" t="s">
        <v>6215</v>
      </c>
      <c r="BC125" s="154" t="s">
        <v>10613</v>
      </c>
      <c r="BD125" s="154" t="s">
        <v>10614</v>
      </c>
      <c r="BE125" s="154" t="s">
        <v>6215</v>
      </c>
      <c r="BF125" s="154" t="s">
        <v>10615</v>
      </c>
    </row>
    <row r="126" spans="1:59" x14ac:dyDescent="0.35">
      <c r="A126" s="98" t="s">
        <v>10896</v>
      </c>
      <c r="B126" s="117">
        <v>45747.695104166669</v>
      </c>
      <c r="C126" s="154" t="s">
        <v>4757</v>
      </c>
      <c r="D126" s="154" t="s">
        <v>11121</v>
      </c>
      <c r="E126" s="244" t="s">
        <v>1987</v>
      </c>
      <c r="F126" s="154" t="s">
        <v>6334</v>
      </c>
      <c r="G126" s="154" t="s">
        <v>1245</v>
      </c>
      <c r="H126" s="115">
        <v>2012</v>
      </c>
      <c r="I126" s="154" t="s">
        <v>6294</v>
      </c>
      <c r="J126" s="154" t="s">
        <v>6215</v>
      </c>
      <c r="K126" s="154" t="s">
        <v>6216</v>
      </c>
      <c r="L126" s="154" t="s">
        <v>6215</v>
      </c>
      <c r="M126" s="154" t="s">
        <v>6267</v>
      </c>
      <c r="O126" s="154" t="s">
        <v>6218</v>
      </c>
      <c r="S126" s="107">
        <v>116</v>
      </c>
      <c r="T126" s="154" t="s">
        <v>6215</v>
      </c>
      <c r="U126" s="154" t="s">
        <v>7390</v>
      </c>
      <c r="V126" s="154" t="s">
        <v>6215</v>
      </c>
      <c r="W126" s="154" t="s">
        <v>6219</v>
      </c>
      <c r="Y126" s="98">
        <v>6</v>
      </c>
      <c r="Z126" s="98">
        <v>8</v>
      </c>
      <c r="AA126" s="98">
        <v>2</v>
      </c>
      <c r="AB126" s="98">
        <f>Y126+Z126+AA126</f>
        <v>16</v>
      </c>
      <c r="AC126" s="154" t="s">
        <v>6220</v>
      </c>
      <c r="AD126" s="154" t="s">
        <v>10151</v>
      </c>
      <c r="AF126" s="315">
        <v>4</v>
      </c>
      <c r="AG126" s="315">
        <v>6</v>
      </c>
      <c r="AH126" s="12">
        <f>SUM(AF126:AG126)</f>
        <v>10</v>
      </c>
      <c r="AJ126" s="316">
        <v>15000</v>
      </c>
      <c r="AK126" s="316">
        <v>7000</v>
      </c>
      <c r="AL126" s="154" t="s">
        <v>8251</v>
      </c>
      <c r="AM126" s="154" t="s">
        <v>6215</v>
      </c>
      <c r="AN126" s="154" t="s">
        <v>6262</v>
      </c>
      <c r="AP126" s="316">
        <v>3600</v>
      </c>
      <c r="AQ126" s="113">
        <f t="shared" si="4"/>
        <v>83.569145342993309</v>
      </c>
      <c r="AR126" s="316">
        <v>30000</v>
      </c>
      <c r="AS126" s="141" t="s">
        <v>6223</v>
      </c>
      <c r="AT126" s="316">
        <v>49000</v>
      </c>
      <c r="AU126" s="316">
        <v>100000</v>
      </c>
      <c r="AV126" s="316">
        <v>50000</v>
      </c>
      <c r="AX126" s="154" t="s">
        <v>6215</v>
      </c>
      <c r="AY126" s="154" t="s">
        <v>6215</v>
      </c>
      <c r="AZ126" s="154" t="s">
        <v>6215</v>
      </c>
      <c r="BA126" s="154" t="s">
        <v>6215</v>
      </c>
      <c r="BB126" s="154" t="s">
        <v>6215</v>
      </c>
      <c r="BC126" s="154" t="s">
        <v>8744</v>
      </c>
      <c r="BD126" s="154" t="s">
        <v>11122</v>
      </c>
      <c r="BE126" s="154" t="s">
        <v>6218</v>
      </c>
      <c r="BF126" s="154" t="s">
        <v>11123</v>
      </c>
    </row>
    <row r="127" spans="1:59" x14ac:dyDescent="0.35">
      <c r="A127" s="98" t="s">
        <v>10330</v>
      </c>
      <c r="B127" s="17">
        <v>45617.726539351854</v>
      </c>
      <c r="C127" s="154" t="s">
        <v>3738</v>
      </c>
      <c r="D127" s="154" t="s">
        <v>10585</v>
      </c>
      <c r="E127" s="244" t="s">
        <v>2680</v>
      </c>
      <c r="F127" s="154" t="s">
        <v>6629</v>
      </c>
      <c r="G127" s="154" t="s">
        <v>1245</v>
      </c>
      <c r="H127" s="115">
        <v>2023</v>
      </c>
      <c r="I127" s="154" t="s">
        <v>6230</v>
      </c>
      <c r="J127" s="154" t="s">
        <v>6215</v>
      </c>
      <c r="K127" s="154" t="s">
        <v>6216</v>
      </c>
      <c r="L127" s="154" t="s">
        <v>6218</v>
      </c>
      <c r="M127" s="154" t="s">
        <v>6231</v>
      </c>
      <c r="O127" s="154" t="s">
        <v>6218</v>
      </c>
      <c r="Q127" s="243">
        <v>104</v>
      </c>
      <c r="R127" s="243">
        <v>100</v>
      </c>
      <c r="S127" s="243">
        <f>Q127+R127</f>
        <v>204</v>
      </c>
      <c r="T127" s="154" t="s">
        <v>6215</v>
      </c>
      <c r="U127" s="154" t="s">
        <v>7390</v>
      </c>
      <c r="V127" s="154" t="s">
        <v>6215</v>
      </c>
      <c r="W127" s="154" t="s">
        <v>6268</v>
      </c>
      <c r="Y127" s="244">
        <v>4</v>
      </c>
      <c r="Z127" s="244">
        <v>4</v>
      </c>
      <c r="AA127" s="244">
        <v>1</v>
      </c>
      <c r="AB127" s="98">
        <f>SUM(Y127:AA127)</f>
        <v>9</v>
      </c>
      <c r="AC127" s="154" t="s">
        <v>6220</v>
      </c>
      <c r="AD127" s="154" t="s">
        <v>9122</v>
      </c>
      <c r="AF127" s="315">
        <v>1</v>
      </c>
      <c r="AG127" s="315">
        <v>5</v>
      </c>
      <c r="AH127" s="12">
        <f>SUM(AF127:AG127)</f>
        <v>6</v>
      </c>
      <c r="AJ127" s="316">
        <v>10500</v>
      </c>
      <c r="AK127" s="316">
        <v>8000</v>
      </c>
      <c r="AL127" s="154" t="s">
        <v>6474</v>
      </c>
      <c r="AM127" s="154" t="s">
        <v>6215</v>
      </c>
      <c r="AN127" s="154" t="s">
        <v>6262</v>
      </c>
      <c r="AP127" s="316">
        <v>6500</v>
      </c>
      <c r="AQ127" s="113">
        <f t="shared" si="4"/>
        <v>150.88873464707126</v>
      </c>
      <c r="AR127" s="316">
        <v>10500</v>
      </c>
      <c r="AS127" s="141" t="s">
        <v>6223</v>
      </c>
      <c r="AT127" s="316">
        <v>1742500</v>
      </c>
      <c r="AU127" s="316">
        <v>580833</v>
      </c>
      <c r="AV127" s="316">
        <v>112000</v>
      </c>
      <c r="AX127" s="154" t="s">
        <v>6215</v>
      </c>
      <c r="AY127" s="154" t="s">
        <v>6215</v>
      </c>
      <c r="AZ127" s="154" t="s">
        <v>6215</v>
      </c>
      <c r="BA127" s="154" t="s">
        <v>6215</v>
      </c>
      <c r="BB127" s="154" t="s">
        <v>6215</v>
      </c>
      <c r="BC127" s="154" t="s">
        <v>9984</v>
      </c>
      <c r="BD127" s="154" t="s">
        <v>6774</v>
      </c>
      <c r="BE127" s="154" t="s">
        <v>6215</v>
      </c>
      <c r="BF127" s="154" t="s">
        <v>9795</v>
      </c>
    </row>
    <row r="128" spans="1:59" x14ac:dyDescent="0.35">
      <c r="A128" s="98" t="s">
        <v>6916</v>
      </c>
      <c r="B128" s="17">
        <v>45085.405069444445</v>
      </c>
      <c r="C128" s="98" t="s">
        <v>6917</v>
      </c>
      <c r="D128" s="98" t="s">
        <v>6742</v>
      </c>
      <c r="E128" s="98" t="s">
        <v>14</v>
      </c>
      <c r="F128" s="98" t="s">
        <v>6213</v>
      </c>
      <c r="G128" s="98" t="s">
        <v>1245</v>
      </c>
      <c r="H128" s="115">
        <v>2015</v>
      </c>
      <c r="I128" s="98" t="s">
        <v>6214</v>
      </c>
      <c r="J128" s="98" t="s">
        <v>6295</v>
      </c>
      <c r="K128" s="98" t="s">
        <v>6216</v>
      </c>
      <c r="L128" s="98" t="s">
        <v>6215</v>
      </c>
      <c r="M128" s="98" t="s">
        <v>6217</v>
      </c>
      <c r="O128" s="98" t="s">
        <v>6215</v>
      </c>
      <c r="S128" s="107">
        <v>80</v>
      </c>
      <c r="T128" s="98" t="s">
        <v>6215</v>
      </c>
      <c r="V128" s="98" t="s">
        <v>6218</v>
      </c>
      <c r="W128" s="98" t="s">
        <v>6219</v>
      </c>
      <c r="AB128" s="98">
        <v>5</v>
      </c>
      <c r="AC128" s="98" t="s">
        <v>6220</v>
      </c>
      <c r="AD128" s="98" t="s">
        <v>6918</v>
      </c>
      <c r="AJ128" s="18"/>
      <c r="AK128" s="18"/>
      <c r="AN128" s="98" t="s">
        <v>6233</v>
      </c>
      <c r="AP128" s="264">
        <v>2700</v>
      </c>
      <c r="AQ128" s="113">
        <f t="shared" si="4"/>
        <v>62.676859007244985</v>
      </c>
      <c r="AR128" s="18">
        <v>4500</v>
      </c>
      <c r="AS128" s="141" t="s">
        <v>6223</v>
      </c>
      <c r="AT128" s="96"/>
      <c r="AU128" s="18"/>
      <c r="AV128" s="18"/>
      <c r="AX128" s="98" t="s">
        <v>6218</v>
      </c>
      <c r="AY128" s="98" t="s">
        <v>6215</v>
      </c>
      <c r="AZ128" s="98" t="s">
        <v>6215</v>
      </c>
      <c r="BA128" s="98" t="s">
        <v>6218</v>
      </c>
      <c r="BB128" s="98" t="s">
        <v>6215</v>
      </c>
      <c r="BD128" s="98" t="s">
        <v>6892</v>
      </c>
      <c r="BF128" s="98" t="s">
        <v>6919</v>
      </c>
      <c r="BG128" s="98" t="s">
        <v>6920</v>
      </c>
    </row>
    <row r="129" spans="1:59" x14ac:dyDescent="0.35">
      <c r="A129" s="98" t="s">
        <v>8841</v>
      </c>
      <c r="B129" s="17">
        <v>45359.545451388891</v>
      </c>
      <c r="C129" t="s">
        <v>8860</v>
      </c>
      <c r="D129" t="s">
        <v>8497</v>
      </c>
      <c r="E129" s="98" t="s">
        <v>58</v>
      </c>
      <c r="F129" t="s">
        <v>6213</v>
      </c>
      <c r="G129" t="s">
        <v>1245</v>
      </c>
      <c r="H129" s="275">
        <v>2004</v>
      </c>
      <c r="I129" t="s">
        <v>6230</v>
      </c>
      <c r="J129" t="s">
        <v>6215</v>
      </c>
      <c r="K129" t="s">
        <v>6216</v>
      </c>
      <c r="L129" t="s">
        <v>6215</v>
      </c>
      <c r="M129" t="s">
        <v>6217</v>
      </c>
      <c r="O129" t="s">
        <v>6215</v>
      </c>
      <c r="S129" s="107">
        <v>253</v>
      </c>
      <c r="T129" s="98" t="s">
        <v>6215</v>
      </c>
      <c r="U129" t="s">
        <v>8150</v>
      </c>
      <c r="V129" t="s">
        <v>6218</v>
      </c>
      <c r="W129" t="s">
        <v>6268</v>
      </c>
      <c r="Y129" s="98">
        <v>3</v>
      </c>
      <c r="Z129" s="98">
        <v>7</v>
      </c>
      <c r="AA129" s="98">
        <v>0</v>
      </c>
      <c r="AB129" s="98">
        <f>SUM(Y129:AA129)</f>
        <v>10</v>
      </c>
      <c r="AC129" t="s">
        <v>6246</v>
      </c>
      <c r="AD129" t="s">
        <v>8491</v>
      </c>
      <c r="AF129" s="12">
        <v>5</v>
      </c>
      <c r="AG129" s="12">
        <v>6</v>
      </c>
      <c r="AH129" s="12">
        <f>SUM(AF129:AG129)</f>
        <v>11</v>
      </c>
      <c r="AJ129" s="238">
        <v>50000</v>
      </c>
      <c r="AK129" s="238">
        <v>20000</v>
      </c>
      <c r="AL129" t="s">
        <v>8363</v>
      </c>
      <c r="AM129" t="s">
        <v>6215</v>
      </c>
      <c r="AN129" t="s">
        <v>6389</v>
      </c>
      <c r="AP129" s="149">
        <v>8000</v>
      </c>
      <c r="AQ129" s="113">
        <f t="shared" si="4"/>
        <v>185.70921187331848</v>
      </c>
      <c r="AR129">
        <v>11600</v>
      </c>
      <c r="AS129" s="141" t="s">
        <v>6223</v>
      </c>
      <c r="AT129" s="298">
        <v>500000</v>
      </c>
      <c r="AU129" s="18">
        <v>300000</v>
      </c>
      <c r="AV129" s="18">
        <v>70000</v>
      </c>
      <c r="AX129" t="s">
        <v>6215</v>
      </c>
      <c r="AY129" t="s">
        <v>6215</v>
      </c>
      <c r="AZ129" t="s">
        <v>6215</v>
      </c>
      <c r="BA129" t="s">
        <v>6215</v>
      </c>
      <c r="BB129" t="s">
        <v>6215</v>
      </c>
      <c r="BC129" t="s">
        <v>6271</v>
      </c>
      <c r="BD129" t="s">
        <v>8861</v>
      </c>
      <c r="BE129" t="s">
        <v>6218</v>
      </c>
      <c r="BF129" t="s">
        <v>6271</v>
      </c>
    </row>
    <row r="130" spans="1:59" x14ac:dyDescent="0.35">
      <c r="A130" s="98" t="s">
        <v>7742</v>
      </c>
      <c r="B130" s="17">
        <v>45146.567627314813</v>
      </c>
      <c r="C130" s="98" t="s">
        <v>7743</v>
      </c>
      <c r="D130" s="98" t="s">
        <v>7744</v>
      </c>
      <c r="E130" s="244" t="s">
        <v>14</v>
      </c>
      <c r="F130" s="98" t="s">
        <v>6213</v>
      </c>
      <c r="G130" s="98" t="s">
        <v>1245</v>
      </c>
      <c r="H130" s="115">
        <v>2006</v>
      </c>
      <c r="I130" s="98" t="s">
        <v>6230</v>
      </c>
      <c r="J130" s="98" t="s">
        <v>6215</v>
      </c>
      <c r="K130" s="98" t="s">
        <v>6216</v>
      </c>
      <c r="L130" s="98" t="s">
        <v>6215</v>
      </c>
      <c r="M130" s="98" t="s">
        <v>6217</v>
      </c>
      <c r="O130" s="98" t="s">
        <v>6215</v>
      </c>
      <c r="S130" s="107">
        <v>309</v>
      </c>
      <c r="T130" s="98" t="s">
        <v>6215</v>
      </c>
      <c r="V130" s="98" t="s">
        <v>6218</v>
      </c>
      <c r="W130" s="98" t="s">
        <v>6219</v>
      </c>
      <c r="AB130" s="98">
        <v>6</v>
      </c>
      <c r="AC130" s="98" t="s">
        <v>6220</v>
      </c>
      <c r="AD130" s="98" t="s">
        <v>7745</v>
      </c>
      <c r="AJ130" s="18"/>
      <c r="AK130" s="18"/>
      <c r="AN130" s="98" t="s">
        <v>6233</v>
      </c>
      <c r="AP130" s="264">
        <v>2700</v>
      </c>
      <c r="AQ130" s="113">
        <f t="shared" si="4"/>
        <v>62.676859007244985</v>
      </c>
      <c r="AR130" s="18">
        <v>5500</v>
      </c>
      <c r="AS130" s="141" t="s">
        <v>6223</v>
      </c>
      <c r="AT130" s="96"/>
      <c r="AU130" s="18"/>
      <c r="AV130" s="18"/>
      <c r="AX130" s="98" t="s">
        <v>6215</v>
      </c>
      <c r="AY130" s="98" t="s">
        <v>6215</v>
      </c>
      <c r="AZ130" s="98" t="s">
        <v>6215</v>
      </c>
      <c r="BA130" s="98" t="s">
        <v>6215</v>
      </c>
      <c r="BB130" s="98" t="s">
        <v>6215</v>
      </c>
      <c r="BD130" s="98" t="s">
        <v>6892</v>
      </c>
      <c r="BF130" s="98" t="s">
        <v>6218</v>
      </c>
      <c r="BG130" s="98" t="s">
        <v>7746</v>
      </c>
    </row>
    <row r="131" spans="1:59" x14ac:dyDescent="0.35">
      <c r="A131" s="98" t="s">
        <v>10030</v>
      </c>
      <c r="B131" s="17">
        <v>45565.641759259262</v>
      </c>
      <c r="C131" s="154" t="s">
        <v>3154</v>
      </c>
      <c r="D131" s="154" t="s">
        <v>10303</v>
      </c>
      <c r="E131" s="244" t="s">
        <v>2374</v>
      </c>
      <c r="F131" s="154" t="s">
        <v>6334</v>
      </c>
      <c r="G131" s="154" t="s">
        <v>1248</v>
      </c>
      <c r="H131" s="115">
        <v>2019</v>
      </c>
      <c r="I131" s="154" t="s">
        <v>6230</v>
      </c>
      <c r="J131" s="154" t="s">
        <v>6215</v>
      </c>
      <c r="K131" s="154" t="s">
        <v>6245</v>
      </c>
      <c r="L131" s="154" t="s">
        <v>6215</v>
      </c>
      <c r="M131" s="154" t="s">
        <v>6217</v>
      </c>
      <c r="O131" s="154" t="s">
        <v>6218</v>
      </c>
      <c r="Q131" s="319">
        <v>43</v>
      </c>
      <c r="R131" s="319">
        <v>55</v>
      </c>
      <c r="S131" s="319">
        <f>SUM(Q131:R131)</f>
        <v>98</v>
      </c>
      <c r="T131" s="244" t="s">
        <v>6215</v>
      </c>
      <c r="U131" s="154" t="s">
        <v>7390</v>
      </c>
      <c r="V131" s="154" t="s">
        <v>6218</v>
      </c>
      <c r="W131" s="154" t="s">
        <v>6268</v>
      </c>
      <c r="Y131" s="244">
        <v>5</v>
      </c>
      <c r="Z131" s="244">
        <v>6</v>
      </c>
      <c r="AA131" s="244">
        <v>5</v>
      </c>
      <c r="AB131" s="98">
        <f>SUM(Y131:AA131)</f>
        <v>16</v>
      </c>
      <c r="AC131" s="154" t="s">
        <v>6220</v>
      </c>
      <c r="AD131" s="154" t="s">
        <v>10304</v>
      </c>
      <c r="AF131" s="315">
        <v>2</v>
      </c>
      <c r="AG131" s="315">
        <v>4</v>
      </c>
      <c r="AH131" s="12">
        <f>SUM(AF131:AG131)</f>
        <v>6</v>
      </c>
      <c r="AJ131" s="316">
        <v>15000</v>
      </c>
      <c r="AK131" s="316">
        <v>10000</v>
      </c>
      <c r="AL131" s="154" t="s">
        <v>8267</v>
      </c>
      <c r="AM131" s="154" t="s">
        <v>6215</v>
      </c>
      <c r="AN131" s="154" t="s">
        <v>6233</v>
      </c>
      <c r="AP131" s="316">
        <v>15000</v>
      </c>
      <c r="AQ131" s="113">
        <f t="shared" si="4"/>
        <v>348.20477226247215</v>
      </c>
      <c r="AR131" s="316">
        <v>30000</v>
      </c>
      <c r="AS131" s="141" t="s">
        <v>6223</v>
      </c>
      <c r="AT131" s="318">
        <v>15000</v>
      </c>
      <c r="AU131" s="318">
        <v>240000</v>
      </c>
      <c r="AV131" s="316">
        <v>100000</v>
      </c>
      <c r="AX131" s="154" t="s">
        <v>6218</v>
      </c>
      <c r="AY131" s="154" t="s">
        <v>6215</v>
      </c>
      <c r="AZ131" s="154" t="s">
        <v>6215</v>
      </c>
      <c r="BA131" s="154" t="s">
        <v>6215</v>
      </c>
      <c r="BB131" s="154" t="s">
        <v>6215</v>
      </c>
      <c r="BC131" s="154" t="s">
        <v>9602</v>
      </c>
      <c r="BD131" s="154" t="s">
        <v>6774</v>
      </c>
      <c r="BE131" s="154" t="s">
        <v>6218</v>
      </c>
      <c r="BF131" s="154" t="s">
        <v>6235</v>
      </c>
    </row>
    <row r="132" spans="1:59" x14ac:dyDescent="0.35">
      <c r="A132" s="98" t="s">
        <v>11664</v>
      </c>
      <c r="B132" s="117">
        <v>45910.458124999997</v>
      </c>
      <c r="C132" s="154" t="s">
        <v>6089</v>
      </c>
      <c r="D132" s="154" t="s">
        <v>11715</v>
      </c>
      <c r="E132" s="131" t="s">
        <v>2861</v>
      </c>
      <c r="F132" s="154" t="s">
        <v>6725</v>
      </c>
      <c r="G132" s="154" t="s">
        <v>1248</v>
      </c>
      <c r="H132" s="115">
        <v>2010</v>
      </c>
      <c r="I132" s="154" t="s">
        <v>6294</v>
      </c>
      <c r="J132" s="154" t="s">
        <v>6215</v>
      </c>
      <c r="K132" s="154" t="s">
        <v>6216</v>
      </c>
      <c r="L132" s="154" t="s">
        <v>6215</v>
      </c>
      <c r="M132" s="154" t="s">
        <v>6267</v>
      </c>
      <c r="O132" s="154" t="s">
        <v>6215</v>
      </c>
      <c r="Q132" s="129">
        <v>80</v>
      </c>
      <c r="R132" s="129">
        <v>120</v>
      </c>
      <c r="S132" s="129">
        <v>200</v>
      </c>
      <c r="T132" s="154" t="s">
        <v>6215</v>
      </c>
      <c r="U132" s="154" t="s">
        <v>6474</v>
      </c>
      <c r="V132" s="154" t="s">
        <v>6215</v>
      </c>
      <c r="W132" s="154" t="s">
        <v>6219</v>
      </c>
      <c r="Y132" s="98">
        <v>3</v>
      </c>
      <c r="Z132" s="98">
        <v>3</v>
      </c>
      <c r="AA132" s="98">
        <v>6</v>
      </c>
      <c r="AB132" s="98">
        <v>12</v>
      </c>
      <c r="AC132" s="154" t="s">
        <v>6246</v>
      </c>
      <c r="AD132" s="154" t="s">
        <v>11648</v>
      </c>
      <c r="AF132" s="12">
        <v>4</v>
      </c>
      <c r="AG132" s="12">
        <v>5</v>
      </c>
      <c r="AH132" s="12">
        <v>9</v>
      </c>
      <c r="AJ132" s="355">
        <v>20000</v>
      </c>
      <c r="AK132" s="355">
        <v>10000</v>
      </c>
      <c r="AL132" s="98" t="s">
        <v>7392</v>
      </c>
      <c r="AM132" s="98" t="s">
        <v>6215</v>
      </c>
      <c r="AN132" s="98" t="s">
        <v>6262</v>
      </c>
      <c r="AP132" s="358">
        <v>5000</v>
      </c>
      <c r="AQ132" s="113">
        <f>(AP132*3)/129.2404</f>
        <v>116.06277913098381</v>
      </c>
      <c r="AR132" s="355">
        <v>5000</v>
      </c>
      <c r="AS132" s="154" t="s">
        <v>11551</v>
      </c>
      <c r="AT132" s="356">
        <v>5000</v>
      </c>
      <c r="AU132" s="356">
        <v>40000</v>
      </c>
      <c r="AV132" s="356">
        <v>60000</v>
      </c>
      <c r="AX132" s="154" t="s">
        <v>6215</v>
      </c>
      <c r="AY132" s="154" t="s">
        <v>6215</v>
      </c>
      <c r="AZ132" s="154" t="s">
        <v>6215</v>
      </c>
      <c r="BA132" s="154" t="s">
        <v>6215</v>
      </c>
      <c r="BB132" s="154" t="s">
        <v>6215</v>
      </c>
      <c r="BC132" s="154" t="s">
        <v>10554</v>
      </c>
      <c r="BD132" s="154" t="s">
        <v>8253</v>
      </c>
      <c r="BE132" s="154" t="s">
        <v>6218</v>
      </c>
      <c r="BF132" s="154" t="s">
        <v>11405</v>
      </c>
    </row>
    <row r="133" spans="1:59" x14ac:dyDescent="0.35">
      <c r="A133" s="98" t="s">
        <v>11511</v>
      </c>
      <c r="B133" s="117">
        <v>45854.556805555556</v>
      </c>
      <c r="C133" s="154" t="s">
        <v>5668</v>
      </c>
      <c r="D133" s="154" t="s">
        <v>11595</v>
      </c>
      <c r="E133" t="s">
        <v>2861</v>
      </c>
      <c r="F133" s="154" t="s">
        <v>6725</v>
      </c>
      <c r="G133" s="154" t="s">
        <v>1245</v>
      </c>
      <c r="H133" s="115">
        <v>2023</v>
      </c>
      <c r="I133" s="154" t="s">
        <v>6214</v>
      </c>
      <c r="J133" s="154" t="s">
        <v>6215</v>
      </c>
      <c r="K133" s="154" t="s">
        <v>6216</v>
      </c>
      <c r="L133" s="154" t="s">
        <v>6215</v>
      </c>
      <c r="M133" s="154" t="s">
        <v>6267</v>
      </c>
      <c r="O133" s="154" t="s">
        <v>6218</v>
      </c>
      <c r="Q133" s="107">
        <v>20</v>
      </c>
      <c r="R133" s="107">
        <v>30</v>
      </c>
      <c r="S133" s="107">
        <v>50</v>
      </c>
      <c r="T133" s="154" t="s">
        <v>6215</v>
      </c>
      <c r="U133" s="154" t="s">
        <v>7390</v>
      </c>
      <c r="V133" s="154" t="s">
        <v>6215</v>
      </c>
      <c r="W133" s="154" t="s">
        <v>6219</v>
      </c>
      <c r="Y133" s="154" t="s">
        <v>6944</v>
      </c>
      <c r="Z133" s="154" t="s">
        <v>6944</v>
      </c>
      <c r="AA133" s="154" t="s">
        <v>6944</v>
      </c>
      <c r="AB133" s="154" t="s">
        <v>6991</v>
      </c>
      <c r="AC133" s="154" t="s">
        <v>6246</v>
      </c>
      <c r="AD133" s="154" t="s">
        <v>8431</v>
      </c>
      <c r="AF133" s="154">
        <v>1</v>
      </c>
      <c r="AG133" s="154">
        <v>2</v>
      </c>
      <c r="AH133" s="154">
        <v>3</v>
      </c>
      <c r="AJ133" s="154">
        <v>6000</v>
      </c>
      <c r="AK133" s="154">
        <v>12000</v>
      </c>
      <c r="AL133" s="154" t="s">
        <v>6474</v>
      </c>
      <c r="AM133" s="154" t="s">
        <v>6215</v>
      </c>
      <c r="AN133" s="154" t="s">
        <v>6248</v>
      </c>
      <c r="AP133" s="354">
        <v>5000</v>
      </c>
      <c r="AQ133" s="113">
        <f>(AP133*3)/129.2394</f>
        <v>116.06367717584577</v>
      </c>
      <c r="AR133" s="354">
        <v>5000</v>
      </c>
      <c r="AS133" s="154" t="s">
        <v>6223</v>
      </c>
      <c r="AT133" s="154">
        <v>2000</v>
      </c>
      <c r="AU133" s="154">
        <v>80000</v>
      </c>
      <c r="AV133" s="154">
        <v>50000</v>
      </c>
      <c r="AX133" s="154" t="s">
        <v>6215</v>
      </c>
      <c r="AY133" s="154" t="s">
        <v>6215</v>
      </c>
      <c r="AZ133" s="154" t="s">
        <v>6215</v>
      </c>
      <c r="BA133" s="154" t="s">
        <v>6215</v>
      </c>
      <c r="BB133" s="154" t="s">
        <v>6215</v>
      </c>
      <c r="BC133" s="154" t="s">
        <v>10407</v>
      </c>
      <c r="BD133" s="154" t="s">
        <v>6844</v>
      </c>
      <c r="BE133" s="154" t="s">
        <v>6218</v>
      </c>
      <c r="BF133" s="154" t="s">
        <v>8110</v>
      </c>
    </row>
    <row r="134" spans="1:59" x14ac:dyDescent="0.35">
      <c r="A134" s="98" t="s">
        <v>10933</v>
      </c>
      <c r="B134" s="117">
        <v>45741.647581018522</v>
      </c>
      <c r="C134" s="154" t="s">
        <v>4674</v>
      </c>
      <c r="D134" s="154" t="s">
        <v>11066</v>
      </c>
      <c r="E134" s="244" t="s">
        <v>261</v>
      </c>
      <c r="F134" s="154" t="s">
        <v>6286</v>
      </c>
      <c r="G134" s="154" t="s">
        <v>1248</v>
      </c>
      <c r="H134" s="115">
        <v>2020</v>
      </c>
      <c r="I134" s="154" t="s">
        <v>6214</v>
      </c>
      <c r="J134" s="154" t="s">
        <v>6215</v>
      </c>
      <c r="K134" s="154" t="s">
        <v>6216</v>
      </c>
      <c r="L134" s="154" t="s">
        <v>6218</v>
      </c>
      <c r="M134" s="154" t="s">
        <v>6231</v>
      </c>
      <c r="O134" s="154" t="s">
        <v>6218</v>
      </c>
      <c r="Q134" s="107">
        <v>102</v>
      </c>
      <c r="R134" s="107">
        <v>52</v>
      </c>
      <c r="S134" s="107">
        <v>154</v>
      </c>
      <c r="T134" s="154" t="s">
        <v>6215</v>
      </c>
      <c r="U134" s="154" t="s">
        <v>7390</v>
      </c>
      <c r="V134" s="154" t="s">
        <v>6218</v>
      </c>
      <c r="W134" s="154" t="s">
        <v>6219</v>
      </c>
      <c r="Y134" s="98">
        <v>4</v>
      </c>
      <c r="Z134" s="98">
        <v>4</v>
      </c>
      <c r="AA134" s="98">
        <v>2</v>
      </c>
      <c r="AB134" s="98">
        <f>Y134+Z134+AA134</f>
        <v>10</v>
      </c>
      <c r="AC134" s="154" t="s">
        <v>6220</v>
      </c>
      <c r="AD134" s="154" t="s">
        <v>9409</v>
      </c>
      <c r="AF134" s="315">
        <v>4</v>
      </c>
      <c r="AG134" s="315">
        <v>3</v>
      </c>
      <c r="AH134" s="12">
        <f>SUM(AF134:AG134)</f>
        <v>7</v>
      </c>
      <c r="AJ134" s="316">
        <v>20000</v>
      </c>
      <c r="AK134" s="316">
        <v>15000</v>
      </c>
      <c r="AL134" s="154" t="s">
        <v>7392</v>
      </c>
      <c r="AM134" s="154" t="s">
        <v>6215</v>
      </c>
      <c r="AN134" s="154" t="s">
        <v>6896</v>
      </c>
      <c r="AP134" s="316">
        <v>4500</v>
      </c>
      <c r="AQ134" s="113">
        <f t="shared" ref="AQ134:AQ153" si="5">(AP134*3)/129.2343</f>
        <v>104.46143167874165</v>
      </c>
      <c r="AR134" s="316">
        <v>12000</v>
      </c>
      <c r="AS134" s="141" t="s">
        <v>6223</v>
      </c>
      <c r="AT134" s="316">
        <v>10500</v>
      </c>
      <c r="AU134" s="316">
        <v>1288000</v>
      </c>
      <c r="AV134" s="316">
        <v>689000</v>
      </c>
      <c r="AX134" s="154" t="s">
        <v>6215</v>
      </c>
      <c r="AY134" s="154" t="s">
        <v>6215</v>
      </c>
      <c r="AZ134" s="154" t="s">
        <v>6215</v>
      </c>
      <c r="BA134" s="154" t="s">
        <v>6215</v>
      </c>
      <c r="BB134" s="154" t="s">
        <v>6215</v>
      </c>
      <c r="BC134" s="154" t="s">
        <v>11067</v>
      </c>
      <c r="BD134" s="154" t="s">
        <v>6774</v>
      </c>
      <c r="BE134" s="154" t="s">
        <v>6218</v>
      </c>
      <c r="BF134" s="154" t="s">
        <v>8686</v>
      </c>
    </row>
    <row r="135" spans="1:59" x14ac:dyDescent="0.35">
      <c r="A135" s="98" t="s">
        <v>6637</v>
      </c>
      <c r="B135" s="17">
        <v>45050.503634259258</v>
      </c>
      <c r="C135" s="98" t="s">
        <v>3042</v>
      </c>
      <c r="D135" s="154" t="s">
        <v>6638</v>
      </c>
      <c r="E135" t="s">
        <v>32</v>
      </c>
      <c r="F135" s="98" t="s">
        <v>6213</v>
      </c>
      <c r="G135" s="98" t="s">
        <v>1248</v>
      </c>
      <c r="H135" s="115">
        <v>2010</v>
      </c>
      <c r="I135" s="98" t="s">
        <v>6230</v>
      </c>
      <c r="J135" s="98" t="s">
        <v>6215</v>
      </c>
      <c r="K135" s="98" t="s">
        <v>6216</v>
      </c>
      <c r="L135" s="98" t="s">
        <v>6215</v>
      </c>
      <c r="M135" s="98" t="s">
        <v>6217</v>
      </c>
      <c r="O135" s="98" t="s">
        <v>6215</v>
      </c>
      <c r="S135" s="107">
        <v>220</v>
      </c>
      <c r="T135" s="98" t="s">
        <v>6215</v>
      </c>
      <c r="V135" s="98" t="s">
        <v>6215</v>
      </c>
      <c r="W135" s="98" t="s">
        <v>6219</v>
      </c>
      <c r="AB135" s="98">
        <v>8</v>
      </c>
      <c r="AC135" s="98" t="s">
        <v>6220</v>
      </c>
      <c r="AD135" s="98" t="s">
        <v>6639</v>
      </c>
      <c r="AJ135" s="18"/>
      <c r="AK135" s="18"/>
      <c r="AM135" s="98" t="s">
        <v>6215</v>
      </c>
      <c r="AN135" s="98" t="s">
        <v>6233</v>
      </c>
      <c r="AP135" s="268">
        <v>2700</v>
      </c>
      <c r="AQ135" s="113">
        <f t="shared" si="5"/>
        <v>62.676859007244985</v>
      </c>
      <c r="AR135" s="269">
        <v>6500</v>
      </c>
      <c r="AS135" s="141" t="s">
        <v>6223</v>
      </c>
      <c r="AT135" s="266">
        <v>17750</v>
      </c>
      <c r="AU135" s="269">
        <v>500000</v>
      </c>
      <c r="AV135" s="269">
        <v>400000</v>
      </c>
      <c r="AX135" s="98" t="s">
        <v>6215</v>
      </c>
      <c r="AY135" s="98" t="s">
        <v>6215</v>
      </c>
      <c r="AZ135" s="98" t="s">
        <v>6215</v>
      </c>
      <c r="BA135" s="98" t="s">
        <v>6215</v>
      </c>
      <c r="BB135" s="98" t="s">
        <v>6215</v>
      </c>
      <c r="BD135" s="98" t="s">
        <v>6640</v>
      </c>
      <c r="BF135" s="98" t="s">
        <v>6235</v>
      </c>
      <c r="BG135" s="98" t="s">
        <v>6641</v>
      </c>
    </row>
    <row r="136" spans="1:59" x14ac:dyDescent="0.35">
      <c r="A136" s="98" t="s">
        <v>8434</v>
      </c>
      <c r="B136" s="289">
        <v>45254.601504629602</v>
      </c>
      <c r="C136" s="242" t="s">
        <v>3526</v>
      </c>
      <c r="D136" s="242" t="s">
        <v>8435</v>
      </c>
      <c r="E136" s="98" t="s">
        <v>139</v>
      </c>
      <c r="F136" s="242" t="s">
        <v>6213</v>
      </c>
      <c r="G136" s="242" t="s">
        <v>1245</v>
      </c>
      <c r="H136" s="276">
        <v>2018</v>
      </c>
      <c r="I136" s="242" t="s">
        <v>6230</v>
      </c>
      <c r="J136" s="242" t="s">
        <v>6215</v>
      </c>
      <c r="K136" s="242" t="s">
        <v>6216</v>
      </c>
      <c r="L136" s="242" t="s">
        <v>6215</v>
      </c>
      <c r="M136" s="242" t="s">
        <v>6267</v>
      </c>
      <c r="N136" s="242"/>
      <c r="O136" s="242" t="s">
        <v>6215</v>
      </c>
      <c r="S136" s="241">
        <v>150</v>
      </c>
      <c r="T136" s="242" t="s">
        <v>6215</v>
      </c>
      <c r="U136" s="242" t="s">
        <v>7390</v>
      </c>
      <c r="V136" s="242" t="s">
        <v>6215</v>
      </c>
      <c r="W136" s="242" t="s">
        <v>6219</v>
      </c>
      <c r="Y136" s="242">
        <v>3</v>
      </c>
      <c r="Z136" s="242">
        <v>3</v>
      </c>
      <c r="AA136" s="242">
        <v>4</v>
      </c>
      <c r="AB136" s="242">
        <v>10</v>
      </c>
      <c r="AC136" s="242" t="s">
        <v>6220</v>
      </c>
      <c r="AD136" s="242" t="s">
        <v>7993</v>
      </c>
      <c r="AF136" s="290">
        <v>3</v>
      </c>
      <c r="AG136" s="290">
        <v>3</v>
      </c>
      <c r="AH136" s="290">
        <v>6</v>
      </c>
      <c r="AJ136" s="269">
        <v>50000</v>
      </c>
      <c r="AK136" s="269">
        <v>20000</v>
      </c>
      <c r="AL136" s="242" t="s">
        <v>8267</v>
      </c>
      <c r="AM136" s="242" t="s">
        <v>6215</v>
      </c>
      <c r="AN136" s="242" t="s">
        <v>6896</v>
      </c>
      <c r="AP136" s="268">
        <v>2750</v>
      </c>
      <c r="AQ136" s="113">
        <f t="shared" si="5"/>
        <v>63.837541581453223</v>
      </c>
      <c r="AR136" s="269">
        <v>5000</v>
      </c>
      <c r="AS136" s="141" t="s">
        <v>6223</v>
      </c>
      <c r="AT136" s="266">
        <v>18000</v>
      </c>
      <c r="AU136" s="269">
        <v>15000</v>
      </c>
      <c r="AV136" s="269">
        <v>50000</v>
      </c>
      <c r="AX136" s="242" t="s">
        <v>6215</v>
      </c>
      <c r="AY136" s="242" t="s">
        <v>6215</v>
      </c>
      <c r="AZ136" s="242" t="s">
        <v>6215</v>
      </c>
      <c r="BA136" s="242" t="s">
        <v>6215</v>
      </c>
      <c r="BB136" s="242" t="s">
        <v>6215</v>
      </c>
      <c r="BC136" s="242" t="s">
        <v>8436</v>
      </c>
      <c r="BD136" s="242" t="s">
        <v>8437</v>
      </c>
      <c r="BE136" s="242" t="s">
        <v>6215</v>
      </c>
      <c r="BF136" s="242" t="s">
        <v>6218</v>
      </c>
      <c r="BG136" s="98" t="s">
        <v>8438</v>
      </c>
    </row>
    <row r="137" spans="1:59" x14ac:dyDescent="0.35">
      <c r="A137" s="98" t="s">
        <v>9932</v>
      </c>
      <c r="B137" s="17">
        <v>45505.522662037038</v>
      </c>
      <c r="C137" s="154" t="s">
        <v>2754</v>
      </c>
      <c r="D137" s="154" t="s">
        <v>9947</v>
      </c>
      <c r="E137" s="244" t="s">
        <v>549</v>
      </c>
      <c r="F137" s="154" t="s">
        <v>6286</v>
      </c>
      <c r="G137" s="154" t="s">
        <v>1245</v>
      </c>
      <c r="H137" s="115">
        <v>2014</v>
      </c>
      <c r="I137" s="154" t="s">
        <v>6214</v>
      </c>
      <c r="J137" s="154" t="s">
        <v>6215</v>
      </c>
      <c r="K137" s="154" t="s">
        <v>6245</v>
      </c>
      <c r="L137" s="154" t="s">
        <v>6218</v>
      </c>
      <c r="M137" s="154" t="s">
        <v>6231</v>
      </c>
      <c r="O137" s="154" t="s">
        <v>6215</v>
      </c>
      <c r="Q137" s="243">
        <v>150</v>
      </c>
      <c r="R137" s="243">
        <v>225</v>
      </c>
      <c r="S137" s="243">
        <f>Q137+R137</f>
        <v>375</v>
      </c>
      <c r="T137" s="244" t="s">
        <v>6215</v>
      </c>
      <c r="U137" s="154" t="s">
        <v>7390</v>
      </c>
      <c r="V137" s="154" t="s">
        <v>6218</v>
      </c>
      <c r="W137" s="154" t="s">
        <v>6219</v>
      </c>
      <c r="Y137" s="244">
        <v>5</v>
      </c>
      <c r="Z137" s="244">
        <v>4</v>
      </c>
      <c r="AA137" s="244">
        <v>0</v>
      </c>
      <c r="AB137" s="98">
        <f>Y137+Z137+AA137</f>
        <v>9</v>
      </c>
      <c r="AC137" s="154" t="s">
        <v>6757</v>
      </c>
      <c r="AD137" s="154" t="s">
        <v>9948</v>
      </c>
      <c r="AF137" s="315">
        <v>3</v>
      </c>
      <c r="AG137" s="315">
        <v>9</v>
      </c>
      <c r="AH137" s="12">
        <f>AF137+AG137</f>
        <v>12</v>
      </c>
      <c r="AJ137" s="316">
        <v>15000</v>
      </c>
      <c r="AK137" s="316">
        <v>9000</v>
      </c>
      <c r="AL137" s="154" t="s">
        <v>8449</v>
      </c>
      <c r="AM137" s="154" t="s">
        <v>6215</v>
      </c>
      <c r="AN137" s="154" t="s">
        <v>6262</v>
      </c>
      <c r="AP137" s="316">
        <v>6000</v>
      </c>
      <c r="AQ137" s="113">
        <f t="shared" si="5"/>
        <v>139.28190890498885</v>
      </c>
      <c r="AR137" s="316">
        <v>7600</v>
      </c>
      <c r="AS137" s="141" t="s">
        <v>6223</v>
      </c>
      <c r="AT137" s="317">
        <v>562000</v>
      </c>
      <c r="AU137" s="317">
        <v>793100</v>
      </c>
      <c r="AV137" s="317">
        <v>350000</v>
      </c>
      <c r="AW137" s="154"/>
      <c r="AX137" s="154" t="s">
        <v>6218</v>
      </c>
      <c r="AY137" s="154" t="s">
        <v>6215</v>
      </c>
      <c r="AZ137" s="154" t="s">
        <v>6215</v>
      </c>
      <c r="BA137" s="154" t="s">
        <v>6218</v>
      </c>
      <c r="BB137" s="154" t="s">
        <v>6215</v>
      </c>
      <c r="BC137" s="154" t="s">
        <v>6962</v>
      </c>
      <c r="BD137" s="154" t="s">
        <v>9949</v>
      </c>
      <c r="BE137" s="154" t="s">
        <v>6218</v>
      </c>
      <c r="BF137" s="154" t="s">
        <v>6235</v>
      </c>
    </row>
    <row r="138" spans="1:59" x14ac:dyDescent="0.35">
      <c r="A138" s="98" t="s">
        <v>8200</v>
      </c>
      <c r="B138" s="17">
        <v>45469.400266203702</v>
      </c>
      <c r="C138" t="s">
        <v>9513</v>
      </c>
      <c r="D138" t="s">
        <v>9514</v>
      </c>
      <c r="E138" s="98" t="s">
        <v>2374</v>
      </c>
      <c r="F138" t="s">
        <v>6334</v>
      </c>
      <c r="G138" t="s">
        <v>1248</v>
      </c>
      <c r="H138" s="115">
        <v>2009</v>
      </c>
      <c r="I138" t="s">
        <v>6294</v>
      </c>
      <c r="J138" t="s">
        <v>6215</v>
      </c>
      <c r="K138" t="s">
        <v>6216</v>
      </c>
      <c r="L138" t="s">
        <v>6215</v>
      </c>
      <c r="M138" t="s">
        <v>6267</v>
      </c>
      <c r="O138" t="s">
        <v>6218</v>
      </c>
      <c r="P138"/>
      <c r="S138" s="107">
        <v>105</v>
      </c>
      <c r="T138" s="98" t="s">
        <v>6215</v>
      </c>
      <c r="U138" t="s">
        <v>7390</v>
      </c>
      <c r="V138" t="s">
        <v>6215</v>
      </c>
      <c r="W138" t="s">
        <v>6219</v>
      </c>
      <c r="Y138" s="98">
        <v>2</v>
      </c>
      <c r="Z138" s="98">
        <v>2</v>
      </c>
      <c r="AA138" s="98">
        <v>0</v>
      </c>
      <c r="AB138" s="98">
        <f>SUM(Y138:AA138)</f>
        <v>4</v>
      </c>
      <c r="AC138" t="s">
        <v>6220</v>
      </c>
      <c r="AD138" t="s">
        <v>9515</v>
      </c>
      <c r="AF138" s="12">
        <v>2</v>
      </c>
      <c r="AG138" s="12">
        <v>7</v>
      </c>
      <c r="AH138" s="12">
        <f>AF138+AG138</f>
        <v>9</v>
      </c>
      <c r="AJ138" s="238">
        <v>25000</v>
      </c>
      <c r="AK138" s="238">
        <v>10000</v>
      </c>
      <c r="AL138" t="s">
        <v>8267</v>
      </c>
      <c r="AM138" t="s">
        <v>6215</v>
      </c>
      <c r="AN138" t="s">
        <v>6233</v>
      </c>
      <c r="AP138" s="238">
        <v>4100</v>
      </c>
      <c r="AQ138" s="113">
        <f t="shared" si="5"/>
        <v>95.175971085075716</v>
      </c>
      <c r="AR138" s="238">
        <v>6000</v>
      </c>
      <c r="AS138" s="141" t="s">
        <v>6223</v>
      </c>
      <c r="AT138" s="282">
        <v>15000</v>
      </c>
      <c r="AU138" s="283">
        <v>339500</v>
      </c>
      <c r="AV138" s="283">
        <v>120000</v>
      </c>
      <c r="AX138" t="s">
        <v>6218</v>
      </c>
      <c r="AY138" t="s">
        <v>6215</v>
      </c>
      <c r="AZ138" t="s">
        <v>6215</v>
      </c>
      <c r="BA138" t="s">
        <v>6218</v>
      </c>
      <c r="BB138" t="s">
        <v>6218</v>
      </c>
      <c r="BC138" t="s">
        <v>8959</v>
      </c>
      <c r="BD138" t="s">
        <v>9516</v>
      </c>
      <c r="BE138" t="s">
        <v>6218</v>
      </c>
      <c r="BF138" t="s">
        <v>6218</v>
      </c>
    </row>
    <row r="139" spans="1:59" x14ac:dyDescent="0.35">
      <c r="A139" s="98" t="s">
        <v>6273</v>
      </c>
      <c r="B139" s="17">
        <v>44915.527708333335</v>
      </c>
      <c r="C139" s="98" t="s">
        <v>1296</v>
      </c>
      <c r="D139" s="98" t="s">
        <v>6274</v>
      </c>
      <c r="E139" s="141" t="s">
        <v>32</v>
      </c>
      <c r="F139" s="98" t="s">
        <v>6213</v>
      </c>
      <c r="G139" s="98" t="s">
        <v>1248</v>
      </c>
      <c r="H139" s="115">
        <v>2017</v>
      </c>
      <c r="I139" s="98" t="s">
        <v>6230</v>
      </c>
      <c r="J139" s="98" t="s">
        <v>6215</v>
      </c>
      <c r="K139" s="98" t="s">
        <v>6216</v>
      </c>
      <c r="L139" s="98" t="s">
        <v>6215</v>
      </c>
      <c r="M139" s="98" t="s">
        <v>6217</v>
      </c>
      <c r="O139" s="98" t="s">
        <v>6215</v>
      </c>
      <c r="S139" s="107">
        <v>500</v>
      </c>
      <c r="T139" s="98" t="s">
        <v>6215</v>
      </c>
      <c r="V139" s="98" t="s">
        <v>6218</v>
      </c>
      <c r="W139" s="98" t="s">
        <v>6219</v>
      </c>
      <c r="AB139" s="98">
        <v>4</v>
      </c>
      <c r="AC139" s="98" t="s">
        <v>6220</v>
      </c>
      <c r="AD139" s="98" t="s">
        <v>6275</v>
      </c>
      <c r="AJ139" s="96"/>
      <c r="AK139" s="96"/>
      <c r="AM139" s="98" t="s">
        <v>6215</v>
      </c>
      <c r="AN139" s="98" t="s">
        <v>6262</v>
      </c>
      <c r="AP139" s="265">
        <v>2800</v>
      </c>
      <c r="AQ139" s="113">
        <f t="shared" si="5"/>
        <v>64.998224155661461</v>
      </c>
      <c r="AR139" s="266">
        <v>5300</v>
      </c>
      <c r="AS139" s="141" t="s">
        <v>6223</v>
      </c>
      <c r="AT139" s="267">
        <v>24000</v>
      </c>
      <c r="AU139" s="266">
        <v>1270000</v>
      </c>
      <c r="AV139" s="266">
        <v>850000</v>
      </c>
      <c r="AX139" s="98" t="s">
        <v>6215</v>
      </c>
      <c r="AY139" s="98" t="s">
        <v>6215</v>
      </c>
      <c r="AZ139" s="98" t="s">
        <v>6215</v>
      </c>
      <c r="BA139" s="98" t="s">
        <v>6215</v>
      </c>
      <c r="BB139" s="98" t="s">
        <v>6215</v>
      </c>
      <c r="BD139" s="98" t="s">
        <v>6276</v>
      </c>
      <c r="BF139" s="98" t="s">
        <v>6235</v>
      </c>
      <c r="BG139" s="98" t="s">
        <v>6277</v>
      </c>
    </row>
    <row r="140" spans="1:59" s="280" customFormat="1" x14ac:dyDescent="0.35">
      <c r="A140" s="98" t="s">
        <v>6686</v>
      </c>
      <c r="B140" s="17">
        <v>45058.523310185185</v>
      </c>
      <c r="C140" s="98" t="s">
        <v>6687</v>
      </c>
      <c r="D140" s="98" t="s">
        <v>6688</v>
      </c>
      <c r="E140" s="141" t="s">
        <v>909</v>
      </c>
      <c r="F140" s="98" t="s">
        <v>6689</v>
      </c>
      <c r="G140" s="98" t="s">
        <v>1248</v>
      </c>
      <c r="H140" s="115">
        <v>2016</v>
      </c>
      <c r="I140" s="98" t="s">
        <v>6294</v>
      </c>
      <c r="J140" s="98" t="s">
        <v>6215</v>
      </c>
      <c r="K140" s="98" t="s">
        <v>6216</v>
      </c>
      <c r="L140" s="98" t="s">
        <v>6215</v>
      </c>
      <c r="M140" s="98" t="s">
        <v>6267</v>
      </c>
      <c r="N140" s="98"/>
      <c r="O140" s="98" t="s">
        <v>6215</v>
      </c>
      <c r="P140" s="98"/>
      <c r="Q140" s="107"/>
      <c r="R140" s="107"/>
      <c r="S140" s="107">
        <v>222</v>
      </c>
      <c r="T140" s="98" t="s">
        <v>6215</v>
      </c>
      <c r="U140" s="98"/>
      <c r="V140" s="98" t="s">
        <v>6215</v>
      </c>
      <c r="W140" s="98" t="s">
        <v>6219</v>
      </c>
      <c r="X140" s="98"/>
      <c r="Y140" s="98"/>
      <c r="Z140" s="98"/>
      <c r="AA140" s="98"/>
      <c r="AB140" s="98">
        <v>6</v>
      </c>
      <c r="AC140" s="98" t="s">
        <v>6220</v>
      </c>
      <c r="AD140" s="98" t="s">
        <v>6690</v>
      </c>
      <c r="AE140" s="98"/>
      <c r="AF140" s="12"/>
      <c r="AG140" s="12"/>
      <c r="AH140" s="12"/>
      <c r="AI140" s="98"/>
      <c r="AJ140" s="18"/>
      <c r="AK140" s="18"/>
      <c r="AL140" s="98"/>
      <c r="AM140" s="98"/>
      <c r="AN140" s="98" t="s">
        <v>6233</v>
      </c>
      <c r="AO140" s="98"/>
      <c r="AP140" s="268">
        <v>2800</v>
      </c>
      <c r="AQ140" s="113">
        <f t="shared" si="5"/>
        <v>64.998224155661461</v>
      </c>
      <c r="AR140" s="269">
        <v>3900</v>
      </c>
      <c r="AS140" s="141" t="s">
        <v>6223</v>
      </c>
      <c r="AT140" s="267">
        <v>20000</v>
      </c>
      <c r="AU140" s="269">
        <v>100000</v>
      </c>
      <c r="AV140" s="269">
        <v>70000</v>
      </c>
      <c r="AW140" s="98"/>
      <c r="AX140" s="98" t="s">
        <v>6215</v>
      </c>
      <c r="AY140" s="98" t="s">
        <v>6215</v>
      </c>
      <c r="AZ140" s="98" t="s">
        <v>6215</v>
      </c>
      <c r="BA140" s="98" t="s">
        <v>6215</v>
      </c>
      <c r="BB140" s="98" t="s">
        <v>6215</v>
      </c>
      <c r="BC140" s="98"/>
      <c r="BD140" s="98" t="s">
        <v>6691</v>
      </c>
      <c r="BE140" s="98"/>
      <c r="BF140" s="98" t="s">
        <v>6271</v>
      </c>
      <c r="BG140" s="98" t="s">
        <v>6692</v>
      </c>
    </row>
    <row r="141" spans="1:59" x14ac:dyDescent="0.35">
      <c r="A141" s="98" t="s">
        <v>9650</v>
      </c>
      <c r="B141" s="17">
        <v>45520.629432870373</v>
      </c>
      <c r="C141" s="154" t="s">
        <v>2925</v>
      </c>
      <c r="D141" s="154" t="s">
        <v>10111</v>
      </c>
      <c r="E141" s="244" t="s">
        <v>230</v>
      </c>
      <c r="F141" s="154" t="s">
        <v>6481</v>
      </c>
      <c r="G141" s="154" t="s">
        <v>1245</v>
      </c>
      <c r="H141" s="115">
        <v>2019</v>
      </c>
      <c r="I141" s="154" t="s">
        <v>6214</v>
      </c>
      <c r="J141" s="154" t="s">
        <v>6295</v>
      </c>
      <c r="K141" s="154" t="s">
        <v>6216</v>
      </c>
      <c r="L141" s="154" t="s">
        <v>6218</v>
      </c>
      <c r="M141" s="154" t="s">
        <v>6267</v>
      </c>
      <c r="O141" s="154" t="s">
        <v>6218</v>
      </c>
      <c r="Q141" s="243">
        <v>15</v>
      </c>
      <c r="R141" s="243">
        <v>35</v>
      </c>
      <c r="S141" s="243">
        <f>Q141+R141</f>
        <v>50</v>
      </c>
      <c r="T141" s="244" t="s">
        <v>6215</v>
      </c>
      <c r="U141" s="154" t="s">
        <v>6474</v>
      </c>
      <c r="V141" s="154" t="s">
        <v>6218</v>
      </c>
      <c r="W141" s="154" t="s">
        <v>6268</v>
      </c>
      <c r="Y141" s="244">
        <v>1</v>
      </c>
      <c r="Z141" s="244">
        <v>2</v>
      </c>
      <c r="AA141" s="244">
        <v>1</v>
      </c>
      <c r="AB141" s="98">
        <f>Y141+Z141+AA141</f>
        <v>4</v>
      </c>
      <c r="AC141" s="154" t="s">
        <v>6474</v>
      </c>
      <c r="AD141" s="154" t="s">
        <v>10112</v>
      </c>
      <c r="AF141" s="315">
        <v>5</v>
      </c>
      <c r="AG141" s="315">
        <v>4</v>
      </c>
      <c r="AH141" s="12">
        <f>AF141+AG141</f>
        <v>9</v>
      </c>
      <c r="AJ141" s="316">
        <v>10000</v>
      </c>
      <c r="AK141" s="316">
        <v>8000</v>
      </c>
      <c r="AL141" s="154" t="s">
        <v>8267</v>
      </c>
      <c r="AM141" s="154" t="s">
        <v>6215</v>
      </c>
      <c r="AN141" s="154" t="s">
        <v>6262</v>
      </c>
      <c r="AP141" s="316">
        <v>5200</v>
      </c>
      <c r="AQ141" s="113">
        <f t="shared" si="5"/>
        <v>120.71098771765701</v>
      </c>
      <c r="AR141" s="316">
        <v>10000</v>
      </c>
      <c r="AS141" s="141" t="s">
        <v>6223</v>
      </c>
      <c r="AT141" s="317">
        <v>200000</v>
      </c>
      <c r="AU141" s="317">
        <v>150000</v>
      </c>
      <c r="AV141" s="317">
        <v>250000</v>
      </c>
      <c r="AW141" s="154"/>
      <c r="AX141" s="154" t="s">
        <v>6215</v>
      </c>
      <c r="AY141" s="154" t="s">
        <v>6215</v>
      </c>
      <c r="AZ141" s="154" t="s">
        <v>6215</v>
      </c>
      <c r="BA141" s="154" t="s">
        <v>6215</v>
      </c>
      <c r="BB141" s="154" t="s">
        <v>6218</v>
      </c>
      <c r="BC141" s="154" t="s">
        <v>8609</v>
      </c>
      <c r="BD141" s="154" t="s">
        <v>10113</v>
      </c>
      <c r="BE141" s="154" t="s">
        <v>6218</v>
      </c>
      <c r="BF141" s="154" t="s">
        <v>6271</v>
      </c>
    </row>
    <row r="142" spans="1:59" x14ac:dyDescent="0.35">
      <c r="A142" s="98" t="s">
        <v>6946</v>
      </c>
      <c r="B142" s="17">
        <v>45087.50509259259</v>
      </c>
      <c r="C142" s="98" t="s">
        <v>6947</v>
      </c>
      <c r="D142" s="98" t="s">
        <v>6948</v>
      </c>
      <c r="E142" s="98" t="s">
        <v>252</v>
      </c>
      <c r="F142" s="98" t="s">
        <v>6481</v>
      </c>
      <c r="G142" s="98" t="s">
        <v>1248</v>
      </c>
      <c r="H142" s="115">
        <v>2010</v>
      </c>
      <c r="I142" s="98" t="s">
        <v>6214</v>
      </c>
      <c r="J142" s="98" t="s">
        <v>6215</v>
      </c>
      <c r="K142" s="98" t="s">
        <v>6216</v>
      </c>
      <c r="L142" s="98" t="s">
        <v>6215</v>
      </c>
      <c r="M142" s="98" t="s">
        <v>6217</v>
      </c>
      <c r="O142" s="98" t="s">
        <v>6218</v>
      </c>
      <c r="S142" s="107">
        <v>210</v>
      </c>
      <c r="T142" s="98" t="s">
        <v>6215</v>
      </c>
      <c r="V142" s="98" t="s">
        <v>6218</v>
      </c>
      <c r="W142" s="98" t="s">
        <v>6219</v>
      </c>
      <c r="AB142" s="98">
        <v>7</v>
      </c>
      <c r="AC142" s="98" t="s">
        <v>6254</v>
      </c>
      <c r="AD142" s="98" t="s">
        <v>6949</v>
      </c>
      <c r="AJ142" s="18"/>
      <c r="AK142" s="18"/>
      <c r="AM142" s="98" t="s">
        <v>6215</v>
      </c>
      <c r="AN142" s="98" t="s">
        <v>6262</v>
      </c>
      <c r="AP142" s="264">
        <v>2900</v>
      </c>
      <c r="AQ142" s="113">
        <f t="shared" si="5"/>
        <v>67.319589304077951</v>
      </c>
      <c r="AR142" s="18">
        <v>4200</v>
      </c>
      <c r="AS142" s="141" t="s">
        <v>6223</v>
      </c>
      <c r="AT142" s="96"/>
      <c r="AU142" s="18"/>
      <c r="AV142" s="18"/>
      <c r="AX142" s="98" t="s">
        <v>6215</v>
      </c>
      <c r="AY142" s="98" t="s">
        <v>6215</v>
      </c>
      <c r="AZ142" s="98" t="s">
        <v>6215</v>
      </c>
      <c r="BA142" s="98" t="s">
        <v>6215</v>
      </c>
      <c r="BB142" s="98" t="s">
        <v>6215</v>
      </c>
      <c r="BD142" s="98" t="s">
        <v>6950</v>
      </c>
      <c r="BF142" s="98" t="s">
        <v>6218</v>
      </c>
      <c r="BG142" s="98" t="s">
        <v>6951</v>
      </c>
    </row>
    <row r="143" spans="1:59" x14ac:dyDescent="0.35">
      <c r="A143" s="98" t="s">
        <v>6566</v>
      </c>
      <c r="B143" s="17">
        <v>45036.49590277778</v>
      </c>
      <c r="C143" s="98" t="s">
        <v>6567</v>
      </c>
      <c r="D143" s="98" t="s">
        <v>6568</v>
      </c>
      <c r="E143" s="98" t="s">
        <v>139</v>
      </c>
      <c r="F143" s="98" t="s">
        <v>6213</v>
      </c>
      <c r="G143" s="98" t="s">
        <v>1245</v>
      </c>
      <c r="H143" s="115">
        <v>2012</v>
      </c>
      <c r="I143" s="98" t="s">
        <v>6214</v>
      </c>
      <c r="J143" s="98" t="s">
        <v>6215</v>
      </c>
      <c r="K143" s="98" t="s">
        <v>6216</v>
      </c>
      <c r="L143" s="98" t="s">
        <v>6215</v>
      </c>
      <c r="M143" s="98" t="s">
        <v>6217</v>
      </c>
      <c r="O143" s="98" t="s">
        <v>6218</v>
      </c>
      <c r="S143" s="107">
        <v>52</v>
      </c>
      <c r="T143" s="98" t="s">
        <v>6215</v>
      </c>
      <c r="V143" s="98" t="s">
        <v>6215</v>
      </c>
      <c r="W143" s="98" t="s">
        <v>6219</v>
      </c>
      <c r="AB143" s="98">
        <v>3</v>
      </c>
      <c r="AC143" s="98" t="s">
        <v>6254</v>
      </c>
      <c r="AD143" s="98" t="s">
        <v>6569</v>
      </c>
      <c r="AJ143" s="18"/>
      <c r="AK143" s="18"/>
      <c r="AM143" s="98" t="s">
        <v>6215</v>
      </c>
      <c r="AN143" s="98" t="s">
        <v>6262</v>
      </c>
      <c r="AP143" s="264">
        <v>3000</v>
      </c>
      <c r="AQ143" s="113">
        <f t="shared" si="5"/>
        <v>69.640954452494427</v>
      </c>
      <c r="AR143" s="18">
        <v>3500</v>
      </c>
      <c r="AS143" s="141" t="s">
        <v>6223</v>
      </c>
      <c r="AT143" s="96"/>
      <c r="AU143" s="18">
        <v>120000</v>
      </c>
      <c r="AV143" s="18"/>
      <c r="AX143" s="98" t="s">
        <v>6215</v>
      </c>
      <c r="AY143" s="98" t="s">
        <v>6215</v>
      </c>
      <c r="AZ143" s="98" t="s">
        <v>6215</v>
      </c>
      <c r="BA143" s="98" t="s">
        <v>6218</v>
      </c>
      <c r="BB143" s="98" t="s">
        <v>6218</v>
      </c>
      <c r="BD143" s="98" t="s">
        <v>6570</v>
      </c>
      <c r="BF143" s="98" t="s">
        <v>6571</v>
      </c>
      <c r="BG143" s="98" t="s">
        <v>6572</v>
      </c>
    </row>
    <row r="144" spans="1:59" x14ac:dyDescent="0.35">
      <c r="A144" s="98" t="s">
        <v>7966</v>
      </c>
      <c r="B144" s="17">
        <v>45169.348171296297</v>
      </c>
      <c r="C144" s="98" t="s">
        <v>1097</v>
      </c>
      <c r="D144" s="98" t="s">
        <v>7967</v>
      </c>
      <c r="E144" s="98" t="s">
        <v>956</v>
      </c>
      <c r="F144" s="98" t="s">
        <v>6293</v>
      </c>
      <c r="G144" s="98" t="s">
        <v>1245</v>
      </c>
      <c r="H144" s="115">
        <v>2013</v>
      </c>
      <c r="I144" s="98" t="s">
        <v>6214</v>
      </c>
      <c r="J144" s="98" t="s">
        <v>6295</v>
      </c>
      <c r="K144" s="98" t="s">
        <v>6216</v>
      </c>
      <c r="L144" s="98" t="s">
        <v>6215</v>
      </c>
      <c r="M144" s="98" t="s">
        <v>6267</v>
      </c>
      <c r="O144" s="98" t="s">
        <v>6218</v>
      </c>
      <c r="S144" s="107">
        <v>190</v>
      </c>
      <c r="T144" s="98" t="s">
        <v>6215</v>
      </c>
      <c r="V144" s="98" t="s">
        <v>6215</v>
      </c>
      <c r="W144" s="98" t="s">
        <v>6219</v>
      </c>
      <c r="AB144" s="98">
        <v>7</v>
      </c>
      <c r="AC144" s="98" t="s">
        <v>6220</v>
      </c>
      <c r="AD144" s="98" t="s">
        <v>7968</v>
      </c>
      <c r="AJ144" s="18"/>
      <c r="AK144" s="18"/>
      <c r="AM144" s="98" t="s">
        <v>6215</v>
      </c>
      <c r="AN144" s="98" t="s">
        <v>6262</v>
      </c>
      <c r="AP144" s="264">
        <v>3000</v>
      </c>
      <c r="AQ144" s="113">
        <f t="shared" si="5"/>
        <v>69.640954452494427</v>
      </c>
      <c r="AR144" s="18">
        <v>4500</v>
      </c>
      <c r="AS144" s="141" t="s">
        <v>6223</v>
      </c>
      <c r="AT144" s="96"/>
      <c r="AU144" s="18"/>
      <c r="AV144" s="18"/>
      <c r="AX144" s="98" t="s">
        <v>6215</v>
      </c>
      <c r="AY144" s="98" t="s">
        <v>6215</v>
      </c>
      <c r="AZ144" s="98" t="s">
        <v>6218</v>
      </c>
      <c r="BA144" s="98" t="s">
        <v>6215</v>
      </c>
      <c r="BB144" s="98" t="s">
        <v>6215</v>
      </c>
      <c r="BD144" s="98" t="s">
        <v>6753</v>
      </c>
      <c r="BF144" s="98" t="s">
        <v>7969</v>
      </c>
      <c r="BG144" s="98" t="s">
        <v>7970</v>
      </c>
    </row>
    <row r="145" spans="1:59" x14ac:dyDescent="0.35">
      <c r="A145" s="98" t="s">
        <v>10159</v>
      </c>
      <c r="B145" s="17">
        <v>45561.646863425929</v>
      </c>
      <c r="C145" s="154" t="s">
        <v>10288</v>
      </c>
      <c r="D145" s="154" t="s">
        <v>10289</v>
      </c>
      <c r="E145" s="244" t="s">
        <v>44</v>
      </c>
      <c r="F145" s="154" t="s">
        <v>6213</v>
      </c>
      <c r="G145" s="154" t="s">
        <v>1248</v>
      </c>
      <c r="H145" s="115">
        <v>2023</v>
      </c>
      <c r="I145" s="154" t="s">
        <v>6230</v>
      </c>
      <c r="J145" s="154" t="s">
        <v>6215</v>
      </c>
      <c r="K145" s="154" t="s">
        <v>6216</v>
      </c>
      <c r="L145" s="154" t="s">
        <v>6215</v>
      </c>
      <c r="M145" s="154" t="s">
        <v>6267</v>
      </c>
      <c r="O145" s="154" t="s">
        <v>6218</v>
      </c>
      <c r="Q145" s="319">
        <v>109</v>
      </c>
      <c r="R145" s="319">
        <v>164</v>
      </c>
      <c r="S145" s="319">
        <f>SUM(Q145:R145)</f>
        <v>273</v>
      </c>
      <c r="T145" s="244" t="s">
        <v>6215</v>
      </c>
      <c r="U145" s="154" t="s">
        <v>7390</v>
      </c>
      <c r="V145" s="154" t="s">
        <v>6218</v>
      </c>
      <c r="W145" s="154" t="s">
        <v>6219</v>
      </c>
      <c r="Y145" s="244">
        <v>7</v>
      </c>
      <c r="Z145" s="244">
        <v>9</v>
      </c>
      <c r="AA145" s="244">
        <v>2</v>
      </c>
      <c r="AB145" s="98">
        <f>SUM(Y145:AA145)</f>
        <v>18</v>
      </c>
      <c r="AC145" s="154" t="s">
        <v>6220</v>
      </c>
      <c r="AD145" s="154" t="s">
        <v>10290</v>
      </c>
      <c r="AF145" s="315">
        <v>3</v>
      </c>
      <c r="AG145" s="315">
        <v>10</v>
      </c>
      <c r="AH145" s="12">
        <f>SUM(AF145:AG145)</f>
        <v>13</v>
      </c>
      <c r="AJ145" s="316">
        <v>20000</v>
      </c>
      <c r="AK145" s="316">
        <v>15000</v>
      </c>
      <c r="AL145" s="154" t="s">
        <v>7392</v>
      </c>
      <c r="AM145" s="154" t="s">
        <v>6215</v>
      </c>
      <c r="AN145" s="154" t="s">
        <v>6233</v>
      </c>
      <c r="AP145" s="316">
        <v>6700</v>
      </c>
      <c r="AQ145" s="113">
        <f t="shared" si="5"/>
        <v>155.53146494390421</v>
      </c>
      <c r="AR145" s="316">
        <v>19000</v>
      </c>
      <c r="AS145" s="141" t="s">
        <v>6223</v>
      </c>
      <c r="AT145" s="318">
        <v>5000000</v>
      </c>
      <c r="AU145" s="318">
        <v>1500000</v>
      </c>
      <c r="AV145" s="316">
        <v>700000</v>
      </c>
      <c r="AX145" s="154" t="s">
        <v>6218</v>
      </c>
      <c r="AY145" s="154" t="s">
        <v>6215</v>
      </c>
      <c r="AZ145" s="154" t="s">
        <v>6215</v>
      </c>
      <c r="BA145" s="154" t="s">
        <v>6215</v>
      </c>
      <c r="BB145" s="154" t="s">
        <v>6215</v>
      </c>
      <c r="BC145" s="154" t="s">
        <v>10291</v>
      </c>
      <c r="BD145" s="154" t="s">
        <v>8622</v>
      </c>
      <c r="BE145" s="154" t="s">
        <v>6218</v>
      </c>
      <c r="BF145" s="154" t="s">
        <v>8686</v>
      </c>
    </row>
    <row r="146" spans="1:59" x14ac:dyDescent="0.35">
      <c r="A146" s="98" t="s">
        <v>9417</v>
      </c>
      <c r="B146" s="17">
        <v>45502.686932870369</v>
      </c>
      <c r="C146" t="s">
        <v>9875</v>
      </c>
      <c r="D146" t="s">
        <v>9114</v>
      </c>
      <c r="E146" s="98" t="s">
        <v>355</v>
      </c>
      <c r="F146" t="s">
        <v>6213</v>
      </c>
      <c r="G146" t="s">
        <v>1248</v>
      </c>
      <c r="H146" s="115">
        <v>2019</v>
      </c>
      <c r="I146" t="s">
        <v>6294</v>
      </c>
      <c r="J146" t="s">
        <v>6215</v>
      </c>
      <c r="K146" t="s">
        <v>6216</v>
      </c>
      <c r="L146" t="s">
        <v>6215</v>
      </c>
      <c r="M146" t="s">
        <v>6231</v>
      </c>
      <c r="O146" t="s">
        <v>6215</v>
      </c>
      <c r="Q146" s="107">
        <v>70</v>
      </c>
      <c r="R146" s="107">
        <v>45</v>
      </c>
      <c r="S146" s="107">
        <v>115</v>
      </c>
      <c r="T146" s="98" t="s">
        <v>6215</v>
      </c>
      <c r="U146" t="s">
        <v>7390</v>
      </c>
      <c r="V146" t="s">
        <v>6218</v>
      </c>
      <c r="W146" t="s">
        <v>6219</v>
      </c>
      <c r="Y146" s="98">
        <v>1</v>
      </c>
      <c r="Z146" s="98">
        <v>1</v>
      </c>
      <c r="AA146" s="98">
        <v>1</v>
      </c>
      <c r="AB146" s="98">
        <f>Y146+Z146+AA146</f>
        <v>3</v>
      </c>
      <c r="AC146" t="s">
        <v>6254</v>
      </c>
      <c r="AD146" t="s">
        <v>9876</v>
      </c>
      <c r="AF146" s="12">
        <v>1</v>
      </c>
      <c r="AG146" s="12">
        <v>6</v>
      </c>
      <c r="AH146" s="12">
        <f>AF146+AG146</f>
        <v>7</v>
      </c>
      <c r="AJ146" s="238">
        <v>10000</v>
      </c>
      <c r="AK146" s="238">
        <v>7500</v>
      </c>
      <c r="AL146" t="s">
        <v>8267</v>
      </c>
      <c r="AM146" t="s">
        <v>6215</v>
      </c>
      <c r="AN146" t="s">
        <v>6262</v>
      </c>
      <c r="AP146" s="238">
        <v>7100</v>
      </c>
      <c r="AQ146" s="113">
        <f t="shared" si="5"/>
        <v>164.81692553757014</v>
      </c>
      <c r="AR146" s="238">
        <v>7700</v>
      </c>
      <c r="AS146" s="141" t="s">
        <v>6223</v>
      </c>
      <c r="AT146" s="238">
        <v>3000</v>
      </c>
      <c r="AU146" s="238">
        <v>100000</v>
      </c>
      <c r="AV146" s="238">
        <v>60000</v>
      </c>
      <c r="AX146" t="s">
        <v>6215</v>
      </c>
      <c r="AY146" t="s">
        <v>6215</v>
      </c>
      <c r="AZ146" t="s">
        <v>6215</v>
      </c>
      <c r="BA146" t="s">
        <v>6215</v>
      </c>
      <c r="BB146" t="s">
        <v>6215</v>
      </c>
      <c r="BC146" t="s">
        <v>9877</v>
      </c>
      <c r="BD146" t="s">
        <v>7456</v>
      </c>
      <c r="BE146" t="s">
        <v>6218</v>
      </c>
      <c r="BF146" t="s">
        <v>9663</v>
      </c>
    </row>
    <row r="147" spans="1:59" x14ac:dyDescent="0.35">
      <c r="A147" s="98" t="s">
        <v>10237</v>
      </c>
      <c r="B147" s="17">
        <v>45583.678865740738</v>
      </c>
      <c r="C147" s="154" t="s">
        <v>3268</v>
      </c>
      <c r="D147" s="154" t="s">
        <v>10369</v>
      </c>
      <c r="E147" s="244" t="s">
        <v>1382</v>
      </c>
      <c r="F147" s="154" t="s">
        <v>6469</v>
      </c>
      <c r="G147" s="154" t="s">
        <v>1248</v>
      </c>
      <c r="H147" s="115">
        <v>1997</v>
      </c>
      <c r="I147" s="154" t="s">
        <v>6294</v>
      </c>
      <c r="J147" s="154" t="s">
        <v>6215</v>
      </c>
      <c r="K147" s="154" t="s">
        <v>6216</v>
      </c>
      <c r="L147" s="154" t="s">
        <v>6218</v>
      </c>
      <c r="M147" s="154" t="s">
        <v>6267</v>
      </c>
      <c r="O147" s="154" t="s">
        <v>6215</v>
      </c>
      <c r="Q147" s="243">
        <v>88</v>
      </c>
      <c r="R147" s="243">
        <v>62</v>
      </c>
      <c r="S147" s="243">
        <f>Q147+R147</f>
        <v>150</v>
      </c>
      <c r="T147" s="244" t="s">
        <v>6215</v>
      </c>
      <c r="U147" s="154" t="s">
        <v>7390</v>
      </c>
      <c r="V147" s="154" t="s">
        <v>6215</v>
      </c>
      <c r="W147" s="154" t="s">
        <v>6296</v>
      </c>
      <c r="Y147" s="244">
        <v>8</v>
      </c>
      <c r="Z147" s="244">
        <v>6</v>
      </c>
      <c r="AA147" s="244">
        <v>2</v>
      </c>
      <c r="AB147" s="98">
        <f>SUM(Y147:AA147)</f>
        <v>16</v>
      </c>
      <c r="AC147" s="154" t="s">
        <v>6246</v>
      </c>
      <c r="AD147" s="154" t="s">
        <v>10370</v>
      </c>
      <c r="AF147" s="315">
        <v>3</v>
      </c>
      <c r="AG147" s="315">
        <v>7</v>
      </c>
      <c r="AH147" s="12">
        <f>SUM(AF147:AG147)</f>
        <v>10</v>
      </c>
      <c r="AJ147" s="316">
        <v>8000</v>
      </c>
      <c r="AK147" s="316">
        <v>6000</v>
      </c>
      <c r="AL147" s="154" t="s">
        <v>7392</v>
      </c>
      <c r="AM147" s="154" t="s">
        <v>6215</v>
      </c>
      <c r="AN147" s="154" t="s">
        <v>6262</v>
      </c>
      <c r="AP147" s="316">
        <v>8400</v>
      </c>
      <c r="AQ147" s="113">
        <f t="shared" si="5"/>
        <v>194.99467246698441</v>
      </c>
      <c r="AR147" s="316">
        <v>10500</v>
      </c>
      <c r="AS147" s="141" t="s">
        <v>6223</v>
      </c>
      <c r="AT147" s="316">
        <v>80000</v>
      </c>
      <c r="AU147" s="316">
        <v>900000</v>
      </c>
      <c r="AV147" s="316">
        <v>700000</v>
      </c>
      <c r="AX147" s="154" t="s">
        <v>6215</v>
      </c>
      <c r="AY147" s="154" t="s">
        <v>6215</v>
      </c>
      <c r="AZ147" s="154" t="s">
        <v>6215</v>
      </c>
      <c r="BA147" s="154" t="s">
        <v>6215</v>
      </c>
      <c r="BB147" s="154" t="s">
        <v>6218</v>
      </c>
      <c r="BC147" s="154" t="s">
        <v>10371</v>
      </c>
      <c r="BD147" s="154" t="s">
        <v>6234</v>
      </c>
      <c r="BE147" s="154" t="s">
        <v>6218</v>
      </c>
      <c r="BF147" s="154" t="s">
        <v>10372</v>
      </c>
    </row>
    <row r="148" spans="1:59" x14ac:dyDescent="0.35">
      <c r="A148" s="98" t="s">
        <v>6833</v>
      </c>
      <c r="B148" s="17">
        <v>45073.39880787037</v>
      </c>
      <c r="C148" s="141" t="s">
        <v>1242</v>
      </c>
      <c r="D148" s="98" t="s">
        <v>6317</v>
      </c>
      <c r="E148" s="98" t="s">
        <v>32</v>
      </c>
      <c r="F148" s="98" t="s">
        <v>6213</v>
      </c>
      <c r="G148" s="98" t="s">
        <v>1245</v>
      </c>
      <c r="H148" s="115">
        <v>2017</v>
      </c>
      <c r="I148" s="98" t="s">
        <v>6230</v>
      </c>
      <c r="J148" s="98" t="s">
        <v>6215</v>
      </c>
      <c r="K148" s="98" t="s">
        <v>6216</v>
      </c>
      <c r="L148" s="98" t="s">
        <v>6215</v>
      </c>
      <c r="M148" s="98" t="s">
        <v>6217</v>
      </c>
      <c r="O148" s="98" t="s">
        <v>6215</v>
      </c>
      <c r="S148" s="107">
        <v>239</v>
      </c>
      <c r="T148" s="98" t="s">
        <v>6215</v>
      </c>
      <c r="V148" s="98" t="s">
        <v>6215</v>
      </c>
      <c r="W148" s="98" t="s">
        <v>6219</v>
      </c>
      <c r="AB148" s="98">
        <v>4</v>
      </c>
      <c r="AC148" s="98" t="s">
        <v>6220</v>
      </c>
      <c r="AD148" s="98" t="s">
        <v>6834</v>
      </c>
      <c r="AJ148" s="18"/>
      <c r="AK148" s="18"/>
      <c r="AM148" s="98" t="s">
        <v>6215</v>
      </c>
      <c r="AN148" s="98" t="s">
        <v>6262</v>
      </c>
      <c r="AP148" s="264">
        <v>3000</v>
      </c>
      <c r="AQ148" s="113">
        <f t="shared" si="5"/>
        <v>69.640954452494427</v>
      </c>
      <c r="AR148" s="18">
        <v>4000</v>
      </c>
      <c r="AS148" s="141" t="s">
        <v>6223</v>
      </c>
      <c r="AT148" s="96"/>
      <c r="AU148" s="18">
        <v>120000</v>
      </c>
      <c r="AV148" s="18"/>
      <c r="AX148" s="98" t="s">
        <v>6215</v>
      </c>
      <c r="AY148" s="98" t="s">
        <v>6215</v>
      </c>
      <c r="AZ148" s="98" t="s">
        <v>6215</v>
      </c>
      <c r="BA148" s="98" t="s">
        <v>6215</v>
      </c>
      <c r="BB148" s="98" t="s">
        <v>6218</v>
      </c>
      <c r="BD148" s="98" t="s">
        <v>6835</v>
      </c>
      <c r="BF148" s="98" t="s">
        <v>6235</v>
      </c>
      <c r="BG148" s="98" t="s">
        <v>6836</v>
      </c>
    </row>
    <row r="149" spans="1:59" x14ac:dyDescent="0.35">
      <c r="A149" s="98" t="s">
        <v>10177</v>
      </c>
      <c r="B149" s="17">
        <v>45554</v>
      </c>
      <c r="C149" s="154" t="s">
        <v>10253</v>
      </c>
      <c r="D149" s="154" t="s">
        <v>6737</v>
      </c>
      <c r="E149" s="244" t="s">
        <v>14</v>
      </c>
      <c r="F149" s="154" t="s">
        <v>6213</v>
      </c>
      <c r="G149" s="154" t="s">
        <v>1248</v>
      </c>
      <c r="H149" s="115">
        <v>2005</v>
      </c>
      <c r="I149" s="154" t="s">
        <v>6214</v>
      </c>
      <c r="J149" s="154" t="s">
        <v>6215</v>
      </c>
      <c r="K149" s="154" t="s">
        <v>6216</v>
      </c>
      <c r="L149" s="154" t="s">
        <v>6215</v>
      </c>
      <c r="M149" s="154" t="s">
        <v>6231</v>
      </c>
      <c r="O149" s="154" t="s">
        <v>6218</v>
      </c>
      <c r="Q149" s="319">
        <v>50</v>
      </c>
      <c r="R149" s="319">
        <v>59</v>
      </c>
      <c r="S149" s="319">
        <f>SUM(Q149:R149)</f>
        <v>109</v>
      </c>
      <c r="T149" s="244" t="s">
        <v>6215</v>
      </c>
      <c r="U149" s="154" t="s">
        <v>6474</v>
      </c>
      <c r="V149" s="154" t="s">
        <v>6215</v>
      </c>
      <c r="W149" s="154" t="s">
        <v>6219</v>
      </c>
      <c r="Y149" s="244">
        <v>3</v>
      </c>
      <c r="Z149" s="244">
        <v>3</v>
      </c>
      <c r="AA149" s="244">
        <v>1</v>
      </c>
      <c r="AB149" s="98">
        <f>SUM(Y149:AA149)</f>
        <v>7</v>
      </c>
      <c r="AC149" s="154" t="s">
        <v>6220</v>
      </c>
      <c r="AD149" s="154" t="s">
        <v>7993</v>
      </c>
      <c r="AF149" s="315">
        <v>4</v>
      </c>
      <c r="AG149" s="315">
        <v>3</v>
      </c>
      <c r="AH149" s="12">
        <f>SUM(AF149:AG149)</f>
        <v>7</v>
      </c>
      <c r="AJ149" s="316">
        <v>12000</v>
      </c>
      <c r="AK149" s="316">
        <v>8000</v>
      </c>
      <c r="AL149" s="154" t="s">
        <v>7392</v>
      </c>
      <c r="AM149" s="154" t="s">
        <v>6215</v>
      </c>
      <c r="AN149" s="154" t="s">
        <v>6233</v>
      </c>
      <c r="AP149" s="316">
        <v>7700</v>
      </c>
      <c r="AQ149" s="113">
        <f t="shared" si="5"/>
        <v>178.74511642806903</v>
      </c>
      <c r="AR149" s="316">
        <v>9000</v>
      </c>
      <c r="AS149" s="141" t="s">
        <v>6223</v>
      </c>
      <c r="AT149" s="318">
        <v>40000</v>
      </c>
      <c r="AU149" s="318">
        <v>290000</v>
      </c>
      <c r="AV149" s="316">
        <v>180000</v>
      </c>
      <c r="AX149" s="154" t="s">
        <v>6215</v>
      </c>
      <c r="AY149" s="154" t="s">
        <v>6215</v>
      </c>
      <c r="AZ149" s="154" t="s">
        <v>6215</v>
      </c>
      <c r="BA149" s="154" t="s">
        <v>6215</v>
      </c>
      <c r="BB149" s="154" t="s">
        <v>6215</v>
      </c>
      <c r="BC149" s="154" t="s">
        <v>8905</v>
      </c>
      <c r="BD149" s="154" t="s">
        <v>6774</v>
      </c>
      <c r="BE149" s="154" t="s">
        <v>6218</v>
      </c>
      <c r="BF149" s="154" t="s">
        <v>6235</v>
      </c>
    </row>
    <row r="150" spans="1:59" x14ac:dyDescent="0.35">
      <c r="A150" s="98" t="s">
        <v>7290</v>
      </c>
      <c r="B150" s="17">
        <v>45120.460925925923</v>
      </c>
      <c r="C150" s="98" t="s">
        <v>370</v>
      </c>
      <c r="D150" s="98" t="s">
        <v>6334</v>
      </c>
      <c r="E150" s="98" t="s">
        <v>268</v>
      </c>
      <c r="F150" s="98" t="s">
        <v>6334</v>
      </c>
      <c r="H150" s="115">
        <v>2007</v>
      </c>
      <c r="I150" s="98" t="s">
        <v>6214</v>
      </c>
      <c r="J150" s="98" t="s">
        <v>6215</v>
      </c>
      <c r="K150" s="98" t="s">
        <v>6216</v>
      </c>
      <c r="L150" s="98" t="s">
        <v>6215</v>
      </c>
      <c r="M150" s="98" t="s">
        <v>6267</v>
      </c>
      <c r="O150" s="98" t="s">
        <v>6218</v>
      </c>
      <c r="S150" s="107">
        <v>359</v>
      </c>
      <c r="T150" s="98" t="s">
        <v>6215</v>
      </c>
      <c r="V150" s="98" t="s">
        <v>6218</v>
      </c>
      <c r="W150" s="98" t="s">
        <v>6268</v>
      </c>
      <c r="AB150" s="98">
        <v>6</v>
      </c>
      <c r="AC150" s="98" t="s">
        <v>6246</v>
      </c>
      <c r="AD150" s="98" t="s">
        <v>7291</v>
      </c>
      <c r="AJ150" s="18"/>
      <c r="AK150" s="18"/>
      <c r="AN150" s="98" t="s">
        <v>6233</v>
      </c>
      <c r="AP150" s="264">
        <v>3000</v>
      </c>
      <c r="AQ150" s="113">
        <f t="shared" si="5"/>
        <v>69.640954452494427</v>
      </c>
      <c r="AR150" s="18">
        <v>5500</v>
      </c>
      <c r="AS150" s="141" t="s">
        <v>6223</v>
      </c>
      <c r="AT150" s="96"/>
      <c r="AU150" s="18"/>
      <c r="AV150" s="18"/>
      <c r="AX150" s="98" t="s">
        <v>6215</v>
      </c>
      <c r="AY150" s="98" t="s">
        <v>6215</v>
      </c>
      <c r="AZ150" s="98" t="s">
        <v>6215</v>
      </c>
      <c r="BA150" s="98" t="s">
        <v>6215</v>
      </c>
      <c r="BB150" s="98" t="s">
        <v>6218</v>
      </c>
      <c r="BD150" s="98" t="s">
        <v>7292</v>
      </c>
      <c r="BF150" s="98" t="s">
        <v>6235</v>
      </c>
      <c r="BG150" s="98" t="s">
        <v>7293</v>
      </c>
    </row>
    <row r="151" spans="1:59" x14ac:dyDescent="0.35">
      <c r="A151" s="98" t="s">
        <v>7674</v>
      </c>
      <c r="B151" s="17">
        <v>45141.602453703701</v>
      </c>
      <c r="C151" s="98" t="s">
        <v>3633</v>
      </c>
      <c r="D151" s="98" t="s">
        <v>6394</v>
      </c>
      <c r="E151" s="98" t="s">
        <v>139</v>
      </c>
      <c r="F151" s="98" t="s">
        <v>6394</v>
      </c>
      <c r="G151" s="98" t="s">
        <v>1245</v>
      </c>
      <c r="H151" s="115">
        <v>2011</v>
      </c>
      <c r="I151" s="98" t="s">
        <v>6214</v>
      </c>
      <c r="J151" s="98" t="s">
        <v>6295</v>
      </c>
      <c r="K151" s="98" t="s">
        <v>6216</v>
      </c>
      <c r="L151" s="98" t="s">
        <v>6218</v>
      </c>
      <c r="M151" s="98" t="s">
        <v>6217</v>
      </c>
      <c r="O151" s="98" t="s">
        <v>6218</v>
      </c>
      <c r="S151" s="107">
        <v>565</v>
      </c>
      <c r="T151" s="98" t="s">
        <v>6215</v>
      </c>
      <c r="V151" s="98" t="s">
        <v>6215</v>
      </c>
      <c r="W151" s="98" t="s">
        <v>6219</v>
      </c>
      <c r="AB151" s="98">
        <v>6</v>
      </c>
      <c r="AC151" s="98" t="s">
        <v>6220</v>
      </c>
      <c r="AD151" s="98" t="s">
        <v>7675</v>
      </c>
      <c r="AJ151" s="18"/>
      <c r="AK151" s="18"/>
      <c r="AM151" s="98" t="s">
        <v>6215</v>
      </c>
      <c r="AN151" s="98" t="s">
        <v>6248</v>
      </c>
      <c r="AP151" s="264">
        <v>3000</v>
      </c>
      <c r="AQ151" s="113">
        <f t="shared" si="5"/>
        <v>69.640954452494427</v>
      </c>
      <c r="AR151" s="18">
        <v>4500</v>
      </c>
      <c r="AS151" s="141" t="s">
        <v>6223</v>
      </c>
      <c r="AT151" s="96"/>
      <c r="AU151" s="18"/>
      <c r="AV151" s="18"/>
      <c r="AX151" s="98" t="s">
        <v>6215</v>
      </c>
      <c r="AY151" s="98" t="s">
        <v>6215</v>
      </c>
      <c r="AZ151" s="98" t="s">
        <v>6215</v>
      </c>
      <c r="BA151" s="98" t="s">
        <v>6218</v>
      </c>
      <c r="BB151" s="98" t="s">
        <v>6215</v>
      </c>
      <c r="BD151" s="98" t="s">
        <v>7676</v>
      </c>
      <c r="BF151" s="98" t="s">
        <v>6299</v>
      </c>
      <c r="BG151" s="98" t="s">
        <v>7677</v>
      </c>
    </row>
    <row r="152" spans="1:59" ht="19.5" customHeight="1" x14ac:dyDescent="0.35">
      <c r="A152" s="98" t="s">
        <v>8175</v>
      </c>
      <c r="B152" s="17">
        <v>45225.624803240702</v>
      </c>
      <c r="C152" s="141" t="s">
        <v>863</v>
      </c>
      <c r="D152" s="141" t="s">
        <v>8176</v>
      </c>
      <c r="E152" s="98" t="s">
        <v>603</v>
      </c>
      <c r="F152" s="141" t="s">
        <v>6323</v>
      </c>
      <c r="G152" s="141" t="s">
        <v>1245</v>
      </c>
      <c r="H152" s="288">
        <v>2015</v>
      </c>
      <c r="I152" s="141" t="s">
        <v>6294</v>
      </c>
      <c r="J152" s="141" t="s">
        <v>6215</v>
      </c>
      <c r="K152" s="141" t="s">
        <v>6216</v>
      </c>
      <c r="L152" s="141" t="s">
        <v>6215</v>
      </c>
      <c r="M152" s="141" t="s">
        <v>6217</v>
      </c>
      <c r="N152" s="141"/>
      <c r="O152" s="141" t="s">
        <v>6218</v>
      </c>
      <c r="S152" s="237">
        <v>137</v>
      </c>
      <c r="T152" s="141" t="s">
        <v>6215</v>
      </c>
      <c r="U152" s="141" t="s">
        <v>7390</v>
      </c>
      <c r="V152" s="141" t="s">
        <v>6215</v>
      </c>
      <c r="W152" s="141" t="s">
        <v>6219</v>
      </c>
      <c r="Y152" s="98">
        <v>5</v>
      </c>
      <c r="Z152" s="98">
        <v>5</v>
      </c>
      <c r="AA152" s="98">
        <v>2</v>
      </c>
      <c r="AB152" s="141">
        <v>12</v>
      </c>
      <c r="AC152" s="141" t="s">
        <v>6757</v>
      </c>
      <c r="AD152" s="141" t="s">
        <v>6630</v>
      </c>
      <c r="AJ152" s="18"/>
      <c r="AK152" s="18"/>
      <c r="AM152" s="141" t="s">
        <v>6215</v>
      </c>
      <c r="AN152" s="141" t="s">
        <v>6262</v>
      </c>
      <c r="AP152" s="264">
        <v>3000</v>
      </c>
      <c r="AQ152" s="113">
        <f t="shared" si="5"/>
        <v>69.640954452494427</v>
      </c>
      <c r="AR152" s="18">
        <v>6400</v>
      </c>
      <c r="AS152" s="141" t="s">
        <v>6223</v>
      </c>
      <c r="AT152" s="96"/>
      <c r="AU152" s="18">
        <v>350000</v>
      </c>
      <c r="AV152" s="18"/>
      <c r="AX152" s="141" t="s">
        <v>6215</v>
      </c>
      <c r="AY152" s="141" t="s">
        <v>6215</v>
      </c>
      <c r="AZ152" s="141" t="s">
        <v>6215</v>
      </c>
      <c r="BA152" s="141" t="s">
        <v>6215</v>
      </c>
      <c r="BB152" s="141" t="s">
        <v>6215</v>
      </c>
      <c r="BC152" s="141">
        <v>2</v>
      </c>
      <c r="BD152" s="141">
        <v>1</v>
      </c>
      <c r="BE152" s="141" t="s">
        <v>6218</v>
      </c>
      <c r="BF152" s="141" t="s">
        <v>6235</v>
      </c>
      <c r="BG152" s="98" t="s">
        <v>8177</v>
      </c>
    </row>
    <row r="153" spans="1:59" x14ac:dyDescent="0.35">
      <c r="A153" s="98" t="s">
        <v>8741</v>
      </c>
      <c r="B153" s="17">
        <v>45303.565752314797</v>
      </c>
      <c r="C153" s="141" t="s">
        <v>8606</v>
      </c>
      <c r="D153" s="141" t="s">
        <v>8607</v>
      </c>
      <c r="E153" s="141" t="s">
        <v>465</v>
      </c>
      <c r="F153" s="141" t="s">
        <v>7666</v>
      </c>
      <c r="G153" s="141" t="s">
        <v>1245</v>
      </c>
      <c r="H153" s="288">
        <v>2019</v>
      </c>
      <c r="I153" s="141" t="s">
        <v>6294</v>
      </c>
      <c r="J153" s="141" t="s">
        <v>6215</v>
      </c>
      <c r="K153" s="141" t="s">
        <v>6216</v>
      </c>
      <c r="L153" s="141" t="s">
        <v>6215</v>
      </c>
      <c r="M153" s="141" t="s">
        <v>6267</v>
      </c>
      <c r="N153" s="141"/>
      <c r="O153" s="141" t="s">
        <v>6215</v>
      </c>
      <c r="Q153" s="237"/>
      <c r="R153" s="237"/>
      <c r="S153" s="237">
        <v>200</v>
      </c>
      <c r="T153" s="141" t="s">
        <v>6215</v>
      </c>
      <c r="U153" s="141" t="s">
        <v>7390</v>
      </c>
      <c r="V153" s="141" t="s">
        <v>6218</v>
      </c>
      <c r="W153" s="141" t="s">
        <v>6268</v>
      </c>
      <c r="Y153" s="141">
        <v>4</v>
      </c>
      <c r="Z153" s="141">
        <v>4</v>
      </c>
      <c r="AA153" s="141">
        <v>0</v>
      </c>
      <c r="AB153" s="141">
        <f>SUM(Y153:AA153)</f>
        <v>8</v>
      </c>
      <c r="AC153" s="141" t="s">
        <v>6246</v>
      </c>
      <c r="AD153" s="141" t="s">
        <v>8608</v>
      </c>
      <c r="AF153" s="286">
        <v>2</v>
      </c>
      <c r="AG153" s="286">
        <v>6</v>
      </c>
      <c r="AH153" s="12">
        <f>SUM(AF153:AG153)</f>
        <v>8</v>
      </c>
      <c r="AJ153" s="273">
        <v>15000</v>
      </c>
      <c r="AK153" s="273">
        <v>6500</v>
      </c>
      <c r="AL153" s="141" t="s">
        <v>8267</v>
      </c>
      <c r="AM153" s="141" t="s">
        <v>6215</v>
      </c>
      <c r="AN153" s="141" t="s">
        <v>6233</v>
      </c>
      <c r="AP153" s="297">
        <v>5000</v>
      </c>
      <c r="AQ153" s="113">
        <f t="shared" si="5"/>
        <v>116.06825742082405</v>
      </c>
      <c r="AR153" s="273">
        <v>8500</v>
      </c>
      <c r="AS153" s="141" t="s">
        <v>6223</v>
      </c>
      <c r="AT153" s="267">
        <v>8500</v>
      </c>
      <c r="AU153" s="273">
        <v>400000</v>
      </c>
      <c r="AV153" s="273">
        <v>140000</v>
      </c>
      <c r="AX153" s="141" t="s">
        <v>6215</v>
      </c>
      <c r="AY153" s="141" t="s">
        <v>6215</v>
      </c>
      <c r="AZ153" s="141" t="s">
        <v>6215</v>
      </c>
      <c r="BA153" s="141" t="s">
        <v>6215</v>
      </c>
      <c r="BB153" s="141" t="s">
        <v>6215</v>
      </c>
      <c r="BC153" s="141" t="s">
        <v>8609</v>
      </c>
      <c r="BD153" s="141" t="s">
        <v>8610</v>
      </c>
      <c r="BE153" s="141" t="s">
        <v>6215</v>
      </c>
      <c r="BF153" s="141" t="s">
        <v>8611</v>
      </c>
      <c r="BG153" s="98" t="s">
        <v>8612</v>
      </c>
    </row>
    <row r="154" spans="1:59" x14ac:dyDescent="0.35">
      <c r="A154" s="98" t="s">
        <v>11436</v>
      </c>
      <c r="B154" s="117">
        <v>45855.879664351851</v>
      </c>
      <c r="C154" s="163" t="s">
        <v>5674</v>
      </c>
      <c r="D154" s="154" t="s">
        <v>10444</v>
      </c>
      <c r="E154" t="s">
        <v>146</v>
      </c>
      <c r="F154" s="154" t="s">
        <v>6213</v>
      </c>
      <c r="G154" s="154" t="s">
        <v>1245</v>
      </c>
      <c r="H154" s="115">
        <v>2019</v>
      </c>
      <c r="I154" s="154" t="s">
        <v>6230</v>
      </c>
      <c r="J154" s="154" t="s">
        <v>6215</v>
      </c>
      <c r="K154" s="154" t="s">
        <v>6216</v>
      </c>
      <c r="L154" s="154" t="s">
        <v>6215</v>
      </c>
      <c r="M154" s="154" t="s">
        <v>6217</v>
      </c>
      <c r="O154" s="154" t="s">
        <v>6215</v>
      </c>
      <c r="Q154" s="107">
        <v>30</v>
      </c>
      <c r="R154" s="107">
        <v>35</v>
      </c>
      <c r="S154" s="107">
        <v>65</v>
      </c>
      <c r="T154" s="154" t="s">
        <v>6215</v>
      </c>
      <c r="U154" s="154" t="s">
        <v>7390</v>
      </c>
      <c r="V154" s="154" t="s">
        <v>6218</v>
      </c>
      <c r="W154" s="154" t="s">
        <v>6219</v>
      </c>
      <c r="Y154" s="154" t="s">
        <v>6992</v>
      </c>
      <c r="Z154" s="154" t="s">
        <v>6991</v>
      </c>
      <c r="AA154" s="154" t="s">
        <v>6992</v>
      </c>
      <c r="AB154" s="154" t="s">
        <v>11126</v>
      </c>
      <c r="AC154" s="154" t="s">
        <v>6220</v>
      </c>
      <c r="AD154" s="154" t="s">
        <v>8402</v>
      </c>
      <c r="AF154" s="154">
        <v>3</v>
      </c>
      <c r="AG154" s="154">
        <v>3</v>
      </c>
      <c r="AH154" s="154">
        <v>6</v>
      </c>
      <c r="AJ154" s="154">
        <v>10000</v>
      </c>
      <c r="AK154" s="154">
        <v>6000</v>
      </c>
      <c r="AL154" s="154" t="s">
        <v>7392</v>
      </c>
      <c r="AM154" s="154" t="s">
        <v>6215</v>
      </c>
      <c r="AN154" s="154" t="s">
        <v>6262</v>
      </c>
      <c r="AP154" s="354">
        <v>3500</v>
      </c>
      <c r="AQ154" s="113">
        <f>(AP154*3)/129.2394</f>
        <v>81.244574023092042</v>
      </c>
      <c r="AR154" s="354">
        <v>3700</v>
      </c>
      <c r="AS154" s="154" t="s">
        <v>11447</v>
      </c>
      <c r="AT154" s="154">
        <v>3000</v>
      </c>
      <c r="AU154" s="154">
        <v>220000</v>
      </c>
      <c r="AV154" s="154">
        <v>100000</v>
      </c>
      <c r="AX154" s="154" t="s">
        <v>6215</v>
      </c>
      <c r="AY154" s="154" t="s">
        <v>6215</v>
      </c>
      <c r="AZ154" s="154" t="s">
        <v>6215</v>
      </c>
      <c r="BA154" s="154" t="s">
        <v>6215</v>
      </c>
      <c r="BB154" s="154" t="s">
        <v>6215</v>
      </c>
      <c r="BC154" s="154" t="s">
        <v>11618</v>
      </c>
      <c r="BD154" s="154" t="s">
        <v>6774</v>
      </c>
      <c r="BE154" s="154" t="s">
        <v>6218</v>
      </c>
      <c r="BF154" s="154" t="s">
        <v>11619</v>
      </c>
    </row>
    <row r="155" spans="1:59" x14ac:dyDescent="0.35">
      <c r="A155" s="98" t="s">
        <v>11197</v>
      </c>
      <c r="B155" s="117">
        <v>45793.671851851854</v>
      </c>
      <c r="C155" s="98" t="s">
        <v>5068</v>
      </c>
      <c r="D155" s="98" t="s">
        <v>11380</v>
      </c>
      <c r="E155" s="98" t="s">
        <v>1314</v>
      </c>
      <c r="F155" s="98" t="s">
        <v>6293</v>
      </c>
      <c r="G155" s="98" t="s">
        <v>1245</v>
      </c>
      <c r="H155" s="98">
        <v>2020</v>
      </c>
      <c r="I155" s="98" t="s">
        <v>6294</v>
      </c>
      <c r="J155" s="98" t="s">
        <v>6295</v>
      </c>
      <c r="K155" s="154" t="s">
        <v>6245</v>
      </c>
      <c r="L155" s="154" t="s">
        <v>6218</v>
      </c>
      <c r="M155" s="154" t="s">
        <v>6231</v>
      </c>
      <c r="O155" s="154" t="s">
        <v>6218</v>
      </c>
      <c r="Q155" s="129">
        <v>96</v>
      </c>
      <c r="R155" s="129">
        <v>104</v>
      </c>
      <c r="S155" s="129">
        <v>200</v>
      </c>
      <c r="T155" s="154" t="s">
        <v>6215</v>
      </c>
      <c r="U155" s="154" t="s">
        <v>6474</v>
      </c>
      <c r="V155" s="154" t="s">
        <v>6215</v>
      </c>
      <c r="W155" s="154" t="s">
        <v>6219</v>
      </c>
      <c r="Y155" s="98">
        <v>3</v>
      </c>
      <c r="Z155" s="98">
        <v>4</v>
      </c>
      <c r="AA155" s="98">
        <v>1</v>
      </c>
      <c r="AB155" s="98">
        <v>8</v>
      </c>
      <c r="AC155" s="154" t="s">
        <v>6220</v>
      </c>
      <c r="AD155" s="154" t="s">
        <v>11381</v>
      </c>
      <c r="AF155" s="154">
        <v>1</v>
      </c>
      <c r="AG155" s="154">
        <v>10</v>
      </c>
      <c r="AH155" s="154">
        <v>11</v>
      </c>
      <c r="AJ155" s="154">
        <v>10000</v>
      </c>
      <c r="AK155" s="154">
        <v>3500</v>
      </c>
      <c r="AL155" s="154" t="s">
        <v>7392</v>
      </c>
      <c r="AM155" s="154" t="s">
        <v>6215</v>
      </c>
      <c r="AN155" s="154" t="s">
        <v>6262</v>
      </c>
      <c r="AP155" s="154">
        <v>2500</v>
      </c>
      <c r="AQ155" s="113">
        <f t="shared" ref="AQ155:AQ162" si="6">(AP155*3)/129.2343</f>
        <v>58.034128710412027</v>
      </c>
      <c r="AR155" s="154">
        <v>3000</v>
      </c>
      <c r="AS155" s="154" t="s">
        <v>6223</v>
      </c>
      <c r="AT155" s="154">
        <v>600000</v>
      </c>
      <c r="AU155" s="154">
        <v>400000</v>
      </c>
      <c r="AV155" s="154">
        <v>200000</v>
      </c>
      <c r="AX155" s="154" t="s">
        <v>6215</v>
      </c>
      <c r="AY155" s="154" t="s">
        <v>6215</v>
      </c>
      <c r="AZ155" s="154" t="s">
        <v>6215</v>
      </c>
      <c r="BA155" s="154" t="s">
        <v>6215</v>
      </c>
      <c r="BB155" s="154" t="s">
        <v>6215</v>
      </c>
      <c r="BC155" s="154" t="s">
        <v>6215</v>
      </c>
      <c r="BD155" s="154" t="s">
        <v>10863</v>
      </c>
      <c r="BE155" s="154" t="s">
        <v>6218</v>
      </c>
      <c r="BF155" s="154" t="s">
        <v>6218</v>
      </c>
    </row>
    <row r="156" spans="1:59" x14ac:dyDescent="0.35">
      <c r="A156" s="98" t="s">
        <v>6327</v>
      </c>
      <c r="B156" s="17">
        <v>44973.510740740741</v>
      </c>
      <c r="C156" s="98" t="s">
        <v>6087</v>
      </c>
      <c r="D156" s="98" t="s">
        <v>6328</v>
      </c>
      <c r="E156" s="131" t="s">
        <v>456</v>
      </c>
      <c r="F156" s="98" t="s">
        <v>6213</v>
      </c>
      <c r="G156" s="98" t="s">
        <v>1245</v>
      </c>
      <c r="H156" s="115">
        <v>2019</v>
      </c>
      <c r="I156" s="98" t="s">
        <v>6294</v>
      </c>
      <c r="J156" s="98" t="s">
        <v>6218</v>
      </c>
      <c r="K156" s="98" t="s">
        <v>6216</v>
      </c>
      <c r="L156" s="98" t="s">
        <v>6215</v>
      </c>
      <c r="M156" s="98" t="s">
        <v>6267</v>
      </c>
      <c r="O156" s="98" t="s">
        <v>6218</v>
      </c>
      <c r="S156" s="107">
        <v>100</v>
      </c>
      <c r="T156" s="98" t="s">
        <v>6215</v>
      </c>
      <c r="V156" s="98" t="s">
        <v>6215</v>
      </c>
      <c r="W156" s="98" t="s">
        <v>6219</v>
      </c>
      <c r="AB156" s="98">
        <v>6</v>
      </c>
      <c r="AC156" s="98" t="s">
        <v>6246</v>
      </c>
      <c r="AD156" s="98" t="s">
        <v>6329</v>
      </c>
      <c r="AJ156" s="18"/>
      <c r="AK156" s="18"/>
      <c r="AN156" s="98" t="s">
        <v>6233</v>
      </c>
      <c r="AP156" s="264">
        <v>3000</v>
      </c>
      <c r="AQ156" s="113">
        <f t="shared" si="6"/>
        <v>69.640954452494427</v>
      </c>
      <c r="AR156" s="18">
        <v>4000</v>
      </c>
      <c r="AS156" s="141" t="s">
        <v>6223</v>
      </c>
      <c r="AT156" s="96"/>
      <c r="AU156" s="18"/>
      <c r="AV156" s="18"/>
      <c r="AX156" s="98" t="s">
        <v>6218</v>
      </c>
      <c r="AY156" s="98" t="s">
        <v>6215</v>
      </c>
      <c r="AZ156" s="98" t="s">
        <v>6215</v>
      </c>
      <c r="BA156" s="98" t="s">
        <v>6215</v>
      </c>
      <c r="BB156" s="98" t="s">
        <v>6218</v>
      </c>
      <c r="BD156" s="98" t="s">
        <v>6330</v>
      </c>
      <c r="BF156" s="98" t="s">
        <v>6271</v>
      </c>
      <c r="BG156" s="98" t="s">
        <v>6331</v>
      </c>
    </row>
    <row r="157" spans="1:59" x14ac:dyDescent="0.35">
      <c r="A157" s="98" t="s">
        <v>10445</v>
      </c>
      <c r="B157" s="17">
        <v>45603.528761574074</v>
      </c>
      <c r="C157" s="154" t="s">
        <v>3522</v>
      </c>
      <c r="D157" s="154" t="s">
        <v>10480</v>
      </c>
      <c r="E157" s="98" t="s">
        <v>223</v>
      </c>
      <c r="F157" s="154" t="s">
        <v>6286</v>
      </c>
      <c r="G157" s="154" t="s">
        <v>1245</v>
      </c>
      <c r="H157" s="115">
        <v>2007</v>
      </c>
      <c r="I157" s="154" t="s">
        <v>6214</v>
      </c>
      <c r="J157" s="154" t="s">
        <v>6215</v>
      </c>
      <c r="K157" s="154" t="s">
        <v>6216</v>
      </c>
      <c r="L157" s="154" t="s">
        <v>6215</v>
      </c>
      <c r="M157" s="154" t="s">
        <v>6217</v>
      </c>
      <c r="O157" s="154" t="s">
        <v>6215</v>
      </c>
      <c r="Q157" s="243">
        <v>141</v>
      </c>
      <c r="R157" s="243">
        <v>167</v>
      </c>
      <c r="S157" s="243">
        <f>Q157+R157</f>
        <v>308</v>
      </c>
      <c r="T157" s="154" t="s">
        <v>6215</v>
      </c>
      <c r="U157" s="154" t="s">
        <v>7390</v>
      </c>
      <c r="V157" s="154" t="s">
        <v>6218</v>
      </c>
      <c r="W157" s="154" t="s">
        <v>6219</v>
      </c>
      <c r="Y157" s="244">
        <v>3</v>
      </c>
      <c r="Z157" s="244">
        <v>3</v>
      </c>
      <c r="AA157" s="244">
        <v>2</v>
      </c>
      <c r="AB157" s="98">
        <f>SUM(Y157:AA157)</f>
        <v>8</v>
      </c>
      <c r="AC157" s="154" t="s">
        <v>6220</v>
      </c>
      <c r="AD157" s="154" t="s">
        <v>8431</v>
      </c>
      <c r="AF157" s="315">
        <v>4</v>
      </c>
      <c r="AG157" s="315">
        <v>9</v>
      </c>
      <c r="AH157" s="12">
        <f>SUM(AF157:AG157)</f>
        <v>13</v>
      </c>
      <c r="AJ157" s="316">
        <v>20000</v>
      </c>
      <c r="AK157" s="316">
        <v>10000</v>
      </c>
      <c r="AL157" s="154" t="s">
        <v>8267</v>
      </c>
      <c r="AM157" s="154" t="s">
        <v>6215</v>
      </c>
      <c r="AN157" s="154" t="s">
        <v>6262</v>
      </c>
      <c r="AP157" s="316">
        <v>8700</v>
      </c>
      <c r="AQ157" s="113">
        <f t="shared" si="6"/>
        <v>201.95876791223384</v>
      </c>
      <c r="AR157" s="316">
        <v>10700</v>
      </c>
      <c r="AS157" s="141" t="s">
        <v>6223</v>
      </c>
      <c r="AT157" s="316">
        <v>500000</v>
      </c>
      <c r="AU157" s="316">
        <v>150000</v>
      </c>
      <c r="AV157" s="316">
        <v>350000</v>
      </c>
      <c r="AX157" s="154" t="s">
        <v>6218</v>
      </c>
      <c r="AY157" s="154" t="s">
        <v>6215</v>
      </c>
      <c r="AZ157" s="154" t="s">
        <v>6215</v>
      </c>
      <c r="BA157" s="154" t="s">
        <v>6218</v>
      </c>
      <c r="BB157" s="154" t="s">
        <v>6215</v>
      </c>
      <c r="BC157" s="154" t="s">
        <v>6774</v>
      </c>
      <c r="BD157" s="154" t="s">
        <v>10481</v>
      </c>
      <c r="BE157" s="154" t="s">
        <v>6218</v>
      </c>
      <c r="BF157" s="154" t="s">
        <v>6218</v>
      </c>
    </row>
    <row r="158" spans="1:59" x14ac:dyDescent="0.35">
      <c r="A158" s="98" t="s">
        <v>11116</v>
      </c>
      <c r="B158" s="117">
        <v>45777.588159722225</v>
      </c>
      <c r="C158" s="98" t="s">
        <v>4795</v>
      </c>
      <c r="D158" s="98" t="s">
        <v>11348</v>
      </c>
      <c r="E158" s="244" t="s">
        <v>32</v>
      </c>
      <c r="F158" s="98" t="s">
        <v>6213</v>
      </c>
      <c r="G158" s="98" t="s">
        <v>1245</v>
      </c>
      <c r="H158" s="98">
        <v>2019</v>
      </c>
      <c r="I158" s="98" t="s">
        <v>6230</v>
      </c>
      <c r="J158" s="98" t="s">
        <v>6215</v>
      </c>
      <c r="K158" s="98" t="s">
        <v>6216</v>
      </c>
      <c r="L158" s="98" t="s">
        <v>6215</v>
      </c>
      <c r="M158" s="98" t="s">
        <v>6217</v>
      </c>
      <c r="O158" s="98" t="s">
        <v>6215</v>
      </c>
      <c r="Q158" s="129">
        <v>50</v>
      </c>
      <c r="R158" s="129">
        <v>44</v>
      </c>
      <c r="S158" s="107">
        <v>94</v>
      </c>
      <c r="T158" s="98" t="s">
        <v>6215</v>
      </c>
      <c r="U158" s="98" t="s">
        <v>6474</v>
      </c>
      <c r="V158" s="98" t="s">
        <v>6218</v>
      </c>
      <c r="W158" s="98" t="s">
        <v>6268</v>
      </c>
      <c r="Y158" s="98" t="s">
        <v>6992</v>
      </c>
      <c r="Z158" s="98" t="s">
        <v>6992</v>
      </c>
      <c r="AA158" s="98" t="s">
        <v>6992</v>
      </c>
      <c r="AB158" s="98">
        <f>Y158+Z158+AA158</f>
        <v>6</v>
      </c>
      <c r="AC158" s="154" t="s">
        <v>6220</v>
      </c>
      <c r="AD158" s="154" t="s">
        <v>9023</v>
      </c>
      <c r="AF158" s="12" t="s">
        <v>6944</v>
      </c>
      <c r="AG158" s="12" t="s">
        <v>6630</v>
      </c>
      <c r="AH158" s="12">
        <f>AF158+AG158</f>
        <v>6</v>
      </c>
      <c r="AJ158" s="352" t="s">
        <v>11146</v>
      </c>
      <c r="AK158" s="12" t="s">
        <v>11145</v>
      </c>
      <c r="AL158" s="98" t="s">
        <v>7392</v>
      </c>
      <c r="AM158" s="98" t="s">
        <v>6215</v>
      </c>
      <c r="AN158" s="98" t="s">
        <v>6262</v>
      </c>
      <c r="AP158" s="315">
        <v>15000</v>
      </c>
      <c r="AQ158" s="113">
        <f t="shared" si="6"/>
        <v>348.20477226247215</v>
      </c>
      <c r="AR158" s="315">
        <v>18000</v>
      </c>
      <c r="AS158" s="154" t="s">
        <v>6223</v>
      </c>
      <c r="AT158" s="12" t="s">
        <v>11158</v>
      </c>
      <c r="AU158" s="284" t="s">
        <v>11214</v>
      </c>
      <c r="AV158" s="12" t="s">
        <v>11131</v>
      </c>
      <c r="AX158" s="98" t="s">
        <v>6215</v>
      </c>
      <c r="AY158" s="98" t="s">
        <v>6215</v>
      </c>
      <c r="AZ158" s="98" t="s">
        <v>6215</v>
      </c>
      <c r="BA158" s="98" t="s">
        <v>6215</v>
      </c>
      <c r="BB158" s="98" t="s">
        <v>6215</v>
      </c>
      <c r="BC158" s="98" t="s">
        <v>11349</v>
      </c>
      <c r="BD158" s="98" t="s">
        <v>11350</v>
      </c>
      <c r="BE158" s="98" t="s">
        <v>6215</v>
      </c>
      <c r="BF158" s="98" t="s">
        <v>11351</v>
      </c>
    </row>
    <row r="159" spans="1:59" x14ac:dyDescent="0.35">
      <c r="A159" s="98" t="s">
        <v>7860</v>
      </c>
      <c r="B159" s="17">
        <v>45153.571666666663</v>
      </c>
      <c r="C159" s="98" t="s">
        <v>7861</v>
      </c>
      <c r="D159" s="98" t="s">
        <v>6890</v>
      </c>
      <c r="E159" s="98" t="s">
        <v>14</v>
      </c>
      <c r="F159" s="98" t="s">
        <v>6213</v>
      </c>
      <c r="G159" s="98" t="s">
        <v>1248</v>
      </c>
      <c r="H159" s="115">
        <v>2018</v>
      </c>
      <c r="I159" s="98" t="s">
        <v>6230</v>
      </c>
      <c r="J159" s="98" t="s">
        <v>6215</v>
      </c>
      <c r="K159" s="98" t="s">
        <v>6216</v>
      </c>
      <c r="L159" s="98" t="s">
        <v>6215</v>
      </c>
      <c r="M159" s="98" t="s">
        <v>6217</v>
      </c>
      <c r="O159" s="98" t="s">
        <v>6215</v>
      </c>
      <c r="Q159" s="107">
        <v>150</v>
      </c>
      <c r="R159" s="107">
        <v>120</v>
      </c>
      <c r="S159" s="107">
        <f>SUM(Q159:R159)</f>
        <v>270</v>
      </c>
      <c r="T159" s="98" t="s">
        <v>6215</v>
      </c>
      <c r="V159" s="98" t="s">
        <v>6218</v>
      </c>
      <c r="W159" s="98" t="s">
        <v>6268</v>
      </c>
      <c r="AB159" s="98">
        <v>4</v>
      </c>
      <c r="AC159" s="98" t="s">
        <v>6220</v>
      </c>
      <c r="AD159" s="98" t="s">
        <v>7862</v>
      </c>
      <c r="AJ159" s="18"/>
      <c r="AK159" s="18"/>
      <c r="AN159" s="98" t="s">
        <v>6262</v>
      </c>
      <c r="AP159" s="264">
        <v>3000</v>
      </c>
      <c r="AQ159" s="113">
        <f t="shared" si="6"/>
        <v>69.640954452494427</v>
      </c>
      <c r="AR159" s="18">
        <v>5000</v>
      </c>
      <c r="AS159" s="141" t="s">
        <v>6223</v>
      </c>
      <c r="AT159" s="96"/>
      <c r="AU159" s="18">
        <v>140000</v>
      </c>
      <c r="AV159" s="18"/>
      <c r="AX159" s="98" t="s">
        <v>6215</v>
      </c>
      <c r="AY159" s="98" t="s">
        <v>6215</v>
      </c>
      <c r="AZ159" s="98" t="s">
        <v>6215</v>
      </c>
      <c r="BA159" s="98" t="s">
        <v>6218</v>
      </c>
      <c r="BB159" s="98" t="s">
        <v>6218</v>
      </c>
      <c r="BD159" s="98" t="s">
        <v>6774</v>
      </c>
      <c r="BF159" s="98" t="s">
        <v>6235</v>
      </c>
      <c r="BG159" s="98" t="s">
        <v>7863</v>
      </c>
    </row>
    <row r="160" spans="1:59" x14ac:dyDescent="0.35">
      <c r="A160" s="98" t="s">
        <v>7875</v>
      </c>
      <c r="B160" s="17">
        <v>45154.441377314812</v>
      </c>
      <c r="C160" s="98" t="s">
        <v>1136</v>
      </c>
      <c r="D160" s="98" t="s">
        <v>6394</v>
      </c>
      <c r="E160" s="235" t="s">
        <v>1135</v>
      </c>
      <c r="F160" s="98" t="s">
        <v>6394</v>
      </c>
      <c r="H160" s="115">
        <v>2020</v>
      </c>
      <c r="I160" s="98" t="s">
        <v>6214</v>
      </c>
      <c r="J160" s="98" t="s">
        <v>6215</v>
      </c>
      <c r="K160" s="98" t="s">
        <v>6216</v>
      </c>
      <c r="L160" s="98" t="s">
        <v>6218</v>
      </c>
      <c r="M160" s="98" t="s">
        <v>6231</v>
      </c>
      <c r="O160" s="98" t="s">
        <v>6218</v>
      </c>
      <c r="S160" s="107">
        <v>82</v>
      </c>
      <c r="T160" s="98" t="s">
        <v>6215</v>
      </c>
      <c r="V160" s="98" t="s">
        <v>6215</v>
      </c>
      <c r="W160" s="98" t="s">
        <v>6268</v>
      </c>
      <c r="AB160" s="98">
        <v>4</v>
      </c>
      <c r="AC160" s="98" t="s">
        <v>6220</v>
      </c>
      <c r="AD160" s="98" t="s">
        <v>7876</v>
      </c>
      <c r="AJ160" s="18"/>
      <c r="AK160" s="18"/>
      <c r="AN160" s="98" t="s">
        <v>6262</v>
      </c>
      <c r="AP160" s="264">
        <v>3000</v>
      </c>
      <c r="AQ160" s="113">
        <f t="shared" si="6"/>
        <v>69.640954452494427</v>
      </c>
      <c r="AR160" s="18">
        <v>5000</v>
      </c>
      <c r="AS160" s="141" t="s">
        <v>6223</v>
      </c>
      <c r="AT160" s="96"/>
      <c r="AU160" s="18"/>
      <c r="AV160" s="18"/>
      <c r="AX160" s="98" t="s">
        <v>6218</v>
      </c>
      <c r="AY160" s="98" t="s">
        <v>6215</v>
      </c>
      <c r="AZ160" s="98" t="s">
        <v>6215</v>
      </c>
      <c r="BA160" s="98" t="s">
        <v>6215</v>
      </c>
      <c r="BB160" s="98" t="s">
        <v>6215</v>
      </c>
      <c r="BD160" s="98" t="s">
        <v>7086</v>
      </c>
      <c r="BF160" s="98" t="s">
        <v>7311</v>
      </c>
      <c r="BG160" s="98" t="s">
        <v>7877</v>
      </c>
    </row>
    <row r="161" spans="1:59" x14ac:dyDescent="0.35">
      <c r="A161" s="98" t="s">
        <v>7514</v>
      </c>
      <c r="B161" s="17">
        <v>45134.559884259259</v>
      </c>
      <c r="C161" s="98" t="s">
        <v>7515</v>
      </c>
      <c r="D161" s="98" t="s">
        <v>7516</v>
      </c>
      <c r="E161" s="141" t="s">
        <v>32</v>
      </c>
      <c r="F161" s="98" t="s">
        <v>6213</v>
      </c>
      <c r="G161" s="98" t="s">
        <v>1245</v>
      </c>
      <c r="H161" s="115">
        <v>2007</v>
      </c>
      <c r="I161" s="98" t="s">
        <v>6230</v>
      </c>
      <c r="J161" s="98" t="s">
        <v>6215</v>
      </c>
      <c r="K161" s="98" t="s">
        <v>6216</v>
      </c>
      <c r="L161" s="98" t="s">
        <v>6215</v>
      </c>
      <c r="M161" s="98" t="s">
        <v>6217</v>
      </c>
      <c r="O161" s="98" t="s">
        <v>6218</v>
      </c>
      <c r="S161" s="107">
        <v>302</v>
      </c>
      <c r="T161" s="98" t="s">
        <v>6215</v>
      </c>
      <c r="V161" s="98" t="s">
        <v>6218</v>
      </c>
      <c r="W161" s="98" t="s">
        <v>6219</v>
      </c>
      <c r="AB161" s="98">
        <v>7</v>
      </c>
      <c r="AC161" s="98" t="s">
        <v>6246</v>
      </c>
      <c r="AD161" s="98" t="s">
        <v>6410</v>
      </c>
      <c r="AJ161" s="18"/>
      <c r="AK161" s="18"/>
      <c r="AM161" s="98" t="s">
        <v>6215</v>
      </c>
      <c r="AN161" s="98" t="s">
        <v>6262</v>
      </c>
      <c r="AP161" s="264">
        <v>3000</v>
      </c>
      <c r="AQ161" s="113">
        <f t="shared" si="6"/>
        <v>69.640954452494427</v>
      </c>
      <c r="AR161" s="18">
        <v>4500</v>
      </c>
      <c r="AS161" s="141" t="s">
        <v>6223</v>
      </c>
      <c r="AT161" s="96"/>
      <c r="AU161" s="18">
        <v>100000</v>
      </c>
      <c r="AV161" s="18"/>
      <c r="AX161" s="98" t="s">
        <v>6215</v>
      </c>
      <c r="AY161" s="98" t="s">
        <v>6215</v>
      </c>
      <c r="AZ161" s="98" t="s">
        <v>6215</v>
      </c>
      <c r="BA161" s="98" t="s">
        <v>6215</v>
      </c>
      <c r="BB161" s="98" t="s">
        <v>6218</v>
      </c>
      <c r="BD161" s="98" t="s">
        <v>7517</v>
      </c>
      <c r="BF161" s="98" t="s">
        <v>6235</v>
      </c>
      <c r="BG161" s="98" t="s">
        <v>7518</v>
      </c>
    </row>
    <row r="162" spans="1:59" x14ac:dyDescent="0.35">
      <c r="A162" s="98" t="s">
        <v>10805</v>
      </c>
      <c r="B162" s="17">
        <v>45706.718310185184</v>
      </c>
      <c r="C162" s="154" t="s">
        <v>4197</v>
      </c>
      <c r="D162" s="154" t="s">
        <v>10835</v>
      </c>
      <c r="E162" s="244" t="s">
        <v>913</v>
      </c>
      <c r="F162" s="154" t="s">
        <v>6725</v>
      </c>
      <c r="G162" s="154" t="s">
        <v>1245</v>
      </c>
      <c r="H162" s="115">
        <v>2007</v>
      </c>
      <c r="I162" s="154" t="s">
        <v>6214</v>
      </c>
      <c r="J162" s="154" t="s">
        <v>6215</v>
      </c>
      <c r="K162" s="154" t="s">
        <v>6216</v>
      </c>
      <c r="L162" s="154" t="s">
        <v>6215</v>
      </c>
      <c r="M162" s="154" t="s">
        <v>6267</v>
      </c>
      <c r="O162" s="154" t="s">
        <v>6215</v>
      </c>
      <c r="Q162" s="243">
        <v>58</v>
      </c>
      <c r="R162" s="243">
        <v>62</v>
      </c>
      <c r="S162" s="243">
        <f>Q162+R162</f>
        <v>120</v>
      </c>
      <c r="T162" s="154" t="s">
        <v>6215</v>
      </c>
      <c r="U162" s="154" t="s">
        <v>7390</v>
      </c>
      <c r="V162" s="154" t="s">
        <v>6215</v>
      </c>
      <c r="W162" s="154" t="s">
        <v>6219</v>
      </c>
      <c r="Y162" s="244">
        <v>3</v>
      </c>
      <c r="Z162" s="244">
        <v>3</v>
      </c>
      <c r="AA162" s="244">
        <v>2</v>
      </c>
      <c r="AB162" s="98">
        <f>SUM(Y162:AA162)</f>
        <v>8</v>
      </c>
      <c r="AC162" s="154" t="s">
        <v>6220</v>
      </c>
      <c r="AD162" s="154" t="s">
        <v>8753</v>
      </c>
      <c r="AF162" s="315">
        <v>2</v>
      </c>
      <c r="AG162" s="315">
        <v>7</v>
      </c>
      <c r="AH162" s="12">
        <f>SUM(AF162:AG162)</f>
        <v>9</v>
      </c>
      <c r="AJ162" s="316">
        <v>8000</v>
      </c>
      <c r="AK162" s="316">
        <v>5500</v>
      </c>
      <c r="AL162" s="154" t="s">
        <v>8267</v>
      </c>
      <c r="AM162" s="154" t="s">
        <v>6215</v>
      </c>
      <c r="AN162" s="154" t="s">
        <v>6262</v>
      </c>
      <c r="AP162" s="316">
        <v>8000</v>
      </c>
      <c r="AQ162" s="113">
        <f t="shared" si="6"/>
        <v>185.70921187331848</v>
      </c>
      <c r="AR162" s="316">
        <v>13500</v>
      </c>
      <c r="AS162" s="141" t="s">
        <v>6223</v>
      </c>
      <c r="AT162" s="316">
        <v>10000</v>
      </c>
      <c r="AU162" s="316">
        <v>120000</v>
      </c>
      <c r="AV162" s="316">
        <v>55000</v>
      </c>
      <c r="AX162" s="154" t="s">
        <v>6215</v>
      </c>
      <c r="AY162" s="154" t="s">
        <v>6215</v>
      </c>
      <c r="AZ162" s="154" t="s">
        <v>6215</v>
      </c>
      <c r="BA162" s="154" t="s">
        <v>6215</v>
      </c>
      <c r="BB162" s="154" t="s">
        <v>6215</v>
      </c>
      <c r="BC162" s="154" t="s">
        <v>10871</v>
      </c>
      <c r="BD162" s="154" t="s">
        <v>10872</v>
      </c>
      <c r="BE162" s="154" t="s">
        <v>6218</v>
      </c>
      <c r="BF162" s="154" t="s">
        <v>10873</v>
      </c>
    </row>
    <row r="163" spans="1:59" x14ac:dyDescent="0.35">
      <c r="A163" s="98" t="s">
        <v>11515</v>
      </c>
      <c r="B163" s="117">
        <v>45855</v>
      </c>
      <c r="C163" s="154" t="s">
        <v>5676</v>
      </c>
      <c r="D163" s="154" t="s">
        <v>11601</v>
      </c>
      <c r="E163" t="s">
        <v>146</v>
      </c>
      <c r="F163" s="154" t="s">
        <v>6213</v>
      </c>
      <c r="G163" s="154" t="s">
        <v>1245</v>
      </c>
      <c r="H163" s="115">
        <v>2012</v>
      </c>
      <c r="I163" s="154" t="s">
        <v>6230</v>
      </c>
      <c r="J163" s="154" t="s">
        <v>6215</v>
      </c>
      <c r="K163" s="154" t="s">
        <v>6216</v>
      </c>
      <c r="L163" s="154" t="s">
        <v>6215</v>
      </c>
      <c r="M163" s="154" t="s">
        <v>6217</v>
      </c>
      <c r="O163" s="154" t="s">
        <v>6218</v>
      </c>
      <c r="Q163" s="107">
        <v>60</v>
      </c>
      <c r="R163" s="107">
        <v>70</v>
      </c>
      <c r="S163" s="107">
        <v>130</v>
      </c>
      <c r="T163" s="154" t="s">
        <v>6215</v>
      </c>
      <c r="U163" s="154" t="s">
        <v>6474</v>
      </c>
      <c r="V163" s="154" t="s">
        <v>6218</v>
      </c>
      <c r="W163" s="154" t="s">
        <v>6219</v>
      </c>
      <c r="Y163" s="154" t="s">
        <v>6992</v>
      </c>
      <c r="Z163" s="154" t="s">
        <v>6944</v>
      </c>
      <c r="AA163" s="154" t="s">
        <v>6944</v>
      </c>
      <c r="AB163" s="154" t="s">
        <v>6929</v>
      </c>
      <c r="AC163" s="154" t="s">
        <v>6220</v>
      </c>
      <c r="AD163" s="154" t="s">
        <v>8402</v>
      </c>
      <c r="AF163" s="154"/>
      <c r="AG163" s="154">
        <v>5</v>
      </c>
      <c r="AH163" s="154">
        <v>5</v>
      </c>
      <c r="AJ163" s="154">
        <v>15000</v>
      </c>
      <c r="AK163" s="154">
        <v>10000</v>
      </c>
      <c r="AL163" s="154" t="s">
        <v>7392</v>
      </c>
      <c r="AM163" s="154" t="s">
        <v>6215</v>
      </c>
      <c r="AN163" s="154" t="s">
        <v>6262</v>
      </c>
      <c r="AP163" s="354">
        <v>4800</v>
      </c>
      <c r="AQ163" s="113">
        <f>(AP163*3)/129.2394</f>
        <v>111.42113008881194</v>
      </c>
      <c r="AR163" s="354">
        <v>6300</v>
      </c>
      <c r="AS163" s="154" t="s">
        <v>6223</v>
      </c>
      <c r="AT163" s="154">
        <v>2000</v>
      </c>
      <c r="AU163" s="154">
        <v>200000</v>
      </c>
      <c r="AV163" s="154">
        <v>100000</v>
      </c>
      <c r="AX163" s="154" t="s">
        <v>6215</v>
      </c>
      <c r="AY163" s="154" t="s">
        <v>6215</v>
      </c>
      <c r="AZ163" s="154" t="s">
        <v>6215</v>
      </c>
      <c r="BA163" s="154" t="s">
        <v>6215</v>
      </c>
      <c r="BB163" s="154" t="s">
        <v>6215</v>
      </c>
      <c r="BC163" s="154" t="s">
        <v>9602</v>
      </c>
      <c r="BD163" s="154" t="s">
        <v>11602</v>
      </c>
      <c r="BE163" s="154" t="s">
        <v>6218</v>
      </c>
      <c r="BF163" s="154" t="s">
        <v>10434</v>
      </c>
    </row>
    <row r="164" spans="1:59" x14ac:dyDescent="0.35">
      <c r="A164" s="98" t="s">
        <v>11357</v>
      </c>
      <c r="B164" s="117">
        <v>45828.47383101852</v>
      </c>
      <c r="C164" s="154" t="s">
        <v>5348</v>
      </c>
      <c r="D164" s="154" t="s">
        <v>11488</v>
      </c>
      <c r="E164" t="s">
        <v>3017</v>
      </c>
      <c r="F164" s="154" t="s">
        <v>6725</v>
      </c>
      <c r="G164" s="154" t="s">
        <v>1245</v>
      </c>
      <c r="H164" s="115">
        <v>2008</v>
      </c>
      <c r="I164" s="154" t="s">
        <v>6214</v>
      </c>
      <c r="J164" s="154" t="s">
        <v>6215</v>
      </c>
      <c r="K164" s="154" t="s">
        <v>6216</v>
      </c>
      <c r="L164" s="154" t="s">
        <v>6215</v>
      </c>
      <c r="M164" s="154" t="s">
        <v>6267</v>
      </c>
      <c r="O164" s="154" t="s">
        <v>6215</v>
      </c>
      <c r="Q164" s="129">
        <v>183.70044052863437</v>
      </c>
      <c r="R164" s="129">
        <v>216.29955947136565</v>
      </c>
      <c r="S164" s="129">
        <v>400</v>
      </c>
      <c r="T164" s="154" t="s">
        <v>6215</v>
      </c>
      <c r="U164" s="154" t="s">
        <v>8150</v>
      </c>
      <c r="V164" s="154" t="s">
        <v>6215</v>
      </c>
      <c r="W164" s="154" t="s">
        <v>6219</v>
      </c>
      <c r="Y164" s="244">
        <v>8</v>
      </c>
      <c r="Z164" s="244">
        <v>8</v>
      </c>
      <c r="AA164" s="244">
        <v>2</v>
      </c>
      <c r="AB164" s="244">
        <v>18</v>
      </c>
      <c r="AC164" s="154" t="s">
        <v>6246</v>
      </c>
      <c r="AD164" s="154" t="s">
        <v>11489</v>
      </c>
      <c r="AF164" s="154">
        <v>8</v>
      </c>
      <c r="AG164" s="12">
        <v>7</v>
      </c>
      <c r="AH164" s="12">
        <v>15</v>
      </c>
      <c r="AJ164" s="154">
        <v>15000</v>
      </c>
      <c r="AK164" s="154">
        <v>6000</v>
      </c>
      <c r="AL164" s="154" t="s">
        <v>7392</v>
      </c>
      <c r="AM164" s="154" t="s">
        <v>6215</v>
      </c>
      <c r="AN164" s="154" t="s">
        <v>6262</v>
      </c>
      <c r="AP164" s="154">
        <v>9100</v>
      </c>
      <c r="AQ164" s="113">
        <f t="shared" ref="AQ164:AQ181" si="7">(AP164*3)/129.2343</f>
        <v>211.24422850589977</v>
      </c>
      <c r="AR164" s="154">
        <v>9100</v>
      </c>
      <c r="AS164" s="154" t="s">
        <v>11486</v>
      </c>
      <c r="AT164" s="154">
        <v>50000</v>
      </c>
      <c r="AU164" s="154">
        <v>2000000</v>
      </c>
      <c r="AV164" s="154">
        <v>800000</v>
      </c>
      <c r="AX164" s="154" t="s">
        <v>6215</v>
      </c>
      <c r="AY164" s="154" t="s">
        <v>6215</v>
      </c>
      <c r="AZ164" s="154" t="s">
        <v>6215</v>
      </c>
      <c r="BA164" s="154" t="s">
        <v>6215</v>
      </c>
      <c r="BB164" s="154" t="s">
        <v>6215</v>
      </c>
      <c r="BC164" s="154" t="s">
        <v>9188</v>
      </c>
      <c r="BD164" s="154" t="s">
        <v>9040</v>
      </c>
      <c r="BE164" s="154" t="s">
        <v>6218</v>
      </c>
      <c r="BF164" s="154" t="s">
        <v>7123</v>
      </c>
    </row>
    <row r="165" spans="1:59" x14ac:dyDescent="0.35">
      <c r="A165" s="98" t="s">
        <v>6669</v>
      </c>
      <c r="B165" s="17">
        <v>45054.597199074073</v>
      </c>
      <c r="C165" s="98" t="s">
        <v>6670</v>
      </c>
      <c r="D165" t="s">
        <v>6671</v>
      </c>
      <c r="E165" s="98" t="s">
        <v>139</v>
      </c>
      <c r="F165" t="s">
        <v>6286</v>
      </c>
      <c r="G165" t="s">
        <v>1248</v>
      </c>
      <c r="H165" s="275">
        <v>2015</v>
      </c>
      <c r="I165" s="98" t="s">
        <v>6214</v>
      </c>
      <c r="J165" s="98" t="s">
        <v>6218</v>
      </c>
      <c r="K165" s="98" t="s">
        <v>6216</v>
      </c>
      <c r="M165" s="98" t="s">
        <v>6231</v>
      </c>
      <c r="S165" s="107">
        <v>210</v>
      </c>
      <c r="AJ165" s="18"/>
      <c r="AK165" s="18"/>
      <c r="AP165" s="264">
        <v>3000</v>
      </c>
      <c r="AQ165" s="113">
        <f t="shared" si="7"/>
        <v>69.640954452494427</v>
      </c>
      <c r="AR165" s="18">
        <v>6000</v>
      </c>
      <c r="AS165" s="141" t="s">
        <v>6223</v>
      </c>
      <c r="AT165" s="96"/>
      <c r="AU165" s="18">
        <v>200000</v>
      </c>
      <c r="AV165" s="18"/>
      <c r="BG165" s="98" t="s">
        <v>6672</v>
      </c>
    </row>
    <row r="166" spans="1:59" x14ac:dyDescent="0.35">
      <c r="A166" s="98" t="s">
        <v>7547</v>
      </c>
      <c r="B166" s="17">
        <v>45135.582488425927</v>
      </c>
      <c r="C166" s="98" t="s">
        <v>7548</v>
      </c>
      <c r="D166" s="98" t="s">
        <v>7516</v>
      </c>
      <c r="E166" s="98" t="s">
        <v>32</v>
      </c>
      <c r="F166" s="98" t="s">
        <v>6213</v>
      </c>
      <c r="G166" s="98" t="s">
        <v>1245</v>
      </c>
      <c r="H166" s="115">
        <v>2016</v>
      </c>
      <c r="I166" s="98" t="s">
        <v>6230</v>
      </c>
      <c r="J166" s="98" t="s">
        <v>6215</v>
      </c>
      <c r="K166" s="98" t="s">
        <v>6216</v>
      </c>
      <c r="L166" s="98" t="s">
        <v>6215</v>
      </c>
      <c r="M166" s="98" t="s">
        <v>6217</v>
      </c>
      <c r="O166" s="98" t="s">
        <v>6215</v>
      </c>
      <c r="S166" s="107">
        <v>98</v>
      </c>
      <c r="T166" s="98" t="s">
        <v>6215</v>
      </c>
      <c r="V166" s="98" t="s">
        <v>6218</v>
      </c>
      <c r="W166" s="98" t="s">
        <v>6268</v>
      </c>
      <c r="AB166" s="98">
        <v>4</v>
      </c>
      <c r="AC166" s="98" t="s">
        <v>6220</v>
      </c>
      <c r="AD166" s="98" t="s">
        <v>7549</v>
      </c>
      <c r="AJ166" s="18"/>
      <c r="AK166" s="18"/>
      <c r="AM166" s="98" t="s">
        <v>6215</v>
      </c>
      <c r="AN166" s="98" t="s">
        <v>6262</v>
      </c>
      <c r="AP166" s="264">
        <v>3000</v>
      </c>
      <c r="AQ166" s="113">
        <f t="shared" si="7"/>
        <v>69.640954452494427</v>
      </c>
      <c r="AR166" s="18">
        <v>8000</v>
      </c>
      <c r="AS166" s="141" t="s">
        <v>6223</v>
      </c>
      <c r="AT166" s="96"/>
      <c r="AU166" s="18"/>
      <c r="AV166" s="18"/>
      <c r="AX166" s="98" t="s">
        <v>6215</v>
      </c>
      <c r="AY166" s="98" t="s">
        <v>6215</v>
      </c>
      <c r="AZ166" s="98" t="s">
        <v>6215</v>
      </c>
      <c r="BA166" s="98" t="s">
        <v>6215</v>
      </c>
      <c r="BB166" s="98" t="s">
        <v>6218</v>
      </c>
      <c r="BD166" s="98" t="s">
        <v>7550</v>
      </c>
      <c r="BF166" s="98" t="s">
        <v>6235</v>
      </c>
      <c r="BG166" s="98" t="s">
        <v>7551</v>
      </c>
    </row>
    <row r="167" spans="1:59" x14ac:dyDescent="0.35">
      <c r="A167" s="98" t="s">
        <v>9035</v>
      </c>
      <c r="B167" s="17">
        <v>45394</v>
      </c>
      <c r="C167" t="s">
        <v>2142</v>
      </c>
      <c r="D167" s="154" t="s">
        <v>9061</v>
      </c>
      <c r="E167" s="98" t="s">
        <v>247</v>
      </c>
      <c r="F167" t="s">
        <v>6481</v>
      </c>
      <c r="G167" t="s">
        <v>1248</v>
      </c>
      <c r="H167" s="115">
        <v>2015</v>
      </c>
      <c r="I167" t="s">
        <v>6230</v>
      </c>
      <c r="J167" t="s">
        <v>6218</v>
      </c>
      <c r="K167" t="s">
        <v>6216</v>
      </c>
      <c r="L167" t="s">
        <v>6215</v>
      </c>
      <c r="M167" t="s">
        <v>6231</v>
      </c>
      <c r="O167" t="s">
        <v>6218</v>
      </c>
      <c r="S167" s="107">
        <v>47</v>
      </c>
      <c r="T167" s="98" t="s">
        <v>6215</v>
      </c>
      <c r="U167" t="s">
        <v>7390</v>
      </c>
      <c r="V167" t="s">
        <v>6218</v>
      </c>
      <c r="W167" t="s">
        <v>6268</v>
      </c>
      <c r="Y167" s="98">
        <v>3</v>
      </c>
      <c r="Z167" s="98">
        <v>4</v>
      </c>
      <c r="AA167" s="98">
        <v>1</v>
      </c>
      <c r="AB167" s="98">
        <f>SUM(Y167:AA167)</f>
        <v>8</v>
      </c>
      <c r="AC167" t="s">
        <v>6220</v>
      </c>
      <c r="AD167" t="s">
        <v>9062</v>
      </c>
      <c r="AF167" s="12">
        <v>2</v>
      </c>
      <c r="AG167" s="12">
        <v>4</v>
      </c>
      <c r="AH167" s="12">
        <f>SUM(AF167:AG167)</f>
        <v>6</v>
      </c>
      <c r="AJ167" s="238">
        <v>12000</v>
      </c>
      <c r="AK167" s="238">
        <v>7000</v>
      </c>
      <c r="AL167" t="s">
        <v>8363</v>
      </c>
      <c r="AM167" t="s">
        <v>6215</v>
      </c>
      <c r="AN167" t="s">
        <v>6262</v>
      </c>
      <c r="AP167" s="238">
        <v>7000</v>
      </c>
      <c r="AQ167" s="113">
        <f t="shared" si="7"/>
        <v>162.49556038915367</v>
      </c>
      <c r="AR167" s="238">
        <v>7800</v>
      </c>
      <c r="AS167" s="141" t="s">
        <v>6223</v>
      </c>
      <c r="AT167" s="307">
        <v>9000</v>
      </c>
      <c r="AU167" s="238">
        <v>47783</v>
      </c>
      <c r="AV167" s="238">
        <v>25000</v>
      </c>
      <c r="AX167" t="s">
        <v>6215</v>
      </c>
      <c r="AY167" t="s">
        <v>6215</v>
      </c>
      <c r="AZ167" t="s">
        <v>6215</v>
      </c>
      <c r="BA167" t="s">
        <v>6215</v>
      </c>
      <c r="BB167" t="s">
        <v>6215</v>
      </c>
      <c r="BC167" t="s">
        <v>9063</v>
      </c>
      <c r="BD167" t="s">
        <v>9064</v>
      </c>
      <c r="BE167" t="s">
        <v>6218</v>
      </c>
      <c r="BF167" t="s">
        <v>6235</v>
      </c>
    </row>
    <row r="168" spans="1:59" x14ac:dyDescent="0.35">
      <c r="A168" s="98" t="s">
        <v>7191</v>
      </c>
      <c r="B168" s="17">
        <v>45111.552106481482</v>
      </c>
      <c r="C168" s="98" t="s">
        <v>7192</v>
      </c>
      <c r="D168" s="98" t="s">
        <v>6427</v>
      </c>
      <c r="E168" s="98" t="s">
        <v>256</v>
      </c>
      <c r="F168" s="98" t="s">
        <v>6213</v>
      </c>
      <c r="H168" s="115">
        <v>2015</v>
      </c>
      <c r="I168" s="98" t="s">
        <v>6230</v>
      </c>
      <c r="J168" s="98" t="s">
        <v>6295</v>
      </c>
      <c r="K168" s="98" t="s">
        <v>6216</v>
      </c>
      <c r="L168" s="98" t="s">
        <v>6218</v>
      </c>
      <c r="M168" s="98" t="s">
        <v>6231</v>
      </c>
      <c r="O168" s="98" t="s">
        <v>6218</v>
      </c>
      <c r="S168" s="107">
        <v>120</v>
      </c>
      <c r="T168" s="98" t="s">
        <v>6215</v>
      </c>
      <c r="V168" s="98" t="s">
        <v>6218</v>
      </c>
      <c r="W168" s="98" t="s">
        <v>6219</v>
      </c>
      <c r="AB168" s="98">
        <v>8</v>
      </c>
      <c r="AC168" s="98" t="s">
        <v>6254</v>
      </c>
      <c r="AD168" s="98" t="s">
        <v>6999</v>
      </c>
      <c r="AJ168" s="18"/>
      <c r="AK168" s="18"/>
      <c r="AN168" s="98" t="s">
        <v>6262</v>
      </c>
      <c r="AP168" s="264">
        <v>3000</v>
      </c>
      <c r="AQ168" s="113">
        <f t="shared" si="7"/>
        <v>69.640954452494427</v>
      </c>
      <c r="AR168" s="18">
        <v>7000</v>
      </c>
      <c r="AS168" s="141" t="s">
        <v>6223</v>
      </c>
      <c r="AT168" s="96"/>
      <c r="AU168" s="18">
        <v>300000</v>
      </c>
      <c r="AV168" s="18"/>
      <c r="AX168" s="98" t="s">
        <v>6215</v>
      </c>
      <c r="AY168" s="98" t="s">
        <v>6215</v>
      </c>
      <c r="AZ168" s="98" t="s">
        <v>6215</v>
      </c>
      <c r="BA168" s="98" t="s">
        <v>6215</v>
      </c>
      <c r="BB168" s="98" t="s">
        <v>6215</v>
      </c>
      <c r="BD168" s="98" t="s">
        <v>7193</v>
      </c>
      <c r="BF168" s="98" t="s">
        <v>7194</v>
      </c>
      <c r="BG168" s="98" t="s">
        <v>7195</v>
      </c>
    </row>
    <row r="169" spans="1:59" x14ac:dyDescent="0.35">
      <c r="A169" s="98" t="s">
        <v>10664</v>
      </c>
      <c r="B169" s="334">
        <v>45672.613819444443</v>
      </c>
      <c r="C169" s="281" t="s">
        <v>10741</v>
      </c>
      <c r="D169" s="281" t="s">
        <v>10742</v>
      </c>
      <c r="E169" s="244" t="s">
        <v>261</v>
      </c>
      <c r="F169" s="281" t="s">
        <v>6286</v>
      </c>
      <c r="G169" s="281" t="s">
        <v>1245</v>
      </c>
      <c r="H169" s="335">
        <v>2024</v>
      </c>
      <c r="I169" s="281" t="s">
        <v>6230</v>
      </c>
      <c r="J169" s="281" t="s">
        <v>6215</v>
      </c>
      <c r="K169" s="281" t="s">
        <v>6216</v>
      </c>
      <c r="L169" s="281" t="s">
        <v>6215</v>
      </c>
      <c r="M169" s="281" t="s">
        <v>6267</v>
      </c>
      <c r="O169" s="281" t="s">
        <v>6218</v>
      </c>
      <c r="Q169" s="319">
        <v>17</v>
      </c>
      <c r="R169" s="319">
        <v>22</v>
      </c>
      <c r="S169" s="319">
        <f>Q169+R169</f>
        <v>39</v>
      </c>
      <c r="T169" s="281" t="s">
        <v>6215</v>
      </c>
      <c r="U169" s="281" t="s">
        <v>6474</v>
      </c>
      <c r="V169" s="281" t="s">
        <v>6218</v>
      </c>
      <c r="W169" s="281" t="s">
        <v>6219</v>
      </c>
      <c r="Y169" s="336">
        <v>1</v>
      </c>
      <c r="Z169" s="336">
        <v>1</v>
      </c>
      <c r="AA169" s="336">
        <v>1</v>
      </c>
      <c r="AB169" s="98">
        <f>SUM(Y169:AA169)</f>
        <v>3</v>
      </c>
      <c r="AC169" s="281" t="s">
        <v>6231</v>
      </c>
      <c r="AD169" s="281" t="s">
        <v>10743</v>
      </c>
      <c r="AF169" s="337">
        <v>1</v>
      </c>
      <c r="AG169" s="337">
        <v>3</v>
      </c>
      <c r="AH169" s="12">
        <f>SUM(AF169:AG169)</f>
        <v>4</v>
      </c>
      <c r="AJ169" s="338">
        <v>20000</v>
      </c>
      <c r="AK169" s="338">
        <v>8000</v>
      </c>
      <c r="AL169" s="281" t="s">
        <v>8449</v>
      </c>
      <c r="AM169" s="281" t="s">
        <v>6215</v>
      </c>
      <c r="AN169" s="281" t="s">
        <v>6233</v>
      </c>
      <c r="AP169" s="338">
        <v>3000</v>
      </c>
      <c r="AQ169" s="113">
        <f t="shared" si="7"/>
        <v>69.640954452494427</v>
      </c>
      <c r="AR169" s="338">
        <v>7000</v>
      </c>
      <c r="AS169" s="141" t="s">
        <v>6223</v>
      </c>
      <c r="AT169" s="338">
        <v>33000</v>
      </c>
      <c r="AU169" s="338">
        <v>90000</v>
      </c>
      <c r="AV169" s="338">
        <v>20000</v>
      </c>
      <c r="AX169" s="281" t="s">
        <v>6215</v>
      </c>
      <c r="AY169" s="281" t="s">
        <v>6215</v>
      </c>
      <c r="AZ169" s="281" t="s">
        <v>6215</v>
      </c>
      <c r="BA169" s="281" t="s">
        <v>6215</v>
      </c>
      <c r="BB169" s="281" t="s">
        <v>6215</v>
      </c>
      <c r="BC169" s="281" t="s">
        <v>10744</v>
      </c>
      <c r="BD169" s="281" t="s">
        <v>10745</v>
      </c>
      <c r="BE169" s="281" t="s">
        <v>6218</v>
      </c>
      <c r="BF169" s="281" t="s">
        <v>6218</v>
      </c>
    </row>
    <row r="170" spans="1:59" x14ac:dyDescent="0.35">
      <c r="A170" s="98" t="s">
        <v>9336</v>
      </c>
      <c r="B170" s="17">
        <v>45496</v>
      </c>
      <c r="C170" t="s">
        <v>3935</v>
      </c>
      <c r="D170" t="s">
        <v>9764</v>
      </c>
      <c r="E170" s="98" t="s">
        <v>2605</v>
      </c>
      <c r="F170" t="s">
        <v>7666</v>
      </c>
      <c r="G170" t="s">
        <v>1248</v>
      </c>
      <c r="H170" s="115">
        <v>2001</v>
      </c>
      <c r="I170" t="s">
        <v>6294</v>
      </c>
      <c r="J170" t="s">
        <v>6215</v>
      </c>
      <c r="K170" t="s">
        <v>6216</v>
      </c>
      <c r="L170" t="s">
        <v>6215</v>
      </c>
      <c r="M170" t="s">
        <v>6267</v>
      </c>
      <c r="O170" t="s">
        <v>6215</v>
      </c>
      <c r="S170" s="107">
        <v>377</v>
      </c>
      <c r="T170" s="98" t="s">
        <v>6215</v>
      </c>
      <c r="U170" t="s">
        <v>8150</v>
      </c>
      <c r="V170" t="s">
        <v>6215</v>
      </c>
      <c r="W170" t="s">
        <v>6219</v>
      </c>
      <c r="Y170" s="98">
        <v>5</v>
      </c>
      <c r="Z170" s="98">
        <v>5</v>
      </c>
      <c r="AA170" s="98">
        <v>0</v>
      </c>
      <c r="AB170" s="98">
        <f>Y170+Z170+AA170</f>
        <v>10</v>
      </c>
      <c r="AC170" t="s">
        <v>6220</v>
      </c>
      <c r="AD170" t="s">
        <v>9409</v>
      </c>
      <c r="AF170" s="12">
        <v>4</v>
      </c>
      <c r="AG170" s="12">
        <v>6</v>
      </c>
      <c r="AH170" s="12">
        <f>AF170+AG170</f>
        <v>10</v>
      </c>
      <c r="AJ170" s="238">
        <v>30000</v>
      </c>
      <c r="AK170" s="238">
        <v>8000</v>
      </c>
      <c r="AL170" t="s">
        <v>8251</v>
      </c>
      <c r="AM170" t="s">
        <v>6215</v>
      </c>
      <c r="AN170" t="s">
        <v>6233</v>
      </c>
      <c r="AP170" s="238">
        <v>4000</v>
      </c>
      <c r="AQ170" s="113">
        <f t="shared" si="7"/>
        <v>92.85460593665924</v>
      </c>
      <c r="AR170" s="238">
        <v>7000</v>
      </c>
      <c r="AS170" s="141" t="s">
        <v>6223</v>
      </c>
      <c r="AT170" s="238">
        <v>0</v>
      </c>
      <c r="AU170" s="238">
        <v>500000</v>
      </c>
      <c r="AV170" s="238">
        <v>350000</v>
      </c>
      <c r="AX170" t="s">
        <v>6215</v>
      </c>
      <c r="AY170" t="s">
        <v>6215</v>
      </c>
      <c r="AZ170" t="s">
        <v>6215</v>
      </c>
      <c r="BA170" t="s">
        <v>6215</v>
      </c>
      <c r="BB170" t="s">
        <v>6215</v>
      </c>
      <c r="BC170" t="s">
        <v>9188</v>
      </c>
      <c r="BD170" t="s">
        <v>9765</v>
      </c>
      <c r="BE170" t="s">
        <v>6215</v>
      </c>
      <c r="BF170" t="s">
        <v>9766</v>
      </c>
    </row>
    <row r="171" spans="1:59" x14ac:dyDescent="0.35">
      <c r="A171" s="98" t="s">
        <v>6382</v>
      </c>
      <c r="B171" s="17">
        <v>44995.413194444445</v>
      </c>
      <c r="C171" s="98" t="s">
        <v>3635</v>
      </c>
      <c r="D171" s="98" t="s">
        <v>6383</v>
      </c>
      <c r="E171" s="141" t="s">
        <v>549</v>
      </c>
      <c r="F171" s="98" t="s">
        <v>6213</v>
      </c>
      <c r="G171" s="98" t="s">
        <v>1248</v>
      </c>
      <c r="H171" s="115">
        <v>2019</v>
      </c>
      <c r="I171" s="98" t="s">
        <v>6230</v>
      </c>
      <c r="J171" s="98" t="s">
        <v>6215</v>
      </c>
      <c r="K171" s="98" t="s">
        <v>6216</v>
      </c>
      <c r="L171" s="98" t="s">
        <v>6215</v>
      </c>
      <c r="M171" s="98" t="s">
        <v>6217</v>
      </c>
      <c r="O171" s="98" t="s">
        <v>6218</v>
      </c>
      <c r="S171" s="107">
        <v>170</v>
      </c>
      <c r="T171" s="98" t="s">
        <v>6215</v>
      </c>
      <c r="V171" s="98" t="s">
        <v>6218</v>
      </c>
      <c r="W171" s="98" t="s">
        <v>6268</v>
      </c>
      <c r="AB171" s="98">
        <v>5</v>
      </c>
      <c r="AC171" s="98" t="s">
        <v>6254</v>
      </c>
      <c r="AD171" s="98" t="s">
        <v>6384</v>
      </c>
      <c r="AJ171" s="18"/>
      <c r="AK171" s="18"/>
      <c r="AM171" s="98" t="s">
        <v>6215</v>
      </c>
      <c r="AN171" s="98" t="s">
        <v>6233</v>
      </c>
      <c r="AP171" s="264">
        <v>3000</v>
      </c>
      <c r="AQ171" s="113">
        <f t="shared" si="7"/>
        <v>69.640954452494427</v>
      </c>
      <c r="AR171" s="18">
        <v>5000</v>
      </c>
      <c r="AS171" s="141" t="s">
        <v>6223</v>
      </c>
      <c r="AT171" s="96"/>
      <c r="AU171" s="18">
        <v>180000</v>
      </c>
      <c r="AV171" s="18"/>
      <c r="AX171" s="98" t="s">
        <v>6215</v>
      </c>
      <c r="AY171" s="98" t="s">
        <v>6215</v>
      </c>
      <c r="AZ171" s="98" t="s">
        <v>6215</v>
      </c>
      <c r="BA171" s="98" t="s">
        <v>6215</v>
      </c>
      <c r="BB171" s="98" t="s">
        <v>6215</v>
      </c>
      <c r="BD171" s="98" t="s">
        <v>6281</v>
      </c>
      <c r="BF171" s="98" t="s">
        <v>6271</v>
      </c>
      <c r="BG171" s="98" t="s">
        <v>6385</v>
      </c>
    </row>
    <row r="172" spans="1:59" x14ac:dyDescent="0.35">
      <c r="A172" s="98" t="s">
        <v>7616</v>
      </c>
      <c r="B172" s="17">
        <v>45138.719409722224</v>
      </c>
      <c r="C172" t="s">
        <v>7617</v>
      </c>
      <c r="D172" s="141" t="s">
        <v>7618</v>
      </c>
      <c r="E172" s="98" t="s">
        <v>14</v>
      </c>
      <c r="F172" s="98" t="s">
        <v>6213</v>
      </c>
      <c r="H172" s="115">
        <v>2018</v>
      </c>
      <c r="I172" s="98" t="s">
        <v>6214</v>
      </c>
      <c r="J172" s="98" t="s">
        <v>6215</v>
      </c>
      <c r="K172" s="98" t="s">
        <v>6216</v>
      </c>
      <c r="L172" s="98" t="s">
        <v>6215</v>
      </c>
      <c r="M172" s="98" t="s">
        <v>6217</v>
      </c>
      <c r="O172" s="98" t="s">
        <v>6215</v>
      </c>
      <c r="Q172" s="107">
        <v>200</v>
      </c>
      <c r="R172" s="107">
        <v>170</v>
      </c>
      <c r="S172" s="107">
        <v>370</v>
      </c>
      <c r="T172" s="98" t="s">
        <v>6215</v>
      </c>
      <c r="V172" s="98" t="s">
        <v>6218</v>
      </c>
      <c r="W172" s="98" t="s">
        <v>6219</v>
      </c>
      <c r="AB172" s="98">
        <v>2</v>
      </c>
      <c r="AC172" s="98" t="s">
        <v>6220</v>
      </c>
      <c r="AD172" s="98" t="s">
        <v>6900</v>
      </c>
      <c r="AJ172" s="18"/>
      <c r="AK172" s="18"/>
      <c r="AN172" s="98" t="s">
        <v>6262</v>
      </c>
      <c r="AP172" s="264">
        <v>3000</v>
      </c>
      <c r="AQ172" s="113">
        <f t="shared" si="7"/>
        <v>69.640954452494427</v>
      </c>
      <c r="AR172" s="18">
        <v>4000</v>
      </c>
      <c r="AS172" s="141" t="s">
        <v>6223</v>
      </c>
      <c r="AT172" s="96"/>
      <c r="AU172" s="18">
        <v>250000</v>
      </c>
      <c r="AV172" s="18"/>
      <c r="AX172" s="98" t="s">
        <v>6215</v>
      </c>
      <c r="AY172" s="98" t="s">
        <v>6215</v>
      </c>
      <c r="AZ172" s="98" t="s">
        <v>6215</v>
      </c>
      <c r="BA172" s="98" t="s">
        <v>6215</v>
      </c>
      <c r="BB172" s="98" t="s">
        <v>6218</v>
      </c>
      <c r="BD172" s="98" t="s">
        <v>7619</v>
      </c>
      <c r="BF172" s="98" t="s">
        <v>6235</v>
      </c>
      <c r="BG172" s="98" t="s">
        <v>7620</v>
      </c>
    </row>
    <row r="173" spans="1:59" x14ac:dyDescent="0.35">
      <c r="A173" s="98" t="s">
        <v>10841</v>
      </c>
      <c r="B173" s="117">
        <v>45745.560844907406</v>
      </c>
      <c r="C173" s="154" t="s">
        <v>4744</v>
      </c>
      <c r="D173" s="154" t="s">
        <v>11095</v>
      </c>
      <c r="E173" s="244" t="s">
        <v>139</v>
      </c>
      <c r="F173" s="154" t="s">
        <v>6213</v>
      </c>
      <c r="G173" s="154" t="s">
        <v>1245</v>
      </c>
      <c r="H173" s="115">
        <v>2016</v>
      </c>
      <c r="I173" s="154" t="s">
        <v>6230</v>
      </c>
      <c r="J173" s="154" t="s">
        <v>6215</v>
      </c>
      <c r="K173" s="154" t="s">
        <v>6216</v>
      </c>
      <c r="L173" s="154" t="s">
        <v>6215</v>
      </c>
      <c r="M173" s="154" t="s">
        <v>6217</v>
      </c>
      <c r="O173" s="154" t="s">
        <v>6218</v>
      </c>
      <c r="Q173" s="107">
        <v>149</v>
      </c>
      <c r="R173" s="107">
        <v>177</v>
      </c>
      <c r="S173" s="107">
        <v>326</v>
      </c>
      <c r="T173" s="154" t="s">
        <v>6215</v>
      </c>
      <c r="U173" s="154" t="s">
        <v>7390</v>
      </c>
      <c r="V173" s="154" t="s">
        <v>6218</v>
      </c>
      <c r="W173" s="154" t="s">
        <v>6268</v>
      </c>
      <c r="Y173" s="98">
        <v>3</v>
      </c>
      <c r="Z173" s="98">
        <v>3</v>
      </c>
      <c r="AA173" s="98">
        <v>1</v>
      </c>
      <c r="AB173" s="98">
        <f>Y173+Z173+AA173</f>
        <v>7</v>
      </c>
      <c r="AC173" s="154" t="s">
        <v>6254</v>
      </c>
      <c r="AD173" s="154" t="s">
        <v>8448</v>
      </c>
      <c r="AF173" s="315">
        <v>5</v>
      </c>
      <c r="AG173" s="315">
        <v>7</v>
      </c>
      <c r="AH173" s="12">
        <f>SUM(AF173:AG173)</f>
        <v>12</v>
      </c>
      <c r="AJ173" s="316">
        <v>20000</v>
      </c>
      <c r="AK173" s="316">
        <v>8000</v>
      </c>
      <c r="AL173" s="154" t="s">
        <v>7392</v>
      </c>
      <c r="AM173" s="154" t="s">
        <v>6215</v>
      </c>
      <c r="AN173" s="154" t="s">
        <v>6262</v>
      </c>
      <c r="AP173" s="316">
        <v>2500</v>
      </c>
      <c r="AQ173" s="113">
        <f t="shared" si="7"/>
        <v>58.034128710412027</v>
      </c>
      <c r="AR173" s="316">
        <v>5500</v>
      </c>
      <c r="AS173" s="141" t="s">
        <v>6223</v>
      </c>
      <c r="AT173" s="316">
        <v>900</v>
      </c>
      <c r="AU173" s="316">
        <v>200000</v>
      </c>
      <c r="AV173" s="316">
        <v>120000</v>
      </c>
      <c r="AX173" s="154" t="s">
        <v>6218</v>
      </c>
      <c r="AY173" s="154" t="s">
        <v>6218</v>
      </c>
      <c r="AZ173" s="154" t="s">
        <v>6215</v>
      </c>
      <c r="BA173" s="154" t="s">
        <v>6215</v>
      </c>
      <c r="BB173" s="154" t="s">
        <v>6215</v>
      </c>
      <c r="BC173" s="154" t="s">
        <v>6235</v>
      </c>
      <c r="BD173" s="154" t="s">
        <v>10559</v>
      </c>
      <c r="BE173" s="154" t="s">
        <v>6218</v>
      </c>
      <c r="BF173" s="154" t="s">
        <v>6235</v>
      </c>
    </row>
    <row r="174" spans="1:59" x14ac:dyDescent="0.35">
      <c r="A174" s="98" t="s">
        <v>7166</v>
      </c>
      <c r="B174" s="17">
        <v>45107.572627314818</v>
      </c>
      <c r="C174" s="98" t="s">
        <v>941</v>
      </c>
      <c r="D174" s="98" t="s">
        <v>7167</v>
      </c>
      <c r="E174" s="98" t="s">
        <v>809</v>
      </c>
      <c r="F174" s="98" t="s">
        <v>6286</v>
      </c>
      <c r="G174" s="98" t="s">
        <v>1245</v>
      </c>
      <c r="H174" s="115">
        <v>2012</v>
      </c>
      <c r="I174" s="98" t="s">
        <v>6230</v>
      </c>
      <c r="J174" s="98" t="s">
        <v>6218</v>
      </c>
      <c r="K174" s="98" t="s">
        <v>6216</v>
      </c>
      <c r="L174" s="98" t="s">
        <v>6218</v>
      </c>
      <c r="M174" s="98" t="s">
        <v>6231</v>
      </c>
      <c r="O174" s="98" t="s">
        <v>6218</v>
      </c>
      <c r="S174" s="107">
        <v>46</v>
      </c>
      <c r="T174" s="98" t="s">
        <v>6218</v>
      </c>
      <c r="V174" s="98" t="s">
        <v>6215</v>
      </c>
      <c r="W174" s="98" t="s">
        <v>6268</v>
      </c>
      <c r="AB174" s="98">
        <v>4</v>
      </c>
      <c r="AC174" s="98" t="s">
        <v>6246</v>
      </c>
      <c r="AD174" s="98" t="s">
        <v>7168</v>
      </c>
      <c r="AJ174" s="18"/>
      <c r="AK174" s="18"/>
      <c r="AM174" s="98" t="s">
        <v>6215</v>
      </c>
      <c r="AN174" s="98" t="s">
        <v>6248</v>
      </c>
      <c r="AP174" s="264">
        <v>3000</v>
      </c>
      <c r="AQ174" s="113">
        <f t="shared" si="7"/>
        <v>69.640954452494427</v>
      </c>
      <c r="AR174" s="18">
        <v>4000</v>
      </c>
      <c r="AS174" s="141" t="s">
        <v>6223</v>
      </c>
      <c r="AT174" s="96"/>
      <c r="AU174" s="18">
        <v>500000</v>
      </c>
      <c r="AV174" s="18"/>
      <c r="AX174" s="98" t="s">
        <v>6218</v>
      </c>
      <c r="AY174" s="98" t="s">
        <v>6215</v>
      </c>
      <c r="AZ174" s="98" t="s">
        <v>6215</v>
      </c>
      <c r="BA174" s="98" t="s">
        <v>6215</v>
      </c>
      <c r="BB174" s="98" t="s">
        <v>6218</v>
      </c>
      <c r="BD174" s="98" t="s">
        <v>6263</v>
      </c>
      <c r="BF174" s="98" t="s">
        <v>7169</v>
      </c>
      <c r="BG174" s="98" t="s">
        <v>7170</v>
      </c>
    </row>
    <row r="175" spans="1:59" x14ac:dyDescent="0.35">
      <c r="A175" s="98" t="s">
        <v>7245</v>
      </c>
      <c r="B175" s="17">
        <v>45118.50409722222</v>
      </c>
      <c r="C175" s="98" t="s">
        <v>1013</v>
      </c>
      <c r="D175" s="154" t="s">
        <v>7246</v>
      </c>
      <c r="E175" s="98" t="s">
        <v>32</v>
      </c>
      <c r="F175" s="98" t="s">
        <v>6213</v>
      </c>
      <c r="G175" s="98" t="s">
        <v>1245</v>
      </c>
      <c r="H175" s="115">
        <v>2016</v>
      </c>
      <c r="I175" s="98" t="s">
        <v>6230</v>
      </c>
      <c r="J175" s="98" t="s">
        <v>6218</v>
      </c>
      <c r="K175" s="98" t="s">
        <v>6216</v>
      </c>
      <c r="L175" s="98" t="s">
        <v>6215</v>
      </c>
      <c r="M175" s="98" t="s">
        <v>6217</v>
      </c>
      <c r="O175" s="98" t="s">
        <v>6218</v>
      </c>
      <c r="S175" s="107">
        <v>192</v>
      </c>
      <c r="T175" s="98" t="s">
        <v>6215</v>
      </c>
      <c r="V175" s="98" t="s">
        <v>6218</v>
      </c>
      <c r="W175" s="98" t="s">
        <v>6219</v>
      </c>
      <c r="AB175" s="98">
        <v>4</v>
      </c>
      <c r="AC175" s="98" t="s">
        <v>6220</v>
      </c>
      <c r="AD175" s="98" t="s">
        <v>7247</v>
      </c>
      <c r="AJ175" s="18"/>
      <c r="AK175" s="18"/>
      <c r="AM175" s="98" t="s">
        <v>6215</v>
      </c>
      <c r="AN175" s="98" t="s">
        <v>6262</v>
      </c>
      <c r="AP175" s="264">
        <v>3000</v>
      </c>
      <c r="AQ175" s="113">
        <f t="shared" si="7"/>
        <v>69.640954452494427</v>
      </c>
      <c r="AR175" s="18">
        <v>4000</v>
      </c>
      <c r="AS175" s="141" t="s">
        <v>6223</v>
      </c>
      <c r="AT175" s="96"/>
      <c r="AU175" s="18">
        <v>170000</v>
      </c>
      <c r="AV175" s="18"/>
      <c r="AX175" s="98" t="s">
        <v>6215</v>
      </c>
      <c r="AY175" s="98" t="s">
        <v>6215</v>
      </c>
      <c r="AZ175" s="98" t="s">
        <v>6218</v>
      </c>
      <c r="BA175" s="98" t="s">
        <v>6218</v>
      </c>
      <c r="BB175" s="98" t="s">
        <v>6218</v>
      </c>
      <c r="BD175" s="98" t="s">
        <v>6753</v>
      </c>
      <c r="BF175" s="98" t="s">
        <v>6235</v>
      </c>
      <c r="BG175" s="98" t="s">
        <v>7248</v>
      </c>
    </row>
    <row r="176" spans="1:59" x14ac:dyDescent="0.35">
      <c r="A176" s="98" t="s">
        <v>10838</v>
      </c>
      <c r="B176" s="117">
        <v>45734.663518518515</v>
      </c>
      <c r="C176" s="154" t="s">
        <v>4634</v>
      </c>
      <c r="D176" s="154" t="s">
        <v>8884</v>
      </c>
      <c r="E176" t="s">
        <v>32</v>
      </c>
      <c r="F176" s="154" t="s">
        <v>6213</v>
      </c>
      <c r="G176" s="154" t="s">
        <v>1248</v>
      </c>
      <c r="H176" s="115">
        <v>2010</v>
      </c>
      <c r="I176" s="154" t="s">
        <v>6230</v>
      </c>
      <c r="J176" s="154" t="s">
        <v>6215</v>
      </c>
      <c r="K176" s="154" t="s">
        <v>6216</v>
      </c>
      <c r="L176" s="154" t="s">
        <v>6215</v>
      </c>
      <c r="M176" s="154" t="s">
        <v>6217</v>
      </c>
      <c r="O176" s="154" t="s">
        <v>6215</v>
      </c>
      <c r="Q176" s="107">
        <v>139</v>
      </c>
      <c r="R176" s="107">
        <v>150</v>
      </c>
      <c r="S176" s="107">
        <v>289</v>
      </c>
      <c r="T176" s="154" t="s">
        <v>6215</v>
      </c>
      <c r="U176" s="154" t="s">
        <v>7390</v>
      </c>
      <c r="V176" s="154" t="s">
        <v>6215</v>
      </c>
      <c r="W176" s="154" t="s">
        <v>6268</v>
      </c>
      <c r="Y176" s="98">
        <v>2</v>
      </c>
      <c r="Z176" s="98">
        <v>3</v>
      </c>
      <c r="AA176" s="98">
        <v>1</v>
      </c>
      <c r="AB176" s="98">
        <f>Y176+Z176+AA176</f>
        <v>6</v>
      </c>
      <c r="AC176" s="154" t="s">
        <v>6220</v>
      </c>
      <c r="AD176" s="154" t="s">
        <v>11021</v>
      </c>
      <c r="AF176" s="315">
        <v>5</v>
      </c>
      <c r="AG176" s="315">
        <v>7</v>
      </c>
      <c r="AH176" s="12">
        <f>SUM(AF176:AG176)</f>
        <v>12</v>
      </c>
      <c r="AJ176" s="316">
        <v>7000</v>
      </c>
      <c r="AK176" s="316">
        <v>8000</v>
      </c>
      <c r="AL176" s="154" t="s">
        <v>7392</v>
      </c>
      <c r="AM176" s="154" t="s">
        <v>6215</v>
      </c>
      <c r="AN176" s="154" t="s">
        <v>6262</v>
      </c>
      <c r="AP176" s="316">
        <v>3200</v>
      </c>
      <c r="AQ176" s="113">
        <f t="shared" si="7"/>
        <v>74.283684749327392</v>
      </c>
      <c r="AR176" s="316">
        <v>7000</v>
      </c>
      <c r="AS176" s="141" t="s">
        <v>6223</v>
      </c>
      <c r="AT176" s="316">
        <v>14000</v>
      </c>
      <c r="AU176" s="316">
        <v>400000</v>
      </c>
      <c r="AV176" s="316">
        <v>200000</v>
      </c>
      <c r="AX176" s="154" t="s">
        <v>6215</v>
      </c>
      <c r="AY176" s="154" t="s">
        <v>6215</v>
      </c>
      <c r="AZ176" s="154" t="s">
        <v>6215</v>
      </c>
      <c r="BA176" s="154" t="s">
        <v>6215</v>
      </c>
      <c r="BB176" s="154" t="s">
        <v>6218</v>
      </c>
      <c r="BC176" s="154" t="s">
        <v>8623</v>
      </c>
      <c r="BD176" s="154" t="s">
        <v>6892</v>
      </c>
      <c r="BE176" s="154" t="s">
        <v>6218</v>
      </c>
      <c r="BF176" s="154" t="s">
        <v>11022</v>
      </c>
    </row>
    <row r="177" spans="1:59" x14ac:dyDescent="0.35">
      <c r="A177" s="98" t="s">
        <v>8545</v>
      </c>
      <c r="B177" s="17">
        <v>45265.573877314797</v>
      </c>
      <c r="C177" s="141" t="s">
        <v>1576</v>
      </c>
      <c r="D177" s="141" t="s">
        <v>8546</v>
      </c>
      <c r="E177" s="98" t="s">
        <v>14</v>
      </c>
      <c r="F177" s="141" t="s">
        <v>6213</v>
      </c>
      <c r="G177" s="141" t="s">
        <v>1245</v>
      </c>
      <c r="H177" s="115">
        <v>2015</v>
      </c>
      <c r="I177" s="141" t="s">
        <v>6214</v>
      </c>
      <c r="J177" s="141" t="s">
        <v>6215</v>
      </c>
      <c r="K177" s="141" t="s">
        <v>6216</v>
      </c>
      <c r="L177" s="141" t="s">
        <v>6215</v>
      </c>
      <c r="M177" s="141" t="s">
        <v>6217</v>
      </c>
      <c r="O177" s="141" t="s">
        <v>6215</v>
      </c>
      <c r="S177" s="237">
        <v>174</v>
      </c>
      <c r="T177" s="141" t="s">
        <v>6215</v>
      </c>
      <c r="U177" s="141" t="s">
        <v>7390</v>
      </c>
      <c r="V177" s="141" t="s">
        <v>6218</v>
      </c>
      <c r="W177" s="141" t="s">
        <v>6219</v>
      </c>
      <c r="Y177" s="141">
        <v>2</v>
      </c>
      <c r="Z177" s="141">
        <v>3</v>
      </c>
      <c r="AA177" s="141">
        <v>1</v>
      </c>
      <c r="AB177" s="141">
        <v>6</v>
      </c>
      <c r="AC177" s="141" t="s">
        <v>6220</v>
      </c>
      <c r="AD177" s="141" t="s">
        <v>7993</v>
      </c>
      <c r="AF177" s="286">
        <v>5</v>
      </c>
      <c r="AG177" s="286">
        <v>9</v>
      </c>
      <c r="AH177" s="286">
        <v>14</v>
      </c>
      <c r="AJ177" s="273">
        <v>15000</v>
      </c>
      <c r="AK177" s="273">
        <v>9000</v>
      </c>
      <c r="AL177" s="141" t="s">
        <v>7392</v>
      </c>
      <c r="AM177" s="141" t="s">
        <v>6215</v>
      </c>
      <c r="AN177" s="141" t="s">
        <v>6233</v>
      </c>
      <c r="AP177" s="264">
        <v>3000</v>
      </c>
      <c r="AQ177" s="113">
        <f t="shared" si="7"/>
        <v>69.640954452494427</v>
      </c>
      <c r="AR177" s="18">
        <v>7500</v>
      </c>
      <c r="AS177" s="141" t="s">
        <v>6223</v>
      </c>
      <c r="AT177" s="96"/>
      <c r="AU177" s="18"/>
      <c r="AV177" s="18"/>
      <c r="AX177" s="141" t="s">
        <v>6215</v>
      </c>
      <c r="AY177" s="141" t="s">
        <v>6215</v>
      </c>
      <c r="AZ177" s="141" t="s">
        <v>6215</v>
      </c>
      <c r="BA177" s="141" t="s">
        <v>6215</v>
      </c>
      <c r="BB177" s="141" t="s">
        <v>6218</v>
      </c>
      <c r="BC177" s="141" t="s">
        <v>8474</v>
      </c>
      <c r="BD177" s="141" t="s">
        <v>8547</v>
      </c>
      <c r="BE177" s="141" t="s">
        <v>6218</v>
      </c>
      <c r="BF177" s="141" t="s">
        <v>6235</v>
      </c>
      <c r="BG177" s="98" t="s">
        <v>8548</v>
      </c>
    </row>
    <row r="178" spans="1:59" x14ac:dyDescent="0.35">
      <c r="A178" s="98" t="s">
        <v>8736</v>
      </c>
      <c r="B178" s="17">
        <v>45343.46802083333</v>
      </c>
      <c r="C178" t="s">
        <v>8772</v>
      </c>
      <c r="D178" t="s">
        <v>8773</v>
      </c>
      <c r="E178" s="244" t="s">
        <v>230</v>
      </c>
      <c r="F178" s="98" t="s">
        <v>6481</v>
      </c>
      <c r="G178" s="98" t="s">
        <v>1245</v>
      </c>
      <c r="H178" s="98">
        <v>2014</v>
      </c>
      <c r="I178" s="98" t="s">
        <v>6214</v>
      </c>
      <c r="J178" s="98" t="s">
        <v>6215</v>
      </c>
      <c r="K178" s="98" t="s">
        <v>6216</v>
      </c>
      <c r="L178" s="98" t="s">
        <v>6218</v>
      </c>
      <c r="M178" s="98" t="s">
        <v>6231</v>
      </c>
      <c r="O178" s="98" t="s">
        <v>6215</v>
      </c>
      <c r="S178" s="107">
        <v>100</v>
      </c>
      <c r="T178" s="98" t="s">
        <v>6215</v>
      </c>
      <c r="U178" s="98" t="s">
        <v>6474</v>
      </c>
      <c r="V178" s="98" t="s">
        <v>6215</v>
      </c>
      <c r="W178" s="98" t="s">
        <v>6268</v>
      </c>
      <c r="Y178" s="98">
        <v>1</v>
      </c>
      <c r="Z178" s="98">
        <v>1</v>
      </c>
      <c r="AA178" s="98">
        <v>2</v>
      </c>
      <c r="AB178" s="98">
        <f>SUM(Y178:AA178)</f>
        <v>4</v>
      </c>
      <c r="AC178" s="98" t="s">
        <v>6220</v>
      </c>
      <c r="AD178" s="98" t="s">
        <v>8443</v>
      </c>
      <c r="AF178" s="12">
        <v>1</v>
      </c>
      <c r="AG178" s="12">
        <v>4</v>
      </c>
      <c r="AH178" s="12">
        <f>SUM(AF178:AG178)</f>
        <v>5</v>
      </c>
      <c r="AJ178" s="18">
        <v>12000</v>
      </c>
      <c r="AK178" s="18">
        <v>7500</v>
      </c>
      <c r="AL178" s="98" t="s">
        <v>6474</v>
      </c>
      <c r="AM178" s="98" t="s">
        <v>6215</v>
      </c>
      <c r="AN178" s="98" t="s">
        <v>6262</v>
      </c>
      <c r="AP178" s="149">
        <v>5000</v>
      </c>
      <c r="AQ178" s="113">
        <f t="shared" si="7"/>
        <v>116.06825742082405</v>
      </c>
      <c r="AR178" s="18">
        <v>7300</v>
      </c>
      <c r="AS178" s="141" t="s">
        <v>6223</v>
      </c>
      <c r="AT178" s="298">
        <v>350000</v>
      </c>
      <c r="AU178" s="18">
        <v>90000</v>
      </c>
      <c r="AV178" s="18">
        <v>40000</v>
      </c>
      <c r="AX178" s="98" t="s">
        <v>6215</v>
      </c>
      <c r="AY178" s="98" t="s">
        <v>6215</v>
      </c>
      <c r="AZ178" s="98" t="s">
        <v>6215</v>
      </c>
      <c r="BA178" s="98" t="s">
        <v>6218</v>
      </c>
      <c r="BB178" s="98" t="s">
        <v>6215</v>
      </c>
      <c r="BC178" s="98" t="s">
        <v>6271</v>
      </c>
      <c r="BD178" s="98" t="s">
        <v>8774</v>
      </c>
      <c r="BE178" s="98" t="s">
        <v>6218</v>
      </c>
      <c r="BF178" s="98" t="s">
        <v>6235</v>
      </c>
      <c r="BG178" s="141" t="s">
        <v>8775</v>
      </c>
    </row>
    <row r="179" spans="1:59" x14ac:dyDescent="0.35">
      <c r="A179" s="98" t="s">
        <v>10326</v>
      </c>
      <c r="B179" s="17">
        <v>45622.674861111111</v>
      </c>
      <c r="C179" s="154" t="s">
        <v>3779</v>
      </c>
      <c r="D179" s="154" t="s">
        <v>10610</v>
      </c>
      <c r="E179" s="244" t="s">
        <v>1056</v>
      </c>
      <c r="F179" s="154" t="s">
        <v>8890</v>
      </c>
      <c r="G179" s="154" t="s">
        <v>1245</v>
      </c>
      <c r="H179" s="115">
        <v>2017</v>
      </c>
      <c r="I179" s="154" t="s">
        <v>6214</v>
      </c>
      <c r="J179" s="154" t="s">
        <v>6215</v>
      </c>
      <c r="K179" s="154" t="s">
        <v>6216</v>
      </c>
      <c r="L179" s="154" t="s">
        <v>6215</v>
      </c>
      <c r="M179" s="154" t="s">
        <v>6267</v>
      </c>
      <c r="O179" s="154" t="s">
        <v>6218</v>
      </c>
      <c r="Q179" s="243"/>
      <c r="R179" s="243"/>
      <c r="S179" s="243">
        <v>450</v>
      </c>
      <c r="T179" s="154" t="s">
        <v>6215</v>
      </c>
      <c r="U179" s="154" t="s">
        <v>7390</v>
      </c>
      <c r="V179" s="154" t="s">
        <v>6218</v>
      </c>
      <c r="W179" s="154" t="s">
        <v>6219</v>
      </c>
      <c r="Y179" s="244">
        <v>4</v>
      </c>
      <c r="Z179" s="244">
        <v>6</v>
      </c>
      <c r="AA179" s="244">
        <v>1</v>
      </c>
      <c r="AB179" s="98">
        <f>SUM(Y179:AA179)</f>
        <v>11</v>
      </c>
      <c r="AC179" s="154" t="s">
        <v>6220</v>
      </c>
      <c r="AD179" s="154" t="s">
        <v>7993</v>
      </c>
      <c r="AF179" s="315">
        <v>1</v>
      </c>
      <c r="AG179" s="322">
        <v>-13</v>
      </c>
      <c r="AH179" s="12">
        <f>SUM(AF179:AG179)</f>
        <v>-12</v>
      </c>
      <c r="AJ179" s="316">
        <v>25000</v>
      </c>
      <c r="AK179" s="316">
        <v>15000</v>
      </c>
      <c r="AL179" s="154" t="s">
        <v>8267</v>
      </c>
      <c r="AM179" s="154" t="s">
        <v>6215</v>
      </c>
      <c r="AN179" s="154" t="s">
        <v>6233</v>
      </c>
      <c r="AP179" s="316">
        <v>4500</v>
      </c>
      <c r="AQ179" s="113">
        <f t="shared" si="7"/>
        <v>104.46143167874165</v>
      </c>
      <c r="AR179" s="316">
        <v>12000</v>
      </c>
      <c r="AS179" s="141" t="s">
        <v>6223</v>
      </c>
      <c r="AT179" s="316">
        <v>150000</v>
      </c>
      <c r="AU179" s="316">
        <v>1125000</v>
      </c>
      <c r="AV179" s="316">
        <v>500000</v>
      </c>
      <c r="AX179" s="154" t="s">
        <v>6215</v>
      </c>
      <c r="AY179" s="154" t="s">
        <v>6215</v>
      </c>
      <c r="AZ179" s="154" t="s">
        <v>6215</v>
      </c>
      <c r="BA179" s="154" t="s">
        <v>6215</v>
      </c>
      <c r="BB179" s="154" t="s">
        <v>6218</v>
      </c>
      <c r="BC179" s="154" t="s">
        <v>7311</v>
      </c>
      <c r="BD179" s="154" t="s">
        <v>10450</v>
      </c>
      <c r="BE179" s="154" t="s">
        <v>6218</v>
      </c>
      <c r="BF179" s="154" t="s">
        <v>7311</v>
      </c>
    </row>
    <row r="180" spans="1:59" x14ac:dyDescent="0.35">
      <c r="A180" s="98" t="s">
        <v>8553</v>
      </c>
      <c r="B180" s="17">
        <v>45266.538425925901</v>
      </c>
      <c r="C180" s="141" t="s">
        <v>2265</v>
      </c>
      <c r="D180" t="s">
        <v>8554</v>
      </c>
      <c r="E180" s="98" t="s">
        <v>1056</v>
      </c>
      <c r="F180" s="141" t="s">
        <v>6581</v>
      </c>
      <c r="G180" s="141" t="s">
        <v>1248</v>
      </c>
      <c r="H180" s="115">
        <v>2003</v>
      </c>
      <c r="I180" s="141" t="s">
        <v>6294</v>
      </c>
      <c r="J180" s="141" t="s">
        <v>6215</v>
      </c>
      <c r="K180" s="141" t="s">
        <v>6216</v>
      </c>
      <c r="L180" s="141" t="s">
        <v>6215</v>
      </c>
      <c r="M180" s="141" t="s">
        <v>6267</v>
      </c>
      <c r="O180" s="141" t="s">
        <v>6215</v>
      </c>
      <c r="S180" s="237">
        <v>204</v>
      </c>
      <c r="T180" s="141" t="s">
        <v>6215</v>
      </c>
      <c r="U180" s="141" t="s">
        <v>8150</v>
      </c>
      <c r="V180" s="141" t="s">
        <v>6215</v>
      </c>
      <c r="W180" s="141" t="s">
        <v>6219</v>
      </c>
      <c r="Y180" s="141">
        <v>5</v>
      </c>
      <c r="Z180" s="141">
        <v>5</v>
      </c>
      <c r="AA180" s="141">
        <v>0</v>
      </c>
      <c r="AB180" s="141">
        <v>10</v>
      </c>
      <c r="AC180" s="141" t="s">
        <v>6254</v>
      </c>
      <c r="AD180" s="141" t="s">
        <v>8555</v>
      </c>
      <c r="AF180" s="286">
        <v>5</v>
      </c>
      <c r="AG180" s="286">
        <v>7</v>
      </c>
      <c r="AH180" s="286">
        <v>12</v>
      </c>
      <c r="AJ180" s="273">
        <v>30000</v>
      </c>
      <c r="AK180" s="273">
        <v>15000</v>
      </c>
      <c r="AL180" s="141" t="s">
        <v>8251</v>
      </c>
      <c r="AM180" s="141" t="s">
        <v>6215</v>
      </c>
      <c r="AN180" s="141" t="s">
        <v>6262</v>
      </c>
      <c r="AP180" s="272">
        <v>2500</v>
      </c>
      <c r="AQ180" s="113">
        <f t="shared" si="7"/>
        <v>58.034128710412027</v>
      </c>
      <c r="AR180" s="273">
        <v>5000</v>
      </c>
      <c r="AS180" s="141" t="s">
        <v>6223</v>
      </c>
      <c r="AT180" s="274">
        <v>50000</v>
      </c>
      <c r="AU180" s="273">
        <v>150000</v>
      </c>
      <c r="AV180" s="273">
        <v>70000</v>
      </c>
      <c r="AX180" s="141" t="s">
        <v>6215</v>
      </c>
      <c r="AY180" s="141" t="s">
        <v>6215</v>
      </c>
      <c r="AZ180" s="141" t="s">
        <v>6215</v>
      </c>
      <c r="BA180" s="141" t="s">
        <v>6215</v>
      </c>
      <c r="BB180" s="141" t="s">
        <v>6215</v>
      </c>
      <c r="BC180" s="141" t="s">
        <v>7417</v>
      </c>
      <c r="BD180" s="141" t="s">
        <v>7417</v>
      </c>
      <c r="BE180" s="141" t="s">
        <v>6215</v>
      </c>
      <c r="BF180" s="141" t="s">
        <v>8556</v>
      </c>
      <c r="BG180" s="98" t="s">
        <v>8557</v>
      </c>
    </row>
    <row r="181" spans="1:59" x14ac:dyDescent="0.35">
      <c r="A181" s="98" t="s">
        <v>10341</v>
      </c>
      <c r="B181" s="17">
        <v>45603.450636574074</v>
      </c>
      <c r="C181" s="154" t="s">
        <v>3518</v>
      </c>
      <c r="D181" s="154" t="s">
        <v>10471</v>
      </c>
      <c r="E181" s="244" t="s">
        <v>2861</v>
      </c>
      <c r="F181" s="154" t="s">
        <v>6725</v>
      </c>
      <c r="G181" s="154" t="s">
        <v>1245</v>
      </c>
      <c r="H181" s="115">
        <v>2014</v>
      </c>
      <c r="I181" s="154" t="s">
        <v>6214</v>
      </c>
      <c r="J181" s="154" t="s">
        <v>6215</v>
      </c>
      <c r="K181" s="154" t="s">
        <v>6216</v>
      </c>
      <c r="L181" s="154" t="s">
        <v>6215</v>
      </c>
      <c r="M181" s="154" t="s">
        <v>6267</v>
      </c>
      <c r="O181" s="154" t="s">
        <v>6218</v>
      </c>
      <c r="Q181" s="243"/>
      <c r="R181" s="243"/>
      <c r="S181" s="243">
        <v>70</v>
      </c>
      <c r="T181" s="154" t="s">
        <v>6215</v>
      </c>
      <c r="U181" s="154" t="s">
        <v>7390</v>
      </c>
      <c r="V181" s="154" t="s">
        <v>6215</v>
      </c>
      <c r="W181" s="154" t="s">
        <v>6219</v>
      </c>
      <c r="Y181" s="244">
        <v>1</v>
      </c>
      <c r="Z181" s="244">
        <v>1</v>
      </c>
      <c r="AA181" s="244">
        <v>1</v>
      </c>
      <c r="AB181" s="98">
        <f>SUM(Y181:AA181)</f>
        <v>3</v>
      </c>
      <c r="AC181" s="154" t="s">
        <v>6246</v>
      </c>
      <c r="AD181" s="154" t="s">
        <v>10472</v>
      </c>
      <c r="AF181" s="315">
        <v>3</v>
      </c>
      <c r="AG181" s="315">
        <v>3</v>
      </c>
      <c r="AH181" s="12">
        <f>SUM(AF181:AG181)</f>
        <v>6</v>
      </c>
      <c r="AJ181" s="316">
        <v>8000</v>
      </c>
      <c r="AK181" s="316">
        <v>6000</v>
      </c>
      <c r="AL181" s="154" t="s">
        <v>6474</v>
      </c>
      <c r="AM181" s="154" t="s">
        <v>6215</v>
      </c>
      <c r="AN181" s="154" t="s">
        <v>6262</v>
      </c>
      <c r="AP181" s="316">
        <v>3500</v>
      </c>
      <c r="AQ181" s="113">
        <f t="shared" si="7"/>
        <v>81.247780194576833</v>
      </c>
      <c r="AR181" s="316">
        <v>6000</v>
      </c>
      <c r="AS181" s="141" t="s">
        <v>6223</v>
      </c>
      <c r="AT181" s="316">
        <v>2000</v>
      </c>
      <c r="AU181" s="316">
        <v>300000</v>
      </c>
      <c r="AV181" s="316">
        <v>100000</v>
      </c>
      <c r="AX181" s="154" t="s">
        <v>6215</v>
      </c>
      <c r="AY181" s="154" t="s">
        <v>6215</v>
      </c>
      <c r="AZ181" s="154" t="s">
        <v>6215</v>
      </c>
      <c r="BA181" s="154" t="s">
        <v>6215</v>
      </c>
      <c r="BB181" s="154" t="s">
        <v>6215</v>
      </c>
      <c r="BC181" s="154" t="s">
        <v>10473</v>
      </c>
      <c r="BD181" s="154" t="s">
        <v>10474</v>
      </c>
      <c r="BE181" s="154" t="s">
        <v>6215</v>
      </c>
      <c r="BF181" s="154" t="s">
        <v>10475</v>
      </c>
    </row>
    <row r="182" spans="1:59" x14ac:dyDescent="0.35">
      <c r="A182" s="98" t="s">
        <v>11690</v>
      </c>
      <c r="B182" s="117">
        <v>45905.653298611112</v>
      </c>
      <c r="C182" s="154" t="s">
        <v>6067</v>
      </c>
      <c r="D182" s="154" t="s">
        <v>11713</v>
      </c>
      <c r="E182" s="131" t="s">
        <v>32</v>
      </c>
      <c r="F182" s="154" t="s">
        <v>6213</v>
      </c>
      <c r="G182" s="154" t="s">
        <v>1245</v>
      </c>
      <c r="H182" s="115">
        <v>2016</v>
      </c>
      <c r="I182" s="154" t="s">
        <v>6214</v>
      </c>
      <c r="J182" s="154" t="s">
        <v>6215</v>
      </c>
      <c r="K182" s="154" t="s">
        <v>6216</v>
      </c>
      <c r="L182" s="154" t="s">
        <v>6215</v>
      </c>
      <c r="M182" s="154" t="s">
        <v>6217</v>
      </c>
      <c r="O182" s="154" t="s">
        <v>6215</v>
      </c>
      <c r="Q182" s="129">
        <v>39</v>
      </c>
      <c r="R182" s="129">
        <v>45</v>
      </c>
      <c r="S182" s="129">
        <v>84</v>
      </c>
      <c r="T182" s="154" t="s">
        <v>6215</v>
      </c>
      <c r="U182" s="154" t="s">
        <v>7390</v>
      </c>
      <c r="V182" s="154" t="s">
        <v>6218</v>
      </c>
      <c r="W182" s="154" t="s">
        <v>6219</v>
      </c>
      <c r="Y182" s="98">
        <v>39</v>
      </c>
      <c r="Z182" s="98">
        <v>45</v>
      </c>
      <c r="AA182" s="98">
        <v>2</v>
      </c>
      <c r="AB182" s="98">
        <v>86</v>
      </c>
      <c r="AC182" s="154" t="s">
        <v>6220</v>
      </c>
      <c r="AD182" s="154" t="s">
        <v>11714</v>
      </c>
      <c r="AF182" s="357">
        <v>1</v>
      </c>
      <c r="AG182" s="12">
        <v>5</v>
      </c>
      <c r="AH182" s="12">
        <v>6</v>
      </c>
      <c r="AJ182" s="355">
        <v>25000</v>
      </c>
      <c r="AK182" s="355">
        <v>11000</v>
      </c>
      <c r="AL182" s="98" t="s">
        <v>7392</v>
      </c>
      <c r="AM182" s="98" t="s">
        <v>6215</v>
      </c>
      <c r="AN182" s="98" t="s">
        <v>6262</v>
      </c>
      <c r="AP182" s="264">
        <v>9500</v>
      </c>
      <c r="AQ182" s="113">
        <f>(AP182*3)/129.2404</f>
        <v>220.51928034886924</v>
      </c>
      <c r="AR182" s="113">
        <v>12500</v>
      </c>
      <c r="AS182" s="154" t="s">
        <v>11447</v>
      </c>
      <c r="AT182" s="356">
        <v>100000</v>
      </c>
      <c r="AU182" s="356">
        <v>208000</v>
      </c>
      <c r="AV182" s="356">
        <v>155000</v>
      </c>
      <c r="AX182" s="154" t="s">
        <v>6215</v>
      </c>
      <c r="AY182" s="154" t="s">
        <v>6215</v>
      </c>
      <c r="AZ182" s="154" t="s">
        <v>6215</v>
      </c>
      <c r="BA182" s="154" t="s">
        <v>6215</v>
      </c>
      <c r="BB182" s="154" t="s">
        <v>6215</v>
      </c>
      <c r="BC182" s="154" t="s">
        <v>9631</v>
      </c>
      <c r="BD182" s="154" t="s">
        <v>6774</v>
      </c>
      <c r="BE182" s="154" t="s">
        <v>6218</v>
      </c>
      <c r="BF182" s="154" t="s">
        <v>8623</v>
      </c>
    </row>
    <row r="183" spans="1:59" x14ac:dyDescent="0.35">
      <c r="A183" s="98" t="s">
        <v>10214</v>
      </c>
      <c r="B183" s="17">
        <v>45596.769143518519</v>
      </c>
      <c r="C183" s="154" t="s">
        <v>3467</v>
      </c>
      <c r="D183" s="154" t="s">
        <v>10417</v>
      </c>
      <c r="E183" s="244" t="s">
        <v>2861</v>
      </c>
      <c r="F183" s="154" t="s">
        <v>6725</v>
      </c>
      <c r="G183" s="154" t="s">
        <v>1248</v>
      </c>
      <c r="H183" s="115">
        <v>2007</v>
      </c>
      <c r="I183" s="154" t="s">
        <v>6230</v>
      </c>
      <c r="J183" s="154" t="s">
        <v>6215</v>
      </c>
      <c r="K183" s="154" t="s">
        <v>6216</v>
      </c>
      <c r="L183" s="154" t="s">
        <v>6215</v>
      </c>
      <c r="M183" s="154" t="s">
        <v>6267</v>
      </c>
      <c r="O183" s="154" t="s">
        <v>6215</v>
      </c>
      <c r="Q183" s="243"/>
      <c r="R183" s="243"/>
      <c r="S183" s="243">
        <v>223</v>
      </c>
      <c r="T183" s="244" t="s">
        <v>6215</v>
      </c>
      <c r="U183" s="154" t="s">
        <v>7390</v>
      </c>
      <c r="V183" s="154" t="s">
        <v>6218</v>
      </c>
      <c r="W183" s="154" t="s">
        <v>6219</v>
      </c>
      <c r="Y183" s="244">
        <v>3</v>
      </c>
      <c r="Z183" s="244">
        <v>2</v>
      </c>
      <c r="AA183" s="244">
        <v>2</v>
      </c>
      <c r="AB183" s="98">
        <f>SUM(Y183:AA183)</f>
        <v>7</v>
      </c>
      <c r="AC183" s="154" t="s">
        <v>6246</v>
      </c>
      <c r="AD183" s="154" t="s">
        <v>6552</v>
      </c>
      <c r="AF183" s="315">
        <v>6</v>
      </c>
      <c r="AG183" s="315">
        <v>4</v>
      </c>
      <c r="AH183" s="12">
        <f>SUM(AF183:AG183)</f>
        <v>10</v>
      </c>
      <c r="AJ183" s="316">
        <v>10200</v>
      </c>
      <c r="AK183" s="316">
        <v>8000</v>
      </c>
      <c r="AL183" s="154" t="s">
        <v>8449</v>
      </c>
      <c r="AM183" s="154" t="s">
        <v>6215</v>
      </c>
      <c r="AN183" s="154" t="s">
        <v>6262</v>
      </c>
      <c r="AP183" s="316">
        <v>3400</v>
      </c>
      <c r="AQ183" s="113">
        <f t="shared" ref="AQ183:AQ202" si="8">(AP183*3)/129.2343</f>
        <v>78.926415046160358</v>
      </c>
      <c r="AR183" s="316">
        <v>3400</v>
      </c>
      <c r="AS183" s="141" t="s">
        <v>6223</v>
      </c>
      <c r="AT183" s="316">
        <v>5500</v>
      </c>
      <c r="AU183" s="316">
        <v>800000</v>
      </c>
      <c r="AV183" s="316">
        <v>450000</v>
      </c>
      <c r="AX183" s="154" t="s">
        <v>6215</v>
      </c>
      <c r="AY183" s="154" t="s">
        <v>6215</v>
      </c>
      <c r="AZ183" s="154" t="s">
        <v>6215</v>
      </c>
      <c r="BA183" s="154" t="s">
        <v>6215</v>
      </c>
      <c r="BB183" s="154" t="s">
        <v>6215</v>
      </c>
      <c r="BC183" s="154" t="s">
        <v>10407</v>
      </c>
      <c r="BD183" s="154" t="s">
        <v>10450</v>
      </c>
      <c r="BE183" s="154" t="s">
        <v>6215</v>
      </c>
      <c r="BF183" s="154" t="s">
        <v>10409</v>
      </c>
    </row>
    <row r="184" spans="1:59" x14ac:dyDescent="0.35">
      <c r="A184" s="98" t="s">
        <v>10014</v>
      </c>
      <c r="B184" s="17">
        <v>45547.484594907408</v>
      </c>
      <c r="C184" s="154" t="s">
        <v>3055</v>
      </c>
      <c r="D184" s="154" t="s">
        <v>10223</v>
      </c>
      <c r="E184" s="244" t="s">
        <v>2861</v>
      </c>
      <c r="F184" s="154" t="s">
        <v>6725</v>
      </c>
      <c r="G184" s="154" t="s">
        <v>1245</v>
      </c>
      <c r="H184" s="115">
        <v>2018</v>
      </c>
      <c r="I184" s="154" t="s">
        <v>6294</v>
      </c>
      <c r="J184" s="154" t="s">
        <v>6215</v>
      </c>
      <c r="K184" s="154" t="s">
        <v>6216</v>
      </c>
      <c r="L184" s="154" t="s">
        <v>6215</v>
      </c>
      <c r="M184" s="154" t="s">
        <v>6231</v>
      </c>
      <c r="O184" s="154" t="s">
        <v>6218</v>
      </c>
      <c r="Q184" s="319">
        <v>81</v>
      </c>
      <c r="R184" s="319">
        <v>69</v>
      </c>
      <c r="S184" s="319">
        <f>SUM(Q184:R184)</f>
        <v>150</v>
      </c>
      <c r="T184" s="244" t="s">
        <v>6215</v>
      </c>
      <c r="U184" s="154" t="s">
        <v>7390</v>
      </c>
      <c r="V184" s="154" t="s">
        <v>6218</v>
      </c>
      <c r="W184" s="154" t="s">
        <v>6268</v>
      </c>
      <c r="Y184" s="244">
        <v>1</v>
      </c>
      <c r="Z184" s="244">
        <v>1</v>
      </c>
      <c r="AA184" s="244">
        <v>1</v>
      </c>
      <c r="AB184" s="98">
        <f>SUM(Y184:AA184)</f>
        <v>3</v>
      </c>
      <c r="AC184" s="154" t="s">
        <v>6246</v>
      </c>
      <c r="AD184" s="154" t="s">
        <v>9023</v>
      </c>
      <c r="AF184" s="315">
        <v>1</v>
      </c>
      <c r="AG184" s="315">
        <v>5</v>
      </c>
      <c r="AH184" s="12">
        <f>SUM(AF184:AG184)</f>
        <v>6</v>
      </c>
      <c r="AJ184" s="316">
        <v>7000</v>
      </c>
      <c r="AK184" s="316">
        <v>5000</v>
      </c>
      <c r="AL184" s="154" t="s">
        <v>6474</v>
      </c>
      <c r="AM184" s="154" t="s">
        <v>6215</v>
      </c>
      <c r="AN184" s="154" t="s">
        <v>6262</v>
      </c>
      <c r="AP184" s="316">
        <v>3500</v>
      </c>
      <c r="AQ184" s="113">
        <f t="shared" si="8"/>
        <v>81.247780194576833</v>
      </c>
      <c r="AR184" s="316">
        <v>3500</v>
      </c>
      <c r="AS184" s="141" t="s">
        <v>6223</v>
      </c>
      <c r="AT184" s="318">
        <v>2000</v>
      </c>
      <c r="AU184" s="318">
        <v>525000</v>
      </c>
      <c r="AV184" s="316">
        <v>50000</v>
      </c>
      <c r="AX184" s="154" t="s">
        <v>6215</v>
      </c>
      <c r="AY184" s="154" t="s">
        <v>6215</v>
      </c>
      <c r="AZ184" s="154" t="s">
        <v>6215</v>
      </c>
      <c r="BA184" s="154" t="s">
        <v>6215</v>
      </c>
      <c r="BB184" s="154" t="s">
        <v>6215</v>
      </c>
      <c r="BC184" s="154" t="s">
        <v>10224</v>
      </c>
      <c r="BD184" s="154" t="s">
        <v>10225</v>
      </c>
      <c r="BE184" s="154" t="s">
        <v>6218</v>
      </c>
      <c r="BF184" s="154" t="s">
        <v>6235</v>
      </c>
    </row>
    <row r="185" spans="1:59" x14ac:dyDescent="0.35">
      <c r="A185" s="98" t="s">
        <v>11315</v>
      </c>
      <c r="B185" s="117">
        <v>45800.80064814815</v>
      </c>
      <c r="C185" s="98" t="s">
        <v>5070</v>
      </c>
      <c r="D185" s="98" t="s">
        <v>11393</v>
      </c>
      <c r="E185" s="98" t="s">
        <v>2861</v>
      </c>
      <c r="F185" s="98" t="s">
        <v>6725</v>
      </c>
      <c r="G185" s="98" t="s">
        <v>1248</v>
      </c>
      <c r="H185" s="98">
        <v>2014</v>
      </c>
      <c r="I185" s="98" t="s">
        <v>6294</v>
      </c>
      <c r="J185" s="98" t="s">
        <v>6215</v>
      </c>
      <c r="K185" s="154" t="s">
        <v>6216</v>
      </c>
      <c r="L185" s="154" t="s">
        <v>6215</v>
      </c>
      <c r="M185" s="154" t="s">
        <v>6267</v>
      </c>
      <c r="O185" s="154" t="s">
        <v>6215</v>
      </c>
      <c r="Q185" s="129">
        <v>85</v>
      </c>
      <c r="R185" s="129">
        <v>65</v>
      </c>
      <c r="S185" s="129">
        <v>150</v>
      </c>
      <c r="T185" s="154" t="s">
        <v>6215</v>
      </c>
      <c r="U185" s="154" t="s">
        <v>6474</v>
      </c>
      <c r="V185" s="154" t="s">
        <v>6215</v>
      </c>
      <c r="W185" s="154" t="s">
        <v>6268</v>
      </c>
      <c r="Y185" s="98">
        <v>3</v>
      </c>
      <c r="Z185" s="98">
        <v>3</v>
      </c>
      <c r="AA185" s="98">
        <v>3</v>
      </c>
      <c r="AB185" s="98">
        <v>9</v>
      </c>
      <c r="AC185" s="154" t="s">
        <v>6246</v>
      </c>
      <c r="AD185" s="154" t="s">
        <v>6552</v>
      </c>
      <c r="AF185" s="154">
        <v>3</v>
      </c>
      <c r="AG185" s="154">
        <v>5</v>
      </c>
      <c r="AH185" s="154">
        <v>8</v>
      </c>
      <c r="AJ185" s="154">
        <v>17000</v>
      </c>
      <c r="AK185" s="154">
        <v>6000</v>
      </c>
      <c r="AL185" s="154" t="s">
        <v>7392</v>
      </c>
      <c r="AM185" s="154" t="s">
        <v>6215</v>
      </c>
      <c r="AN185" s="154" t="s">
        <v>6248</v>
      </c>
      <c r="AP185" s="154">
        <v>7600</v>
      </c>
      <c r="AQ185" s="113">
        <f t="shared" si="8"/>
        <v>176.42375127965255</v>
      </c>
      <c r="AR185" s="154">
        <v>7600</v>
      </c>
      <c r="AS185" s="154" t="s">
        <v>6223</v>
      </c>
      <c r="AT185" s="154">
        <v>5000</v>
      </c>
      <c r="AU185" s="154">
        <v>140000</v>
      </c>
      <c r="AV185" s="154">
        <v>60000</v>
      </c>
      <c r="AX185" s="154" t="s">
        <v>6215</v>
      </c>
      <c r="AY185" s="154" t="s">
        <v>6215</v>
      </c>
      <c r="AZ185" s="154" t="s">
        <v>6215</v>
      </c>
      <c r="BA185" s="154" t="s">
        <v>6215</v>
      </c>
      <c r="BB185" s="154" t="s">
        <v>6215</v>
      </c>
      <c r="BC185" s="154" t="s">
        <v>10665</v>
      </c>
      <c r="BD185" s="154" t="s">
        <v>10554</v>
      </c>
      <c r="BE185" s="154" t="s">
        <v>6215</v>
      </c>
      <c r="BF185" s="154" t="s">
        <v>9019</v>
      </c>
    </row>
    <row r="186" spans="1:59" x14ac:dyDescent="0.35">
      <c r="A186" s="98" t="s">
        <v>10429</v>
      </c>
      <c r="B186" s="17">
        <v>45626.396840277775</v>
      </c>
      <c r="C186" s="154" t="s">
        <v>3870</v>
      </c>
      <c r="D186" s="154" t="s">
        <v>10641</v>
      </c>
      <c r="E186" s="244" t="s">
        <v>2965</v>
      </c>
      <c r="F186" s="154" t="s">
        <v>6684</v>
      </c>
      <c r="G186" s="154" t="s">
        <v>1245</v>
      </c>
      <c r="H186" s="115">
        <v>2018</v>
      </c>
      <c r="I186" s="154" t="s">
        <v>6214</v>
      </c>
      <c r="J186" s="154" t="s">
        <v>6215</v>
      </c>
      <c r="K186" s="154" t="s">
        <v>6216</v>
      </c>
      <c r="L186" s="154" t="s">
        <v>6215</v>
      </c>
      <c r="M186" s="154" t="s">
        <v>6267</v>
      </c>
      <c r="O186" s="154" t="s">
        <v>6215</v>
      </c>
      <c r="Q186" s="243">
        <v>189</v>
      </c>
      <c r="R186" s="243">
        <v>211</v>
      </c>
      <c r="S186" s="243">
        <f>Q186+R186</f>
        <v>400</v>
      </c>
      <c r="T186" s="154" t="s">
        <v>6215</v>
      </c>
      <c r="U186" s="154" t="s">
        <v>8150</v>
      </c>
      <c r="V186" s="154" t="s">
        <v>6215</v>
      </c>
      <c r="W186" s="154" t="s">
        <v>6219</v>
      </c>
      <c r="Y186" s="244">
        <v>15</v>
      </c>
      <c r="Z186" s="244">
        <v>15</v>
      </c>
      <c r="AA186" s="244">
        <v>10</v>
      </c>
      <c r="AB186" s="98">
        <f>SUM(Y186:AA186)</f>
        <v>40</v>
      </c>
      <c r="AC186" s="154" t="s">
        <v>6220</v>
      </c>
      <c r="AD186" s="154" t="s">
        <v>10642</v>
      </c>
      <c r="AF186" s="315">
        <v>32</v>
      </c>
      <c r="AG186" s="315">
        <v>34</v>
      </c>
      <c r="AH186" s="12">
        <f>SUM(AF186:AG186)</f>
        <v>66</v>
      </c>
      <c r="AJ186" s="316">
        <v>55000</v>
      </c>
      <c r="AK186" s="316">
        <v>28000</v>
      </c>
      <c r="AL186" s="154" t="s">
        <v>8267</v>
      </c>
      <c r="AM186" s="154" t="s">
        <v>6215</v>
      </c>
      <c r="AN186" s="154" t="s">
        <v>6262</v>
      </c>
      <c r="AP186" s="316">
        <v>4000</v>
      </c>
      <c r="AQ186" s="113">
        <f t="shared" si="8"/>
        <v>92.85460593665924</v>
      </c>
      <c r="AR186" s="316">
        <v>21000</v>
      </c>
      <c r="AS186" s="141" t="s">
        <v>6223</v>
      </c>
      <c r="AT186" s="316">
        <v>6450</v>
      </c>
      <c r="AU186" s="316">
        <v>4000000</v>
      </c>
      <c r="AV186" s="316">
        <v>2258000</v>
      </c>
      <c r="AX186" s="154" t="s">
        <v>6215</v>
      </c>
      <c r="AY186" s="154" t="s">
        <v>6215</v>
      </c>
      <c r="AZ186" s="154" t="s">
        <v>6215</v>
      </c>
      <c r="BA186" s="154" t="s">
        <v>6215</v>
      </c>
      <c r="BB186" s="154" t="s">
        <v>6215</v>
      </c>
      <c r="BC186" s="154" t="s">
        <v>10643</v>
      </c>
      <c r="BD186" s="154" t="s">
        <v>10644</v>
      </c>
      <c r="BE186" s="154" t="s">
        <v>6218</v>
      </c>
      <c r="BF186" s="154" t="s">
        <v>9939</v>
      </c>
    </row>
    <row r="187" spans="1:59" x14ac:dyDescent="0.35">
      <c r="A187" s="98" t="s">
        <v>10731</v>
      </c>
      <c r="B187" s="17">
        <v>45713.715219907404</v>
      </c>
      <c r="C187" s="154" t="s">
        <v>4209</v>
      </c>
      <c r="D187" s="154" t="s">
        <v>10916</v>
      </c>
      <c r="E187" s="244" t="s">
        <v>2965</v>
      </c>
      <c r="F187" s="154" t="s">
        <v>6684</v>
      </c>
      <c r="G187" s="154" t="s">
        <v>1245</v>
      </c>
      <c r="H187" s="115">
        <v>2012</v>
      </c>
      <c r="I187" s="154" t="s">
        <v>6294</v>
      </c>
      <c r="J187" s="154" t="s">
        <v>6215</v>
      </c>
      <c r="K187" s="154" t="s">
        <v>6216</v>
      </c>
      <c r="L187" s="154" t="s">
        <v>6215</v>
      </c>
      <c r="M187" s="154" t="s">
        <v>6267</v>
      </c>
      <c r="O187" s="154" t="s">
        <v>6215</v>
      </c>
      <c r="Q187" s="243">
        <v>149</v>
      </c>
      <c r="R187" s="243">
        <v>143</v>
      </c>
      <c r="S187" s="243">
        <f>Q187+R187</f>
        <v>292</v>
      </c>
      <c r="T187" s="154" t="s">
        <v>6215</v>
      </c>
      <c r="U187" s="154" t="s">
        <v>6474</v>
      </c>
      <c r="V187" s="154" t="s">
        <v>6215</v>
      </c>
      <c r="W187" s="154" t="s">
        <v>6268</v>
      </c>
      <c r="Y187" s="244">
        <v>6</v>
      </c>
      <c r="Z187" s="244">
        <v>6</v>
      </c>
      <c r="AA187" s="244">
        <v>2</v>
      </c>
      <c r="AB187" s="98">
        <f>SUM(Y187:AA187)</f>
        <v>14</v>
      </c>
      <c r="AC187" s="154" t="s">
        <v>6246</v>
      </c>
      <c r="AD187" s="154" t="s">
        <v>9649</v>
      </c>
      <c r="AF187" s="315">
        <v>5</v>
      </c>
      <c r="AG187" s="315">
        <v>8</v>
      </c>
      <c r="AH187" s="12">
        <f>SUM(AF187:AG187)</f>
        <v>13</v>
      </c>
      <c r="AJ187" s="316">
        <v>10000</v>
      </c>
      <c r="AK187" s="316">
        <v>5000</v>
      </c>
      <c r="AL187" s="154" t="s">
        <v>8267</v>
      </c>
      <c r="AM187" s="154" t="s">
        <v>6215</v>
      </c>
      <c r="AN187" s="154" t="s">
        <v>6262</v>
      </c>
      <c r="AP187" s="316">
        <v>2500</v>
      </c>
      <c r="AQ187" s="113">
        <f t="shared" si="8"/>
        <v>58.034128710412027</v>
      </c>
      <c r="AR187" s="316">
        <v>4500</v>
      </c>
      <c r="AS187" s="141" t="s">
        <v>6223</v>
      </c>
      <c r="AT187" s="316">
        <v>5000</v>
      </c>
      <c r="AU187" s="316">
        <v>150000</v>
      </c>
      <c r="AV187" s="316">
        <v>100000</v>
      </c>
      <c r="AX187" s="154" t="s">
        <v>6215</v>
      </c>
      <c r="AY187" s="154" t="s">
        <v>6215</v>
      </c>
      <c r="AZ187" s="154" t="s">
        <v>6215</v>
      </c>
      <c r="BA187" s="154" t="s">
        <v>6215</v>
      </c>
      <c r="BB187" s="154" t="s">
        <v>6215</v>
      </c>
      <c r="BC187" s="154" t="s">
        <v>10917</v>
      </c>
      <c r="BD187" s="154" t="s">
        <v>10918</v>
      </c>
      <c r="BE187" s="154" t="s">
        <v>6218</v>
      </c>
      <c r="BF187" s="154" t="s">
        <v>8623</v>
      </c>
    </row>
    <row r="188" spans="1:59" x14ac:dyDescent="0.35">
      <c r="A188" s="98" t="s">
        <v>10313</v>
      </c>
      <c r="B188" s="17">
        <v>45626.525393518517</v>
      </c>
      <c r="C188" s="154" t="s">
        <v>3874</v>
      </c>
      <c r="D188" s="154" t="s">
        <v>10648</v>
      </c>
      <c r="E188" s="244" t="s">
        <v>2861</v>
      </c>
      <c r="F188" s="154" t="s">
        <v>6725</v>
      </c>
      <c r="G188" s="154" t="s">
        <v>1248</v>
      </c>
      <c r="H188" s="115">
        <v>2019</v>
      </c>
      <c r="I188" s="154" t="s">
        <v>6294</v>
      </c>
      <c r="J188" s="154" t="s">
        <v>6215</v>
      </c>
      <c r="K188" s="154" t="s">
        <v>6216</v>
      </c>
      <c r="L188" s="154" t="s">
        <v>6215</v>
      </c>
      <c r="M188" s="154" t="s">
        <v>6267</v>
      </c>
      <c r="O188" s="154" t="s">
        <v>6215</v>
      </c>
      <c r="Q188" s="243"/>
      <c r="R188" s="243"/>
      <c r="S188" s="243">
        <v>200</v>
      </c>
      <c r="T188" s="154" t="s">
        <v>6215</v>
      </c>
      <c r="U188" s="154" t="s">
        <v>7390</v>
      </c>
      <c r="V188" s="154" t="s">
        <v>6215</v>
      </c>
      <c r="W188" s="154" t="s">
        <v>6219</v>
      </c>
      <c r="Y188" s="244">
        <v>2</v>
      </c>
      <c r="Z188" s="244">
        <v>2</v>
      </c>
      <c r="AA188" s="244">
        <v>2</v>
      </c>
      <c r="AB188" s="98">
        <f>SUM(Y188:AA188)</f>
        <v>6</v>
      </c>
      <c r="AC188" s="154" t="s">
        <v>6246</v>
      </c>
      <c r="AD188" s="154" t="s">
        <v>8431</v>
      </c>
      <c r="AF188" s="315">
        <v>7</v>
      </c>
      <c r="AG188" s="315">
        <v>5</v>
      </c>
      <c r="AH188" s="12">
        <f>SUM(AF188:AG188)</f>
        <v>12</v>
      </c>
      <c r="AJ188" s="316">
        <v>3500</v>
      </c>
      <c r="AK188" s="316">
        <v>5500</v>
      </c>
      <c r="AL188" s="154" t="s">
        <v>7392</v>
      </c>
      <c r="AM188" s="154" t="s">
        <v>6215</v>
      </c>
      <c r="AN188" s="154" t="s">
        <v>6248</v>
      </c>
      <c r="AP188" s="316">
        <v>2500</v>
      </c>
      <c r="AQ188" s="113">
        <f t="shared" si="8"/>
        <v>58.034128710412027</v>
      </c>
      <c r="AR188" s="316">
        <v>3500</v>
      </c>
      <c r="AS188" s="141" t="s">
        <v>6223</v>
      </c>
      <c r="AT188" s="316">
        <v>10000</v>
      </c>
      <c r="AU188" s="316">
        <v>80000</v>
      </c>
      <c r="AV188" s="316">
        <v>30000</v>
      </c>
      <c r="AX188" s="154" t="s">
        <v>6215</v>
      </c>
      <c r="AY188" s="154" t="s">
        <v>6215</v>
      </c>
      <c r="AZ188" s="154" t="s">
        <v>6215</v>
      </c>
      <c r="BA188" s="154" t="s">
        <v>6215</v>
      </c>
      <c r="BB188" s="154" t="s">
        <v>6215</v>
      </c>
      <c r="BC188" s="154" t="s">
        <v>10553</v>
      </c>
      <c r="BD188" s="154" t="s">
        <v>10554</v>
      </c>
      <c r="BE188" s="154" t="s">
        <v>6218</v>
      </c>
      <c r="BF188" s="154" t="s">
        <v>9663</v>
      </c>
    </row>
    <row r="189" spans="1:59" x14ac:dyDescent="0.35">
      <c r="A189" s="98" t="s">
        <v>8558</v>
      </c>
      <c r="B189" s="17">
        <v>45266.553194444401</v>
      </c>
      <c r="C189" s="141" t="s">
        <v>1605</v>
      </c>
      <c r="D189" s="141" t="s">
        <v>8559</v>
      </c>
      <c r="E189" s="141" t="s">
        <v>146</v>
      </c>
      <c r="F189" s="141" t="s">
        <v>6213</v>
      </c>
      <c r="G189" s="141" t="s">
        <v>1245</v>
      </c>
      <c r="H189" s="115">
        <v>2004</v>
      </c>
      <c r="I189" s="141" t="s">
        <v>6230</v>
      </c>
      <c r="J189" s="141" t="s">
        <v>6215</v>
      </c>
      <c r="K189" s="141" t="s">
        <v>6216</v>
      </c>
      <c r="L189" s="141" t="s">
        <v>6218</v>
      </c>
      <c r="M189" s="141" t="s">
        <v>6217</v>
      </c>
      <c r="O189" s="141" t="s">
        <v>6215</v>
      </c>
      <c r="S189" s="237">
        <v>1000</v>
      </c>
      <c r="T189" s="141" t="s">
        <v>6215</v>
      </c>
      <c r="U189" s="141" t="s">
        <v>8150</v>
      </c>
      <c r="V189" s="141" t="s">
        <v>6215</v>
      </c>
      <c r="W189" s="141" t="s">
        <v>6219</v>
      </c>
      <c r="Y189" s="141">
        <v>10</v>
      </c>
      <c r="Z189" s="141">
        <v>10</v>
      </c>
      <c r="AA189" s="141">
        <v>0</v>
      </c>
      <c r="AB189" s="141">
        <v>20</v>
      </c>
      <c r="AC189" s="141" t="s">
        <v>6220</v>
      </c>
      <c r="AD189" s="141" t="s">
        <v>6538</v>
      </c>
      <c r="AF189" s="286">
        <v>30</v>
      </c>
      <c r="AG189" s="286">
        <v>22</v>
      </c>
      <c r="AH189" s="286">
        <v>52</v>
      </c>
      <c r="AJ189" s="273">
        <v>50000</v>
      </c>
      <c r="AK189" s="273">
        <v>15000</v>
      </c>
      <c r="AL189" s="141" t="s">
        <v>8363</v>
      </c>
      <c r="AM189" s="141" t="s">
        <v>6215</v>
      </c>
      <c r="AN189" s="141" t="s">
        <v>6233</v>
      </c>
      <c r="AP189" s="264">
        <v>3000</v>
      </c>
      <c r="AQ189" s="113">
        <f t="shared" si="8"/>
        <v>69.640954452494427</v>
      </c>
      <c r="AR189" s="18">
        <v>4000</v>
      </c>
      <c r="AS189" s="141" t="s">
        <v>6223</v>
      </c>
      <c r="AT189" s="96"/>
      <c r="AU189" s="18">
        <v>182500</v>
      </c>
      <c r="AV189" s="18"/>
      <c r="AX189" s="141" t="s">
        <v>6215</v>
      </c>
      <c r="AY189" s="141" t="s">
        <v>6215</v>
      </c>
      <c r="AZ189" s="141" t="s">
        <v>6215</v>
      </c>
      <c r="BA189" s="141" t="s">
        <v>6215</v>
      </c>
      <c r="BB189" s="141" t="s">
        <v>6218</v>
      </c>
      <c r="BC189" s="141" t="s">
        <v>8144</v>
      </c>
      <c r="BD189" s="141" t="s">
        <v>6379</v>
      </c>
      <c r="BE189" s="141" t="s">
        <v>6218</v>
      </c>
      <c r="BF189" s="141" t="s">
        <v>6235</v>
      </c>
      <c r="BG189" s="98" t="s">
        <v>8560</v>
      </c>
    </row>
    <row r="190" spans="1:59" x14ac:dyDescent="0.35">
      <c r="A190" s="98" t="s">
        <v>10282</v>
      </c>
      <c r="B190" s="17">
        <v>45573.764317129629</v>
      </c>
      <c r="C190" s="154" t="s">
        <v>3192</v>
      </c>
      <c r="D190" s="154" t="s">
        <v>10323</v>
      </c>
      <c r="E190" s="244" t="s">
        <v>237</v>
      </c>
      <c r="F190" s="154" t="s">
        <v>6394</v>
      </c>
      <c r="G190" s="154" t="s">
        <v>1245</v>
      </c>
      <c r="H190" s="115">
        <v>2017</v>
      </c>
      <c r="I190" s="154" t="s">
        <v>6230</v>
      </c>
      <c r="J190" s="154" t="s">
        <v>6295</v>
      </c>
      <c r="K190" s="154" t="s">
        <v>6216</v>
      </c>
      <c r="L190" s="154" t="s">
        <v>6215</v>
      </c>
      <c r="M190" s="154" t="s">
        <v>6267</v>
      </c>
      <c r="O190" s="154" t="s">
        <v>6218</v>
      </c>
      <c r="Q190" s="243">
        <v>36</v>
      </c>
      <c r="R190" s="243">
        <v>34</v>
      </c>
      <c r="S190" s="243">
        <f>Q190+R190</f>
        <v>70</v>
      </c>
      <c r="T190" s="244" t="s">
        <v>6215</v>
      </c>
      <c r="U190" s="154" t="s">
        <v>6474</v>
      </c>
      <c r="V190" s="154" t="s">
        <v>6215</v>
      </c>
      <c r="W190" s="154" t="s">
        <v>6219</v>
      </c>
      <c r="Y190" s="244">
        <v>2</v>
      </c>
      <c r="Z190" s="244">
        <v>3</v>
      </c>
      <c r="AA190" s="244">
        <v>1</v>
      </c>
      <c r="AB190" s="98">
        <f>SUM(Y190:AA190)</f>
        <v>6</v>
      </c>
      <c r="AC190" s="154" t="s">
        <v>6220</v>
      </c>
      <c r="AD190" s="154" t="s">
        <v>10324</v>
      </c>
      <c r="AF190" s="315">
        <v>1</v>
      </c>
      <c r="AG190" s="315">
        <v>4</v>
      </c>
      <c r="AH190" s="12">
        <f>SUM(AF190:AG190)</f>
        <v>5</v>
      </c>
      <c r="AJ190" s="316">
        <v>10000</v>
      </c>
      <c r="AK190" s="316">
        <v>8000</v>
      </c>
      <c r="AL190" s="154" t="s">
        <v>8267</v>
      </c>
      <c r="AM190" s="154" t="s">
        <v>6215</v>
      </c>
      <c r="AN190" s="154" t="s">
        <v>6262</v>
      </c>
      <c r="AP190" s="316">
        <v>6000</v>
      </c>
      <c r="AQ190" s="113">
        <f t="shared" si="8"/>
        <v>139.28190890498885</v>
      </c>
      <c r="AR190" s="316">
        <v>6000</v>
      </c>
      <c r="AS190" s="141" t="s">
        <v>6223</v>
      </c>
      <c r="AT190" s="316">
        <v>1000</v>
      </c>
      <c r="AU190" s="316">
        <v>160000</v>
      </c>
      <c r="AV190" s="316">
        <v>50000</v>
      </c>
      <c r="AX190" s="154" t="s">
        <v>6215</v>
      </c>
      <c r="AY190" s="154" t="s">
        <v>6215</v>
      </c>
      <c r="AZ190" s="154" t="s">
        <v>6215</v>
      </c>
      <c r="BA190" s="154" t="s">
        <v>6215</v>
      </c>
      <c r="BB190" s="154" t="s">
        <v>6215</v>
      </c>
      <c r="BC190" s="154" t="s">
        <v>10325</v>
      </c>
      <c r="BD190" s="154" t="s">
        <v>6696</v>
      </c>
      <c r="BE190" s="154" t="s">
        <v>6218</v>
      </c>
      <c r="BF190" s="154" t="s">
        <v>6235</v>
      </c>
    </row>
    <row r="191" spans="1:59" x14ac:dyDescent="0.35">
      <c r="A191" s="98" t="s">
        <v>9824</v>
      </c>
      <c r="B191" s="17">
        <v>45513.515914351854</v>
      </c>
      <c r="C191" s="154" t="s">
        <v>10045</v>
      </c>
      <c r="D191" s="154" t="s">
        <v>10046</v>
      </c>
      <c r="E191" s="244" t="s">
        <v>2680</v>
      </c>
      <c r="F191" s="154" t="s">
        <v>6629</v>
      </c>
      <c r="G191" s="154" t="s">
        <v>1245</v>
      </c>
      <c r="H191" s="115">
        <v>2014</v>
      </c>
      <c r="I191" s="154" t="s">
        <v>6294</v>
      </c>
      <c r="J191" s="154" t="s">
        <v>6215</v>
      </c>
      <c r="K191" s="154" t="s">
        <v>6216</v>
      </c>
      <c r="L191" s="154" t="s">
        <v>6215</v>
      </c>
      <c r="M191" s="154" t="s">
        <v>6267</v>
      </c>
      <c r="O191" s="154" t="s">
        <v>6215</v>
      </c>
      <c r="Q191" s="243">
        <v>80</v>
      </c>
      <c r="R191" s="243">
        <v>58</v>
      </c>
      <c r="S191" s="243">
        <f>Q191+R191</f>
        <v>138</v>
      </c>
      <c r="T191" s="244" t="s">
        <v>6215</v>
      </c>
      <c r="U191" s="154" t="s">
        <v>6474</v>
      </c>
      <c r="V191" s="154" t="s">
        <v>6215</v>
      </c>
      <c r="W191" s="154" t="s">
        <v>6268</v>
      </c>
      <c r="Y191" s="244">
        <v>2</v>
      </c>
      <c r="Z191" s="244">
        <v>3</v>
      </c>
      <c r="AA191" s="244">
        <v>1</v>
      </c>
      <c r="AB191" s="98">
        <f>Y191+Z191+AA191</f>
        <v>6</v>
      </c>
      <c r="AC191" s="154" t="s">
        <v>6220</v>
      </c>
      <c r="AD191" s="154" t="s">
        <v>10047</v>
      </c>
      <c r="AF191" s="315">
        <v>2</v>
      </c>
      <c r="AG191" s="315">
        <v>8</v>
      </c>
      <c r="AH191" s="12">
        <f>AF191+AG191</f>
        <v>10</v>
      </c>
      <c r="AJ191" s="316">
        <v>10000</v>
      </c>
      <c r="AK191" s="316">
        <v>6000</v>
      </c>
      <c r="AL191" s="154" t="s">
        <v>8267</v>
      </c>
      <c r="AM191" s="154" t="s">
        <v>6215</v>
      </c>
      <c r="AN191" s="154" t="s">
        <v>6262</v>
      </c>
      <c r="AP191" s="316">
        <v>4200</v>
      </c>
      <c r="AQ191" s="113">
        <f t="shared" si="8"/>
        <v>97.497336233492206</v>
      </c>
      <c r="AR191" s="316">
        <v>6500</v>
      </c>
      <c r="AS191" s="141" t="s">
        <v>6223</v>
      </c>
      <c r="AT191" s="317">
        <v>900000</v>
      </c>
      <c r="AU191" s="317">
        <v>300000</v>
      </c>
      <c r="AV191" s="317">
        <v>40000</v>
      </c>
      <c r="AW191" s="154"/>
      <c r="AX191" s="154" t="s">
        <v>6215</v>
      </c>
      <c r="AY191" s="154" t="s">
        <v>6215</v>
      </c>
      <c r="AZ191" s="154" t="s">
        <v>6215</v>
      </c>
      <c r="BA191" s="154" t="s">
        <v>6215</v>
      </c>
      <c r="BB191" s="154" t="s">
        <v>6218</v>
      </c>
      <c r="BC191" s="154" t="s">
        <v>9774</v>
      </c>
      <c r="BD191" s="154" t="s">
        <v>9943</v>
      </c>
      <c r="BE191" s="154" t="s">
        <v>6218</v>
      </c>
      <c r="BF191" s="154" t="s">
        <v>6218</v>
      </c>
    </row>
    <row r="192" spans="1:59" x14ac:dyDescent="0.35">
      <c r="A192" s="98" t="s">
        <v>11037</v>
      </c>
      <c r="B192" s="117">
        <v>45750.425428240742</v>
      </c>
      <c r="C192" s="98" t="s">
        <v>4797</v>
      </c>
      <c r="D192" s="98" t="s">
        <v>11161</v>
      </c>
      <c r="E192" s="244" t="s">
        <v>2861</v>
      </c>
      <c r="F192" s="98" t="s">
        <v>6725</v>
      </c>
      <c r="G192" s="98" t="s">
        <v>1248</v>
      </c>
      <c r="H192" s="98">
        <v>2019</v>
      </c>
      <c r="I192" s="98" t="s">
        <v>6294</v>
      </c>
      <c r="J192" s="98" t="s">
        <v>6215</v>
      </c>
      <c r="K192" s="98" t="s">
        <v>6216</v>
      </c>
      <c r="L192" s="98" t="s">
        <v>6215</v>
      </c>
      <c r="M192" s="98" t="s">
        <v>6267</v>
      </c>
      <c r="O192" s="98" t="s">
        <v>6218</v>
      </c>
      <c r="Q192" s="129">
        <v>93</v>
      </c>
      <c r="R192" s="129">
        <v>99</v>
      </c>
      <c r="S192" s="107">
        <v>192</v>
      </c>
      <c r="T192" s="98" t="s">
        <v>6215</v>
      </c>
      <c r="U192" s="98" t="s">
        <v>7390</v>
      </c>
      <c r="V192" s="98" t="s">
        <v>6215</v>
      </c>
      <c r="W192" s="98" t="s">
        <v>6219</v>
      </c>
      <c r="Y192" s="98" t="s">
        <v>6929</v>
      </c>
      <c r="Z192" s="98" t="s">
        <v>6929</v>
      </c>
      <c r="AA192" s="98" t="s">
        <v>6992</v>
      </c>
      <c r="AB192" s="98">
        <f>Y192+Z192+AA192</f>
        <v>10</v>
      </c>
      <c r="AC192" s="154" t="s">
        <v>6246</v>
      </c>
      <c r="AD192" s="154" t="s">
        <v>6552</v>
      </c>
      <c r="AF192" s="12" t="s">
        <v>6929</v>
      </c>
      <c r="AG192" s="12" t="s">
        <v>11126</v>
      </c>
      <c r="AH192" s="12">
        <f>AF192+AG192</f>
        <v>11</v>
      </c>
      <c r="AJ192" s="352" t="s">
        <v>11162</v>
      </c>
      <c r="AK192" s="12" t="s">
        <v>11163</v>
      </c>
      <c r="AL192" s="98" t="s">
        <v>6474</v>
      </c>
      <c r="AM192" s="98" t="s">
        <v>6215</v>
      </c>
      <c r="AN192" s="98" t="s">
        <v>6262</v>
      </c>
      <c r="AP192" s="315">
        <v>9500</v>
      </c>
      <c r="AQ192" s="113">
        <f t="shared" si="8"/>
        <v>220.5296890995657</v>
      </c>
      <c r="AR192" s="315">
        <v>18500</v>
      </c>
      <c r="AS192" s="154" t="s">
        <v>6223</v>
      </c>
      <c r="AT192" s="12" t="s">
        <v>11131</v>
      </c>
      <c r="AU192" s="284" t="s">
        <v>11164</v>
      </c>
      <c r="AV192" s="12" t="s">
        <v>11158</v>
      </c>
      <c r="AX192" s="98" t="s">
        <v>6215</v>
      </c>
      <c r="AY192" s="98" t="s">
        <v>6215</v>
      </c>
      <c r="AZ192" s="98" t="s">
        <v>6215</v>
      </c>
      <c r="BA192" s="98" t="s">
        <v>6215</v>
      </c>
      <c r="BB192" s="98" t="s">
        <v>6215</v>
      </c>
      <c r="BC192" s="98" t="s">
        <v>7311</v>
      </c>
      <c r="BD192" s="98" t="s">
        <v>6774</v>
      </c>
      <c r="BE192" s="98" t="s">
        <v>6218</v>
      </c>
      <c r="BF192" s="98" t="s">
        <v>7311</v>
      </c>
    </row>
    <row r="193" spans="1:59" x14ac:dyDescent="0.35">
      <c r="A193" s="98" t="s">
        <v>6735</v>
      </c>
      <c r="B193" s="17">
        <v>45064.554629629631</v>
      </c>
      <c r="C193" s="98" t="s">
        <v>6736</v>
      </c>
      <c r="D193" s="98" t="s">
        <v>6737</v>
      </c>
      <c r="E193" s="98" t="s">
        <v>32</v>
      </c>
      <c r="F193" s="98" t="s">
        <v>6213</v>
      </c>
      <c r="G193" s="98" t="s">
        <v>1248</v>
      </c>
      <c r="H193" s="115">
        <v>2013</v>
      </c>
      <c r="I193" s="98" t="s">
        <v>6230</v>
      </c>
      <c r="J193" s="98" t="s">
        <v>6218</v>
      </c>
      <c r="K193" s="98" t="s">
        <v>6216</v>
      </c>
      <c r="L193" s="98" t="s">
        <v>6215</v>
      </c>
      <c r="M193" s="98" t="s">
        <v>6217</v>
      </c>
      <c r="O193" s="98" t="s">
        <v>6218</v>
      </c>
      <c r="S193" s="107">
        <v>172</v>
      </c>
      <c r="T193" s="98" t="s">
        <v>6215</v>
      </c>
      <c r="V193" s="98" t="s">
        <v>6218</v>
      </c>
      <c r="W193" s="98" t="s">
        <v>6268</v>
      </c>
      <c r="AB193" s="98">
        <v>4</v>
      </c>
      <c r="AC193" s="98" t="s">
        <v>6220</v>
      </c>
      <c r="AD193" s="98" t="s">
        <v>6738</v>
      </c>
      <c r="AJ193" s="18"/>
      <c r="AK193" s="18"/>
      <c r="AM193" s="98" t="s">
        <v>6215</v>
      </c>
      <c r="AN193" s="98" t="s">
        <v>6262</v>
      </c>
      <c r="AP193" s="264">
        <v>3000</v>
      </c>
      <c r="AQ193" s="113">
        <f t="shared" si="8"/>
        <v>69.640954452494427</v>
      </c>
      <c r="AR193" s="18">
        <v>5500</v>
      </c>
      <c r="AS193" s="141" t="s">
        <v>6223</v>
      </c>
      <c r="AT193" s="96"/>
      <c r="AU193" s="18"/>
      <c r="AV193" s="18"/>
      <c r="AX193" s="98" t="s">
        <v>6215</v>
      </c>
      <c r="AY193" s="98" t="s">
        <v>6215</v>
      </c>
      <c r="AZ193" s="98" t="s">
        <v>6218</v>
      </c>
      <c r="BA193" s="98" t="s">
        <v>6218</v>
      </c>
      <c r="BB193" s="98" t="s">
        <v>6218</v>
      </c>
      <c r="BD193" s="98" t="s">
        <v>6234</v>
      </c>
      <c r="BF193" s="98" t="s">
        <v>6235</v>
      </c>
      <c r="BG193" s="98" t="s">
        <v>6739</v>
      </c>
    </row>
    <row r="194" spans="1:59" x14ac:dyDescent="0.35">
      <c r="A194" s="98" t="s">
        <v>9041</v>
      </c>
      <c r="B194" s="17">
        <v>45401.61141203704</v>
      </c>
      <c r="C194" t="s">
        <v>9135</v>
      </c>
      <c r="D194" t="s">
        <v>9136</v>
      </c>
      <c r="E194" t="s">
        <v>24</v>
      </c>
      <c r="F194" t="s">
        <v>6213</v>
      </c>
      <c r="G194" t="s">
        <v>1245</v>
      </c>
      <c r="H194" s="115">
        <v>2001</v>
      </c>
      <c r="I194" t="s">
        <v>6230</v>
      </c>
      <c r="J194" t="s">
        <v>6215</v>
      </c>
      <c r="K194" t="s">
        <v>6216</v>
      </c>
      <c r="L194" t="s">
        <v>6215</v>
      </c>
      <c r="M194" t="s">
        <v>6267</v>
      </c>
      <c r="O194" t="s">
        <v>6215</v>
      </c>
      <c r="S194" s="107">
        <v>300</v>
      </c>
      <c r="T194" s="98" t="s">
        <v>6215</v>
      </c>
      <c r="U194" t="s">
        <v>6474</v>
      </c>
      <c r="V194" t="s">
        <v>6215</v>
      </c>
      <c r="W194" t="s">
        <v>6219</v>
      </c>
      <c r="Y194" s="98">
        <v>4</v>
      </c>
      <c r="Z194" s="98">
        <v>4</v>
      </c>
      <c r="AA194" s="98">
        <v>1</v>
      </c>
      <c r="AB194" s="98">
        <f>SUM(Y194:AA194)</f>
        <v>9</v>
      </c>
      <c r="AC194" t="s">
        <v>6220</v>
      </c>
      <c r="AD194" t="s">
        <v>9137</v>
      </c>
      <c r="AF194" s="12">
        <v>1</v>
      </c>
      <c r="AG194" s="12">
        <v>12</v>
      </c>
      <c r="AH194" s="12">
        <f>SUM(AF194:AG194)</f>
        <v>13</v>
      </c>
      <c r="AJ194" s="238">
        <v>15000</v>
      </c>
      <c r="AK194" s="238">
        <v>9000</v>
      </c>
      <c r="AL194" t="s">
        <v>7392</v>
      </c>
      <c r="AM194" t="s">
        <v>6215</v>
      </c>
      <c r="AN194" t="s">
        <v>6248</v>
      </c>
      <c r="AP194" s="238">
        <v>6000</v>
      </c>
      <c r="AQ194" s="113">
        <f t="shared" si="8"/>
        <v>139.28190890498885</v>
      </c>
      <c r="AR194" s="238">
        <v>1000</v>
      </c>
      <c r="AS194" s="141" t="s">
        <v>6223</v>
      </c>
      <c r="AT194" s="306">
        <v>450000</v>
      </c>
      <c r="AU194" s="238">
        <v>200000</v>
      </c>
      <c r="AV194" s="238">
        <v>150000</v>
      </c>
      <c r="AX194" t="s">
        <v>6215</v>
      </c>
      <c r="AY194" t="s">
        <v>6215</v>
      </c>
      <c r="AZ194" t="s">
        <v>6215</v>
      </c>
      <c r="BA194" t="s">
        <v>6215</v>
      </c>
      <c r="BB194" t="s">
        <v>6215</v>
      </c>
      <c r="BC194" t="s">
        <v>9138</v>
      </c>
      <c r="BD194" t="s">
        <v>6774</v>
      </c>
      <c r="BE194" t="s">
        <v>6218</v>
      </c>
      <c r="BF194" t="s">
        <v>6235</v>
      </c>
    </row>
    <row r="195" spans="1:59" x14ac:dyDescent="0.35">
      <c r="A195" s="98" t="s">
        <v>10063</v>
      </c>
      <c r="B195" s="17">
        <v>45565.826793981483</v>
      </c>
      <c r="C195" s="154" t="s">
        <v>3161</v>
      </c>
      <c r="D195" s="154" t="s">
        <v>7341</v>
      </c>
      <c r="E195" s="244" t="s">
        <v>256</v>
      </c>
      <c r="F195" s="154" t="s">
        <v>6286</v>
      </c>
      <c r="G195" s="154" t="s">
        <v>1245</v>
      </c>
      <c r="H195" s="115">
        <v>2018</v>
      </c>
      <c r="I195" s="154" t="s">
        <v>6230</v>
      </c>
      <c r="J195" s="154" t="s">
        <v>6215</v>
      </c>
      <c r="K195" s="154" t="s">
        <v>6245</v>
      </c>
      <c r="L195" s="154" t="s">
        <v>6218</v>
      </c>
      <c r="M195" s="154" t="s">
        <v>6231</v>
      </c>
      <c r="O195" s="154" t="s">
        <v>6218</v>
      </c>
      <c r="Q195" s="319">
        <v>100</v>
      </c>
      <c r="R195" s="319">
        <v>120</v>
      </c>
      <c r="S195" s="319">
        <f>SUM(Q195:R195)</f>
        <v>220</v>
      </c>
      <c r="T195" s="244" t="s">
        <v>6215</v>
      </c>
      <c r="U195" s="154" t="s">
        <v>6474</v>
      </c>
      <c r="V195" s="154" t="s">
        <v>6215</v>
      </c>
      <c r="W195" s="154" t="s">
        <v>6219</v>
      </c>
      <c r="Y195" s="244">
        <v>2</v>
      </c>
      <c r="Z195" s="244">
        <v>2</v>
      </c>
      <c r="AA195" s="244">
        <v>2</v>
      </c>
      <c r="AB195" s="98">
        <f>SUM(Y195:AA195)</f>
        <v>6</v>
      </c>
      <c r="AC195" s="154" t="s">
        <v>6220</v>
      </c>
      <c r="AD195" s="154" t="s">
        <v>7194</v>
      </c>
      <c r="AF195" s="315">
        <v>2</v>
      </c>
      <c r="AG195" s="315">
        <v>6</v>
      </c>
      <c r="AH195" s="12">
        <f>SUM(AF195:AG195)</f>
        <v>8</v>
      </c>
      <c r="AJ195" s="316">
        <v>12000</v>
      </c>
      <c r="AK195" s="316">
        <v>8000</v>
      </c>
      <c r="AL195" s="154" t="s">
        <v>6474</v>
      </c>
      <c r="AM195" s="154" t="s">
        <v>6215</v>
      </c>
      <c r="AN195" s="154" t="s">
        <v>6262</v>
      </c>
      <c r="AP195" s="316">
        <v>6000</v>
      </c>
      <c r="AQ195" s="113">
        <f t="shared" si="8"/>
        <v>139.28190890498885</v>
      </c>
      <c r="AR195" s="316">
        <v>8000</v>
      </c>
      <c r="AS195" s="141" t="s">
        <v>6223</v>
      </c>
      <c r="AT195" s="318">
        <v>450000</v>
      </c>
      <c r="AU195" s="318">
        <v>400000</v>
      </c>
      <c r="AV195" s="316">
        <v>290000</v>
      </c>
      <c r="AX195" s="154" t="s">
        <v>6218</v>
      </c>
      <c r="AY195" s="154" t="s">
        <v>6215</v>
      </c>
      <c r="AZ195" s="154" t="s">
        <v>6218</v>
      </c>
      <c r="BA195" s="154" t="s">
        <v>6218</v>
      </c>
      <c r="BB195" s="154" t="s">
        <v>6218</v>
      </c>
      <c r="BC195" s="154" t="s">
        <v>6299</v>
      </c>
      <c r="BD195" s="154" t="s">
        <v>10306</v>
      </c>
      <c r="BE195" s="154" t="s">
        <v>6218</v>
      </c>
      <c r="BF195" s="154" t="s">
        <v>6299</v>
      </c>
    </row>
    <row r="196" spans="1:59" x14ac:dyDescent="0.35">
      <c r="A196" s="98" t="s">
        <v>10515</v>
      </c>
      <c r="B196" s="17">
        <v>45639.652199074073</v>
      </c>
      <c r="C196" s="154" t="s">
        <v>3958</v>
      </c>
      <c r="D196" s="154" t="s">
        <v>10106</v>
      </c>
      <c r="E196" t="s">
        <v>2861</v>
      </c>
      <c r="F196" s="154" t="s">
        <v>6725</v>
      </c>
      <c r="G196" s="154" t="s">
        <v>1245</v>
      </c>
      <c r="H196" s="115">
        <v>2009</v>
      </c>
      <c r="I196" s="154" t="s">
        <v>6214</v>
      </c>
      <c r="J196" s="154" t="s">
        <v>6215</v>
      </c>
      <c r="K196" s="154" t="s">
        <v>6216</v>
      </c>
      <c r="L196" s="154" t="s">
        <v>6215</v>
      </c>
      <c r="M196" s="154" t="s">
        <v>6267</v>
      </c>
      <c r="O196" s="154" t="s">
        <v>6218</v>
      </c>
      <c r="Q196" s="243">
        <v>56</v>
      </c>
      <c r="R196" s="243">
        <v>44</v>
      </c>
      <c r="S196" s="107">
        <f>Q196+R196</f>
        <v>100</v>
      </c>
      <c r="T196" s="154" t="s">
        <v>6215</v>
      </c>
      <c r="U196" s="154" t="s">
        <v>7390</v>
      </c>
      <c r="V196" s="154" t="s">
        <v>6215</v>
      </c>
      <c r="W196" s="154" t="s">
        <v>6268</v>
      </c>
      <c r="Y196" s="244">
        <v>4</v>
      </c>
      <c r="Z196" s="244">
        <v>4</v>
      </c>
      <c r="AA196" s="244">
        <v>2</v>
      </c>
      <c r="AB196" s="98">
        <f>SUM(Y196:AA196)</f>
        <v>10</v>
      </c>
      <c r="AC196" s="154" t="s">
        <v>6246</v>
      </c>
      <c r="AD196" s="154" t="s">
        <v>8327</v>
      </c>
      <c r="AF196" s="315">
        <v>4</v>
      </c>
      <c r="AG196" s="315">
        <v>5</v>
      </c>
      <c r="AH196" s="12">
        <f>SUM(AF196:AG196)</f>
        <v>9</v>
      </c>
      <c r="AJ196" s="316">
        <v>15000</v>
      </c>
      <c r="AK196" s="316">
        <v>5000</v>
      </c>
      <c r="AL196" s="154" t="s">
        <v>6474</v>
      </c>
      <c r="AM196" s="154" t="s">
        <v>6215</v>
      </c>
      <c r="AN196" s="154" t="s">
        <v>6262</v>
      </c>
      <c r="AP196" s="316">
        <v>2500</v>
      </c>
      <c r="AQ196" s="113">
        <f t="shared" si="8"/>
        <v>58.034128710412027</v>
      </c>
      <c r="AR196" s="316">
        <v>4000</v>
      </c>
      <c r="AS196" s="141" t="s">
        <v>6223</v>
      </c>
      <c r="AT196" s="316">
        <v>2000</v>
      </c>
      <c r="AU196" s="316">
        <v>300000</v>
      </c>
      <c r="AV196" s="316">
        <v>230000</v>
      </c>
      <c r="AX196" s="154" t="s">
        <v>6215</v>
      </c>
      <c r="AY196" s="154" t="s">
        <v>6215</v>
      </c>
      <c r="AZ196" s="154" t="s">
        <v>6215</v>
      </c>
      <c r="BA196" s="154" t="s">
        <v>6215</v>
      </c>
      <c r="BB196" s="154" t="s">
        <v>6215</v>
      </c>
      <c r="BC196" s="154" t="s">
        <v>10407</v>
      </c>
      <c r="BD196" s="154" t="s">
        <v>10694</v>
      </c>
      <c r="BE196" s="154" t="s">
        <v>6215</v>
      </c>
      <c r="BF196" s="154" t="s">
        <v>10695</v>
      </c>
    </row>
    <row r="197" spans="1:59" x14ac:dyDescent="0.35">
      <c r="A197" s="98" t="s">
        <v>9078</v>
      </c>
      <c r="B197" s="17">
        <v>45442.732106481482</v>
      </c>
      <c r="C197" t="s">
        <v>2311</v>
      </c>
      <c r="D197" t="s">
        <v>9236</v>
      </c>
      <c r="E197" s="98" t="s">
        <v>139</v>
      </c>
      <c r="F197" t="s">
        <v>6213</v>
      </c>
      <c r="G197" t="s">
        <v>1245</v>
      </c>
      <c r="H197" s="115">
        <v>2018</v>
      </c>
      <c r="I197" t="s">
        <v>6230</v>
      </c>
      <c r="J197" t="s">
        <v>6215</v>
      </c>
      <c r="K197" t="s">
        <v>6216</v>
      </c>
      <c r="L197" t="s">
        <v>6215</v>
      </c>
      <c r="M197" t="s">
        <v>6217</v>
      </c>
      <c r="N197"/>
      <c r="O197" t="s">
        <v>6215</v>
      </c>
      <c r="Q197" s="107">
        <v>135</v>
      </c>
      <c r="R197" s="107">
        <v>110</v>
      </c>
      <c r="S197" s="107">
        <v>245</v>
      </c>
      <c r="T197" s="98" t="s">
        <v>6215</v>
      </c>
      <c r="U197" t="s">
        <v>7390</v>
      </c>
      <c r="V197" t="s">
        <v>6218</v>
      </c>
      <c r="W197" t="s">
        <v>6219</v>
      </c>
      <c r="Y197" s="98">
        <v>2</v>
      </c>
      <c r="Z197" s="98">
        <v>2</v>
      </c>
      <c r="AA197" s="98">
        <v>0</v>
      </c>
      <c r="AB197" s="98">
        <f>Y197+Z197+AA197</f>
        <v>4</v>
      </c>
      <c r="AC197" t="s">
        <v>6220</v>
      </c>
      <c r="AD197" t="s">
        <v>9237</v>
      </c>
      <c r="AF197" s="12">
        <v>3</v>
      </c>
      <c r="AG197" s="12">
        <v>7</v>
      </c>
      <c r="AH197" s="12">
        <f>AF197+AG197</f>
        <v>10</v>
      </c>
      <c r="AJ197" s="238">
        <v>13000</v>
      </c>
      <c r="AK197" s="238">
        <v>10000</v>
      </c>
      <c r="AL197" t="s">
        <v>6474</v>
      </c>
      <c r="AM197" t="s">
        <v>6215</v>
      </c>
      <c r="AN197" t="s">
        <v>6262</v>
      </c>
      <c r="AP197" s="113">
        <v>4200</v>
      </c>
      <c r="AQ197" s="113">
        <f t="shared" si="8"/>
        <v>97.497336233492206</v>
      </c>
      <c r="AR197" s="113">
        <v>6000</v>
      </c>
      <c r="AS197" s="141" t="s">
        <v>6223</v>
      </c>
      <c r="AT197" s="306">
        <v>900000</v>
      </c>
      <c r="AU197" s="238">
        <v>2000</v>
      </c>
      <c r="AV197" s="238">
        <v>15000</v>
      </c>
      <c r="AX197" t="s">
        <v>6215</v>
      </c>
      <c r="AY197" t="s">
        <v>6215</v>
      </c>
      <c r="AZ197" t="s">
        <v>6215</v>
      </c>
      <c r="BA197" t="s">
        <v>6215</v>
      </c>
      <c r="BB197" t="s">
        <v>6215</v>
      </c>
      <c r="BC197" t="s">
        <v>7128</v>
      </c>
      <c r="BD197" t="s">
        <v>9238</v>
      </c>
      <c r="BE197" t="s">
        <v>6218</v>
      </c>
      <c r="BF197" t="s">
        <v>7128</v>
      </c>
    </row>
    <row r="198" spans="1:59" x14ac:dyDescent="0.35">
      <c r="A198" s="98" t="s">
        <v>9146</v>
      </c>
      <c r="B198" s="17">
        <v>45404.732835648145</v>
      </c>
      <c r="C198" t="s">
        <v>3307</v>
      </c>
      <c r="D198" t="s">
        <v>9144</v>
      </c>
      <c r="E198" s="98" t="s">
        <v>956</v>
      </c>
      <c r="F198" t="s">
        <v>6293</v>
      </c>
      <c r="G198" t="s">
        <v>1248</v>
      </c>
      <c r="H198" s="115">
        <v>2016</v>
      </c>
      <c r="I198" t="s">
        <v>6230</v>
      </c>
      <c r="J198" t="s">
        <v>6295</v>
      </c>
      <c r="K198" t="s">
        <v>6216</v>
      </c>
      <c r="L198" t="s">
        <v>6218</v>
      </c>
      <c r="M198" t="s">
        <v>6231</v>
      </c>
      <c r="O198" t="s">
        <v>6215</v>
      </c>
      <c r="S198" s="107">
        <v>153</v>
      </c>
      <c r="T198" s="98" t="s">
        <v>6215</v>
      </c>
      <c r="U198" t="s">
        <v>6474</v>
      </c>
      <c r="V198" t="s">
        <v>6218</v>
      </c>
      <c r="W198" t="s">
        <v>6268</v>
      </c>
      <c r="Y198" s="98">
        <v>2</v>
      </c>
      <c r="Z198" s="98">
        <v>2</v>
      </c>
      <c r="AA198" s="98">
        <v>0</v>
      </c>
      <c r="AB198" s="98">
        <f>SUM(Y198:AA198)</f>
        <v>4</v>
      </c>
      <c r="AC198" t="s">
        <v>6220</v>
      </c>
      <c r="AD198" t="s">
        <v>6384</v>
      </c>
      <c r="AF198" s="12">
        <v>3</v>
      </c>
      <c r="AG198" s="12">
        <v>3</v>
      </c>
      <c r="AH198" s="12">
        <f>SUM(AF198:AG198)</f>
        <v>6</v>
      </c>
      <c r="AJ198" s="238">
        <v>48000</v>
      </c>
      <c r="AK198" s="238">
        <v>7000</v>
      </c>
      <c r="AL198" t="s">
        <v>7392</v>
      </c>
      <c r="AM198" t="s">
        <v>6215</v>
      </c>
      <c r="AN198" t="s">
        <v>6262</v>
      </c>
      <c r="AP198" s="238">
        <v>3000</v>
      </c>
      <c r="AQ198" s="113">
        <f t="shared" si="8"/>
        <v>69.640954452494427</v>
      </c>
      <c r="AR198" s="238">
        <v>5500</v>
      </c>
      <c r="AS198" s="141" t="s">
        <v>6223</v>
      </c>
      <c r="AT198" s="306">
        <v>588000</v>
      </c>
      <c r="AU198" s="238">
        <v>50000</v>
      </c>
      <c r="AV198" s="238">
        <v>350000</v>
      </c>
      <c r="AX198" t="s">
        <v>6215</v>
      </c>
      <c r="AY198" t="s">
        <v>6215</v>
      </c>
      <c r="AZ198" t="s">
        <v>6215</v>
      </c>
      <c r="BA198" t="s">
        <v>6215</v>
      </c>
      <c r="BB198" t="s">
        <v>6215</v>
      </c>
      <c r="BC198" t="s">
        <v>8187</v>
      </c>
      <c r="BD198" t="s">
        <v>6234</v>
      </c>
      <c r="BE198" t="s">
        <v>6215</v>
      </c>
      <c r="BF198" t="s">
        <v>9145</v>
      </c>
    </row>
    <row r="199" spans="1:59" x14ac:dyDescent="0.35">
      <c r="A199" s="98" t="s">
        <v>8605</v>
      </c>
      <c r="B199" s="17">
        <v>45330.584513888891</v>
      </c>
      <c r="C199" s="98" t="s">
        <v>2280</v>
      </c>
      <c r="D199" t="s">
        <v>8685</v>
      </c>
      <c r="E199" s="244" t="s">
        <v>909</v>
      </c>
      <c r="F199" s="98" t="s">
        <v>6286</v>
      </c>
      <c r="G199" s="98" t="s">
        <v>1248</v>
      </c>
      <c r="H199" s="98">
        <v>2001</v>
      </c>
      <c r="I199" s="98" t="s">
        <v>6214</v>
      </c>
      <c r="J199" s="98" t="s">
        <v>6215</v>
      </c>
      <c r="K199" s="98" t="s">
        <v>6216</v>
      </c>
      <c r="L199" s="98" t="s">
        <v>6215</v>
      </c>
      <c r="M199" s="98" t="s">
        <v>6267</v>
      </c>
      <c r="O199" s="98" t="s">
        <v>6218</v>
      </c>
      <c r="S199" s="107">
        <v>321</v>
      </c>
      <c r="T199" s="98" t="s">
        <v>6215</v>
      </c>
      <c r="U199" s="98" t="s">
        <v>7390</v>
      </c>
      <c r="V199" s="98" t="s">
        <v>6218</v>
      </c>
      <c r="W199" s="98" t="s">
        <v>6219</v>
      </c>
      <c r="Y199" s="98">
        <v>4</v>
      </c>
      <c r="Z199" s="98">
        <v>6</v>
      </c>
      <c r="AA199" s="98">
        <v>2</v>
      </c>
      <c r="AB199" s="98">
        <f>SUM(Y199:AA199)</f>
        <v>12</v>
      </c>
      <c r="AC199" s="98" t="s">
        <v>6231</v>
      </c>
      <c r="AD199" s="98" t="s">
        <v>6235</v>
      </c>
      <c r="AF199" s="12">
        <v>3</v>
      </c>
      <c r="AG199" s="12">
        <v>4</v>
      </c>
      <c r="AH199" s="12">
        <f>SUM(AF199:AG199)</f>
        <v>7</v>
      </c>
      <c r="AJ199" s="18">
        <v>18000</v>
      </c>
      <c r="AK199" s="18">
        <v>14000</v>
      </c>
      <c r="AL199" s="98" t="s">
        <v>8267</v>
      </c>
      <c r="AM199" s="98" t="s">
        <v>6215</v>
      </c>
      <c r="AN199" s="98" t="s">
        <v>6262</v>
      </c>
      <c r="AP199" s="149">
        <v>6000</v>
      </c>
      <c r="AQ199" s="113">
        <f t="shared" si="8"/>
        <v>139.28190890498885</v>
      </c>
      <c r="AR199" s="18">
        <v>10800</v>
      </c>
      <c r="AS199" s="141" t="s">
        <v>6223</v>
      </c>
      <c r="AT199" s="96">
        <v>2000</v>
      </c>
      <c r="AU199" s="18">
        <v>800000</v>
      </c>
      <c r="AV199" s="18">
        <v>600000</v>
      </c>
      <c r="AX199" s="98" t="s">
        <v>6215</v>
      </c>
      <c r="AY199" s="98" t="s">
        <v>6215</v>
      </c>
      <c r="AZ199" s="98" t="s">
        <v>6215</v>
      </c>
      <c r="BA199" s="98" t="s">
        <v>6215</v>
      </c>
      <c r="BB199" s="98" t="s">
        <v>6215</v>
      </c>
      <c r="BC199" s="98" t="s">
        <v>8686</v>
      </c>
      <c r="BD199" s="98" t="s">
        <v>8687</v>
      </c>
      <c r="BE199" s="98" t="s">
        <v>6218</v>
      </c>
      <c r="BF199" s="98" t="s">
        <v>6235</v>
      </c>
      <c r="BG199" s="98" t="s">
        <v>8688</v>
      </c>
    </row>
    <row r="200" spans="1:59" x14ac:dyDescent="0.35">
      <c r="A200" s="98" t="s">
        <v>8063</v>
      </c>
      <c r="B200" s="17">
        <v>45188.570775462962</v>
      </c>
      <c r="C200" s="98" t="s">
        <v>847</v>
      </c>
      <c r="D200" s="154" t="s">
        <v>8064</v>
      </c>
      <c r="E200" s="244" t="s">
        <v>462</v>
      </c>
      <c r="F200" t="s">
        <v>6334</v>
      </c>
      <c r="G200" s="98" t="s">
        <v>1245</v>
      </c>
      <c r="H200" s="115">
        <v>2010</v>
      </c>
      <c r="I200" s="98" t="s">
        <v>6230</v>
      </c>
      <c r="J200" s="98" t="s">
        <v>6215</v>
      </c>
      <c r="K200" s="98" t="s">
        <v>6216</v>
      </c>
      <c r="L200" s="98" t="s">
        <v>6215</v>
      </c>
      <c r="M200" s="98" t="s">
        <v>6217</v>
      </c>
      <c r="O200" s="98" t="s">
        <v>6215</v>
      </c>
      <c r="S200" s="107">
        <v>280</v>
      </c>
      <c r="T200" s="98" t="s">
        <v>6215</v>
      </c>
      <c r="V200" s="98" t="s">
        <v>6215</v>
      </c>
      <c r="W200" s="98" t="s">
        <v>6219</v>
      </c>
      <c r="AB200" s="98">
        <v>6</v>
      </c>
      <c r="AC200" s="98" t="s">
        <v>6220</v>
      </c>
      <c r="AD200" s="98" t="s">
        <v>8065</v>
      </c>
      <c r="AJ200" s="18"/>
      <c r="AK200" s="18"/>
      <c r="AN200" s="98" t="s">
        <v>6262</v>
      </c>
      <c r="AP200" s="264">
        <v>3000</v>
      </c>
      <c r="AQ200" s="113">
        <f t="shared" si="8"/>
        <v>69.640954452494427</v>
      </c>
      <c r="AR200" s="18">
        <v>3000</v>
      </c>
      <c r="AS200" s="141" t="s">
        <v>6223</v>
      </c>
      <c r="AT200" s="96"/>
      <c r="AU200" s="18"/>
      <c r="AV200" s="18"/>
      <c r="AX200" s="98" t="s">
        <v>6215</v>
      </c>
      <c r="AY200" s="98" t="s">
        <v>6215</v>
      </c>
      <c r="AZ200" s="98" t="s">
        <v>6215</v>
      </c>
      <c r="BA200" s="98" t="s">
        <v>6215</v>
      </c>
      <c r="BB200" s="98" t="s">
        <v>6218</v>
      </c>
      <c r="BD200" s="98" t="s">
        <v>8066</v>
      </c>
      <c r="BF200" s="98" t="s">
        <v>8067</v>
      </c>
      <c r="BG200" s="98" t="s">
        <v>8068</v>
      </c>
    </row>
    <row r="201" spans="1:59" x14ac:dyDescent="0.35">
      <c r="A201" s="98" t="s">
        <v>10753</v>
      </c>
      <c r="B201" s="17">
        <v>45707.563888888886</v>
      </c>
      <c r="C201" s="154" t="s">
        <v>4251</v>
      </c>
      <c r="D201" s="154" t="s">
        <v>10875</v>
      </c>
      <c r="E201" s="98" t="s">
        <v>557</v>
      </c>
      <c r="F201" s="154" t="s">
        <v>6795</v>
      </c>
      <c r="G201" s="154" t="s">
        <v>1248</v>
      </c>
      <c r="H201" s="115">
        <v>2021</v>
      </c>
      <c r="I201" s="154" t="s">
        <v>6294</v>
      </c>
      <c r="J201" s="154" t="s">
        <v>6215</v>
      </c>
      <c r="K201" s="154" t="s">
        <v>6216</v>
      </c>
      <c r="L201" s="154" t="s">
        <v>6215</v>
      </c>
      <c r="M201" s="154" t="s">
        <v>6231</v>
      </c>
      <c r="O201" s="154" t="s">
        <v>6215</v>
      </c>
      <c r="Q201" s="243">
        <v>128</v>
      </c>
      <c r="R201" s="243">
        <v>104</v>
      </c>
      <c r="S201" s="243">
        <f>Q201+R201</f>
        <v>232</v>
      </c>
      <c r="T201" s="154" t="s">
        <v>6215</v>
      </c>
      <c r="U201" s="154" t="s">
        <v>8150</v>
      </c>
      <c r="V201" s="154" t="s">
        <v>6218</v>
      </c>
      <c r="W201" s="154" t="s">
        <v>6268</v>
      </c>
      <c r="Y201" s="244">
        <v>4</v>
      </c>
      <c r="Z201" s="244">
        <v>3</v>
      </c>
      <c r="AA201" s="244">
        <v>1</v>
      </c>
      <c r="AB201" s="98">
        <f>SUM(Y201:AA201)</f>
        <v>8</v>
      </c>
      <c r="AC201" s="154" t="s">
        <v>6757</v>
      </c>
      <c r="AD201" s="154" t="s">
        <v>10681</v>
      </c>
      <c r="AF201" s="315">
        <v>5</v>
      </c>
      <c r="AG201" s="315">
        <v>6</v>
      </c>
      <c r="AH201" s="12">
        <f>SUM(AF201:AG201)</f>
        <v>11</v>
      </c>
      <c r="AJ201" s="316">
        <v>15000</v>
      </c>
      <c r="AK201" s="316">
        <v>10000</v>
      </c>
      <c r="AL201" s="154" t="s">
        <v>8267</v>
      </c>
      <c r="AM201" s="154" t="s">
        <v>6215</v>
      </c>
      <c r="AN201" s="154" t="s">
        <v>6262</v>
      </c>
      <c r="AP201" s="316">
        <v>3800</v>
      </c>
      <c r="AQ201" s="113">
        <f t="shared" si="8"/>
        <v>88.211875639826275</v>
      </c>
      <c r="AR201" s="316">
        <v>5300</v>
      </c>
      <c r="AS201" s="141" t="s">
        <v>6223</v>
      </c>
      <c r="AT201" s="316">
        <v>959600</v>
      </c>
      <c r="AU201" s="316">
        <v>319867</v>
      </c>
      <c r="AV201" s="316">
        <v>133000</v>
      </c>
      <c r="AX201" s="154" t="s">
        <v>6215</v>
      </c>
      <c r="AY201" s="154" t="s">
        <v>6215</v>
      </c>
      <c r="AZ201" s="154" t="s">
        <v>6215</v>
      </c>
      <c r="BA201" s="154" t="s">
        <v>6215</v>
      </c>
      <c r="BB201" s="154" t="s">
        <v>6215</v>
      </c>
      <c r="BC201" s="154" t="s">
        <v>7311</v>
      </c>
      <c r="BD201" s="154" t="s">
        <v>10876</v>
      </c>
      <c r="BE201" s="154" t="s">
        <v>6218</v>
      </c>
      <c r="BF201" s="154" t="s">
        <v>7311</v>
      </c>
    </row>
    <row r="202" spans="1:59" x14ac:dyDescent="0.35">
      <c r="A202" s="98" t="s">
        <v>6251</v>
      </c>
      <c r="B202" s="17">
        <v>44901.460729166669</v>
      </c>
      <c r="C202" s="98" t="s">
        <v>6252</v>
      </c>
      <c r="D202" s="98" t="s">
        <v>6253</v>
      </c>
      <c r="E202" s="98" t="s">
        <v>32</v>
      </c>
      <c r="F202" s="98" t="s">
        <v>6213</v>
      </c>
      <c r="G202" s="98" t="s">
        <v>1248</v>
      </c>
      <c r="H202" s="115">
        <v>2020</v>
      </c>
      <c r="I202" s="98" t="s">
        <v>6230</v>
      </c>
      <c r="J202" s="98" t="s">
        <v>6215</v>
      </c>
      <c r="K202" s="98" t="s">
        <v>6216</v>
      </c>
      <c r="L202" s="98" t="s">
        <v>6215</v>
      </c>
      <c r="M202" s="98" t="s">
        <v>6217</v>
      </c>
      <c r="O202" s="98" t="s">
        <v>6215</v>
      </c>
      <c r="S202" s="107">
        <v>110</v>
      </c>
      <c r="T202" s="98" t="s">
        <v>6215</v>
      </c>
      <c r="V202" s="98" t="s">
        <v>6218</v>
      </c>
      <c r="W202" s="98" t="s">
        <v>6219</v>
      </c>
      <c r="AB202" s="98">
        <v>5</v>
      </c>
      <c r="AC202" s="98" t="s">
        <v>6254</v>
      </c>
      <c r="AD202" s="98" t="s">
        <v>6255</v>
      </c>
      <c r="AJ202" s="18"/>
      <c r="AK202" s="18"/>
      <c r="AM202" s="98" t="s">
        <v>6215</v>
      </c>
      <c r="AN202" s="98" t="s">
        <v>6248</v>
      </c>
      <c r="AP202" s="264">
        <v>3000</v>
      </c>
      <c r="AQ202" s="113">
        <f t="shared" si="8"/>
        <v>69.640954452494427</v>
      </c>
      <c r="AR202" s="18">
        <v>3500</v>
      </c>
      <c r="AS202" s="141" t="s">
        <v>6223</v>
      </c>
      <c r="AT202" s="96"/>
      <c r="AU202" s="18"/>
      <c r="AV202" s="18"/>
      <c r="AX202" s="98" t="s">
        <v>6215</v>
      </c>
      <c r="AY202" s="98" t="s">
        <v>6215</v>
      </c>
      <c r="AZ202" s="98" t="s">
        <v>6215</v>
      </c>
      <c r="BA202" s="98" t="s">
        <v>6215</v>
      </c>
      <c r="BB202" s="98" t="s">
        <v>6215</v>
      </c>
      <c r="BD202" s="98" t="s">
        <v>6256</v>
      </c>
      <c r="BF202" s="98" t="s">
        <v>6235</v>
      </c>
      <c r="BG202" s="98" t="s">
        <v>6257</v>
      </c>
    </row>
    <row r="203" spans="1:59" x14ac:dyDescent="0.35">
      <c r="A203" s="98" t="s">
        <v>11670</v>
      </c>
      <c r="B203" s="117">
        <v>45927.494606481479</v>
      </c>
      <c r="C203" s="154" t="s">
        <v>6031</v>
      </c>
      <c r="D203" s="154" t="s">
        <v>11742</v>
      </c>
      <c r="E203" s="131" t="s">
        <v>32</v>
      </c>
      <c r="F203" s="154" t="s">
        <v>6213</v>
      </c>
      <c r="G203" s="154" t="s">
        <v>1248</v>
      </c>
      <c r="H203" s="115">
        <v>2018</v>
      </c>
      <c r="I203" s="154" t="s">
        <v>6230</v>
      </c>
      <c r="J203" s="154" t="s">
        <v>6215</v>
      </c>
      <c r="K203" s="154" t="s">
        <v>6216</v>
      </c>
      <c r="L203" s="154" t="s">
        <v>6215</v>
      </c>
      <c r="M203" s="154" t="s">
        <v>6217</v>
      </c>
      <c r="O203" s="154" t="s">
        <v>6215</v>
      </c>
      <c r="Q203" s="129">
        <v>160</v>
      </c>
      <c r="R203" s="129">
        <v>106</v>
      </c>
      <c r="S203" s="129">
        <v>266</v>
      </c>
      <c r="T203" s="154" t="s">
        <v>6215</v>
      </c>
      <c r="U203" s="154" t="s">
        <v>7390</v>
      </c>
      <c r="V203" s="154" t="s">
        <v>6218</v>
      </c>
      <c r="W203" s="154" t="s">
        <v>6219</v>
      </c>
      <c r="Y203" s="98">
        <v>3</v>
      </c>
      <c r="Z203" s="98">
        <v>3</v>
      </c>
      <c r="AA203" s="98">
        <v>2</v>
      </c>
      <c r="AB203" s="98">
        <v>8</v>
      </c>
      <c r="AC203" s="154" t="s">
        <v>6220</v>
      </c>
      <c r="AD203" s="154" t="s">
        <v>11005</v>
      </c>
      <c r="AF203" s="12">
        <v>5</v>
      </c>
      <c r="AG203" s="12">
        <v>7</v>
      </c>
      <c r="AH203" s="12">
        <v>12</v>
      </c>
      <c r="AJ203" s="355">
        <v>25000</v>
      </c>
      <c r="AK203" s="355">
        <v>10000</v>
      </c>
      <c r="AL203" s="98" t="s">
        <v>8363</v>
      </c>
      <c r="AM203" s="98" t="s">
        <v>6215</v>
      </c>
      <c r="AN203" s="98" t="s">
        <v>6262</v>
      </c>
      <c r="AP203" s="264">
        <v>14000</v>
      </c>
      <c r="AQ203" s="113">
        <f>(AP203*3)/129.2404</f>
        <v>324.97578156675468</v>
      </c>
      <c r="AR203" s="113">
        <v>21700</v>
      </c>
      <c r="AS203" s="154" t="s">
        <v>6223</v>
      </c>
      <c r="AT203" s="356">
        <v>2000</v>
      </c>
      <c r="AU203" s="356">
        <v>300000</v>
      </c>
      <c r="AV203" s="356">
        <v>150000</v>
      </c>
      <c r="AX203" s="154" t="s">
        <v>6215</v>
      </c>
      <c r="AY203" s="154" t="s">
        <v>6215</v>
      </c>
      <c r="AZ203" s="154" t="s">
        <v>6215</v>
      </c>
      <c r="BA203" s="154" t="s">
        <v>6215</v>
      </c>
      <c r="BB203" s="154" t="s">
        <v>6215</v>
      </c>
      <c r="BC203" s="154" t="s">
        <v>10390</v>
      </c>
      <c r="BD203" s="154" t="s">
        <v>6774</v>
      </c>
      <c r="BE203" s="154" t="s">
        <v>6218</v>
      </c>
      <c r="BF203" s="154" t="s">
        <v>9438</v>
      </c>
    </row>
    <row r="204" spans="1:59" x14ac:dyDescent="0.35">
      <c r="A204" s="98" t="s">
        <v>7321</v>
      </c>
      <c r="B204" s="17">
        <v>45121.570625</v>
      </c>
      <c r="C204" s="98" t="s">
        <v>1025</v>
      </c>
      <c r="D204" s="98" t="s">
        <v>7322</v>
      </c>
      <c r="E204" s="98" t="s">
        <v>549</v>
      </c>
      <c r="F204" s="98" t="s">
        <v>6213</v>
      </c>
      <c r="G204" s="98" t="s">
        <v>1248</v>
      </c>
      <c r="H204" s="115">
        <v>2020</v>
      </c>
      <c r="I204" s="98" t="s">
        <v>6230</v>
      </c>
      <c r="J204" s="98" t="s">
        <v>6215</v>
      </c>
      <c r="K204" s="98" t="s">
        <v>6216</v>
      </c>
      <c r="L204" s="98" t="s">
        <v>6215</v>
      </c>
      <c r="M204" s="98" t="s">
        <v>6217</v>
      </c>
      <c r="O204" s="98" t="s">
        <v>6218</v>
      </c>
      <c r="S204" s="107">
        <v>75</v>
      </c>
      <c r="T204" s="98" t="s">
        <v>6215</v>
      </c>
      <c r="V204" s="98" t="s">
        <v>6218</v>
      </c>
      <c r="W204" s="98" t="s">
        <v>6268</v>
      </c>
      <c r="AB204" s="98">
        <v>5</v>
      </c>
      <c r="AC204" s="98" t="s">
        <v>6254</v>
      </c>
      <c r="AD204" s="98" t="s">
        <v>7323</v>
      </c>
      <c r="AJ204" s="18"/>
      <c r="AK204" s="18"/>
      <c r="AM204" s="98" t="s">
        <v>6215</v>
      </c>
      <c r="AN204" s="98" t="s">
        <v>6476</v>
      </c>
      <c r="AP204" s="272">
        <v>3000</v>
      </c>
      <c r="AQ204" s="113">
        <f t="shared" ref="AQ204:AQ216" si="9">(AP204*3)/129.2343</f>
        <v>69.640954452494427</v>
      </c>
      <c r="AR204" s="273">
        <v>6500</v>
      </c>
      <c r="AS204" s="141" t="s">
        <v>6223</v>
      </c>
      <c r="AT204" s="274">
        <v>7500</v>
      </c>
      <c r="AU204" s="273">
        <v>500000</v>
      </c>
      <c r="AV204" s="273">
        <v>270000</v>
      </c>
      <c r="AX204" s="98" t="s">
        <v>6215</v>
      </c>
      <c r="AY204" s="98" t="s">
        <v>6215</v>
      </c>
      <c r="AZ204" s="98" t="s">
        <v>6215</v>
      </c>
      <c r="BA204" s="98" t="s">
        <v>6215</v>
      </c>
      <c r="BB204" s="98" t="s">
        <v>6218</v>
      </c>
      <c r="BD204" s="98" t="s">
        <v>6281</v>
      </c>
      <c r="BF204" s="98" t="s">
        <v>6271</v>
      </c>
      <c r="BG204" s="98" t="s">
        <v>7324</v>
      </c>
    </row>
    <row r="205" spans="1:59" x14ac:dyDescent="0.35">
      <c r="A205" s="98" t="s">
        <v>6398</v>
      </c>
      <c r="B205" s="17">
        <v>45001</v>
      </c>
      <c r="C205" s="98" t="s">
        <v>6399</v>
      </c>
      <c r="D205" s="98" t="s">
        <v>6400</v>
      </c>
      <c r="E205" s="98" t="s">
        <v>223</v>
      </c>
      <c r="H205" s="115">
        <v>2019</v>
      </c>
      <c r="I205" s="98" t="s">
        <v>6230</v>
      </c>
      <c r="J205" s="98" t="s">
        <v>6295</v>
      </c>
      <c r="K205" s="98" t="s">
        <v>6216</v>
      </c>
      <c r="L205" s="98" t="s">
        <v>6218</v>
      </c>
      <c r="M205" s="98" t="s">
        <v>6231</v>
      </c>
      <c r="O205" s="98" t="s">
        <v>6218</v>
      </c>
      <c r="S205" s="107">
        <v>67</v>
      </c>
      <c r="T205" s="98" t="s">
        <v>6215</v>
      </c>
      <c r="V205" s="98" t="s">
        <v>6218</v>
      </c>
      <c r="W205" s="98" t="s">
        <v>6219</v>
      </c>
      <c r="AB205" s="98">
        <v>2</v>
      </c>
      <c r="AC205" s="98" t="s">
        <v>6220</v>
      </c>
      <c r="AD205" s="98" t="s">
        <v>6401</v>
      </c>
      <c r="AJ205" s="18"/>
      <c r="AK205" s="18"/>
      <c r="AN205" s="98" t="s">
        <v>6262</v>
      </c>
      <c r="AP205" s="268">
        <v>3000</v>
      </c>
      <c r="AQ205" s="113">
        <f t="shared" si="9"/>
        <v>69.640954452494427</v>
      </c>
      <c r="AR205" s="269">
        <v>5000</v>
      </c>
      <c r="AS205" s="141" t="s">
        <v>6223</v>
      </c>
      <c r="AT205" s="270">
        <v>500000</v>
      </c>
      <c r="AU205" s="269">
        <v>200000</v>
      </c>
      <c r="AV205" s="269">
        <v>70000</v>
      </c>
      <c r="AX205" s="98" t="s">
        <v>6215</v>
      </c>
      <c r="AY205" s="98" t="s">
        <v>6215</v>
      </c>
      <c r="AZ205" s="98" t="s">
        <v>6215</v>
      </c>
      <c r="BA205" s="98" t="s">
        <v>6218</v>
      </c>
      <c r="BB205" s="98" t="s">
        <v>6218</v>
      </c>
      <c r="BD205" s="98" t="s">
        <v>6281</v>
      </c>
      <c r="BF205" s="98" t="s">
        <v>6271</v>
      </c>
      <c r="BG205" s="98" t="s">
        <v>6402</v>
      </c>
    </row>
    <row r="206" spans="1:59" x14ac:dyDescent="0.35">
      <c r="A206" s="98" t="s">
        <v>6647</v>
      </c>
      <c r="B206" s="17">
        <v>45050.543819444443</v>
      </c>
      <c r="C206" s="98" t="s">
        <v>1271</v>
      </c>
      <c r="D206" s="98" t="s">
        <v>6340</v>
      </c>
      <c r="E206" s="141" t="s">
        <v>14</v>
      </c>
      <c r="F206" s="98" t="s">
        <v>6213</v>
      </c>
      <c r="G206" s="98" t="s">
        <v>1245</v>
      </c>
      <c r="H206" s="115">
        <v>2014</v>
      </c>
      <c r="I206" s="98" t="s">
        <v>6214</v>
      </c>
      <c r="J206" s="98" t="s">
        <v>6215</v>
      </c>
      <c r="K206" s="98" t="s">
        <v>6216</v>
      </c>
      <c r="L206" s="98" t="s">
        <v>6215</v>
      </c>
      <c r="M206" s="98" t="s">
        <v>6231</v>
      </c>
      <c r="O206" s="98" t="s">
        <v>6215</v>
      </c>
      <c r="Q206" s="107">
        <v>80</v>
      </c>
      <c r="R206" s="107">
        <v>86</v>
      </c>
      <c r="S206" s="107">
        <f>SUM(Q206:R206)</f>
        <v>166</v>
      </c>
      <c r="T206" s="98" t="s">
        <v>6215</v>
      </c>
      <c r="V206" s="98" t="s">
        <v>6218</v>
      </c>
      <c r="W206" s="98" t="s">
        <v>6219</v>
      </c>
      <c r="AB206" s="98">
        <v>6</v>
      </c>
      <c r="AC206" s="98" t="s">
        <v>6220</v>
      </c>
      <c r="AD206" s="98" t="s">
        <v>6648</v>
      </c>
      <c r="AJ206" s="18"/>
      <c r="AK206" s="18"/>
      <c r="AM206" s="98" t="s">
        <v>6215</v>
      </c>
      <c r="AN206" s="98" t="s">
        <v>6262</v>
      </c>
      <c r="AP206" s="264">
        <v>3000</v>
      </c>
      <c r="AQ206" s="113">
        <f t="shared" si="9"/>
        <v>69.640954452494427</v>
      </c>
      <c r="AR206" s="18">
        <v>4500</v>
      </c>
      <c r="AS206" s="141" t="s">
        <v>6223</v>
      </c>
      <c r="AT206" s="96"/>
      <c r="AU206" s="18"/>
      <c r="AV206" s="18"/>
      <c r="AX206" s="98" t="s">
        <v>6215</v>
      </c>
      <c r="AY206" s="98" t="s">
        <v>6215</v>
      </c>
      <c r="AZ206" s="98" t="s">
        <v>6215</v>
      </c>
      <c r="BA206" s="98" t="s">
        <v>6215</v>
      </c>
      <c r="BB206" s="98" t="s">
        <v>6218</v>
      </c>
      <c r="BD206" s="98" t="s">
        <v>6346</v>
      </c>
      <c r="BF206" s="98" t="s">
        <v>6235</v>
      </c>
      <c r="BG206" s="98" t="s">
        <v>6649</v>
      </c>
    </row>
    <row r="207" spans="1:59" x14ac:dyDescent="0.35">
      <c r="A207" s="98" t="s">
        <v>8488</v>
      </c>
      <c r="B207" s="289">
        <v>45260</v>
      </c>
      <c r="C207" s="242" t="s">
        <v>8489</v>
      </c>
      <c r="D207" s="242" t="s">
        <v>8490</v>
      </c>
      <c r="E207" s="98" t="s">
        <v>44</v>
      </c>
      <c r="F207" s="242" t="s">
        <v>6213</v>
      </c>
      <c r="G207" s="242" t="s">
        <v>1245</v>
      </c>
      <c r="H207" s="276">
        <v>2016</v>
      </c>
      <c r="I207" s="242" t="s">
        <v>6214</v>
      </c>
      <c r="J207" s="242" t="s">
        <v>6215</v>
      </c>
      <c r="K207" s="242" t="s">
        <v>6216</v>
      </c>
      <c r="L207" s="242" t="s">
        <v>6215</v>
      </c>
      <c r="M207" s="242" t="s">
        <v>6217</v>
      </c>
      <c r="N207" s="242"/>
      <c r="O207" s="242" t="s">
        <v>6215</v>
      </c>
      <c r="S207" s="241">
        <v>111</v>
      </c>
      <c r="T207" s="242" t="s">
        <v>6215</v>
      </c>
      <c r="U207" s="242" t="s">
        <v>7390</v>
      </c>
      <c r="V207" s="242" t="s">
        <v>6218</v>
      </c>
      <c r="W207" s="242" t="s">
        <v>6219</v>
      </c>
      <c r="Y207" s="242">
        <v>3</v>
      </c>
      <c r="Z207" s="242">
        <v>3</v>
      </c>
      <c r="AA207" s="242">
        <v>0</v>
      </c>
      <c r="AB207" s="242">
        <v>6</v>
      </c>
      <c r="AC207" s="242" t="s">
        <v>6220</v>
      </c>
      <c r="AD207" s="242" t="s">
        <v>8491</v>
      </c>
      <c r="AF207" s="290">
        <v>8</v>
      </c>
      <c r="AG207" s="290">
        <v>4</v>
      </c>
      <c r="AH207" s="290">
        <v>12</v>
      </c>
      <c r="AJ207" s="269">
        <v>50000</v>
      </c>
      <c r="AK207" s="269">
        <v>6000</v>
      </c>
      <c r="AL207" s="242" t="s">
        <v>7392</v>
      </c>
      <c r="AM207" s="242" t="s">
        <v>6215</v>
      </c>
      <c r="AN207" s="242" t="s">
        <v>6262</v>
      </c>
      <c r="AP207" s="272">
        <v>3000</v>
      </c>
      <c r="AQ207" s="113">
        <f t="shared" si="9"/>
        <v>69.640954452494427</v>
      </c>
      <c r="AR207" s="273">
        <v>4000</v>
      </c>
      <c r="AS207" s="141" t="s">
        <v>6223</v>
      </c>
      <c r="AT207" s="274">
        <v>50000</v>
      </c>
      <c r="AU207" s="273">
        <v>150000</v>
      </c>
      <c r="AV207" s="273">
        <v>300000</v>
      </c>
      <c r="AX207" s="242" t="s">
        <v>6215</v>
      </c>
      <c r="AY207" s="242" t="s">
        <v>6215</v>
      </c>
      <c r="AZ207" s="242" t="s">
        <v>6215</v>
      </c>
      <c r="BA207" s="242" t="s">
        <v>6215</v>
      </c>
      <c r="BB207" s="242" t="s">
        <v>6218</v>
      </c>
      <c r="BC207" s="242" t="s">
        <v>8492</v>
      </c>
      <c r="BD207" s="242" t="s">
        <v>8493</v>
      </c>
      <c r="BE207" s="242" t="s">
        <v>6218</v>
      </c>
      <c r="BF207" s="242" t="s">
        <v>7189</v>
      </c>
      <c r="BG207" s="98" t="s">
        <v>8494</v>
      </c>
    </row>
    <row r="208" spans="1:59" x14ac:dyDescent="0.35">
      <c r="A208" s="98" t="s">
        <v>10192</v>
      </c>
      <c r="B208" s="17">
        <v>45594</v>
      </c>
      <c r="C208" s="154" t="s">
        <v>3389</v>
      </c>
      <c r="D208" s="154" t="s">
        <v>10433</v>
      </c>
      <c r="E208" s="244" t="s">
        <v>146</v>
      </c>
      <c r="F208" s="154" t="s">
        <v>6213</v>
      </c>
      <c r="G208" s="154" t="s">
        <v>1245</v>
      </c>
      <c r="H208" s="115">
        <v>2016</v>
      </c>
      <c r="I208" s="154" t="s">
        <v>6230</v>
      </c>
      <c r="J208" s="154" t="s">
        <v>6215</v>
      </c>
      <c r="K208" s="154" t="s">
        <v>6216</v>
      </c>
      <c r="L208" s="154" t="s">
        <v>6215</v>
      </c>
      <c r="M208" s="154" t="s">
        <v>6217</v>
      </c>
      <c r="O208" s="154" t="s">
        <v>6218</v>
      </c>
      <c r="Q208" s="243">
        <v>87</v>
      </c>
      <c r="R208" s="243">
        <v>87</v>
      </c>
      <c r="S208" s="243">
        <f>Q208+R208</f>
        <v>174</v>
      </c>
      <c r="T208" s="244" t="s">
        <v>6215</v>
      </c>
      <c r="U208" s="154" t="s">
        <v>7390</v>
      </c>
      <c r="V208" s="154" t="s">
        <v>6218</v>
      </c>
      <c r="W208" s="154" t="s">
        <v>6268</v>
      </c>
      <c r="Y208" s="244">
        <v>1</v>
      </c>
      <c r="Z208" s="244">
        <v>1</v>
      </c>
      <c r="AA208" s="244">
        <v>1</v>
      </c>
      <c r="AB208" s="98">
        <f>SUM(Y208:AA208)</f>
        <v>3</v>
      </c>
      <c r="AC208" s="154" t="s">
        <v>6220</v>
      </c>
      <c r="AD208" s="154" t="s">
        <v>8402</v>
      </c>
      <c r="AF208" s="315">
        <v>1</v>
      </c>
      <c r="AG208" s="315">
        <v>8</v>
      </c>
      <c r="AH208" s="12">
        <f>SUM(AF208:AG208)</f>
        <v>9</v>
      </c>
      <c r="AJ208" s="316">
        <v>20000</v>
      </c>
      <c r="AK208" s="316">
        <v>12000</v>
      </c>
      <c r="AL208" s="154" t="s">
        <v>8267</v>
      </c>
      <c r="AM208" s="154" t="s">
        <v>6215</v>
      </c>
      <c r="AN208" s="154" t="s">
        <v>6233</v>
      </c>
      <c r="AP208" s="316">
        <v>7000</v>
      </c>
      <c r="AQ208" s="113">
        <f t="shared" si="9"/>
        <v>162.49556038915367</v>
      </c>
      <c r="AR208" s="316">
        <v>12000</v>
      </c>
      <c r="AS208" s="141" t="s">
        <v>6223</v>
      </c>
      <c r="AT208" s="316">
        <v>3000</v>
      </c>
      <c r="AU208" s="316">
        <v>400000</v>
      </c>
      <c r="AV208" s="316">
        <v>200000</v>
      </c>
      <c r="AX208" s="154" t="s">
        <v>6215</v>
      </c>
      <c r="AY208" s="154" t="s">
        <v>6215</v>
      </c>
      <c r="AZ208" s="154" t="s">
        <v>6215</v>
      </c>
      <c r="BA208" s="154" t="s">
        <v>6215</v>
      </c>
      <c r="BB208" s="154" t="s">
        <v>6215</v>
      </c>
      <c r="BC208" s="154" t="s">
        <v>10434</v>
      </c>
      <c r="BD208" s="154" t="s">
        <v>10434</v>
      </c>
      <c r="BE208" s="154" t="s">
        <v>6218</v>
      </c>
      <c r="BF208" s="154" t="s">
        <v>10434</v>
      </c>
    </row>
    <row r="209" spans="1:59" x14ac:dyDescent="0.35">
      <c r="A209" s="98" t="s">
        <v>6984</v>
      </c>
      <c r="B209" s="17">
        <v>45091.600497685184</v>
      </c>
      <c r="C209" s="98" t="s">
        <v>961</v>
      </c>
      <c r="D209" s="98" t="s">
        <v>6985</v>
      </c>
      <c r="E209" s="98" t="s">
        <v>398</v>
      </c>
      <c r="F209" s="98" t="s">
        <v>6394</v>
      </c>
      <c r="G209" s="98" t="s">
        <v>1245</v>
      </c>
      <c r="H209" s="115">
        <v>2017</v>
      </c>
      <c r="I209" s="98" t="s">
        <v>6214</v>
      </c>
      <c r="J209" s="98" t="s">
        <v>6215</v>
      </c>
      <c r="K209" s="98" t="s">
        <v>6216</v>
      </c>
      <c r="L209" s="98" t="s">
        <v>6218</v>
      </c>
      <c r="M209" s="98" t="s">
        <v>6231</v>
      </c>
      <c r="O209" s="98" t="s">
        <v>6218</v>
      </c>
      <c r="S209" s="107">
        <v>120</v>
      </c>
      <c r="T209" s="98" t="s">
        <v>6215</v>
      </c>
      <c r="V209" s="98" t="s">
        <v>6218</v>
      </c>
      <c r="W209" s="98" t="s">
        <v>6219</v>
      </c>
      <c r="AB209" s="98">
        <v>3</v>
      </c>
      <c r="AC209" s="98" t="s">
        <v>6220</v>
      </c>
      <c r="AD209" s="98" t="s">
        <v>6986</v>
      </c>
      <c r="AJ209" s="18"/>
      <c r="AK209" s="18"/>
      <c r="AM209" s="98" t="s">
        <v>6215</v>
      </c>
      <c r="AN209" s="98" t="s">
        <v>6233</v>
      </c>
      <c r="AP209" s="264">
        <v>3000</v>
      </c>
      <c r="AQ209" s="113">
        <f t="shared" si="9"/>
        <v>69.640954452494427</v>
      </c>
      <c r="AR209" s="18">
        <v>3500</v>
      </c>
      <c r="AS209" s="141" t="s">
        <v>6223</v>
      </c>
      <c r="AT209" s="96"/>
      <c r="AU209" s="18"/>
      <c r="AV209" s="18"/>
      <c r="AX209" s="98" t="s">
        <v>6215</v>
      </c>
      <c r="AY209" s="98" t="s">
        <v>6215</v>
      </c>
      <c r="AZ209" s="98" t="s">
        <v>6218</v>
      </c>
      <c r="BA209" s="98" t="s">
        <v>6215</v>
      </c>
      <c r="BB209" s="98" t="s">
        <v>6218</v>
      </c>
      <c r="BD209" s="98" t="s">
        <v>6987</v>
      </c>
      <c r="BF209" s="98" t="s">
        <v>6235</v>
      </c>
      <c r="BG209" s="98" t="s">
        <v>6988</v>
      </c>
    </row>
    <row r="210" spans="1:59" x14ac:dyDescent="0.35">
      <c r="A210" s="98" t="s">
        <v>8771</v>
      </c>
      <c r="B210" s="17">
        <v>45307.3664699074</v>
      </c>
      <c r="C210" s="141" t="s">
        <v>8619</v>
      </c>
      <c r="D210" t="s">
        <v>7852</v>
      </c>
      <c r="E210" s="244" t="s">
        <v>32</v>
      </c>
      <c r="F210" s="141" t="s">
        <v>6213</v>
      </c>
      <c r="G210" s="141" t="s">
        <v>1245</v>
      </c>
      <c r="H210" s="288">
        <v>2006</v>
      </c>
      <c r="I210" s="141" t="s">
        <v>6230</v>
      </c>
      <c r="J210" s="141" t="s">
        <v>6215</v>
      </c>
      <c r="K210" s="141" t="s">
        <v>6216</v>
      </c>
      <c r="L210" s="141" t="s">
        <v>6215</v>
      </c>
      <c r="M210" s="141" t="s">
        <v>6217</v>
      </c>
      <c r="N210" s="141"/>
      <c r="O210" s="141" t="s">
        <v>6215</v>
      </c>
      <c r="Q210" s="237"/>
      <c r="R210" s="237"/>
      <c r="S210" s="237">
        <v>274</v>
      </c>
      <c r="T210" s="141" t="s">
        <v>6215</v>
      </c>
      <c r="U210" s="141" t="s">
        <v>7390</v>
      </c>
      <c r="V210" s="141" t="s">
        <v>6215</v>
      </c>
      <c r="W210" s="141" t="s">
        <v>6268</v>
      </c>
      <c r="Y210" s="141">
        <v>2</v>
      </c>
      <c r="Z210" s="141">
        <v>2</v>
      </c>
      <c r="AA210" s="141">
        <v>0</v>
      </c>
      <c r="AB210" s="141">
        <f>SUM(Y210:AA210)</f>
        <v>4</v>
      </c>
      <c r="AC210" s="141" t="s">
        <v>6220</v>
      </c>
      <c r="AD210" s="141" t="s">
        <v>8620</v>
      </c>
      <c r="AF210" s="286">
        <v>4</v>
      </c>
      <c r="AG210" s="286">
        <v>5</v>
      </c>
      <c r="AH210" s="12">
        <f>SUM(AF210:AG210)</f>
        <v>9</v>
      </c>
      <c r="AJ210" s="273">
        <v>15000</v>
      </c>
      <c r="AK210" s="273">
        <v>6000</v>
      </c>
      <c r="AL210" s="141" t="s">
        <v>7392</v>
      </c>
      <c r="AM210" s="141" t="s">
        <v>6215</v>
      </c>
      <c r="AN210" s="141" t="s">
        <v>6476</v>
      </c>
      <c r="AP210" s="297">
        <v>2800</v>
      </c>
      <c r="AQ210" s="113">
        <f t="shared" si="9"/>
        <v>64.998224155661461</v>
      </c>
      <c r="AR210" s="273">
        <v>5000</v>
      </c>
      <c r="AS210" s="141" t="s">
        <v>6223</v>
      </c>
      <c r="AT210" s="274">
        <v>1000</v>
      </c>
      <c r="AU210" s="273">
        <v>100000</v>
      </c>
      <c r="AV210" s="273">
        <v>60000</v>
      </c>
      <c r="AX210" s="141" t="s">
        <v>6218</v>
      </c>
      <c r="AY210" s="141" t="s">
        <v>6215</v>
      </c>
      <c r="AZ210" s="141" t="s">
        <v>6218</v>
      </c>
      <c r="BA210" s="141" t="s">
        <v>6218</v>
      </c>
      <c r="BB210" s="141" t="s">
        <v>6218</v>
      </c>
      <c r="BC210" s="141" t="s">
        <v>8621</v>
      </c>
      <c r="BD210" s="141" t="s">
        <v>8622</v>
      </c>
      <c r="BE210" s="141" t="s">
        <v>6218</v>
      </c>
      <c r="BF210" s="141" t="s">
        <v>8623</v>
      </c>
      <c r="BG210" s="98" t="s">
        <v>8624</v>
      </c>
    </row>
    <row r="211" spans="1:59" x14ac:dyDescent="0.35">
      <c r="A211" s="98" t="s">
        <v>11304</v>
      </c>
      <c r="B211" s="117">
        <v>45804.682638888888</v>
      </c>
      <c r="C211" s="98" t="s">
        <v>5072</v>
      </c>
      <c r="D211" s="98" t="s">
        <v>11400</v>
      </c>
      <c r="E211" s="98" t="s">
        <v>32</v>
      </c>
      <c r="F211" s="98" t="s">
        <v>6213</v>
      </c>
      <c r="G211" s="98" t="s">
        <v>1245</v>
      </c>
      <c r="H211" s="98">
        <v>2015</v>
      </c>
      <c r="I211" s="98" t="s">
        <v>6230</v>
      </c>
      <c r="J211" s="98" t="s">
        <v>6215</v>
      </c>
      <c r="K211" s="154" t="s">
        <v>6216</v>
      </c>
      <c r="L211" s="154" t="s">
        <v>6215</v>
      </c>
      <c r="M211" s="154" t="s">
        <v>6217</v>
      </c>
      <c r="O211" s="154" t="s">
        <v>6218</v>
      </c>
      <c r="Q211" s="129">
        <v>30</v>
      </c>
      <c r="R211" s="129">
        <v>50</v>
      </c>
      <c r="S211" s="129">
        <v>80</v>
      </c>
      <c r="T211" s="154" t="s">
        <v>6215</v>
      </c>
      <c r="U211" s="154" t="s">
        <v>7390</v>
      </c>
      <c r="V211" s="154" t="s">
        <v>6218</v>
      </c>
      <c r="W211" s="154" t="s">
        <v>6219</v>
      </c>
      <c r="Y211" s="98">
        <v>4</v>
      </c>
      <c r="Z211" s="98">
        <v>5</v>
      </c>
      <c r="AA211" s="98">
        <v>1</v>
      </c>
      <c r="AB211" s="98">
        <v>10</v>
      </c>
      <c r="AC211" s="154" t="s">
        <v>6220</v>
      </c>
      <c r="AD211" s="154" t="s">
        <v>11005</v>
      </c>
      <c r="AF211" s="154">
        <v>2</v>
      </c>
      <c r="AG211" s="154">
        <v>4</v>
      </c>
      <c r="AH211" s="154">
        <v>6</v>
      </c>
      <c r="AJ211" s="154">
        <v>10000</v>
      </c>
      <c r="AK211" s="154">
        <v>7000</v>
      </c>
      <c r="AL211" s="154" t="s">
        <v>8363</v>
      </c>
      <c r="AM211" s="154" t="s">
        <v>6215</v>
      </c>
      <c r="AN211" s="154" t="s">
        <v>6262</v>
      </c>
      <c r="AP211" s="154">
        <v>4000</v>
      </c>
      <c r="AQ211" s="113">
        <f t="shared" si="9"/>
        <v>92.85460593665924</v>
      </c>
      <c r="AR211" s="154">
        <v>5000</v>
      </c>
      <c r="AS211" s="154" t="s">
        <v>6223</v>
      </c>
      <c r="AT211" s="154">
        <v>2500</v>
      </c>
      <c r="AU211" s="154">
        <v>200000</v>
      </c>
      <c r="AV211" s="154">
        <v>130000</v>
      </c>
      <c r="AX211" s="154" t="s">
        <v>6215</v>
      </c>
      <c r="AY211" s="154" t="s">
        <v>6215</v>
      </c>
      <c r="AZ211" s="154" t="s">
        <v>6215</v>
      </c>
      <c r="BA211" s="154" t="s">
        <v>6215</v>
      </c>
      <c r="BB211" s="154" t="s">
        <v>6215</v>
      </c>
      <c r="BC211" s="154" t="s">
        <v>10390</v>
      </c>
      <c r="BD211" s="154" t="s">
        <v>6774</v>
      </c>
      <c r="BE211" s="154" t="s">
        <v>6218</v>
      </c>
      <c r="BF211" s="154" t="s">
        <v>9438</v>
      </c>
    </row>
    <row r="212" spans="1:59" x14ac:dyDescent="0.35">
      <c r="A212" s="98" t="s">
        <v>7450</v>
      </c>
      <c r="B212" s="17">
        <v>45128.732476851852</v>
      </c>
      <c r="C212" s="98" t="s">
        <v>1048</v>
      </c>
      <c r="D212" s="98" t="s">
        <v>7451</v>
      </c>
      <c r="E212" s="98" t="s">
        <v>256</v>
      </c>
      <c r="F212" s="98" t="s">
        <v>6286</v>
      </c>
      <c r="H212" s="115">
        <v>2010</v>
      </c>
      <c r="I212" s="98" t="s">
        <v>6230</v>
      </c>
      <c r="J212" s="98" t="s">
        <v>6218</v>
      </c>
      <c r="K212" s="98" t="s">
        <v>6216</v>
      </c>
      <c r="L212" s="98" t="s">
        <v>6215</v>
      </c>
      <c r="M212" s="98" t="s">
        <v>6231</v>
      </c>
      <c r="O212" s="98" t="s">
        <v>6218</v>
      </c>
      <c r="S212" s="107">
        <v>248</v>
      </c>
      <c r="T212" s="98" t="s">
        <v>6215</v>
      </c>
      <c r="V212" s="98" t="s">
        <v>6218</v>
      </c>
      <c r="W212" s="98" t="s">
        <v>6268</v>
      </c>
      <c r="AB212" s="98">
        <v>5</v>
      </c>
      <c r="AC212" s="98" t="s">
        <v>6220</v>
      </c>
      <c r="AD212" s="98" t="s">
        <v>7194</v>
      </c>
      <c r="AJ212" s="18"/>
      <c r="AK212" s="18"/>
      <c r="AN212" s="98" t="s">
        <v>6233</v>
      </c>
      <c r="AP212" s="264">
        <v>3000</v>
      </c>
      <c r="AQ212" s="113">
        <f t="shared" si="9"/>
        <v>69.640954452494427</v>
      </c>
      <c r="AR212" s="18">
        <v>3500</v>
      </c>
      <c r="AS212" s="141" t="s">
        <v>6223</v>
      </c>
      <c r="AT212" s="96"/>
      <c r="AU212" s="18"/>
      <c r="AV212" s="18"/>
      <c r="AX212" s="98" t="s">
        <v>6215</v>
      </c>
      <c r="AY212" s="98" t="s">
        <v>6215</v>
      </c>
      <c r="AZ212" s="98" t="s">
        <v>6215</v>
      </c>
      <c r="BA212" s="98" t="s">
        <v>6215</v>
      </c>
      <c r="BB212" s="98" t="s">
        <v>6215</v>
      </c>
      <c r="BD212" s="98" t="s">
        <v>7452</v>
      </c>
      <c r="BF212" s="98" t="s">
        <v>6271</v>
      </c>
      <c r="BG212" s="98" t="s">
        <v>7453</v>
      </c>
    </row>
    <row r="213" spans="1:59" x14ac:dyDescent="0.35">
      <c r="A213" s="98" t="s">
        <v>11006</v>
      </c>
      <c r="B213" s="117">
        <v>45759.661851851852</v>
      </c>
      <c r="C213" s="98" t="s">
        <v>4800</v>
      </c>
      <c r="D213" s="98" t="s">
        <v>11280</v>
      </c>
      <c r="E213" s="244" t="s">
        <v>2861</v>
      </c>
      <c r="F213" s="98" t="s">
        <v>6725</v>
      </c>
      <c r="G213" s="98" t="s">
        <v>1245</v>
      </c>
      <c r="H213" s="98">
        <v>2010</v>
      </c>
      <c r="I213" s="98" t="s">
        <v>6294</v>
      </c>
      <c r="J213" s="98" t="s">
        <v>6215</v>
      </c>
      <c r="K213" s="98" t="s">
        <v>6216</v>
      </c>
      <c r="L213" s="98" t="s">
        <v>6215</v>
      </c>
      <c r="M213" s="98" t="s">
        <v>6267</v>
      </c>
      <c r="O213" s="98" t="s">
        <v>6215</v>
      </c>
      <c r="Q213" s="129">
        <v>125</v>
      </c>
      <c r="R213" s="129">
        <v>120</v>
      </c>
      <c r="S213" s="107">
        <v>245</v>
      </c>
      <c r="T213" s="98" t="s">
        <v>6215</v>
      </c>
      <c r="U213" s="98" t="s">
        <v>7390</v>
      </c>
      <c r="V213" s="98" t="s">
        <v>6215</v>
      </c>
      <c r="W213" s="98" t="s">
        <v>6268</v>
      </c>
      <c r="Y213" s="98" t="s">
        <v>6992</v>
      </c>
      <c r="Z213" s="98" t="s">
        <v>6992</v>
      </c>
      <c r="AA213" s="98" t="s">
        <v>6992</v>
      </c>
      <c r="AB213" s="98">
        <f>Y213+Z213+AA213</f>
        <v>6</v>
      </c>
      <c r="AC213" s="154" t="s">
        <v>6220</v>
      </c>
      <c r="AD213" s="154" t="s">
        <v>6552</v>
      </c>
      <c r="AF213" s="12" t="s">
        <v>6630</v>
      </c>
      <c r="AG213" s="12" t="s">
        <v>7755</v>
      </c>
      <c r="AH213" s="12">
        <f>AF213+AG213</f>
        <v>11</v>
      </c>
      <c r="AJ213" s="352" t="s">
        <v>11144</v>
      </c>
      <c r="AK213" s="12" t="s">
        <v>11146</v>
      </c>
      <c r="AL213" s="98" t="s">
        <v>6474</v>
      </c>
      <c r="AM213" s="98" t="s">
        <v>6215</v>
      </c>
      <c r="AN213" s="98" t="s">
        <v>6262</v>
      </c>
      <c r="AP213" s="315">
        <v>8000</v>
      </c>
      <c r="AQ213" s="113">
        <f t="shared" si="9"/>
        <v>185.70921187331848</v>
      </c>
      <c r="AR213" s="315">
        <v>13000</v>
      </c>
      <c r="AS213" s="154" t="s">
        <v>6223</v>
      </c>
      <c r="AT213" s="12" t="s">
        <v>11137</v>
      </c>
      <c r="AU213" s="284" t="s">
        <v>11214</v>
      </c>
      <c r="AV213" s="12" t="s">
        <v>11138</v>
      </c>
      <c r="AX213" s="98" t="s">
        <v>6215</v>
      </c>
      <c r="AY213" s="98" t="s">
        <v>6215</v>
      </c>
      <c r="AZ213" s="98" t="s">
        <v>6215</v>
      </c>
      <c r="BA213" s="98" t="s">
        <v>6215</v>
      </c>
      <c r="BB213" s="98" t="s">
        <v>6215</v>
      </c>
      <c r="BC213" s="98" t="s">
        <v>6234</v>
      </c>
      <c r="BD213" s="98" t="s">
        <v>11281</v>
      </c>
      <c r="BE213" s="98" t="s">
        <v>6215</v>
      </c>
      <c r="BF213" s="98" t="s">
        <v>7379</v>
      </c>
    </row>
    <row r="214" spans="1:59" x14ac:dyDescent="0.35">
      <c r="A214" s="98" t="s">
        <v>8091</v>
      </c>
      <c r="B214" s="17">
        <v>45195.481157407397</v>
      </c>
      <c r="C214" s="141" t="s">
        <v>1218</v>
      </c>
      <c r="D214" s="141" t="s">
        <v>7904</v>
      </c>
      <c r="E214" s="141" t="s">
        <v>420</v>
      </c>
      <c r="F214" s="141" t="s">
        <v>6293</v>
      </c>
      <c r="G214" s="141" t="s">
        <v>1245</v>
      </c>
      <c r="H214" s="141">
        <v>2007</v>
      </c>
      <c r="I214" s="141" t="s">
        <v>6214</v>
      </c>
      <c r="J214" s="141" t="s">
        <v>6215</v>
      </c>
      <c r="K214" s="141" t="s">
        <v>6216</v>
      </c>
      <c r="L214" s="141" t="s">
        <v>6215</v>
      </c>
      <c r="M214" s="141" t="s">
        <v>6231</v>
      </c>
      <c r="N214" s="141"/>
      <c r="O214" s="141" t="s">
        <v>6218</v>
      </c>
      <c r="P214" s="141"/>
      <c r="Q214" s="237"/>
      <c r="R214" s="237"/>
      <c r="S214" s="237">
        <v>448</v>
      </c>
      <c r="T214" s="141" t="s">
        <v>6215</v>
      </c>
      <c r="U214" s="141"/>
      <c r="V214" s="141" t="s">
        <v>6215</v>
      </c>
      <c r="W214" s="141" t="s">
        <v>6219</v>
      </c>
      <c r="X214" s="141"/>
      <c r="Y214" s="141"/>
      <c r="Z214" s="141"/>
      <c r="AA214" s="141"/>
      <c r="AB214" s="141">
        <v>20</v>
      </c>
      <c r="AC214" s="141" t="s">
        <v>6220</v>
      </c>
      <c r="AD214" s="141" t="s">
        <v>6297</v>
      </c>
      <c r="AE214" s="141"/>
      <c r="AF214" s="286"/>
      <c r="AG214" s="286"/>
      <c r="AH214" s="286"/>
      <c r="AI214" s="141"/>
      <c r="AJ214" s="273"/>
      <c r="AK214" s="273"/>
      <c r="AL214" s="141"/>
      <c r="AM214" s="141" t="s">
        <v>6215</v>
      </c>
      <c r="AN214" s="141" t="s">
        <v>6262</v>
      </c>
      <c r="AO214" s="141"/>
      <c r="AP214" s="264">
        <v>3000</v>
      </c>
      <c r="AQ214" s="113">
        <f t="shared" si="9"/>
        <v>69.640954452494427</v>
      </c>
      <c r="AR214" s="18">
        <v>3000</v>
      </c>
      <c r="AS214" s="141" t="s">
        <v>6223</v>
      </c>
      <c r="AT214" s="96"/>
      <c r="AU214" s="18">
        <v>20000</v>
      </c>
      <c r="AV214" s="18"/>
      <c r="AW214" s="141"/>
      <c r="AX214" s="141" t="s">
        <v>6215</v>
      </c>
      <c r="AY214" s="141" t="s">
        <v>6215</v>
      </c>
      <c r="AZ214" s="141" t="s">
        <v>6215</v>
      </c>
      <c r="BA214" s="141" t="s">
        <v>6215</v>
      </c>
      <c r="BB214" s="141" t="s">
        <v>6215</v>
      </c>
      <c r="BC214" s="141"/>
      <c r="BD214" s="141" t="s">
        <v>6653</v>
      </c>
      <c r="BE214" s="141"/>
      <c r="BF214" s="141" t="s">
        <v>6299</v>
      </c>
      <c r="BG214" s="98" t="s">
        <v>8092</v>
      </c>
    </row>
    <row r="215" spans="1:59" x14ac:dyDescent="0.35">
      <c r="A215" s="98" t="s">
        <v>9544</v>
      </c>
      <c r="B215" s="17">
        <v>45492.749930555554</v>
      </c>
      <c r="C215" t="s">
        <v>2664</v>
      </c>
      <c r="D215" t="s">
        <v>9418</v>
      </c>
      <c r="E215" s="98" t="s">
        <v>306</v>
      </c>
      <c r="F215" t="s">
        <v>6334</v>
      </c>
      <c r="G215" t="s">
        <v>1245</v>
      </c>
      <c r="H215" s="115">
        <v>2016</v>
      </c>
      <c r="I215" t="s">
        <v>6294</v>
      </c>
      <c r="J215" t="s">
        <v>6218</v>
      </c>
      <c r="K215" t="s">
        <v>6216</v>
      </c>
      <c r="L215" t="s">
        <v>6218</v>
      </c>
      <c r="M215" t="s">
        <v>6231</v>
      </c>
      <c r="O215" t="s">
        <v>6215</v>
      </c>
      <c r="S215" s="107">
        <v>250</v>
      </c>
      <c r="T215" s="98" t="s">
        <v>6215</v>
      </c>
      <c r="U215" t="s">
        <v>7390</v>
      </c>
      <c r="V215" t="s">
        <v>6218</v>
      </c>
      <c r="W215" t="s">
        <v>6219</v>
      </c>
      <c r="Y215" s="98">
        <v>2</v>
      </c>
      <c r="Z215" s="98">
        <v>3</v>
      </c>
      <c r="AA215" s="98">
        <v>1</v>
      </c>
      <c r="AB215" s="98">
        <f>Y215+Z215+AA215</f>
        <v>6</v>
      </c>
      <c r="AC215" t="s">
        <v>6246</v>
      </c>
      <c r="AD215" t="s">
        <v>8812</v>
      </c>
      <c r="AF215" s="12">
        <v>4</v>
      </c>
      <c r="AG215" s="12">
        <v>7</v>
      </c>
      <c r="AH215" s="12">
        <f>AF215+AG215</f>
        <v>11</v>
      </c>
      <c r="AJ215" s="238">
        <v>15000</v>
      </c>
      <c r="AK215" s="238">
        <v>10000</v>
      </c>
      <c r="AL215" t="s">
        <v>8267</v>
      </c>
      <c r="AM215" t="s">
        <v>6215</v>
      </c>
      <c r="AN215" t="s">
        <v>6262</v>
      </c>
      <c r="AP215" s="238">
        <v>4500</v>
      </c>
      <c r="AQ215" s="113">
        <f t="shared" si="9"/>
        <v>104.46143167874165</v>
      </c>
      <c r="AR215" s="238">
        <v>8200</v>
      </c>
      <c r="AS215" s="141" t="s">
        <v>6223</v>
      </c>
      <c r="AT215" s="238">
        <v>400000</v>
      </c>
      <c r="AU215" s="238">
        <v>180000</v>
      </c>
      <c r="AV215" s="238">
        <v>70000</v>
      </c>
      <c r="AX215" t="s">
        <v>6215</v>
      </c>
      <c r="AY215" t="s">
        <v>6215</v>
      </c>
      <c r="AZ215" t="s">
        <v>6215</v>
      </c>
      <c r="BA215" t="s">
        <v>6215</v>
      </c>
      <c r="BB215" t="s">
        <v>6215</v>
      </c>
      <c r="BC215" t="s">
        <v>9728</v>
      </c>
      <c r="BD215" t="s">
        <v>9040</v>
      </c>
      <c r="BE215" t="s">
        <v>6215</v>
      </c>
      <c r="BF215" t="s">
        <v>9729</v>
      </c>
    </row>
    <row r="216" spans="1:59" x14ac:dyDescent="0.35">
      <c r="A216" s="98" t="s">
        <v>9942</v>
      </c>
      <c r="B216" s="17">
        <v>45511.474791666667</v>
      </c>
      <c r="C216" s="154" t="s">
        <v>9992</v>
      </c>
      <c r="D216" s="154" t="s">
        <v>9993</v>
      </c>
      <c r="E216" s="244" t="s">
        <v>355</v>
      </c>
      <c r="F216" s="154" t="s">
        <v>6213</v>
      </c>
      <c r="G216" s="154" t="s">
        <v>1248</v>
      </c>
      <c r="H216" s="115">
        <v>2013</v>
      </c>
      <c r="I216" s="154" t="s">
        <v>6214</v>
      </c>
      <c r="J216" s="154" t="s">
        <v>6215</v>
      </c>
      <c r="K216" s="154" t="s">
        <v>6216</v>
      </c>
      <c r="L216" s="154" t="s">
        <v>6218</v>
      </c>
      <c r="M216" s="154" t="s">
        <v>6217</v>
      </c>
      <c r="O216" s="154" t="s">
        <v>6215</v>
      </c>
      <c r="Q216" s="243">
        <v>70</v>
      </c>
      <c r="R216" s="243">
        <v>50</v>
      </c>
      <c r="S216" s="243">
        <f>Q216+R216</f>
        <v>120</v>
      </c>
      <c r="T216" s="244" t="s">
        <v>6215</v>
      </c>
      <c r="U216" s="154" t="s">
        <v>7390</v>
      </c>
      <c r="V216" s="154" t="s">
        <v>6218</v>
      </c>
      <c r="W216" s="154" t="s">
        <v>6219</v>
      </c>
      <c r="Y216" s="244">
        <v>3</v>
      </c>
      <c r="Z216" s="244">
        <v>2</v>
      </c>
      <c r="AA216" s="244">
        <v>2</v>
      </c>
      <c r="AB216" s="98">
        <f>Y216+Z216+AA216</f>
        <v>7</v>
      </c>
      <c r="AC216" s="154" t="s">
        <v>6220</v>
      </c>
      <c r="AD216" s="154" t="s">
        <v>9994</v>
      </c>
      <c r="AF216" s="315">
        <v>4</v>
      </c>
      <c r="AG216" s="315">
        <v>3</v>
      </c>
      <c r="AH216" s="12">
        <f>AF216+AG216</f>
        <v>7</v>
      </c>
      <c r="AJ216" s="316">
        <v>10000</v>
      </c>
      <c r="AK216" s="316">
        <v>6000</v>
      </c>
      <c r="AL216" s="154" t="s">
        <v>8267</v>
      </c>
      <c r="AM216" s="154" t="s">
        <v>6215</v>
      </c>
      <c r="AN216" s="154" t="s">
        <v>6233</v>
      </c>
      <c r="AP216" s="316">
        <v>6000</v>
      </c>
      <c r="AQ216" s="113">
        <f t="shared" si="9"/>
        <v>139.28190890498885</v>
      </c>
      <c r="AR216" s="316">
        <v>6000</v>
      </c>
      <c r="AS216" s="141" t="s">
        <v>6223</v>
      </c>
      <c r="AT216" s="317">
        <v>6000</v>
      </c>
      <c r="AU216" s="317">
        <v>250000</v>
      </c>
      <c r="AV216" s="317">
        <v>210000</v>
      </c>
      <c r="AW216" s="154"/>
      <c r="AX216" s="154" t="s">
        <v>6215</v>
      </c>
      <c r="AY216" s="154" t="s">
        <v>6215</v>
      </c>
      <c r="AZ216" s="154" t="s">
        <v>6215</v>
      </c>
      <c r="BA216" s="154" t="s">
        <v>6215</v>
      </c>
      <c r="BB216" s="154" t="s">
        <v>6215</v>
      </c>
      <c r="BC216" s="154" t="s">
        <v>9995</v>
      </c>
      <c r="BD216" s="154" t="s">
        <v>9122</v>
      </c>
      <c r="BE216" s="154" t="s">
        <v>6218</v>
      </c>
      <c r="BF216" s="154" t="s">
        <v>9995</v>
      </c>
    </row>
    <row r="217" spans="1:59" x14ac:dyDescent="0.35">
      <c r="A217" s="98" t="s">
        <v>11455</v>
      </c>
      <c r="B217" s="117">
        <v>45855.600312499999</v>
      </c>
      <c r="C217" s="154" t="s">
        <v>5680</v>
      </c>
      <c r="D217" s="154" t="s">
        <v>11605</v>
      </c>
      <c r="E217" t="s">
        <v>456</v>
      </c>
      <c r="F217" s="154" t="s">
        <v>6870</v>
      </c>
      <c r="G217" s="154" t="s">
        <v>1248</v>
      </c>
      <c r="H217" s="115">
        <v>2009</v>
      </c>
      <c r="I217" s="154" t="s">
        <v>6230</v>
      </c>
      <c r="J217" s="154" t="s">
        <v>6215</v>
      </c>
      <c r="K217" s="154" t="s">
        <v>6216</v>
      </c>
      <c r="L217" s="154" t="s">
        <v>6215</v>
      </c>
      <c r="M217" s="154" t="s">
        <v>6267</v>
      </c>
      <c r="O217" s="154" t="s">
        <v>6215</v>
      </c>
      <c r="Q217" s="129">
        <v>185.94212225000001</v>
      </c>
      <c r="R217" s="129">
        <v>209.05787781350483</v>
      </c>
      <c r="S217" s="129">
        <v>395.00000006350484</v>
      </c>
      <c r="T217" s="154" t="s">
        <v>6215</v>
      </c>
      <c r="U217" s="154" t="s">
        <v>7390</v>
      </c>
      <c r="V217" s="154" t="s">
        <v>6215</v>
      </c>
      <c r="W217" s="154" t="s">
        <v>6219</v>
      </c>
      <c r="Y217" s="154" t="s">
        <v>8537</v>
      </c>
      <c r="Z217" s="154" t="s">
        <v>11606</v>
      </c>
      <c r="AA217" s="154" t="s">
        <v>6630</v>
      </c>
      <c r="AB217" s="154" t="s">
        <v>11607</v>
      </c>
      <c r="AC217" s="154" t="s">
        <v>6220</v>
      </c>
      <c r="AD217" s="154" t="s">
        <v>11608</v>
      </c>
      <c r="AF217" s="154">
        <v>8</v>
      </c>
      <c r="AG217" s="154">
        <v>10</v>
      </c>
      <c r="AH217" s="154">
        <v>18</v>
      </c>
      <c r="AJ217" s="154">
        <v>15000</v>
      </c>
      <c r="AK217" s="154">
        <v>10000</v>
      </c>
      <c r="AL217" s="154" t="s">
        <v>8449</v>
      </c>
      <c r="AM217" s="154" t="s">
        <v>6215</v>
      </c>
      <c r="AN217" s="154" t="s">
        <v>6233</v>
      </c>
      <c r="AP217" s="354">
        <v>13000</v>
      </c>
      <c r="AQ217" s="113">
        <f>(AP217*3)/129.2394</f>
        <v>301.76556065719899</v>
      </c>
      <c r="AR217" s="354">
        <v>19000</v>
      </c>
      <c r="AS217" s="154" t="s">
        <v>6223</v>
      </c>
      <c r="AT217" s="154">
        <v>9600</v>
      </c>
      <c r="AU217" s="154">
        <v>948000</v>
      </c>
      <c r="AV217" s="154">
        <v>250000</v>
      </c>
      <c r="AX217" s="154" t="s">
        <v>6215</v>
      </c>
      <c r="AY217" s="154" t="s">
        <v>6215</v>
      </c>
      <c r="AZ217" s="154" t="s">
        <v>6215</v>
      </c>
      <c r="BA217" s="154" t="s">
        <v>6215</v>
      </c>
      <c r="BB217" s="154" t="s">
        <v>6215</v>
      </c>
      <c r="BC217" s="154" t="s">
        <v>11609</v>
      </c>
      <c r="BD217" s="154" t="s">
        <v>11610</v>
      </c>
      <c r="BE217" s="154" t="s">
        <v>6215</v>
      </c>
      <c r="BF217" s="154" t="s">
        <v>11611</v>
      </c>
    </row>
    <row r="218" spans="1:59" x14ac:dyDescent="0.35">
      <c r="A218" s="98" t="s">
        <v>6291</v>
      </c>
      <c r="B218" s="17">
        <v>44952.580428240741</v>
      </c>
      <c r="C218" s="98" t="s">
        <v>1428</v>
      </c>
      <c r="D218" s="98" t="s">
        <v>6292</v>
      </c>
      <c r="E218" s="98" t="s">
        <v>420</v>
      </c>
      <c r="F218" s="242" t="s">
        <v>6293</v>
      </c>
      <c r="G218" s="242" t="s">
        <v>1245</v>
      </c>
      <c r="H218" s="115">
        <v>2008</v>
      </c>
      <c r="I218" s="98" t="s">
        <v>6294</v>
      </c>
      <c r="J218" s="98" t="s">
        <v>6295</v>
      </c>
      <c r="K218" s="98" t="s">
        <v>6216</v>
      </c>
      <c r="L218" s="98" t="s">
        <v>6218</v>
      </c>
      <c r="M218" s="98" t="s">
        <v>6231</v>
      </c>
      <c r="O218" s="98" t="s">
        <v>6218</v>
      </c>
      <c r="S218" s="107">
        <v>210</v>
      </c>
      <c r="T218" s="98" t="s">
        <v>6215</v>
      </c>
      <c r="V218" s="98" t="s">
        <v>6215</v>
      </c>
      <c r="W218" s="98" t="s">
        <v>6296</v>
      </c>
      <c r="AB218" s="98">
        <v>10</v>
      </c>
      <c r="AC218" s="98" t="s">
        <v>6246</v>
      </c>
      <c r="AD218" s="98" t="s">
        <v>6297</v>
      </c>
      <c r="AJ218" s="18"/>
      <c r="AK218" s="18"/>
      <c r="AN218" s="98" t="s">
        <v>6262</v>
      </c>
      <c r="AP218" s="264">
        <v>3000</v>
      </c>
      <c r="AQ218" s="113">
        <f t="shared" ref="AQ218:AQ252" si="10">(AP218*3)/129.2343</f>
        <v>69.640954452494427</v>
      </c>
      <c r="AR218" s="18">
        <v>4000</v>
      </c>
      <c r="AS218" s="141" t="s">
        <v>6223</v>
      </c>
      <c r="AT218" s="96"/>
      <c r="AU218" s="18">
        <v>250000</v>
      </c>
      <c r="AV218" s="18"/>
      <c r="AX218" s="98" t="s">
        <v>6215</v>
      </c>
      <c r="AY218" s="98" t="s">
        <v>6215</v>
      </c>
      <c r="AZ218" s="98" t="s">
        <v>6215</v>
      </c>
      <c r="BA218" s="98" t="s">
        <v>6215</v>
      </c>
      <c r="BB218" s="98" t="s">
        <v>6218</v>
      </c>
      <c r="BD218" s="98" t="s">
        <v>6298</v>
      </c>
      <c r="BF218" s="98" t="s">
        <v>6299</v>
      </c>
      <c r="BG218" s="98" t="s">
        <v>6300</v>
      </c>
    </row>
    <row r="219" spans="1:59" x14ac:dyDescent="0.35">
      <c r="A219" s="98" t="s">
        <v>8949</v>
      </c>
      <c r="B219" s="17">
        <v>45379</v>
      </c>
      <c r="C219" t="s">
        <v>8968</v>
      </c>
      <c r="D219" t="s">
        <v>8969</v>
      </c>
      <c r="E219" s="98" t="s">
        <v>230</v>
      </c>
      <c r="F219" t="s">
        <v>6394</v>
      </c>
      <c r="G219" t="s">
        <v>1245</v>
      </c>
      <c r="H219" s="275">
        <v>2018</v>
      </c>
      <c r="I219" t="s">
        <v>6230</v>
      </c>
      <c r="J219" t="s">
        <v>6215</v>
      </c>
      <c r="K219" t="s">
        <v>6216</v>
      </c>
      <c r="L219" t="s">
        <v>6215</v>
      </c>
      <c r="M219" t="s">
        <v>6267</v>
      </c>
      <c r="O219" t="s">
        <v>6215</v>
      </c>
      <c r="S219" s="107">
        <v>75</v>
      </c>
      <c r="T219" s="98" t="s">
        <v>6215</v>
      </c>
      <c r="U219" t="s">
        <v>7390</v>
      </c>
      <c r="V219" t="s">
        <v>6218</v>
      </c>
      <c r="W219" t="s">
        <v>6219</v>
      </c>
      <c r="Y219" s="98">
        <v>4</v>
      </c>
      <c r="Z219" s="98">
        <v>4</v>
      </c>
      <c r="AA219" s="98">
        <v>0</v>
      </c>
      <c r="AB219" s="98">
        <f>SUM(Y219:AA219)</f>
        <v>8</v>
      </c>
      <c r="AC219" t="s">
        <v>6220</v>
      </c>
      <c r="AD219" t="s">
        <v>8970</v>
      </c>
      <c r="AF219" s="12">
        <v>4</v>
      </c>
      <c r="AG219" s="12">
        <v>4</v>
      </c>
      <c r="AH219" s="12">
        <f>SUM(AF219:AG219)</f>
        <v>8</v>
      </c>
      <c r="AJ219" s="238">
        <v>30000</v>
      </c>
      <c r="AK219" s="238">
        <v>16000</v>
      </c>
      <c r="AL219" t="s">
        <v>7392</v>
      </c>
      <c r="AM219" t="s">
        <v>6215</v>
      </c>
      <c r="AN219" t="s">
        <v>6233</v>
      </c>
      <c r="AP219" s="149">
        <v>3500</v>
      </c>
      <c r="AQ219" s="113">
        <f t="shared" si="10"/>
        <v>81.247780194576833</v>
      </c>
      <c r="AR219">
        <v>45000</v>
      </c>
      <c r="AS219" s="141" t="s">
        <v>6223</v>
      </c>
      <c r="AT219" s="96">
        <v>30000</v>
      </c>
      <c r="AU219" s="18">
        <v>800000</v>
      </c>
      <c r="AV219" s="18">
        <v>450000</v>
      </c>
      <c r="AX219" t="s">
        <v>6215</v>
      </c>
      <c r="AY219" t="s">
        <v>6215</v>
      </c>
      <c r="AZ219" t="s">
        <v>6215</v>
      </c>
      <c r="BA219" t="s">
        <v>6215</v>
      </c>
      <c r="BB219" t="s">
        <v>6215</v>
      </c>
      <c r="BC219" t="s">
        <v>8971</v>
      </c>
      <c r="BD219" t="s">
        <v>8972</v>
      </c>
      <c r="BE219" t="s">
        <v>6215</v>
      </c>
      <c r="BF219" t="s">
        <v>8973</v>
      </c>
    </row>
    <row r="220" spans="1:59" x14ac:dyDescent="0.35">
      <c r="A220" s="98" t="s">
        <v>10262</v>
      </c>
      <c r="B220" s="17">
        <v>45596.895810185182</v>
      </c>
      <c r="C220" s="154" t="s">
        <v>10459</v>
      </c>
      <c r="D220" s="154" t="s">
        <v>10460</v>
      </c>
      <c r="E220" s="244" t="s">
        <v>14</v>
      </c>
      <c r="F220" s="154" t="s">
        <v>6286</v>
      </c>
      <c r="G220" s="154" t="s">
        <v>1248</v>
      </c>
      <c r="H220" s="115">
        <v>2010</v>
      </c>
      <c r="I220" s="154" t="s">
        <v>6214</v>
      </c>
      <c r="J220" s="154" t="s">
        <v>6215</v>
      </c>
      <c r="K220" s="154" t="s">
        <v>6216</v>
      </c>
      <c r="L220" s="154" t="s">
        <v>6215</v>
      </c>
      <c r="M220" s="154" t="s">
        <v>6217</v>
      </c>
      <c r="O220" s="154" t="s">
        <v>6218</v>
      </c>
      <c r="Q220" s="243">
        <v>337</v>
      </c>
      <c r="R220" s="243">
        <v>376</v>
      </c>
      <c r="S220" s="243">
        <f>Q220+R220</f>
        <v>713</v>
      </c>
      <c r="T220" s="244" t="s">
        <v>6215</v>
      </c>
      <c r="U220" s="154" t="s">
        <v>7390</v>
      </c>
      <c r="V220" s="154" t="s">
        <v>6215</v>
      </c>
      <c r="W220" s="154" t="s">
        <v>6219</v>
      </c>
      <c r="Y220" s="244">
        <v>3</v>
      </c>
      <c r="Z220" s="244">
        <v>3</v>
      </c>
      <c r="AA220" s="244">
        <v>1</v>
      </c>
      <c r="AB220" s="98">
        <f>SUM(Y220:AA220)</f>
        <v>7</v>
      </c>
      <c r="AC220" s="154" t="s">
        <v>6220</v>
      </c>
      <c r="AD220" s="154" t="s">
        <v>10461</v>
      </c>
      <c r="AF220" s="315">
        <v>20</v>
      </c>
      <c r="AG220" s="315">
        <v>25</v>
      </c>
      <c r="AH220" s="12">
        <f>SUM(AF220:AG220)</f>
        <v>45</v>
      </c>
      <c r="AJ220" s="316">
        <v>20000</v>
      </c>
      <c r="AK220" s="316">
        <v>10000</v>
      </c>
      <c r="AL220" s="154" t="s">
        <v>8267</v>
      </c>
      <c r="AM220" s="154" t="s">
        <v>6215</v>
      </c>
      <c r="AN220" s="154" t="s">
        <v>6262</v>
      </c>
      <c r="AP220" s="316">
        <v>4800</v>
      </c>
      <c r="AQ220" s="113">
        <f t="shared" si="10"/>
        <v>111.42552712399109</v>
      </c>
      <c r="AR220" s="316">
        <v>9000</v>
      </c>
      <c r="AS220" s="141" t="s">
        <v>6223</v>
      </c>
      <c r="AT220" s="316">
        <v>10000</v>
      </c>
      <c r="AU220" s="316">
        <v>1300000</v>
      </c>
      <c r="AV220" s="316">
        <v>800000</v>
      </c>
      <c r="AX220" s="154" t="s">
        <v>6215</v>
      </c>
      <c r="AY220" s="154" t="s">
        <v>6215</v>
      </c>
      <c r="AZ220" s="154" t="s">
        <v>6215</v>
      </c>
      <c r="BA220" s="154" t="s">
        <v>6215</v>
      </c>
      <c r="BB220" s="154" t="s">
        <v>6215</v>
      </c>
      <c r="BC220" s="154" t="s">
        <v>9072</v>
      </c>
      <c r="BD220" s="154" t="s">
        <v>8622</v>
      </c>
      <c r="BE220" s="154" t="s">
        <v>6218</v>
      </c>
      <c r="BF220" s="154" t="s">
        <v>9072</v>
      </c>
    </row>
    <row r="221" spans="1:59" x14ac:dyDescent="0.35">
      <c r="A221" s="98" t="s">
        <v>6837</v>
      </c>
      <c r="B221" s="17">
        <v>45073.435370370367</v>
      </c>
      <c r="C221" s="98" t="s">
        <v>892</v>
      </c>
      <c r="D221" s="98" t="s">
        <v>6838</v>
      </c>
      <c r="E221" s="98" t="s">
        <v>14</v>
      </c>
      <c r="F221" s="242" t="s">
        <v>6213</v>
      </c>
      <c r="G221" s="242" t="s">
        <v>1245</v>
      </c>
      <c r="H221" s="115">
        <v>2018</v>
      </c>
      <c r="I221" s="98" t="s">
        <v>6230</v>
      </c>
      <c r="J221" s="98" t="s">
        <v>6215</v>
      </c>
      <c r="K221" s="98" t="s">
        <v>6216</v>
      </c>
      <c r="L221" s="98" t="s">
        <v>6218</v>
      </c>
      <c r="M221" s="98" t="s">
        <v>6217</v>
      </c>
      <c r="O221" s="98" t="s">
        <v>6215</v>
      </c>
      <c r="S221" s="107">
        <v>155</v>
      </c>
      <c r="T221" s="98" t="s">
        <v>6215</v>
      </c>
      <c r="V221" s="98" t="s">
        <v>6218</v>
      </c>
      <c r="W221" s="98" t="s">
        <v>6268</v>
      </c>
      <c r="AB221" s="98">
        <v>3</v>
      </c>
      <c r="AC221" s="98" t="s">
        <v>6220</v>
      </c>
      <c r="AD221" s="98" t="s">
        <v>6839</v>
      </c>
      <c r="AJ221" s="18"/>
      <c r="AK221" s="18"/>
      <c r="AN221" s="98" t="s">
        <v>6262</v>
      </c>
      <c r="AP221" s="264">
        <v>3000</v>
      </c>
      <c r="AQ221" s="113">
        <f t="shared" si="10"/>
        <v>69.640954452494427</v>
      </c>
      <c r="AR221" s="18">
        <v>4500</v>
      </c>
      <c r="AS221" s="141" t="s">
        <v>6223</v>
      </c>
      <c r="AT221" s="96"/>
      <c r="AU221" s="18">
        <v>300000</v>
      </c>
      <c r="AV221" s="18"/>
      <c r="AX221" s="98" t="s">
        <v>6215</v>
      </c>
      <c r="AY221" s="98" t="s">
        <v>6215</v>
      </c>
      <c r="AZ221" s="98" t="s">
        <v>6215</v>
      </c>
      <c r="BA221" s="98" t="s">
        <v>6215</v>
      </c>
      <c r="BB221" s="98" t="s">
        <v>6218</v>
      </c>
      <c r="BD221" s="98" t="s">
        <v>6840</v>
      </c>
      <c r="BF221" s="98" t="s">
        <v>6841</v>
      </c>
      <c r="BG221" s="98" t="s">
        <v>6842</v>
      </c>
    </row>
    <row r="222" spans="1:59" x14ac:dyDescent="0.35">
      <c r="A222" s="98" t="s">
        <v>6847</v>
      </c>
      <c r="B222" s="17">
        <v>45075.366527777776</v>
      </c>
      <c r="C222" s="98" t="s">
        <v>6848</v>
      </c>
      <c r="D222" s="98" t="s">
        <v>6427</v>
      </c>
      <c r="E222" s="98" t="s">
        <v>139</v>
      </c>
      <c r="F222" s="98" t="s">
        <v>6213</v>
      </c>
      <c r="G222" s="98" t="s">
        <v>1248</v>
      </c>
      <c r="H222" s="115">
        <v>2019</v>
      </c>
      <c r="I222" s="98" t="s">
        <v>6214</v>
      </c>
      <c r="J222" s="98" t="s">
        <v>6215</v>
      </c>
      <c r="K222" s="98" t="s">
        <v>6216</v>
      </c>
      <c r="L222" s="98" t="s">
        <v>6218</v>
      </c>
      <c r="M222" s="98" t="s">
        <v>6231</v>
      </c>
      <c r="O222" s="98" t="s">
        <v>6218</v>
      </c>
      <c r="S222" s="107">
        <v>250</v>
      </c>
      <c r="T222" s="98" t="s">
        <v>6215</v>
      </c>
      <c r="V222" s="98" t="s">
        <v>6215</v>
      </c>
      <c r="W222" s="98" t="s">
        <v>6268</v>
      </c>
      <c r="AB222" s="98">
        <v>4</v>
      </c>
      <c r="AC222" s="98" t="s">
        <v>6220</v>
      </c>
      <c r="AD222" s="98" t="s">
        <v>6849</v>
      </c>
      <c r="AJ222" s="18"/>
      <c r="AK222" s="18"/>
      <c r="AM222" s="98" t="s">
        <v>6215</v>
      </c>
      <c r="AN222" s="98" t="s">
        <v>6262</v>
      </c>
      <c r="AP222" s="264">
        <v>3000</v>
      </c>
      <c r="AQ222" s="113">
        <f t="shared" si="10"/>
        <v>69.640954452494427</v>
      </c>
      <c r="AR222" s="18">
        <v>3500</v>
      </c>
      <c r="AS222" s="141" t="s">
        <v>6223</v>
      </c>
      <c r="AT222" s="96"/>
      <c r="AU222" s="18"/>
      <c r="AV222" s="18"/>
      <c r="AX222" s="98" t="s">
        <v>6215</v>
      </c>
      <c r="AY222" s="98" t="s">
        <v>6215</v>
      </c>
      <c r="AZ222" s="98" t="s">
        <v>6215</v>
      </c>
      <c r="BA222" s="98" t="s">
        <v>6215</v>
      </c>
      <c r="BB222" s="98" t="s">
        <v>6215</v>
      </c>
      <c r="BD222" s="98" t="s">
        <v>6850</v>
      </c>
      <c r="BF222" s="98" t="s">
        <v>6299</v>
      </c>
      <c r="BG222" s="98" t="s">
        <v>6851</v>
      </c>
    </row>
    <row r="223" spans="1:59" x14ac:dyDescent="0.35">
      <c r="A223" s="98" t="s">
        <v>10292</v>
      </c>
      <c r="B223" s="17">
        <v>45580</v>
      </c>
      <c r="C223" s="154" t="s">
        <v>4737</v>
      </c>
      <c r="D223" s="154" t="s">
        <v>10335</v>
      </c>
      <c r="E223" s="98" t="s">
        <v>237</v>
      </c>
      <c r="F223" s="154" t="s">
        <v>6394</v>
      </c>
      <c r="G223" s="154" t="s">
        <v>1245</v>
      </c>
      <c r="H223" s="115">
        <v>2012</v>
      </c>
      <c r="I223" s="154" t="s">
        <v>6230</v>
      </c>
      <c r="J223" s="154" t="s">
        <v>6295</v>
      </c>
      <c r="K223" s="154" t="s">
        <v>6216</v>
      </c>
      <c r="L223" s="154" t="s">
        <v>6218</v>
      </c>
      <c r="M223" s="154" t="s">
        <v>6231</v>
      </c>
      <c r="O223" s="154" t="s">
        <v>6218</v>
      </c>
      <c r="Q223" s="243">
        <v>143</v>
      </c>
      <c r="R223" s="243">
        <v>130</v>
      </c>
      <c r="S223" s="243">
        <f>Q223+R223</f>
        <v>273</v>
      </c>
      <c r="T223" s="244" t="s">
        <v>6215</v>
      </c>
      <c r="U223" s="154" t="s">
        <v>6474</v>
      </c>
      <c r="V223" s="154" t="s">
        <v>6218</v>
      </c>
      <c r="W223" s="154" t="s">
        <v>6268</v>
      </c>
      <c r="Y223" s="244">
        <v>4</v>
      </c>
      <c r="Z223" s="244">
        <v>4</v>
      </c>
      <c r="AA223" s="244">
        <v>1</v>
      </c>
      <c r="AB223" s="98">
        <f>SUM(Y223:AA223)</f>
        <v>9</v>
      </c>
      <c r="AC223" s="154" t="s">
        <v>6220</v>
      </c>
      <c r="AD223" s="154" t="s">
        <v>10336</v>
      </c>
      <c r="AF223" s="315">
        <v>2</v>
      </c>
      <c r="AG223" s="315">
        <v>7</v>
      </c>
      <c r="AH223" s="12">
        <f>SUM(AF223:AG223)</f>
        <v>9</v>
      </c>
      <c r="AJ223" s="316">
        <v>12000</v>
      </c>
      <c r="AK223" s="316">
        <v>8000</v>
      </c>
      <c r="AL223" s="154" t="s">
        <v>8267</v>
      </c>
      <c r="AM223" s="154" t="s">
        <v>6215</v>
      </c>
      <c r="AN223" s="154" t="s">
        <v>6262</v>
      </c>
      <c r="AP223" s="316">
        <v>4000</v>
      </c>
      <c r="AQ223" s="113">
        <f t="shared" si="10"/>
        <v>92.85460593665924</v>
      </c>
      <c r="AR223" s="316">
        <v>4000</v>
      </c>
      <c r="AS223" s="141" t="s">
        <v>6223</v>
      </c>
      <c r="AT223" s="316">
        <v>1000</v>
      </c>
      <c r="AU223" s="316">
        <v>180000</v>
      </c>
      <c r="AV223" s="316">
        <v>100000</v>
      </c>
      <c r="AX223" s="154" t="s">
        <v>6215</v>
      </c>
      <c r="AY223" s="154" t="s">
        <v>6215</v>
      </c>
      <c r="AZ223" s="154" t="s">
        <v>6215</v>
      </c>
      <c r="BA223" s="154" t="s">
        <v>6215</v>
      </c>
      <c r="BB223" s="154" t="s">
        <v>6215</v>
      </c>
      <c r="BC223" s="154" t="s">
        <v>10337</v>
      </c>
      <c r="BD223" s="154" t="s">
        <v>10066</v>
      </c>
      <c r="BE223" s="154" t="s">
        <v>6218</v>
      </c>
      <c r="BF223" s="154" t="s">
        <v>7123</v>
      </c>
    </row>
    <row r="224" spans="1:59" x14ac:dyDescent="0.35">
      <c r="A224" s="98" t="s">
        <v>8512</v>
      </c>
      <c r="B224" s="289">
        <v>45260.624259259297</v>
      </c>
      <c r="C224" s="242" t="s">
        <v>1547</v>
      </c>
      <c r="D224" s="242" t="s">
        <v>8513</v>
      </c>
      <c r="E224" s="141" t="s">
        <v>721</v>
      </c>
      <c r="F224" s="242" t="s">
        <v>6598</v>
      </c>
      <c r="G224" s="242" t="s">
        <v>1248</v>
      </c>
      <c r="H224" s="291">
        <v>2009</v>
      </c>
      <c r="I224" s="242" t="s">
        <v>6214</v>
      </c>
      <c r="J224" s="242" t="s">
        <v>6215</v>
      </c>
      <c r="K224" s="242" t="s">
        <v>6216</v>
      </c>
      <c r="L224" s="242" t="s">
        <v>6215</v>
      </c>
      <c r="M224" s="242" t="s">
        <v>6217</v>
      </c>
      <c r="N224" s="242"/>
      <c r="O224" s="242" t="s">
        <v>6215</v>
      </c>
      <c r="S224" s="241">
        <v>200</v>
      </c>
      <c r="T224" s="242" t="s">
        <v>6215</v>
      </c>
      <c r="U224" s="242" t="s">
        <v>7390</v>
      </c>
      <c r="V224" s="242" t="s">
        <v>6215</v>
      </c>
      <c r="W224" s="242" t="s">
        <v>6268</v>
      </c>
      <c r="Y224" s="242">
        <v>5</v>
      </c>
      <c r="Z224" s="242">
        <v>5</v>
      </c>
      <c r="AA224" s="242">
        <v>0</v>
      </c>
      <c r="AB224" s="242">
        <v>10</v>
      </c>
      <c r="AC224" s="242" t="s">
        <v>6246</v>
      </c>
      <c r="AD224" s="242" t="s">
        <v>8514</v>
      </c>
      <c r="AF224" s="290">
        <v>6</v>
      </c>
      <c r="AG224" s="290">
        <v>5</v>
      </c>
      <c r="AH224" s="290">
        <v>11</v>
      </c>
      <c r="AJ224" s="269">
        <v>15000</v>
      </c>
      <c r="AK224" s="269">
        <v>10000</v>
      </c>
      <c r="AL224" s="242" t="s">
        <v>7392</v>
      </c>
      <c r="AM224" s="242" t="s">
        <v>6215</v>
      </c>
      <c r="AN224" s="242" t="s">
        <v>6262</v>
      </c>
      <c r="AP224" s="264">
        <v>3000</v>
      </c>
      <c r="AQ224" s="113">
        <f t="shared" si="10"/>
        <v>69.640954452494427</v>
      </c>
      <c r="AR224" s="18">
        <v>6500</v>
      </c>
      <c r="AS224" s="141" t="s">
        <v>6223</v>
      </c>
      <c r="AT224" s="96"/>
      <c r="AU224" s="18"/>
      <c r="AV224" s="18"/>
      <c r="AX224" s="242" t="s">
        <v>6215</v>
      </c>
      <c r="AY224" s="242" t="s">
        <v>6215</v>
      </c>
      <c r="AZ224" s="242" t="s">
        <v>6215</v>
      </c>
      <c r="BA224" s="242" t="s">
        <v>6215</v>
      </c>
      <c r="BB224" s="242" t="s">
        <v>6215</v>
      </c>
      <c r="BC224" s="242" t="s">
        <v>8515</v>
      </c>
      <c r="BD224" s="242" t="s">
        <v>8516</v>
      </c>
      <c r="BE224" s="242" t="s">
        <v>6218</v>
      </c>
      <c r="BF224" s="242" t="s">
        <v>6235</v>
      </c>
      <c r="BG224" s="98" t="s">
        <v>8517</v>
      </c>
    </row>
    <row r="225" spans="1:59" x14ac:dyDescent="0.35">
      <c r="A225" s="98" t="s">
        <v>10620</v>
      </c>
      <c r="B225" s="17">
        <v>45635.708078703705</v>
      </c>
      <c r="C225" s="154" t="s">
        <v>3929</v>
      </c>
      <c r="D225" s="154" t="s">
        <v>10677</v>
      </c>
      <c r="E225" s="244" t="s">
        <v>2692</v>
      </c>
      <c r="F225" s="154" t="s">
        <v>9802</v>
      </c>
      <c r="G225" s="154" t="s">
        <v>1245</v>
      </c>
      <c r="H225" s="115">
        <v>2015</v>
      </c>
      <c r="I225" s="154" t="s">
        <v>6294</v>
      </c>
      <c r="J225" s="154" t="s">
        <v>6215</v>
      </c>
      <c r="K225" s="154" t="s">
        <v>6216</v>
      </c>
      <c r="L225" s="154" t="s">
        <v>6215</v>
      </c>
      <c r="M225" s="154" t="s">
        <v>6267</v>
      </c>
      <c r="O225" s="154" t="s">
        <v>6218</v>
      </c>
      <c r="Q225" s="243">
        <v>97</v>
      </c>
      <c r="R225" s="243">
        <v>101</v>
      </c>
      <c r="S225" s="107">
        <f>Q225+R225</f>
        <v>198</v>
      </c>
      <c r="T225" s="154" t="s">
        <v>6215</v>
      </c>
      <c r="U225" s="154" t="s">
        <v>6474</v>
      </c>
      <c r="V225" s="154" t="s">
        <v>6218</v>
      </c>
      <c r="W225" s="154" t="s">
        <v>6268</v>
      </c>
      <c r="Y225" s="244">
        <v>4</v>
      </c>
      <c r="Z225" s="244">
        <v>4</v>
      </c>
      <c r="AA225" s="244">
        <v>2</v>
      </c>
      <c r="AB225" s="98">
        <f>SUM(Y225:AA225)</f>
        <v>10</v>
      </c>
      <c r="AC225" s="154" t="s">
        <v>6757</v>
      </c>
      <c r="AD225" s="154" t="s">
        <v>9894</v>
      </c>
      <c r="AF225" s="315">
        <v>1</v>
      </c>
      <c r="AG225" s="315">
        <v>9</v>
      </c>
      <c r="AH225" s="12">
        <f>SUM(AF225:AG225)</f>
        <v>10</v>
      </c>
      <c r="AJ225" s="316">
        <v>14000</v>
      </c>
      <c r="AK225" s="316">
        <v>10000</v>
      </c>
      <c r="AL225" s="154" t="s">
        <v>7392</v>
      </c>
      <c r="AM225" s="154" t="s">
        <v>6215</v>
      </c>
      <c r="AN225" s="154" t="s">
        <v>6262</v>
      </c>
      <c r="AP225" s="316">
        <v>4000</v>
      </c>
      <c r="AQ225" s="113">
        <f t="shared" si="10"/>
        <v>92.85460593665924</v>
      </c>
      <c r="AR225" s="316">
        <v>12000</v>
      </c>
      <c r="AS225" s="141" t="s">
        <v>6223</v>
      </c>
      <c r="AT225" s="316">
        <v>200000</v>
      </c>
      <c r="AU225" s="316">
        <v>1782000</v>
      </c>
      <c r="AV225" s="316">
        <v>500000</v>
      </c>
      <c r="AX225" s="154" t="s">
        <v>6215</v>
      </c>
      <c r="AY225" s="154" t="s">
        <v>6215</v>
      </c>
      <c r="AZ225" s="154" t="s">
        <v>6218</v>
      </c>
      <c r="BA225" s="154" t="s">
        <v>6215</v>
      </c>
      <c r="BB225" s="154" t="s">
        <v>6218</v>
      </c>
      <c r="BC225" s="154" t="s">
        <v>7311</v>
      </c>
      <c r="BD225" s="154" t="s">
        <v>10678</v>
      </c>
      <c r="BE225" s="154" t="s">
        <v>6218</v>
      </c>
      <c r="BF225" s="154" t="s">
        <v>7311</v>
      </c>
    </row>
    <row r="226" spans="1:59" x14ac:dyDescent="0.35">
      <c r="A226" s="98" t="s">
        <v>6889</v>
      </c>
      <c r="B226" s="17">
        <v>45077.715567129628</v>
      </c>
      <c r="C226" s="98" t="s">
        <v>878</v>
      </c>
      <c r="D226" s="98" t="s">
        <v>6890</v>
      </c>
      <c r="E226" s="98" t="s">
        <v>14</v>
      </c>
      <c r="F226" s="242" t="s">
        <v>6213</v>
      </c>
      <c r="H226" s="115">
        <v>2011</v>
      </c>
      <c r="I226" s="98" t="s">
        <v>6230</v>
      </c>
      <c r="J226" s="98" t="s">
        <v>6215</v>
      </c>
      <c r="K226" s="98" t="s">
        <v>6216</v>
      </c>
      <c r="L226" s="98" t="s">
        <v>6215</v>
      </c>
      <c r="M226" s="98" t="s">
        <v>6217</v>
      </c>
      <c r="O226" s="98" t="s">
        <v>6215</v>
      </c>
      <c r="S226" s="107">
        <v>165</v>
      </c>
      <c r="T226" s="98" t="s">
        <v>6215</v>
      </c>
      <c r="V226" s="98" t="s">
        <v>6215</v>
      </c>
      <c r="W226" s="98" t="s">
        <v>6268</v>
      </c>
      <c r="AB226" s="98">
        <v>2</v>
      </c>
      <c r="AC226" s="98" t="s">
        <v>6220</v>
      </c>
      <c r="AD226" s="98" t="s">
        <v>6891</v>
      </c>
      <c r="AJ226" s="18"/>
      <c r="AK226" s="18"/>
      <c r="AN226" s="98" t="s">
        <v>6248</v>
      </c>
      <c r="AP226" s="268">
        <v>3000</v>
      </c>
      <c r="AQ226" s="113">
        <f t="shared" si="10"/>
        <v>69.640954452494427</v>
      </c>
      <c r="AR226" s="269">
        <v>6000</v>
      </c>
      <c r="AS226" s="141" t="s">
        <v>6223</v>
      </c>
      <c r="AT226" s="266">
        <v>20000</v>
      </c>
      <c r="AU226" s="269">
        <v>100000</v>
      </c>
      <c r="AV226" s="269">
        <v>30000</v>
      </c>
      <c r="AX226" s="98" t="s">
        <v>6215</v>
      </c>
      <c r="AY226" s="98" t="s">
        <v>6215</v>
      </c>
      <c r="AZ226" s="98" t="s">
        <v>6215</v>
      </c>
      <c r="BA226" s="98" t="s">
        <v>6218</v>
      </c>
      <c r="BB226" s="98" t="s">
        <v>6215</v>
      </c>
      <c r="BD226" s="98" t="s">
        <v>6892</v>
      </c>
      <c r="BF226" s="98" t="s">
        <v>6235</v>
      </c>
      <c r="BG226" s="98" t="s">
        <v>6893</v>
      </c>
    </row>
    <row r="227" spans="1:59" x14ac:dyDescent="0.35">
      <c r="A227" s="98" t="s">
        <v>11370</v>
      </c>
      <c r="B227" s="117">
        <v>45831.722581018519</v>
      </c>
      <c r="C227" s="154" t="s">
        <v>5336</v>
      </c>
      <c r="D227" s="154" t="s">
        <v>11508</v>
      </c>
      <c r="E227" t="s">
        <v>2965</v>
      </c>
      <c r="F227" s="154" t="s">
        <v>6684</v>
      </c>
      <c r="G227" s="154" t="s">
        <v>1248</v>
      </c>
      <c r="H227" s="115">
        <v>2022</v>
      </c>
      <c r="I227" s="154" t="s">
        <v>6214</v>
      </c>
      <c r="J227" s="154" t="s">
        <v>6218</v>
      </c>
      <c r="K227" s="154" t="s">
        <v>6245</v>
      </c>
      <c r="L227" s="154" t="s">
        <v>6218</v>
      </c>
      <c r="M227" s="154" t="s">
        <v>6267</v>
      </c>
      <c r="O227" s="154" t="s">
        <v>6218</v>
      </c>
      <c r="Q227" s="129">
        <v>48.680616740088105</v>
      </c>
      <c r="R227" s="129">
        <v>57.319383259911902</v>
      </c>
      <c r="S227" s="129">
        <v>106</v>
      </c>
      <c r="T227" s="154" t="s">
        <v>6215</v>
      </c>
      <c r="U227" s="154" t="s">
        <v>6474</v>
      </c>
      <c r="V227" s="154" t="s">
        <v>6215</v>
      </c>
      <c r="W227" s="154" t="s">
        <v>6268</v>
      </c>
      <c r="Y227" s="244">
        <v>1</v>
      </c>
      <c r="Z227" s="244">
        <v>2</v>
      </c>
      <c r="AA227" s="244">
        <v>1</v>
      </c>
      <c r="AB227" s="244">
        <v>4</v>
      </c>
      <c r="AC227" s="154" t="s">
        <v>6246</v>
      </c>
      <c r="AD227" s="154" t="s">
        <v>8398</v>
      </c>
      <c r="AF227" s="154">
        <v>3</v>
      </c>
      <c r="AG227" s="12">
        <v>4</v>
      </c>
      <c r="AH227" s="12">
        <v>7</v>
      </c>
      <c r="AJ227" s="154">
        <v>12000</v>
      </c>
      <c r="AK227" s="154">
        <v>6000</v>
      </c>
      <c r="AL227" s="154" t="s">
        <v>8267</v>
      </c>
      <c r="AM227" s="154" t="s">
        <v>6215</v>
      </c>
      <c r="AN227" s="154" t="s">
        <v>6262</v>
      </c>
      <c r="AP227" s="154">
        <v>3700</v>
      </c>
      <c r="AQ227" s="113">
        <f t="shared" si="10"/>
        <v>85.890510491409799</v>
      </c>
      <c r="AR227" s="154">
        <v>6000</v>
      </c>
      <c r="AS227" s="154" t="s">
        <v>11447</v>
      </c>
      <c r="AT227" s="154">
        <v>300000</v>
      </c>
      <c r="AU227" s="154">
        <v>20000</v>
      </c>
      <c r="AV227" s="154">
        <v>120000</v>
      </c>
      <c r="AX227" s="154" t="s">
        <v>6215</v>
      </c>
      <c r="AY227" s="154" t="s">
        <v>6215</v>
      </c>
      <c r="AZ227" s="154" t="s">
        <v>6215</v>
      </c>
      <c r="BA227" s="154" t="s">
        <v>6215</v>
      </c>
      <c r="BB227" s="154" t="s">
        <v>6215</v>
      </c>
      <c r="BC227" s="154" t="s">
        <v>11509</v>
      </c>
      <c r="BD227" s="154" t="s">
        <v>7394</v>
      </c>
      <c r="BE227" s="154" t="s">
        <v>6218</v>
      </c>
      <c r="BF227" s="154" t="s">
        <v>11510</v>
      </c>
    </row>
    <row r="228" spans="1:59" x14ac:dyDescent="0.35">
      <c r="A228" s="98" t="s">
        <v>8424</v>
      </c>
      <c r="B228" s="289">
        <v>45254.372499999998</v>
      </c>
      <c r="C228" s="242" t="s">
        <v>1488</v>
      </c>
      <c r="D228" s="242" t="s">
        <v>8425</v>
      </c>
      <c r="E228" s="141" t="s">
        <v>32</v>
      </c>
      <c r="F228" s="242" t="s">
        <v>6213</v>
      </c>
      <c r="G228" s="242" t="s">
        <v>1248</v>
      </c>
      <c r="H228" s="276">
        <v>2014</v>
      </c>
      <c r="I228" s="242" t="s">
        <v>6230</v>
      </c>
      <c r="J228" s="242" t="s">
        <v>6215</v>
      </c>
      <c r="K228" s="242" t="s">
        <v>6216</v>
      </c>
      <c r="L228" s="242" t="s">
        <v>6215</v>
      </c>
      <c r="M228" s="242" t="s">
        <v>6217</v>
      </c>
      <c r="N228" s="242"/>
      <c r="O228" s="242" t="s">
        <v>6215</v>
      </c>
      <c r="S228" s="241">
        <v>132</v>
      </c>
      <c r="T228" s="242" t="s">
        <v>6215</v>
      </c>
      <c r="U228" s="242" t="s">
        <v>7390</v>
      </c>
      <c r="V228" s="242" t="s">
        <v>6215</v>
      </c>
      <c r="W228" s="242" t="s">
        <v>6219</v>
      </c>
      <c r="Y228" s="242">
        <v>2</v>
      </c>
      <c r="Z228" s="242">
        <v>2</v>
      </c>
      <c r="AA228" s="242">
        <v>0</v>
      </c>
      <c r="AB228" s="242">
        <v>4</v>
      </c>
      <c r="AC228" s="242" t="s">
        <v>6246</v>
      </c>
      <c r="AD228" s="242" t="s">
        <v>8426</v>
      </c>
      <c r="AF228" s="290">
        <v>5</v>
      </c>
      <c r="AG228" s="290">
        <v>3</v>
      </c>
      <c r="AH228" s="290">
        <v>8</v>
      </c>
      <c r="AJ228" s="269">
        <v>15000</v>
      </c>
      <c r="AK228" s="269">
        <v>7000</v>
      </c>
      <c r="AL228" s="242" t="s">
        <v>7392</v>
      </c>
      <c r="AM228" s="242" t="s">
        <v>6215</v>
      </c>
      <c r="AN228" s="242" t="s">
        <v>6262</v>
      </c>
      <c r="AP228" s="264">
        <v>3000</v>
      </c>
      <c r="AQ228" s="113">
        <f t="shared" si="10"/>
        <v>69.640954452494427</v>
      </c>
      <c r="AR228" s="18">
        <v>4000</v>
      </c>
      <c r="AS228" s="141" t="s">
        <v>6223</v>
      </c>
      <c r="AT228" s="96"/>
      <c r="AU228" s="18"/>
      <c r="AV228" s="18"/>
      <c r="AX228" s="242" t="s">
        <v>6215</v>
      </c>
      <c r="AY228" s="242" t="s">
        <v>6215</v>
      </c>
      <c r="AZ228" s="242" t="s">
        <v>6215</v>
      </c>
      <c r="BA228" s="242" t="s">
        <v>6215</v>
      </c>
      <c r="BB228" s="242" t="s">
        <v>6215</v>
      </c>
      <c r="BC228" s="242" t="s">
        <v>6235</v>
      </c>
      <c r="BD228" s="242" t="s">
        <v>8427</v>
      </c>
      <c r="BE228" s="242" t="s">
        <v>6218</v>
      </c>
      <c r="BF228" s="242" t="s">
        <v>6235</v>
      </c>
      <c r="BG228" s="98" t="s">
        <v>8428</v>
      </c>
    </row>
    <row r="229" spans="1:59" x14ac:dyDescent="0.35">
      <c r="A229" s="98" t="s">
        <v>10448</v>
      </c>
      <c r="B229" s="17">
        <v>45608.738726851851</v>
      </c>
      <c r="C229" s="154" t="s">
        <v>3593</v>
      </c>
      <c r="D229" s="154" t="s">
        <v>6684</v>
      </c>
      <c r="E229" t="s">
        <v>2965</v>
      </c>
      <c r="F229" s="154" t="s">
        <v>6684</v>
      </c>
      <c r="G229" s="154" t="s">
        <v>1248</v>
      </c>
      <c r="H229" s="115">
        <v>2002</v>
      </c>
      <c r="I229" s="154" t="s">
        <v>6294</v>
      </c>
      <c r="J229" s="154" t="s">
        <v>6215</v>
      </c>
      <c r="K229" s="154" t="s">
        <v>6216</v>
      </c>
      <c r="L229" s="154" t="s">
        <v>6215</v>
      </c>
      <c r="M229" s="154" t="s">
        <v>6267</v>
      </c>
      <c r="O229" s="154" t="s">
        <v>6215</v>
      </c>
      <c r="Q229" s="243">
        <v>130</v>
      </c>
      <c r="R229" s="243">
        <v>170</v>
      </c>
      <c r="S229" s="243">
        <f>Q229+R229</f>
        <v>300</v>
      </c>
      <c r="T229" s="154" t="s">
        <v>6215</v>
      </c>
      <c r="U229" s="154" t="s">
        <v>7390</v>
      </c>
      <c r="V229" s="154" t="s">
        <v>6215</v>
      </c>
      <c r="W229" s="154" t="s">
        <v>6219</v>
      </c>
      <c r="Y229" s="244">
        <v>5</v>
      </c>
      <c r="Z229" s="244">
        <v>5</v>
      </c>
      <c r="AA229" s="244">
        <v>4</v>
      </c>
      <c r="AB229" s="98">
        <f>SUM(Y229:AA229)</f>
        <v>14</v>
      </c>
      <c r="AC229" s="154" t="s">
        <v>6220</v>
      </c>
      <c r="AD229" s="154" t="s">
        <v>10520</v>
      </c>
      <c r="AF229" s="315">
        <v>10</v>
      </c>
      <c r="AG229" s="315">
        <v>5</v>
      </c>
      <c r="AH229" s="12">
        <f>SUM(AF229:AG229)</f>
        <v>15</v>
      </c>
      <c r="AJ229" s="316">
        <v>40000</v>
      </c>
      <c r="AK229" s="316">
        <v>20000</v>
      </c>
      <c r="AL229" s="154" t="s">
        <v>8251</v>
      </c>
      <c r="AM229" s="154" t="s">
        <v>6215</v>
      </c>
      <c r="AN229" s="154" t="s">
        <v>6389</v>
      </c>
      <c r="AP229" s="316">
        <v>5500</v>
      </c>
      <c r="AQ229" s="113">
        <f t="shared" si="10"/>
        <v>127.67508316290645</v>
      </c>
      <c r="AR229" s="316">
        <v>8400</v>
      </c>
      <c r="AS229" s="141" t="s">
        <v>6223</v>
      </c>
      <c r="AT229" s="316">
        <v>3000000</v>
      </c>
      <c r="AU229" s="316">
        <v>80000</v>
      </c>
      <c r="AV229" s="316">
        <v>60000</v>
      </c>
      <c r="AX229" s="154" t="s">
        <v>6215</v>
      </c>
      <c r="AY229" s="154" t="s">
        <v>6215</v>
      </c>
      <c r="AZ229" s="154" t="s">
        <v>6215</v>
      </c>
      <c r="BA229" s="154" t="s">
        <v>6215</v>
      </c>
      <c r="BB229" s="154" t="s">
        <v>6218</v>
      </c>
      <c r="BC229" s="154" t="s">
        <v>8744</v>
      </c>
      <c r="BD229" s="154" t="s">
        <v>10521</v>
      </c>
      <c r="BE229" s="154" t="s">
        <v>6218</v>
      </c>
      <c r="BF229" s="154" t="s">
        <v>6845</v>
      </c>
    </row>
    <row r="230" spans="1:59" x14ac:dyDescent="0.35">
      <c r="A230" s="98" t="s">
        <v>9117</v>
      </c>
      <c r="B230" s="17">
        <v>45443.805648148147</v>
      </c>
      <c r="C230" t="s">
        <v>2337</v>
      </c>
      <c r="D230" t="s">
        <v>9273</v>
      </c>
      <c r="E230" s="98" t="s">
        <v>146</v>
      </c>
      <c r="F230" t="s">
        <v>6213</v>
      </c>
      <c r="G230" t="s">
        <v>1248</v>
      </c>
      <c r="H230" s="115">
        <v>2006</v>
      </c>
      <c r="I230" t="s">
        <v>6230</v>
      </c>
      <c r="J230" t="s">
        <v>6215</v>
      </c>
      <c r="K230" t="s">
        <v>6245</v>
      </c>
      <c r="L230" t="s">
        <v>6215</v>
      </c>
      <c r="M230" t="s">
        <v>6217</v>
      </c>
      <c r="N230"/>
      <c r="O230" t="s">
        <v>6215</v>
      </c>
      <c r="S230" s="107">
        <v>175</v>
      </c>
      <c r="T230" s="98" t="s">
        <v>6215</v>
      </c>
      <c r="U230" t="s">
        <v>8150</v>
      </c>
      <c r="V230" t="s">
        <v>6215</v>
      </c>
      <c r="W230" t="s">
        <v>6219</v>
      </c>
      <c r="Y230" s="98">
        <v>2</v>
      </c>
      <c r="Z230" s="98">
        <v>2</v>
      </c>
      <c r="AA230" s="98">
        <v>2</v>
      </c>
      <c r="AB230" s="98">
        <f>Y230+Z230+AA230</f>
        <v>6</v>
      </c>
      <c r="AC230" t="s">
        <v>6220</v>
      </c>
      <c r="AD230" t="s">
        <v>9274</v>
      </c>
      <c r="AF230" s="12">
        <v>1</v>
      </c>
      <c r="AG230" s="12">
        <v>9</v>
      </c>
      <c r="AH230" s="12">
        <f>AF230+AG230</f>
        <v>10</v>
      </c>
      <c r="AJ230" s="238">
        <v>10000</v>
      </c>
      <c r="AK230" s="238">
        <v>6000</v>
      </c>
      <c r="AL230" t="s">
        <v>8267</v>
      </c>
      <c r="AM230" t="s">
        <v>6215</v>
      </c>
      <c r="AN230" t="s">
        <v>6262</v>
      </c>
      <c r="AP230" s="113">
        <v>3500</v>
      </c>
      <c r="AQ230" s="113">
        <f t="shared" si="10"/>
        <v>81.247780194576833</v>
      </c>
      <c r="AR230" s="113">
        <v>10000</v>
      </c>
      <c r="AS230" s="141" t="s">
        <v>6223</v>
      </c>
      <c r="AT230" s="307">
        <v>4900</v>
      </c>
      <c r="AU230" s="238">
        <v>175000</v>
      </c>
      <c r="AV230" s="238">
        <v>120000</v>
      </c>
      <c r="AX230" t="s">
        <v>6215</v>
      </c>
      <c r="AY230" t="s">
        <v>6215</v>
      </c>
      <c r="AZ230" t="s">
        <v>6215</v>
      </c>
      <c r="BA230" t="s">
        <v>6215</v>
      </c>
      <c r="BB230" t="s">
        <v>6218</v>
      </c>
      <c r="BC230" t="s">
        <v>6845</v>
      </c>
      <c r="BD230" t="s">
        <v>6774</v>
      </c>
      <c r="BE230" t="s">
        <v>6218</v>
      </c>
      <c r="BF230" t="s">
        <v>6845</v>
      </c>
    </row>
    <row r="231" spans="1:59" x14ac:dyDescent="0.35">
      <c r="A231" s="98" t="s">
        <v>8038</v>
      </c>
      <c r="B231" s="17">
        <v>45182.565868055557</v>
      </c>
      <c r="C231" s="98" t="s">
        <v>364</v>
      </c>
      <c r="D231" s="98" t="s">
        <v>8039</v>
      </c>
      <c r="E231" s="98" t="s">
        <v>306</v>
      </c>
      <c r="F231" s="98" t="s">
        <v>6334</v>
      </c>
      <c r="G231" s="98" t="s">
        <v>1245</v>
      </c>
      <c r="H231" s="115">
        <v>2002</v>
      </c>
      <c r="I231" s="98" t="s">
        <v>6214</v>
      </c>
      <c r="J231" s="98" t="s">
        <v>6215</v>
      </c>
      <c r="K231" s="98" t="s">
        <v>6216</v>
      </c>
      <c r="L231" s="98" t="s">
        <v>6215</v>
      </c>
      <c r="M231" s="98" t="s">
        <v>6267</v>
      </c>
      <c r="O231" s="98" t="s">
        <v>6215</v>
      </c>
      <c r="S231" s="107">
        <v>465</v>
      </c>
      <c r="T231" s="98" t="s">
        <v>6215</v>
      </c>
      <c r="V231" s="98" t="s">
        <v>6215</v>
      </c>
      <c r="W231" s="98" t="s">
        <v>6268</v>
      </c>
      <c r="AB231" s="98">
        <v>6</v>
      </c>
      <c r="AC231" s="98" t="s">
        <v>6220</v>
      </c>
      <c r="AD231" s="98" t="s">
        <v>6357</v>
      </c>
      <c r="AJ231" s="18"/>
      <c r="AK231" s="18"/>
      <c r="AM231" s="98" t="s">
        <v>6215</v>
      </c>
      <c r="AN231" s="98" t="s">
        <v>6248</v>
      </c>
      <c r="AP231" s="264">
        <v>3000</v>
      </c>
      <c r="AQ231" s="113">
        <f t="shared" si="10"/>
        <v>69.640954452494427</v>
      </c>
      <c r="AR231" s="18">
        <v>6500</v>
      </c>
      <c r="AS231" s="141" t="s">
        <v>6223</v>
      </c>
      <c r="AT231" s="96"/>
      <c r="AU231" s="18"/>
      <c r="AV231" s="18"/>
      <c r="AX231" s="98" t="s">
        <v>6215</v>
      </c>
      <c r="AY231" s="98" t="s">
        <v>6215</v>
      </c>
      <c r="AZ231" s="98" t="s">
        <v>6215</v>
      </c>
      <c r="BA231" s="98" t="s">
        <v>6215</v>
      </c>
      <c r="BB231" s="98" t="s">
        <v>6218</v>
      </c>
      <c r="BD231" s="98" t="s">
        <v>6234</v>
      </c>
      <c r="BF231" s="98" t="s">
        <v>6235</v>
      </c>
      <c r="BG231" s="98" t="s">
        <v>8040</v>
      </c>
    </row>
    <row r="232" spans="1:59" x14ac:dyDescent="0.35">
      <c r="A232" s="98" t="s">
        <v>9976</v>
      </c>
      <c r="B232" s="17">
        <v>45540.70616898148</v>
      </c>
      <c r="C232" s="154" t="s">
        <v>3023</v>
      </c>
      <c r="D232" s="154" t="s">
        <v>9983</v>
      </c>
      <c r="E232" s="244" t="s">
        <v>2680</v>
      </c>
      <c r="F232" s="154" t="s">
        <v>6629</v>
      </c>
      <c r="G232" s="154" t="s">
        <v>1245</v>
      </c>
      <c r="H232" s="115">
        <v>2008</v>
      </c>
      <c r="I232" s="154" t="s">
        <v>6230</v>
      </c>
      <c r="J232" s="154" t="s">
        <v>6215</v>
      </c>
      <c r="K232" s="154" t="s">
        <v>6216</v>
      </c>
      <c r="L232" s="154" t="s">
        <v>6215</v>
      </c>
      <c r="M232" s="154" t="s">
        <v>6267</v>
      </c>
      <c r="O232" s="154" t="s">
        <v>6215</v>
      </c>
      <c r="Q232" s="319">
        <v>70</v>
      </c>
      <c r="R232" s="319">
        <v>50</v>
      </c>
      <c r="S232" s="319">
        <f>SUM(Q232:R232)</f>
        <v>120</v>
      </c>
      <c r="T232" s="244" t="s">
        <v>6215</v>
      </c>
      <c r="U232" s="154" t="s">
        <v>7390</v>
      </c>
      <c r="V232" s="154" t="s">
        <v>6215</v>
      </c>
      <c r="W232" s="154" t="s">
        <v>6219</v>
      </c>
      <c r="Y232" s="244">
        <v>4</v>
      </c>
      <c r="Z232" s="244">
        <v>5</v>
      </c>
      <c r="AA232" s="244">
        <v>3</v>
      </c>
      <c r="AB232" s="98">
        <f>SUM(Y232:AA232)</f>
        <v>12</v>
      </c>
      <c r="AC232" s="154" t="s">
        <v>6220</v>
      </c>
      <c r="AD232" s="154" t="s">
        <v>6357</v>
      </c>
      <c r="AF232" s="315">
        <v>4</v>
      </c>
      <c r="AG232" s="315">
        <v>10</v>
      </c>
      <c r="AH232" s="12">
        <f>SUM(AF232:AG232)</f>
        <v>14</v>
      </c>
      <c r="AJ232" s="316">
        <v>12500</v>
      </c>
      <c r="AK232" s="316">
        <v>10000</v>
      </c>
      <c r="AL232" s="154" t="s">
        <v>8267</v>
      </c>
      <c r="AM232" s="154" t="s">
        <v>6215</v>
      </c>
      <c r="AN232" s="154" t="s">
        <v>6248</v>
      </c>
      <c r="AP232" s="316">
        <v>3400</v>
      </c>
      <c r="AQ232" s="113">
        <f t="shared" si="10"/>
        <v>78.926415046160358</v>
      </c>
      <c r="AR232" s="316">
        <v>12500</v>
      </c>
      <c r="AS232" s="141" t="s">
        <v>6223</v>
      </c>
      <c r="AT232" s="318">
        <v>13133</v>
      </c>
      <c r="AU232" s="318">
        <v>702333</v>
      </c>
      <c r="AV232" s="316">
        <v>112000</v>
      </c>
      <c r="AX232" s="154" t="s">
        <v>6215</v>
      </c>
      <c r="AY232" s="154" t="s">
        <v>6215</v>
      </c>
      <c r="AZ232" s="154" t="s">
        <v>6215</v>
      </c>
      <c r="BA232" s="154" t="s">
        <v>6215</v>
      </c>
      <c r="BB232" s="154" t="s">
        <v>6215</v>
      </c>
      <c r="BC232" s="154" t="s">
        <v>9984</v>
      </c>
      <c r="BD232" s="154" t="s">
        <v>6774</v>
      </c>
      <c r="BE232" s="154" t="s">
        <v>6215</v>
      </c>
      <c r="BF232" s="154" t="s">
        <v>9795</v>
      </c>
    </row>
    <row r="233" spans="1:59" x14ac:dyDescent="0.35">
      <c r="A233" s="98" t="s">
        <v>7924</v>
      </c>
      <c r="B233" s="17">
        <v>45159.663854166669</v>
      </c>
      <c r="C233" s="98" t="s">
        <v>882</v>
      </c>
      <c r="D233" s="98" t="s">
        <v>7622</v>
      </c>
      <c r="E233" s="244" t="s">
        <v>32</v>
      </c>
      <c r="F233" s="98" t="s">
        <v>6213</v>
      </c>
      <c r="G233" s="98" t="s">
        <v>1245</v>
      </c>
      <c r="H233" s="115">
        <v>2002</v>
      </c>
      <c r="I233" s="98" t="s">
        <v>6214</v>
      </c>
      <c r="J233" s="98" t="s">
        <v>6215</v>
      </c>
      <c r="K233" s="98" t="s">
        <v>6216</v>
      </c>
      <c r="L233" s="98" t="s">
        <v>6215</v>
      </c>
      <c r="M233" s="98" t="s">
        <v>6217</v>
      </c>
      <c r="O233" s="98" t="s">
        <v>6215</v>
      </c>
      <c r="S233" s="107">
        <v>172</v>
      </c>
      <c r="T233" s="98" t="s">
        <v>6215</v>
      </c>
      <c r="V233" s="98" t="s">
        <v>6218</v>
      </c>
      <c r="W233" s="98" t="s">
        <v>6268</v>
      </c>
      <c r="AB233" s="98">
        <v>6</v>
      </c>
      <c r="AC233" s="98" t="s">
        <v>6220</v>
      </c>
      <c r="AD233" s="98" t="s">
        <v>7925</v>
      </c>
      <c r="AJ233" s="18"/>
      <c r="AK233" s="18"/>
      <c r="AM233" s="98" t="s">
        <v>6215</v>
      </c>
      <c r="AN233" s="98" t="s">
        <v>6262</v>
      </c>
      <c r="AP233" s="264">
        <v>3000</v>
      </c>
      <c r="AQ233" s="113">
        <f t="shared" si="10"/>
        <v>69.640954452494427</v>
      </c>
      <c r="AR233" s="18">
        <v>5000</v>
      </c>
      <c r="AS233" s="141" t="s">
        <v>6223</v>
      </c>
      <c r="AT233" s="96"/>
      <c r="AU233" s="18">
        <v>100000</v>
      </c>
      <c r="AV233" s="18"/>
      <c r="AX233" s="98" t="s">
        <v>6215</v>
      </c>
      <c r="AY233" s="98" t="s">
        <v>6215</v>
      </c>
      <c r="AZ233" s="98" t="s">
        <v>6215</v>
      </c>
      <c r="BA233" s="98" t="s">
        <v>6215</v>
      </c>
      <c r="BB233" s="98" t="s">
        <v>6215</v>
      </c>
      <c r="BD233" s="98" t="s">
        <v>6234</v>
      </c>
      <c r="BF233" s="98" t="s">
        <v>6235</v>
      </c>
      <c r="BG233" s="98" t="s">
        <v>7926</v>
      </c>
    </row>
    <row r="234" spans="1:59" x14ac:dyDescent="0.35">
      <c r="A234" s="98" t="s">
        <v>9459</v>
      </c>
      <c r="B234" s="17">
        <v>45463.659745370373</v>
      </c>
      <c r="C234" t="s">
        <v>9422</v>
      </c>
      <c r="D234" t="s">
        <v>9423</v>
      </c>
      <c r="E234" s="98" t="s">
        <v>296</v>
      </c>
      <c r="F234" t="s">
        <v>6323</v>
      </c>
      <c r="G234" t="s">
        <v>1248</v>
      </c>
      <c r="H234" s="115">
        <v>2005</v>
      </c>
      <c r="I234" t="s">
        <v>6294</v>
      </c>
      <c r="J234" t="s">
        <v>6215</v>
      </c>
      <c r="K234" t="s">
        <v>6216</v>
      </c>
      <c r="L234" t="s">
        <v>6215</v>
      </c>
      <c r="M234" t="s">
        <v>6267</v>
      </c>
      <c r="O234" t="s">
        <v>6215</v>
      </c>
      <c r="P234"/>
      <c r="S234" s="107">
        <v>153</v>
      </c>
      <c r="T234" s="98" t="s">
        <v>6215</v>
      </c>
      <c r="U234" t="s">
        <v>7390</v>
      </c>
      <c r="V234" t="s">
        <v>6218</v>
      </c>
      <c r="W234" t="s">
        <v>6219</v>
      </c>
      <c r="Y234" s="98">
        <v>4</v>
      </c>
      <c r="Z234" s="98">
        <v>4</v>
      </c>
      <c r="AA234" s="98">
        <v>4</v>
      </c>
      <c r="AB234" s="98">
        <f>SUM(Y234:AA234)</f>
        <v>12</v>
      </c>
      <c r="AC234" t="s">
        <v>6246</v>
      </c>
      <c r="AD234" t="s">
        <v>6219</v>
      </c>
      <c r="AF234" s="12">
        <v>3</v>
      </c>
      <c r="AG234" s="12">
        <v>9</v>
      </c>
      <c r="AH234" s="12">
        <f>AF234+AG234</f>
        <v>12</v>
      </c>
      <c r="AJ234" s="238">
        <v>10000</v>
      </c>
      <c r="AK234" s="238">
        <v>7500</v>
      </c>
      <c r="AL234" t="s">
        <v>8251</v>
      </c>
      <c r="AM234" t="s">
        <v>6215</v>
      </c>
      <c r="AN234" t="s">
        <v>6262</v>
      </c>
      <c r="AP234" s="238">
        <v>6500</v>
      </c>
      <c r="AQ234" s="113">
        <f t="shared" si="10"/>
        <v>150.88873464707126</v>
      </c>
      <c r="AR234" s="238">
        <v>6500</v>
      </c>
      <c r="AS234" s="141" t="s">
        <v>6223</v>
      </c>
      <c r="AT234" s="282">
        <v>30000</v>
      </c>
      <c r="AU234" s="283">
        <v>10000</v>
      </c>
      <c r="AV234" s="283">
        <v>96500</v>
      </c>
      <c r="AX234" t="s">
        <v>6218</v>
      </c>
      <c r="AY234" t="s">
        <v>6215</v>
      </c>
      <c r="AZ234" t="s">
        <v>6215</v>
      </c>
      <c r="BA234" t="s">
        <v>6215</v>
      </c>
      <c r="BB234" t="s">
        <v>6215</v>
      </c>
      <c r="BC234" t="s">
        <v>7404</v>
      </c>
      <c r="BD234" t="s">
        <v>9424</v>
      </c>
      <c r="BE234" t="s">
        <v>6218</v>
      </c>
      <c r="BF234" t="s">
        <v>7128</v>
      </c>
    </row>
    <row r="235" spans="1:59" x14ac:dyDescent="0.35">
      <c r="A235" s="98" t="s">
        <v>10686</v>
      </c>
      <c r="B235" s="334">
        <v>45667.588831018518</v>
      </c>
      <c r="C235" s="281" t="s">
        <v>4087</v>
      </c>
      <c r="D235" s="281" t="s">
        <v>10735</v>
      </c>
      <c r="E235" s="244" t="s">
        <v>748</v>
      </c>
      <c r="F235" s="281" t="s">
        <v>6213</v>
      </c>
      <c r="G235" s="281" t="s">
        <v>1245</v>
      </c>
      <c r="H235" s="335">
        <v>2021</v>
      </c>
      <c r="I235" s="281" t="s">
        <v>6214</v>
      </c>
      <c r="J235" s="281" t="s">
        <v>6215</v>
      </c>
      <c r="K235" s="281" t="s">
        <v>6216</v>
      </c>
      <c r="L235" s="281" t="s">
        <v>6215</v>
      </c>
      <c r="M235" s="281" t="s">
        <v>6231</v>
      </c>
      <c r="O235" s="281" t="s">
        <v>6215</v>
      </c>
      <c r="Q235" s="319">
        <v>42</v>
      </c>
      <c r="R235" s="319">
        <v>54</v>
      </c>
      <c r="S235" s="319">
        <f>Q235+R235</f>
        <v>96</v>
      </c>
      <c r="T235" s="281" t="s">
        <v>6215</v>
      </c>
      <c r="U235" s="281" t="s">
        <v>6474</v>
      </c>
      <c r="V235" s="281" t="s">
        <v>6218</v>
      </c>
      <c r="W235" s="281" t="s">
        <v>6219</v>
      </c>
      <c r="Y235" s="336">
        <v>6</v>
      </c>
      <c r="Z235" s="336">
        <v>6</v>
      </c>
      <c r="AA235" s="336">
        <v>3</v>
      </c>
      <c r="AB235" s="98">
        <f>SUM(Y235:AA235)</f>
        <v>15</v>
      </c>
      <c r="AC235" s="281" t="s">
        <v>6220</v>
      </c>
      <c r="AD235" s="281" t="s">
        <v>10736</v>
      </c>
      <c r="AF235" s="337">
        <v>1</v>
      </c>
      <c r="AG235" s="337">
        <v>4</v>
      </c>
      <c r="AH235" s="12">
        <f>SUM(AF235:AG235)</f>
        <v>5</v>
      </c>
      <c r="AJ235" s="338">
        <v>20000</v>
      </c>
      <c r="AK235" s="338">
        <v>9000</v>
      </c>
      <c r="AL235" s="281" t="s">
        <v>8267</v>
      </c>
      <c r="AM235" s="281" t="s">
        <v>6215</v>
      </c>
      <c r="AN235" s="281" t="s">
        <v>6262</v>
      </c>
      <c r="AP235" s="338">
        <v>8000</v>
      </c>
      <c r="AQ235" s="113">
        <f t="shared" si="10"/>
        <v>185.70921187331848</v>
      </c>
      <c r="AR235" s="338">
        <v>11500</v>
      </c>
      <c r="AS235" s="141" t="s">
        <v>6223</v>
      </c>
      <c r="AT235" s="338">
        <v>11500</v>
      </c>
      <c r="AU235" s="338">
        <v>100000</v>
      </c>
      <c r="AV235" s="338">
        <v>80000</v>
      </c>
      <c r="AX235" s="281" t="s">
        <v>6215</v>
      </c>
      <c r="AY235" s="281" t="s">
        <v>6218</v>
      </c>
      <c r="AZ235" s="281" t="s">
        <v>6215</v>
      </c>
      <c r="BA235" s="281" t="s">
        <v>6215</v>
      </c>
      <c r="BB235" s="281" t="s">
        <v>6218</v>
      </c>
      <c r="BC235" s="281" t="s">
        <v>10737</v>
      </c>
      <c r="BD235" s="281" t="s">
        <v>8431</v>
      </c>
      <c r="BE235" s="281" t="s">
        <v>6218</v>
      </c>
      <c r="BF235" s="281" t="s">
        <v>10738</v>
      </c>
    </row>
    <row r="236" spans="1:59" x14ac:dyDescent="0.35">
      <c r="A236" s="98" t="s">
        <v>9483</v>
      </c>
      <c r="B236" s="17">
        <v>45492.771539351852</v>
      </c>
      <c r="C236" t="s">
        <v>2665</v>
      </c>
      <c r="D236" t="s">
        <v>9731</v>
      </c>
      <c r="E236" s="98" t="s">
        <v>1056</v>
      </c>
      <c r="F236" t="s">
        <v>8890</v>
      </c>
      <c r="G236" t="s">
        <v>1245</v>
      </c>
      <c r="H236" s="115">
        <v>2017</v>
      </c>
      <c r="I236" t="s">
        <v>6294</v>
      </c>
      <c r="J236" t="s">
        <v>6215</v>
      </c>
      <c r="K236" t="s">
        <v>6245</v>
      </c>
      <c r="L236" t="s">
        <v>6218</v>
      </c>
      <c r="M236" t="s">
        <v>6231</v>
      </c>
      <c r="O236" t="s">
        <v>6218</v>
      </c>
      <c r="S236" s="107">
        <v>34</v>
      </c>
      <c r="T236" s="98" t="s">
        <v>6215</v>
      </c>
      <c r="U236" t="s">
        <v>7390</v>
      </c>
      <c r="V236" t="s">
        <v>6218</v>
      </c>
      <c r="W236" t="s">
        <v>6268</v>
      </c>
      <c r="Y236" s="98">
        <v>2</v>
      </c>
      <c r="Z236" s="98">
        <v>4</v>
      </c>
      <c r="AA236" s="98">
        <v>0</v>
      </c>
      <c r="AB236" s="98">
        <f>Y236+Z236+AA236</f>
        <v>6</v>
      </c>
      <c r="AC236" t="s">
        <v>6220</v>
      </c>
      <c r="AD236" t="s">
        <v>6218</v>
      </c>
      <c r="AF236" s="12">
        <v>1</v>
      </c>
      <c r="AG236" s="12">
        <v>5</v>
      </c>
      <c r="AH236" s="12">
        <f>AF236+AG236</f>
        <v>6</v>
      </c>
      <c r="AJ236" s="238">
        <v>10000</v>
      </c>
      <c r="AK236" s="238">
        <v>6000</v>
      </c>
      <c r="AL236" t="s">
        <v>8449</v>
      </c>
      <c r="AM236" t="s">
        <v>6215</v>
      </c>
      <c r="AN236" t="s">
        <v>6248</v>
      </c>
      <c r="AP236" s="238">
        <v>5000</v>
      </c>
      <c r="AQ236" s="113">
        <f t="shared" si="10"/>
        <v>116.06825742082405</v>
      </c>
      <c r="AR236" s="238">
        <v>7000</v>
      </c>
      <c r="AS236" s="141" t="s">
        <v>6223</v>
      </c>
      <c r="AT236" s="238">
        <v>3000</v>
      </c>
      <c r="AU236" s="238">
        <v>60000</v>
      </c>
      <c r="AV236" s="238">
        <v>40000</v>
      </c>
      <c r="AX236" t="s">
        <v>6218</v>
      </c>
      <c r="AY236" t="s">
        <v>6218</v>
      </c>
      <c r="AZ236" t="s">
        <v>6215</v>
      </c>
      <c r="BA236" t="s">
        <v>6218</v>
      </c>
      <c r="BB236" t="s">
        <v>6218</v>
      </c>
      <c r="BC236" t="s">
        <v>7311</v>
      </c>
      <c r="BD236" t="s">
        <v>9732</v>
      </c>
      <c r="BE236" t="s">
        <v>6218</v>
      </c>
      <c r="BF236" t="s">
        <v>6218</v>
      </c>
    </row>
    <row r="237" spans="1:59" x14ac:dyDescent="0.35">
      <c r="A237" s="98" t="s">
        <v>8684</v>
      </c>
      <c r="B237" s="17">
        <v>45336.545023148145</v>
      </c>
      <c r="C237" s="98" t="s">
        <v>8708</v>
      </c>
      <c r="D237" s="98" t="s">
        <v>6598</v>
      </c>
      <c r="E237" s="98" t="s">
        <v>721</v>
      </c>
      <c r="F237" s="98" t="s">
        <v>6598</v>
      </c>
      <c r="G237" s="98" t="s">
        <v>1245</v>
      </c>
      <c r="H237" s="98">
        <v>2010</v>
      </c>
      <c r="I237" s="98" t="s">
        <v>6230</v>
      </c>
      <c r="J237" s="98" t="s">
        <v>6215</v>
      </c>
      <c r="K237" s="98" t="s">
        <v>6216</v>
      </c>
      <c r="L237" s="98" t="s">
        <v>6215</v>
      </c>
      <c r="M237" s="98" t="s">
        <v>6267</v>
      </c>
      <c r="O237" s="98" t="s">
        <v>6215</v>
      </c>
      <c r="Q237" s="107">
        <v>167</v>
      </c>
      <c r="R237" s="107">
        <v>145</v>
      </c>
      <c r="S237" s="107">
        <v>312</v>
      </c>
      <c r="T237" s="98" t="s">
        <v>6215</v>
      </c>
      <c r="U237" s="98" t="s">
        <v>8150</v>
      </c>
      <c r="V237" s="98" t="s">
        <v>6215</v>
      </c>
      <c r="W237" s="98" t="s">
        <v>6219</v>
      </c>
      <c r="Y237" s="98">
        <v>6</v>
      </c>
      <c r="Z237" s="98">
        <v>6</v>
      </c>
      <c r="AA237" s="98">
        <v>2</v>
      </c>
      <c r="AB237" s="98">
        <f>SUM(Y237:AA237)</f>
        <v>14</v>
      </c>
      <c r="AC237" s="98" t="s">
        <v>6220</v>
      </c>
      <c r="AD237" s="98" t="s">
        <v>8709</v>
      </c>
      <c r="AF237" s="12">
        <v>7</v>
      </c>
      <c r="AG237" s="12">
        <v>11</v>
      </c>
      <c r="AH237" s="12">
        <f>SUM(AF237:AG237)</f>
        <v>18</v>
      </c>
      <c r="AJ237" s="18">
        <v>16000</v>
      </c>
      <c r="AK237" s="18">
        <v>7000</v>
      </c>
      <c r="AL237" s="98" t="s">
        <v>7392</v>
      </c>
      <c r="AM237" s="98" t="s">
        <v>6215</v>
      </c>
      <c r="AN237" s="98" t="s">
        <v>6233</v>
      </c>
      <c r="AP237" s="149">
        <v>13000</v>
      </c>
      <c r="AQ237" s="113">
        <f t="shared" si="10"/>
        <v>301.77746929414252</v>
      </c>
      <c r="AR237" s="18">
        <v>35000</v>
      </c>
      <c r="AS237" s="141" t="s">
        <v>6223</v>
      </c>
      <c r="AT237" s="298">
        <v>400000</v>
      </c>
      <c r="AU237" s="18">
        <v>1000000</v>
      </c>
      <c r="AV237" s="18">
        <v>60000</v>
      </c>
      <c r="AX237" s="98" t="s">
        <v>6215</v>
      </c>
      <c r="AY237" s="98" t="s">
        <v>6215</v>
      </c>
      <c r="AZ237" s="98" t="s">
        <v>6215</v>
      </c>
      <c r="BA237" s="98" t="s">
        <v>6215</v>
      </c>
      <c r="BB237" s="98" t="s">
        <v>6215</v>
      </c>
      <c r="BC237" s="98" t="s">
        <v>8710</v>
      </c>
      <c r="BD237" s="98" t="s">
        <v>6978</v>
      </c>
      <c r="BE237" s="98" t="s">
        <v>6215</v>
      </c>
      <c r="BF237" s="98" t="s">
        <v>8711</v>
      </c>
      <c r="BG237" s="98" t="s">
        <v>8712</v>
      </c>
    </row>
    <row r="238" spans="1:59" x14ac:dyDescent="0.35">
      <c r="A238" s="98" t="s">
        <v>7413</v>
      </c>
      <c r="B238" s="17">
        <v>45127</v>
      </c>
      <c r="C238" s="141" t="s">
        <v>7414</v>
      </c>
      <c r="D238" s="98" t="s">
        <v>7415</v>
      </c>
      <c r="E238" s="141" t="s">
        <v>230</v>
      </c>
      <c r="F238" s="98" t="s">
        <v>6481</v>
      </c>
      <c r="G238" s="98" t="s">
        <v>1245</v>
      </c>
      <c r="H238" s="115">
        <v>2013</v>
      </c>
      <c r="I238" s="98" t="s">
        <v>6230</v>
      </c>
      <c r="J238" s="98" t="s">
        <v>6215</v>
      </c>
      <c r="K238" s="98" t="s">
        <v>6245</v>
      </c>
      <c r="L238" s="98" t="s">
        <v>6215</v>
      </c>
      <c r="M238" s="98" t="s">
        <v>6267</v>
      </c>
      <c r="O238" s="98" t="s">
        <v>6215</v>
      </c>
      <c r="S238" s="107">
        <v>140</v>
      </c>
      <c r="T238" s="98" t="s">
        <v>6215</v>
      </c>
      <c r="V238" s="98" t="s">
        <v>6218</v>
      </c>
      <c r="W238" s="98" t="s">
        <v>6219</v>
      </c>
      <c r="AB238" s="98">
        <v>6</v>
      </c>
      <c r="AC238" s="98" t="s">
        <v>6220</v>
      </c>
      <c r="AD238" s="98" t="s">
        <v>7416</v>
      </c>
      <c r="AJ238" s="18"/>
      <c r="AK238" s="18"/>
      <c r="AN238" s="98" t="s">
        <v>6262</v>
      </c>
      <c r="AP238" s="264">
        <v>3000</v>
      </c>
      <c r="AQ238" s="113">
        <f t="shared" si="10"/>
        <v>69.640954452494427</v>
      </c>
      <c r="AR238" s="18">
        <v>6000</v>
      </c>
      <c r="AS238" s="141" t="s">
        <v>6223</v>
      </c>
      <c r="AT238" s="96"/>
      <c r="AU238" s="18">
        <v>110000</v>
      </c>
      <c r="AV238" s="18"/>
      <c r="AX238" s="98" t="s">
        <v>6215</v>
      </c>
      <c r="AY238" s="98" t="s">
        <v>6215</v>
      </c>
      <c r="AZ238" s="98" t="s">
        <v>6215</v>
      </c>
      <c r="BA238" s="98" t="s">
        <v>6215</v>
      </c>
      <c r="BB238" s="98" t="s">
        <v>6215</v>
      </c>
      <c r="BD238" s="98" t="s">
        <v>7417</v>
      </c>
      <c r="BF238" s="98" t="s">
        <v>6235</v>
      </c>
      <c r="BG238" s="98" t="s">
        <v>7418</v>
      </c>
    </row>
    <row r="239" spans="1:59" x14ac:dyDescent="0.35">
      <c r="A239" s="98" t="s">
        <v>10746</v>
      </c>
      <c r="B239" s="17">
        <v>45714.618402777778</v>
      </c>
      <c r="C239" s="154" t="s">
        <v>4213</v>
      </c>
      <c r="D239" s="154" t="s">
        <v>10927</v>
      </c>
      <c r="E239" s="244" t="s">
        <v>2965</v>
      </c>
      <c r="F239" s="154" t="s">
        <v>6684</v>
      </c>
      <c r="G239" s="154" t="s">
        <v>1245</v>
      </c>
      <c r="H239" s="115">
        <v>2021</v>
      </c>
      <c r="I239" s="154" t="s">
        <v>6230</v>
      </c>
      <c r="J239" s="154" t="s">
        <v>6215</v>
      </c>
      <c r="K239" s="154" t="s">
        <v>6216</v>
      </c>
      <c r="L239" s="154" t="s">
        <v>6215</v>
      </c>
      <c r="M239" s="154" t="s">
        <v>6267</v>
      </c>
      <c r="O239" s="154" t="s">
        <v>6215</v>
      </c>
      <c r="Q239" s="243">
        <v>50</v>
      </c>
      <c r="R239" s="243">
        <v>55</v>
      </c>
      <c r="S239" s="243">
        <f>Q239+R239</f>
        <v>105</v>
      </c>
      <c r="T239" s="154" t="s">
        <v>6215</v>
      </c>
      <c r="U239" s="154" t="s">
        <v>8150</v>
      </c>
      <c r="V239" s="154" t="s">
        <v>6215</v>
      </c>
      <c r="W239" s="154" t="s">
        <v>6219</v>
      </c>
      <c r="Y239" s="244">
        <v>6</v>
      </c>
      <c r="Z239" s="244">
        <v>6</v>
      </c>
      <c r="AA239" s="244">
        <v>2</v>
      </c>
      <c r="AB239" s="98">
        <f>SUM(Y239:AA239)</f>
        <v>14</v>
      </c>
      <c r="AC239" s="154" t="s">
        <v>6246</v>
      </c>
      <c r="AD239" s="154" t="s">
        <v>6357</v>
      </c>
      <c r="AF239" s="315">
        <v>4</v>
      </c>
      <c r="AG239" s="315">
        <v>6</v>
      </c>
      <c r="AH239" s="12">
        <f>SUM(AF239:AG239)</f>
        <v>10</v>
      </c>
      <c r="AJ239" s="316">
        <v>12000</v>
      </c>
      <c r="AK239" s="316">
        <v>5000</v>
      </c>
      <c r="AL239" s="154" t="s">
        <v>8267</v>
      </c>
      <c r="AM239" s="154" t="s">
        <v>6215</v>
      </c>
      <c r="AN239" s="154" t="s">
        <v>6262</v>
      </c>
      <c r="AP239" s="316">
        <v>4400</v>
      </c>
      <c r="AQ239" s="113">
        <f t="shared" si="10"/>
        <v>102.14006653032516</v>
      </c>
      <c r="AR239" s="316">
        <v>7500</v>
      </c>
      <c r="AS239" s="141" t="s">
        <v>6223</v>
      </c>
      <c r="AT239" s="316">
        <v>3000</v>
      </c>
      <c r="AU239" s="316">
        <v>500000</v>
      </c>
      <c r="AV239" s="316">
        <v>150000</v>
      </c>
      <c r="AX239" s="154" t="s">
        <v>6215</v>
      </c>
      <c r="AY239" s="154" t="s">
        <v>6215</v>
      </c>
      <c r="AZ239" s="154" t="s">
        <v>6215</v>
      </c>
      <c r="BA239" s="154" t="s">
        <v>6215</v>
      </c>
      <c r="BB239" s="154" t="s">
        <v>6215</v>
      </c>
      <c r="BC239" s="154" t="s">
        <v>10643</v>
      </c>
      <c r="BD239" s="154" t="s">
        <v>8450</v>
      </c>
      <c r="BE239" s="154" t="s">
        <v>6218</v>
      </c>
      <c r="BF239" s="154" t="s">
        <v>8623</v>
      </c>
    </row>
    <row r="240" spans="1:59" x14ac:dyDescent="0.35">
      <c r="A240" s="98" t="s">
        <v>9672</v>
      </c>
      <c r="B240" s="17">
        <v>45488</v>
      </c>
      <c r="C240" t="s">
        <v>2640</v>
      </c>
      <c r="D240" t="s">
        <v>9659</v>
      </c>
      <c r="E240" s="98" t="s">
        <v>549</v>
      </c>
      <c r="F240" t="s">
        <v>6286</v>
      </c>
      <c r="G240" t="s">
        <v>1248</v>
      </c>
      <c r="H240" s="115">
        <v>2010</v>
      </c>
      <c r="I240" t="s">
        <v>6294</v>
      </c>
      <c r="J240" t="s">
        <v>6215</v>
      </c>
      <c r="K240" t="s">
        <v>6216</v>
      </c>
      <c r="L240" t="s">
        <v>6215</v>
      </c>
      <c r="M240" t="s">
        <v>6267</v>
      </c>
      <c r="O240" t="s">
        <v>6218</v>
      </c>
      <c r="Q240" s="107">
        <v>50</v>
      </c>
      <c r="R240" s="107">
        <v>70</v>
      </c>
      <c r="S240" s="107">
        <v>120</v>
      </c>
      <c r="T240" s="98" t="s">
        <v>6215</v>
      </c>
      <c r="U240" t="s">
        <v>8150</v>
      </c>
      <c r="V240" t="s">
        <v>6218</v>
      </c>
      <c r="W240" t="s">
        <v>6219</v>
      </c>
      <c r="Y240" s="98">
        <v>4</v>
      </c>
      <c r="Z240" s="98">
        <v>6</v>
      </c>
      <c r="AA240" s="98">
        <v>2</v>
      </c>
      <c r="AB240" s="98">
        <f>Y240+Z240+AA240</f>
        <v>12</v>
      </c>
      <c r="AC240" t="s">
        <v>6246</v>
      </c>
      <c r="AD240" t="s">
        <v>9660</v>
      </c>
      <c r="AF240" s="12">
        <v>4</v>
      </c>
      <c r="AG240" s="12">
        <v>8</v>
      </c>
      <c r="AH240" s="12">
        <f>AF240+AG240</f>
        <v>12</v>
      </c>
      <c r="AJ240" s="238">
        <v>15000</v>
      </c>
      <c r="AK240" s="238">
        <v>9000</v>
      </c>
      <c r="AL240" t="s">
        <v>7392</v>
      </c>
      <c r="AM240" t="s">
        <v>6215</v>
      </c>
      <c r="AN240" t="s">
        <v>6262</v>
      </c>
      <c r="AP240" s="238">
        <v>6000</v>
      </c>
      <c r="AQ240" s="113">
        <f t="shared" si="10"/>
        <v>139.28190890498885</v>
      </c>
      <c r="AR240" s="238">
        <v>9000</v>
      </c>
      <c r="AS240" s="141" t="s">
        <v>6223</v>
      </c>
      <c r="AT240" s="238">
        <v>45000</v>
      </c>
      <c r="AU240" s="238">
        <v>316700</v>
      </c>
      <c r="AV240" s="238">
        <v>290000</v>
      </c>
      <c r="AX240" t="s">
        <v>6215</v>
      </c>
      <c r="AY240" t="s">
        <v>6215</v>
      </c>
      <c r="AZ240" t="s">
        <v>6215</v>
      </c>
      <c r="BA240" t="s">
        <v>6215</v>
      </c>
      <c r="BB240" t="s">
        <v>6218</v>
      </c>
      <c r="BC240" t="s">
        <v>9661</v>
      </c>
      <c r="BD240" t="s">
        <v>9662</v>
      </c>
      <c r="BE240" t="s">
        <v>6218</v>
      </c>
      <c r="BF240" t="s">
        <v>9663</v>
      </c>
    </row>
    <row r="241" spans="1:59" x14ac:dyDescent="0.35">
      <c r="A241" s="98" t="s">
        <v>8243</v>
      </c>
      <c r="B241" s="17">
        <v>45230.636863425898</v>
      </c>
      <c r="C241" s="141" t="s">
        <v>1282</v>
      </c>
      <c r="D241" s="141" t="s">
        <v>7600</v>
      </c>
      <c r="E241" s="141" t="s">
        <v>102</v>
      </c>
      <c r="F241" s="141" t="s">
        <v>6213</v>
      </c>
      <c r="G241" s="141" t="s">
        <v>1248</v>
      </c>
      <c r="H241" s="288">
        <v>2003</v>
      </c>
      <c r="I241" s="141" t="s">
        <v>6230</v>
      </c>
      <c r="J241" s="141" t="s">
        <v>6215</v>
      </c>
      <c r="K241" s="141" t="s">
        <v>6216</v>
      </c>
      <c r="L241" s="141" t="s">
        <v>6215</v>
      </c>
      <c r="M241" s="141" t="s">
        <v>6217</v>
      </c>
      <c r="N241" s="141"/>
      <c r="O241" s="141" t="s">
        <v>6218</v>
      </c>
      <c r="S241" s="237">
        <v>250</v>
      </c>
      <c r="T241" s="141" t="s">
        <v>6215</v>
      </c>
      <c r="U241" s="141" t="s">
        <v>7390</v>
      </c>
      <c r="V241" s="141" t="s">
        <v>6218</v>
      </c>
      <c r="W241" s="141" t="s">
        <v>6268</v>
      </c>
      <c r="Y241" s="98">
        <v>3</v>
      </c>
      <c r="Z241" s="98">
        <v>4</v>
      </c>
      <c r="AA241" s="98">
        <v>2</v>
      </c>
      <c r="AB241" s="141">
        <v>9</v>
      </c>
      <c r="AC241" s="141" t="s">
        <v>6254</v>
      </c>
      <c r="AD241" s="141" t="s">
        <v>8244</v>
      </c>
      <c r="AJ241" s="18"/>
      <c r="AK241" s="18"/>
      <c r="AM241" s="141" t="s">
        <v>6215</v>
      </c>
      <c r="AN241" s="141" t="s">
        <v>6896</v>
      </c>
      <c r="AP241" s="264">
        <v>3000</v>
      </c>
      <c r="AQ241" s="113">
        <f t="shared" si="10"/>
        <v>69.640954452494427</v>
      </c>
      <c r="AR241" s="18">
        <v>5000</v>
      </c>
      <c r="AS241" s="141" t="s">
        <v>6223</v>
      </c>
      <c r="AT241" s="96"/>
      <c r="AU241" s="18"/>
      <c r="AV241" s="18"/>
      <c r="AX241" s="141" t="s">
        <v>6215</v>
      </c>
      <c r="AY241" s="141" t="s">
        <v>6215</v>
      </c>
      <c r="AZ241" s="141" t="s">
        <v>6215</v>
      </c>
      <c r="BA241" s="141" t="s">
        <v>6215</v>
      </c>
      <c r="BB241" s="141" t="s">
        <v>6218</v>
      </c>
      <c r="BC241" s="141" t="s">
        <v>8245</v>
      </c>
      <c r="BD241" s="141" t="s">
        <v>8246</v>
      </c>
      <c r="BE241" s="141" t="s">
        <v>6218</v>
      </c>
      <c r="BF241" s="141" t="s">
        <v>6235</v>
      </c>
      <c r="BG241" s="98" t="s">
        <v>8247</v>
      </c>
    </row>
    <row r="242" spans="1:59" x14ac:dyDescent="0.35">
      <c r="A242" s="98" t="s">
        <v>9047</v>
      </c>
      <c r="B242" s="17">
        <v>45440.729537037034</v>
      </c>
      <c r="C242" t="s">
        <v>2299</v>
      </c>
      <c r="D242" t="s">
        <v>9226</v>
      </c>
      <c r="E242" s="98" t="s">
        <v>420</v>
      </c>
      <c r="F242" t="s">
        <v>6293</v>
      </c>
      <c r="G242" t="s">
        <v>1248</v>
      </c>
      <c r="H242" s="115">
        <v>2020</v>
      </c>
      <c r="I242" t="s">
        <v>6294</v>
      </c>
      <c r="J242" t="s">
        <v>6215</v>
      </c>
      <c r="K242" t="s">
        <v>6216</v>
      </c>
      <c r="L242" t="s">
        <v>6215</v>
      </c>
      <c r="M242" t="s">
        <v>6231</v>
      </c>
      <c r="N242"/>
      <c r="O242" t="s">
        <v>6218</v>
      </c>
      <c r="S242" s="107">
        <v>170</v>
      </c>
      <c r="T242" s="98" t="s">
        <v>6215</v>
      </c>
      <c r="U242" t="s">
        <v>6474</v>
      </c>
      <c r="V242" t="s">
        <v>6215</v>
      </c>
      <c r="W242" t="s">
        <v>6268</v>
      </c>
      <c r="Y242" s="98">
        <v>2</v>
      </c>
      <c r="Z242" s="98">
        <v>2</v>
      </c>
      <c r="AA242" s="98">
        <v>0</v>
      </c>
      <c r="AB242" s="98">
        <f>Y242+Z242+AA242</f>
        <v>4</v>
      </c>
      <c r="AC242" t="s">
        <v>6231</v>
      </c>
      <c r="AD242" t="s">
        <v>8812</v>
      </c>
      <c r="AF242" s="12">
        <v>2</v>
      </c>
      <c r="AG242" s="12">
        <v>6</v>
      </c>
      <c r="AH242" s="12">
        <f>AF242+AG242</f>
        <v>8</v>
      </c>
      <c r="AJ242" s="238">
        <v>6000</v>
      </c>
      <c r="AK242" s="238">
        <v>5500</v>
      </c>
      <c r="AL242" t="s">
        <v>7392</v>
      </c>
      <c r="AM242" t="s">
        <v>6215</v>
      </c>
      <c r="AN242" t="s">
        <v>6262</v>
      </c>
      <c r="AP242" s="113">
        <v>4200</v>
      </c>
      <c r="AQ242" s="113">
        <f t="shared" si="10"/>
        <v>97.497336233492206</v>
      </c>
      <c r="AR242" s="113">
        <v>2500</v>
      </c>
      <c r="AS242" s="141" t="s">
        <v>6223</v>
      </c>
      <c r="AT242" s="307">
        <v>34000</v>
      </c>
      <c r="AU242" s="238">
        <v>300500</v>
      </c>
      <c r="AV242" s="238">
        <v>134000</v>
      </c>
      <c r="AX242" t="s">
        <v>6215</v>
      </c>
      <c r="AY242" t="s">
        <v>6215</v>
      </c>
      <c r="AZ242" t="s">
        <v>6218</v>
      </c>
      <c r="BA242" t="s">
        <v>6218</v>
      </c>
      <c r="BB242" t="s">
        <v>6215</v>
      </c>
      <c r="BC242" t="s">
        <v>8110</v>
      </c>
      <c r="BD242" t="s">
        <v>9227</v>
      </c>
      <c r="BE242" t="s">
        <v>6218</v>
      </c>
      <c r="BF242" t="s">
        <v>8110</v>
      </c>
    </row>
    <row r="243" spans="1:59" x14ac:dyDescent="0.35">
      <c r="A243" s="98" t="s">
        <v>8618</v>
      </c>
      <c r="B243" s="17">
        <v>45351.492604166669</v>
      </c>
      <c r="C243" s="98" t="s">
        <v>1747</v>
      </c>
      <c r="D243" s="98" t="s">
        <v>8836</v>
      </c>
      <c r="E243" s="98" t="s">
        <v>102</v>
      </c>
      <c r="F243" s="98" t="s">
        <v>6213</v>
      </c>
      <c r="G243" s="98" t="s">
        <v>1248</v>
      </c>
      <c r="H243" s="98">
        <v>2019</v>
      </c>
      <c r="I243" s="98" t="s">
        <v>6294</v>
      </c>
      <c r="J243" s="98" t="s">
        <v>6218</v>
      </c>
      <c r="K243" s="98" t="s">
        <v>6216</v>
      </c>
      <c r="L243" s="98" t="s">
        <v>6215</v>
      </c>
      <c r="M243" s="98" t="s">
        <v>6267</v>
      </c>
      <c r="O243" s="98" t="s">
        <v>6218</v>
      </c>
      <c r="S243" s="107">
        <v>145</v>
      </c>
      <c r="T243" s="98" t="s">
        <v>6215</v>
      </c>
      <c r="U243" s="98" t="s">
        <v>7390</v>
      </c>
      <c r="V243" s="98" t="s">
        <v>6218</v>
      </c>
      <c r="W243" s="98" t="s">
        <v>6268</v>
      </c>
      <c r="Y243" s="98">
        <v>1</v>
      </c>
      <c r="Z243" s="98">
        <v>2</v>
      </c>
      <c r="AA243" s="98">
        <v>1</v>
      </c>
      <c r="AB243" s="98">
        <f>SUM(Y243:AA243)</f>
        <v>4</v>
      </c>
      <c r="AC243" s="98" t="s">
        <v>6231</v>
      </c>
      <c r="AD243" s="98" t="s">
        <v>8837</v>
      </c>
      <c r="AF243" s="12">
        <v>7</v>
      </c>
      <c r="AG243" s="12">
        <v>6</v>
      </c>
      <c r="AH243" s="12">
        <f>SUM(AF243:AG243)</f>
        <v>13</v>
      </c>
      <c r="AJ243" s="18">
        <v>32000</v>
      </c>
      <c r="AK243" s="18">
        <v>10000</v>
      </c>
      <c r="AL243" s="98" t="s">
        <v>8449</v>
      </c>
      <c r="AM243" s="98" t="s">
        <v>6215</v>
      </c>
      <c r="AN243" s="98" t="s">
        <v>6233</v>
      </c>
      <c r="AP243" s="149">
        <v>7000</v>
      </c>
      <c r="AQ243" s="113">
        <f t="shared" si="10"/>
        <v>162.49556038915367</v>
      </c>
      <c r="AR243" s="18">
        <v>9000</v>
      </c>
      <c r="AS243" s="141" t="s">
        <v>6223</v>
      </c>
      <c r="AT243" s="298">
        <v>100000</v>
      </c>
      <c r="AU243" s="18">
        <v>400000</v>
      </c>
      <c r="AV243" s="18">
        <v>250000</v>
      </c>
      <c r="AX243" s="98" t="s">
        <v>6215</v>
      </c>
      <c r="AY243" s="98" t="s">
        <v>6215</v>
      </c>
      <c r="AZ243" s="98" t="s">
        <v>6215</v>
      </c>
      <c r="BA243" s="98" t="s">
        <v>6215</v>
      </c>
      <c r="BB243" s="98" t="s">
        <v>6218</v>
      </c>
      <c r="BC243" s="98" t="s">
        <v>8838</v>
      </c>
      <c r="BD243" s="98" t="s">
        <v>8839</v>
      </c>
      <c r="BE243" s="98" t="s">
        <v>6218</v>
      </c>
      <c r="BF243" s="98" t="s">
        <v>6235</v>
      </c>
      <c r="BG243" s="98" t="s">
        <v>8840</v>
      </c>
    </row>
    <row r="244" spans="1:59" x14ac:dyDescent="0.35">
      <c r="A244" s="98" t="s">
        <v>7238</v>
      </c>
      <c r="B244" s="17">
        <v>45117.491377314815</v>
      </c>
      <c r="C244" s="98" t="s">
        <v>1010</v>
      </c>
      <c r="D244" t="s">
        <v>6405</v>
      </c>
      <c r="E244" s="98" t="s">
        <v>146</v>
      </c>
      <c r="F244" s="98" t="s">
        <v>6213</v>
      </c>
      <c r="G244" s="98" t="s">
        <v>1245</v>
      </c>
      <c r="H244" s="115">
        <v>2008</v>
      </c>
      <c r="I244" s="98" t="s">
        <v>6230</v>
      </c>
      <c r="J244" s="98" t="s">
        <v>6215</v>
      </c>
      <c r="K244" s="98" t="s">
        <v>6216</v>
      </c>
      <c r="L244" s="98" t="s">
        <v>6215</v>
      </c>
      <c r="M244" s="98" t="s">
        <v>6217</v>
      </c>
      <c r="O244" s="98" t="s">
        <v>6215</v>
      </c>
      <c r="S244" s="107">
        <v>325</v>
      </c>
      <c r="T244" s="98" t="s">
        <v>6215</v>
      </c>
      <c r="V244" s="98" t="s">
        <v>6215</v>
      </c>
      <c r="W244" s="98" t="s">
        <v>6219</v>
      </c>
      <c r="AB244" s="98">
        <v>16</v>
      </c>
      <c r="AC244" s="98" t="s">
        <v>6220</v>
      </c>
      <c r="AD244" s="98" t="s">
        <v>6538</v>
      </c>
      <c r="AJ244" s="18"/>
      <c r="AK244" s="18"/>
      <c r="AN244" s="98" t="s">
        <v>6389</v>
      </c>
      <c r="AP244" s="272">
        <v>3000</v>
      </c>
      <c r="AQ244" s="113">
        <f t="shared" si="10"/>
        <v>69.640954452494427</v>
      </c>
      <c r="AR244" s="273">
        <v>5600</v>
      </c>
      <c r="AS244" s="141" t="s">
        <v>6223</v>
      </c>
      <c r="AT244" s="274">
        <v>45000</v>
      </c>
      <c r="AU244" s="273">
        <v>250000</v>
      </c>
      <c r="AV244" s="273">
        <v>150000</v>
      </c>
      <c r="AX244" s="98" t="s">
        <v>6215</v>
      </c>
      <c r="AY244" s="98" t="s">
        <v>6215</v>
      </c>
      <c r="AZ244" s="98" t="s">
        <v>6215</v>
      </c>
      <c r="BA244" s="98" t="s">
        <v>6215</v>
      </c>
      <c r="BB244" s="98" t="s">
        <v>6218</v>
      </c>
      <c r="BD244" s="98" t="s">
        <v>6653</v>
      </c>
      <c r="BF244" s="98" t="s">
        <v>6235</v>
      </c>
      <c r="BG244" s="98" t="s">
        <v>7239</v>
      </c>
    </row>
    <row r="245" spans="1:59" x14ac:dyDescent="0.35">
      <c r="A245" s="98" t="s">
        <v>10795</v>
      </c>
      <c r="B245" s="17">
        <v>45706.708819444444</v>
      </c>
      <c r="C245" s="154" t="s">
        <v>4195</v>
      </c>
      <c r="D245" s="154" t="s">
        <v>10869</v>
      </c>
      <c r="E245" s="244" t="s">
        <v>32</v>
      </c>
      <c r="F245" s="154" t="s">
        <v>6213</v>
      </c>
      <c r="G245" s="154" t="s">
        <v>1245</v>
      </c>
      <c r="H245" s="115">
        <v>2015</v>
      </c>
      <c r="I245" s="154" t="s">
        <v>6230</v>
      </c>
      <c r="J245" s="154" t="s">
        <v>6215</v>
      </c>
      <c r="K245" s="154" t="s">
        <v>6216</v>
      </c>
      <c r="L245" s="154" t="s">
        <v>6215</v>
      </c>
      <c r="M245" s="154" t="s">
        <v>6217</v>
      </c>
      <c r="O245" s="154" t="s">
        <v>6215</v>
      </c>
      <c r="Q245" s="243">
        <v>55</v>
      </c>
      <c r="R245" s="243">
        <v>40</v>
      </c>
      <c r="S245" s="243">
        <f>Q245+R245</f>
        <v>95</v>
      </c>
      <c r="T245" s="154" t="s">
        <v>6215</v>
      </c>
      <c r="U245" s="154" t="s">
        <v>7390</v>
      </c>
      <c r="V245" s="154" t="s">
        <v>6215</v>
      </c>
      <c r="W245" s="154" t="s">
        <v>6268</v>
      </c>
      <c r="Y245" s="244">
        <v>2</v>
      </c>
      <c r="Z245" s="244">
        <v>2</v>
      </c>
      <c r="AA245" s="244">
        <v>1</v>
      </c>
      <c r="AB245" s="98">
        <f>SUM(Y245:AA245)</f>
        <v>5</v>
      </c>
      <c r="AC245" s="154" t="s">
        <v>6220</v>
      </c>
      <c r="AD245" s="154" t="s">
        <v>8431</v>
      </c>
      <c r="AF245" s="315">
        <v>2</v>
      </c>
      <c r="AG245" s="315">
        <v>4</v>
      </c>
      <c r="AH245" s="12">
        <f>SUM(AF245:AG245)</f>
        <v>6</v>
      </c>
      <c r="AJ245" s="316">
        <v>8000</v>
      </c>
      <c r="AK245" s="316">
        <v>5000</v>
      </c>
      <c r="AL245" s="154" t="s">
        <v>8363</v>
      </c>
      <c r="AM245" s="154" t="s">
        <v>6215</v>
      </c>
      <c r="AN245" s="154" t="s">
        <v>6262</v>
      </c>
      <c r="AP245" s="316">
        <v>3000</v>
      </c>
      <c r="AQ245" s="113">
        <f t="shared" si="10"/>
        <v>69.640954452494427</v>
      </c>
      <c r="AR245" s="316">
        <v>25000</v>
      </c>
      <c r="AS245" s="141" t="s">
        <v>6223</v>
      </c>
      <c r="AT245" s="316">
        <v>200</v>
      </c>
      <c r="AU245" s="316">
        <v>120000</v>
      </c>
      <c r="AV245" s="316">
        <v>60000</v>
      </c>
      <c r="AX245" s="154" t="s">
        <v>6215</v>
      </c>
      <c r="AY245" s="154" t="s">
        <v>6215</v>
      </c>
      <c r="AZ245" s="154" t="s">
        <v>6215</v>
      </c>
      <c r="BA245" s="154" t="s">
        <v>6215</v>
      </c>
      <c r="BB245" s="154" t="s">
        <v>6215</v>
      </c>
      <c r="BC245" s="154" t="s">
        <v>9728</v>
      </c>
      <c r="BD245" s="154" t="s">
        <v>6774</v>
      </c>
      <c r="BE245" s="154" t="s">
        <v>6215</v>
      </c>
      <c r="BF245" s="154" t="s">
        <v>6218</v>
      </c>
    </row>
    <row r="246" spans="1:59" x14ac:dyDescent="0.35">
      <c r="A246" s="98" t="s">
        <v>6952</v>
      </c>
      <c r="B246" s="17">
        <v>45087.528703703705</v>
      </c>
      <c r="C246" s="98" t="s">
        <v>3209</v>
      </c>
      <c r="D246" s="98" t="s">
        <v>6953</v>
      </c>
      <c r="E246" s="98" t="s">
        <v>32</v>
      </c>
      <c r="F246" s="98" t="s">
        <v>6213</v>
      </c>
      <c r="G246" s="98" t="s">
        <v>1245</v>
      </c>
      <c r="H246" s="115">
        <v>2011</v>
      </c>
      <c r="I246" s="98" t="s">
        <v>6230</v>
      </c>
      <c r="J246" s="98" t="s">
        <v>6215</v>
      </c>
      <c r="K246" s="98" t="s">
        <v>6216</v>
      </c>
      <c r="L246" s="98" t="s">
        <v>6215</v>
      </c>
      <c r="M246" s="98" t="s">
        <v>6217</v>
      </c>
      <c r="O246" s="98" t="s">
        <v>6215</v>
      </c>
      <c r="S246" s="107">
        <v>300</v>
      </c>
      <c r="T246" s="98" t="s">
        <v>6215</v>
      </c>
      <c r="V246" s="98" t="s">
        <v>6218</v>
      </c>
      <c r="W246" s="98" t="s">
        <v>6219</v>
      </c>
      <c r="AB246" s="98">
        <v>6</v>
      </c>
      <c r="AC246" s="98" t="s">
        <v>6220</v>
      </c>
      <c r="AD246" s="98" t="s">
        <v>6954</v>
      </c>
      <c r="AJ246" s="18"/>
      <c r="AK246" s="18"/>
      <c r="AM246" s="98" t="s">
        <v>6215</v>
      </c>
      <c r="AN246" s="98" t="s">
        <v>6233</v>
      </c>
      <c r="AP246" s="264">
        <v>3000</v>
      </c>
      <c r="AQ246" s="113">
        <f t="shared" si="10"/>
        <v>69.640954452494427</v>
      </c>
      <c r="AR246" s="18">
        <v>5000</v>
      </c>
      <c r="AS246" s="141" t="s">
        <v>6223</v>
      </c>
      <c r="AT246" s="96"/>
      <c r="AU246" s="18">
        <v>50000</v>
      </c>
      <c r="AV246" s="18"/>
      <c r="AX246" s="98" t="s">
        <v>6218</v>
      </c>
      <c r="AY246" s="98" t="s">
        <v>6215</v>
      </c>
      <c r="AZ246" s="98" t="s">
        <v>6218</v>
      </c>
      <c r="BA246" s="98" t="s">
        <v>6215</v>
      </c>
      <c r="BB246" s="98" t="s">
        <v>6215</v>
      </c>
      <c r="BD246" s="98" t="s">
        <v>6955</v>
      </c>
      <c r="BF246" s="98" t="s">
        <v>6956</v>
      </c>
      <c r="BG246" s="98" t="s">
        <v>6957</v>
      </c>
    </row>
    <row r="247" spans="1:59" x14ac:dyDescent="0.35">
      <c r="A247" s="98" t="s">
        <v>9329</v>
      </c>
      <c r="B247" s="17">
        <v>45469.370081018518</v>
      </c>
      <c r="C247" t="s">
        <v>2538</v>
      </c>
      <c r="D247" t="s">
        <v>9508</v>
      </c>
      <c r="E247" s="98" t="s">
        <v>1382</v>
      </c>
      <c r="F247" t="s">
        <v>6469</v>
      </c>
      <c r="G247" t="s">
        <v>1248</v>
      </c>
      <c r="H247" s="115">
        <v>2014</v>
      </c>
      <c r="I247" t="s">
        <v>6294</v>
      </c>
      <c r="J247" t="s">
        <v>6215</v>
      </c>
      <c r="K247" t="s">
        <v>6216</v>
      </c>
      <c r="L247" t="s">
        <v>6215</v>
      </c>
      <c r="M247" t="s">
        <v>6267</v>
      </c>
      <c r="O247" t="s">
        <v>6215</v>
      </c>
      <c r="P247"/>
      <c r="Q247" s="107">
        <v>100</v>
      </c>
      <c r="R247" s="107">
        <v>150</v>
      </c>
      <c r="S247" s="107">
        <f>SUM(Q247:R247)</f>
        <v>250</v>
      </c>
      <c r="T247" s="98" t="s">
        <v>6215</v>
      </c>
      <c r="U247" t="s">
        <v>8150</v>
      </c>
      <c r="V247" t="s">
        <v>6215</v>
      </c>
      <c r="W247" t="s">
        <v>6219</v>
      </c>
      <c r="Y247" s="98">
        <v>8</v>
      </c>
      <c r="Z247" s="98">
        <v>8</v>
      </c>
      <c r="AA247" s="98">
        <v>0</v>
      </c>
      <c r="AB247" s="98">
        <f>SUM(Y247:AA247)</f>
        <v>16</v>
      </c>
      <c r="AC247" t="s">
        <v>6757</v>
      </c>
      <c r="AD247" t="s">
        <v>9509</v>
      </c>
      <c r="AF247" s="12">
        <v>6</v>
      </c>
      <c r="AG247" s="12">
        <v>8</v>
      </c>
      <c r="AH247" s="12">
        <f>AF247+AG247</f>
        <v>14</v>
      </c>
      <c r="AJ247" s="238">
        <v>12000</v>
      </c>
      <c r="AK247" s="238">
        <v>9000</v>
      </c>
      <c r="AL247" t="s">
        <v>8251</v>
      </c>
      <c r="AM247" t="s">
        <v>6215</v>
      </c>
      <c r="AN247" t="s">
        <v>6233</v>
      </c>
      <c r="AP247" s="238">
        <v>7500</v>
      </c>
      <c r="AQ247" s="113">
        <f t="shared" si="10"/>
        <v>174.10238613123607</v>
      </c>
      <c r="AR247" s="238">
        <v>13000</v>
      </c>
      <c r="AS247" s="141" t="s">
        <v>6223</v>
      </c>
      <c r="AT247" s="282">
        <v>40000</v>
      </c>
      <c r="AU247" s="283">
        <v>500000</v>
      </c>
      <c r="AV247" s="283">
        <v>200000</v>
      </c>
      <c r="AX247" t="s">
        <v>6215</v>
      </c>
      <c r="AY247" t="s">
        <v>6215</v>
      </c>
      <c r="AZ247" t="s">
        <v>6215</v>
      </c>
      <c r="BA247" t="s">
        <v>6215</v>
      </c>
      <c r="BB247" t="s">
        <v>6215</v>
      </c>
      <c r="BC247" t="s">
        <v>9510</v>
      </c>
      <c r="BD247" t="s">
        <v>9511</v>
      </c>
      <c r="BE247" t="s">
        <v>6215</v>
      </c>
      <c r="BF247" t="s">
        <v>6218</v>
      </c>
    </row>
    <row r="248" spans="1:59" x14ac:dyDescent="0.35">
      <c r="A248" s="98" t="s">
        <v>7669</v>
      </c>
      <c r="B248" s="17">
        <v>45141.546296296299</v>
      </c>
      <c r="C248" s="98" t="s">
        <v>559</v>
      </c>
      <c r="D248" s="98" t="s">
        <v>7670</v>
      </c>
      <c r="E248" s="98" t="s">
        <v>2742</v>
      </c>
      <c r="F248" s="98" t="s">
        <v>6795</v>
      </c>
      <c r="G248" s="98" t="s">
        <v>1248</v>
      </c>
      <c r="H248" s="115">
        <v>2016</v>
      </c>
      <c r="I248" s="98" t="s">
        <v>6294</v>
      </c>
      <c r="J248" s="98" t="s">
        <v>6215</v>
      </c>
      <c r="K248" s="98" t="s">
        <v>6216</v>
      </c>
      <c r="L248" s="98" t="s">
        <v>6218</v>
      </c>
      <c r="M248" s="98" t="s">
        <v>6231</v>
      </c>
      <c r="O248" s="98" t="s">
        <v>6218</v>
      </c>
      <c r="S248" s="107">
        <v>240</v>
      </c>
      <c r="T248" s="98" t="s">
        <v>6215</v>
      </c>
      <c r="V248" s="98" t="s">
        <v>6215</v>
      </c>
      <c r="W248" s="98" t="s">
        <v>6219</v>
      </c>
      <c r="AB248" s="98">
        <v>6</v>
      </c>
      <c r="AC248" s="98" t="s">
        <v>6757</v>
      </c>
      <c r="AD248" s="98" t="s">
        <v>7671</v>
      </c>
      <c r="AJ248" s="18"/>
      <c r="AK248" s="18"/>
      <c r="AN248" s="98" t="s">
        <v>6233</v>
      </c>
      <c r="AP248" s="264">
        <v>3000</v>
      </c>
      <c r="AQ248" s="113">
        <f t="shared" si="10"/>
        <v>69.640954452494427</v>
      </c>
      <c r="AR248" s="18">
        <v>13000</v>
      </c>
      <c r="AS248" s="141" t="s">
        <v>6223</v>
      </c>
      <c r="AT248" s="96"/>
      <c r="AU248" s="18"/>
      <c r="AV248" s="18"/>
      <c r="AX248" s="98" t="s">
        <v>6215</v>
      </c>
      <c r="AY248" s="98" t="s">
        <v>6215</v>
      </c>
      <c r="AZ248" s="98" t="s">
        <v>6215</v>
      </c>
      <c r="BA248" s="98" t="s">
        <v>6215</v>
      </c>
      <c r="BB248" s="98" t="s">
        <v>6218</v>
      </c>
      <c r="BD248" s="98" t="s">
        <v>7672</v>
      </c>
      <c r="BF248" s="98" t="s">
        <v>6235</v>
      </c>
      <c r="BG248" s="98" t="s">
        <v>7673</v>
      </c>
    </row>
    <row r="249" spans="1:59" x14ac:dyDescent="0.35">
      <c r="A249" s="98" t="s">
        <v>7387</v>
      </c>
      <c r="B249" s="17">
        <v>45126.494444444441</v>
      </c>
      <c r="C249" t="s">
        <v>7388</v>
      </c>
      <c r="D249" t="s">
        <v>7389</v>
      </c>
      <c r="E249" s="98" t="s">
        <v>261</v>
      </c>
      <c r="F249" t="s">
        <v>6286</v>
      </c>
      <c r="G249" t="s">
        <v>1248</v>
      </c>
      <c r="H249" s="115">
        <v>2005</v>
      </c>
      <c r="I249" t="s">
        <v>6230</v>
      </c>
      <c r="J249" t="s">
        <v>6215</v>
      </c>
      <c r="K249" t="s">
        <v>6216</v>
      </c>
      <c r="L249" t="s">
        <v>6215</v>
      </c>
      <c r="M249" t="s">
        <v>6267</v>
      </c>
      <c r="O249" t="s">
        <v>6215</v>
      </c>
      <c r="P249"/>
      <c r="Q249" s="107">
        <v>49</v>
      </c>
      <c r="R249" s="107">
        <v>32</v>
      </c>
      <c r="S249" s="107">
        <f>SUM(Q249:R249)</f>
        <v>81</v>
      </c>
      <c r="T249" s="98" t="s">
        <v>6215</v>
      </c>
      <c r="U249" t="s">
        <v>7390</v>
      </c>
      <c r="V249" t="s">
        <v>6215</v>
      </c>
      <c r="W249" t="s">
        <v>6219</v>
      </c>
      <c r="Y249" s="98">
        <v>4</v>
      </c>
      <c r="Z249" s="98">
        <v>6</v>
      </c>
      <c r="AA249" s="98">
        <v>0</v>
      </c>
      <c r="AB249" s="98">
        <f>SUM(Y249:AA249)</f>
        <v>10</v>
      </c>
      <c r="AC249" t="s">
        <v>6220</v>
      </c>
      <c r="AD249" t="s">
        <v>7391</v>
      </c>
      <c r="AF249" s="12">
        <v>3</v>
      </c>
      <c r="AG249" s="12">
        <v>6</v>
      </c>
      <c r="AH249" s="12">
        <f>AF249+AG249</f>
        <v>9</v>
      </c>
      <c r="AJ249" s="238">
        <v>16000</v>
      </c>
      <c r="AK249" s="238">
        <v>10000</v>
      </c>
      <c r="AL249" t="s">
        <v>7392</v>
      </c>
      <c r="AM249" t="s">
        <v>6215</v>
      </c>
      <c r="AN249" t="s">
        <v>6233</v>
      </c>
      <c r="AP249">
        <v>6000</v>
      </c>
      <c r="AQ249" s="113">
        <f t="shared" si="10"/>
        <v>139.28190890498885</v>
      </c>
      <c r="AR249">
        <v>9000</v>
      </c>
      <c r="AS249" s="141" t="s">
        <v>6223</v>
      </c>
      <c r="AT249" s="282">
        <v>567000</v>
      </c>
      <c r="AU249" s="283">
        <v>189000</v>
      </c>
      <c r="AV249" s="283">
        <v>250000</v>
      </c>
      <c r="AX249" t="s">
        <v>6215</v>
      </c>
      <c r="AY249" t="s">
        <v>6215</v>
      </c>
      <c r="AZ249" t="s">
        <v>6215</v>
      </c>
      <c r="BA249" t="s">
        <v>6215</v>
      </c>
      <c r="BB249" t="s">
        <v>6215</v>
      </c>
      <c r="BC249" t="s">
        <v>7393</v>
      </c>
      <c r="BD249" t="s">
        <v>7394</v>
      </c>
      <c r="BE249" t="s">
        <v>6218</v>
      </c>
      <c r="BF249" t="s">
        <v>6218</v>
      </c>
    </row>
    <row r="250" spans="1:59" x14ac:dyDescent="0.35">
      <c r="A250" s="98" t="s">
        <v>9708</v>
      </c>
      <c r="B250" s="17">
        <v>45504.646932870368</v>
      </c>
      <c r="C250" t="s">
        <v>9929</v>
      </c>
      <c r="D250" t="s">
        <v>9651</v>
      </c>
      <c r="E250" s="98" t="s">
        <v>139</v>
      </c>
      <c r="F250" t="s">
        <v>6213</v>
      </c>
      <c r="G250" t="s">
        <v>1245</v>
      </c>
      <c r="H250" s="115">
        <v>2008</v>
      </c>
      <c r="I250" t="s">
        <v>6230</v>
      </c>
      <c r="J250" t="s">
        <v>6215</v>
      </c>
      <c r="K250" t="s">
        <v>6216</v>
      </c>
      <c r="L250" t="s">
        <v>6215</v>
      </c>
      <c r="M250" t="s">
        <v>6217</v>
      </c>
      <c r="O250" t="s">
        <v>6218</v>
      </c>
      <c r="Q250" s="107">
        <v>200</v>
      </c>
      <c r="R250" s="107">
        <v>178</v>
      </c>
      <c r="S250" s="107">
        <v>378</v>
      </c>
      <c r="T250" s="98" t="s">
        <v>6215</v>
      </c>
      <c r="U250" t="s">
        <v>7390</v>
      </c>
      <c r="V250" t="s">
        <v>6215</v>
      </c>
      <c r="W250" t="s">
        <v>6219</v>
      </c>
      <c r="Y250" s="98">
        <v>4</v>
      </c>
      <c r="Z250" s="98">
        <v>4</v>
      </c>
      <c r="AA250" s="98">
        <v>3</v>
      </c>
      <c r="AB250" s="98">
        <f>Y250+Z250+AA250</f>
        <v>11</v>
      </c>
      <c r="AC250" t="s">
        <v>6220</v>
      </c>
      <c r="AD250" t="s">
        <v>9930</v>
      </c>
      <c r="AF250" s="12">
        <v>7</v>
      </c>
      <c r="AG250" s="12">
        <v>16</v>
      </c>
      <c r="AH250" s="12">
        <f>AF250+AG250</f>
        <v>23</v>
      </c>
      <c r="AJ250" s="238">
        <v>23000</v>
      </c>
      <c r="AK250" s="238">
        <v>12000</v>
      </c>
      <c r="AL250" t="s">
        <v>8267</v>
      </c>
      <c r="AM250" t="s">
        <v>6215</v>
      </c>
      <c r="AN250" t="s">
        <v>6262</v>
      </c>
      <c r="AP250" s="238">
        <v>3500</v>
      </c>
      <c r="AQ250" s="113">
        <f t="shared" si="10"/>
        <v>81.247780194576833</v>
      </c>
      <c r="AR250" s="238">
        <v>14000</v>
      </c>
      <c r="AS250" s="141" t="s">
        <v>6223</v>
      </c>
      <c r="AT250" s="238">
        <v>14800</v>
      </c>
      <c r="AU250" s="238">
        <v>50000</v>
      </c>
      <c r="AV250" s="238">
        <v>50000</v>
      </c>
      <c r="AX250" t="s">
        <v>6215</v>
      </c>
      <c r="AY250" t="s">
        <v>6215</v>
      </c>
      <c r="AZ250" t="s">
        <v>6215</v>
      </c>
      <c r="BA250" t="s">
        <v>6215</v>
      </c>
      <c r="BB250" t="s">
        <v>6218</v>
      </c>
      <c r="BC250" t="s">
        <v>7128</v>
      </c>
      <c r="BD250" t="s">
        <v>9931</v>
      </c>
      <c r="BE250" t="s">
        <v>6218</v>
      </c>
      <c r="BF250" t="s">
        <v>7189</v>
      </c>
    </row>
    <row r="251" spans="1:59" x14ac:dyDescent="0.35">
      <c r="A251" s="98" t="s">
        <v>6619</v>
      </c>
      <c r="B251" s="17">
        <v>45044.502974537034</v>
      </c>
      <c r="C251" s="98" t="s">
        <v>6620</v>
      </c>
      <c r="D251" s="98" t="s">
        <v>6229</v>
      </c>
      <c r="E251" s="98" t="s">
        <v>14</v>
      </c>
      <c r="F251" s="98" t="s">
        <v>6213</v>
      </c>
      <c r="G251" s="98" t="s">
        <v>1245</v>
      </c>
      <c r="H251" s="115">
        <v>2014</v>
      </c>
      <c r="I251" s="98" t="s">
        <v>6214</v>
      </c>
      <c r="J251" s="98" t="s">
        <v>6215</v>
      </c>
      <c r="K251" s="98" t="s">
        <v>6216</v>
      </c>
      <c r="L251" s="98" t="s">
        <v>6215</v>
      </c>
      <c r="M251" s="98" t="s">
        <v>6217</v>
      </c>
      <c r="O251" s="98" t="s">
        <v>6215</v>
      </c>
      <c r="Q251" s="107">
        <v>100</v>
      </c>
      <c r="R251" s="107">
        <v>200</v>
      </c>
      <c r="S251" s="107">
        <v>300</v>
      </c>
      <c r="T251" s="98" t="s">
        <v>6215</v>
      </c>
      <c r="V251" s="98" t="s">
        <v>6215</v>
      </c>
      <c r="W251" s="98" t="s">
        <v>6219</v>
      </c>
      <c r="AB251" s="98">
        <v>2</v>
      </c>
      <c r="AC251" s="98" t="s">
        <v>6220</v>
      </c>
      <c r="AD251" s="98" t="s">
        <v>6621</v>
      </c>
      <c r="AJ251" s="18"/>
      <c r="AK251" s="18"/>
      <c r="AM251" s="98" t="s">
        <v>6215</v>
      </c>
      <c r="AN251" s="98" t="s">
        <v>6262</v>
      </c>
      <c r="AP251" s="272">
        <v>3200</v>
      </c>
      <c r="AQ251" s="113">
        <f t="shared" si="10"/>
        <v>74.283684749327392</v>
      </c>
      <c r="AR251" s="273">
        <v>4500</v>
      </c>
      <c r="AS251" s="141" t="s">
        <v>6223</v>
      </c>
      <c r="AT251" s="274">
        <v>50000</v>
      </c>
      <c r="AU251" s="273">
        <v>250000</v>
      </c>
      <c r="AV251" s="273">
        <v>80000</v>
      </c>
      <c r="AX251" s="98" t="s">
        <v>6215</v>
      </c>
      <c r="AY251" s="98" t="s">
        <v>6215</v>
      </c>
      <c r="AZ251" s="98" t="s">
        <v>6215</v>
      </c>
      <c r="BA251" s="98" t="s">
        <v>6215</v>
      </c>
      <c r="BB251" s="98" t="s">
        <v>6218</v>
      </c>
      <c r="BD251" s="98" t="s">
        <v>6346</v>
      </c>
      <c r="BF251" s="98" t="s">
        <v>6235</v>
      </c>
      <c r="BG251" s="98" t="s">
        <v>6622</v>
      </c>
    </row>
    <row r="252" spans="1:59" x14ac:dyDescent="0.35">
      <c r="A252" s="98" t="s">
        <v>6344</v>
      </c>
      <c r="B252" s="17">
        <v>44982.494432870371</v>
      </c>
      <c r="C252" s="98" t="s">
        <v>11753</v>
      </c>
      <c r="D252" s="98" t="s">
        <v>6345</v>
      </c>
      <c r="E252" s="98" t="s">
        <v>14</v>
      </c>
      <c r="F252" s="98" t="s">
        <v>6286</v>
      </c>
      <c r="G252" s="98" t="s">
        <v>1245</v>
      </c>
      <c r="H252" s="115">
        <v>2018</v>
      </c>
      <c r="I252" s="98" t="s">
        <v>6214</v>
      </c>
      <c r="J252" s="98" t="s">
        <v>6215</v>
      </c>
      <c r="K252" s="98" t="s">
        <v>6216</v>
      </c>
      <c r="L252" s="98" t="s">
        <v>6215</v>
      </c>
      <c r="M252" s="98" t="s">
        <v>6231</v>
      </c>
      <c r="O252" s="98" t="s">
        <v>6215</v>
      </c>
      <c r="Q252" s="107">
        <v>80</v>
      </c>
      <c r="R252" s="107">
        <v>100</v>
      </c>
      <c r="S252" s="107">
        <v>180</v>
      </c>
      <c r="T252" s="98" t="s">
        <v>6215</v>
      </c>
      <c r="V252" s="98" t="s">
        <v>6218</v>
      </c>
      <c r="W252" s="98" t="s">
        <v>6219</v>
      </c>
      <c r="AB252" s="98">
        <v>4</v>
      </c>
      <c r="AC252" s="98" t="s">
        <v>6220</v>
      </c>
      <c r="AD252" s="98" t="s">
        <v>6304</v>
      </c>
      <c r="AJ252" s="18"/>
      <c r="AK252" s="18"/>
      <c r="AM252" s="98" t="s">
        <v>6215</v>
      </c>
      <c r="AN252" s="98" t="s">
        <v>6262</v>
      </c>
      <c r="AP252" s="264">
        <v>3000</v>
      </c>
      <c r="AQ252" s="113">
        <f t="shared" si="10"/>
        <v>69.640954452494427</v>
      </c>
      <c r="AR252" s="18">
        <v>5400</v>
      </c>
      <c r="AS252" s="141" t="s">
        <v>6223</v>
      </c>
      <c r="AT252" s="96"/>
      <c r="AU252" s="18">
        <v>280000</v>
      </c>
      <c r="AV252" s="18"/>
      <c r="AX252" s="98" t="s">
        <v>6215</v>
      </c>
      <c r="AY252" s="98" t="s">
        <v>6215</v>
      </c>
      <c r="AZ252" s="98" t="s">
        <v>6215</v>
      </c>
      <c r="BA252" s="98" t="s">
        <v>6215</v>
      </c>
      <c r="BB252" s="98" t="s">
        <v>6218</v>
      </c>
      <c r="BD252" s="98" t="s">
        <v>6346</v>
      </c>
      <c r="BF252" s="98" t="s">
        <v>6235</v>
      </c>
      <c r="BG252" s="98" t="s">
        <v>6347</v>
      </c>
    </row>
    <row r="253" spans="1:59" x14ac:dyDescent="0.35">
      <c r="A253" s="98" t="s">
        <v>11685</v>
      </c>
      <c r="B253" s="117">
        <v>45930.644652777781</v>
      </c>
      <c r="C253" s="154" t="s">
        <v>6082</v>
      </c>
      <c r="D253" s="154" t="s">
        <v>11743</v>
      </c>
      <c r="E253" s="131" t="s">
        <v>2965</v>
      </c>
      <c r="F253" s="154" t="s">
        <v>6684</v>
      </c>
      <c r="G253" s="154" t="s">
        <v>1245</v>
      </c>
      <c r="H253" s="115">
        <v>2012</v>
      </c>
      <c r="I253" s="154" t="s">
        <v>6214</v>
      </c>
      <c r="J253" s="154" t="s">
        <v>6295</v>
      </c>
      <c r="K253" s="154" t="s">
        <v>6216</v>
      </c>
      <c r="L253" s="154" t="s">
        <v>6215</v>
      </c>
      <c r="M253" s="154" t="s">
        <v>6267</v>
      </c>
      <c r="O253" s="154" t="s">
        <v>6215</v>
      </c>
      <c r="Q253" s="129">
        <v>72</v>
      </c>
      <c r="R253" s="129">
        <v>80</v>
      </c>
      <c r="S253" s="129">
        <v>152</v>
      </c>
      <c r="T253" s="154" t="s">
        <v>6215</v>
      </c>
      <c r="U253" s="154" t="s">
        <v>6474</v>
      </c>
      <c r="V253" s="154" t="s">
        <v>6218</v>
      </c>
      <c r="W253" s="154" t="s">
        <v>6268</v>
      </c>
      <c r="Y253" s="98">
        <v>3</v>
      </c>
      <c r="Z253" s="98">
        <v>4</v>
      </c>
      <c r="AA253" s="98">
        <v>2</v>
      </c>
      <c r="AB253" s="98">
        <v>9</v>
      </c>
      <c r="AC253" s="154" t="s">
        <v>6246</v>
      </c>
      <c r="AD253" s="154" t="s">
        <v>6552</v>
      </c>
      <c r="AF253" s="12">
        <v>2</v>
      </c>
      <c r="AG253" s="12">
        <v>6</v>
      </c>
      <c r="AH253" s="12">
        <v>8</v>
      </c>
      <c r="AJ253" s="355">
        <v>6000</v>
      </c>
      <c r="AK253" s="355">
        <v>4000</v>
      </c>
      <c r="AL253" s="98" t="s">
        <v>8267</v>
      </c>
      <c r="AM253" s="98" t="s">
        <v>6215</v>
      </c>
      <c r="AN253" s="98" t="s">
        <v>6262</v>
      </c>
      <c r="AP253" s="264">
        <v>6000</v>
      </c>
      <c r="AQ253" s="113">
        <f>(AP253*3)/129.2404</f>
        <v>139.27533495718058</v>
      </c>
      <c r="AR253" s="113">
        <v>7000</v>
      </c>
      <c r="AS253" s="154" t="s">
        <v>6223</v>
      </c>
      <c r="AT253" s="356">
        <v>900000</v>
      </c>
      <c r="AU253" s="356">
        <v>20000</v>
      </c>
      <c r="AV253" s="356">
        <v>850000</v>
      </c>
      <c r="AX253" s="154" t="s">
        <v>6215</v>
      </c>
      <c r="AY253" s="154" t="s">
        <v>6215</v>
      </c>
      <c r="AZ253" s="154" t="s">
        <v>6215</v>
      </c>
      <c r="BA253" s="154" t="s">
        <v>6215</v>
      </c>
      <c r="BB253" s="154" t="s">
        <v>6215</v>
      </c>
      <c r="BC253" s="154" t="s">
        <v>8252</v>
      </c>
      <c r="BD253" s="154" t="s">
        <v>6807</v>
      </c>
      <c r="BE253" s="154" t="s">
        <v>6218</v>
      </c>
      <c r="BF253" s="154" t="s">
        <v>6808</v>
      </c>
    </row>
    <row r="254" spans="1:59" x14ac:dyDescent="0.35">
      <c r="A254" s="98" t="s">
        <v>9577</v>
      </c>
      <c r="B254" s="17">
        <v>45523.711712962962</v>
      </c>
      <c r="C254" s="154" t="s">
        <v>2936</v>
      </c>
      <c r="D254" s="154" t="s">
        <v>9147</v>
      </c>
      <c r="E254" s="244" t="s">
        <v>146</v>
      </c>
      <c r="F254" s="154" t="s">
        <v>6213</v>
      </c>
      <c r="G254" s="154" t="s">
        <v>1248</v>
      </c>
      <c r="H254" s="115">
        <v>2016</v>
      </c>
      <c r="I254" s="154" t="s">
        <v>6230</v>
      </c>
      <c r="J254" s="154" t="s">
        <v>6215</v>
      </c>
      <c r="K254" s="154" t="s">
        <v>6216</v>
      </c>
      <c r="L254" s="154" t="s">
        <v>6215</v>
      </c>
      <c r="M254" s="154" t="s">
        <v>6217</v>
      </c>
      <c r="O254" s="154" t="s">
        <v>6218</v>
      </c>
      <c r="Q254" s="243">
        <v>340</v>
      </c>
      <c r="R254" s="243">
        <v>280</v>
      </c>
      <c r="S254" s="243">
        <f>Q254+R254</f>
        <v>620</v>
      </c>
      <c r="T254" s="244" t="s">
        <v>6215</v>
      </c>
      <c r="U254" s="154" t="s">
        <v>7390</v>
      </c>
      <c r="V254" s="154" t="s">
        <v>6215</v>
      </c>
      <c r="W254" s="154" t="s">
        <v>6219</v>
      </c>
      <c r="Y254" s="244">
        <v>8</v>
      </c>
      <c r="Z254" s="244">
        <v>5</v>
      </c>
      <c r="AA254" s="244">
        <v>2</v>
      </c>
      <c r="AB254" s="98">
        <f>Y254+Z254+AA254</f>
        <v>15</v>
      </c>
      <c r="AC254" s="154" t="s">
        <v>6220</v>
      </c>
      <c r="AD254" s="154" t="s">
        <v>8402</v>
      </c>
      <c r="AF254" s="315">
        <v>2</v>
      </c>
      <c r="AG254" s="315">
        <v>26</v>
      </c>
      <c r="AH254" s="12">
        <f>AF254+AG254</f>
        <v>28</v>
      </c>
      <c r="AJ254" s="316">
        <v>15000</v>
      </c>
      <c r="AK254" s="316">
        <v>8000</v>
      </c>
      <c r="AL254" s="154" t="s">
        <v>8267</v>
      </c>
      <c r="AM254" s="154" t="s">
        <v>6215</v>
      </c>
      <c r="AN254" s="154" t="s">
        <v>6389</v>
      </c>
      <c r="AP254" s="316">
        <v>4000</v>
      </c>
      <c r="AQ254" s="113">
        <f t="shared" ref="AQ254:AQ260" si="11">(AP254*3)/129.2343</f>
        <v>92.85460593665924</v>
      </c>
      <c r="AR254" s="316">
        <v>4000</v>
      </c>
      <c r="AS254" s="141" t="s">
        <v>6223</v>
      </c>
      <c r="AT254" s="317">
        <v>1200</v>
      </c>
      <c r="AU254" s="317">
        <v>900000</v>
      </c>
      <c r="AV254" s="317">
        <v>560000</v>
      </c>
      <c r="AW254" s="154"/>
      <c r="AX254" s="154" t="s">
        <v>6215</v>
      </c>
      <c r="AY254" s="154" t="s">
        <v>6215</v>
      </c>
      <c r="AZ254" s="154" t="s">
        <v>6215</v>
      </c>
      <c r="BA254" s="154" t="s">
        <v>6215</v>
      </c>
      <c r="BB254" s="154" t="s">
        <v>6218</v>
      </c>
      <c r="BC254" s="154" t="s">
        <v>9602</v>
      </c>
      <c r="BD254" s="154" t="s">
        <v>10126</v>
      </c>
      <c r="BE254" s="154" t="s">
        <v>6218</v>
      </c>
      <c r="BF254" s="154" t="s">
        <v>9602</v>
      </c>
    </row>
    <row r="255" spans="1:59" x14ac:dyDescent="0.35">
      <c r="A255" s="98" t="s">
        <v>7002</v>
      </c>
      <c r="B255" s="17">
        <v>45096.539421296293</v>
      </c>
      <c r="C255" s="98" t="s">
        <v>7003</v>
      </c>
      <c r="D255" s="98" t="s">
        <v>7004</v>
      </c>
      <c r="E255" s="98" t="s">
        <v>456</v>
      </c>
      <c r="F255" s="98" t="s">
        <v>7004</v>
      </c>
      <c r="H255" s="115">
        <v>2018</v>
      </c>
      <c r="I255" s="98" t="s">
        <v>6214</v>
      </c>
      <c r="J255" s="98" t="s">
        <v>6215</v>
      </c>
      <c r="K255" s="98" t="s">
        <v>6216</v>
      </c>
      <c r="L255" s="98" t="s">
        <v>6215</v>
      </c>
      <c r="M255" s="98" t="s">
        <v>6267</v>
      </c>
      <c r="O255" s="98" t="s">
        <v>6218</v>
      </c>
      <c r="S255" s="107">
        <v>120</v>
      </c>
      <c r="T255" s="98" t="s">
        <v>6215</v>
      </c>
      <c r="V255" s="98" t="s">
        <v>6218</v>
      </c>
      <c r="W255" s="98" t="s">
        <v>6219</v>
      </c>
      <c r="AB255" s="98">
        <v>5</v>
      </c>
      <c r="AC255" s="98" t="s">
        <v>6246</v>
      </c>
      <c r="AD255" s="98" t="s">
        <v>7005</v>
      </c>
      <c r="AJ255" s="18"/>
      <c r="AK255" s="18"/>
      <c r="AN255" s="98" t="s">
        <v>6262</v>
      </c>
      <c r="AP255" s="264">
        <v>3000</v>
      </c>
      <c r="AQ255" s="113">
        <f t="shared" si="11"/>
        <v>69.640954452494427</v>
      </c>
      <c r="AR255" s="18">
        <v>3500</v>
      </c>
      <c r="AS255" s="141" t="s">
        <v>6223</v>
      </c>
      <c r="AT255" s="96"/>
      <c r="AU255" s="18"/>
      <c r="AV255" s="18"/>
      <c r="AX255" s="98" t="s">
        <v>6215</v>
      </c>
      <c r="AY255" s="98" t="s">
        <v>6215</v>
      </c>
      <c r="AZ255" s="98" t="s">
        <v>6215</v>
      </c>
      <c r="BA255" s="98" t="s">
        <v>6215</v>
      </c>
      <c r="BB255" s="98" t="s">
        <v>6215</v>
      </c>
      <c r="BF255" s="98" t="s">
        <v>6271</v>
      </c>
      <c r="BG255" s="98" t="s">
        <v>7006</v>
      </c>
    </row>
    <row r="256" spans="1:59" x14ac:dyDescent="0.35">
      <c r="A256" s="98" t="s">
        <v>6386</v>
      </c>
      <c r="B256" s="17">
        <v>44995.615358796298</v>
      </c>
      <c r="C256" s="98" t="s">
        <v>3156</v>
      </c>
      <c r="D256" s="98" t="s">
        <v>6387</v>
      </c>
      <c r="E256" s="244" t="s">
        <v>146</v>
      </c>
      <c r="F256" s="98" t="s">
        <v>6213</v>
      </c>
      <c r="G256" s="98" t="s">
        <v>1245</v>
      </c>
      <c r="H256" s="115">
        <v>2002</v>
      </c>
      <c r="I256" s="98" t="s">
        <v>6230</v>
      </c>
      <c r="J256" s="98" t="s">
        <v>6215</v>
      </c>
      <c r="K256" s="98" t="s">
        <v>6216</v>
      </c>
      <c r="L256" s="98" t="s">
        <v>6215</v>
      </c>
      <c r="M256" s="98" t="s">
        <v>6217</v>
      </c>
      <c r="O256" s="98" t="s">
        <v>6215</v>
      </c>
      <c r="S256" s="107">
        <v>35</v>
      </c>
      <c r="T256" s="98" t="s">
        <v>6215</v>
      </c>
      <c r="V256" s="98" t="s">
        <v>6218</v>
      </c>
      <c r="W256" s="98" t="s">
        <v>6219</v>
      </c>
      <c r="AB256" s="98">
        <v>10</v>
      </c>
      <c r="AC256" s="98" t="s">
        <v>6220</v>
      </c>
      <c r="AD256" s="98" t="s">
        <v>6388</v>
      </c>
      <c r="AJ256" s="18"/>
      <c r="AK256" s="18"/>
      <c r="AN256" s="98" t="s">
        <v>6389</v>
      </c>
      <c r="AP256" s="272">
        <v>3100</v>
      </c>
      <c r="AQ256" s="113">
        <f t="shared" si="11"/>
        <v>71.962319600910902</v>
      </c>
      <c r="AR256" s="273">
        <v>5100</v>
      </c>
      <c r="AS256" s="141" t="s">
        <v>6223</v>
      </c>
      <c r="AT256" s="270">
        <v>150000</v>
      </c>
      <c r="AU256" s="273">
        <v>250000</v>
      </c>
      <c r="AV256" s="273">
        <v>200000</v>
      </c>
      <c r="AX256" s="98" t="s">
        <v>6215</v>
      </c>
      <c r="AY256" s="98" t="s">
        <v>6215</v>
      </c>
      <c r="AZ256" s="98" t="s">
        <v>6215</v>
      </c>
      <c r="BA256" s="98" t="s">
        <v>6215</v>
      </c>
      <c r="BB256" s="98" t="s">
        <v>6218</v>
      </c>
      <c r="BD256" s="98" t="s">
        <v>6270</v>
      </c>
      <c r="BF256" s="98" t="s">
        <v>6235</v>
      </c>
      <c r="BG256" s="98" t="s">
        <v>6390</v>
      </c>
    </row>
    <row r="257" spans="1:59" x14ac:dyDescent="0.35">
      <c r="A257" s="98" t="s">
        <v>7815</v>
      </c>
      <c r="B257" s="17">
        <v>45148.537280092591</v>
      </c>
      <c r="C257" s="98" t="s">
        <v>7816</v>
      </c>
      <c r="D257" t="s">
        <v>7817</v>
      </c>
      <c r="E257" s="244" t="s">
        <v>14</v>
      </c>
      <c r="F257" t="s">
        <v>6213</v>
      </c>
      <c r="G257" t="s">
        <v>1245</v>
      </c>
      <c r="H257" s="115">
        <v>2019</v>
      </c>
      <c r="I257" s="98" t="s">
        <v>6230</v>
      </c>
      <c r="J257" s="98" t="s">
        <v>6215</v>
      </c>
      <c r="K257" s="98" t="s">
        <v>6216</v>
      </c>
      <c r="L257" s="98" t="s">
        <v>6215</v>
      </c>
      <c r="M257" s="98" t="s">
        <v>6217</v>
      </c>
      <c r="O257" s="98" t="s">
        <v>6215</v>
      </c>
      <c r="Q257" s="107">
        <v>56</v>
      </c>
      <c r="R257" s="107">
        <v>44</v>
      </c>
      <c r="S257" s="107">
        <v>100</v>
      </c>
      <c r="T257" s="98" t="s">
        <v>6215</v>
      </c>
      <c r="V257" s="98" t="s">
        <v>6215</v>
      </c>
      <c r="W257" s="98" t="s">
        <v>6268</v>
      </c>
      <c r="AB257" s="98">
        <v>6</v>
      </c>
      <c r="AC257" s="98" t="s">
        <v>6220</v>
      </c>
      <c r="AD257" s="98" t="s">
        <v>7818</v>
      </c>
      <c r="AJ257" s="18"/>
      <c r="AK257" s="18"/>
      <c r="AN257" s="98" t="s">
        <v>6233</v>
      </c>
      <c r="AP257" s="264">
        <v>3150</v>
      </c>
      <c r="AQ257" s="113">
        <f t="shared" si="11"/>
        <v>73.123002175119154</v>
      </c>
      <c r="AR257" s="18">
        <v>4500</v>
      </c>
      <c r="AS257" s="141" t="s">
        <v>6223</v>
      </c>
      <c r="AT257" s="96"/>
      <c r="AU257" s="18">
        <v>450000</v>
      </c>
      <c r="AV257" s="18"/>
      <c r="AX257" s="98" t="s">
        <v>6215</v>
      </c>
      <c r="AY257" s="98" t="s">
        <v>6215</v>
      </c>
      <c r="AZ257" s="98" t="s">
        <v>6215</v>
      </c>
      <c r="BA257" s="98" t="s">
        <v>6218</v>
      </c>
      <c r="BB257" s="98" t="s">
        <v>6218</v>
      </c>
      <c r="BD257" s="98" t="s">
        <v>7819</v>
      </c>
      <c r="BF257" s="98" t="s">
        <v>6235</v>
      </c>
      <c r="BG257" s="98" t="s">
        <v>7820</v>
      </c>
    </row>
    <row r="258" spans="1:59" x14ac:dyDescent="0.35">
      <c r="A258" s="98" t="s">
        <v>9166</v>
      </c>
      <c r="B258" s="17">
        <v>45386.778356481482</v>
      </c>
      <c r="C258" t="s">
        <v>2111</v>
      </c>
      <c r="D258" t="s">
        <v>9016</v>
      </c>
      <c r="E258" t="s">
        <v>956</v>
      </c>
      <c r="F258" t="s">
        <v>6293</v>
      </c>
      <c r="G258" t="s">
        <v>1248</v>
      </c>
      <c r="H258" s="115">
        <v>2021</v>
      </c>
      <c r="I258" t="s">
        <v>6214</v>
      </c>
      <c r="J258" t="s">
        <v>6215</v>
      </c>
      <c r="K258" t="s">
        <v>6245</v>
      </c>
      <c r="L258" t="s">
        <v>6215</v>
      </c>
      <c r="M258" t="s">
        <v>6267</v>
      </c>
      <c r="O258" t="s">
        <v>6215</v>
      </c>
      <c r="S258" s="107">
        <v>50</v>
      </c>
      <c r="T258" s="98" t="s">
        <v>6215</v>
      </c>
      <c r="U258" t="s">
        <v>7390</v>
      </c>
      <c r="V258" t="s">
        <v>6218</v>
      </c>
      <c r="W258" t="s">
        <v>6219</v>
      </c>
      <c r="Y258" s="98">
        <v>4</v>
      </c>
      <c r="Z258" s="98">
        <v>4</v>
      </c>
      <c r="AA258" s="98">
        <v>0</v>
      </c>
      <c r="AB258" s="98">
        <f>SUM(Y258:AA258)</f>
        <v>8</v>
      </c>
      <c r="AC258" t="s">
        <v>6220</v>
      </c>
      <c r="AD258" t="s">
        <v>9017</v>
      </c>
      <c r="AF258" s="12">
        <v>5</v>
      </c>
      <c r="AG258" s="12">
        <v>10</v>
      </c>
      <c r="AH258" s="12">
        <f>SUM(AF258:AG258)</f>
        <v>15</v>
      </c>
      <c r="AJ258" s="238">
        <v>15000</v>
      </c>
      <c r="AK258" s="238">
        <v>6000</v>
      </c>
      <c r="AL258" t="s">
        <v>7392</v>
      </c>
      <c r="AM258" t="s">
        <v>6215</v>
      </c>
      <c r="AN258" t="s">
        <v>6262</v>
      </c>
      <c r="AP258" s="238">
        <v>7000</v>
      </c>
      <c r="AQ258" s="113">
        <f t="shared" si="11"/>
        <v>162.49556038915367</v>
      </c>
      <c r="AR258" s="238">
        <v>22000</v>
      </c>
      <c r="AS258" s="141" t="s">
        <v>6223</v>
      </c>
      <c r="AT258" s="308">
        <v>7000</v>
      </c>
      <c r="AU258" s="238">
        <v>500000</v>
      </c>
      <c r="AV258" s="238">
        <v>200000</v>
      </c>
      <c r="AX258" t="s">
        <v>6215</v>
      </c>
      <c r="AY258" t="s">
        <v>6215</v>
      </c>
      <c r="AZ258" t="s">
        <v>6215</v>
      </c>
      <c r="BA258" t="s">
        <v>6215</v>
      </c>
      <c r="BB258" t="s">
        <v>6215</v>
      </c>
      <c r="BC258" t="s">
        <v>8187</v>
      </c>
      <c r="BD258" t="s">
        <v>9018</v>
      </c>
      <c r="BE258" t="s">
        <v>6215</v>
      </c>
      <c r="BF258" t="s">
        <v>9019</v>
      </c>
    </row>
    <row r="259" spans="1:59" x14ac:dyDescent="0.35">
      <c r="A259" s="98" t="s">
        <v>6301</v>
      </c>
      <c r="B259" s="17">
        <v>44954.490833333337</v>
      </c>
      <c r="C259" s="98" t="s">
        <v>6302</v>
      </c>
      <c r="D259" s="98" t="s">
        <v>6303</v>
      </c>
      <c r="E259" s="98" t="s">
        <v>14</v>
      </c>
      <c r="F259" s="98" t="s">
        <v>6213</v>
      </c>
      <c r="G259" s="98" t="s">
        <v>1245</v>
      </c>
      <c r="H259" s="115">
        <v>2013</v>
      </c>
      <c r="I259" s="98" t="s">
        <v>6230</v>
      </c>
      <c r="J259" s="98" t="s">
        <v>6215</v>
      </c>
      <c r="K259" s="98" t="s">
        <v>6216</v>
      </c>
      <c r="L259" s="98" t="s">
        <v>6215</v>
      </c>
      <c r="M259" s="98" t="s">
        <v>6231</v>
      </c>
      <c r="O259" s="98" t="s">
        <v>6215</v>
      </c>
      <c r="Q259" s="107">
        <v>67</v>
      </c>
      <c r="R259" s="107">
        <v>64</v>
      </c>
      <c r="S259" s="107">
        <f>SUM(Q259:R259)</f>
        <v>131</v>
      </c>
      <c r="T259" s="98" t="s">
        <v>6215</v>
      </c>
      <c r="V259" s="98" t="s">
        <v>6215</v>
      </c>
      <c r="W259" s="98" t="s">
        <v>6268</v>
      </c>
      <c r="AB259" s="98">
        <v>12</v>
      </c>
      <c r="AC259" s="98" t="s">
        <v>6220</v>
      </c>
      <c r="AD259" s="98" t="s">
        <v>6304</v>
      </c>
      <c r="AJ259" s="18"/>
      <c r="AK259" s="18"/>
      <c r="AM259" s="98" t="s">
        <v>6215</v>
      </c>
      <c r="AN259" s="98" t="s">
        <v>6262</v>
      </c>
      <c r="AP259" s="264">
        <v>3200</v>
      </c>
      <c r="AQ259" s="113">
        <f t="shared" si="11"/>
        <v>74.283684749327392</v>
      </c>
      <c r="AR259" s="18">
        <v>4000</v>
      </c>
      <c r="AS259" s="141" t="s">
        <v>6223</v>
      </c>
      <c r="AT259" s="96"/>
      <c r="AU259" s="18"/>
      <c r="AV259" s="18"/>
      <c r="AX259" s="98" t="s">
        <v>6215</v>
      </c>
      <c r="AY259" s="98" t="s">
        <v>6215</v>
      </c>
      <c r="AZ259" s="98" t="s">
        <v>6215</v>
      </c>
      <c r="BA259" s="98" t="s">
        <v>6215</v>
      </c>
      <c r="BB259" s="98" t="s">
        <v>6218</v>
      </c>
      <c r="BD259" s="98" t="s">
        <v>6305</v>
      </c>
      <c r="BF259" s="98" t="s">
        <v>6235</v>
      </c>
      <c r="BG259" s="98" t="s">
        <v>6306</v>
      </c>
    </row>
    <row r="260" spans="1:59" x14ac:dyDescent="0.35">
      <c r="A260" s="98" t="s">
        <v>9668</v>
      </c>
      <c r="B260" s="312">
        <v>45503.697789351849</v>
      </c>
      <c r="C260" s="156" t="s">
        <v>9897</v>
      </c>
      <c r="D260" s="156" t="s">
        <v>9898</v>
      </c>
      <c r="E260" s="98" t="s">
        <v>14</v>
      </c>
      <c r="F260" s="156" t="s">
        <v>6213</v>
      </c>
      <c r="G260" s="156" t="s">
        <v>1245</v>
      </c>
      <c r="H260" s="313">
        <v>2010</v>
      </c>
      <c r="I260" s="156" t="s">
        <v>6214</v>
      </c>
      <c r="J260" s="156" t="s">
        <v>6215</v>
      </c>
      <c r="K260" s="156" t="s">
        <v>6216</v>
      </c>
      <c r="L260" s="156" t="s">
        <v>6215</v>
      </c>
      <c r="M260" s="156" t="s">
        <v>6217</v>
      </c>
      <c r="N260" s="233"/>
      <c r="O260" s="156" t="s">
        <v>6215</v>
      </c>
      <c r="P260" s="233"/>
      <c r="Q260" s="232"/>
      <c r="R260" s="232"/>
      <c r="S260" s="232">
        <v>160</v>
      </c>
      <c r="T260" s="233" t="s">
        <v>6215</v>
      </c>
      <c r="U260" s="156" t="s">
        <v>7390</v>
      </c>
      <c r="V260" s="156" t="s">
        <v>6215</v>
      </c>
      <c r="W260" s="156" t="s">
        <v>6268</v>
      </c>
      <c r="X260" s="233"/>
      <c r="Y260" s="233">
        <v>2</v>
      </c>
      <c r="Z260" s="233">
        <v>2</v>
      </c>
      <c r="AA260" s="233">
        <v>2</v>
      </c>
      <c r="AB260" s="233">
        <f>Y260+Z260+AA260</f>
        <v>6</v>
      </c>
      <c r="AC260" s="156" t="s">
        <v>6220</v>
      </c>
      <c r="AD260" s="156" t="s">
        <v>9899</v>
      </c>
      <c r="AE260" s="233"/>
      <c r="AF260" s="314">
        <v>2</v>
      </c>
      <c r="AG260" s="314">
        <v>8</v>
      </c>
      <c r="AH260" s="314">
        <f>AF260+AG260</f>
        <v>10</v>
      </c>
      <c r="AI260" s="233"/>
      <c r="AJ260" s="310">
        <v>15000</v>
      </c>
      <c r="AK260" s="310">
        <v>8000</v>
      </c>
      <c r="AL260" s="156" t="s">
        <v>7392</v>
      </c>
      <c r="AM260" s="156" t="s">
        <v>6215</v>
      </c>
      <c r="AN260" s="156" t="s">
        <v>6262</v>
      </c>
      <c r="AO260" s="233"/>
      <c r="AP260" s="310">
        <v>4500</v>
      </c>
      <c r="AQ260" s="113">
        <f t="shared" si="11"/>
        <v>104.46143167874165</v>
      </c>
      <c r="AR260" s="310">
        <v>0</v>
      </c>
      <c r="AS260" s="141" t="s">
        <v>6223</v>
      </c>
      <c r="AT260" s="310">
        <v>40000</v>
      </c>
      <c r="AU260" s="310">
        <v>250000</v>
      </c>
      <c r="AV260" s="310">
        <v>80000</v>
      </c>
      <c r="AW260" s="233"/>
      <c r="AX260" s="156" t="s">
        <v>6215</v>
      </c>
      <c r="AY260" s="156" t="s">
        <v>6215</v>
      </c>
      <c r="AZ260" s="156" t="s">
        <v>6215</v>
      </c>
      <c r="BA260" s="156" t="s">
        <v>6215</v>
      </c>
      <c r="BB260" s="156" t="s">
        <v>6215</v>
      </c>
      <c r="BC260" s="156" t="s">
        <v>9900</v>
      </c>
      <c r="BD260" s="156" t="s">
        <v>9901</v>
      </c>
      <c r="BE260" s="156" t="s">
        <v>6218</v>
      </c>
      <c r="BF260" s="156" t="s">
        <v>6218</v>
      </c>
      <c r="BG260" s="233"/>
    </row>
    <row r="261" spans="1:59" x14ac:dyDescent="0.35">
      <c r="A261" s="98" t="s">
        <v>11646</v>
      </c>
      <c r="B261" s="117">
        <v>45912.856203703705</v>
      </c>
      <c r="C261" s="154" t="s">
        <v>6137</v>
      </c>
      <c r="D261" s="154" t="s">
        <v>11718</v>
      </c>
      <c r="E261" s="131" t="s">
        <v>1816</v>
      </c>
      <c r="F261" s="154" t="s">
        <v>6684</v>
      </c>
      <c r="G261" s="154" t="s">
        <v>1245</v>
      </c>
      <c r="H261" s="115">
        <v>2023</v>
      </c>
      <c r="I261" s="154" t="s">
        <v>6214</v>
      </c>
      <c r="J261" s="154" t="s">
        <v>6215</v>
      </c>
      <c r="K261" s="154" t="s">
        <v>6216</v>
      </c>
      <c r="L261" s="154" t="s">
        <v>6215</v>
      </c>
      <c r="M261" s="154" t="s">
        <v>6267</v>
      </c>
      <c r="O261" s="154" t="s">
        <v>6215</v>
      </c>
      <c r="Q261" s="129">
        <v>103.75841584158415</v>
      </c>
      <c r="R261" s="129">
        <v>109.24158415841585</v>
      </c>
      <c r="S261" s="129">
        <v>213</v>
      </c>
      <c r="T261" s="154" t="s">
        <v>6215</v>
      </c>
      <c r="U261" s="154" t="s">
        <v>7390</v>
      </c>
      <c r="V261" s="154" t="s">
        <v>6218</v>
      </c>
      <c r="W261" s="154" t="s">
        <v>6219</v>
      </c>
      <c r="Y261" s="98">
        <v>2</v>
      </c>
      <c r="Z261" s="98">
        <v>3</v>
      </c>
      <c r="AA261" s="98">
        <v>1</v>
      </c>
      <c r="AB261" s="98">
        <v>6</v>
      </c>
      <c r="AC261" s="154" t="s">
        <v>6220</v>
      </c>
      <c r="AD261" s="154" t="s">
        <v>11719</v>
      </c>
      <c r="AF261" s="12">
        <v>4</v>
      </c>
      <c r="AG261" s="12">
        <v>7</v>
      </c>
      <c r="AH261" s="12">
        <v>11</v>
      </c>
      <c r="AJ261" s="355">
        <v>15000</v>
      </c>
      <c r="AK261" s="355">
        <v>6000</v>
      </c>
      <c r="AL261" s="98" t="s">
        <v>7392</v>
      </c>
      <c r="AM261" s="98" t="s">
        <v>6215</v>
      </c>
      <c r="AN261" s="98" t="s">
        <v>6262</v>
      </c>
      <c r="AP261" s="264">
        <v>7500</v>
      </c>
      <c r="AQ261" s="113">
        <f>(AP261*3)/129.2404</f>
        <v>174.09416869647572</v>
      </c>
      <c r="AR261" s="113">
        <v>12000</v>
      </c>
      <c r="AS261" s="154" t="s">
        <v>6223</v>
      </c>
      <c r="AT261" s="356">
        <v>175000</v>
      </c>
      <c r="AU261" s="356">
        <v>203000</v>
      </c>
      <c r="AV261" s="356">
        <v>100000</v>
      </c>
      <c r="AX261" s="154" t="s">
        <v>6215</v>
      </c>
      <c r="AY261" s="154" t="s">
        <v>6215</v>
      </c>
      <c r="AZ261" s="154" t="s">
        <v>6215</v>
      </c>
      <c r="BA261" s="154" t="s">
        <v>6215</v>
      </c>
      <c r="BB261" s="154" t="s">
        <v>6215</v>
      </c>
      <c r="BC261" s="154" t="s">
        <v>11720</v>
      </c>
      <c r="BD261" s="154" t="s">
        <v>10466</v>
      </c>
      <c r="BE261" s="154" t="s">
        <v>6215</v>
      </c>
      <c r="BF261" s="154" t="s">
        <v>11721</v>
      </c>
    </row>
    <row r="262" spans="1:59" x14ac:dyDescent="0.35">
      <c r="A262" s="98" t="s">
        <v>10683</v>
      </c>
      <c r="B262" s="334">
        <v>45685.720358796294</v>
      </c>
      <c r="C262" s="281" t="s">
        <v>4052</v>
      </c>
      <c r="D262" s="281" t="s">
        <v>8761</v>
      </c>
      <c r="E262" s="244" t="s">
        <v>36</v>
      </c>
      <c r="F262" s="281" t="s">
        <v>6481</v>
      </c>
      <c r="G262" s="281" t="s">
        <v>1245</v>
      </c>
      <c r="H262" s="335">
        <v>2019</v>
      </c>
      <c r="I262" s="281" t="s">
        <v>6230</v>
      </c>
      <c r="J262" s="281" t="s">
        <v>6215</v>
      </c>
      <c r="K262" s="281" t="s">
        <v>6216</v>
      </c>
      <c r="L262" s="281" t="s">
        <v>6218</v>
      </c>
      <c r="M262" s="281" t="s">
        <v>6231</v>
      </c>
      <c r="O262" s="281" t="s">
        <v>6218</v>
      </c>
      <c r="Q262" s="319">
        <v>32</v>
      </c>
      <c r="R262" s="319">
        <v>38</v>
      </c>
      <c r="S262" s="319">
        <f>Q262+R262</f>
        <v>70</v>
      </c>
      <c r="T262" s="281" t="s">
        <v>6215</v>
      </c>
      <c r="U262" s="281" t="s">
        <v>6474</v>
      </c>
      <c r="V262" s="281" t="s">
        <v>6218</v>
      </c>
      <c r="W262" s="281" t="s">
        <v>6268</v>
      </c>
      <c r="Y262" s="336">
        <v>1</v>
      </c>
      <c r="Z262" s="336">
        <v>2</v>
      </c>
      <c r="AA262" s="336">
        <v>1</v>
      </c>
      <c r="AB262" s="98">
        <f>SUM(Y262:AA262)</f>
        <v>4</v>
      </c>
      <c r="AC262" s="281" t="s">
        <v>6220</v>
      </c>
      <c r="AD262" s="281" t="s">
        <v>8431</v>
      </c>
      <c r="AF262" s="337">
        <v>1</v>
      </c>
      <c r="AG262" s="337">
        <v>3</v>
      </c>
      <c r="AH262" s="12">
        <f>SUM(AF262:AG262)</f>
        <v>4</v>
      </c>
      <c r="AJ262" s="338">
        <v>5000</v>
      </c>
      <c r="AK262" s="338">
        <v>7000</v>
      </c>
      <c r="AL262" s="281" t="s">
        <v>7392</v>
      </c>
      <c r="AM262" s="281" t="s">
        <v>6215</v>
      </c>
      <c r="AN262" s="281" t="s">
        <v>6389</v>
      </c>
      <c r="AP262" s="338">
        <v>6000</v>
      </c>
      <c r="AQ262" s="113">
        <f t="shared" ref="AQ262:AQ293" si="12">(AP262*3)/129.2343</f>
        <v>139.28190890498885</v>
      </c>
      <c r="AR262" s="338">
        <v>10000</v>
      </c>
      <c r="AS262" s="141" t="s">
        <v>6223</v>
      </c>
      <c r="AT262" s="338">
        <v>350000</v>
      </c>
      <c r="AU262" s="338">
        <v>105000</v>
      </c>
      <c r="AV262" s="338">
        <v>100000</v>
      </c>
      <c r="AX262" s="281" t="s">
        <v>6215</v>
      </c>
      <c r="AY262" s="281" t="s">
        <v>6215</v>
      </c>
      <c r="AZ262" s="281" t="s">
        <v>6215</v>
      </c>
      <c r="BA262" s="281" t="s">
        <v>6215</v>
      </c>
      <c r="BB262" s="281" t="s">
        <v>6218</v>
      </c>
      <c r="BC262" s="281" t="s">
        <v>10043</v>
      </c>
      <c r="BD262" s="281" t="s">
        <v>7639</v>
      </c>
      <c r="BE262" s="281" t="s">
        <v>6218</v>
      </c>
      <c r="BF262" s="281" t="s">
        <v>6218</v>
      </c>
    </row>
    <row r="263" spans="1:59" x14ac:dyDescent="0.35">
      <c r="A263" s="98" t="s">
        <v>7011</v>
      </c>
      <c r="B263" s="17">
        <v>45096.573449074072</v>
      </c>
      <c r="C263" s="98" t="s">
        <v>7012</v>
      </c>
      <c r="D263" s="98" t="s">
        <v>7013</v>
      </c>
      <c r="E263" s="98" t="s">
        <v>14</v>
      </c>
      <c r="F263" s="98" t="s">
        <v>6213</v>
      </c>
      <c r="G263" s="98" t="s">
        <v>1248</v>
      </c>
      <c r="H263" s="115">
        <v>2004</v>
      </c>
      <c r="I263" s="98" t="s">
        <v>6230</v>
      </c>
      <c r="J263" s="98" t="s">
        <v>6215</v>
      </c>
      <c r="K263" s="98" t="s">
        <v>6216</v>
      </c>
      <c r="L263" s="98" t="s">
        <v>6218</v>
      </c>
      <c r="M263" s="98" t="s">
        <v>6231</v>
      </c>
      <c r="O263" s="98" t="s">
        <v>6215</v>
      </c>
      <c r="Q263" s="107">
        <v>180</v>
      </c>
      <c r="R263" s="107">
        <v>60</v>
      </c>
      <c r="S263" s="107">
        <f>SUM(Q263:R263)</f>
        <v>240</v>
      </c>
      <c r="T263" s="98" t="s">
        <v>6215</v>
      </c>
      <c r="V263" s="98" t="s">
        <v>6218</v>
      </c>
      <c r="W263" s="98" t="s">
        <v>6219</v>
      </c>
      <c r="AB263" s="98">
        <v>7</v>
      </c>
      <c r="AC263" s="98" t="s">
        <v>6220</v>
      </c>
      <c r="AD263" s="98" t="s">
        <v>7014</v>
      </c>
      <c r="AJ263" s="18"/>
      <c r="AK263" s="18"/>
      <c r="AM263" s="98" t="s">
        <v>6215</v>
      </c>
      <c r="AN263" s="98" t="s">
        <v>6262</v>
      </c>
      <c r="AP263" s="272">
        <v>3200</v>
      </c>
      <c r="AQ263" s="113">
        <f t="shared" si="12"/>
        <v>74.283684749327392</v>
      </c>
      <c r="AR263" s="273">
        <v>4000</v>
      </c>
      <c r="AS263" s="141" t="s">
        <v>6223</v>
      </c>
      <c r="AT263" s="274"/>
      <c r="AU263" s="273">
        <v>250000</v>
      </c>
      <c r="AV263" s="273"/>
      <c r="AX263" s="98" t="s">
        <v>6215</v>
      </c>
      <c r="AY263" s="98" t="s">
        <v>6215</v>
      </c>
      <c r="AZ263" s="98" t="s">
        <v>6215</v>
      </c>
      <c r="BA263" s="98" t="s">
        <v>6215</v>
      </c>
      <c r="BB263" s="98" t="s">
        <v>6218</v>
      </c>
      <c r="BD263" s="98" t="s">
        <v>7015</v>
      </c>
      <c r="BF263" s="98" t="s">
        <v>6235</v>
      </c>
      <c r="BG263" s="98" t="s">
        <v>7016</v>
      </c>
    </row>
    <row r="264" spans="1:59" x14ac:dyDescent="0.35">
      <c r="A264" s="98" t="s">
        <v>8669</v>
      </c>
      <c r="B264" s="17">
        <v>45343.418611111112</v>
      </c>
      <c r="C264" s="98" t="s">
        <v>8766</v>
      </c>
      <c r="D264" t="s">
        <v>8767</v>
      </c>
      <c r="E264" s="98" t="s">
        <v>32</v>
      </c>
      <c r="F264" s="98" t="s">
        <v>6213</v>
      </c>
      <c r="G264" s="98" t="s">
        <v>1245</v>
      </c>
      <c r="H264" s="98">
        <v>2016</v>
      </c>
      <c r="I264" s="98" t="s">
        <v>6214</v>
      </c>
      <c r="J264" s="98" t="s">
        <v>6215</v>
      </c>
      <c r="K264" s="98" t="s">
        <v>6245</v>
      </c>
      <c r="L264" s="98" t="s">
        <v>6215</v>
      </c>
      <c r="M264" s="98" t="s">
        <v>6217</v>
      </c>
      <c r="O264" s="98" t="s">
        <v>6215</v>
      </c>
      <c r="S264" s="107">
        <v>95</v>
      </c>
      <c r="T264" s="98" t="s">
        <v>6215</v>
      </c>
      <c r="U264" s="98" t="s">
        <v>7390</v>
      </c>
      <c r="V264" s="98" t="s">
        <v>6218</v>
      </c>
      <c r="W264" s="98" t="s">
        <v>6219</v>
      </c>
      <c r="Y264" s="98">
        <v>2</v>
      </c>
      <c r="Z264" s="98">
        <v>1</v>
      </c>
      <c r="AA264" s="98">
        <v>0</v>
      </c>
      <c r="AB264" s="98">
        <f>SUM(Y264:AA264)</f>
        <v>3</v>
      </c>
      <c r="AC264" s="98" t="s">
        <v>6231</v>
      </c>
      <c r="AD264" s="98" t="s">
        <v>8768</v>
      </c>
      <c r="AF264" s="12">
        <v>1</v>
      </c>
      <c r="AG264" s="12">
        <v>6</v>
      </c>
      <c r="AH264" s="12">
        <f>SUM(AF264:AG264)</f>
        <v>7</v>
      </c>
      <c r="AJ264" s="18">
        <v>15000</v>
      </c>
      <c r="AK264" s="18">
        <v>14000</v>
      </c>
      <c r="AL264" s="98" t="s">
        <v>8267</v>
      </c>
      <c r="AM264" s="98" t="s">
        <v>6215</v>
      </c>
      <c r="AN264" s="98" t="s">
        <v>6262</v>
      </c>
      <c r="AP264" s="149">
        <v>5500</v>
      </c>
      <c r="AQ264" s="113">
        <f t="shared" si="12"/>
        <v>127.67508316290645</v>
      </c>
      <c r="AR264" s="18">
        <v>13000</v>
      </c>
      <c r="AS264" s="141" t="s">
        <v>6223</v>
      </c>
      <c r="AT264" s="298">
        <v>500000</v>
      </c>
      <c r="AU264" s="18">
        <v>300000</v>
      </c>
      <c r="AV264" s="18">
        <v>70000</v>
      </c>
      <c r="AX264" s="98" t="s">
        <v>6215</v>
      </c>
      <c r="AY264" s="98" t="s">
        <v>6215</v>
      </c>
      <c r="AZ264" s="98" t="s">
        <v>6215</v>
      </c>
      <c r="BA264" s="98" t="s">
        <v>6215</v>
      </c>
      <c r="BB264" s="98" t="s">
        <v>6218</v>
      </c>
      <c r="BC264" s="98" t="s">
        <v>6235</v>
      </c>
      <c r="BD264" s="98" t="s">
        <v>8769</v>
      </c>
      <c r="BE264" s="98" t="s">
        <v>6218</v>
      </c>
      <c r="BF264" s="98" t="s">
        <v>6235</v>
      </c>
      <c r="BG264" s="141" t="s">
        <v>8770</v>
      </c>
    </row>
    <row r="265" spans="1:59" x14ac:dyDescent="0.35">
      <c r="A265" s="98" t="s">
        <v>9637</v>
      </c>
      <c r="B265" s="17">
        <v>45525.608819444446</v>
      </c>
      <c r="C265" s="154" t="s">
        <v>4268</v>
      </c>
      <c r="D265" s="154" t="s">
        <v>9983</v>
      </c>
      <c r="E265" s="244" t="s">
        <v>2680</v>
      </c>
      <c r="F265" s="154" t="s">
        <v>6629</v>
      </c>
      <c r="G265" s="154" t="s">
        <v>1245</v>
      </c>
      <c r="H265" s="115">
        <v>2010</v>
      </c>
      <c r="I265" s="154" t="s">
        <v>6230</v>
      </c>
      <c r="J265" s="154" t="s">
        <v>6215</v>
      </c>
      <c r="K265" s="154" t="s">
        <v>6216</v>
      </c>
      <c r="L265" s="154" t="s">
        <v>6215</v>
      </c>
      <c r="M265" s="154" t="s">
        <v>6267</v>
      </c>
      <c r="O265" s="154" t="s">
        <v>6215</v>
      </c>
      <c r="Q265" s="243">
        <v>200</v>
      </c>
      <c r="R265" s="243">
        <v>157</v>
      </c>
      <c r="S265" s="243">
        <f>Q265+R265</f>
        <v>357</v>
      </c>
      <c r="T265" s="244" t="s">
        <v>6215</v>
      </c>
      <c r="U265" s="154" t="s">
        <v>7390</v>
      </c>
      <c r="V265" s="154" t="s">
        <v>6218</v>
      </c>
      <c r="W265" s="154" t="s">
        <v>6268</v>
      </c>
      <c r="Y265" s="244">
        <v>4</v>
      </c>
      <c r="Z265" s="244">
        <v>6</v>
      </c>
      <c r="AA265" s="244">
        <v>2</v>
      </c>
      <c r="AB265" s="98">
        <f>Y265+Z265+AA265</f>
        <v>12</v>
      </c>
      <c r="AC265" s="154" t="s">
        <v>6220</v>
      </c>
      <c r="AD265" s="154" t="s">
        <v>9122</v>
      </c>
      <c r="AF265" s="315">
        <v>4</v>
      </c>
      <c r="AG265" s="315">
        <v>9</v>
      </c>
      <c r="AH265" s="12">
        <f>AF265+AG265</f>
        <v>13</v>
      </c>
      <c r="AJ265" s="316">
        <v>21000</v>
      </c>
      <c r="AK265" s="316">
        <v>10000</v>
      </c>
      <c r="AL265" s="154" t="s">
        <v>8267</v>
      </c>
      <c r="AM265" s="154" t="s">
        <v>6215</v>
      </c>
      <c r="AN265" s="154" t="s">
        <v>6233</v>
      </c>
      <c r="AP265" s="316">
        <v>7000</v>
      </c>
      <c r="AQ265" s="113">
        <f t="shared" si="12"/>
        <v>162.49556038915367</v>
      </c>
      <c r="AR265" s="316">
        <v>9500</v>
      </c>
      <c r="AS265" s="141" t="s">
        <v>6223</v>
      </c>
      <c r="AT265" s="317">
        <v>13133750</v>
      </c>
      <c r="AU265" s="317">
        <v>702333</v>
      </c>
      <c r="AV265" s="317">
        <v>20000</v>
      </c>
      <c r="AW265" s="154"/>
      <c r="AX265" s="154" t="s">
        <v>6215</v>
      </c>
      <c r="AY265" s="154" t="s">
        <v>6215</v>
      </c>
      <c r="AZ265" s="154" t="s">
        <v>6215</v>
      </c>
      <c r="BA265" s="154" t="s">
        <v>6215</v>
      </c>
      <c r="BB265" s="154" t="s">
        <v>6215</v>
      </c>
      <c r="BC265" s="154" t="s">
        <v>9984</v>
      </c>
      <c r="BD265" s="154" t="s">
        <v>6774</v>
      </c>
      <c r="BE265" s="154" t="s">
        <v>6215</v>
      </c>
      <c r="BF265" s="154" t="s">
        <v>9795</v>
      </c>
    </row>
    <row r="266" spans="1:59" x14ac:dyDescent="0.35">
      <c r="A266" s="98" t="s">
        <v>9060</v>
      </c>
      <c r="B266" s="17">
        <v>45387.624490740738</v>
      </c>
      <c r="C266" s="154" t="s">
        <v>9021</v>
      </c>
      <c r="D266" s="154" t="s">
        <v>9022</v>
      </c>
      <c r="E266" s="98" t="s">
        <v>355</v>
      </c>
      <c r="F266" t="s">
        <v>6213</v>
      </c>
      <c r="G266" t="s">
        <v>1248</v>
      </c>
      <c r="H266" s="115">
        <v>2019</v>
      </c>
      <c r="I266" t="s">
        <v>6294</v>
      </c>
      <c r="J266" t="s">
        <v>6215</v>
      </c>
      <c r="K266" t="s">
        <v>6216</v>
      </c>
      <c r="L266" t="s">
        <v>6215</v>
      </c>
      <c r="M266" t="s">
        <v>6217</v>
      </c>
      <c r="O266" t="s">
        <v>6215</v>
      </c>
      <c r="S266" s="107">
        <v>90</v>
      </c>
      <c r="T266" s="98" t="s">
        <v>6215</v>
      </c>
      <c r="U266" t="s">
        <v>7390</v>
      </c>
      <c r="V266" t="s">
        <v>6218</v>
      </c>
      <c r="W266" t="s">
        <v>6268</v>
      </c>
      <c r="Y266" s="98">
        <v>2</v>
      </c>
      <c r="Z266" s="98">
        <v>2</v>
      </c>
      <c r="AA266" s="98">
        <v>1</v>
      </c>
      <c r="AB266" s="98">
        <f>SUM(Y266:AA266)</f>
        <v>5</v>
      </c>
      <c r="AC266" t="s">
        <v>6220</v>
      </c>
      <c r="AD266" t="s">
        <v>9023</v>
      </c>
      <c r="AF266" s="12">
        <v>1</v>
      </c>
      <c r="AG266" s="12">
        <v>4</v>
      </c>
      <c r="AH266" s="12">
        <f>SUM(AF266:AG266)</f>
        <v>5</v>
      </c>
      <c r="AJ266" s="238">
        <v>9000</v>
      </c>
      <c r="AK266" s="238">
        <v>7000</v>
      </c>
      <c r="AL266" t="s">
        <v>7392</v>
      </c>
      <c r="AM266" t="s">
        <v>6215</v>
      </c>
      <c r="AN266" t="s">
        <v>6248</v>
      </c>
      <c r="AP266" s="238">
        <v>3000</v>
      </c>
      <c r="AQ266" s="113">
        <f t="shared" si="12"/>
        <v>69.640954452494427</v>
      </c>
      <c r="AR266" s="238">
        <v>4200</v>
      </c>
      <c r="AS266" s="141" t="s">
        <v>6223</v>
      </c>
      <c r="AT266" s="307">
        <v>3000</v>
      </c>
      <c r="AU266" s="238">
        <v>100000</v>
      </c>
      <c r="AV266" s="238">
        <v>70000</v>
      </c>
      <c r="AX266" t="s">
        <v>6215</v>
      </c>
      <c r="AY266" t="s">
        <v>6215</v>
      </c>
      <c r="AZ266" t="s">
        <v>6215</v>
      </c>
      <c r="BA266" t="s">
        <v>6215</v>
      </c>
      <c r="BB266" t="s">
        <v>6215</v>
      </c>
      <c r="BC266" t="s">
        <v>9024</v>
      </c>
      <c r="BD266" t="s">
        <v>6774</v>
      </c>
      <c r="BE266" t="s">
        <v>6218</v>
      </c>
      <c r="BF266" t="s">
        <v>6218</v>
      </c>
    </row>
    <row r="267" spans="1:59" x14ac:dyDescent="0.35">
      <c r="A267" s="98" t="s">
        <v>11261</v>
      </c>
      <c r="B267" s="117">
        <v>45805.454398148147</v>
      </c>
      <c r="C267" s="98" t="s">
        <v>5074</v>
      </c>
      <c r="D267" s="98" t="s">
        <v>11407</v>
      </c>
      <c r="E267" s="98" t="s">
        <v>247</v>
      </c>
      <c r="F267" s="98" t="s">
        <v>6481</v>
      </c>
      <c r="G267" s="98" t="s">
        <v>1248</v>
      </c>
      <c r="H267" s="98">
        <v>2024</v>
      </c>
      <c r="I267" s="98" t="s">
        <v>6294</v>
      </c>
      <c r="J267" s="98" t="s">
        <v>6215</v>
      </c>
      <c r="K267" s="154" t="s">
        <v>6216</v>
      </c>
      <c r="L267" s="154" t="s">
        <v>6218</v>
      </c>
      <c r="M267" s="154" t="s">
        <v>6217</v>
      </c>
      <c r="O267" s="154" t="s">
        <v>6218</v>
      </c>
      <c r="Q267" s="129">
        <v>21.599999999999998</v>
      </c>
      <c r="R267" s="129">
        <v>23.400000000000002</v>
      </c>
      <c r="S267" s="129">
        <v>45</v>
      </c>
      <c r="T267" s="154" t="s">
        <v>6215</v>
      </c>
      <c r="U267" s="154" t="s">
        <v>7390</v>
      </c>
      <c r="V267" s="154" t="s">
        <v>6218</v>
      </c>
      <c r="W267" s="154" t="s">
        <v>6268</v>
      </c>
      <c r="Y267" s="98">
        <v>2</v>
      </c>
      <c r="Z267" s="98">
        <v>2</v>
      </c>
      <c r="AA267" s="98">
        <v>1</v>
      </c>
      <c r="AB267" s="98">
        <v>5</v>
      </c>
      <c r="AC267" s="154" t="s">
        <v>6220</v>
      </c>
      <c r="AD267" s="154" t="s">
        <v>9547</v>
      </c>
      <c r="AF267" s="154">
        <v>3</v>
      </c>
      <c r="AG267" s="154">
        <v>3</v>
      </c>
      <c r="AH267" s="154">
        <v>6</v>
      </c>
      <c r="AJ267" s="154">
        <v>9000</v>
      </c>
      <c r="AK267" s="154">
        <v>7500</v>
      </c>
      <c r="AL267" s="154" t="s">
        <v>7392</v>
      </c>
      <c r="AM267" s="154" t="s">
        <v>6215</v>
      </c>
      <c r="AN267" s="154" t="s">
        <v>6262</v>
      </c>
      <c r="AP267" s="154">
        <v>9700</v>
      </c>
      <c r="AQ267" s="113">
        <f t="shared" si="12"/>
        <v>225.17241939639865</v>
      </c>
      <c r="AR267" s="154">
        <v>12000</v>
      </c>
      <c r="AS267" s="154" t="s">
        <v>6223</v>
      </c>
      <c r="AT267" s="154">
        <v>100000</v>
      </c>
      <c r="AU267" s="154">
        <v>416000</v>
      </c>
      <c r="AV267" s="154">
        <v>150000</v>
      </c>
      <c r="AX267" s="154" t="s">
        <v>6215</v>
      </c>
      <c r="AY267" s="154" t="s">
        <v>6215</v>
      </c>
      <c r="AZ267" s="154" t="s">
        <v>6215</v>
      </c>
      <c r="BA267" s="154" t="s">
        <v>6215</v>
      </c>
      <c r="BB267" s="154" t="s">
        <v>6215</v>
      </c>
      <c r="BC267" s="154" t="s">
        <v>11408</v>
      </c>
      <c r="BD267" s="154" t="s">
        <v>11409</v>
      </c>
      <c r="BE267" s="154" t="s">
        <v>6218</v>
      </c>
      <c r="BF267" s="154" t="s">
        <v>6218</v>
      </c>
    </row>
    <row r="268" spans="1:59" x14ac:dyDescent="0.35">
      <c r="A268" s="98" t="s">
        <v>10387</v>
      </c>
      <c r="B268" s="17">
        <v>45626.591261574074</v>
      </c>
      <c r="C268" s="154" t="s">
        <v>3882</v>
      </c>
      <c r="D268" s="154" t="s">
        <v>9255</v>
      </c>
      <c r="E268" s="244" t="s">
        <v>14</v>
      </c>
      <c r="F268" s="154" t="s">
        <v>6286</v>
      </c>
      <c r="G268" s="154" t="s">
        <v>1245</v>
      </c>
      <c r="H268" s="115">
        <v>2009</v>
      </c>
      <c r="I268" s="154" t="s">
        <v>6214</v>
      </c>
      <c r="J268" s="154" t="s">
        <v>6215</v>
      </c>
      <c r="K268" s="154" t="s">
        <v>6216</v>
      </c>
      <c r="L268" s="154" t="s">
        <v>6215</v>
      </c>
      <c r="M268" s="154" t="s">
        <v>6217</v>
      </c>
      <c r="O268" s="154" t="s">
        <v>6215</v>
      </c>
      <c r="Q268" s="243">
        <v>126</v>
      </c>
      <c r="R268" s="243">
        <v>100</v>
      </c>
      <c r="S268" s="243">
        <f>Q268+R268</f>
        <v>226</v>
      </c>
      <c r="T268" s="154" t="s">
        <v>6215</v>
      </c>
      <c r="U268" s="154" t="s">
        <v>8150</v>
      </c>
      <c r="V268" s="154" t="s">
        <v>6215</v>
      </c>
      <c r="W268" s="154" t="s">
        <v>6219</v>
      </c>
      <c r="Y268" s="244">
        <v>4</v>
      </c>
      <c r="Z268" s="244">
        <v>5</v>
      </c>
      <c r="AA268" s="244">
        <v>1</v>
      </c>
      <c r="AB268" s="98">
        <f>SUM(Y268:AA268)</f>
        <v>10</v>
      </c>
      <c r="AC268" s="154" t="s">
        <v>6220</v>
      </c>
      <c r="AD268" s="154" t="s">
        <v>6357</v>
      </c>
      <c r="AF268" s="315">
        <v>4</v>
      </c>
      <c r="AG268" s="315">
        <v>7</v>
      </c>
      <c r="AH268" s="12">
        <f>SUM(AF268:AG268)</f>
        <v>11</v>
      </c>
      <c r="AJ268" s="316">
        <v>12000</v>
      </c>
      <c r="AK268" s="316">
        <v>6500</v>
      </c>
      <c r="AL268" s="154" t="s">
        <v>7392</v>
      </c>
      <c r="AM268" s="154" t="s">
        <v>6215</v>
      </c>
      <c r="AN268" s="154" t="s">
        <v>6262</v>
      </c>
      <c r="AP268" s="316">
        <v>2700</v>
      </c>
      <c r="AQ268" s="113">
        <f t="shared" si="12"/>
        <v>62.676859007244985</v>
      </c>
      <c r="AR268" s="316">
        <v>2700</v>
      </c>
      <c r="AS268" s="141" t="s">
        <v>6223</v>
      </c>
      <c r="AT268" s="316">
        <v>711300</v>
      </c>
      <c r="AU268" s="316">
        <v>213000</v>
      </c>
      <c r="AV268" s="316">
        <v>100000</v>
      </c>
      <c r="AX268" s="154" t="s">
        <v>6215</v>
      </c>
      <c r="AY268" s="154" t="s">
        <v>6215</v>
      </c>
      <c r="AZ268" s="154" t="s">
        <v>6218</v>
      </c>
      <c r="BA268" s="154" t="s">
        <v>6218</v>
      </c>
      <c r="BB268" s="154" t="s">
        <v>6218</v>
      </c>
      <c r="BC268" s="154" t="s">
        <v>10650</v>
      </c>
      <c r="BD268" s="154" t="s">
        <v>10354</v>
      </c>
      <c r="BE268" s="154" t="s">
        <v>6215</v>
      </c>
      <c r="BF268" s="154" t="s">
        <v>10651</v>
      </c>
    </row>
    <row r="269" spans="1:59" x14ac:dyDescent="0.35">
      <c r="A269" s="98" t="s">
        <v>10208</v>
      </c>
      <c r="B269" s="17">
        <v>45594.743923611109</v>
      </c>
      <c r="C269" s="154" t="s">
        <v>4813</v>
      </c>
      <c r="D269" s="154" t="s">
        <v>10440</v>
      </c>
      <c r="E269" s="244" t="s">
        <v>1056</v>
      </c>
      <c r="F269" s="154" t="s">
        <v>10441</v>
      </c>
      <c r="G269" s="154" t="s">
        <v>1245</v>
      </c>
      <c r="H269" s="115">
        <v>2010</v>
      </c>
      <c r="I269" s="154" t="s">
        <v>6294</v>
      </c>
      <c r="J269" s="154" t="s">
        <v>6215</v>
      </c>
      <c r="K269" s="154" t="s">
        <v>6216</v>
      </c>
      <c r="L269" s="154" t="s">
        <v>6215</v>
      </c>
      <c r="M269" s="154" t="s">
        <v>6231</v>
      </c>
      <c r="O269" s="154" t="s">
        <v>6215</v>
      </c>
      <c r="Q269" s="243"/>
      <c r="R269" s="243"/>
      <c r="S269" s="243">
        <v>276</v>
      </c>
      <c r="T269" s="244" t="s">
        <v>6215</v>
      </c>
      <c r="U269" s="154" t="s">
        <v>7390</v>
      </c>
      <c r="V269" s="154" t="s">
        <v>6218</v>
      </c>
      <c r="W269" s="154" t="s">
        <v>6219</v>
      </c>
      <c r="Y269" s="244">
        <v>6</v>
      </c>
      <c r="Z269" s="244">
        <v>8</v>
      </c>
      <c r="AA269" s="244">
        <v>0</v>
      </c>
      <c r="AB269" s="98">
        <f>SUM(Y269:AA269)</f>
        <v>14</v>
      </c>
      <c r="AC269" s="154" t="s">
        <v>6254</v>
      </c>
      <c r="AD269" s="154" t="s">
        <v>10442</v>
      </c>
      <c r="AF269" s="315">
        <v>18</v>
      </c>
      <c r="AG269" s="315">
        <v>15</v>
      </c>
      <c r="AH269" s="12">
        <f>SUM(AF269:AG269)</f>
        <v>33</v>
      </c>
      <c r="AJ269" s="316"/>
      <c r="AK269" s="316"/>
      <c r="AL269" s="154"/>
      <c r="AM269" s="154" t="s">
        <v>6215</v>
      </c>
      <c r="AN269" s="154" t="s">
        <v>6233</v>
      </c>
      <c r="AP269" s="316">
        <v>9000</v>
      </c>
      <c r="AQ269" s="113">
        <f t="shared" si="12"/>
        <v>208.92286335748329</v>
      </c>
      <c r="AR269" s="316">
        <v>20000</v>
      </c>
      <c r="AS269" s="141" t="s">
        <v>6223</v>
      </c>
      <c r="AT269" s="316">
        <v>25000</v>
      </c>
      <c r="AU269" s="316">
        <v>500000</v>
      </c>
      <c r="AV269" s="316">
        <v>350000</v>
      </c>
      <c r="AX269" s="154" t="s">
        <v>6215</v>
      </c>
      <c r="AY269" s="154" t="s">
        <v>6215</v>
      </c>
      <c r="AZ269" s="154" t="s">
        <v>6215</v>
      </c>
      <c r="BA269" s="154" t="s">
        <v>6215</v>
      </c>
      <c r="BB269" s="154" t="s">
        <v>6215</v>
      </c>
      <c r="BC269" s="154" t="s">
        <v>6271</v>
      </c>
      <c r="BD269" s="154" t="s">
        <v>6270</v>
      </c>
      <c r="BE269" s="154" t="s">
        <v>6215</v>
      </c>
      <c r="BF269" s="154" t="s">
        <v>6271</v>
      </c>
    </row>
    <row r="270" spans="1:59" x14ac:dyDescent="0.35">
      <c r="A270" s="98" t="s">
        <v>8707</v>
      </c>
      <c r="B270" s="17">
        <v>45330.589282407411</v>
      </c>
      <c r="C270" s="98" t="s">
        <v>1786</v>
      </c>
      <c r="D270" s="98" t="s">
        <v>6345</v>
      </c>
      <c r="E270" s="98" t="s">
        <v>14</v>
      </c>
      <c r="F270" s="98" t="s">
        <v>6213</v>
      </c>
      <c r="G270" s="98" t="s">
        <v>1245</v>
      </c>
      <c r="H270" s="98">
        <v>2017</v>
      </c>
      <c r="I270" s="98" t="s">
        <v>6214</v>
      </c>
      <c r="J270" s="98" t="s">
        <v>6215</v>
      </c>
      <c r="K270" s="98" t="s">
        <v>6216</v>
      </c>
      <c r="L270" s="98" t="s">
        <v>6215</v>
      </c>
      <c r="M270" s="98" t="s">
        <v>6217</v>
      </c>
      <c r="O270" s="98" t="s">
        <v>6215</v>
      </c>
      <c r="S270" s="107">
        <v>103</v>
      </c>
      <c r="T270" s="98" t="s">
        <v>6215</v>
      </c>
      <c r="U270" s="98" t="s">
        <v>6474</v>
      </c>
      <c r="V270" s="98" t="s">
        <v>6215</v>
      </c>
      <c r="W270" s="98" t="s">
        <v>6268</v>
      </c>
      <c r="Y270" s="98">
        <v>2</v>
      </c>
      <c r="Z270" s="98">
        <v>2</v>
      </c>
      <c r="AA270" s="98">
        <v>2</v>
      </c>
      <c r="AB270" s="98">
        <f>SUM(Y270:AA270)</f>
        <v>6</v>
      </c>
      <c r="AC270" s="98" t="s">
        <v>6220</v>
      </c>
      <c r="AD270" s="98" t="s">
        <v>6999</v>
      </c>
      <c r="AF270" s="12">
        <v>9</v>
      </c>
      <c r="AG270" s="12">
        <v>8</v>
      </c>
      <c r="AH270" s="12">
        <f>SUM(AF270:AG270)</f>
        <v>17</v>
      </c>
      <c r="AJ270" s="18">
        <v>15000</v>
      </c>
      <c r="AK270" s="18">
        <v>6000</v>
      </c>
      <c r="AL270" s="98" t="s">
        <v>8267</v>
      </c>
      <c r="AM270" s="98" t="s">
        <v>6215</v>
      </c>
      <c r="AN270" s="98" t="s">
        <v>6233</v>
      </c>
      <c r="AP270" s="149">
        <v>4000</v>
      </c>
      <c r="AQ270" s="113">
        <f t="shared" si="12"/>
        <v>92.85460593665924</v>
      </c>
      <c r="AR270" s="18">
        <v>5000</v>
      </c>
      <c r="AS270" s="141" t="s">
        <v>6223</v>
      </c>
      <c r="AT270" s="298">
        <v>500000</v>
      </c>
      <c r="AU270" s="18">
        <v>100000</v>
      </c>
      <c r="AV270" s="18">
        <v>60000</v>
      </c>
      <c r="AX270" s="98" t="s">
        <v>6215</v>
      </c>
      <c r="AY270" s="98" t="s">
        <v>6215</v>
      </c>
      <c r="AZ270" s="98" t="s">
        <v>6215</v>
      </c>
      <c r="BA270" s="98" t="s">
        <v>6215</v>
      </c>
      <c r="BB270" s="98" t="s">
        <v>6218</v>
      </c>
      <c r="BC270" s="98" t="s">
        <v>8690</v>
      </c>
      <c r="BD270" s="98" t="s">
        <v>8691</v>
      </c>
      <c r="BE270" s="98" t="s">
        <v>6218</v>
      </c>
      <c r="BF270" s="98" t="s">
        <v>6235</v>
      </c>
      <c r="BG270" s="98" t="s">
        <v>8692</v>
      </c>
    </row>
    <row r="271" spans="1:59" x14ac:dyDescent="0.35">
      <c r="A271" s="98" t="s">
        <v>8379</v>
      </c>
      <c r="B271" s="289">
        <v>45251.595335648097</v>
      </c>
      <c r="C271" s="242" t="s">
        <v>8380</v>
      </c>
      <c r="D271" s="242" t="s">
        <v>6480</v>
      </c>
      <c r="E271" s="141" t="s">
        <v>36</v>
      </c>
      <c r="F271" s="242" t="s">
        <v>6481</v>
      </c>
      <c r="G271" s="242" t="s">
        <v>1245</v>
      </c>
      <c r="H271" s="276">
        <v>2013</v>
      </c>
      <c r="I271" s="242" t="s">
        <v>6214</v>
      </c>
      <c r="J271" s="242" t="s">
        <v>6215</v>
      </c>
      <c r="K271" s="242" t="s">
        <v>6216</v>
      </c>
      <c r="L271" s="242" t="s">
        <v>6218</v>
      </c>
      <c r="M271" s="242" t="s">
        <v>6231</v>
      </c>
      <c r="N271" s="242"/>
      <c r="O271" s="242" t="s">
        <v>6218</v>
      </c>
      <c r="S271" s="241">
        <v>155</v>
      </c>
      <c r="T271" s="242" t="s">
        <v>6215</v>
      </c>
      <c r="U271" s="242" t="s">
        <v>7390</v>
      </c>
      <c r="V271" s="242" t="s">
        <v>6215</v>
      </c>
      <c r="W271" s="242" t="s">
        <v>6219</v>
      </c>
      <c r="Y271" s="242">
        <v>3</v>
      </c>
      <c r="Z271" s="242">
        <v>3</v>
      </c>
      <c r="AA271" s="242">
        <v>0</v>
      </c>
      <c r="AB271" s="242">
        <v>6</v>
      </c>
      <c r="AC271" s="242" t="s">
        <v>6254</v>
      </c>
      <c r="AD271" s="242" t="s">
        <v>8381</v>
      </c>
      <c r="AF271" s="290">
        <v>8</v>
      </c>
      <c r="AG271" s="290">
        <v>12</v>
      </c>
      <c r="AH271" s="290">
        <v>20</v>
      </c>
      <c r="AJ271" s="269">
        <v>18000</v>
      </c>
      <c r="AK271" s="269">
        <v>7000</v>
      </c>
      <c r="AL271" s="242" t="s">
        <v>8267</v>
      </c>
      <c r="AM271" s="242" t="s">
        <v>6215</v>
      </c>
      <c r="AN271" s="242" t="s">
        <v>6262</v>
      </c>
      <c r="AP271" s="264">
        <v>3200</v>
      </c>
      <c r="AQ271" s="113">
        <f t="shared" si="12"/>
        <v>74.283684749327392</v>
      </c>
      <c r="AR271" s="18">
        <v>6000</v>
      </c>
      <c r="AS271" s="141" t="s">
        <v>6223</v>
      </c>
      <c r="AT271" s="96"/>
      <c r="AU271" s="18"/>
      <c r="AV271" s="18"/>
      <c r="AX271" s="242" t="s">
        <v>6215</v>
      </c>
      <c r="AY271" s="242" t="s">
        <v>6215</v>
      </c>
      <c r="AZ271" s="242" t="s">
        <v>6215</v>
      </c>
      <c r="BA271" s="242" t="s">
        <v>6215</v>
      </c>
      <c r="BB271" s="242" t="s">
        <v>6218</v>
      </c>
      <c r="BC271" s="242" t="s">
        <v>6235</v>
      </c>
      <c r="BD271" s="242" t="s">
        <v>8382</v>
      </c>
      <c r="BE271" s="242" t="s">
        <v>6218</v>
      </c>
      <c r="BF271" s="242" t="s">
        <v>6235</v>
      </c>
      <c r="BG271" s="98" t="s">
        <v>8383</v>
      </c>
    </row>
    <row r="272" spans="1:59" x14ac:dyDescent="0.35">
      <c r="A272" s="98" t="s">
        <v>10033</v>
      </c>
      <c r="B272" s="17">
        <v>45538.792812500003</v>
      </c>
      <c r="C272" s="154" t="s">
        <v>3018</v>
      </c>
      <c r="D272" s="154" t="s">
        <v>10199</v>
      </c>
      <c r="E272" s="244" t="s">
        <v>3017</v>
      </c>
      <c r="F272" s="154" t="s">
        <v>6725</v>
      </c>
      <c r="G272" s="154" t="s">
        <v>1245</v>
      </c>
      <c r="H272" s="115">
        <v>2004</v>
      </c>
      <c r="I272" s="154" t="s">
        <v>6230</v>
      </c>
      <c r="J272" s="154" t="s">
        <v>6215</v>
      </c>
      <c r="K272" s="154" t="s">
        <v>6216</v>
      </c>
      <c r="L272" s="154" t="s">
        <v>6215</v>
      </c>
      <c r="M272" s="154" t="s">
        <v>6231</v>
      </c>
      <c r="O272" s="154" t="s">
        <v>6215</v>
      </c>
      <c r="Q272" s="319">
        <v>95</v>
      </c>
      <c r="R272" s="319">
        <v>95</v>
      </c>
      <c r="S272" s="319">
        <f>SUM(Q272:R272)</f>
        <v>190</v>
      </c>
      <c r="T272" s="244" t="s">
        <v>6215</v>
      </c>
      <c r="U272" s="154" t="s">
        <v>8150</v>
      </c>
      <c r="V272" s="154" t="s">
        <v>6218</v>
      </c>
      <c r="W272" s="154" t="s">
        <v>6219</v>
      </c>
      <c r="Y272" s="244">
        <v>3</v>
      </c>
      <c r="Z272" s="244">
        <v>2</v>
      </c>
      <c r="AA272" s="244">
        <v>1</v>
      </c>
      <c r="AB272" s="98">
        <f>SUM(Y272:AA272)</f>
        <v>6</v>
      </c>
      <c r="AC272" s="154" t="s">
        <v>6220</v>
      </c>
      <c r="AD272" s="154" t="s">
        <v>10200</v>
      </c>
      <c r="AF272" s="315">
        <v>8</v>
      </c>
      <c r="AG272" s="315">
        <v>4</v>
      </c>
      <c r="AH272" s="12">
        <f>SUM(AF272:AG272)</f>
        <v>12</v>
      </c>
      <c r="AJ272" s="316">
        <v>35000</v>
      </c>
      <c r="AK272" s="316">
        <v>10000</v>
      </c>
      <c r="AL272" s="154" t="s">
        <v>8267</v>
      </c>
      <c r="AM272" s="154" t="s">
        <v>6215</v>
      </c>
      <c r="AN272" s="154" t="s">
        <v>6233</v>
      </c>
      <c r="AP272" s="316">
        <v>8000</v>
      </c>
      <c r="AQ272" s="113">
        <f t="shared" si="12"/>
        <v>185.70921187331848</v>
      </c>
      <c r="AR272" s="316">
        <v>84000</v>
      </c>
      <c r="AS272" s="141" t="s">
        <v>6223</v>
      </c>
      <c r="AT272" s="318">
        <v>8000</v>
      </c>
      <c r="AU272" s="318">
        <v>200000</v>
      </c>
      <c r="AV272" s="316">
        <v>80000</v>
      </c>
      <c r="AX272" s="154" t="s">
        <v>6215</v>
      </c>
      <c r="AY272" s="154" t="s">
        <v>6215</v>
      </c>
      <c r="AZ272" s="154" t="s">
        <v>6215</v>
      </c>
      <c r="BA272" s="154" t="s">
        <v>6215</v>
      </c>
      <c r="BB272" s="154" t="s">
        <v>6215</v>
      </c>
      <c r="BC272" s="154" t="s">
        <v>10201</v>
      </c>
      <c r="BD272" s="154" t="s">
        <v>10202</v>
      </c>
      <c r="BE272" s="154" t="s">
        <v>6215</v>
      </c>
      <c r="BF272" s="154" t="s">
        <v>10203</v>
      </c>
    </row>
    <row r="273" spans="1:59" x14ac:dyDescent="0.35">
      <c r="A273" s="98" t="s">
        <v>7829</v>
      </c>
      <c r="B273" s="17">
        <v>45149.478182870371</v>
      </c>
      <c r="C273" s="98" t="s">
        <v>151</v>
      </c>
      <c r="D273" s="98" t="s">
        <v>6229</v>
      </c>
      <c r="E273" s="235" t="s">
        <v>355</v>
      </c>
      <c r="F273" s="98" t="s">
        <v>6213</v>
      </c>
      <c r="G273" s="98" t="s">
        <v>1248</v>
      </c>
      <c r="H273" s="115">
        <v>2002</v>
      </c>
      <c r="I273" s="98" t="s">
        <v>6214</v>
      </c>
      <c r="J273" s="98" t="s">
        <v>6215</v>
      </c>
      <c r="K273" s="98" t="s">
        <v>6216</v>
      </c>
      <c r="L273" s="98" t="s">
        <v>6215</v>
      </c>
      <c r="M273" s="98" t="s">
        <v>6217</v>
      </c>
      <c r="O273" s="98" t="s">
        <v>6215</v>
      </c>
      <c r="S273" s="107">
        <v>236</v>
      </c>
      <c r="T273" s="98" t="s">
        <v>6215</v>
      </c>
      <c r="V273" s="98" t="s">
        <v>6218</v>
      </c>
      <c r="W273" s="98" t="s">
        <v>6219</v>
      </c>
      <c r="AB273" s="98">
        <v>5</v>
      </c>
      <c r="AC273" s="98" t="s">
        <v>6220</v>
      </c>
      <c r="AD273" s="98" t="s">
        <v>7830</v>
      </c>
      <c r="AJ273" s="18"/>
      <c r="AK273" s="18"/>
      <c r="AM273" s="98" t="s">
        <v>6215</v>
      </c>
      <c r="AN273" s="98" t="s">
        <v>6262</v>
      </c>
      <c r="AP273" s="264">
        <v>3200</v>
      </c>
      <c r="AQ273" s="113">
        <f t="shared" si="12"/>
        <v>74.283684749327392</v>
      </c>
      <c r="AR273" s="18">
        <v>4700</v>
      </c>
      <c r="AS273" s="141" t="s">
        <v>6223</v>
      </c>
      <c r="AT273" s="96"/>
      <c r="AU273" s="18"/>
      <c r="AV273" s="18"/>
      <c r="AX273" s="98" t="s">
        <v>6215</v>
      </c>
      <c r="AY273" s="98" t="s">
        <v>6215</v>
      </c>
      <c r="AZ273" s="98" t="s">
        <v>6215</v>
      </c>
      <c r="BA273" s="98" t="s">
        <v>6218</v>
      </c>
      <c r="BB273" s="98" t="s">
        <v>6218</v>
      </c>
      <c r="BD273" s="98" t="s">
        <v>52</v>
      </c>
      <c r="BF273" s="98" t="s">
        <v>6235</v>
      </c>
      <c r="BG273" s="98" t="s">
        <v>7831</v>
      </c>
    </row>
    <row r="274" spans="1:59" x14ac:dyDescent="0.35">
      <c r="A274" s="98" t="s">
        <v>8289</v>
      </c>
      <c r="B274" s="289">
        <v>45237.665312500001</v>
      </c>
      <c r="C274" s="242" t="s">
        <v>263</v>
      </c>
      <c r="D274" s="242" t="s">
        <v>8290</v>
      </c>
      <c r="E274" s="244" t="s">
        <v>261</v>
      </c>
      <c r="F274" s="242" t="s">
        <v>6286</v>
      </c>
      <c r="G274" s="242" t="s">
        <v>1245</v>
      </c>
      <c r="H274" s="276">
        <v>2007</v>
      </c>
      <c r="I274" s="242" t="s">
        <v>6214</v>
      </c>
      <c r="J274" s="242" t="s">
        <v>6215</v>
      </c>
      <c r="K274" s="242" t="s">
        <v>6216</v>
      </c>
      <c r="L274" s="242" t="s">
        <v>6218</v>
      </c>
      <c r="M274" s="242" t="s">
        <v>6231</v>
      </c>
      <c r="N274" s="242"/>
      <c r="O274" s="242" t="s">
        <v>6218</v>
      </c>
      <c r="S274" s="241">
        <v>230</v>
      </c>
      <c r="T274" s="242" t="s">
        <v>6215</v>
      </c>
      <c r="U274" s="242" t="s">
        <v>7390</v>
      </c>
      <c r="V274" s="242" t="s">
        <v>6218</v>
      </c>
      <c r="W274" s="242" t="s">
        <v>6219</v>
      </c>
      <c r="Y274" s="242">
        <v>1</v>
      </c>
      <c r="Z274" s="242">
        <v>1</v>
      </c>
      <c r="AA274" s="242">
        <v>0</v>
      </c>
      <c r="AB274" s="242">
        <v>2</v>
      </c>
      <c r="AC274" s="242" t="s">
        <v>6220</v>
      </c>
      <c r="AD274" s="242" t="s">
        <v>8291</v>
      </c>
      <c r="AF274" s="290">
        <v>3</v>
      </c>
      <c r="AG274" s="290">
        <v>12</v>
      </c>
      <c r="AH274" s="290">
        <v>15</v>
      </c>
      <c r="AJ274" s="269">
        <v>10000</v>
      </c>
      <c r="AK274" s="269">
        <v>7000</v>
      </c>
      <c r="AL274" s="242" t="s">
        <v>7392</v>
      </c>
      <c r="AM274" s="242" t="s">
        <v>6215</v>
      </c>
      <c r="AN274" s="242" t="s">
        <v>6262</v>
      </c>
      <c r="AP274" s="264">
        <v>3200</v>
      </c>
      <c r="AQ274" s="113">
        <f t="shared" si="12"/>
        <v>74.283684749327392</v>
      </c>
      <c r="AR274" s="18">
        <v>4500</v>
      </c>
      <c r="AS274" s="141" t="s">
        <v>6223</v>
      </c>
      <c r="AT274" s="96"/>
      <c r="AU274" s="18"/>
      <c r="AV274" s="18"/>
      <c r="AX274" s="242" t="s">
        <v>6215</v>
      </c>
      <c r="AY274" s="242" t="s">
        <v>6215</v>
      </c>
      <c r="AZ274" s="242" t="s">
        <v>6215</v>
      </c>
      <c r="BA274" s="242" t="s">
        <v>6215</v>
      </c>
      <c r="BB274" s="242" t="s">
        <v>6218</v>
      </c>
      <c r="BC274" s="242" t="s">
        <v>8144</v>
      </c>
      <c r="BD274" s="242" t="s">
        <v>6281</v>
      </c>
      <c r="BE274" s="242" t="s">
        <v>6218</v>
      </c>
      <c r="BF274" s="242" t="s">
        <v>6271</v>
      </c>
      <c r="BG274" s="98" t="s">
        <v>8292</v>
      </c>
    </row>
    <row r="275" spans="1:59" x14ac:dyDescent="0.35">
      <c r="A275" s="98" t="s">
        <v>10294</v>
      </c>
      <c r="B275" s="17">
        <v>45591.461435185185</v>
      </c>
      <c r="C275" s="154" t="s">
        <v>10413</v>
      </c>
      <c r="D275" s="154" t="s">
        <v>10414</v>
      </c>
      <c r="E275" s="244" t="s">
        <v>102</v>
      </c>
      <c r="F275" s="154" t="s">
        <v>6213</v>
      </c>
      <c r="G275" s="154" t="s">
        <v>1248</v>
      </c>
      <c r="H275" s="115">
        <v>2019</v>
      </c>
      <c r="I275" s="154" t="s">
        <v>6214</v>
      </c>
      <c r="J275" s="154" t="s">
        <v>6215</v>
      </c>
      <c r="K275" s="154" t="s">
        <v>6216</v>
      </c>
      <c r="L275" s="154" t="s">
        <v>6215</v>
      </c>
      <c r="M275" s="154" t="s">
        <v>6217</v>
      </c>
      <c r="O275" s="154" t="s">
        <v>6218</v>
      </c>
      <c r="Q275" s="243">
        <v>60</v>
      </c>
      <c r="R275" s="243">
        <v>48</v>
      </c>
      <c r="S275" s="243">
        <f>Q275+R275</f>
        <v>108</v>
      </c>
      <c r="T275" s="244" t="s">
        <v>6215</v>
      </c>
      <c r="U275" s="154" t="s">
        <v>7390</v>
      </c>
      <c r="V275" s="154" t="s">
        <v>6218</v>
      </c>
      <c r="W275" s="154" t="s">
        <v>6219</v>
      </c>
      <c r="Y275" s="244">
        <v>2</v>
      </c>
      <c r="Z275" s="244">
        <v>2</v>
      </c>
      <c r="AA275" s="244">
        <v>1</v>
      </c>
      <c r="AB275" s="98">
        <f>SUM(Y275:AA275)</f>
        <v>5</v>
      </c>
      <c r="AC275" s="154" t="s">
        <v>6220</v>
      </c>
      <c r="AD275" s="154" t="s">
        <v>10415</v>
      </c>
      <c r="AF275" s="315">
        <v>2</v>
      </c>
      <c r="AG275" s="315">
        <v>5</v>
      </c>
      <c r="AH275" s="12">
        <f>SUM(AF275:AG275)</f>
        <v>7</v>
      </c>
      <c r="AJ275" s="316">
        <v>10000</v>
      </c>
      <c r="AK275" s="316">
        <v>7000</v>
      </c>
      <c r="AL275" s="154" t="s">
        <v>7392</v>
      </c>
      <c r="AM275" s="154" t="s">
        <v>6215</v>
      </c>
      <c r="AN275" s="154" t="s">
        <v>6233</v>
      </c>
      <c r="AP275" s="316">
        <v>4800</v>
      </c>
      <c r="AQ275" s="113">
        <f t="shared" si="12"/>
        <v>111.42552712399109</v>
      </c>
      <c r="AR275" s="316">
        <v>7500</v>
      </c>
      <c r="AS275" s="141" t="s">
        <v>6223</v>
      </c>
      <c r="AT275" s="316">
        <v>100000</v>
      </c>
      <c r="AU275" s="316">
        <v>198000</v>
      </c>
      <c r="AV275" s="316">
        <v>80000</v>
      </c>
      <c r="AX275" s="154" t="s">
        <v>6215</v>
      </c>
      <c r="AY275" s="154" t="s">
        <v>6215</v>
      </c>
      <c r="AZ275" s="154" t="s">
        <v>6215</v>
      </c>
      <c r="BA275" s="154" t="s">
        <v>6215</v>
      </c>
      <c r="BB275" s="154" t="s">
        <v>6218</v>
      </c>
      <c r="BC275" s="154" t="s">
        <v>6235</v>
      </c>
      <c r="BD275" s="154" t="s">
        <v>8432</v>
      </c>
      <c r="BE275" s="154" t="s">
        <v>6218</v>
      </c>
      <c r="BF275" s="154" t="s">
        <v>6235</v>
      </c>
    </row>
    <row r="276" spans="1:59" x14ac:dyDescent="0.35">
      <c r="A276" s="98" t="s">
        <v>11401</v>
      </c>
      <c r="B276" s="117">
        <v>45828.485717592594</v>
      </c>
      <c r="C276" s="154" t="s">
        <v>5326</v>
      </c>
      <c r="D276" s="154" t="s">
        <v>11491</v>
      </c>
      <c r="E276" t="s">
        <v>398</v>
      </c>
      <c r="F276" s="154" t="s">
        <v>6394</v>
      </c>
      <c r="G276" s="154" t="s">
        <v>1248</v>
      </c>
      <c r="H276" s="115">
        <v>2014</v>
      </c>
      <c r="I276" s="154" t="s">
        <v>6294</v>
      </c>
      <c r="J276" s="154" t="s">
        <v>6215</v>
      </c>
      <c r="K276" s="154" t="s">
        <v>6216</v>
      </c>
      <c r="L276" s="154" t="s">
        <v>6215</v>
      </c>
      <c r="M276" s="154" t="s">
        <v>6231</v>
      </c>
      <c r="O276" s="154" t="s">
        <v>6218</v>
      </c>
      <c r="Q276" s="129">
        <v>25</v>
      </c>
      <c r="R276" s="129">
        <v>33</v>
      </c>
      <c r="S276" s="129">
        <v>58</v>
      </c>
      <c r="T276" s="154" t="s">
        <v>6215</v>
      </c>
      <c r="U276" s="154" t="s">
        <v>6474</v>
      </c>
      <c r="V276" s="154" t="s">
        <v>6218</v>
      </c>
      <c r="W276" s="154" t="s">
        <v>6219</v>
      </c>
      <c r="Y276" s="244">
        <v>1</v>
      </c>
      <c r="Z276" s="244">
        <v>1</v>
      </c>
      <c r="AA276" s="244">
        <v>1</v>
      </c>
      <c r="AB276" s="244">
        <v>3</v>
      </c>
      <c r="AC276" s="154" t="s">
        <v>6231</v>
      </c>
      <c r="AD276" s="154" t="s">
        <v>7123</v>
      </c>
      <c r="AF276" s="154">
        <v>1</v>
      </c>
      <c r="AG276" s="12">
        <v>6</v>
      </c>
      <c r="AH276" s="12">
        <v>7</v>
      </c>
      <c r="AJ276" s="154">
        <v>10000</v>
      </c>
      <c r="AK276" s="154">
        <v>8000</v>
      </c>
      <c r="AL276" s="154" t="s">
        <v>8251</v>
      </c>
      <c r="AM276" s="154" t="s">
        <v>6215</v>
      </c>
      <c r="AN276" s="154" t="s">
        <v>6262</v>
      </c>
      <c r="AP276" s="154">
        <v>7000</v>
      </c>
      <c r="AQ276" s="113">
        <f t="shared" si="12"/>
        <v>162.49556038915367</v>
      </c>
      <c r="AR276" s="154">
        <v>7000</v>
      </c>
      <c r="AS276" s="154" t="s">
        <v>6223</v>
      </c>
      <c r="AT276" s="154">
        <v>500000</v>
      </c>
      <c r="AU276" s="154">
        <v>170000</v>
      </c>
      <c r="AV276" s="154">
        <v>80000</v>
      </c>
      <c r="AX276" s="154" t="s">
        <v>6218</v>
      </c>
      <c r="AY276" s="154" t="s">
        <v>6215</v>
      </c>
      <c r="AZ276" s="154" t="s">
        <v>6215</v>
      </c>
      <c r="BA276" s="154" t="s">
        <v>6215</v>
      </c>
      <c r="BB276" s="154" t="s">
        <v>6218</v>
      </c>
      <c r="BC276" s="154" t="s">
        <v>11492</v>
      </c>
      <c r="BD276" s="154" t="s">
        <v>6774</v>
      </c>
      <c r="BE276" s="154" t="s">
        <v>6218</v>
      </c>
      <c r="BF276" s="154" t="s">
        <v>6845</v>
      </c>
    </row>
    <row r="277" spans="1:59" x14ac:dyDescent="0.35">
      <c r="A277" s="98" t="s">
        <v>10404</v>
      </c>
      <c r="B277" s="17">
        <v>45611.711828703701</v>
      </c>
      <c r="C277" s="154" t="s">
        <v>3652</v>
      </c>
      <c r="D277" s="154" t="s">
        <v>10547</v>
      </c>
      <c r="E277" t="s">
        <v>139</v>
      </c>
      <c r="F277" s="154" t="s">
        <v>6213</v>
      </c>
      <c r="G277" s="154" t="s">
        <v>1248</v>
      </c>
      <c r="H277" s="115">
        <v>2005</v>
      </c>
      <c r="I277" s="154" t="s">
        <v>6214</v>
      </c>
      <c r="J277" s="154" t="s">
        <v>6215</v>
      </c>
      <c r="K277" s="154" t="s">
        <v>6216</v>
      </c>
      <c r="L277" s="154" t="s">
        <v>6215</v>
      </c>
      <c r="M277" s="154" t="s">
        <v>6231</v>
      </c>
      <c r="O277" s="154" t="s">
        <v>6215</v>
      </c>
      <c r="Q277" s="243"/>
      <c r="R277" s="243"/>
      <c r="S277" s="243">
        <v>200</v>
      </c>
      <c r="T277" s="154" t="s">
        <v>6215</v>
      </c>
      <c r="U277" s="154" t="s">
        <v>7390</v>
      </c>
      <c r="V277" s="154" t="s">
        <v>6218</v>
      </c>
      <c r="W277" s="154" t="s">
        <v>6268</v>
      </c>
      <c r="Y277" s="244">
        <v>5</v>
      </c>
      <c r="Z277" s="244">
        <v>3</v>
      </c>
      <c r="AA277" s="244">
        <v>1</v>
      </c>
      <c r="AB277" s="98">
        <f>SUM(Y277:AA277)</f>
        <v>9</v>
      </c>
      <c r="AC277" s="154" t="s">
        <v>6220</v>
      </c>
      <c r="AD277" s="154" t="s">
        <v>10548</v>
      </c>
      <c r="AF277" s="315">
        <v>4</v>
      </c>
      <c r="AG277" s="315">
        <v>2</v>
      </c>
      <c r="AH277" s="12">
        <f>SUM(AF277:AG277)</f>
        <v>6</v>
      </c>
      <c r="AJ277" s="316">
        <v>15000</v>
      </c>
      <c r="AK277" s="316">
        <v>10000</v>
      </c>
      <c r="AL277" s="154" t="s">
        <v>8267</v>
      </c>
      <c r="AM277" s="154" t="s">
        <v>6215</v>
      </c>
      <c r="AN277" s="154" t="s">
        <v>6262</v>
      </c>
      <c r="AP277" s="316">
        <v>4500</v>
      </c>
      <c r="AQ277" s="113">
        <f t="shared" si="12"/>
        <v>104.46143167874165</v>
      </c>
      <c r="AR277" s="316">
        <v>11500</v>
      </c>
      <c r="AS277" s="141" t="s">
        <v>6223</v>
      </c>
      <c r="AT277" s="316">
        <v>450000</v>
      </c>
      <c r="AU277" s="316">
        <v>20000</v>
      </c>
      <c r="AV277" s="316">
        <v>170000</v>
      </c>
      <c r="AX277" s="154" t="s">
        <v>6215</v>
      </c>
      <c r="AY277" s="154" t="s">
        <v>6215</v>
      </c>
      <c r="AZ277" s="154" t="s">
        <v>6215</v>
      </c>
      <c r="BA277" s="154" t="s">
        <v>6215</v>
      </c>
      <c r="BB277" s="154" t="s">
        <v>6215</v>
      </c>
      <c r="BC277" s="154" t="s">
        <v>10549</v>
      </c>
      <c r="BD277" s="154" t="s">
        <v>10550</v>
      </c>
      <c r="BE277" s="154" t="s">
        <v>6218</v>
      </c>
      <c r="BF277" s="154" t="s">
        <v>6218</v>
      </c>
    </row>
    <row r="278" spans="1:59" x14ac:dyDescent="0.35">
      <c r="A278" s="98" t="s">
        <v>9664</v>
      </c>
      <c r="B278" s="17">
        <v>45504</v>
      </c>
      <c r="C278" t="s">
        <v>9921</v>
      </c>
      <c r="D278" t="s">
        <v>6317</v>
      </c>
      <c r="E278" t="s">
        <v>32</v>
      </c>
      <c r="F278" t="s">
        <v>6213</v>
      </c>
      <c r="G278" t="s">
        <v>1248</v>
      </c>
      <c r="H278" s="115">
        <v>2009</v>
      </c>
      <c r="I278" t="s">
        <v>6230</v>
      </c>
      <c r="J278" t="s">
        <v>6218</v>
      </c>
      <c r="K278" t="s">
        <v>6216</v>
      </c>
      <c r="L278" t="s">
        <v>6218</v>
      </c>
      <c r="M278" t="s">
        <v>6217</v>
      </c>
      <c r="O278" t="s">
        <v>6215</v>
      </c>
      <c r="Q278" s="107">
        <v>83</v>
      </c>
      <c r="R278" s="107">
        <v>97</v>
      </c>
      <c r="S278" s="107">
        <v>180</v>
      </c>
      <c r="T278" s="98" t="s">
        <v>6215</v>
      </c>
      <c r="U278" t="s">
        <v>7390</v>
      </c>
      <c r="V278" t="s">
        <v>6218</v>
      </c>
      <c r="W278" t="s">
        <v>6219</v>
      </c>
      <c r="Y278" s="98">
        <v>4</v>
      </c>
      <c r="Z278" s="98">
        <v>4</v>
      </c>
      <c r="AA278" s="98">
        <v>1</v>
      </c>
      <c r="AB278" s="98">
        <f>Y278+Z278+AA278</f>
        <v>9</v>
      </c>
      <c r="AC278" t="s">
        <v>6220</v>
      </c>
      <c r="AD278" t="s">
        <v>8402</v>
      </c>
      <c r="AF278" s="12">
        <v>5</v>
      </c>
      <c r="AG278" s="12">
        <v>6</v>
      </c>
      <c r="AH278" s="12">
        <f>AF278+AG278</f>
        <v>11</v>
      </c>
      <c r="AJ278" s="238">
        <v>10000</v>
      </c>
      <c r="AK278" s="238">
        <v>7000</v>
      </c>
      <c r="AL278" t="s">
        <v>7392</v>
      </c>
      <c r="AM278" t="s">
        <v>6215</v>
      </c>
      <c r="AN278" t="s">
        <v>6262</v>
      </c>
      <c r="AP278" s="238">
        <v>4000</v>
      </c>
      <c r="AQ278" s="113">
        <f t="shared" si="12"/>
        <v>92.85460593665924</v>
      </c>
      <c r="AR278" s="238">
        <v>4000</v>
      </c>
      <c r="AS278" s="141" t="s">
        <v>6223</v>
      </c>
      <c r="AT278" s="238">
        <v>12000</v>
      </c>
      <c r="AU278" s="238">
        <v>550000</v>
      </c>
      <c r="AV278" s="238">
        <v>400000</v>
      </c>
      <c r="AX278" t="s">
        <v>6215</v>
      </c>
      <c r="AY278" t="s">
        <v>6215</v>
      </c>
      <c r="AZ278" t="s">
        <v>6215</v>
      </c>
      <c r="BA278" t="s">
        <v>6215</v>
      </c>
      <c r="BB278" t="s">
        <v>6215</v>
      </c>
      <c r="BC278" t="s">
        <v>6892</v>
      </c>
      <c r="BD278" t="s">
        <v>6892</v>
      </c>
      <c r="BE278" t="s">
        <v>6218</v>
      </c>
      <c r="BF278" t="s">
        <v>6235</v>
      </c>
    </row>
    <row r="279" spans="1:59" x14ac:dyDescent="0.35">
      <c r="A279" s="98" t="s">
        <v>7727</v>
      </c>
      <c r="B279" s="17">
        <v>45145.641863425924</v>
      </c>
      <c r="C279" s="98" t="s">
        <v>11754</v>
      </c>
      <c r="D279" t="s">
        <v>7728</v>
      </c>
      <c r="E279" s="98" t="s">
        <v>871</v>
      </c>
      <c r="F279" s="98" t="s">
        <v>6334</v>
      </c>
      <c r="G279" s="98" t="s">
        <v>1245</v>
      </c>
      <c r="H279" s="115">
        <v>2001</v>
      </c>
      <c r="I279" s="98" t="s">
        <v>6214</v>
      </c>
      <c r="J279" s="98" t="s">
        <v>6215</v>
      </c>
      <c r="K279" s="98" t="s">
        <v>6216</v>
      </c>
      <c r="L279" s="98" t="s">
        <v>6215</v>
      </c>
      <c r="M279" s="98" t="s">
        <v>6231</v>
      </c>
      <c r="O279" s="98" t="s">
        <v>6218</v>
      </c>
      <c r="S279" s="107">
        <v>80</v>
      </c>
      <c r="T279" s="98" t="s">
        <v>6215</v>
      </c>
      <c r="V279" s="98" t="s">
        <v>6215</v>
      </c>
      <c r="W279" s="98" t="s">
        <v>6268</v>
      </c>
      <c r="AB279" s="98">
        <v>6</v>
      </c>
      <c r="AC279" s="98" t="s">
        <v>6220</v>
      </c>
      <c r="AD279" s="98" t="s">
        <v>7729</v>
      </c>
      <c r="AJ279" s="18"/>
      <c r="AK279" s="18"/>
      <c r="AM279" s="98" t="s">
        <v>6215</v>
      </c>
      <c r="AN279" s="98" t="s">
        <v>6233</v>
      </c>
      <c r="AP279" s="268">
        <v>2500</v>
      </c>
      <c r="AQ279" s="113">
        <f t="shared" si="12"/>
        <v>58.034128710412027</v>
      </c>
      <c r="AR279" s="269">
        <v>6500</v>
      </c>
      <c r="AS279" s="141" t="s">
        <v>6223</v>
      </c>
      <c r="AT279" s="267">
        <v>4000</v>
      </c>
      <c r="AU279" s="269">
        <v>200000</v>
      </c>
      <c r="AV279" s="269">
        <v>130000</v>
      </c>
      <c r="AX279" s="98" t="s">
        <v>6215</v>
      </c>
      <c r="AY279" s="98" t="s">
        <v>6215</v>
      </c>
      <c r="AZ279" s="98" t="s">
        <v>6215</v>
      </c>
      <c r="BA279" s="98" t="s">
        <v>6215</v>
      </c>
      <c r="BB279" s="98" t="s">
        <v>6215</v>
      </c>
      <c r="BD279" s="98" t="s">
        <v>7730</v>
      </c>
      <c r="BF279" s="98" t="s">
        <v>6235</v>
      </c>
      <c r="BG279" s="98" t="s">
        <v>7731</v>
      </c>
    </row>
    <row r="280" spans="1:59" x14ac:dyDescent="0.35">
      <c r="A280" s="98" t="s">
        <v>9567</v>
      </c>
      <c r="B280" s="17">
        <v>45497.726435185185</v>
      </c>
      <c r="C280" t="s">
        <v>2691</v>
      </c>
      <c r="D280" t="s">
        <v>9797</v>
      </c>
      <c r="E280" s="98" t="s">
        <v>1816</v>
      </c>
      <c r="F280" t="s">
        <v>6725</v>
      </c>
      <c r="G280" t="s">
        <v>1248</v>
      </c>
      <c r="H280" s="115">
        <v>2016</v>
      </c>
      <c r="I280" t="s">
        <v>6294</v>
      </c>
      <c r="J280" t="s">
        <v>6215</v>
      </c>
      <c r="K280" t="s">
        <v>6216</v>
      </c>
      <c r="L280" t="s">
        <v>6218</v>
      </c>
      <c r="M280" t="s">
        <v>6231</v>
      </c>
      <c r="O280" t="s">
        <v>6215</v>
      </c>
      <c r="Q280" s="107">
        <v>40</v>
      </c>
      <c r="R280" s="107">
        <v>40</v>
      </c>
      <c r="S280" s="107">
        <v>80</v>
      </c>
      <c r="T280" s="98" t="s">
        <v>6215</v>
      </c>
      <c r="U280" t="s">
        <v>7390</v>
      </c>
      <c r="V280" t="s">
        <v>6215</v>
      </c>
      <c r="W280" t="s">
        <v>6219</v>
      </c>
      <c r="Y280" s="98">
        <v>2</v>
      </c>
      <c r="Z280" s="98">
        <v>2</v>
      </c>
      <c r="AA280" s="98">
        <v>2</v>
      </c>
      <c r="AB280" s="98">
        <f>Y280+Z280+AA280</f>
        <v>6</v>
      </c>
      <c r="AC280" t="s">
        <v>6246</v>
      </c>
      <c r="AD280" t="s">
        <v>9798</v>
      </c>
      <c r="AF280" s="12">
        <v>3</v>
      </c>
      <c r="AG280" s="12">
        <v>3</v>
      </c>
      <c r="AH280" s="12">
        <f>AF280+AG280</f>
        <v>6</v>
      </c>
      <c r="AJ280" s="238">
        <v>5000</v>
      </c>
      <c r="AK280" s="238">
        <v>3500</v>
      </c>
      <c r="AL280" t="s">
        <v>8267</v>
      </c>
      <c r="AM280" t="s">
        <v>6215</v>
      </c>
      <c r="AN280" t="s">
        <v>6233</v>
      </c>
      <c r="AP280" s="238">
        <v>3000</v>
      </c>
      <c r="AQ280" s="113">
        <f t="shared" si="12"/>
        <v>69.640954452494427</v>
      </c>
      <c r="AR280" s="238">
        <v>4000</v>
      </c>
      <c r="AS280" s="141" t="s">
        <v>6223</v>
      </c>
      <c r="AT280" s="238">
        <v>7000</v>
      </c>
      <c r="AU280" s="238">
        <v>560000</v>
      </c>
      <c r="AV280" s="238">
        <v>20000</v>
      </c>
      <c r="AX280" t="s">
        <v>6215</v>
      </c>
      <c r="AY280" t="s">
        <v>6215</v>
      </c>
      <c r="AZ280" t="s">
        <v>6215</v>
      </c>
      <c r="BA280" t="s">
        <v>6215</v>
      </c>
      <c r="BB280" t="s">
        <v>6218</v>
      </c>
      <c r="BC280" t="s">
        <v>9799</v>
      </c>
      <c r="BD280" t="s">
        <v>8916</v>
      </c>
      <c r="BE280" t="s">
        <v>6218</v>
      </c>
      <c r="BF280" t="s">
        <v>6218</v>
      </c>
    </row>
    <row r="281" spans="1:59" x14ac:dyDescent="0.35">
      <c r="A281" s="98" t="s">
        <v>10381</v>
      </c>
      <c r="B281" s="17">
        <v>45611</v>
      </c>
      <c r="C281" s="154" t="s">
        <v>3637</v>
      </c>
      <c r="D281" s="154" t="s">
        <v>8113</v>
      </c>
      <c r="E281" s="244" t="s">
        <v>146</v>
      </c>
      <c r="F281" s="154" t="s">
        <v>6286</v>
      </c>
      <c r="G281" s="154" t="s">
        <v>1245</v>
      </c>
      <c r="H281" s="115">
        <v>2020</v>
      </c>
      <c r="I281" s="154" t="s">
        <v>6214</v>
      </c>
      <c r="J281" s="154" t="s">
        <v>6218</v>
      </c>
      <c r="K281" s="154" t="s">
        <v>6216</v>
      </c>
      <c r="L281" s="154" t="s">
        <v>6218</v>
      </c>
      <c r="M281" s="154" t="s">
        <v>6231</v>
      </c>
      <c r="O281" s="154" t="s">
        <v>6218</v>
      </c>
      <c r="Q281" s="243">
        <v>50</v>
      </c>
      <c r="R281" s="243">
        <v>45</v>
      </c>
      <c r="S281" s="243">
        <f>Q281+R281</f>
        <v>95</v>
      </c>
      <c r="T281" s="154" t="s">
        <v>6215</v>
      </c>
      <c r="U281" s="154" t="s">
        <v>7390</v>
      </c>
      <c r="V281" s="154" t="s">
        <v>6218</v>
      </c>
      <c r="W281" s="154" t="s">
        <v>6296</v>
      </c>
      <c r="Y281" s="244">
        <v>2</v>
      </c>
      <c r="Z281" s="244">
        <v>2</v>
      </c>
      <c r="AA281" s="244">
        <v>1</v>
      </c>
      <c r="AB281" s="98">
        <f>SUM(Y281:AA281)</f>
        <v>5</v>
      </c>
      <c r="AC281" s="154" t="s">
        <v>6757</v>
      </c>
      <c r="AD281" s="154" t="s">
        <v>9656</v>
      </c>
      <c r="AF281" s="315">
        <v>1</v>
      </c>
      <c r="AG281" s="315">
        <v>4</v>
      </c>
      <c r="AH281" s="12">
        <f>SUM(AF281:AG281)</f>
        <v>5</v>
      </c>
      <c r="AJ281" s="316">
        <v>12000</v>
      </c>
      <c r="AK281" s="316">
        <v>9000</v>
      </c>
      <c r="AL281" s="154" t="s">
        <v>8267</v>
      </c>
      <c r="AM281" s="154" t="s">
        <v>6218</v>
      </c>
      <c r="AN281" s="154" t="s">
        <v>6262</v>
      </c>
      <c r="AP281" s="316">
        <v>6000</v>
      </c>
      <c r="AQ281" s="113">
        <f t="shared" si="12"/>
        <v>139.28190890498885</v>
      </c>
      <c r="AR281" s="316">
        <v>8500</v>
      </c>
      <c r="AS281" s="141" t="s">
        <v>6223</v>
      </c>
      <c r="AT281" s="316">
        <v>10000</v>
      </c>
      <c r="AU281" s="316">
        <v>300000</v>
      </c>
      <c r="AV281" s="316">
        <v>80000</v>
      </c>
      <c r="AX281" s="154" t="s">
        <v>6215</v>
      </c>
      <c r="AY281" s="154" t="s">
        <v>6215</v>
      </c>
      <c r="AZ281" s="154" t="s">
        <v>6215</v>
      </c>
      <c r="BA281" s="154" t="s">
        <v>6215</v>
      </c>
      <c r="BB281" s="154" t="s">
        <v>6215</v>
      </c>
      <c r="BC281" s="154" t="s">
        <v>6774</v>
      </c>
      <c r="BD281" s="154" t="s">
        <v>6774</v>
      </c>
      <c r="BE281" s="154" t="s">
        <v>6215</v>
      </c>
      <c r="BF281" s="154" t="s">
        <v>10543</v>
      </c>
    </row>
    <row r="282" spans="1:59" x14ac:dyDescent="0.35">
      <c r="A282" s="98" t="s">
        <v>6740</v>
      </c>
      <c r="B282" s="17">
        <v>45064.563263888886</v>
      </c>
      <c r="C282" s="98" t="s">
        <v>6741</v>
      </c>
      <c r="D282" s="98" t="s">
        <v>6742</v>
      </c>
      <c r="E282" s="244" t="s">
        <v>44</v>
      </c>
      <c r="F282" s="242" t="s">
        <v>6213</v>
      </c>
      <c r="G282" s="242" t="s">
        <v>1245</v>
      </c>
      <c r="H282" s="115">
        <v>2014</v>
      </c>
      <c r="I282" s="98" t="s">
        <v>6214</v>
      </c>
      <c r="J282" s="98" t="s">
        <v>6215</v>
      </c>
      <c r="K282" s="98" t="s">
        <v>6216</v>
      </c>
      <c r="L282" s="98" t="s">
        <v>6218</v>
      </c>
      <c r="M282" s="98" t="s">
        <v>6231</v>
      </c>
      <c r="O282" s="98" t="s">
        <v>6218</v>
      </c>
      <c r="S282" s="107">
        <v>155</v>
      </c>
      <c r="T282" s="98" t="s">
        <v>6215</v>
      </c>
      <c r="V282" s="98" t="s">
        <v>6218</v>
      </c>
      <c r="W282" s="98" t="s">
        <v>6219</v>
      </c>
      <c r="AB282" s="98">
        <v>4</v>
      </c>
      <c r="AC282" s="98" t="s">
        <v>6254</v>
      </c>
      <c r="AD282" s="98" t="s">
        <v>6743</v>
      </c>
      <c r="AJ282" s="18"/>
      <c r="AK282" s="18"/>
      <c r="AN282" s="98" t="s">
        <v>6262</v>
      </c>
      <c r="AP282" s="264">
        <v>3200</v>
      </c>
      <c r="AQ282" s="113">
        <f t="shared" si="12"/>
        <v>74.283684749327392</v>
      </c>
      <c r="AR282" s="18">
        <v>35500</v>
      </c>
      <c r="AS282" s="141" t="s">
        <v>6223</v>
      </c>
      <c r="AT282" s="96"/>
      <c r="AU282" s="18">
        <v>150000</v>
      </c>
      <c r="AV282" s="18"/>
      <c r="AX282" s="98" t="s">
        <v>6215</v>
      </c>
      <c r="AY282" s="98" t="s">
        <v>6215</v>
      </c>
      <c r="AZ282" s="98" t="s">
        <v>6215</v>
      </c>
      <c r="BA282" s="98" t="s">
        <v>6215</v>
      </c>
      <c r="BB282" s="98" t="s">
        <v>6218</v>
      </c>
      <c r="BD282" s="98" t="s">
        <v>6224</v>
      </c>
      <c r="BF282" s="98" t="s">
        <v>6271</v>
      </c>
      <c r="BG282" s="98" t="s">
        <v>6744</v>
      </c>
    </row>
    <row r="283" spans="1:59" x14ac:dyDescent="0.35">
      <c r="A283" s="98" t="s">
        <v>9755</v>
      </c>
      <c r="B283" s="17">
        <v>45534.726238425923</v>
      </c>
      <c r="C283" s="154" t="s">
        <v>2996</v>
      </c>
      <c r="D283" s="154" t="s">
        <v>9879</v>
      </c>
      <c r="E283" s="244" t="s">
        <v>230</v>
      </c>
      <c r="F283" s="154" t="s">
        <v>6394</v>
      </c>
      <c r="G283" s="154" t="s">
        <v>1245</v>
      </c>
      <c r="H283" s="115">
        <v>2014</v>
      </c>
      <c r="I283" s="154" t="s">
        <v>6230</v>
      </c>
      <c r="J283" s="154" t="s">
        <v>6215</v>
      </c>
      <c r="K283" s="154" t="s">
        <v>6216</v>
      </c>
      <c r="L283" s="154" t="s">
        <v>6215</v>
      </c>
      <c r="M283" s="154" t="s">
        <v>6267</v>
      </c>
      <c r="O283" s="154" t="s">
        <v>6215</v>
      </c>
      <c r="Q283" s="243">
        <v>321</v>
      </c>
      <c r="R283" s="243">
        <v>268</v>
      </c>
      <c r="S283" s="243">
        <f>Q283+R283</f>
        <v>589</v>
      </c>
      <c r="T283" s="244" t="s">
        <v>6215</v>
      </c>
      <c r="U283" s="154" t="s">
        <v>7390</v>
      </c>
      <c r="V283" s="154" t="s">
        <v>6218</v>
      </c>
      <c r="W283" s="154" t="s">
        <v>6268</v>
      </c>
      <c r="Y283" s="244">
        <v>8</v>
      </c>
      <c r="Z283" s="244">
        <v>8</v>
      </c>
      <c r="AA283" s="244">
        <v>5</v>
      </c>
      <c r="AB283" s="98">
        <f>Y283+Z283+AA283</f>
        <v>21</v>
      </c>
      <c r="AC283" s="154" t="s">
        <v>6220</v>
      </c>
      <c r="AD283" s="154" t="s">
        <v>8468</v>
      </c>
      <c r="AF283" s="315">
        <v>4</v>
      </c>
      <c r="AG283" s="315">
        <v>14</v>
      </c>
      <c r="AH283" s="12">
        <f>AF283+AG283</f>
        <v>18</v>
      </c>
      <c r="AJ283" s="316">
        <v>8000</v>
      </c>
      <c r="AK283" s="316">
        <v>10000</v>
      </c>
      <c r="AL283" s="154" t="s">
        <v>8267</v>
      </c>
      <c r="AM283" s="154" t="s">
        <v>6215</v>
      </c>
      <c r="AN283" s="154" t="s">
        <v>6389</v>
      </c>
      <c r="AP283" s="316">
        <v>7500</v>
      </c>
      <c r="AQ283" s="113">
        <f t="shared" si="12"/>
        <v>174.10238613123607</v>
      </c>
      <c r="AR283" s="316">
        <v>8000</v>
      </c>
      <c r="AS283" s="141" t="s">
        <v>6223</v>
      </c>
      <c r="AT283" s="317">
        <v>10000</v>
      </c>
      <c r="AU283" s="317">
        <v>450000</v>
      </c>
      <c r="AV283" s="317">
        <v>100000</v>
      </c>
      <c r="AW283" s="154"/>
      <c r="AX283" s="154" t="s">
        <v>6215</v>
      </c>
      <c r="AY283" s="154" t="s">
        <v>6215</v>
      </c>
      <c r="AZ283" s="154" t="s">
        <v>6215</v>
      </c>
      <c r="BA283" s="154" t="s">
        <v>6215</v>
      </c>
      <c r="BB283" s="154" t="s">
        <v>6215</v>
      </c>
      <c r="BC283" s="154" t="s">
        <v>10182</v>
      </c>
      <c r="BD283" s="154" t="s">
        <v>8450</v>
      </c>
      <c r="BE283" s="154" t="s">
        <v>6218</v>
      </c>
      <c r="BF283" s="154" t="s">
        <v>6218</v>
      </c>
    </row>
    <row r="284" spans="1:59" x14ac:dyDescent="0.35">
      <c r="A284" s="98" t="s">
        <v>10600</v>
      </c>
      <c r="B284" s="17">
        <v>45631.719444444447</v>
      </c>
      <c r="C284" s="154" t="s">
        <v>3910</v>
      </c>
      <c r="D284" s="154" t="s">
        <v>10552</v>
      </c>
      <c r="E284" s="244" t="s">
        <v>2861</v>
      </c>
      <c r="F284" s="154" t="s">
        <v>6725</v>
      </c>
      <c r="G284" s="154" t="s">
        <v>1245</v>
      </c>
      <c r="H284" s="115">
        <v>2007</v>
      </c>
      <c r="I284" s="154" t="s">
        <v>6294</v>
      </c>
      <c r="J284" s="154" t="s">
        <v>6215</v>
      </c>
      <c r="K284" s="154" t="s">
        <v>6216</v>
      </c>
      <c r="L284" s="154" t="s">
        <v>6215</v>
      </c>
      <c r="M284" s="154" t="s">
        <v>6267</v>
      </c>
      <c r="O284" s="154" t="s">
        <v>6215</v>
      </c>
      <c r="Q284" s="243">
        <v>80</v>
      </c>
      <c r="R284" s="243">
        <v>74</v>
      </c>
      <c r="S284" s="107">
        <f>Q284+R284</f>
        <v>154</v>
      </c>
      <c r="T284" s="154" t="s">
        <v>6215</v>
      </c>
      <c r="U284" s="154" t="s">
        <v>6474</v>
      </c>
      <c r="V284" s="154" t="s">
        <v>6215</v>
      </c>
      <c r="W284" s="154" t="s">
        <v>6219</v>
      </c>
      <c r="Y284" s="244">
        <v>2</v>
      </c>
      <c r="Z284" s="244">
        <v>2</v>
      </c>
      <c r="AA284" s="244">
        <v>2</v>
      </c>
      <c r="AB284" s="98">
        <f>SUM(Y284:AA284)</f>
        <v>6</v>
      </c>
      <c r="AC284" s="154" t="s">
        <v>6246</v>
      </c>
      <c r="AD284" s="154" t="s">
        <v>6552</v>
      </c>
      <c r="AF284" s="315">
        <v>7</v>
      </c>
      <c r="AG284" s="315">
        <v>6</v>
      </c>
      <c r="AH284" s="12">
        <f>SUM(AF284:AG284)</f>
        <v>13</v>
      </c>
      <c r="AJ284" s="316">
        <v>8500</v>
      </c>
      <c r="AK284" s="316">
        <v>5500</v>
      </c>
      <c r="AL284" s="154" t="s">
        <v>7392</v>
      </c>
      <c r="AM284" s="154" t="s">
        <v>6215</v>
      </c>
      <c r="AN284" s="154" t="s">
        <v>6248</v>
      </c>
      <c r="AP284" s="316">
        <v>6000</v>
      </c>
      <c r="AQ284" s="113">
        <f t="shared" si="12"/>
        <v>139.28190890498885</v>
      </c>
      <c r="AR284" s="316">
        <v>2000</v>
      </c>
      <c r="AS284" s="141" t="s">
        <v>6223</v>
      </c>
      <c r="AT284" s="316">
        <v>5000</v>
      </c>
      <c r="AU284" s="316">
        <v>140000</v>
      </c>
      <c r="AV284" s="316">
        <v>40000</v>
      </c>
      <c r="AX284" s="154" t="s">
        <v>6215</v>
      </c>
      <c r="AY284" s="154" t="s">
        <v>6215</v>
      </c>
      <c r="AZ284" s="154" t="s">
        <v>6215</v>
      </c>
      <c r="BA284" s="154" t="s">
        <v>6215</v>
      </c>
      <c r="BB284" s="154" t="s">
        <v>6215</v>
      </c>
      <c r="BC284" s="154" t="s">
        <v>10665</v>
      </c>
      <c r="BD284" s="154" t="s">
        <v>10554</v>
      </c>
      <c r="BE284" s="154" t="s">
        <v>6215</v>
      </c>
      <c r="BF284" s="154" t="s">
        <v>9019</v>
      </c>
    </row>
    <row r="285" spans="1:59" x14ac:dyDescent="0.35">
      <c r="A285" s="98" t="s">
        <v>6371</v>
      </c>
      <c r="B285" s="17">
        <v>44992.413124999999</v>
      </c>
      <c r="C285" s="98" t="s">
        <v>6372</v>
      </c>
      <c r="D285" s="98" t="s">
        <v>6373</v>
      </c>
      <c r="E285" s="98" t="s">
        <v>32</v>
      </c>
      <c r="F285" s="98" t="s">
        <v>6213</v>
      </c>
      <c r="G285" s="98" t="s">
        <v>1245</v>
      </c>
      <c r="H285" s="115">
        <v>2014</v>
      </c>
      <c r="I285" s="98" t="s">
        <v>6214</v>
      </c>
      <c r="J285" s="98" t="s">
        <v>6215</v>
      </c>
      <c r="K285" s="98" t="s">
        <v>6216</v>
      </c>
      <c r="L285" s="98" t="s">
        <v>6215</v>
      </c>
      <c r="M285" s="98" t="s">
        <v>6217</v>
      </c>
      <c r="O285" s="98" t="s">
        <v>6215</v>
      </c>
      <c r="S285" s="107">
        <v>56</v>
      </c>
      <c r="T285" s="98" t="s">
        <v>6215</v>
      </c>
      <c r="V285" s="98" t="s">
        <v>6218</v>
      </c>
      <c r="W285" s="98" t="s">
        <v>6219</v>
      </c>
      <c r="AB285" s="98">
        <v>4</v>
      </c>
      <c r="AC285" s="98" t="s">
        <v>6220</v>
      </c>
      <c r="AD285" s="98" t="s">
        <v>6374</v>
      </c>
      <c r="AJ285" s="18"/>
      <c r="AK285" s="18"/>
      <c r="AM285" s="98" t="s">
        <v>6215</v>
      </c>
      <c r="AN285" s="98" t="s">
        <v>6262</v>
      </c>
      <c r="AP285" s="268">
        <v>3200</v>
      </c>
      <c r="AQ285" s="113">
        <f t="shared" si="12"/>
        <v>74.283684749327392</v>
      </c>
      <c r="AR285" s="269">
        <v>3500</v>
      </c>
      <c r="AS285" s="141" t="s">
        <v>6223</v>
      </c>
      <c r="AT285" s="270">
        <v>613800</v>
      </c>
      <c r="AU285" s="269">
        <v>204600</v>
      </c>
      <c r="AV285" s="269">
        <v>150000</v>
      </c>
      <c r="AX285" s="98" t="s">
        <v>6215</v>
      </c>
      <c r="AY285" s="98" t="s">
        <v>6215</v>
      </c>
      <c r="AZ285" s="98" t="s">
        <v>6215</v>
      </c>
      <c r="BA285" s="98" t="s">
        <v>6215</v>
      </c>
      <c r="BB285" s="98" t="s">
        <v>6218</v>
      </c>
      <c r="BD285" s="98" t="s">
        <v>6234</v>
      </c>
      <c r="BF285" s="98" t="s">
        <v>6235</v>
      </c>
      <c r="BG285" s="98" t="s">
        <v>6375</v>
      </c>
    </row>
    <row r="286" spans="1:59" x14ac:dyDescent="0.35">
      <c r="A286" s="98" t="s">
        <v>11398</v>
      </c>
      <c r="B286" s="117">
        <v>45818.55232638889</v>
      </c>
      <c r="C286" s="154" t="s">
        <v>5308</v>
      </c>
      <c r="D286" s="154" t="s">
        <v>11446</v>
      </c>
      <c r="E286" t="s">
        <v>2861</v>
      </c>
      <c r="F286" s="154" t="s">
        <v>6725</v>
      </c>
      <c r="G286" s="154" t="s">
        <v>1248</v>
      </c>
      <c r="H286" s="115">
        <v>2017</v>
      </c>
      <c r="I286" s="154" t="s">
        <v>6294</v>
      </c>
      <c r="J286" s="154" t="s">
        <v>6215</v>
      </c>
      <c r="K286" s="154" t="s">
        <v>6216</v>
      </c>
      <c r="L286" s="154" t="s">
        <v>6215</v>
      </c>
      <c r="M286" s="154" t="s">
        <v>6267</v>
      </c>
      <c r="O286" s="154" t="s">
        <v>6215</v>
      </c>
      <c r="Q286" s="129">
        <v>49</v>
      </c>
      <c r="R286" s="129">
        <v>51</v>
      </c>
      <c r="S286" s="129">
        <v>100</v>
      </c>
      <c r="T286" s="154" t="s">
        <v>6215</v>
      </c>
      <c r="U286" s="154" t="s">
        <v>6474</v>
      </c>
      <c r="V286" s="154" t="s">
        <v>6215</v>
      </c>
      <c r="W286" s="154" t="s">
        <v>6219</v>
      </c>
      <c r="Y286" s="244">
        <v>3</v>
      </c>
      <c r="Z286" s="244">
        <v>1</v>
      </c>
      <c r="AA286" s="244">
        <v>4</v>
      </c>
      <c r="AB286" s="244">
        <v>8</v>
      </c>
      <c r="AC286" s="154" t="s">
        <v>6246</v>
      </c>
      <c r="AD286" s="154" t="s">
        <v>11336</v>
      </c>
      <c r="AF286" s="154">
        <v>2</v>
      </c>
      <c r="AG286" s="12">
        <v>7</v>
      </c>
      <c r="AH286" s="12">
        <v>9</v>
      </c>
      <c r="AJ286" s="154">
        <v>5000</v>
      </c>
      <c r="AK286" s="154">
        <v>3500</v>
      </c>
      <c r="AL286" s="154" t="s">
        <v>7392</v>
      </c>
      <c r="AM286" s="154" t="s">
        <v>6215</v>
      </c>
      <c r="AN286" s="154" t="s">
        <v>6262</v>
      </c>
      <c r="AP286" s="154">
        <v>9000</v>
      </c>
      <c r="AQ286" s="113">
        <f t="shared" si="12"/>
        <v>208.92286335748329</v>
      </c>
      <c r="AR286" s="154">
        <v>9000</v>
      </c>
      <c r="AS286" s="154" t="s">
        <v>11447</v>
      </c>
      <c r="AT286" s="154">
        <v>9000</v>
      </c>
      <c r="AU286" s="154">
        <v>60000</v>
      </c>
      <c r="AV286" s="154">
        <v>40000</v>
      </c>
      <c r="AX286" s="154" t="s">
        <v>6215</v>
      </c>
      <c r="AY286" s="154" t="s">
        <v>6215</v>
      </c>
      <c r="AZ286" s="154" t="s">
        <v>6215</v>
      </c>
      <c r="BA286" s="154" t="s">
        <v>6215</v>
      </c>
      <c r="BB286" s="154" t="s">
        <v>6215</v>
      </c>
      <c r="BC286" s="154" t="s">
        <v>11403</v>
      </c>
      <c r="BD286" s="154" t="s">
        <v>11404</v>
      </c>
      <c r="BE286" s="154" t="s">
        <v>6218</v>
      </c>
      <c r="BF286" s="154" t="s">
        <v>11405</v>
      </c>
    </row>
    <row r="287" spans="1:59" x14ac:dyDescent="0.35">
      <c r="A287" s="98" t="s">
        <v>10254</v>
      </c>
      <c r="B287" s="17">
        <v>45583.595219907409</v>
      </c>
      <c r="C287" s="154" t="s">
        <v>5130</v>
      </c>
      <c r="D287" s="154" t="s">
        <v>10356</v>
      </c>
      <c r="E287" s="98" t="s">
        <v>462</v>
      </c>
      <c r="F287" s="154" t="s">
        <v>6334</v>
      </c>
      <c r="G287" s="154" t="s">
        <v>1248</v>
      </c>
      <c r="H287" s="115">
        <v>2016</v>
      </c>
      <c r="I287" s="154" t="s">
        <v>6214</v>
      </c>
      <c r="J287" s="154" t="s">
        <v>6215</v>
      </c>
      <c r="K287" s="154" t="s">
        <v>6216</v>
      </c>
      <c r="L287" s="154" t="s">
        <v>6215</v>
      </c>
      <c r="M287" s="154" t="s">
        <v>6267</v>
      </c>
      <c r="O287" s="154" t="s">
        <v>6218</v>
      </c>
      <c r="Q287" s="243">
        <v>38</v>
      </c>
      <c r="R287" s="243">
        <v>47</v>
      </c>
      <c r="S287" s="243">
        <f>Q287+R287</f>
        <v>85</v>
      </c>
      <c r="T287" s="244" t="s">
        <v>6215</v>
      </c>
      <c r="U287" s="154" t="s">
        <v>7390</v>
      </c>
      <c r="V287" s="154" t="s">
        <v>6215</v>
      </c>
      <c r="W287" s="154" t="s">
        <v>6219</v>
      </c>
      <c r="Y287" s="244">
        <v>2</v>
      </c>
      <c r="Z287" s="244">
        <v>2</v>
      </c>
      <c r="AA287" s="244">
        <v>2</v>
      </c>
      <c r="AB287" s="98">
        <f>SUM(Y287:AA287)</f>
        <v>6</v>
      </c>
      <c r="AC287" s="154" t="s">
        <v>6254</v>
      </c>
      <c r="AD287" s="154" t="s">
        <v>10357</v>
      </c>
      <c r="AF287" s="315">
        <v>4</v>
      </c>
      <c r="AG287" s="315">
        <v>5</v>
      </c>
      <c r="AH287" s="12">
        <f>SUM(AF287:AG287)</f>
        <v>9</v>
      </c>
      <c r="AJ287" s="316">
        <v>20000</v>
      </c>
      <c r="AK287" s="316">
        <v>10000</v>
      </c>
      <c r="AL287" s="154" t="s">
        <v>7392</v>
      </c>
      <c r="AM287" s="154" t="s">
        <v>6215</v>
      </c>
      <c r="AN287" s="154" t="s">
        <v>6248</v>
      </c>
      <c r="AP287" s="316">
        <v>3000</v>
      </c>
      <c r="AQ287" s="113">
        <f t="shared" si="12"/>
        <v>69.640954452494427</v>
      </c>
      <c r="AR287" s="316">
        <v>8500</v>
      </c>
      <c r="AS287" s="141" t="s">
        <v>6223</v>
      </c>
      <c r="AT287" s="316">
        <v>100000</v>
      </c>
      <c r="AU287" s="316">
        <v>100000</v>
      </c>
      <c r="AV287" s="316">
        <v>50000</v>
      </c>
      <c r="AX287" s="154" t="s">
        <v>6215</v>
      </c>
      <c r="AY287" s="154" t="s">
        <v>6215</v>
      </c>
      <c r="AZ287" s="154" t="s">
        <v>6215</v>
      </c>
      <c r="BA287" s="154" t="s">
        <v>6215</v>
      </c>
      <c r="BB287" s="154" t="s">
        <v>6215</v>
      </c>
      <c r="BC287" s="154" t="s">
        <v>7128</v>
      </c>
      <c r="BD287" s="154" t="s">
        <v>10358</v>
      </c>
      <c r="BE287" s="154" t="s">
        <v>6218</v>
      </c>
      <c r="BF287" s="154" t="s">
        <v>6845</v>
      </c>
    </row>
    <row r="288" spans="1:59" x14ac:dyDescent="0.35">
      <c r="A288" s="98" t="s">
        <v>7114</v>
      </c>
      <c r="B288" s="17">
        <v>45104.697870370372</v>
      </c>
      <c r="C288" s="98" t="s">
        <v>7115</v>
      </c>
      <c r="D288" s="98" t="s">
        <v>7116</v>
      </c>
      <c r="E288" s="98" t="s">
        <v>32</v>
      </c>
      <c r="F288" s="98" t="s">
        <v>6213</v>
      </c>
      <c r="G288" s="98" t="s">
        <v>1248</v>
      </c>
      <c r="H288" s="115">
        <v>2021</v>
      </c>
      <c r="I288" s="98" t="s">
        <v>6214</v>
      </c>
      <c r="J288" s="98" t="s">
        <v>6215</v>
      </c>
      <c r="K288" s="98" t="s">
        <v>6245</v>
      </c>
      <c r="L288" s="98" t="s">
        <v>6215</v>
      </c>
      <c r="M288" s="98" t="s">
        <v>6267</v>
      </c>
      <c r="O288" s="98" t="s">
        <v>6218</v>
      </c>
      <c r="S288" s="107">
        <v>335</v>
      </c>
      <c r="T288" s="98" t="s">
        <v>6215</v>
      </c>
      <c r="V288" s="98" t="s">
        <v>6218</v>
      </c>
      <c r="W288" s="98" t="s">
        <v>6219</v>
      </c>
      <c r="AB288" s="98">
        <v>4</v>
      </c>
      <c r="AC288" s="98" t="s">
        <v>6220</v>
      </c>
      <c r="AD288" s="98" t="s">
        <v>7117</v>
      </c>
      <c r="AJ288" s="18"/>
      <c r="AK288" s="18"/>
      <c r="AM288" s="98" t="s">
        <v>6215</v>
      </c>
      <c r="AN288" s="98" t="s">
        <v>6262</v>
      </c>
      <c r="AP288" s="264">
        <v>3200</v>
      </c>
      <c r="AQ288" s="113">
        <f t="shared" si="12"/>
        <v>74.283684749327392</v>
      </c>
      <c r="AR288" s="18">
        <v>4600</v>
      </c>
      <c r="AS288" s="141" t="s">
        <v>6223</v>
      </c>
      <c r="AT288" s="96"/>
      <c r="AU288" s="18"/>
      <c r="AV288" s="18"/>
      <c r="AX288" s="98" t="s">
        <v>6215</v>
      </c>
      <c r="AY288" s="98" t="s">
        <v>6215</v>
      </c>
      <c r="AZ288" s="98" t="s">
        <v>6215</v>
      </c>
      <c r="BA288" s="98" t="s">
        <v>6215</v>
      </c>
      <c r="BB288" s="98" t="s">
        <v>6218</v>
      </c>
      <c r="BD288" s="98" t="s">
        <v>6314</v>
      </c>
      <c r="BF288" s="98" t="s">
        <v>6235</v>
      </c>
      <c r="BG288" s="98" t="s">
        <v>7118</v>
      </c>
    </row>
    <row r="289" spans="1:59" x14ac:dyDescent="0.35">
      <c r="A289" s="98" t="s">
        <v>10218</v>
      </c>
      <c r="B289" s="17">
        <v>45593.723217592589</v>
      </c>
      <c r="C289" s="154" t="s">
        <v>3385</v>
      </c>
      <c r="D289" s="154" t="s">
        <v>10431</v>
      </c>
      <c r="E289" s="244" t="s">
        <v>14</v>
      </c>
      <c r="F289" s="154" t="s">
        <v>6213</v>
      </c>
      <c r="G289" s="154" t="s">
        <v>1245</v>
      </c>
      <c r="H289" s="115">
        <v>2021</v>
      </c>
      <c r="I289" s="154" t="s">
        <v>6214</v>
      </c>
      <c r="J289" s="154" t="s">
        <v>6218</v>
      </c>
      <c r="K289" s="154" t="s">
        <v>6216</v>
      </c>
      <c r="L289" s="154" t="s">
        <v>6215</v>
      </c>
      <c r="M289" s="154" t="s">
        <v>6217</v>
      </c>
      <c r="O289" s="154" t="s">
        <v>6218</v>
      </c>
      <c r="Q289" s="243">
        <v>43</v>
      </c>
      <c r="R289" s="243">
        <v>46</v>
      </c>
      <c r="S289" s="243">
        <f>Q289+R289</f>
        <v>89</v>
      </c>
      <c r="T289" s="244" t="s">
        <v>6215</v>
      </c>
      <c r="U289" s="154" t="s">
        <v>6474</v>
      </c>
      <c r="V289" s="154" t="s">
        <v>6218</v>
      </c>
      <c r="W289" s="154" t="s">
        <v>6268</v>
      </c>
      <c r="Y289" s="244">
        <v>1</v>
      </c>
      <c r="Z289" s="244">
        <v>1</v>
      </c>
      <c r="AA289" s="244">
        <v>1</v>
      </c>
      <c r="AB289" s="98">
        <f>SUM(Y289:AA289)</f>
        <v>3</v>
      </c>
      <c r="AC289" s="154" t="s">
        <v>6220</v>
      </c>
      <c r="AD289" s="154" t="s">
        <v>10411</v>
      </c>
      <c r="AF289" s="315">
        <v>1</v>
      </c>
      <c r="AG289" s="315">
        <v>4</v>
      </c>
      <c r="AH289" s="12">
        <f>SUM(AF289:AG289)</f>
        <v>5</v>
      </c>
      <c r="AJ289" s="316">
        <v>8000</v>
      </c>
      <c r="AK289" s="316">
        <v>7000</v>
      </c>
      <c r="AL289" s="154" t="s">
        <v>7392</v>
      </c>
      <c r="AM289" s="154" t="s">
        <v>6215</v>
      </c>
      <c r="AN289" s="154" t="s">
        <v>6262</v>
      </c>
      <c r="AP289" s="316">
        <v>2800</v>
      </c>
      <c r="AQ289" s="113">
        <f t="shared" si="12"/>
        <v>64.998224155661461</v>
      </c>
      <c r="AR289" s="316">
        <v>3700</v>
      </c>
      <c r="AS289" s="141" t="s">
        <v>6223</v>
      </c>
      <c r="AT289" s="316">
        <v>2000</v>
      </c>
      <c r="AU289" s="316">
        <v>249000</v>
      </c>
      <c r="AV289" s="316">
        <v>150000</v>
      </c>
      <c r="AX289" s="154" t="s">
        <v>6215</v>
      </c>
      <c r="AY289" s="154" t="s">
        <v>6215</v>
      </c>
      <c r="AZ289" s="154" t="s">
        <v>6215</v>
      </c>
      <c r="BA289" s="154" t="s">
        <v>6215</v>
      </c>
      <c r="BB289" s="154" t="s">
        <v>6215</v>
      </c>
      <c r="BC289" s="154" t="s">
        <v>9966</v>
      </c>
      <c r="BD289" s="154" t="s">
        <v>6774</v>
      </c>
      <c r="BE289" s="154" t="s">
        <v>6218</v>
      </c>
      <c r="BF289" s="154" t="s">
        <v>8623</v>
      </c>
    </row>
    <row r="290" spans="1:59" x14ac:dyDescent="0.35">
      <c r="A290" s="98" t="s">
        <v>7525</v>
      </c>
      <c r="B290" s="17">
        <v>45134.717743055553</v>
      </c>
      <c r="C290" s="98" t="s">
        <v>1067</v>
      </c>
      <c r="D290" s="98" t="s">
        <v>7526</v>
      </c>
      <c r="E290" s="98" t="s">
        <v>32</v>
      </c>
      <c r="F290" s="98" t="s">
        <v>6213</v>
      </c>
      <c r="G290" s="98" t="s">
        <v>1245</v>
      </c>
      <c r="H290" s="115">
        <v>2017</v>
      </c>
      <c r="I290" s="98" t="s">
        <v>6230</v>
      </c>
      <c r="J290" s="98" t="s">
        <v>6215</v>
      </c>
      <c r="K290" s="98" t="s">
        <v>6216</v>
      </c>
      <c r="L290" s="98" t="s">
        <v>6215</v>
      </c>
      <c r="M290" s="98" t="s">
        <v>6217</v>
      </c>
      <c r="O290" s="98" t="s">
        <v>6218</v>
      </c>
      <c r="S290" s="107">
        <v>100</v>
      </c>
      <c r="T290" s="98" t="s">
        <v>6215</v>
      </c>
      <c r="V290" s="98" t="s">
        <v>6215</v>
      </c>
      <c r="W290" s="98" t="s">
        <v>6219</v>
      </c>
      <c r="AB290" s="98">
        <v>5</v>
      </c>
      <c r="AC290" s="98" t="s">
        <v>6220</v>
      </c>
      <c r="AD290" s="98" t="s">
        <v>7527</v>
      </c>
      <c r="AJ290" s="18"/>
      <c r="AK290" s="18"/>
      <c r="AM290" s="98" t="s">
        <v>6215</v>
      </c>
      <c r="AN290" s="98" t="s">
        <v>6262</v>
      </c>
      <c r="AP290" s="264">
        <v>3300</v>
      </c>
      <c r="AQ290" s="113">
        <f t="shared" si="12"/>
        <v>76.605049897743868</v>
      </c>
      <c r="AR290" s="18">
        <v>3300</v>
      </c>
      <c r="AS290" s="141" t="s">
        <v>6223</v>
      </c>
      <c r="AT290" s="96"/>
      <c r="AU290" s="18">
        <v>160000</v>
      </c>
      <c r="AV290" s="18"/>
      <c r="AX290" s="98" t="s">
        <v>6215</v>
      </c>
      <c r="AY290" s="98" t="s">
        <v>6215</v>
      </c>
      <c r="AZ290" s="98" t="s">
        <v>6215</v>
      </c>
      <c r="BA290" s="98" t="s">
        <v>6215</v>
      </c>
      <c r="BB290" s="98" t="s">
        <v>6215</v>
      </c>
      <c r="BD290" s="98" t="s">
        <v>7528</v>
      </c>
      <c r="BF290" s="98" t="s">
        <v>6235</v>
      </c>
      <c r="BG290" s="98" t="s">
        <v>7529</v>
      </c>
    </row>
    <row r="291" spans="1:59" x14ac:dyDescent="0.35">
      <c r="A291" s="98" t="s">
        <v>10796</v>
      </c>
      <c r="B291" s="17">
        <v>45698.613298611112</v>
      </c>
      <c r="C291" s="154" t="s">
        <v>4231</v>
      </c>
      <c r="D291" s="154" t="s">
        <v>10845</v>
      </c>
      <c r="E291" s="244" t="s">
        <v>256</v>
      </c>
      <c r="F291" s="154" t="s">
        <v>6213</v>
      </c>
      <c r="G291" s="154" t="s">
        <v>1248</v>
      </c>
      <c r="H291" s="115">
        <v>2023</v>
      </c>
      <c r="I291" s="154" t="s">
        <v>6230</v>
      </c>
      <c r="J291" s="154" t="s">
        <v>6215</v>
      </c>
      <c r="K291" s="154" t="s">
        <v>6216</v>
      </c>
      <c r="L291" s="154" t="s">
        <v>6215</v>
      </c>
      <c r="M291" s="154" t="s">
        <v>6217</v>
      </c>
      <c r="O291" s="154" t="s">
        <v>6218</v>
      </c>
      <c r="Q291" s="243">
        <v>40</v>
      </c>
      <c r="R291" s="243">
        <v>32</v>
      </c>
      <c r="S291" s="243">
        <f>Q291+R291</f>
        <v>72</v>
      </c>
      <c r="T291" s="154" t="s">
        <v>6215</v>
      </c>
      <c r="U291" s="154" t="s">
        <v>6474</v>
      </c>
      <c r="V291" s="154" t="s">
        <v>6218</v>
      </c>
      <c r="W291" s="154" t="s">
        <v>6219</v>
      </c>
      <c r="Y291" s="244">
        <v>1</v>
      </c>
      <c r="Z291" s="244">
        <v>2</v>
      </c>
      <c r="AA291" s="244">
        <v>3</v>
      </c>
      <c r="AB291" s="98">
        <f>SUM(Y291:AA291)</f>
        <v>6</v>
      </c>
      <c r="AC291" s="154" t="s">
        <v>6231</v>
      </c>
      <c r="AD291" s="154" t="s">
        <v>9072</v>
      </c>
      <c r="AF291" s="315">
        <v>2</v>
      </c>
      <c r="AG291" s="315">
        <v>3</v>
      </c>
      <c r="AH291" s="12">
        <f>SUM(AF291:AG291)</f>
        <v>5</v>
      </c>
      <c r="AJ291" s="316">
        <v>10000</v>
      </c>
      <c r="AK291" s="316">
        <v>8000</v>
      </c>
      <c r="AL291" s="154" t="s">
        <v>6474</v>
      </c>
      <c r="AM291" s="154" t="s">
        <v>6218</v>
      </c>
      <c r="AN291" s="154" t="s">
        <v>6233</v>
      </c>
      <c r="AP291" s="316">
        <v>3500</v>
      </c>
      <c r="AQ291" s="113">
        <f t="shared" si="12"/>
        <v>81.247780194576833</v>
      </c>
      <c r="AR291" s="316">
        <v>5500</v>
      </c>
      <c r="AS291" s="141" t="s">
        <v>6223</v>
      </c>
      <c r="AT291" s="316">
        <v>80000</v>
      </c>
      <c r="AU291" s="316">
        <v>275000</v>
      </c>
      <c r="AV291" s="316">
        <v>54000</v>
      </c>
      <c r="AX291" s="154" t="s">
        <v>6215</v>
      </c>
      <c r="AY291" s="154" t="s">
        <v>6215</v>
      </c>
      <c r="AZ291" s="154" t="s">
        <v>6215</v>
      </c>
      <c r="BA291" s="154" t="s">
        <v>6218</v>
      </c>
      <c r="BB291" s="154" t="s">
        <v>6218</v>
      </c>
      <c r="BC291" s="154" t="s">
        <v>9072</v>
      </c>
      <c r="BD291" s="154" t="s">
        <v>10716</v>
      </c>
      <c r="BE291" s="154" t="s">
        <v>6218</v>
      </c>
      <c r="BF291" s="154" t="s">
        <v>6218</v>
      </c>
    </row>
    <row r="292" spans="1:59" x14ac:dyDescent="0.35">
      <c r="A292" s="98" t="s">
        <v>10451</v>
      </c>
      <c r="B292" s="17">
        <v>45589.666331018518</v>
      </c>
      <c r="C292" s="154" t="s">
        <v>10394</v>
      </c>
      <c r="D292" s="154" t="s">
        <v>10395</v>
      </c>
      <c r="E292" s="244" t="s">
        <v>447</v>
      </c>
      <c r="F292" s="154" t="s">
        <v>6323</v>
      </c>
      <c r="G292" s="154" t="s">
        <v>1245</v>
      </c>
      <c r="H292" s="115">
        <v>2010</v>
      </c>
      <c r="I292" s="154" t="s">
        <v>6294</v>
      </c>
      <c r="J292" s="154" t="s">
        <v>6215</v>
      </c>
      <c r="K292" s="154" t="s">
        <v>6216</v>
      </c>
      <c r="L292" s="154" t="s">
        <v>6215</v>
      </c>
      <c r="M292" s="154" t="s">
        <v>6267</v>
      </c>
      <c r="O292" s="154" t="s">
        <v>6218</v>
      </c>
      <c r="Q292" s="243">
        <v>180</v>
      </c>
      <c r="R292" s="243">
        <v>200</v>
      </c>
      <c r="S292" s="243">
        <f>Q292+R292</f>
        <v>380</v>
      </c>
      <c r="T292" s="244" t="s">
        <v>6215</v>
      </c>
      <c r="U292" s="154" t="s">
        <v>7390</v>
      </c>
      <c r="V292" s="154" t="s">
        <v>6215</v>
      </c>
      <c r="W292" s="154" t="s">
        <v>6296</v>
      </c>
      <c r="Y292" s="244">
        <v>6</v>
      </c>
      <c r="Z292" s="244">
        <v>9</v>
      </c>
      <c r="AA292" s="244">
        <v>0</v>
      </c>
      <c r="AB292" s="98">
        <f>SUM(Y292:AA292)</f>
        <v>15</v>
      </c>
      <c r="AC292" s="154" t="s">
        <v>6220</v>
      </c>
      <c r="AD292" s="154" t="s">
        <v>6296</v>
      </c>
      <c r="AF292" s="315">
        <v>8</v>
      </c>
      <c r="AG292" s="315">
        <v>9</v>
      </c>
      <c r="AH292" s="12">
        <f>SUM(AF292:AG292)</f>
        <v>17</v>
      </c>
      <c r="AJ292" s="316">
        <v>18000</v>
      </c>
      <c r="AK292" s="316">
        <v>10000</v>
      </c>
      <c r="AL292" s="154" t="s">
        <v>8267</v>
      </c>
      <c r="AM292" s="154" t="s">
        <v>6215</v>
      </c>
      <c r="AN292" s="154" t="s">
        <v>6262</v>
      </c>
      <c r="AP292" s="316">
        <v>7500</v>
      </c>
      <c r="AQ292" s="113">
        <f t="shared" si="12"/>
        <v>174.10238613123607</v>
      </c>
      <c r="AR292" s="316">
        <v>18000</v>
      </c>
      <c r="AS292" s="141" t="s">
        <v>6223</v>
      </c>
      <c r="AT292" s="316">
        <v>50000</v>
      </c>
      <c r="AU292" s="316">
        <v>300000</v>
      </c>
      <c r="AV292" s="316">
        <v>100000</v>
      </c>
      <c r="AX292" s="154" t="s">
        <v>6215</v>
      </c>
      <c r="AY292" s="154" t="s">
        <v>6215</v>
      </c>
      <c r="AZ292" s="154" t="s">
        <v>6215</v>
      </c>
      <c r="BA292" s="154" t="s">
        <v>6215</v>
      </c>
      <c r="BB292" s="154" t="s">
        <v>6215</v>
      </c>
      <c r="BC292" s="154" t="s">
        <v>10396</v>
      </c>
      <c r="BD292" s="154" t="s">
        <v>8916</v>
      </c>
      <c r="BE292" s="154" t="s">
        <v>6215</v>
      </c>
      <c r="BF292" s="154" t="s">
        <v>10397</v>
      </c>
    </row>
    <row r="293" spans="1:59" x14ac:dyDescent="0.35">
      <c r="A293" s="98" t="s">
        <v>10809</v>
      </c>
      <c r="B293" s="17">
        <v>45708.59002314815</v>
      </c>
      <c r="C293" s="154" t="s">
        <v>4201</v>
      </c>
      <c r="D293" s="154" t="s">
        <v>10106</v>
      </c>
      <c r="E293" s="244" t="s">
        <v>2861</v>
      </c>
      <c r="F293" s="154" t="s">
        <v>6725</v>
      </c>
      <c r="G293" s="154" t="s">
        <v>1245</v>
      </c>
      <c r="H293" s="115">
        <v>2018</v>
      </c>
      <c r="I293" s="154" t="s">
        <v>6214</v>
      </c>
      <c r="J293" s="154" t="s">
        <v>6215</v>
      </c>
      <c r="K293" s="154" t="s">
        <v>6216</v>
      </c>
      <c r="L293" s="154" t="s">
        <v>6215</v>
      </c>
      <c r="M293" s="154" t="s">
        <v>6231</v>
      </c>
      <c r="O293" s="154" t="s">
        <v>6215</v>
      </c>
      <c r="Q293" s="243">
        <v>172</v>
      </c>
      <c r="R293" s="243">
        <v>127</v>
      </c>
      <c r="S293" s="243">
        <f>Q293+R293</f>
        <v>299</v>
      </c>
      <c r="T293" s="154" t="s">
        <v>6215</v>
      </c>
      <c r="U293" s="154" t="s">
        <v>7390</v>
      </c>
      <c r="V293" s="154" t="s">
        <v>6215</v>
      </c>
      <c r="W293" s="154" t="s">
        <v>6219</v>
      </c>
      <c r="Y293" s="244">
        <v>2</v>
      </c>
      <c r="Z293" s="244">
        <v>3</v>
      </c>
      <c r="AA293" s="244">
        <v>1</v>
      </c>
      <c r="AB293" s="98">
        <f>SUM(Y293:AA293)</f>
        <v>6</v>
      </c>
      <c r="AC293" s="154" t="s">
        <v>6757</v>
      </c>
      <c r="AD293" s="154" t="s">
        <v>6552</v>
      </c>
      <c r="AF293" s="315">
        <v>2</v>
      </c>
      <c r="AG293" s="315">
        <v>12</v>
      </c>
      <c r="AH293" s="12">
        <f>SUM(AF293:AG293)</f>
        <v>14</v>
      </c>
      <c r="AJ293" s="316">
        <v>12000</v>
      </c>
      <c r="AK293" s="316">
        <v>6000</v>
      </c>
      <c r="AL293" s="154" t="s">
        <v>6474</v>
      </c>
      <c r="AM293" s="154" t="s">
        <v>6215</v>
      </c>
      <c r="AN293" s="154" t="s">
        <v>6262</v>
      </c>
      <c r="AP293" s="316">
        <v>4500</v>
      </c>
      <c r="AQ293" s="113">
        <f t="shared" si="12"/>
        <v>104.46143167874165</v>
      </c>
      <c r="AR293" s="316">
        <v>7300</v>
      </c>
      <c r="AS293" s="141" t="s">
        <v>6223</v>
      </c>
      <c r="AT293" s="316">
        <v>5000</v>
      </c>
      <c r="AU293" s="316">
        <v>580000</v>
      </c>
      <c r="AV293" s="316">
        <v>180000</v>
      </c>
      <c r="AX293" s="154" t="s">
        <v>6215</v>
      </c>
      <c r="AY293" s="154" t="s">
        <v>6215</v>
      </c>
      <c r="AZ293" s="154" t="s">
        <v>6215</v>
      </c>
      <c r="BA293" s="154" t="s">
        <v>6215</v>
      </c>
      <c r="BB293" s="154" t="s">
        <v>6215</v>
      </c>
      <c r="BC293" s="154" t="s">
        <v>10894</v>
      </c>
      <c r="BD293" s="154" t="s">
        <v>8253</v>
      </c>
      <c r="BE293" s="154" t="s">
        <v>6215</v>
      </c>
      <c r="BF293" s="154" t="s">
        <v>10895</v>
      </c>
    </row>
    <row r="294" spans="1:59" x14ac:dyDescent="0.35">
      <c r="A294" s="98" t="s">
        <v>11389</v>
      </c>
      <c r="B294" s="117">
        <v>45836.579375000001</v>
      </c>
      <c r="C294" s="154" t="s">
        <v>5338</v>
      </c>
      <c r="D294" s="154" t="s">
        <v>11540</v>
      </c>
      <c r="E294" t="s">
        <v>2965</v>
      </c>
      <c r="F294" s="154" t="s">
        <v>6684</v>
      </c>
      <c r="G294" s="154" t="s">
        <v>1248</v>
      </c>
      <c r="H294" s="115">
        <v>2017</v>
      </c>
      <c r="I294" s="154" t="s">
        <v>6214</v>
      </c>
      <c r="J294" s="154" t="s">
        <v>6215</v>
      </c>
      <c r="K294" s="154" t="s">
        <v>6216</v>
      </c>
      <c r="L294" s="154" t="s">
        <v>6215</v>
      </c>
      <c r="M294" s="154" t="s">
        <v>6231</v>
      </c>
      <c r="O294" s="154" t="s">
        <v>6215</v>
      </c>
      <c r="Q294" s="129">
        <v>40</v>
      </c>
      <c r="R294" s="129">
        <v>70</v>
      </c>
      <c r="S294" s="129">
        <v>110</v>
      </c>
      <c r="T294" s="154" t="s">
        <v>6215</v>
      </c>
      <c r="U294" s="154" t="s">
        <v>6474</v>
      </c>
      <c r="V294" s="154" t="s">
        <v>6218</v>
      </c>
      <c r="W294" s="154" t="s">
        <v>6219</v>
      </c>
      <c r="Y294" s="244">
        <v>1</v>
      </c>
      <c r="Z294" s="244">
        <v>1</v>
      </c>
      <c r="AA294" s="244">
        <v>1</v>
      </c>
      <c r="AB294" s="244">
        <v>3</v>
      </c>
      <c r="AC294" s="154" t="s">
        <v>6231</v>
      </c>
      <c r="AD294" s="154" t="s">
        <v>6219</v>
      </c>
      <c r="AF294" s="154">
        <v>2</v>
      </c>
      <c r="AG294" s="12">
        <v>7</v>
      </c>
      <c r="AH294" s="12">
        <v>9</v>
      </c>
      <c r="AJ294" s="154">
        <v>10000</v>
      </c>
      <c r="AK294" s="154">
        <v>6000</v>
      </c>
      <c r="AL294" s="154" t="s">
        <v>8267</v>
      </c>
      <c r="AM294" s="154" t="s">
        <v>6215</v>
      </c>
      <c r="AN294" s="154" t="s">
        <v>6262</v>
      </c>
      <c r="AP294" s="154">
        <v>4020</v>
      </c>
      <c r="AQ294" s="113">
        <f t="shared" ref="AQ294:AQ325" si="13">(AP294*3)/129.2343</f>
        <v>93.318878966342538</v>
      </c>
      <c r="AR294" s="154">
        <v>6150</v>
      </c>
      <c r="AS294" s="154" t="s">
        <v>6223</v>
      </c>
      <c r="AT294" s="154">
        <v>350000</v>
      </c>
      <c r="AU294" s="154">
        <v>13000</v>
      </c>
      <c r="AV294" s="154">
        <v>50000</v>
      </c>
      <c r="AX294" s="154" t="s">
        <v>6215</v>
      </c>
      <c r="AY294" s="154" t="s">
        <v>6215</v>
      </c>
      <c r="AZ294" s="154" t="s">
        <v>6215</v>
      </c>
      <c r="BA294" s="154" t="s">
        <v>6215</v>
      </c>
      <c r="BB294" s="154" t="s">
        <v>6215</v>
      </c>
      <c r="BC294" s="154" t="s">
        <v>11509</v>
      </c>
      <c r="BD294" s="154" t="s">
        <v>6774</v>
      </c>
      <c r="BE294" s="154" t="s">
        <v>6218</v>
      </c>
      <c r="BF294" s="154" t="s">
        <v>11510</v>
      </c>
    </row>
    <row r="295" spans="1:59" x14ac:dyDescent="0.35">
      <c r="A295" s="98" t="s">
        <v>9648</v>
      </c>
      <c r="B295" s="17">
        <v>45510</v>
      </c>
      <c r="C295" s="154" t="s">
        <v>9971</v>
      </c>
      <c r="D295" s="154" t="s">
        <v>9972</v>
      </c>
      <c r="E295" s="244" t="s">
        <v>230</v>
      </c>
      <c r="F295" s="154" t="s">
        <v>6481</v>
      </c>
      <c r="G295" s="154" t="s">
        <v>1245</v>
      </c>
      <c r="H295" s="115">
        <v>2016</v>
      </c>
      <c r="I295" s="154" t="s">
        <v>6214</v>
      </c>
      <c r="J295" s="154" t="s">
        <v>6215</v>
      </c>
      <c r="K295" s="154" t="s">
        <v>6216</v>
      </c>
      <c r="L295" s="154" t="s">
        <v>6218</v>
      </c>
      <c r="M295" s="154" t="s">
        <v>6231</v>
      </c>
      <c r="O295" s="154" t="s">
        <v>6218</v>
      </c>
      <c r="Q295" s="243">
        <v>45</v>
      </c>
      <c r="R295" s="243">
        <v>40</v>
      </c>
      <c r="S295" s="243">
        <f>Q295+R295</f>
        <v>85</v>
      </c>
      <c r="T295" s="244" t="s">
        <v>6215</v>
      </c>
      <c r="U295" s="154" t="s">
        <v>7390</v>
      </c>
      <c r="V295" s="154" t="s">
        <v>6218</v>
      </c>
      <c r="W295" s="154" t="s">
        <v>6268</v>
      </c>
      <c r="Y295" s="244">
        <v>2</v>
      </c>
      <c r="Z295" s="244">
        <v>2</v>
      </c>
      <c r="AA295" s="244">
        <v>1</v>
      </c>
      <c r="AB295" s="98">
        <f>Y295+Z295+AA295</f>
        <v>5</v>
      </c>
      <c r="AC295" s="154" t="s">
        <v>6220</v>
      </c>
      <c r="AD295" s="154" t="s">
        <v>9973</v>
      </c>
      <c r="AF295" s="315">
        <v>1</v>
      </c>
      <c r="AG295" s="315">
        <v>6</v>
      </c>
      <c r="AH295" s="12">
        <f>AF295+AG295</f>
        <v>7</v>
      </c>
      <c r="AJ295" s="316">
        <v>13100</v>
      </c>
      <c r="AK295" s="316">
        <v>8000</v>
      </c>
      <c r="AL295" s="154" t="s">
        <v>8267</v>
      </c>
      <c r="AM295" s="154" t="s">
        <v>6215</v>
      </c>
      <c r="AN295" s="154" t="s">
        <v>6389</v>
      </c>
      <c r="AP295" s="316">
        <v>9600</v>
      </c>
      <c r="AQ295" s="113">
        <f t="shared" si="13"/>
        <v>222.85105424798218</v>
      </c>
      <c r="AR295" s="316">
        <v>13100</v>
      </c>
      <c r="AS295" s="141" t="s">
        <v>6223</v>
      </c>
      <c r="AT295" s="317">
        <v>16100</v>
      </c>
      <c r="AU295" s="317">
        <v>250000</v>
      </c>
      <c r="AV295" s="317">
        <v>80000</v>
      </c>
      <c r="AW295" s="154"/>
      <c r="AX295" s="154" t="s">
        <v>6215</v>
      </c>
      <c r="AY295" s="154" t="s">
        <v>6215</v>
      </c>
      <c r="AZ295" s="154" t="s">
        <v>6215</v>
      </c>
      <c r="BA295" s="154" t="s">
        <v>6215</v>
      </c>
      <c r="BB295" s="154" t="s">
        <v>6218</v>
      </c>
      <c r="BC295" s="154" t="s">
        <v>9974</v>
      </c>
      <c r="BD295" s="154" t="s">
        <v>6570</v>
      </c>
      <c r="BE295" s="154" t="s">
        <v>6218</v>
      </c>
      <c r="BF295" s="154" t="s">
        <v>9975</v>
      </c>
    </row>
    <row r="296" spans="1:59" x14ac:dyDescent="0.35">
      <c r="A296" s="98" t="s">
        <v>8518</v>
      </c>
      <c r="B296" s="289">
        <v>45260.624259259297</v>
      </c>
      <c r="C296" s="242" t="s">
        <v>1545</v>
      </c>
      <c r="D296" s="242" t="s">
        <v>8519</v>
      </c>
      <c r="E296" s="98" t="s">
        <v>146</v>
      </c>
      <c r="F296" s="242" t="s">
        <v>6213</v>
      </c>
      <c r="G296" s="242" t="s">
        <v>1248</v>
      </c>
      <c r="H296" s="276">
        <v>2020</v>
      </c>
      <c r="I296" s="242" t="s">
        <v>6230</v>
      </c>
      <c r="J296" s="242" t="s">
        <v>6215</v>
      </c>
      <c r="K296" s="242" t="s">
        <v>6216</v>
      </c>
      <c r="L296" s="242" t="s">
        <v>6215</v>
      </c>
      <c r="M296" s="242" t="s">
        <v>6217</v>
      </c>
      <c r="N296" s="242"/>
      <c r="O296" s="242" t="s">
        <v>6218</v>
      </c>
      <c r="S296" s="241">
        <v>570</v>
      </c>
      <c r="T296" s="242" t="s">
        <v>6215</v>
      </c>
      <c r="U296" s="242" t="s">
        <v>7390</v>
      </c>
      <c r="V296" s="242" t="s">
        <v>6218</v>
      </c>
      <c r="W296" s="242" t="s">
        <v>6219</v>
      </c>
      <c r="Y296" s="242">
        <v>8</v>
      </c>
      <c r="Z296" s="242">
        <v>8</v>
      </c>
      <c r="AA296" s="242">
        <v>0</v>
      </c>
      <c r="AB296" s="242">
        <v>16</v>
      </c>
      <c r="AC296" s="242" t="s">
        <v>6254</v>
      </c>
      <c r="AD296" s="242" t="s">
        <v>8520</v>
      </c>
      <c r="AF296" s="290">
        <v>6</v>
      </c>
      <c r="AG296" s="290">
        <v>18</v>
      </c>
      <c r="AH296" s="290">
        <v>24</v>
      </c>
      <c r="AJ296" s="269">
        <v>25000</v>
      </c>
      <c r="AK296" s="269">
        <v>12000</v>
      </c>
      <c r="AL296" s="242" t="s">
        <v>7392</v>
      </c>
      <c r="AM296" s="242" t="s">
        <v>6215</v>
      </c>
      <c r="AN296" s="242" t="s">
        <v>6896</v>
      </c>
      <c r="AP296" s="268">
        <v>3300</v>
      </c>
      <c r="AQ296" s="113">
        <f t="shared" si="13"/>
        <v>76.605049897743868</v>
      </c>
      <c r="AR296" s="269">
        <v>6500</v>
      </c>
      <c r="AS296" s="141" t="s">
        <v>6223</v>
      </c>
      <c r="AT296" s="266">
        <v>700</v>
      </c>
      <c r="AU296" s="269">
        <v>800000</v>
      </c>
      <c r="AV296" s="269">
        <v>300000</v>
      </c>
      <c r="AX296" s="242" t="s">
        <v>6215</v>
      </c>
      <c r="AY296" s="242" t="s">
        <v>6215</v>
      </c>
      <c r="AZ296" s="242" t="s">
        <v>6215</v>
      </c>
      <c r="BA296" s="242" t="s">
        <v>6215</v>
      </c>
      <c r="BB296" s="242" t="s">
        <v>6215</v>
      </c>
      <c r="BC296" s="242" t="s">
        <v>8144</v>
      </c>
      <c r="BD296" s="242" t="s">
        <v>6653</v>
      </c>
      <c r="BE296" s="242" t="s">
        <v>6218</v>
      </c>
      <c r="BF296" s="242" t="s">
        <v>6235</v>
      </c>
      <c r="BG296" s="98" t="s">
        <v>8521</v>
      </c>
    </row>
    <row r="297" spans="1:59" x14ac:dyDescent="0.35">
      <c r="A297" s="98" t="s">
        <v>8484</v>
      </c>
      <c r="B297" s="289">
        <v>45259.628101851798</v>
      </c>
      <c r="C297" s="242" t="s">
        <v>1531</v>
      </c>
      <c r="D297" s="242" t="s">
        <v>8485</v>
      </c>
      <c r="E297" s="141" t="s">
        <v>139</v>
      </c>
      <c r="F297" s="242" t="s">
        <v>6394</v>
      </c>
      <c r="G297" s="242" t="s">
        <v>1245</v>
      </c>
      <c r="H297" s="276">
        <v>2021</v>
      </c>
      <c r="I297" s="242" t="s">
        <v>6214</v>
      </c>
      <c r="J297" s="242" t="s">
        <v>6215</v>
      </c>
      <c r="K297" s="242" t="s">
        <v>6216</v>
      </c>
      <c r="L297" s="242" t="s">
        <v>6215</v>
      </c>
      <c r="M297" s="242" t="s">
        <v>6217</v>
      </c>
      <c r="N297" s="242"/>
      <c r="O297" s="242" t="s">
        <v>6218</v>
      </c>
      <c r="S297" s="241">
        <v>80</v>
      </c>
      <c r="T297" s="242" t="s">
        <v>6215</v>
      </c>
      <c r="U297" s="242" t="s">
        <v>7390</v>
      </c>
      <c r="V297" s="242" t="s">
        <v>6215</v>
      </c>
      <c r="W297" s="242" t="s">
        <v>6219</v>
      </c>
      <c r="Y297" s="242">
        <v>3</v>
      </c>
      <c r="Z297" s="242">
        <v>3</v>
      </c>
      <c r="AA297" s="242">
        <v>0</v>
      </c>
      <c r="AB297" s="242">
        <v>6</v>
      </c>
      <c r="AC297" s="242" t="s">
        <v>6220</v>
      </c>
      <c r="AD297" s="242" t="s">
        <v>8208</v>
      </c>
      <c r="AF297" s="290"/>
      <c r="AG297" s="290"/>
      <c r="AH297" s="290"/>
      <c r="AJ297" s="269">
        <v>10000</v>
      </c>
      <c r="AK297" s="269">
        <v>5000</v>
      </c>
      <c r="AL297" s="242" t="s">
        <v>7392</v>
      </c>
      <c r="AM297" s="242" t="s">
        <v>6215</v>
      </c>
      <c r="AN297" s="242" t="s">
        <v>6262</v>
      </c>
      <c r="AP297" s="264">
        <v>3300</v>
      </c>
      <c r="AQ297" s="113">
        <f t="shared" si="13"/>
        <v>76.605049897743868</v>
      </c>
      <c r="AR297" s="18">
        <v>6600</v>
      </c>
      <c r="AS297" s="141" t="s">
        <v>6223</v>
      </c>
      <c r="AT297" s="96"/>
      <c r="AU297" s="18"/>
      <c r="AV297" s="18"/>
      <c r="AX297" s="242" t="s">
        <v>6215</v>
      </c>
      <c r="AY297" s="242" t="s">
        <v>6215</v>
      </c>
      <c r="AZ297" s="242" t="s">
        <v>6215</v>
      </c>
      <c r="BA297" s="242" t="s">
        <v>6215</v>
      </c>
      <c r="BB297" s="242" t="s">
        <v>6218</v>
      </c>
      <c r="BC297" s="242" t="s">
        <v>8486</v>
      </c>
      <c r="BD297" s="242" t="s">
        <v>6281</v>
      </c>
      <c r="BE297" s="242" t="s">
        <v>6218</v>
      </c>
      <c r="BF297" s="242" t="s">
        <v>6299</v>
      </c>
      <c r="BG297" s="98" t="s">
        <v>8487</v>
      </c>
    </row>
    <row r="298" spans="1:59" x14ac:dyDescent="0.35">
      <c r="A298" s="98" t="s">
        <v>10416</v>
      </c>
      <c r="B298" s="17">
        <v>45618.692048611112</v>
      </c>
      <c r="C298" s="154" t="s">
        <v>3752</v>
      </c>
      <c r="D298" s="154" t="s">
        <v>7826</v>
      </c>
      <c r="E298" s="244" t="s">
        <v>230</v>
      </c>
      <c r="F298" s="154" t="s">
        <v>6481</v>
      </c>
      <c r="G298" s="154" t="s">
        <v>1245</v>
      </c>
      <c r="H298" s="115">
        <v>2008</v>
      </c>
      <c r="I298" s="154" t="s">
        <v>6214</v>
      </c>
      <c r="J298" s="154" t="s">
        <v>6215</v>
      </c>
      <c r="K298" s="154" t="s">
        <v>6216</v>
      </c>
      <c r="L298" s="154" t="s">
        <v>6215</v>
      </c>
      <c r="M298" s="154" t="s">
        <v>6217</v>
      </c>
      <c r="O298" s="154" t="s">
        <v>6218</v>
      </c>
      <c r="Q298" s="243"/>
      <c r="R298" s="243"/>
      <c r="S298" s="243">
        <v>213</v>
      </c>
      <c r="T298" s="154" t="s">
        <v>6215</v>
      </c>
      <c r="U298" s="154" t="s">
        <v>8150</v>
      </c>
      <c r="V298" s="154" t="s">
        <v>6215</v>
      </c>
      <c r="W298" s="154" t="s">
        <v>6219</v>
      </c>
      <c r="Y298" s="244">
        <v>3</v>
      </c>
      <c r="Z298" s="244">
        <v>3</v>
      </c>
      <c r="AA298" s="244">
        <v>3</v>
      </c>
      <c r="AB298" s="98">
        <f>SUM(Y298:AA298)</f>
        <v>9</v>
      </c>
      <c r="AC298" s="154" t="s">
        <v>6254</v>
      </c>
      <c r="AD298" s="154" t="s">
        <v>7024</v>
      </c>
      <c r="AF298" s="315">
        <v>3</v>
      </c>
      <c r="AG298" s="315">
        <v>4</v>
      </c>
      <c r="AH298" s="12">
        <f>SUM(AF298:AG298)</f>
        <v>7</v>
      </c>
      <c r="AJ298" s="316">
        <v>15000</v>
      </c>
      <c r="AK298" s="316">
        <v>11000</v>
      </c>
      <c r="AL298" s="154" t="s">
        <v>8267</v>
      </c>
      <c r="AM298" s="154" t="s">
        <v>6215</v>
      </c>
      <c r="AN298" s="154" t="s">
        <v>6233</v>
      </c>
      <c r="AP298" s="316">
        <v>4900</v>
      </c>
      <c r="AQ298" s="113">
        <f t="shared" si="13"/>
        <v>113.74689227240756</v>
      </c>
      <c r="AR298" s="316">
        <v>4900</v>
      </c>
      <c r="AS298" s="141" t="s">
        <v>6223</v>
      </c>
      <c r="AT298" s="316">
        <v>7000</v>
      </c>
      <c r="AU298" s="316">
        <v>200000</v>
      </c>
      <c r="AV298" s="316">
        <v>100000</v>
      </c>
      <c r="AX298" s="154" t="s">
        <v>6215</v>
      </c>
      <c r="AY298" s="154" t="s">
        <v>6215</v>
      </c>
      <c r="AZ298" s="154" t="s">
        <v>6215</v>
      </c>
      <c r="BA298" s="154" t="s">
        <v>6215</v>
      </c>
      <c r="BB298" s="154" t="s">
        <v>6218</v>
      </c>
      <c r="BC298" s="154" t="s">
        <v>8110</v>
      </c>
      <c r="BD298" s="154" t="s">
        <v>10591</v>
      </c>
      <c r="BE298" s="154" t="s">
        <v>6218</v>
      </c>
      <c r="BF298" s="154" t="s">
        <v>8110</v>
      </c>
    </row>
    <row r="299" spans="1:59" x14ac:dyDescent="0.35">
      <c r="A299" s="98" t="s">
        <v>6307</v>
      </c>
      <c r="B299" s="17">
        <v>44954.499467592592</v>
      </c>
      <c r="C299" s="98" t="s">
        <v>6308</v>
      </c>
      <c r="D299" s="98" t="s">
        <v>6212</v>
      </c>
      <c r="E299" s="98" t="s">
        <v>14</v>
      </c>
      <c r="F299" s="98" t="s">
        <v>6213</v>
      </c>
      <c r="G299" s="98" t="s">
        <v>1245</v>
      </c>
      <c r="H299" s="115">
        <v>2014</v>
      </c>
      <c r="I299" s="98" t="s">
        <v>6214</v>
      </c>
      <c r="J299" s="98" t="s">
        <v>6215</v>
      </c>
      <c r="K299" s="98" t="s">
        <v>6216</v>
      </c>
      <c r="L299" s="98" t="s">
        <v>6215</v>
      </c>
      <c r="M299" s="98" t="s">
        <v>6217</v>
      </c>
      <c r="O299" s="98" t="s">
        <v>6215</v>
      </c>
      <c r="Q299" s="107">
        <v>68</v>
      </c>
      <c r="R299" s="107">
        <v>51</v>
      </c>
      <c r="S299" s="107">
        <f>SUM(Q299:R299)</f>
        <v>119</v>
      </c>
      <c r="T299" s="98" t="s">
        <v>6215</v>
      </c>
      <c r="V299" s="98" t="s">
        <v>6218</v>
      </c>
      <c r="W299" s="98" t="s">
        <v>6268</v>
      </c>
      <c r="AB299" s="98">
        <v>4</v>
      </c>
      <c r="AC299" s="98" t="s">
        <v>6220</v>
      </c>
      <c r="AD299" s="98" t="s">
        <v>6309</v>
      </c>
      <c r="AJ299" s="18"/>
      <c r="AK299" s="18"/>
      <c r="AM299" s="98" t="s">
        <v>6215</v>
      </c>
      <c r="AN299" s="98" t="s">
        <v>6262</v>
      </c>
      <c r="AP299" s="268">
        <v>3300</v>
      </c>
      <c r="AQ299" s="113">
        <f t="shared" si="13"/>
        <v>76.605049897743868</v>
      </c>
      <c r="AR299" s="269">
        <v>4100</v>
      </c>
      <c r="AS299" s="141" t="s">
        <v>6223</v>
      </c>
      <c r="AT299" s="270">
        <v>854700</v>
      </c>
      <c r="AU299" s="269">
        <v>284900</v>
      </c>
      <c r="AV299" s="269">
        <v>127000</v>
      </c>
      <c r="AX299" s="98" t="s">
        <v>6215</v>
      </c>
      <c r="AY299" s="98" t="s">
        <v>6215</v>
      </c>
      <c r="AZ299" s="98" t="s">
        <v>6215</v>
      </c>
      <c r="BA299" s="98" t="s">
        <v>6215</v>
      </c>
      <c r="BB299" s="98" t="s">
        <v>6218</v>
      </c>
      <c r="BD299" s="98" t="s">
        <v>6310</v>
      </c>
      <c r="BF299" s="98" t="s">
        <v>6235</v>
      </c>
      <c r="BG299" s="98" t="s">
        <v>6311</v>
      </c>
    </row>
    <row r="300" spans="1:59" x14ac:dyDescent="0.35">
      <c r="A300" s="98" t="s">
        <v>8835</v>
      </c>
      <c r="B300" s="17">
        <v>45321</v>
      </c>
      <c r="C300" s="141" t="s">
        <v>1698</v>
      </c>
      <c r="D300" s="141" t="s">
        <v>6405</v>
      </c>
      <c r="E300" t="s">
        <v>355</v>
      </c>
      <c r="F300" s="141" t="s">
        <v>6213</v>
      </c>
      <c r="G300" s="141" t="s">
        <v>1248</v>
      </c>
      <c r="H300" s="288">
        <v>2019</v>
      </c>
      <c r="I300" s="141" t="s">
        <v>6294</v>
      </c>
      <c r="J300" s="141" t="s">
        <v>6215</v>
      </c>
      <c r="K300" s="141" t="s">
        <v>6216</v>
      </c>
      <c r="L300" s="141" t="s">
        <v>6218</v>
      </c>
      <c r="M300" s="141" t="s">
        <v>6231</v>
      </c>
      <c r="N300" s="141"/>
      <c r="O300" s="141" t="s">
        <v>6218</v>
      </c>
      <c r="Q300" s="237"/>
      <c r="R300" s="237"/>
      <c r="S300" s="237">
        <v>218</v>
      </c>
      <c r="T300" s="141" t="s">
        <v>6215</v>
      </c>
      <c r="U300" s="141" t="s">
        <v>6474</v>
      </c>
      <c r="V300" s="141" t="s">
        <v>6215</v>
      </c>
      <c r="W300" s="141" t="s">
        <v>6219</v>
      </c>
      <c r="Y300" s="141">
        <v>3</v>
      </c>
      <c r="Z300" s="141">
        <v>4</v>
      </c>
      <c r="AA300" s="141">
        <v>0</v>
      </c>
      <c r="AB300" s="141">
        <f>SUM(Y300:AA300)</f>
        <v>7</v>
      </c>
      <c r="AC300" s="141" t="s">
        <v>6246</v>
      </c>
      <c r="AD300" s="141" t="s">
        <v>8660</v>
      </c>
      <c r="AF300" s="286">
        <v>1</v>
      </c>
      <c r="AG300" s="286">
        <v>12</v>
      </c>
      <c r="AH300" s="12">
        <f>SUM(AF300:AG300)</f>
        <v>13</v>
      </c>
      <c r="AJ300" s="273">
        <v>11000</v>
      </c>
      <c r="AK300" s="273">
        <v>7000</v>
      </c>
      <c r="AL300" s="141" t="s">
        <v>7392</v>
      </c>
      <c r="AM300" s="141" t="s">
        <v>6215</v>
      </c>
      <c r="AN300" s="141" t="s">
        <v>6262</v>
      </c>
      <c r="AP300" s="297">
        <v>3500</v>
      </c>
      <c r="AQ300" s="113">
        <f t="shared" si="13"/>
        <v>81.247780194576833</v>
      </c>
      <c r="AR300" s="273">
        <v>5000</v>
      </c>
      <c r="AS300" s="141" t="s">
        <v>6223</v>
      </c>
      <c r="AT300" s="270">
        <v>1600000</v>
      </c>
      <c r="AU300" s="273">
        <v>600000</v>
      </c>
      <c r="AV300" s="273">
        <v>1000000</v>
      </c>
      <c r="AX300" s="141" t="s">
        <v>6215</v>
      </c>
      <c r="AY300" s="141" t="s">
        <v>6215</v>
      </c>
      <c r="AZ300" s="141" t="s">
        <v>6215</v>
      </c>
      <c r="BA300" s="141" t="s">
        <v>6215</v>
      </c>
      <c r="BB300" s="141" t="s">
        <v>6218</v>
      </c>
      <c r="BC300" s="141" t="s">
        <v>8285</v>
      </c>
      <c r="BD300" s="141" t="s">
        <v>6490</v>
      </c>
      <c r="BE300" s="141" t="s">
        <v>6218</v>
      </c>
      <c r="BF300" s="141" t="s">
        <v>6271</v>
      </c>
      <c r="BG300" s="98" t="s">
        <v>8661</v>
      </c>
    </row>
    <row r="301" spans="1:59" x14ac:dyDescent="0.35">
      <c r="A301" s="98" t="s">
        <v>8765</v>
      </c>
      <c r="B301" s="17">
        <v>45338.593356481484</v>
      </c>
      <c r="C301" s="98" t="s">
        <v>2526</v>
      </c>
      <c r="D301" s="98" t="s">
        <v>6303</v>
      </c>
      <c r="E301" s="98" t="s">
        <v>549</v>
      </c>
      <c r="F301" s="98" t="s">
        <v>6213</v>
      </c>
      <c r="G301" s="98" t="s">
        <v>1245</v>
      </c>
      <c r="H301" s="98">
        <v>2019</v>
      </c>
      <c r="I301" s="98" t="s">
        <v>6230</v>
      </c>
      <c r="J301" s="98" t="s">
        <v>6215</v>
      </c>
      <c r="K301" s="98" t="s">
        <v>6216</v>
      </c>
      <c r="L301" s="98" t="s">
        <v>6218</v>
      </c>
      <c r="M301" s="98" t="s">
        <v>6231</v>
      </c>
      <c r="O301" s="98" t="s">
        <v>6215</v>
      </c>
      <c r="S301" s="107">
        <v>68</v>
      </c>
      <c r="T301" s="98" t="s">
        <v>6215</v>
      </c>
      <c r="U301" s="98" t="s">
        <v>7390</v>
      </c>
      <c r="V301" s="98" t="s">
        <v>6218</v>
      </c>
      <c r="W301" s="98" t="s">
        <v>6268</v>
      </c>
      <c r="Y301" s="98">
        <v>1</v>
      </c>
      <c r="Z301" s="98">
        <v>1</v>
      </c>
      <c r="AA301" s="98">
        <v>1</v>
      </c>
      <c r="AB301" s="98">
        <f>SUM(Y301:AA301)</f>
        <v>3</v>
      </c>
      <c r="AC301" s="98" t="s">
        <v>6220</v>
      </c>
      <c r="AD301" s="98" t="s">
        <v>8748</v>
      </c>
      <c r="AF301" s="12">
        <v>1</v>
      </c>
      <c r="AG301" s="12">
        <v>4</v>
      </c>
      <c r="AH301" s="12">
        <f>SUM(AF301:AG301)</f>
        <v>5</v>
      </c>
      <c r="AJ301" s="18">
        <v>15000</v>
      </c>
      <c r="AK301" s="18">
        <v>15000</v>
      </c>
      <c r="AL301" s="98" t="s">
        <v>6474</v>
      </c>
      <c r="AM301" s="98" t="s">
        <v>6215</v>
      </c>
      <c r="AN301" s="98" t="s">
        <v>6233</v>
      </c>
      <c r="AP301" s="149">
        <v>3300</v>
      </c>
      <c r="AQ301" s="113">
        <f t="shared" si="13"/>
        <v>76.605049897743868</v>
      </c>
      <c r="AR301" s="18">
        <v>5300</v>
      </c>
      <c r="AS301" s="141" t="s">
        <v>6223</v>
      </c>
      <c r="AT301" s="96">
        <v>2000</v>
      </c>
      <c r="AU301" s="18">
        <v>100000</v>
      </c>
      <c r="AV301" s="18">
        <v>400000</v>
      </c>
      <c r="AX301" s="98" t="s">
        <v>6215</v>
      </c>
      <c r="AY301" s="98" t="s">
        <v>6215</v>
      </c>
      <c r="AZ301" s="98" t="s">
        <v>6215</v>
      </c>
      <c r="BA301" s="98" t="s">
        <v>6215</v>
      </c>
      <c r="BB301" s="98" t="s">
        <v>6218</v>
      </c>
      <c r="BC301" s="98" t="s">
        <v>7123</v>
      </c>
      <c r="BD301" s="98" t="s">
        <v>8749</v>
      </c>
      <c r="BE301" s="98" t="s">
        <v>6218</v>
      </c>
      <c r="BF301" s="98" t="s">
        <v>6235</v>
      </c>
      <c r="BG301" s="98" t="s">
        <v>8750</v>
      </c>
    </row>
    <row r="302" spans="1:59" x14ac:dyDescent="0.35">
      <c r="A302" s="98" t="s">
        <v>6556</v>
      </c>
      <c r="B302" s="17">
        <v>45036.384675925925</v>
      </c>
      <c r="C302" s="98" t="s">
        <v>776</v>
      </c>
      <c r="D302" s="98" t="s">
        <v>6557</v>
      </c>
      <c r="E302" s="98" t="s">
        <v>306</v>
      </c>
      <c r="F302" s="98" t="s">
        <v>6334</v>
      </c>
      <c r="G302" s="98" t="s">
        <v>1245</v>
      </c>
      <c r="H302" s="115">
        <v>2014</v>
      </c>
      <c r="I302" s="98" t="s">
        <v>6230</v>
      </c>
      <c r="J302" s="98" t="s">
        <v>6215</v>
      </c>
      <c r="K302" s="98" t="s">
        <v>6216</v>
      </c>
      <c r="L302" s="98" t="s">
        <v>6215</v>
      </c>
      <c r="M302" s="98" t="s">
        <v>6267</v>
      </c>
      <c r="O302" s="98" t="s">
        <v>6215</v>
      </c>
      <c r="S302" s="107">
        <v>115</v>
      </c>
      <c r="T302" s="98" t="s">
        <v>6215</v>
      </c>
      <c r="V302" s="98" t="s">
        <v>6215</v>
      </c>
      <c r="W302" s="98" t="s">
        <v>6219</v>
      </c>
      <c r="AB302" s="98">
        <v>6</v>
      </c>
      <c r="AC302" s="98" t="s">
        <v>6220</v>
      </c>
      <c r="AD302" s="98" t="s">
        <v>6357</v>
      </c>
      <c r="AJ302" s="18"/>
      <c r="AK302" s="18"/>
      <c r="AM302" s="98" t="s">
        <v>6215</v>
      </c>
      <c r="AN302" s="98" t="s">
        <v>6262</v>
      </c>
      <c r="AP302" s="264">
        <v>3300</v>
      </c>
      <c r="AQ302" s="113">
        <f t="shared" si="13"/>
        <v>76.605049897743868</v>
      </c>
      <c r="AR302" s="18">
        <v>4200</v>
      </c>
      <c r="AS302" s="141" t="s">
        <v>6223</v>
      </c>
      <c r="AT302" s="96"/>
      <c r="AU302" s="18">
        <v>800000</v>
      </c>
      <c r="AV302" s="18"/>
      <c r="AX302" s="98" t="s">
        <v>6215</v>
      </c>
      <c r="AY302" s="98" t="s">
        <v>6215</v>
      </c>
      <c r="AZ302" s="98" t="s">
        <v>6215</v>
      </c>
      <c r="BA302" s="98" t="s">
        <v>6215</v>
      </c>
      <c r="BB302" s="98" t="s">
        <v>6215</v>
      </c>
      <c r="BD302" s="98" t="s">
        <v>6234</v>
      </c>
      <c r="BF302" s="98" t="s">
        <v>6558</v>
      </c>
      <c r="BG302" s="98" t="s">
        <v>6559</v>
      </c>
    </row>
    <row r="303" spans="1:59" x14ac:dyDescent="0.35">
      <c r="A303" s="98" t="s">
        <v>6911</v>
      </c>
      <c r="B303" s="17">
        <v>45085.380752314813</v>
      </c>
      <c r="C303" s="98" t="s">
        <v>6912</v>
      </c>
      <c r="D303" s="98" t="s">
        <v>6340</v>
      </c>
      <c r="E303" s="98" t="s">
        <v>462</v>
      </c>
      <c r="F303" s="98" t="s">
        <v>6334</v>
      </c>
      <c r="G303" s="98" t="s">
        <v>1245</v>
      </c>
      <c r="H303" s="115">
        <v>2010</v>
      </c>
      <c r="I303" s="98" t="s">
        <v>6230</v>
      </c>
      <c r="J303" s="98" t="s">
        <v>6215</v>
      </c>
      <c r="K303" s="98" t="s">
        <v>6216</v>
      </c>
      <c r="L303" s="98" t="s">
        <v>6215</v>
      </c>
      <c r="M303" s="98" t="s">
        <v>6267</v>
      </c>
      <c r="O303" s="98" t="s">
        <v>6218</v>
      </c>
      <c r="Q303" s="107">
        <v>99</v>
      </c>
      <c r="R303" s="107">
        <v>84</v>
      </c>
      <c r="S303" s="107">
        <v>183</v>
      </c>
      <c r="T303" s="98" t="s">
        <v>6215</v>
      </c>
      <c r="V303" s="98" t="s">
        <v>6215</v>
      </c>
      <c r="W303" s="98" t="s">
        <v>6268</v>
      </c>
      <c r="AB303" s="98">
        <v>10</v>
      </c>
      <c r="AC303" s="98" t="s">
        <v>6220</v>
      </c>
      <c r="AD303" s="98" t="s">
        <v>6913</v>
      </c>
      <c r="AJ303" s="18"/>
      <c r="AK303" s="18"/>
      <c r="AM303" s="98" t="s">
        <v>6215</v>
      </c>
      <c r="AN303" s="98" t="s">
        <v>6262</v>
      </c>
      <c r="AP303" s="264">
        <v>3300</v>
      </c>
      <c r="AQ303" s="113">
        <f t="shared" si="13"/>
        <v>76.605049897743868</v>
      </c>
      <c r="AR303" s="18">
        <v>3300</v>
      </c>
      <c r="AS303" s="141" t="s">
        <v>6223</v>
      </c>
      <c r="AT303" s="96"/>
      <c r="AU303" s="18"/>
      <c r="AV303" s="18"/>
      <c r="AX303" s="98" t="s">
        <v>6215</v>
      </c>
      <c r="AY303" s="98" t="s">
        <v>6215</v>
      </c>
      <c r="AZ303" s="98" t="s">
        <v>6215</v>
      </c>
      <c r="BA303" s="98" t="s">
        <v>6218</v>
      </c>
      <c r="BB303" s="98" t="s">
        <v>6215</v>
      </c>
      <c r="BD303" s="98" t="s">
        <v>6914</v>
      </c>
      <c r="BF303" s="98" t="s">
        <v>6235</v>
      </c>
      <c r="BG303" s="98" t="s">
        <v>6915</v>
      </c>
    </row>
    <row r="304" spans="1:59" x14ac:dyDescent="0.35">
      <c r="A304" s="98" t="s">
        <v>10760</v>
      </c>
      <c r="B304" s="17">
        <v>45715.673981481479</v>
      </c>
      <c r="C304" s="154" t="s">
        <v>4241</v>
      </c>
      <c r="D304" s="154" t="s">
        <v>6340</v>
      </c>
      <c r="E304" s="244" t="s">
        <v>306</v>
      </c>
      <c r="F304" s="154" t="s">
        <v>6334</v>
      </c>
      <c r="G304" s="154" t="s">
        <v>1245</v>
      </c>
      <c r="H304" s="115">
        <v>2015</v>
      </c>
      <c r="I304" s="154" t="s">
        <v>6230</v>
      </c>
      <c r="J304" s="154" t="s">
        <v>6295</v>
      </c>
      <c r="K304" s="154" t="s">
        <v>6216</v>
      </c>
      <c r="L304" s="154" t="s">
        <v>6218</v>
      </c>
      <c r="M304" s="154" t="s">
        <v>6231</v>
      </c>
      <c r="O304" s="154" t="s">
        <v>6218</v>
      </c>
      <c r="Q304" s="243">
        <v>71</v>
      </c>
      <c r="R304" s="243">
        <v>53</v>
      </c>
      <c r="S304" s="243">
        <f>Q304+R304</f>
        <v>124</v>
      </c>
      <c r="T304" s="154" t="s">
        <v>6215</v>
      </c>
      <c r="U304" s="154" t="s">
        <v>7390</v>
      </c>
      <c r="V304" s="154" t="s">
        <v>6218</v>
      </c>
      <c r="W304" s="154" t="s">
        <v>6268</v>
      </c>
      <c r="Y304" s="244">
        <v>2</v>
      </c>
      <c r="Z304" s="244">
        <v>2</v>
      </c>
      <c r="AA304" s="244">
        <v>1</v>
      </c>
      <c r="AB304" s="98">
        <f>SUM(Y304:AA304)</f>
        <v>5</v>
      </c>
      <c r="AC304" s="154" t="s">
        <v>6220</v>
      </c>
      <c r="AD304" s="154" t="s">
        <v>8812</v>
      </c>
      <c r="AF304" s="315">
        <v>2</v>
      </c>
      <c r="AG304" s="315">
        <v>7</v>
      </c>
      <c r="AH304" s="12">
        <f>SUM(AF304:AG304)</f>
        <v>9</v>
      </c>
      <c r="AJ304" s="316">
        <v>7500</v>
      </c>
      <c r="AK304" s="316">
        <v>5000</v>
      </c>
      <c r="AL304" s="154" t="s">
        <v>8267</v>
      </c>
      <c r="AM304" s="154" t="s">
        <v>6215</v>
      </c>
      <c r="AN304" s="154" t="s">
        <v>6262</v>
      </c>
      <c r="AP304" s="316">
        <v>5000</v>
      </c>
      <c r="AQ304" s="113">
        <f t="shared" si="13"/>
        <v>116.06825742082405</v>
      </c>
      <c r="AR304" s="316">
        <v>5000</v>
      </c>
      <c r="AS304" s="141" t="s">
        <v>6223</v>
      </c>
      <c r="AT304" s="316">
        <v>4500</v>
      </c>
      <c r="AU304" s="316">
        <v>230000</v>
      </c>
      <c r="AV304" s="316">
        <v>140000</v>
      </c>
      <c r="AX304" s="154" t="s">
        <v>6215</v>
      </c>
      <c r="AY304" s="154" t="s">
        <v>6215</v>
      </c>
      <c r="AZ304" s="154" t="s">
        <v>6215</v>
      </c>
      <c r="BA304" s="154" t="s">
        <v>6215</v>
      </c>
      <c r="BB304" s="154" t="s">
        <v>6215</v>
      </c>
      <c r="BC304" s="154" t="s">
        <v>10556</v>
      </c>
      <c r="BD304" s="154" t="s">
        <v>9040</v>
      </c>
      <c r="BE304" s="154" t="s">
        <v>6215</v>
      </c>
      <c r="BF304" s="154" t="s">
        <v>10478</v>
      </c>
    </row>
    <row r="305" spans="1:59" x14ac:dyDescent="0.35">
      <c r="A305" s="98" t="s">
        <v>9503</v>
      </c>
      <c r="B305" s="17">
        <v>45457.603194444448</v>
      </c>
      <c r="C305" t="s">
        <v>2428</v>
      </c>
      <c r="D305" t="s">
        <v>9369</v>
      </c>
      <c r="E305" s="98" t="s">
        <v>306</v>
      </c>
      <c r="F305" t="s">
        <v>6334</v>
      </c>
      <c r="G305" t="s">
        <v>1245</v>
      </c>
      <c r="H305" s="115">
        <v>2006</v>
      </c>
      <c r="I305" t="s">
        <v>6214</v>
      </c>
      <c r="J305" t="s">
        <v>6215</v>
      </c>
      <c r="K305" t="s">
        <v>6216</v>
      </c>
      <c r="L305" t="s">
        <v>6215</v>
      </c>
      <c r="M305" t="s">
        <v>6217</v>
      </c>
      <c r="O305" t="s">
        <v>6215</v>
      </c>
      <c r="P305"/>
      <c r="S305" s="107">
        <v>599</v>
      </c>
      <c r="T305" s="98" t="s">
        <v>6215</v>
      </c>
      <c r="U305" t="s">
        <v>7390</v>
      </c>
      <c r="V305" t="s">
        <v>6215</v>
      </c>
      <c r="W305" t="s">
        <v>6219</v>
      </c>
      <c r="Y305" s="98">
        <v>8</v>
      </c>
      <c r="Z305" s="98">
        <v>14</v>
      </c>
      <c r="AA305" s="98">
        <v>4</v>
      </c>
      <c r="AB305" s="98">
        <f>SUM(Y305:AA305)</f>
        <v>26</v>
      </c>
      <c r="AC305" t="s">
        <v>6220</v>
      </c>
      <c r="AD305" t="s">
        <v>8812</v>
      </c>
      <c r="AF305" s="12">
        <v>9</v>
      </c>
      <c r="AG305" s="12">
        <v>17</v>
      </c>
      <c r="AH305" s="12">
        <f>AF305+AG305</f>
        <v>26</v>
      </c>
      <c r="AJ305" s="238">
        <v>15000</v>
      </c>
      <c r="AK305" s="238">
        <v>8000</v>
      </c>
      <c r="AL305" t="s">
        <v>8267</v>
      </c>
      <c r="AM305" t="s">
        <v>6215</v>
      </c>
      <c r="AN305" t="s">
        <v>6262</v>
      </c>
      <c r="AP305" s="238">
        <v>6000</v>
      </c>
      <c r="AQ305" s="113">
        <f t="shared" si="13"/>
        <v>139.28190890498885</v>
      </c>
      <c r="AR305" s="238">
        <v>11000</v>
      </c>
      <c r="AS305" s="141" t="s">
        <v>6223</v>
      </c>
      <c r="AT305" s="282">
        <v>45000</v>
      </c>
      <c r="AU305" s="283">
        <v>120000</v>
      </c>
      <c r="AV305" s="283">
        <v>100000</v>
      </c>
      <c r="AX305" t="s">
        <v>6215</v>
      </c>
      <c r="AY305" t="s">
        <v>6215</v>
      </c>
      <c r="AZ305" t="s">
        <v>6215</v>
      </c>
      <c r="BA305" t="s">
        <v>6215</v>
      </c>
      <c r="BB305" t="s">
        <v>6215</v>
      </c>
      <c r="BC305" t="s">
        <v>9040</v>
      </c>
      <c r="BD305" t="s">
        <v>9040</v>
      </c>
      <c r="BE305" t="s">
        <v>6215</v>
      </c>
      <c r="BF305" t="s">
        <v>6215</v>
      </c>
    </row>
    <row r="306" spans="1:59" x14ac:dyDescent="0.35">
      <c r="A306" s="98" t="s">
        <v>8054</v>
      </c>
      <c r="B306" s="17">
        <v>45185.449467592596</v>
      </c>
      <c r="C306" s="98" t="s">
        <v>1202</v>
      </c>
      <c r="D306" s="98" t="s">
        <v>8055</v>
      </c>
      <c r="E306" s="98" t="s">
        <v>306</v>
      </c>
      <c r="F306" s="98" t="s">
        <v>6334</v>
      </c>
      <c r="G306" s="98" t="s">
        <v>1248</v>
      </c>
      <c r="H306" s="115">
        <v>2015</v>
      </c>
      <c r="I306" s="98" t="s">
        <v>6230</v>
      </c>
      <c r="J306" s="98" t="s">
        <v>6215</v>
      </c>
      <c r="K306" s="98" t="s">
        <v>6216</v>
      </c>
      <c r="L306" s="98" t="s">
        <v>6215</v>
      </c>
      <c r="M306" s="98" t="s">
        <v>6267</v>
      </c>
      <c r="O306" s="98" t="s">
        <v>6215</v>
      </c>
      <c r="S306" s="107">
        <v>430</v>
      </c>
      <c r="T306" s="98" t="s">
        <v>6215</v>
      </c>
      <c r="V306" s="98" t="s">
        <v>6215</v>
      </c>
      <c r="W306" s="98" t="s">
        <v>6268</v>
      </c>
      <c r="AB306" s="98">
        <v>6</v>
      </c>
      <c r="AC306" s="98" t="s">
        <v>6220</v>
      </c>
      <c r="AD306" s="98" t="s">
        <v>6357</v>
      </c>
      <c r="AJ306" s="18"/>
      <c r="AK306" s="18"/>
      <c r="AM306" s="98" t="s">
        <v>6215</v>
      </c>
      <c r="AN306" s="98" t="s">
        <v>6233</v>
      </c>
      <c r="AP306" s="264">
        <v>3300</v>
      </c>
      <c r="AQ306" s="113">
        <f t="shared" si="13"/>
        <v>76.605049897743868</v>
      </c>
      <c r="AR306" s="18">
        <v>4100</v>
      </c>
      <c r="AS306" s="141" t="s">
        <v>6223</v>
      </c>
      <c r="AT306" s="96"/>
      <c r="AU306" s="18">
        <v>250000</v>
      </c>
      <c r="AV306" s="18"/>
      <c r="AX306" s="98" t="s">
        <v>6215</v>
      </c>
      <c r="AY306" s="98" t="s">
        <v>6215</v>
      </c>
      <c r="AZ306" s="98" t="s">
        <v>6215</v>
      </c>
      <c r="BA306" s="98" t="s">
        <v>6215</v>
      </c>
      <c r="BB306" s="98" t="s">
        <v>6215</v>
      </c>
      <c r="BD306" s="98" t="s">
        <v>8056</v>
      </c>
      <c r="BF306" s="98" t="s">
        <v>6235</v>
      </c>
      <c r="BG306" s="98" t="s">
        <v>8057</v>
      </c>
    </row>
    <row r="307" spans="1:59" x14ac:dyDescent="0.35">
      <c r="A307" s="98" t="s">
        <v>9874</v>
      </c>
      <c r="B307" s="17">
        <v>45484.663391203707</v>
      </c>
      <c r="C307" t="s">
        <v>2627</v>
      </c>
      <c r="D307" t="s">
        <v>9629</v>
      </c>
      <c r="E307" s="244" t="s">
        <v>420</v>
      </c>
      <c r="F307" t="s">
        <v>6293</v>
      </c>
      <c r="G307" t="s">
        <v>1245</v>
      </c>
      <c r="H307" s="115">
        <v>2019</v>
      </c>
      <c r="I307" t="s">
        <v>6294</v>
      </c>
      <c r="J307" t="s">
        <v>6215</v>
      </c>
      <c r="K307" t="s">
        <v>6216</v>
      </c>
      <c r="L307" t="s">
        <v>6215</v>
      </c>
      <c r="M307" t="s">
        <v>6267</v>
      </c>
      <c r="O307" t="s">
        <v>6218</v>
      </c>
      <c r="Q307" s="107">
        <v>43</v>
      </c>
      <c r="R307" s="107">
        <v>40</v>
      </c>
      <c r="S307" s="107">
        <v>83</v>
      </c>
      <c r="T307" s="98" t="s">
        <v>6215</v>
      </c>
      <c r="U307" t="s">
        <v>7390</v>
      </c>
      <c r="V307" t="s">
        <v>6215</v>
      </c>
      <c r="W307" t="s">
        <v>6296</v>
      </c>
      <c r="Y307" s="98">
        <v>2</v>
      </c>
      <c r="Z307" s="98">
        <v>2</v>
      </c>
      <c r="AA307" s="98">
        <v>1</v>
      </c>
      <c r="AB307" s="98">
        <f>Y307+Z307+AA307</f>
        <v>5</v>
      </c>
      <c r="AC307" t="s">
        <v>6246</v>
      </c>
      <c r="AD307" t="s">
        <v>9630</v>
      </c>
      <c r="AF307" s="12">
        <v>2</v>
      </c>
      <c r="AG307" s="12">
        <v>3</v>
      </c>
      <c r="AH307" s="12">
        <f>AF307+AG307</f>
        <v>5</v>
      </c>
      <c r="AJ307" s="238">
        <v>6000</v>
      </c>
      <c r="AK307" s="238">
        <v>5000</v>
      </c>
      <c r="AL307" t="s">
        <v>6474</v>
      </c>
      <c r="AM307" t="s">
        <v>6215</v>
      </c>
      <c r="AN307" t="s">
        <v>6248</v>
      </c>
      <c r="AP307" s="238">
        <v>4000</v>
      </c>
      <c r="AQ307" s="113">
        <f t="shared" si="13"/>
        <v>92.85460593665924</v>
      </c>
      <c r="AR307" s="238">
        <v>5000</v>
      </c>
      <c r="AS307" s="141" t="s">
        <v>6223</v>
      </c>
      <c r="AT307" s="238">
        <v>100000</v>
      </c>
      <c r="AU307" s="238">
        <v>400000</v>
      </c>
      <c r="AV307" s="238">
        <v>100000</v>
      </c>
      <c r="AX307" t="s">
        <v>6218</v>
      </c>
      <c r="AY307" t="s">
        <v>6215</v>
      </c>
      <c r="AZ307" t="s">
        <v>6218</v>
      </c>
      <c r="BA307" t="s">
        <v>6218</v>
      </c>
      <c r="BB307" t="s">
        <v>6218</v>
      </c>
      <c r="BC307" t="s">
        <v>6235</v>
      </c>
      <c r="BD307" t="s">
        <v>9631</v>
      </c>
      <c r="BE307" t="s">
        <v>6218</v>
      </c>
      <c r="BF307" t="s">
        <v>6235</v>
      </c>
    </row>
    <row r="308" spans="1:59" x14ac:dyDescent="0.35">
      <c r="A308" s="98" t="s">
        <v>7468</v>
      </c>
      <c r="B308" s="17">
        <v>45132</v>
      </c>
      <c r="C308" s="98" t="s">
        <v>1053</v>
      </c>
      <c r="D308" s="154" t="s">
        <v>7469</v>
      </c>
      <c r="E308" s="244" t="s">
        <v>102</v>
      </c>
      <c r="F308" s="98" t="s">
        <v>6213</v>
      </c>
      <c r="G308" s="98" t="s">
        <v>1248</v>
      </c>
      <c r="H308" s="115">
        <v>2015</v>
      </c>
      <c r="I308" s="98" t="s">
        <v>6230</v>
      </c>
      <c r="J308" s="98" t="s">
        <v>6215</v>
      </c>
      <c r="K308" s="98" t="s">
        <v>6216</v>
      </c>
      <c r="L308" s="98" t="s">
        <v>6215</v>
      </c>
      <c r="M308" s="98" t="s">
        <v>6217</v>
      </c>
      <c r="O308" s="98" t="s">
        <v>6215</v>
      </c>
      <c r="S308" s="107">
        <v>139</v>
      </c>
      <c r="T308" s="98" t="s">
        <v>6215</v>
      </c>
      <c r="V308" s="98" t="s">
        <v>6215</v>
      </c>
      <c r="W308" s="98" t="s">
        <v>6268</v>
      </c>
      <c r="AB308" s="98">
        <v>7</v>
      </c>
      <c r="AC308" s="98" t="s">
        <v>6220</v>
      </c>
      <c r="AD308" s="98" t="s">
        <v>7470</v>
      </c>
      <c r="AJ308" s="18"/>
      <c r="AK308" s="18"/>
      <c r="AM308" s="98" t="s">
        <v>6215</v>
      </c>
      <c r="AN308" s="98" t="s">
        <v>6262</v>
      </c>
      <c r="AP308" s="272">
        <v>3300</v>
      </c>
      <c r="AQ308" s="113">
        <f t="shared" si="13"/>
        <v>76.605049897743868</v>
      </c>
      <c r="AR308" s="273">
        <v>4900</v>
      </c>
      <c r="AS308" s="141" t="s">
        <v>6223</v>
      </c>
      <c r="AT308" s="267">
        <v>6000</v>
      </c>
      <c r="AU308" s="273">
        <v>180000</v>
      </c>
      <c r="AV308" s="273">
        <v>140000</v>
      </c>
      <c r="AX308" s="98" t="s">
        <v>6215</v>
      </c>
      <c r="AY308" s="98" t="s">
        <v>6215</v>
      </c>
      <c r="AZ308" s="98" t="s">
        <v>6215</v>
      </c>
      <c r="BA308" s="98" t="s">
        <v>6215</v>
      </c>
      <c r="BB308" s="98" t="s">
        <v>6218</v>
      </c>
      <c r="BD308" s="98" t="s">
        <v>7471</v>
      </c>
      <c r="BF308" s="98" t="s">
        <v>6235</v>
      </c>
      <c r="BG308" s="98" t="s">
        <v>7472</v>
      </c>
    </row>
    <row r="309" spans="1:59" x14ac:dyDescent="0.35">
      <c r="A309" s="98" t="s">
        <v>9177</v>
      </c>
      <c r="B309" s="17">
        <v>45229.584027777797</v>
      </c>
      <c r="C309" s="141" t="s">
        <v>8201</v>
      </c>
      <c r="D309" s="141" t="s">
        <v>8202</v>
      </c>
      <c r="E309" s="98" t="s">
        <v>230</v>
      </c>
      <c r="F309" s="141" t="s">
        <v>6469</v>
      </c>
      <c r="G309" s="141" t="s">
        <v>1248</v>
      </c>
      <c r="H309" s="288">
        <v>2008</v>
      </c>
      <c r="I309" s="141" t="s">
        <v>6294</v>
      </c>
      <c r="J309" s="141" t="s">
        <v>6215</v>
      </c>
      <c r="K309" s="141" t="s">
        <v>6216</v>
      </c>
      <c r="L309" s="141" t="s">
        <v>6215</v>
      </c>
      <c r="M309" s="141" t="s">
        <v>6267</v>
      </c>
      <c r="N309" s="141"/>
      <c r="O309" s="141"/>
      <c r="P309" s="286"/>
      <c r="S309" s="237">
        <v>264</v>
      </c>
      <c r="T309" s="141" t="s">
        <v>6215</v>
      </c>
      <c r="U309" s="141" t="s">
        <v>7390</v>
      </c>
      <c r="V309" s="141" t="s">
        <v>6215</v>
      </c>
      <c r="W309" s="141" t="s">
        <v>6219</v>
      </c>
      <c r="X309" s="141"/>
      <c r="Y309" s="98">
        <v>4</v>
      </c>
      <c r="Z309" s="98">
        <v>4</v>
      </c>
      <c r="AA309" s="98">
        <v>4</v>
      </c>
      <c r="AB309" s="141">
        <f>SUM(Y309:AA309)</f>
        <v>12</v>
      </c>
      <c r="AC309" s="141" t="s">
        <v>6220</v>
      </c>
      <c r="AD309" s="141" t="s">
        <v>8203</v>
      </c>
      <c r="AE309" s="141"/>
      <c r="AH309" s="12">
        <f>SUM(AF309:AG309)</f>
        <v>0</v>
      </c>
      <c r="AJ309" s="18"/>
      <c r="AK309" s="18"/>
      <c r="AM309" s="141" t="s">
        <v>6215</v>
      </c>
      <c r="AN309" s="141" t="s">
        <v>6233</v>
      </c>
      <c r="AO309" s="141"/>
      <c r="AP309" s="273">
        <v>6000</v>
      </c>
      <c r="AQ309" s="113">
        <f t="shared" si="13"/>
        <v>139.28190890498885</v>
      </c>
      <c r="AR309" s="273">
        <v>25000</v>
      </c>
      <c r="AS309" s="141" t="s">
        <v>6223</v>
      </c>
      <c r="AT309" s="274">
        <v>50000</v>
      </c>
      <c r="AU309" s="273">
        <v>150000</v>
      </c>
      <c r="AV309" s="273">
        <v>90000</v>
      </c>
      <c r="AW309" s="141"/>
      <c r="AX309" s="141" t="s">
        <v>6215</v>
      </c>
      <c r="AY309" s="141" t="s">
        <v>6215</v>
      </c>
      <c r="AZ309" s="141" t="s">
        <v>6215</v>
      </c>
      <c r="BA309" s="141" t="s">
        <v>6215</v>
      </c>
      <c r="BB309" s="141" t="s">
        <v>6215</v>
      </c>
      <c r="BC309" s="141" t="s">
        <v>8204</v>
      </c>
      <c r="BD309" s="141" t="s">
        <v>8205</v>
      </c>
      <c r="BE309" s="141" t="s">
        <v>6218</v>
      </c>
      <c r="BF309" s="141" t="s">
        <v>6218</v>
      </c>
      <c r="BG309" s="141"/>
    </row>
    <row r="310" spans="1:59" x14ac:dyDescent="0.35">
      <c r="A310" s="98" t="s">
        <v>9572</v>
      </c>
      <c r="B310" s="17">
        <v>45490.365937499999</v>
      </c>
      <c r="C310" t="s">
        <v>9676</v>
      </c>
      <c r="D310" t="s">
        <v>9677</v>
      </c>
      <c r="E310" s="98" t="s">
        <v>14</v>
      </c>
      <c r="F310" t="s">
        <v>6213</v>
      </c>
      <c r="G310" t="s">
        <v>1245</v>
      </c>
      <c r="H310" s="115">
        <v>2020</v>
      </c>
      <c r="I310" t="s">
        <v>6230</v>
      </c>
      <c r="J310" t="s">
        <v>6218</v>
      </c>
      <c r="K310" t="s">
        <v>6216</v>
      </c>
      <c r="L310" t="s">
        <v>6215</v>
      </c>
      <c r="M310" t="s">
        <v>6217</v>
      </c>
      <c r="O310" t="s">
        <v>6218</v>
      </c>
      <c r="S310" s="107">
        <v>73</v>
      </c>
      <c r="T310" s="98" t="s">
        <v>6215</v>
      </c>
      <c r="U310" t="s">
        <v>7390</v>
      </c>
      <c r="V310" t="s">
        <v>6218</v>
      </c>
      <c r="W310" t="s">
        <v>6268</v>
      </c>
      <c r="Y310" s="98">
        <v>1</v>
      </c>
      <c r="Z310" s="98">
        <v>1</v>
      </c>
      <c r="AA310" s="98">
        <v>1</v>
      </c>
      <c r="AB310" s="98">
        <f>Y310+Z310+AA310</f>
        <v>3</v>
      </c>
      <c r="AC310" t="s">
        <v>6220</v>
      </c>
      <c r="AD310" t="s">
        <v>9547</v>
      </c>
      <c r="AF310" s="12">
        <v>1</v>
      </c>
      <c r="AG310" s="12">
        <v>7</v>
      </c>
      <c r="AH310" s="12">
        <f>AF310+AG310</f>
        <v>8</v>
      </c>
      <c r="AJ310" s="238">
        <v>12000</v>
      </c>
      <c r="AK310" s="238">
        <v>8000</v>
      </c>
      <c r="AL310" t="s">
        <v>8267</v>
      </c>
      <c r="AM310" t="s">
        <v>6215</v>
      </c>
      <c r="AN310" t="s">
        <v>6262</v>
      </c>
      <c r="AP310" s="238">
        <v>6000</v>
      </c>
      <c r="AQ310" s="113">
        <f t="shared" si="13"/>
        <v>139.28190890498885</v>
      </c>
      <c r="AR310" s="238">
        <v>6500</v>
      </c>
      <c r="AS310" s="141" t="s">
        <v>6223</v>
      </c>
      <c r="AT310" s="238">
        <v>2500</v>
      </c>
      <c r="AU310" s="238">
        <v>200000</v>
      </c>
      <c r="AV310" s="238">
        <v>120000</v>
      </c>
      <c r="AX310" t="s">
        <v>6215</v>
      </c>
      <c r="AY310" t="s">
        <v>6215</v>
      </c>
      <c r="AZ310" t="s">
        <v>6215</v>
      </c>
      <c r="BA310" t="s">
        <v>6215</v>
      </c>
      <c r="BB310" t="s">
        <v>6218</v>
      </c>
      <c r="BC310" t="s">
        <v>9678</v>
      </c>
      <c r="BD310" t="s">
        <v>9679</v>
      </c>
      <c r="BE310" t="s">
        <v>6218</v>
      </c>
      <c r="BF310" t="s">
        <v>6218</v>
      </c>
    </row>
    <row r="311" spans="1:59" x14ac:dyDescent="0.35">
      <c r="A311" s="98" t="s">
        <v>10378</v>
      </c>
      <c r="B311" s="17">
        <v>45583.59746527778</v>
      </c>
      <c r="C311" s="154" t="s">
        <v>3262</v>
      </c>
      <c r="D311" s="154" t="s">
        <v>10360</v>
      </c>
      <c r="E311" s="244" t="s">
        <v>256</v>
      </c>
      <c r="F311" s="154" t="s">
        <v>6286</v>
      </c>
      <c r="G311" s="154" t="s">
        <v>1245</v>
      </c>
      <c r="H311" s="115">
        <v>2019</v>
      </c>
      <c r="I311" s="154" t="s">
        <v>6230</v>
      </c>
      <c r="J311" s="154" t="s">
        <v>6215</v>
      </c>
      <c r="K311" s="154" t="s">
        <v>6216</v>
      </c>
      <c r="L311" s="154" t="s">
        <v>6218</v>
      </c>
      <c r="M311" s="154" t="s">
        <v>6231</v>
      </c>
      <c r="O311" s="154" t="s">
        <v>6218</v>
      </c>
      <c r="Q311" s="243">
        <v>76</v>
      </c>
      <c r="R311" s="243">
        <v>71</v>
      </c>
      <c r="S311" s="243">
        <f>Q311+R311</f>
        <v>147</v>
      </c>
      <c r="T311" s="244" t="s">
        <v>6215</v>
      </c>
      <c r="U311" s="154" t="s">
        <v>6474</v>
      </c>
      <c r="V311" s="154" t="s">
        <v>6218</v>
      </c>
      <c r="W311" s="154" t="s">
        <v>6219</v>
      </c>
      <c r="Y311" s="244">
        <v>2</v>
      </c>
      <c r="Z311" s="244">
        <v>2</v>
      </c>
      <c r="AA311" s="244">
        <v>1</v>
      </c>
      <c r="AB311" s="98">
        <f>SUM(Y311:AA311)</f>
        <v>5</v>
      </c>
      <c r="AC311" s="154" t="s">
        <v>6220</v>
      </c>
      <c r="AD311" s="154" t="s">
        <v>7123</v>
      </c>
      <c r="AF311" s="315">
        <v>2</v>
      </c>
      <c r="AG311" s="315">
        <v>5</v>
      </c>
      <c r="AH311" s="12">
        <f>SUM(AF311:AG311)</f>
        <v>7</v>
      </c>
      <c r="AJ311" s="316">
        <v>15000</v>
      </c>
      <c r="AK311" s="316">
        <v>8000</v>
      </c>
      <c r="AL311" s="154" t="s">
        <v>6474</v>
      </c>
      <c r="AM311" s="154" t="s">
        <v>6215</v>
      </c>
      <c r="AN311" s="154" t="s">
        <v>6262</v>
      </c>
      <c r="AP311" s="316">
        <v>4000</v>
      </c>
      <c r="AQ311" s="113">
        <f t="shared" si="13"/>
        <v>92.85460593665924</v>
      </c>
      <c r="AR311" s="316">
        <v>4000</v>
      </c>
      <c r="AS311" s="141" t="s">
        <v>6223</v>
      </c>
      <c r="AT311" s="316">
        <v>661500</v>
      </c>
      <c r="AU311" s="316">
        <v>220500</v>
      </c>
      <c r="AV311" s="316">
        <v>150000</v>
      </c>
      <c r="AX311" s="154" t="s">
        <v>6218</v>
      </c>
      <c r="AY311" s="154" t="s">
        <v>6215</v>
      </c>
      <c r="AZ311" s="154" t="s">
        <v>6218</v>
      </c>
      <c r="BA311" s="154" t="s">
        <v>6218</v>
      </c>
      <c r="BB311" s="154" t="s">
        <v>6215</v>
      </c>
      <c r="BC311" s="154" t="s">
        <v>6845</v>
      </c>
      <c r="BD311" s="154" t="s">
        <v>10361</v>
      </c>
      <c r="BE311" s="154" t="s">
        <v>6218</v>
      </c>
      <c r="BF311" s="154" t="s">
        <v>10362</v>
      </c>
    </row>
    <row r="312" spans="1:59" x14ac:dyDescent="0.35">
      <c r="A312" s="98" t="s">
        <v>7691</v>
      </c>
      <c r="B312" s="17">
        <v>45142.587870370371</v>
      </c>
      <c r="C312" s="98" t="s">
        <v>1091</v>
      </c>
      <c r="D312" t="s">
        <v>7692</v>
      </c>
      <c r="E312" s="98" t="s">
        <v>459</v>
      </c>
      <c r="F312" s="98" t="s">
        <v>6800</v>
      </c>
      <c r="G312" s="98" t="s">
        <v>1245</v>
      </c>
      <c r="H312" s="115">
        <v>2008</v>
      </c>
      <c r="I312" s="98" t="s">
        <v>6214</v>
      </c>
      <c r="J312" s="98" t="s">
        <v>6295</v>
      </c>
      <c r="K312" s="98" t="s">
        <v>6216</v>
      </c>
      <c r="L312" s="98" t="s">
        <v>6218</v>
      </c>
      <c r="M312" s="98" t="s">
        <v>6231</v>
      </c>
      <c r="O312" s="98" t="s">
        <v>6218</v>
      </c>
      <c r="S312" s="107">
        <v>273</v>
      </c>
      <c r="T312" s="98" t="s">
        <v>6215</v>
      </c>
      <c r="V312" s="98" t="s">
        <v>6215</v>
      </c>
      <c r="W312" s="98" t="s">
        <v>6219</v>
      </c>
      <c r="AB312" s="98">
        <v>8</v>
      </c>
      <c r="AC312" s="98" t="s">
        <v>6757</v>
      </c>
      <c r="AD312" s="98" t="s">
        <v>7693</v>
      </c>
      <c r="AJ312" s="18"/>
      <c r="AK312" s="18"/>
      <c r="AN312" s="98" t="s">
        <v>6262</v>
      </c>
      <c r="AP312" s="264">
        <v>3350</v>
      </c>
      <c r="AQ312" s="113">
        <f t="shared" si="13"/>
        <v>77.765732471952106</v>
      </c>
      <c r="AR312" s="18">
        <v>3350</v>
      </c>
      <c r="AS312" s="141" t="s">
        <v>6223</v>
      </c>
      <c r="AT312" s="96"/>
      <c r="AU312" s="18"/>
      <c r="AV312" s="18"/>
      <c r="AX312" s="98" t="s">
        <v>6215</v>
      </c>
      <c r="AY312" s="98" t="s">
        <v>6215</v>
      </c>
      <c r="AZ312" s="98" t="s">
        <v>6215</v>
      </c>
      <c r="BA312" s="98" t="s">
        <v>6215</v>
      </c>
      <c r="BB312" s="98" t="s">
        <v>6215</v>
      </c>
      <c r="BD312" s="98" t="s">
        <v>7694</v>
      </c>
      <c r="BF312" s="98" t="s">
        <v>7695</v>
      </c>
      <c r="BG312" s="98" t="s">
        <v>7696</v>
      </c>
    </row>
    <row r="313" spans="1:59" x14ac:dyDescent="0.35">
      <c r="A313" s="98" t="s">
        <v>10618</v>
      </c>
      <c r="B313" s="17">
        <v>45611</v>
      </c>
      <c r="C313" s="154" t="s">
        <v>3639</v>
      </c>
      <c r="D313" s="154" t="s">
        <v>10540</v>
      </c>
      <c r="E313" s="244" t="s">
        <v>809</v>
      </c>
      <c r="F313" s="154" t="s">
        <v>6213</v>
      </c>
      <c r="G313" s="154" t="s">
        <v>1248</v>
      </c>
      <c r="H313" s="115">
        <v>2010</v>
      </c>
      <c r="I313" s="154" t="s">
        <v>6230</v>
      </c>
      <c r="J313" s="154" t="s">
        <v>6215</v>
      </c>
      <c r="K313" s="154" t="s">
        <v>6216</v>
      </c>
      <c r="L313" s="154" t="s">
        <v>6215</v>
      </c>
      <c r="M313" s="154" t="s">
        <v>6217</v>
      </c>
      <c r="O313" s="154" t="s">
        <v>6215</v>
      </c>
      <c r="Q313" s="243"/>
      <c r="R313" s="243"/>
      <c r="S313" s="243">
        <v>246</v>
      </c>
      <c r="T313" s="154" t="s">
        <v>6215</v>
      </c>
      <c r="U313" s="154" t="s">
        <v>6474</v>
      </c>
      <c r="V313" s="154" t="s">
        <v>6218</v>
      </c>
      <c r="W313" s="154" t="s">
        <v>6219</v>
      </c>
      <c r="Y313" s="244">
        <v>2</v>
      </c>
      <c r="Z313" s="244">
        <v>2</v>
      </c>
      <c r="AA313" s="244">
        <v>1</v>
      </c>
      <c r="AB313" s="98">
        <f>SUM(Y313:AA313)</f>
        <v>5</v>
      </c>
      <c r="AC313" s="154" t="s">
        <v>6220</v>
      </c>
      <c r="AD313" s="154" t="s">
        <v>9409</v>
      </c>
      <c r="AF313" s="315">
        <v>5</v>
      </c>
      <c r="AG313" s="315">
        <v>8</v>
      </c>
      <c r="AH313" s="12">
        <f>SUM(AF313:AG313)</f>
        <v>13</v>
      </c>
      <c r="AJ313" s="316">
        <v>40000</v>
      </c>
      <c r="AK313" s="316">
        <v>9000</v>
      </c>
      <c r="AL313" s="154" t="s">
        <v>7392</v>
      </c>
      <c r="AM313" s="154" t="s">
        <v>6215</v>
      </c>
      <c r="AN313" s="154" t="s">
        <v>6262</v>
      </c>
      <c r="AP313" s="316">
        <v>3500</v>
      </c>
      <c r="AQ313" s="113">
        <f t="shared" si="13"/>
        <v>81.247780194576833</v>
      </c>
      <c r="AR313" s="316">
        <v>7000</v>
      </c>
      <c r="AS313" s="141" t="s">
        <v>6223</v>
      </c>
      <c r="AT313" s="316">
        <v>7700</v>
      </c>
      <c r="AU313" s="316">
        <v>500000</v>
      </c>
      <c r="AV313" s="316">
        <v>250000</v>
      </c>
      <c r="AX313" s="154" t="s">
        <v>6215</v>
      </c>
      <c r="AY313" s="154" t="s">
        <v>6215</v>
      </c>
      <c r="AZ313" s="154" t="s">
        <v>6215</v>
      </c>
      <c r="BA313" s="154" t="s">
        <v>6215</v>
      </c>
      <c r="BB313" s="154" t="s">
        <v>6215</v>
      </c>
      <c r="BC313" s="154" t="s">
        <v>6218</v>
      </c>
      <c r="BD313" s="154" t="s">
        <v>10541</v>
      </c>
      <c r="BE313" s="154" t="s">
        <v>6218</v>
      </c>
      <c r="BF313" s="154" t="s">
        <v>6218</v>
      </c>
    </row>
    <row r="314" spans="1:59" x14ac:dyDescent="0.35">
      <c r="A314" s="98" t="s">
        <v>8529</v>
      </c>
      <c r="B314" s="289">
        <v>45260.701226851903</v>
      </c>
      <c r="C314" s="242" t="s">
        <v>1551</v>
      </c>
      <c r="D314" t="s">
        <v>6317</v>
      </c>
      <c r="E314" t="s">
        <v>32</v>
      </c>
      <c r="F314" s="242" t="s">
        <v>6213</v>
      </c>
      <c r="G314" s="242" t="s">
        <v>1245</v>
      </c>
      <c r="H314" s="276">
        <v>2007</v>
      </c>
      <c r="I314" s="242" t="s">
        <v>6230</v>
      </c>
      <c r="J314" s="242" t="s">
        <v>6215</v>
      </c>
      <c r="K314" s="242" t="s">
        <v>6216</v>
      </c>
      <c r="L314" s="242" t="s">
        <v>6215</v>
      </c>
      <c r="M314" s="242" t="s">
        <v>6217</v>
      </c>
      <c r="N314" s="242"/>
      <c r="O314" s="242" t="s">
        <v>6215</v>
      </c>
      <c r="S314" s="241">
        <v>130</v>
      </c>
      <c r="T314" s="242" t="s">
        <v>6215</v>
      </c>
      <c r="U314" s="242" t="s">
        <v>7390</v>
      </c>
      <c r="V314" s="242" t="s">
        <v>6218</v>
      </c>
      <c r="W314" s="242" t="s">
        <v>6219</v>
      </c>
      <c r="Y314" s="242">
        <v>3</v>
      </c>
      <c r="Z314" s="242">
        <v>3</v>
      </c>
      <c r="AA314" s="242">
        <v>0</v>
      </c>
      <c r="AB314" s="242">
        <v>6</v>
      </c>
      <c r="AC314" s="242" t="s">
        <v>6220</v>
      </c>
      <c r="AD314" s="242" t="s">
        <v>8225</v>
      </c>
      <c r="AF314" s="290">
        <v>2</v>
      </c>
      <c r="AG314" s="290">
        <v>4</v>
      </c>
      <c r="AH314" s="290">
        <v>6</v>
      </c>
      <c r="AJ314" s="269">
        <v>15000</v>
      </c>
      <c r="AK314" s="269">
        <v>7000</v>
      </c>
      <c r="AL314" s="242" t="s">
        <v>7392</v>
      </c>
      <c r="AM314" s="242" t="s">
        <v>6215</v>
      </c>
      <c r="AN314" s="242" t="s">
        <v>6233</v>
      </c>
      <c r="AP314" s="264">
        <v>3400</v>
      </c>
      <c r="AQ314" s="113">
        <f t="shared" si="13"/>
        <v>78.926415046160358</v>
      </c>
      <c r="AR314" s="18">
        <v>4800</v>
      </c>
      <c r="AS314" s="141" t="s">
        <v>6223</v>
      </c>
      <c r="AT314" s="96"/>
      <c r="AU314" s="18">
        <v>120000</v>
      </c>
      <c r="AV314" s="18"/>
      <c r="AX314" s="242" t="s">
        <v>6215</v>
      </c>
      <c r="AY314" s="242" t="s">
        <v>6215</v>
      </c>
      <c r="AZ314" s="242" t="s">
        <v>6215</v>
      </c>
      <c r="BA314" s="242" t="s">
        <v>6215</v>
      </c>
      <c r="BB314" s="242" t="s">
        <v>6215</v>
      </c>
      <c r="BC314" s="242" t="s">
        <v>8530</v>
      </c>
      <c r="BD314" s="242" t="s">
        <v>8531</v>
      </c>
      <c r="BE314" s="242" t="s">
        <v>6218</v>
      </c>
      <c r="BF314" s="242" t="s">
        <v>6235</v>
      </c>
      <c r="BG314" s="98" t="s">
        <v>8532</v>
      </c>
    </row>
    <row r="315" spans="1:59" s="285" customFormat="1" x14ac:dyDescent="0.35">
      <c r="A315" s="98" t="s">
        <v>7753</v>
      </c>
      <c r="B315" s="17">
        <v>45146.581643518519</v>
      </c>
      <c r="C315" s="98" t="s">
        <v>7754</v>
      </c>
      <c r="D315" s="98" t="s">
        <v>6340</v>
      </c>
      <c r="E315" s="98" t="s">
        <v>14</v>
      </c>
      <c r="F315" s="98" t="s">
        <v>6213</v>
      </c>
      <c r="G315" s="98" t="s">
        <v>1245</v>
      </c>
      <c r="H315" s="115">
        <v>2008</v>
      </c>
      <c r="I315" s="98" t="s">
        <v>6294</v>
      </c>
      <c r="J315" s="98" t="s">
        <v>6215</v>
      </c>
      <c r="K315" s="98" t="s">
        <v>6216</v>
      </c>
      <c r="L315" s="98" t="s">
        <v>6215</v>
      </c>
      <c r="M315" s="98" t="s">
        <v>6217</v>
      </c>
      <c r="N315" s="98"/>
      <c r="O315" s="98" t="s">
        <v>6215</v>
      </c>
      <c r="P315" s="98"/>
      <c r="Q315" s="107">
        <v>45</v>
      </c>
      <c r="R315" s="107">
        <v>50</v>
      </c>
      <c r="S315" s="107">
        <f>SUM(Q315:R315)</f>
        <v>95</v>
      </c>
      <c r="T315" s="98" t="s">
        <v>6215</v>
      </c>
      <c r="U315" s="98"/>
      <c r="V315" s="98" t="s">
        <v>6218</v>
      </c>
      <c r="W315" s="98" t="s">
        <v>6219</v>
      </c>
      <c r="X315" s="98"/>
      <c r="Y315" s="98"/>
      <c r="Z315" s="98"/>
      <c r="AA315" s="98"/>
      <c r="AB315" s="98">
        <v>4</v>
      </c>
      <c r="AC315" s="98" t="s">
        <v>6246</v>
      </c>
      <c r="AD315" s="98" t="s">
        <v>7755</v>
      </c>
      <c r="AE315" s="98"/>
      <c r="AF315" s="12"/>
      <c r="AG315" s="12"/>
      <c r="AH315" s="12"/>
      <c r="AI315" s="98"/>
      <c r="AJ315" s="18"/>
      <c r="AK315" s="18"/>
      <c r="AL315" s="98"/>
      <c r="AM315" s="98"/>
      <c r="AN315" s="98" t="s">
        <v>6262</v>
      </c>
      <c r="AO315" s="98"/>
      <c r="AP315" s="264">
        <v>3400</v>
      </c>
      <c r="AQ315" s="113">
        <f t="shared" si="13"/>
        <v>78.926415046160358</v>
      </c>
      <c r="AR315" s="18">
        <v>5100</v>
      </c>
      <c r="AS315" s="141" t="s">
        <v>6223</v>
      </c>
      <c r="AT315" s="96"/>
      <c r="AU315" s="18">
        <v>110000</v>
      </c>
      <c r="AV315" s="18"/>
      <c r="AW315" s="98"/>
      <c r="AX315" s="98" t="s">
        <v>6215</v>
      </c>
      <c r="AY315" s="98" t="s">
        <v>6215</v>
      </c>
      <c r="AZ315" s="98" t="s">
        <v>6215</v>
      </c>
      <c r="BA315" s="98" t="s">
        <v>6215</v>
      </c>
      <c r="BB315" s="98" t="s">
        <v>6215</v>
      </c>
      <c r="BC315" s="98"/>
      <c r="BD315" s="98" t="s">
        <v>7756</v>
      </c>
      <c r="BE315" s="98"/>
      <c r="BF315" s="98" t="s">
        <v>6235</v>
      </c>
      <c r="BG315" s="98" t="s">
        <v>7757</v>
      </c>
    </row>
    <row r="316" spans="1:59" x14ac:dyDescent="0.35">
      <c r="A316" s="98" t="s">
        <v>7222</v>
      </c>
      <c r="B316" s="17">
        <v>45114.335810185185</v>
      </c>
      <c r="C316" s="98" t="s">
        <v>7223</v>
      </c>
      <c r="D316" s="98" t="s">
        <v>7224</v>
      </c>
      <c r="E316" s="98" t="s">
        <v>14</v>
      </c>
      <c r="F316" s="98" t="s">
        <v>6213</v>
      </c>
      <c r="G316" s="98" t="s">
        <v>1248</v>
      </c>
      <c r="H316" s="115">
        <v>2007</v>
      </c>
      <c r="I316" s="98" t="s">
        <v>6230</v>
      </c>
      <c r="J316" s="98" t="s">
        <v>6215</v>
      </c>
      <c r="K316" s="98" t="s">
        <v>6216</v>
      </c>
      <c r="L316" s="98" t="s">
        <v>6215</v>
      </c>
      <c r="M316" s="98" t="s">
        <v>6217</v>
      </c>
      <c r="O316" s="98" t="s">
        <v>6215</v>
      </c>
      <c r="S316" s="107">
        <v>240</v>
      </c>
      <c r="T316" s="98" t="s">
        <v>6215</v>
      </c>
      <c r="V316" s="98" t="s">
        <v>6218</v>
      </c>
      <c r="W316" s="98" t="s">
        <v>6219</v>
      </c>
      <c r="AB316" s="98">
        <v>10</v>
      </c>
      <c r="AC316" s="98" t="s">
        <v>6220</v>
      </c>
      <c r="AD316" s="98" t="s">
        <v>7225</v>
      </c>
      <c r="AJ316" s="18"/>
      <c r="AK316" s="18"/>
      <c r="AN316" s="98" t="s">
        <v>6262</v>
      </c>
      <c r="AP316" s="264">
        <v>3400</v>
      </c>
      <c r="AQ316" s="113">
        <f t="shared" si="13"/>
        <v>78.926415046160358</v>
      </c>
      <c r="AR316" s="18">
        <v>3700</v>
      </c>
      <c r="AS316" s="141" t="s">
        <v>6223</v>
      </c>
      <c r="AT316" s="96"/>
      <c r="AU316" s="18"/>
      <c r="AV316" s="18"/>
      <c r="AX316" s="98" t="s">
        <v>6215</v>
      </c>
      <c r="AY316" s="98" t="s">
        <v>6215</v>
      </c>
      <c r="AZ316" s="98" t="s">
        <v>6215</v>
      </c>
      <c r="BA316" s="98" t="s">
        <v>6215</v>
      </c>
      <c r="BB316" s="98" t="s">
        <v>6215</v>
      </c>
      <c r="BD316" s="98" t="s">
        <v>6892</v>
      </c>
      <c r="BF316" s="98" t="s">
        <v>6919</v>
      </c>
      <c r="BG316" s="98" t="s">
        <v>7226</v>
      </c>
    </row>
    <row r="317" spans="1:59" x14ac:dyDescent="0.35">
      <c r="A317" s="98" t="s">
        <v>7313</v>
      </c>
      <c r="B317" s="17">
        <v>45121.505671296298</v>
      </c>
      <c r="C317" s="98" t="s">
        <v>1023</v>
      </c>
      <c r="D317" s="242" t="s">
        <v>7314</v>
      </c>
      <c r="E317" s="98" t="s">
        <v>36</v>
      </c>
      <c r="F317" s="98" t="s">
        <v>6481</v>
      </c>
      <c r="G317" s="98" t="s">
        <v>1248</v>
      </c>
      <c r="H317" s="115">
        <v>2011</v>
      </c>
      <c r="I317" s="98" t="s">
        <v>6214</v>
      </c>
      <c r="J317" s="98" t="s">
        <v>6215</v>
      </c>
      <c r="K317" s="98" t="s">
        <v>6216</v>
      </c>
      <c r="L317" s="98" t="s">
        <v>6218</v>
      </c>
      <c r="M317" s="98" t="s">
        <v>6231</v>
      </c>
      <c r="O317" s="98" t="s">
        <v>6218</v>
      </c>
      <c r="S317" s="107">
        <v>94</v>
      </c>
      <c r="T317" s="98" t="s">
        <v>6215</v>
      </c>
      <c r="V317" s="98" t="s">
        <v>6218</v>
      </c>
      <c r="W317" s="98" t="s">
        <v>6268</v>
      </c>
      <c r="AB317" s="98">
        <v>6</v>
      </c>
      <c r="AC317" s="98" t="s">
        <v>6220</v>
      </c>
      <c r="AD317" s="98" t="s">
        <v>6679</v>
      </c>
      <c r="AJ317" s="18"/>
      <c r="AK317" s="18"/>
      <c r="AN317" s="98" t="s">
        <v>6233</v>
      </c>
      <c r="AP317" s="264">
        <v>3500</v>
      </c>
      <c r="AQ317" s="113">
        <f t="shared" si="13"/>
        <v>81.247780194576833</v>
      </c>
      <c r="AR317" s="18">
        <v>3500</v>
      </c>
      <c r="AS317" s="141" t="s">
        <v>6223</v>
      </c>
      <c r="AT317" s="96"/>
      <c r="AU317" s="18"/>
      <c r="AV317" s="18"/>
      <c r="AX317" s="98" t="s">
        <v>6215</v>
      </c>
      <c r="AY317" s="98" t="s">
        <v>6215</v>
      </c>
      <c r="AZ317" s="98" t="s">
        <v>6215</v>
      </c>
      <c r="BA317" s="98" t="s">
        <v>6215</v>
      </c>
      <c r="BB317" s="98" t="s">
        <v>6218</v>
      </c>
      <c r="BD317" s="98" t="s">
        <v>7315</v>
      </c>
      <c r="BG317" s="98" t="s">
        <v>7316</v>
      </c>
    </row>
    <row r="318" spans="1:59" x14ac:dyDescent="0.35">
      <c r="A318" s="98" t="s">
        <v>11047</v>
      </c>
      <c r="B318" s="117">
        <v>45762.518564814818</v>
      </c>
      <c r="C318" s="98" t="s">
        <v>4824</v>
      </c>
      <c r="D318" s="98" t="s">
        <v>9546</v>
      </c>
      <c r="E318" s="244" t="s">
        <v>32</v>
      </c>
      <c r="F318" s="98" t="s">
        <v>6213</v>
      </c>
      <c r="G318" s="98" t="s">
        <v>1245</v>
      </c>
      <c r="H318" s="98">
        <v>2012</v>
      </c>
      <c r="I318" s="98" t="s">
        <v>6230</v>
      </c>
      <c r="J318" s="98" t="s">
        <v>6215</v>
      </c>
      <c r="K318" s="98" t="s">
        <v>6216</v>
      </c>
      <c r="L318" s="98" t="s">
        <v>6215</v>
      </c>
      <c r="M318" s="98" t="s">
        <v>6217</v>
      </c>
      <c r="O318" s="98" t="s">
        <v>6215</v>
      </c>
      <c r="Q318" s="129">
        <v>70</v>
      </c>
      <c r="R318" s="129">
        <v>80</v>
      </c>
      <c r="S318" s="107">
        <v>150</v>
      </c>
      <c r="T318" s="98" t="s">
        <v>6215</v>
      </c>
      <c r="U318" s="98" t="s">
        <v>6474</v>
      </c>
      <c r="V318" s="98" t="s">
        <v>6218</v>
      </c>
      <c r="W318" s="98" t="s">
        <v>6219</v>
      </c>
      <c r="Y318" s="98" t="s">
        <v>6992</v>
      </c>
      <c r="Z318" s="98" t="s">
        <v>6992</v>
      </c>
      <c r="AA318" s="98" t="s">
        <v>6944</v>
      </c>
      <c r="AB318" s="98">
        <f>Y318+Z318+AA318</f>
        <v>5</v>
      </c>
      <c r="AC318" s="154" t="s">
        <v>6220</v>
      </c>
      <c r="AD318" s="154" t="s">
        <v>11283</v>
      </c>
      <c r="AF318" s="12" t="s">
        <v>6991</v>
      </c>
      <c r="AG318" s="12" t="s">
        <v>6630</v>
      </c>
      <c r="AH318" s="12">
        <f>AF318+AG318</f>
        <v>8</v>
      </c>
      <c r="AJ318" s="352" t="s">
        <v>11206</v>
      </c>
      <c r="AK318" s="12" t="s">
        <v>11162</v>
      </c>
      <c r="AL318" s="98" t="s">
        <v>7392</v>
      </c>
      <c r="AM318" s="98" t="s">
        <v>6215</v>
      </c>
      <c r="AN318" s="98" t="s">
        <v>6262</v>
      </c>
      <c r="AP318" s="315">
        <v>10500</v>
      </c>
      <c r="AQ318" s="113">
        <f t="shared" si="13"/>
        <v>243.74334058373049</v>
      </c>
      <c r="AR318" s="315">
        <v>10500</v>
      </c>
      <c r="AS318" s="154" t="s">
        <v>6223</v>
      </c>
      <c r="AT318" s="12" t="s">
        <v>11146</v>
      </c>
      <c r="AU318" s="284" t="s">
        <v>11178</v>
      </c>
      <c r="AV318" s="12" t="s">
        <v>11148</v>
      </c>
      <c r="AX318" s="98" t="s">
        <v>6215</v>
      </c>
      <c r="AY318" s="98" t="s">
        <v>6215</v>
      </c>
      <c r="AZ318" s="98" t="s">
        <v>6215</v>
      </c>
      <c r="BA318" s="98" t="s">
        <v>6215</v>
      </c>
      <c r="BB318" s="98" t="s">
        <v>6215</v>
      </c>
      <c r="BC318" s="98" t="s">
        <v>10665</v>
      </c>
      <c r="BD318" s="98" t="s">
        <v>10554</v>
      </c>
      <c r="BE318" s="98" t="s">
        <v>6215</v>
      </c>
      <c r="BF318" s="98" t="s">
        <v>9019</v>
      </c>
    </row>
    <row r="319" spans="1:59" x14ac:dyDescent="0.35">
      <c r="A319" s="98" t="s">
        <v>11113</v>
      </c>
      <c r="B319" s="117">
        <v>45749</v>
      </c>
      <c r="C319" s="98" t="s">
        <v>4826</v>
      </c>
      <c r="D319" s="98" t="s">
        <v>11134</v>
      </c>
      <c r="E319" s="244" t="s">
        <v>24</v>
      </c>
      <c r="F319" s="98" t="s">
        <v>6213</v>
      </c>
      <c r="G319" s="98" t="s">
        <v>1245</v>
      </c>
      <c r="H319" s="98">
        <v>2014</v>
      </c>
      <c r="I319" s="98" t="s">
        <v>6230</v>
      </c>
      <c r="J319" s="98" t="s">
        <v>6215</v>
      </c>
      <c r="K319" s="98" t="s">
        <v>6216</v>
      </c>
      <c r="L319" s="98" t="s">
        <v>6215</v>
      </c>
      <c r="M319" s="98" t="s">
        <v>6217</v>
      </c>
      <c r="O319" s="98" t="s">
        <v>6215</v>
      </c>
      <c r="Q319" s="129">
        <v>55</v>
      </c>
      <c r="R319" s="129">
        <v>60</v>
      </c>
      <c r="S319" s="107">
        <v>115</v>
      </c>
      <c r="T319" s="98" t="s">
        <v>6215</v>
      </c>
      <c r="U319" s="98" t="s">
        <v>6474</v>
      </c>
      <c r="V319" s="98" t="s">
        <v>6218</v>
      </c>
      <c r="W319" s="98" t="s">
        <v>6268</v>
      </c>
      <c r="Y319" s="98" t="s">
        <v>6992</v>
      </c>
      <c r="Z319" s="98" t="s">
        <v>6992</v>
      </c>
      <c r="AA319" s="98" t="s">
        <v>6944</v>
      </c>
      <c r="AB319" s="98">
        <f>Y319+Z319+AA319</f>
        <v>5</v>
      </c>
      <c r="AC319" s="154" t="s">
        <v>6220</v>
      </c>
      <c r="AD319" s="154" t="s">
        <v>7123</v>
      </c>
      <c r="AF319" s="12" t="s">
        <v>6944</v>
      </c>
      <c r="AG319" s="12" t="s">
        <v>7755</v>
      </c>
      <c r="AH319" s="12">
        <f>AF319+AG319</f>
        <v>7</v>
      </c>
      <c r="AJ319" s="352" t="s">
        <v>11135</v>
      </c>
      <c r="AK319" s="12" t="s">
        <v>11136</v>
      </c>
      <c r="AL319" s="98" t="s">
        <v>8267</v>
      </c>
      <c r="AM319" s="98" t="s">
        <v>6215</v>
      </c>
      <c r="AN319" s="98" t="s">
        <v>6389</v>
      </c>
      <c r="AP319" s="315">
        <v>10500</v>
      </c>
      <c r="AQ319" s="113">
        <f t="shared" si="13"/>
        <v>243.74334058373049</v>
      </c>
      <c r="AR319" s="315">
        <v>10500</v>
      </c>
      <c r="AS319" s="154" t="s">
        <v>6223</v>
      </c>
      <c r="AT319" s="12" t="s">
        <v>11137</v>
      </c>
      <c r="AU319" s="284" t="s">
        <v>11130</v>
      </c>
      <c r="AV319" s="12" t="s">
        <v>11138</v>
      </c>
      <c r="AX319" s="98" t="s">
        <v>6215</v>
      </c>
      <c r="AY319" s="98" t="s">
        <v>6215</v>
      </c>
      <c r="AZ319" s="98" t="s">
        <v>6215</v>
      </c>
      <c r="BA319" s="98" t="s">
        <v>6215</v>
      </c>
      <c r="BB319" s="98" t="s">
        <v>6215</v>
      </c>
      <c r="BC319" s="98" t="s">
        <v>10559</v>
      </c>
      <c r="BD319" s="98" t="s">
        <v>11139</v>
      </c>
      <c r="BE319" s="98" t="s">
        <v>6218</v>
      </c>
      <c r="BF319" s="98" t="s">
        <v>10409</v>
      </c>
    </row>
    <row r="320" spans="1:59" x14ac:dyDescent="0.35">
      <c r="A320" s="98" t="s">
        <v>7678</v>
      </c>
      <c r="B320" s="17">
        <v>45142.404918981483</v>
      </c>
      <c r="C320" s="98" t="s">
        <v>7679</v>
      </c>
      <c r="D320" s="98" t="s">
        <v>7680</v>
      </c>
      <c r="E320" s="98" t="s">
        <v>14</v>
      </c>
      <c r="F320" s="98" t="s">
        <v>7680</v>
      </c>
      <c r="H320" s="115">
        <v>2009</v>
      </c>
      <c r="I320" s="98" t="s">
        <v>6230</v>
      </c>
      <c r="J320" s="98" t="s">
        <v>6215</v>
      </c>
      <c r="K320" s="98" t="s">
        <v>6216</v>
      </c>
      <c r="L320" s="98" t="s">
        <v>6215</v>
      </c>
      <c r="M320" s="98" t="s">
        <v>6217</v>
      </c>
      <c r="O320" s="98" t="s">
        <v>6215</v>
      </c>
      <c r="S320" s="107">
        <v>94</v>
      </c>
      <c r="T320" s="98" t="s">
        <v>6215</v>
      </c>
      <c r="V320" s="98" t="s">
        <v>6215</v>
      </c>
      <c r="W320" s="98" t="s">
        <v>6219</v>
      </c>
      <c r="AB320" s="98">
        <v>4</v>
      </c>
      <c r="AC320" s="98" t="s">
        <v>6254</v>
      </c>
      <c r="AD320" s="98" t="s">
        <v>6929</v>
      </c>
      <c r="AJ320" s="18"/>
      <c r="AK320" s="18"/>
      <c r="AN320" s="98" t="s">
        <v>6896</v>
      </c>
      <c r="AP320" s="264">
        <v>3500</v>
      </c>
      <c r="AQ320" s="113">
        <f t="shared" si="13"/>
        <v>81.247780194576833</v>
      </c>
      <c r="AR320" s="18">
        <v>4500</v>
      </c>
      <c r="AS320" s="141" t="s">
        <v>6223</v>
      </c>
      <c r="AT320" s="96"/>
      <c r="AU320" s="18">
        <v>30000</v>
      </c>
      <c r="AV320" s="18"/>
      <c r="AX320" s="98" t="s">
        <v>6215</v>
      </c>
      <c r="AY320" s="98" t="s">
        <v>6215</v>
      </c>
      <c r="AZ320" s="98" t="s">
        <v>6215</v>
      </c>
      <c r="BA320" s="98" t="s">
        <v>6215</v>
      </c>
      <c r="BB320" s="98" t="s">
        <v>6215</v>
      </c>
      <c r="BD320" s="98" t="s">
        <v>7681</v>
      </c>
      <c r="BF320" s="98" t="s">
        <v>6218</v>
      </c>
      <c r="BG320" s="98" t="s">
        <v>7682</v>
      </c>
    </row>
    <row r="321" spans="1:59" x14ac:dyDescent="0.35">
      <c r="A321" s="98" t="s">
        <v>9134</v>
      </c>
      <c r="B321" s="17">
        <v>45408.716921296298</v>
      </c>
      <c r="C321" t="s">
        <v>2182</v>
      </c>
      <c r="D321" t="s">
        <v>9160</v>
      </c>
      <c r="E321" s="98" t="s">
        <v>1382</v>
      </c>
      <c r="F321" t="s">
        <v>6469</v>
      </c>
      <c r="G321" t="s">
        <v>1245</v>
      </c>
      <c r="H321" s="115">
        <v>2012</v>
      </c>
      <c r="I321" t="s">
        <v>6294</v>
      </c>
      <c r="J321" t="s">
        <v>6215</v>
      </c>
      <c r="K321" t="s">
        <v>6216</v>
      </c>
      <c r="L321" t="s">
        <v>6218</v>
      </c>
      <c r="M321" t="s">
        <v>6267</v>
      </c>
      <c r="O321" t="s">
        <v>6218</v>
      </c>
      <c r="Q321" s="107">
        <v>99</v>
      </c>
      <c r="R321" s="107">
        <v>90</v>
      </c>
      <c r="S321" s="107">
        <v>189</v>
      </c>
      <c r="T321" s="98" t="s">
        <v>6215</v>
      </c>
      <c r="U321" t="s">
        <v>6474</v>
      </c>
      <c r="V321" t="s">
        <v>6215</v>
      </c>
      <c r="W321" t="s">
        <v>6268</v>
      </c>
      <c r="Y321" s="98">
        <v>5</v>
      </c>
      <c r="Z321" s="98">
        <v>3</v>
      </c>
      <c r="AA321" s="98">
        <v>5</v>
      </c>
      <c r="AB321" s="98">
        <f>SUM(Y321:AA321)</f>
        <v>13</v>
      </c>
      <c r="AC321" t="s">
        <v>6757</v>
      </c>
      <c r="AD321" t="s">
        <v>9161</v>
      </c>
      <c r="AF321" s="12">
        <v>2</v>
      </c>
      <c r="AG321" s="12">
        <v>15</v>
      </c>
      <c r="AH321" s="12">
        <f>SUM(AF321:AG321)</f>
        <v>17</v>
      </c>
      <c r="AJ321" s="238">
        <v>7000</v>
      </c>
      <c r="AK321" s="238">
        <v>5000</v>
      </c>
      <c r="AL321" t="s">
        <v>8251</v>
      </c>
      <c r="AM321" t="s">
        <v>6215</v>
      </c>
      <c r="AN321" t="s">
        <v>6262</v>
      </c>
      <c r="AP321" s="238">
        <v>4000</v>
      </c>
      <c r="AQ321" s="113">
        <f t="shared" si="13"/>
        <v>92.85460593665924</v>
      </c>
      <c r="AR321" s="238">
        <v>5500</v>
      </c>
      <c r="AS321" s="141" t="s">
        <v>6223</v>
      </c>
      <c r="AT321" s="307">
        <v>37800</v>
      </c>
      <c r="AU321" s="238">
        <v>200000</v>
      </c>
      <c r="AV321" s="238">
        <v>200000</v>
      </c>
      <c r="AX321" t="s">
        <v>6215</v>
      </c>
      <c r="AY321" t="s">
        <v>6215</v>
      </c>
      <c r="AZ321" t="s">
        <v>6215</v>
      </c>
      <c r="BA321" t="s">
        <v>6218</v>
      </c>
      <c r="BB321" t="s">
        <v>6218</v>
      </c>
      <c r="BC321" t="s">
        <v>6218</v>
      </c>
      <c r="BD321" t="s">
        <v>8744</v>
      </c>
      <c r="BE321" t="s">
        <v>6218</v>
      </c>
      <c r="BF321" t="s">
        <v>7311</v>
      </c>
    </row>
    <row r="322" spans="1:59" x14ac:dyDescent="0.35">
      <c r="A322" s="98" t="s">
        <v>10752</v>
      </c>
      <c r="B322" s="17">
        <v>45694.716203703705</v>
      </c>
      <c r="C322" s="154" t="s">
        <v>4183</v>
      </c>
      <c r="D322" s="154" t="s">
        <v>10815</v>
      </c>
      <c r="E322" s="244" t="s">
        <v>459</v>
      </c>
      <c r="F322" s="154" t="s">
        <v>6800</v>
      </c>
      <c r="G322" s="154" t="s">
        <v>1248</v>
      </c>
      <c r="H322" s="115">
        <v>2012</v>
      </c>
      <c r="I322" s="154" t="s">
        <v>6214</v>
      </c>
      <c r="J322" s="154" t="s">
        <v>6215</v>
      </c>
      <c r="K322" s="154" t="s">
        <v>6216</v>
      </c>
      <c r="L322" s="154" t="s">
        <v>6215</v>
      </c>
      <c r="M322" s="154" t="s">
        <v>6267</v>
      </c>
      <c r="O322" s="154" t="s">
        <v>6218</v>
      </c>
      <c r="Q322" s="243">
        <v>140</v>
      </c>
      <c r="R322" s="243">
        <v>160</v>
      </c>
      <c r="S322" s="243">
        <f>Q322+R322</f>
        <v>300</v>
      </c>
      <c r="T322" s="154" t="s">
        <v>6215</v>
      </c>
      <c r="U322" s="154" t="s">
        <v>7390</v>
      </c>
      <c r="V322" s="154" t="s">
        <v>6218</v>
      </c>
      <c r="W322" s="154" t="s">
        <v>6219</v>
      </c>
      <c r="Y322" s="244">
        <v>6</v>
      </c>
      <c r="Z322" s="244">
        <v>8</v>
      </c>
      <c r="AA322" s="244">
        <v>14</v>
      </c>
      <c r="AB322" s="98">
        <f>SUM(Y322:AA322)</f>
        <v>28</v>
      </c>
      <c r="AC322" s="154" t="s">
        <v>6220</v>
      </c>
      <c r="AD322" s="154" t="s">
        <v>7993</v>
      </c>
      <c r="AF322" s="315">
        <v>7</v>
      </c>
      <c r="AG322" s="315">
        <v>6</v>
      </c>
      <c r="AH322" s="12">
        <f>SUM(AF322:AG322)</f>
        <v>13</v>
      </c>
      <c r="AJ322" s="316">
        <v>18000</v>
      </c>
      <c r="AK322" s="316">
        <v>7000</v>
      </c>
      <c r="AL322" s="154" t="s">
        <v>8363</v>
      </c>
      <c r="AM322" s="154" t="s">
        <v>6215</v>
      </c>
      <c r="AN322" s="154" t="s">
        <v>6233</v>
      </c>
      <c r="AP322" s="316">
        <v>2400</v>
      </c>
      <c r="AQ322" s="113">
        <f t="shared" si="13"/>
        <v>55.712763561995544</v>
      </c>
      <c r="AR322" s="316">
        <v>3500</v>
      </c>
      <c r="AS322" s="141" t="s">
        <v>6223</v>
      </c>
      <c r="AT322" s="316">
        <v>1000</v>
      </c>
      <c r="AU322" s="316">
        <v>300000</v>
      </c>
      <c r="AV322" s="316">
        <v>240000</v>
      </c>
      <c r="AX322" s="154" t="s">
        <v>6215</v>
      </c>
      <c r="AY322" s="154" t="s">
        <v>6215</v>
      </c>
      <c r="AZ322" s="154" t="s">
        <v>6215</v>
      </c>
      <c r="BA322" s="154" t="s">
        <v>6215</v>
      </c>
      <c r="BB322" s="154" t="s">
        <v>6215</v>
      </c>
      <c r="BC322" s="154" t="s">
        <v>6962</v>
      </c>
      <c r="BD322" s="154" t="s">
        <v>10816</v>
      </c>
      <c r="BE322" s="154" t="s">
        <v>6215</v>
      </c>
      <c r="BF322" s="154" t="s">
        <v>10817</v>
      </c>
    </row>
    <row r="323" spans="1:59" x14ac:dyDescent="0.35">
      <c r="A323" s="98" t="s">
        <v>10572</v>
      </c>
      <c r="B323" s="17">
        <v>45637.775960648149</v>
      </c>
      <c r="C323" s="154" t="s">
        <v>3946</v>
      </c>
      <c r="D323" s="154" t="s">
        <v>10687</v>
      </c>
      <c r="E323" s="244" t="s">
        <v>146</v>
      </c>
      <c r="F323" s="154" t="s">
        <v>6213</v>
      </c>
      <c r="G323" s="154" t="s">
        <v>1245</v>
      </c>
      <c r="H323" s="115">
        <v>2007</v>
      </c>
      <c r="I323" s="154" t="s">
        <v>6230</v>
      </c>
      <c r="J323" s="154" t="s">
        <v>6215</v>
      </c>
      <c r="K323" s="154" t="s">
        <v>6216</v>
      </c>
      <c r="L323" s="154" t="s">
        <v>6215</v>
      </c>
      <c r="M323" s="154" t="s">
        <v>6231</v>
      </c>
      <c r="O323" s="154" t="s">
        <v>6218</v>
      </c>
      <c r="Q323" s="243">
        <v>165</v>
      </c>
      <c r="R323" s="243">
        <v>195</v>
      </c>
      <c r="S323" s="107">
        <f>Q323+R323</f>
        <v>360</v>
      </c>
      <c r="T323" s="154" t="s">
        <v>6215</v>
      </c>
      <c r="U323" s="154" t="s">
        <v>7390</v>
      </c>
      <c r="V323" s="154" t="s">
        <v>6215</v>
      </c>
      <c r="W323" s="154" t="s">
        <v>6219</v>
      </c>
      <c r="Y323" s="244">
        <v>4</v>
      </c>
      <c r="Z323" s="244">
        <v>5</v>
      </c>
      <c r="AA323" s="244">
        <v>2</v>
      </c>
      <c r="AB323" s="98">
        <f>SUM(Y323:AA323)</f>
        <v>11</v>
      </c>
      <c r="AC323" s="154" t="s">
        <v>6220</v>
      </c>
      <c r="AD323" s="154" t="s">
        <v>9409</v>
      </c>
      <c r="AF323" s="315">
        <v>6</v>
      </c>
      <c r="AG323" s="315">
        <v>11</v>
      </c>
      <c r="AH323" s="12">
        <f>SUM(AF323:AG323)</f>
        <v>17</v>
      </c>
      <c r="AJ323" s="316">
        <v>30000</v>
      </c>
      <c r="AK323" s="316">
        <v>10000</v>
      </c>
      <c r="AL323" s="154" t="s">
        <v>8267</v>
      </c>
      <c r="AM323" s="154" t="s">
        <v>6215</v>
      </c>
      <c r="AN323" s="154" t="s">
        <v>6262</v>
      </c>
      <c r="AP323" s="316">
        <v>6000</v>
      </c>
      <c r="AQ323" s="113">
        <f t="shared" si="13"/>
        <v>139.28190890498885</v>
      </c>
      <c r="AR323" s="316">
        <v>13000</v>
      </c>
      <c r="AS323" s="141" t="s">
        <v>6223</v>
      </c>
      <c r="AT323" s="316">
        <v>400</v>
      </c>
      <c r="AU323" s="316">
        <v>500000</v>
      </c>
      <c r="AV323" s="316">
        <v>270000</v>
      </c>
      <c r="AX323" s="154" t="s">
        <v>6215</v>
      </c>
      <c r="AY323" s="154" t="s">
        <v>6215</v>
      </c>
      <c r="AZ323" s="154" t="s">
        <v>6215</v>
      </c>
      <c r="BA323" s="154" t="s">
        <v>6215</v>
      </c>
      <c r="BB323" s="154" t="s">
        <v>6215</v>
      </c>
      <c r="BC323" s="154" t="s">
        <v>9602</v>
      </c>
      <c r="BD323" s="154" t="s">
        <v>8622</v>
      </c>
      <c r="BE323" s="154" t="s">
        <v>6218</v>
      </c>
      <c r="BF323" s="154" t="s">
        <v>9602</v>
      </c>
    </row>
    <row r="324" spans="1:59" x14ac:dyDescent="0.35">
      <c r="A324" s="98" t="s">
        <v>8212</v>
      </c>
      <c r="B324" s="17">
        <v>45230</v>
      </c>
      <c r="C324" s="141" t="s">
        <v>11755</v>
      </c>
      <c r="D324" s="141" t="s">
        <v>8213</v>
      </c>
      <c r="E324" s="98" t="s">
        <v>14</v>
      </c>
      <c r="F324" s="141" t="s">
        <v>6213</v>
      </c>
      <c r="G324" s="141" t="s">
        <v>1245</v>
      </c>
      <c r="H324" s="288">
        <v>2019</v>
      </c>
      <c r="I324" s="141" t="s">
        <v>6214</v>
      </c>
      <c r="J324" s="141" t="s">
        <v>6215</v>
      </c>
      <c r="K324" s="141" t="s">
        <v>6216</v>
      </c>
      <c r="L324" s="141" t="s">
        <v>6215</v>
      </c>
      <c r="M324" s="141" t="s">
        <v>6217</v>
      </c>
      <c r="N324" s="141"/>
      <c r="O324" s="141" t="s">
        <v>6215</v>
      </c>
      <c r="Q324" s="107">
        <v>56</v>
      </c>
      <c r="R324" s="107">
        <v>40</v>
      </c>
      <c r="S324" s="237">
        <v>106</v>
      </c>
      <c r="T324" s="141" t="s">
        <v>6215</v>
      </c>
      <c r="U324" s="141" t="s">
        <v>7390</v>
      </c>
      <c r="V324" s="141" t="s">
        <v>6218</v>
      </c>
      <c r="W324" s="141" t="s">
        <v>6219</v>
      </c>
      <c r="Y324" s="98">
        <v>2</v>
      </c>
      <c r="Z324" s="98">
        <v>2</v>
      </c>
      <c r="AA324" s="98">
        <v>0</v>
      </c>
      <c r="AB324" s="141">
        <v>4</v>
      </c>
      <c r="AC324" s="141" t="s">
        <v>6220</v>
      </c>
      <c r="AD324" s="141" t="s">
        <v>8214</v>
      </c>
      <c r="AJ324" s="18"/>
      <c r="AK324" s="18"/>
      <c r="AM324" s="141" t="s">
        <v>6215</v>
      </c>
      <c r="AN324" s="141" t="s">
        <v>6262</v>
      </c>
      <c r="AP324" s="268">
        <v>3500</v>
      </c>
      <c r="AQ324" s="113">
        <f t="shared" si="13"/>
        <v>81.247780194576833</v>
      </c>
      <c r="AR324" s="269">
        <v>3500</v>
      </c>
      <c r="AS324" s="141" t="s">
        <v>6223</v>
      </c>
      <c r="AT324" s="266">
        <v>50000</v>
      </c>
      <c r="AU324" s="269">
        <v>200000</v>
      </c>
      <c r="AV324" s="269">
        <v>150000</v>
      </c>
      <c r="AX324" s="141" t="s">
        <v>6215</v>
      </c>
      <c r="AY324" s="141" t="s">
        <v>6215</v>
      </c>
      <c r="AZ324" s="141" t="s">
        <v>6218</v>
      </c>
      <c r="BA324" s="141" t="s">
        <v>6215</v>
      </c>
      <c r="BB324" s="141" t="s">
        <v>6218</v>
      </c>
      <c r="BC324" s="141" t="s">
        <v>8144</v>
      </c>
      <c r="BD324" s="141" t="s">
        <v>6234</v>
      </c>
      <c r="BE324" s="141" t="s">
        <v>6218</v>
      </c>
      <c r="BF324" s="141" t="s">
        <v>6235</v>
      </c>
      <c r="BG324" s="98" t="s">
        <v>8215</v>
      </c>
    </row>
    <row r="325" spans="1:59" x14ac:dyDescent="0.35">
      <c r="A325" s="98" t="s">
        <v>10924</v>
      </c>
      <c r="B325" s="117">
        <v>45727.674305555556</v>
      </c>
      <c r="C325" s="154" t="s">
        <v>4568</v>
      </c>
      <c r="D325" s="154" t="s">
        <v>6742</v>
      </c>
      <c r="E325" s="98" t="s">
        <v>14</v>
      </c>
      <c r="F325" s="154" t="s">
        <v>6213</v>
      </c>
      <c r="G325" s="154" t="s">
        <v>1245</v>
      </c>
      <c r="H325" s="115">
        <v>2023</v>
      </c>
      <c r="I325" s="154" t="s">
        <v>6214</v>
      </c>
      <c r="J325" s="154" t="s">
        <v>6215</v>
      </c>
      <c r="K325" s="154" t="s">
        <v>6216</v>
      </c>
      <c r="L325" s="154" t="s">
        <v>6215</v>
      </c>
      <c r="M325" s="154" t="s">
        <v>6217</v>
      </c>
      <c r="O325" s="154" t="s">
        <v>6215</v>
      </c>
      <c r="Q325" s="107">
        <v>20</v>
      </c>
      <c r="R325" s="107">
        <v>45</v>
      </c>
      <c r="S325" s="107">
        <v>65</v>
      </c>
      <c r="T325" s="154" t="s">
        <v>6215</v>
      </c>
      <c r="U325" s="154" t="s">
        <v>6474</v>
      </c>
      <c r="V325" s="154" t="s">
        <v>6218</v>
      </c>
      <c r="W325" s="154" t="s">
        <v>6268</v>
      </c>
      <c r="Y325" s="98">
        <v>1</v>
      </c>
      <c r="Z325" s="98">
        <v>2</v>
      </c>
      <c r="AA325" s="98">
        <v>1</v>
      </c>
      <c r="AB325" s="98">
        <f>Y325+Z325+AA325</f>
        <v>4</v>
      </c>
      <c r="AC325" s="154" t="s">
        <v>6220</v>
      </c>
      <c r="AD325" s="154" t="s">
        <v>8779</v>
      </c>
      <c r="AF325" s="315">
        <v>1</v>
      </c>
      <c r="AG325" s="315">
        <v>3</v>
      </c>
      <c r="AH325" s="12">
        <f>SUM(AF325:AG325)</f>
        <v>4</v>
      </c>
      <c r="AJ325" s="316">
        <v>8000</v>
      </c>
      <c r="AK325" s="316">
        <v>6000</v>
      </c>
      <c r="AL325" s="154" t="s">
        <v>7392</v>
      </c>
      <c r="AM325" s="154" t="s">
        <v>6215</v>
      </c>
      <c r="AN325" s="154" t="s">
        <v>6262</v>
      </c>
      <c r="AP325" s="316">
        <v>3000</v>
      </c>
      <c r="AQ325" s="113">
        <f t="shared" si="13"/>
        <v>69.640954452494427</v>
      </c>
      <c r="AR325" s="316">
        <v>4300</v>
      </c>
      <c r="AS325" s="141" t="s">
        <v>6223</v>
      </c>
      <c r="AT325" s="316">
        <v>1000</v>
      </c>
      <c r="AU325" s="316">
        <v>60000</v>
      </c>
      <c r="AV325" s="316">
        <v>40000</v>
      </c>
      <c r="AX325" s="154" t="s">
        <v>6215</v>
      </c>
      <c r="AY325" s="154" t="s">
        <v>6215</v>
      </c>
      <c r="AZ325" s="154" t="s">
        <v>6215</v>
      </c>
      <c r="BA325" s="154" t="s">
        <v>6215</v>
      </c>
      <c r="BB325" s="154" t="s">
        <v>6215</v>
      </c>
      <c r="BC325" s="154" t="s">
        <v>8865</v>
      </c>
      <c r="BD325" s="154" t="s">
        <v>9691</v>
      </c>
      <c r="BE325" s="154" t="s">
        <v>6218</v>
      </c>
      <c r="BF325" s="154" t="s">
        <v>9939</v>
      </c>
    </row>
    <row r="326" spans="1:59" x14ac:dyDescent="0.35">
      <c r="A326" s="98" t="s">
        <v>10762</v>
      </c>
      <c r="B326" s="17">
        <v>45705.623078703706</v>
      </c>
      <c r="C326" s="154" t="s">
        <v>4233</v>
      </c>
      <c r="D326" s="154" t="s">
        <v>10862</v>
      </c>
      <c r="E326" s="244" t="s">
        <v>268</v>
      </c>
      <c r="F326" s="154" t="s">
        <v>6334</v>
      </c>
      <c r="G326" s="154" t="s">
        <v>1245</v>
      </c>
      <c r="H326" s="115">
        <v>2010</v>
      </c>
      <c r="I326" s="154" t="s">
        <v>6214</v>
      </c>
      <c r="J326" s="154" t="s">
        <v>6215</v>
      </c>
      <c r="K326" s="154" t="s">
        <v>6216</v>
      </c>
      <c r="L326" s="154" t="s">
        <v>6215</v>
      </c>
      <c r="M326" s="154" t="s">
        <v>6267</v>
      </c>
      <c r="O326" s="154" t="s">
        <v>6215</v>
      </c>
      <c r="Q326" s="243">
        <v>68</v>
      </c>
      <c r="R326" s="243">
        <v>101</v>
      </c>
      <c r="S326" s="243">
        <f>Q326+R326</f>
        <v>169</v>
      </c>
      <c r="T326" s="154" t="s">
        <v>6215</v>
      </c>
      <c r="U326" s="154" t="s">
        <v>7390</v>
      </c>
      <c r="V326" s="154" t="s">
        <v>6215</v>
      </c>
      <c r="W326" s="154" t="s">
        <v>6219</v>
      </c>
      <c r="Y326" s="244">
        <v>4</v>
      </c>
      <c r="Z326" s="244">
        <v>4</v>
      </c>
      <c r="AA326" s="244">
        <v>4</v>
      </c>
      <c r="AB326" s="98">
        <f>SUM(Y326:AA326)</f>
        <v>12</v>
      </c>
      <c r="AC326" s="154" t="s">
        <v>6231</v>
      </c>
      <c r="AD326" s="154" t="s">
        <v>5599</v>
      </c>
      <c r="AF326" s="315">
        <v>6</v>
      </c>
      <c r="AG326" s="315">
        <v>6</v>
      </c>
      <c r="AH326" s="12">
        <f>SUM(AF326:AG326)</f>
        <v>12</v>
      </c>
      <c r="AJ326" s="316">
        <v>15000</v>
      </c>
      <c r="AK326" s="316">
        <v>12000</v>
      </c>
      <c r="AL326" s="154" t="s">
        <v>6474</v>
      </c>
      <c r="AM326" s="154" t="s">
        <v>6215</v>
      </c>
      <c r="AN326" s="154" t="s">
        <v>6262</v>
      </c>
      <c r="AP326" s="316">
        <v>3000</v>
      </c>
      <c r="AQ326" s="113">
        <f t="shared" ref="AQ326:AQ327" si="14">(AP326*3)/129.2343</f>
        <v>69.640954452494427</v>
      </c>
      <c r="AR326" s="316">
        <v>3000</v>
      </c>
      <c r="AS326" s="141" t="s">
        <v>6223</v>
      </c>
      <c r="AT326" s="316">
        <v>10000</v>
      </c>
      <c r="AU326" s="316">
        <v>50000</v>
      </c>
      <c r="AV326" s="316">
        <v>30000</v>
      </c>
      <c r="AX326" s="154" t="s">
        <v>6215</v>
      </c>
      <c r="AY326" s="154" t="s">
        <v>6215</v>
      </c>
      <c r="AZ326" s="154" t="s">
        <v>6215</v>
      </c>
      <c r="BA326" s="154" t="s">
        <v>6215</v>
      </c>
      <c r="BB326" s="154" t="s">
        <v>6215</v>
      </c>
      <c r="BC326" s="154" t="s">
        <v>6218</v>
      </c>
      <c r="BD326" s="154" t="s">
        <v>10863</v>
      </c>
      <c r="BE326" s="154" t="s">
        <v>6218</v>
      </c>
      <c r="BF326" s="154" t="s">
        <v>10864</v>
      </c>
    </row>
    <row r="327" spans="1:59" x14ac:dyDescent="0.35">
      <c r="A327" s="98" t="s">
        <v>11231</v>
      </c>
      <c r="B327" s="117">
        <v>45807.638136574074</v>
      </c>
      <c r="C327" s="98" t="s">
        <v>5076</v>
      </c>
      <c r="D327" s="98" t="s">
        <v>11431</v>
      </c>
      <c r="E327" s="98" t="s">
        <v>127</v>
      </c>
      <c r="F327" s="98" t="s">
        <v>6795</v>
      </c>
      <c r="G327" s="98" t="s">
        <v>1245</v>
      </c>
      <c r="H327" s="98">
        <v>2019</v>
      </c>
      <c r="I327" s="98" t="s">
        <v>6294</v>
      </c>
      <c r="J327" s="98" t="s">
        <v>6215</v>
      </c>
      <c r="K327" s="154" t="s">
        <v>6216</v>
      </c>
      <c r="L327" s="154" t="s">
        <v>6215</v>
      </c>
      <c r="M327" s="154" t="s">
        <v>6267</v>
      </c>
      <c r="O327" s="154" t="s">
        <v>6215</v>
      </c>
      <c r="Q327" s="129">
        <v>168</v>
      </c>
      <c r="R327" s="129">
        <v>182</v>
      </c>
      <c r="S327" s="129">
        <v>350</v>
      </c>
      <c r="T327" s="154" t="s">
        <v>6215</v>
      </c>
      <c r="U327" s="154" t="s">
        <v>7390</v>
      </c>
      <c r="V327" s="154" t="s">
        <v>6215</v>
      </c>
      <c r="W327" s="154" t="s">
        <v>6219</v>
      </c>
      <c r="Y327" s="98">
        <v>4</v>
      </c>
      <c r="Z327" s="98">
        <v>6</v>
      </c>
      <c r="AA327" s="98">
        <v>2</v>
      </c>
      <c r="AB327" s="98">
        <v>12</v>
      </c>
      <c r="AC327" s="154" t="s">
        <v>6220</v>
      </c>
      <c r="AD327" s="154" t="s">
        <v>7993</v>
      </c>
      <c r="AF327" s="154">
        <v>3</v>
      </c>
      <c r="AG327" s="154">
        <v>11</v>
      </c>
      <c r="AH327" s="154">
        <v>14</v>
      </c>
      <c r="AJ327" s="154">
        <v>18000</v>
      </c>
      <c r="AK327" s="154">
        <v>8000</v>
      </c>
      <c r="AL327" s="154" t="s">
        <v>8267</v>
      </c>
      <c r="AM327" s="154" t="s">
        <v>6215</v>
      </c>
      <c r="AN327" s="154" t="s">
        <v>6262</v>
      </c>
      <c r="AP327" s="154">
        <v>5000</v>
      </c>
      <c r="AQ327" s="113">
        <f t="shared" si="14"/>
        <v>116.06825742082405</v>
      </c>
      <c r="AR327" s="154">
        <v>7000</v>
      </c>
      <c r="AS327" s="154" t="s">
        <v>6223</v>
      </c>
      <c r="AT327" s="154">
        <v>100000</v>
      </c>
      <c r="AU327" s="154">
        <v>300000</v>
      </c>
      <c r="AV327" s="154">
        <v>230000</v>
      </c>
      <c r="AX327" s="154" t="s">
        <v>6215</v>
      </c>
      <c r="AY327" s="154" t="s">
        <v>6215</v>
      </c>
      <c r="AZ327" s="154" t="s">
        <v>6215</v>
      </c>
      <c r="BA327" s="154" t="s">
        <v>6215</v>
      </c>
      <c r="BB327" s="154" t="s">
        <v>6215</v>
      </c>
      <c r="BC327" s="154" t="s">
        <v>9674</v>
      </c>
      <c r="BD327" s="154" t="s">
        <v>9955</v>
      </c>
      <c r="BE327" s="154" t="s">
        <v>6218</v>
      </c>
      <c r="BF327" s="154" t="s">
        <v>6235</v>
      </c>
    </row>
    <row r="328" spans="1:59" x14ac:dyDescent="0.35">
      <c r="A328" s="98" t="s">
        <v>11583</v>
      </c>
      <c r="B328" s="117">
        <v>45890.768460648149</v>
      </c>
      <c r="C328" s="154" t="s">
        <v>5990</v>
      </c>
      <c r="D328" s="154" t="s">
        <v>11697</v>
      </c>
      <c r="E328" t="s">
        <v>223</v>
      </c>
      <c r="F328" s="154" t="s">
        <v>6286</v>
      </c>
      <c r="G328" s="154" t="s">
        <v>1248</v>
      </c>
      <c r="H328" s="115">
        <v>2013</v>
      </c>
      <c r="I328" s="154" t="s">
        <v>6214</v>
      </c>
      <c r="J328" s="154" t="s">
        <v>6215</v>
      </c>
      <c r="K328" s="154" t="s">
        <v>6216</v>
      </c>
      <c r="L328" s="154" t="s">
        <v>6215</v>
      </c>
      <c r="M328" s="154" t="s">
        <v>6217</v>
      </c>
      <c r="O328" s="154" t="s">
        <v>6218</v>
      </c>
      <c r="Q328" s="129">
        <v>105.28665207877462</v>
      </c>
      <c r="R328" s="129">
        <v>124.71334792122538</v>
      </c>
      <c r="S328" s="107">
        <v>230</v>
      </c>
      <c r="T328" s="154" t="s">
        <v>6215</v>
      </c>
      <c r="U328" s="154" t="s">
        <v>7390</v>
      </c>
      <c r="V328" s="154" t="s">
        <v>6218</v>
      </c>
      <c r="W328" s="154" t="s">
        <v>6219</v>
      </c>
      <c r="Y328" s="244">
        <v>6</v>
      </c>
      <c r="Z328" s="244">
        <v>8</v>
      </c>
      <c r="AA328" s="244">
        <v>2</v>
      </c>
      <c r="AB328" s="244">
        <v>16</v>
      </c>
      <c r="AC328" s="154" t="s">
        <v>6231</v>
      </c>
      <c r="AD328" s="154" t="s">
        <v>11698</v>
      </c>
      <c r="AF328" s="154">
        <v>2</v>
      </c>
      <c r="AG328" s="154">
        <v>14</v>
      </c>
      <c r="AH328" s="154">
        <v>16</v>
      </c>
      <c r="AJ328" s="154">
        <v>15000</v>
      </c>
      <c r="AK328" s="154">
        <v>8000</v>
      </c>
      <c r="AL328" s="154" t="s">
        <v>7392</v>
      </c>
      <c r="AM328" s="154" t="s">
        <v>6215</v>
      </c>
      <c r="AN328" s="154" t="s">
        <v>6248</v>
      </c>
      <c r="AP328" s="154">
        <v>9000</v>
      </c>
      <c r="AQ328" s="113">
        <f>(AP328*3)/129.2424</f>
        <v>208.90976954931199</v>
      </c>
      <c r="AR328" s="154">
        <v>12000</v>
      </c>
      <c r="AS328" s="154" t="s">
        <v>11447</v>
      </c>
      <c r="AT328" s="154">
        <v>5700</v>
      </c>
      <c r="AU328" s="154">
        <v>660000</v>
      </c>
      <c r="AV328" s="154">
        <v>548000</v>
      </c>
      <c r="AW328" s="154"/>
      <c r="AX328" s="154" t="s">
        <v>6215</v>
      </c>
      <c r="AY328" s="154" t="s">
        <v>6215</v>
      </c>
      <c r="AZ328" s="154" t="s">
        <v>6215</v>
      </c>
      <c r="BA328" s="154" t="s">
        <v>6215</v>
      </c>
      <c r="BB328" s="154" t="s">
        <v>6215</v>
      </c>
      <c r="BC328" s="154" t="s">
        <v>11699</v>
      </c>
      <c r="BD328" s="154" t="s">
        <v>11700</v>
      </c>
      <c r="BE328" s="154" t="s">
        <v>6218</v>
      </c>
      <c r="BF328" s="154" t="s">
        <v>6218</v>
      </c>
    </row>
    <row r="329" spans="1:59" x14ac:dyDescent="0.35">
      <c r="A329" s="98" t="s">
        <v>8401</v>
      </c>
      <c r="B329" s="289">
        <v>45252.590196759302</v>
      </c>
      <c r="C329" s="242" t="s">
        <v>1478</v>
      </c>
      <c r="D329" s="242" t="s">
        <v>7254</v>
      </c>
      <c r="E329" t="s">
        <v>230</v>
      </c>
      <c r="F329" s="242" t="s">
        <v>6481</v>
      </c>
      <c r="G329" s="242" t="s">
        <v>1248</v>
      </c>
      <c r="H329" s="276">
        <v>2021</v>
      </c>
      <c r="I329" s="242" t="s">
        <v>6230</v>
      </c>
      <c r="J329" s="242" t="s">
        <v>6215</v>
      </c>
      <c r="K329" s="242" t="s">
        <v>6216</v>
      </c>
      <c r="L329" s="242" t="s">
        <v>6218</v>
      </c>
      <c r="M329" s="242" t="s">
        <v>6231</v>
      </c>
      <c r="N329" s="242"/>
      <c r="O329" s="242" t="s">
        <v>6215</v>
      </c>
      <c r="S329" s="241">
        <v>105</v>
      </c>
      <c r="T329" s="242" t="s">
        <v>6215</v>
      </c>
      <c r="U329" s="242" t="s">
        <v>8150</v>
      </c>
      <c r="V329" s="242" t="s">
        <v>6218</v>
      </c>
      <c r="W329" s="242" t="s">
        <v>6268</v>
      </c>
      <c r="Y329" s="242">
        <v>4</v>
      </c>
      <c r="Z329" s="242">
        <v>6</v>
      </c>
      <c r="AA329" s="242">
        <v>2</v>
      </c>
      <c r="AB329" s="242">
        <v>12</v>
      </c>
      <c r="AC329" s="242" t="s">
        <v>6254</v>
      </c>
      <c r="AD329" s="242" t="s">
        <v>8402</v>
      </c>
      <c r="AF329" s="290">
        <v>3</v>
      </c>
      <c r="AG329" s="290">
        <v>5</v>
      </c>
      <c r="AH329" s="290">
        <v>8</v>
      </c>
      <c r="AJ329" s="269">
        <v>20000</v>
      </c>
      <c r="AK329" s="269">
        <v>10000</v>
      </c>
      <c r="AL329" s="242" t="s">
        <v>8267</v>
      </c>
      <c r="AM329" s="242" t="s">
        <v>6215</v>
      </c>
      <c r="AN329" s="242" t="s">
        <v>6233</v>
      </c>
      <c r="AP329" s="264">
        <v>3500</v>
      </c>
      <c r="AQ329" s="113">
        <f t="shared" ref="AQ329:AQ346" si="15">(AP329*3)/129.2343</f>
        <v>81.247780194576833</v>
      </c>
      <c r="AR329" s="18">
        <v>4800</v>
      </c>
      <c r="AS329" s="141" t="s">
        <v>6223</v>
      </c>
      <c r="AT329" s="96"/>
      <c r="AU329" s="18"/>
      <c r="AV329" s="18"/>
      <c r="AX329" s="242" t="s">
        <v>6215</v>
      </c>
      <c r="AY329" s="242" t="s">
        <v>6215</v>
      </c>
      <c r="AZ329" s="242" t="s">
        <v>6215</v>
      </c>
      <c r="BA329" s="242" t="s">
        <v>6215</v>
      </c>
      <c r="BB329" s="242" t="s">
        <v>6215</v>
      </c>
      <c r="BC329" s="242" t="s">
        <v>8403</v>
      </c>
      <c r="BD329" s="242" t="s">
        <v>7456</v>
      </c>
      <c r="BE329" s="242" t="s">
        <v>6218</v>
      </c>
      <c r="BF329" s="242" t="s">
        <v>8404</v>
      </c>
      <c r="BG329" s="98" t="s">
        <v>8405</v>
      </c>
    </row>
    <row r="330" spans="1:59" x14ac:dyDescent="0.35">
      <c r="A330" s="98" t="s">
        <v>10830</v>
      </c>
      <c r="B330" s="117">
        <v>45741.744942129626</v>
      </c>
      <c r="C330" s="154" t="s">
        <v>4684</v>
      </c>
      <c r="D330" s="154" t="s">
        <v>10417</v>
      </c>
      <c r="E330" s="244" t="s">
        <v>2861</v>
      </c>
      <c r="F330" s="154" t="s">
        <v>6725</v>
      </c>
      <c r="G330" s="154" t="s">
        <v>1245</v>
      </c>
      <c r="H330" s="115">
        <v>2023</v>
      </c>
      <c r="I330" s="154" t="s">
        <v>6294</v>
      </c>
      <c r="J330" s="154" t="s">
        <v>6215</v>
      </c>
      <c r="K330" s="154" t="s">
        <v>6216</v>
      </c>
      <c r="L330" s="154" t="s">
        <v>6215</v>
      </c>
      <c r="M330" s="154" t="s">
        <v>6267</v>
      </c>
      <c r="O330" s="154" t="s">
        <v>6215</v>
      </c>
      <c r="Q330" s="107">
        <v>55</v>
      </c>
      <c r="R330" s="107">
        <v>98</v>
      </c>
      <c r="S330" s="107">
        <v>153</v>
      </c>
      <c r="T330" s="154" t="s">
        <v>6215</v>
      </c>
      <c r="U330" s="154" t="s">
        <v>6474</v>
      </c>
      <c r="V330" s="154" t="s">
        <v>6218</v>
      </c>
      <c r="W330" s="154" t="s">
        <v>6219</v>
      </c>
      <c r="Y330" s="98">
        <v>2</v>
      </c>
      <c r="Z330" s="98">
        <v>3</v>
      </c>
      <c r="AA330" s="98">
        <v>1</v>
      </c>
      <c r="AB330" s="98">
        <f>Y330+Z330+AA330</f>
        <v>6</v>
      </c>
      <c r="AC330" s="154" t="s">
        <v>6757</v>
      </c>
      <c r="AD330" s="154" t="s">
        <v>6552</v>
      </c>
      <c r="AF330" s="315">
        <v>1</v>
      </c>
      <c r="AG330" s="315">
        <v>5</v>
      </c>
      <c r="AH330" s="12">
        <f>SUM(AF330:AG330)</f>
        <v>6</v>
      </c>
      <c r="AJ330" s="316">
        <v>8500</v>
      </c>
      <c r="AK330" s="316">
        <v>5500</v>
      </c>
      <c r="AL330" s="154" t="s">
        <v>7392</v>
      </c>
      <c r="AM330" s="154" t="s">
        <v>6215</v>
      </c>
      <c r="AN330" s="154" t="s">
        <v>6248</v>
      </c>
      <c r="AP330" s="316">
        <v>2800</v>
      </c>
      <c r="AQ330" s="113">
        <f t="shared" si="15"/>
        <v>64.998224155661461</v>
      </c>
      <c r="AR330" s="316"/>
      <c r="AS330" s="141" t="s">
        <v>6223</v>
      </c>
      <c r="AT330" s="316">
        <v>4500</v>
      </c>
      <c r="AU330" s="316">
        <v>140000</v>
      </c>
      <c r="AV330" s="316">
        <v>50000</v>
      </c>
      <c r="AX330" s="154" t="s">
        <v>6215</v>
      </c>
      <c r="AY330" s="154" t="s">
        <v>6215</v>
      </c>
      <c r="AZ330" s="154" t="s">
        <v>6215</v>
      </c>
      <c r="BA330" s="154" t="s">
        <v>6215</v>
      </c>
      <c r="BB330" s="154" t="s">
        <v>6215</v>
      </c>
      <c r="BC330" s="154" t="s">
        <v>10665</v>
      </c>
      <c r="BD330" s="154" t="s">
        <v>10554</v>
      </c>
      <c r="BE330" s="154" t="s">
        <v>6215</v>
      </c>
      <c r="BF330" s="154" t="s">
        <v>9019</v>
      </c>
    </row>
    <row r="331" spans="1:59" x14ac:dyDescent="0.35">
      <c r="A331" s="98" t="s">
        <v>11284</v>
      </c>
      <c r="B331" s="117">
        <v>45789.569282407407</v>
      </c>
      <c r="C331" s="98" t="s">
        <v>5078</v>
      </c>
      <c r="D331" s="98" t="s">
        <v>11363</v>
      </c>
      <c r="E331" s="98" t="s">
        <v>2861</v>
      </c>
      <c r="F331" s="98" t="s">
        <v>6725</v>
      </c>
      <c r="G331" s="98" t="s">
        <v>1248</v>
      </c>
      <c r="H331" s="98">
        <v>2013</v>
      </c>
      <c r="I331" s="98" t="s">
        <v>6294</v>
      </c>
      <c r="J331" s="98" t="s">
        <v>6215</v>
      </c>
      <c r="K331" s="154" t="s">
        <v>6216</v>
      </c>
      <c r="L331" s="154" t="s">
        <v>6215</v>
      </c>
      <c r="M331" s="154" t="s">
        <v>6267</v>
      </c>
      <c r="O331" s="154" t="s">
        <v>6218</v>
      </c>
      <c r="Q331" s="129">
        <v>40</v>
      </c>
      <c r="R331" s="129">
        <v>55</v>
      </c>
      <c r="S331" s="129">
        <v>95</v>
      </c>
      <c r="T331" s="154" t="s">
        <v>6215</v>
      </c>
      <c r="U331" s="154" t="s">
        <v>6474</v>
      </c>
      <c r="V331" s="154" t="s">
        <v>6215</v>
      </c>
      <c r="W331" s="154" t="s">
        <v>6268</v>
      </c>
      <c r="Y331" s="98">
        <v>2</v>
      </c>
      <c r="Z331" s="98">
        <v>2</v>
      </c>
      <c r="AA331" s="98">
        <v>2</v>
      </c>
      <c r="AB331" s="98">
        <v>6</v>
      </c>
      <c r="AC331" s="154" t="s">
        <v>6757</v>
      </c>
      <c r="AD331" s="154" t="s">
        <v>11336</v>
      </c>
      <c r="AF331" s="154">
        <v>2</v>
      </c>
      <c r="AG331" s="154">
        <v>6</v>
      </c>
      <c r="AH331" s="154">
        <v>8</v>
      </c>
      <c r="AJ331" s="154">
        <v>6000</v>
      </c>
      <c r="AK331" s="154">
        <v>4000</v>
      </c>
      <c r="AL331" s="154" t="s">
        <v>8267</v>
      </c>
      <c r="AM331" s="154" t="s">
        <v>6215</v>
      </c>
      <c r="AN331" s="154" t="s">
        <v>6262</v>
      </c>
      <c r="AP331" s="154">
        <v>2500</v>
      </c>
      <c r="AQ331" s="113">
        <f t="shared" si="15"/>
        <v>58.034128710412027</v>
      </c>
      <c r="AR331" s="154">
        <v>4500</v>
      </c>
      <c r="AS331" s="154" t="s">
        <v>6223</v>
      </c>
      <c r="AT331" s="154">
        <v>72000</v>
      </c>
      <c r="AU331" s="154">
        <v>210000</v>
      </c>
      <c r="AV331" s="154">
        <v>48000</v>
      </c>
      <c r="AX331" s="154" t="s">
        <v>6215</v>
      </c>
      <c r="AY331" s="154" t="s">
        <v>6215</v>
      </c>
      <c r="AZ331" s="154" t="s">
        <v>6215</v>
      </c>
      <c r="BA331" s="154" t="s">
        <v>6215</v>
      </c>
      <c r="BB331" s="154" t="s">
        <v>6215</v>
      </c>
      <c r="BC331" s="154" t="s">
        <v>7394</v>
      </c>
      <c r="BD331" s="154" t="s">
        <v>6892</v>
      </c>
      <c r="BE331" s="154" t="s">
        <v>6218</v>
      </c>
      <c r="BF331" s="154" t="s">
        <v>10409</v>
      </c>
    </row>
    <row r="332" spans="1:59" x14ac:dyDescent="0.35">
      <c r="A332" s="98" t="s">
        <v>9763</v>
      </c>
      <c r="B332" s="17">
        <v>45491.589305555557</v>
      </c>
      <c r="C332" t="s">
        <v>2652</v>
      </c>
      <c r="D332" t="s">
        <v>9693</v>
      </c>
      <c r="E332" s="98" t="s">
        <v>32</v>
      </c>
      <c r="F332" t="s">
        <v>6213</v>
      </c>
      <c r="G332" t="s">
        <v>1248</v>
      </c>
      <c r="H332" s="115">
        <v>2019</v>
      </c>
      <c r="I332" t="s">
        <v>6230</v>
      </c>
      <c r="J332" t="s">
        <v>6215</v>
      </c>
      <c r="K332" t="s">
        <v>6216</v>
      </c>
      <c r="L332" t="s">
        <v>6215</v>
      </c>
      <c r="M332" t="s">
        <v>6217</v>
      </c>
      <c r="O332" t="s">
        <v>6215</v>
      </c>
      <c r="S332" s="107">
        <v>125</v>
      </c>
      <c r="T332" s="98" t="s">
        <v>6215</v>
      </c>
      <c r="U332" t="s">
        <v>8150</v>
      </c>
      <c r="V332" t="s">
        <v>6218</v>
      </c>
      <c r="W332" t="s">
        <v>6219</v>
      </c>
      <c r="Y332" s="98">
        <v>2</v>
      </c>
      <c r="Z332" s="98">
        <v>2</v>
      </c>
      <c r="AA332" s="98">
        <v>1</v>
      </c>
      <c r="AB332" s="98">
        <f>Y332+Z332+AA332</f>
        <v>5</v>
      </c>
      <c r="AC332" t="s">
        <v>6220</v>
      </c>
      <c r="AD332" t="s">
        <v>9694</v>
      </c>
      <c r="AF332" s="12">
        <v>1</v>
      </c>
      <c r="AG332" s="12">
        <v>7</v>
      </c>
      <c r="AH332" s="12">
        <f>AF332+AG332</f>
        <v>8</v>
      </c>
      <c r="AJ332" s="238">
        <v>20000</v>
      </c>
      <c r="AK332" s="238">
        <v>15000</v>
      </c>
      <c r="AL332" t="s">
        <v>7392</v>
      </c>
      <c r="AM332" t="s">
        <v>6215</v>
      </c>
      <c r="AN332" t="s">
        <v>6896</v>
      </c>
      <c r="AP332" s="238">
        <v>5700</v>
      </c>
      <c r="AQ332" s="113">
        <f t="shared" si="15"/>
        <v>132.31781345973943</v>
      </c>
      <c r="AR332" s="238">
        <v>16700</v>
      </c>
      <c r="AS332" s="141" t="s">
        <v>6223</v>
      </c>
      <c r="AT332" s="238">
        <v>15000</v>
      </c>
      <c r="AU332" s="238">
        <v>400000</v>
      </c>
      <c r="AV332" s="238">
        <v>250000</v>
      </c>
      <c r="AX332" t="s">
        <v>6215</v>
      </c>
      <c r="AY332" t="s">
        <v>6215</v>
      </c>
      <c r="AZ332" t="s">
        <v>6218</v>
      </c>
      <c r="BA332" t="s">
        <v>6215</v>
      </c>
      <c r="BB332" t="s">
        <v>6215</v>
      </c>
      <c r="BC332" t="s">
        <v>9695</v>
      </c>
      <c r="BD332" t="s">
        <v>9696</v>
      </c>
      <c r="BE332" t="s">
        <v>6218</v>
      </c>
      <c r="BF332" t="s">
        <v>6218</v>
      </c>
    </row>
    <row r="333" spans="1:59" x14ac:dyDescent="0.35">
      <c r="A333" s="98" t="s">
        <v>6453</v>
      </c>
      <c r="B333" s="17">
        <v>45016.516967592594</v>
      </c>
      <c r="C333" s="98" t="s">
        <v>2227</v>
      </c>
      <c r="D333" s="98" t="s">
        <v>6454</v>
      </c>
      <c r="E333" s="244" t="s">
        <v>14</v>
      </c>
      <c r="F333" s="98" t="s">
        <v>6213</v>
      </c>
      <c r="G333" s="98" t="s">
        <v>1245</v>
      </c>
      <c r="H333" s="115">
        <v>2017</v>
      </c>
      <c r="I333" s="98" t="s">
        <v>6214</v>
      </c>
      <c r="J333" s="98" t="s">
        <v>6215</v>
      </c>
      <c r="K333" s="98" t="s">
        <v>6216</v>
      </c>
      <c r="L333" s="98" t="s">
        <v>6215</v>
      </c>
      <c r="M333" s="98" t="s">
        <v>6217</v>
      </c>
      <c r="O333" s="98" t="s">
        <v>6215</v>
      </c>
      <c r="Q333" s="107">
        <v>100</v>
      </c>
      <c r="R333" s="107">
        <v>150</v>
      </c>
      <c r="S333" s="107">
        <v>250</v>
      </c>
      <c r="T333" s="98" t="s">
        <v>6215</v>
      </c>
      <c r="V333" s="98" t="s">
        <v>6218</v>
      </c>
      <c r="W333" s="98" t="s">
        <v>6268</v>
      </c>
      <c r="AB333" s="98">
        <v>4</v>
      </c>
      <c r="AC333" s="98" t="s">
        <v>6220</v>
      </c>
      <c r="AD333" s="98" t="s">
        <v>6455</v>
      </c>
      <c r="AJ333" s="18"/>
      <c r="AK333" s="18"/>
      <c r="AM333" s="98" t="s">
        <v>6215</v>
      </c>
      <c r="AN333" s="98" t="s">
        <v>6233</v>
      </c>
      <c r="AP333" s="264">
        <v>3500</v>
      </c>
      <c r="AQ333" s="113">
        <f t="shared" si="15"/>
        <v>81.247780194576833</v>
      </c>
      <c r="AR333" s="18">
        <v>3500</v>
      </c>
      <c r="AS333" s="141" t="s">
        <v>6223</v>
      </c>
      <c r="AT333" s="96"/>
      <c r="AU333" s="18">
        <v>200000</v>
      </c>
      <c r="AV333" s="18"/>
      <c r="AX333" s="98" t="s">
        <v>6215</v>
      </c>
      <c r="AY333" s="98" t="s">
        <v>6215</v>
      </c>
      <c r="AZ333" s="98" t="s">
        <v>6215</v>
      </c>
      <c r="BA333" s="98" t="s">
        <v>6215</v>
      </c>
      <c r="BB333" s="98" t="s">
        <v>6218</v>
      </c>
      <c r="BD333" s="98" t="s">
        <v>6456</v>
      </c>
      <c r="BF333" s="98" t="s">
        <v>6235</v>
      </c>
      <c r="BG333" s="98" t="s">
        <v>6457</v>
      </c>
    </row>
    <row r="334" spans="1:59" x14ac:dyDescent="0.35">
      <c r="A334" s="98" t="s">
        <v>7381</v>
      </c>
      <c r="B334" s="17">
        <v>45126.45171296296</v>
      </c>
      <c r="C334" s="98" t="s">
        <v>7382</v>
      </c>
      <c r="D334" s="98" t="s">
        <v>7383</v>
      </c>
      <c r="E334" s="98" t="s">
        <v>131</v>
      </c>
      <c r="F334" s="98" t="s">
        <v>6581</v>
      </c>
      <c r="G334" s="98" t="s">
        <v>1248</v>
      </c>
      <c r="H334" s="115">
        <v>2000</v>
      </c>
      <c r="I334" s="98" t="s">
        <v>6294</v>
      </c>
      <c r="J334" s="98" t="s">
        <v>6215</v>
      </c>
      <c r="K334" s="98" t="s">
        <v>6216</v>
      </c>
      <c r="L334" s="98" t="s">
        <v>6215</v>
      </c>
      <c r="M334" s="98" t="s">
        <v>6267</v>
      </c>
      <c r="O334" s="98" t="s">
        <v>6215</v>
      </c>
      <c r="S334" s="107">
        <v>144</v>
      </c>
      <c r="T334" s="98" t="s">
        <v>6215</v>
      </c>
      <c r="V334" s="98" t="s">
        <v>6215</v>
      </c>
      <c r="W334" s="98" t="s">
        <v>6219</v>
      </c>
      <c r="AB334" s="98">
        <v>20</v>
      </c>
      <c r="AC334" s="98" t="s">
        <v>6220</v>
      </c>
      <c r="AD334" s="98" t="s">
        <v>7384</v>
      </c>
      <c r="AJ334" s="18"/>
      <c r="AK334" s="18"/>
      <c r="AN334" s="98" t="s">
        <v>6262</v>
      </c>
      <c r="AP334" s="264">
        <v>3500</v>
      </c>
      <c r="AQ334" s="113">
        <f t="shared" si="15"/>
        <v>81.247780194576833</v>
      </c>
      <c r="AR334" s="18">
        <v>8500</v>
      </c>
      <c r="AS334" s="141" t="s">
        <v>6223</v>
      </c>
      <c r="AT334" s="96"/>
      <c r="AU334" s="18"/>
      <c r="AV334" s="18"/>
      <c r="AX334" s="98" t="s">
        <v>6215</v>
      </c>
      <c r="AY334" s="98" t="s">
        <v>6215</v>
      </c>
      <c r="AZ334" s="98" t="s">
        <v>6215</v>
      </c>
      <c r="BA334" s="98" t="s">
        <v>6215</v>
      </c>
      <c r="BB334" s="98" t="s">
        <v>6215</v>
      </c>
      <c r="BD334" s="98" t="s">
        <v>7385</v>
      </c>
      <c r="BF334" s="98" t="s">
        <v>6218</v>
      </c>
      <c r="BG334" s="98" t="s">
        <v>7386</v>
      </c>
    </row>
    <row r="335" spans="1:59" x14ac:dyDescent="0.35">
      <c r="A335" s="98" t="s">
        <v>7602</v>
      </c>
      <c r="B335" s="17">
        <v>45138.537002314813</v>
      </c>
      <c r="C335" s="98" t="s">
        <v>1082</v>
      </c>
      <c r="D335" t="s">
        <v>7603</v>
      </c>
      <c r="E335" s="98" t="s">
        <v>230</v>
      </c>
      <c r="F335" s="98" t="s">
        <v>6481</v>
      </c>
      <c r="G335" s="98" t="s">
        <v>1245</v>
      </c>
      <c r="H335" s="115">
        <v>2015</v>
      </c>
      <c r="I335" s="98" t="s">
        <v>6214</v>
      </c>
      <c r="J335" s="98" t="s">
        <v>6215</v>
      </c>
      <c r="K335" s="98" t="s">
        <v>6216</v>
      </c>
      <c r="L335" s="98" t="s">
        <v>6215</v>
      </c>
      <c r="M335" s="98" t="s">
        <v>6267</v>
      </c>
      <c r="O335" s="98" t="s">
        <v>6215</v>
      </c>
      <c r="S335" s="107">
        <v>186</v>
      </c>
      <c r="T335" s="98" t="s">
        <v>6215</v>
      </c>
      <c r="V335" s="98" t="s">
        <v>6218</v>
      </c>
      <c r="W335" s="98" t="s">
        <v>6268</v>
      </c>
      <c r="AB335" s="98">
        <v>8</v>
      </c>
      <c r="AC335" s="98" t="s">
        <v>6220</v>
      </c>
      <c r="AD335" s="98" t="s">
        <v>7604</v>
      </c>
      <c r="AJ335" s="18"/>
      <c r="AK335" s="18"/>
      <c r="AM335" s="98" t="s">
        <v>6218</v>
      </c>
      <c r="AN335" s="98" t="s">
        <v>6248</v>
      </c>
      <c r="AP335" s="264">
        <v>3500</v>
      </c>
      <c r="AQ335" s="113">
        <f t="shared" si="15"/>
        <v>81.247780194576833</v>
      </c>
      <c r="AR335" s="18">
        <v>5000</v>
      </c>
      <c r="AS335" s="141" t="s">
        <v>6223</v>
      </c>
      <c r="AT335" s="96"/>
      <c r="AU335" s="18"/>
      <c r="AV335" s="18"/>
      <c r="AX335" s="98" t="s">
        <v>6215</v>
      </c>
      <c r="AY335" s="98" t="s">
        <v>6215</v>
      </c>
      <c r="AZ335" s="98" t="s">
        <v>6215</v>
      </c>
      <c r="BA335" s="98" t="s">
        <v>6215</v>
      </c>
      <c r="BB335" s="98" t="s">
        <v>6215</v>
      </c>
      <c r="BD335" s="98" t="s">
        <v>7605</v>
      </c>
      <c r="BF335" s="98" t="s">
        <v>6235</v>
      </c>
      <c r="BG335" s="98" t="s">
        <v>7606</v>
      </c>
    </row>
    <row r="336" spans="1:59" x14ac:dyDescent="0.35">
      <c r="A336" s="98" t="s">
        <v>6265</v>
      </c>
      <c r="B336" s="17">
        <v>44910.535636574074</v>
      </c>
      <c r="C336" s="98" t="s">
        <v>335</v>
      </c>
      <c r="D336" s="98" t="s">
        <v>6266</v>
      </c>
      <c r="E336" s="98" t="s">
        <v>58</v>
      </c>
      <c r="F336" s="98" t="s">
        <v>6213</v>
      </c>
      <c r="G336" s="98" t="s">
        <v>1245</v>
      </c>
      <c r="H336" s="115">
        <v>2018</v>
      </c>
      <c r="I336" s="98" t="s">
        <v>6230</v>
      </c>
      <c r="J336" s="98" t="s">
        <v>6215</v>
      </c>
      <c r="K336" s="98" t="s">
        <v>6216</v>
      </c>
      <c r="L336" s="98" t="s">
        <v>6215</v>
      </c>
      <c r="M336" s="98" t="s">
        <v>6267</v>
      </c>
      <c r="O336" s="98" t="s">
        <v>6218</v>
      </c>
      <c r="S336" s="107">
        <v>149</v>
      </c>
      <c r="T336" s="98" t="s">
        <v>6215</v>
      </c>
      <c r="V336" s="98" t="s">
        <v>6218</v>
      </c>
      <c r="W336" s="98" t="s">
        <v>6268</v>
      </c>
      <c r="AB336" s="98">
        <v>5</v>
      </c>
      <c r="AC336" s="98" t="s">
        <v>6220</v>
      </c>
      <c r="AD336" s="98" t="s">
        <v>6269</v>
      </c>
      <c r="AJ336" s="18"/>
      <c r="AK336" s="18"/>
      <c r="AM336" s="98" t="s">
        <v>6215</v>
      </c>
      <c r="AN336" s="98" t="s">
        <v>6262</v>
      </c>
      <c r="AP336" s="264">
        <v>3500</v>
      </c>
      <c r="AQ336" s="113">
        <f t="shared" si="15"/>
        <v>81.247780194576833</v>
      </c>
      <c r="AR336" s="18">
        <v>3500</v>
      </c>
      <c r="AS336" s="141" t="s">
        <v>6223</v>
      </c>
      <c r="AT336" s="96"/>
      <c r="AU336" s="18"/>
      <c r="AV336" s="18"/>
      <c r="AX336" s="98" t="s">
        <v>6215</v>
      </c>
      <c r="AY336" s="98" t="s">
        <v>6215</v>
      </c>
      <c r="AZ336" s="98" t="s">
        <v>6215</v>
      </c>
      <c r="BA336" s="98" t="s">
        <v>6215</v>
      </c>
      <c r="BB336" s="98" t="s">
        <v>6218</v>
      </c>
      <c r="BD336" s="98" t="s">
        <v>6270</v>
      </c>
      <c r="BF336" s="98" t="s">
        <v>6271</v>
      </c>
      <c r="BG336" s="98" t="s">
        <v>6272</v>
      </c>
    </row>
    <row r="337" spans="1:59" x14ac:dyDescent="0.35">
      <c r="A337" s="98" t="s">
        <v>6578</v>
      </c>
      <c r="B337" s="17">
        <v>45037.498703703706</v>
      </c>
      <c r="C337" s="98" t="s">
        <v>6579</v>
      </c>
      <c r="D337" s="98" t="s">
        <v>6580</v>
      </c>
      <c r="E337" s="98" t="s">
        <v>127</v>
      </c>
      <c r="F337" s="98" t="s">
        <v>6581</v>
      </c>
      <c r="G337" s="98" t="s">
        <v>1245</v>
      </c>
      <c r="H337" s="115">
        <v>2020</v>
      </c>
      <c r="I337" s="98" t="s">
        <v>6214</v>
      </c>
      <c r="J337" s="98" t="s">
        <v>6215</v>
      </c>
      <c r="K337" s="98" t="s">
        <v>6216</v>
      </c>
      <c r="L337" s="98" t="s">
        <v>6218</v>
      </c>
      <c r="M337" s="98" t="s">
        <v>6231</v>
      </c>
      <c r="O337" s="98" t="s">
        <v>6218</v>
      </c>
      <c r="S337" s="107">
        <v>166</v>
      </c>
      <c r="T337" s="98" t="s">
        <v>6215</v>
      </c>
      <c r="V337" s="98" t="s">
        <v>6215</v>
      </c>
      <c r="W337" s="98" t="s">
        <v>6268</v>
      </c>
      <c r="AB337" s="98">
        <v>8</v>
      </c>
      <c r="AC337" s="98" t="s">
        <v>6220</v>
      </c>
      <c r="AD337" s="98" t="s">
        <v>6582</v>
      </c>
      <c r="AJ337" s="18"/>
      <c r="AK337" s="18"/>
      <c r="AM337" s="98" t="s">
        <v>6215</v>
      </c>
      <c r="AN337" s="98" t="s">
        <v>6262</v>
      </c>
      <c r="AP337" s="264">
        <v>3500</v>
      </c>
      <c r="AQ337" s="113">
        <f t="shared" si="15"/>
        <v>81.247780194576833</v>
      </c>
      <c r="AR337" s="18">
        <v>6800</v>
      </c>
      <c r="AS337" s="141" t="s">
        <v>6223</v>
      </c>
      <c r="AT337" s="96"/>
      <c r="AU337" s="18"/>
      <c r="AV337" s="18"/>
      <c r="AX337" s="98" t="s">
        <v>6215</v>
      </c>
      <c r="AY337" s="98" t="s">
        <v>6215</v>
      </c>
      <c r="AZ337" s="98" t="s">
        <v>6215</v>
      </c>
      <c r="BA337" s="98" t="s">
        <v>6215</v>
      </c>
      <c r="BB337" s="98" t="s">
        <v>6218</v>
      </c>
      <c r="BD337" s="98" t="s">
        <v>6583</v>
      </c>
      <c r="BF337" s="98" t="s">
        <v>6235</v>
      </c>
      <c r="BG337" s="98" t="s">
        <v>6584</v>
      </c>
    </row>
    <row r="338" spans="1:59" x14ac:dyDescent="0.35">
      <c r="A338" s="98" t="s">
        <v>10780</v>
      </c>
      <c r="B338" s="17">
        <v>45712.665625000001</v>
      </c>
      <c r="C338" s="154" t="s">
        <v>10908</v>
      </c>
      <c r="D338" s="154" t="s">
        <v>10909</v>
      </c>
      <c r="E338" t="s">
        <v>247</v>
      </c>
      <c r="F338" s="154" t="s">
        <v>6481</v>
      </c>
      <c r="G338" s="154" t="s">
        <v>1248</v>
      </c>
      <c r="H338" s="115">
        <v>2014</v>
      </c>
      <c r="I338" s="154" t="s">
        <v>6230</v>
      </c>
      <c r="J338" s="154" t="s">
        <v>6215</v>
      </c>
      <c r="K338" s="154" t="s">
        <v>6216</v>
      </c>
      <c r="L338" s="154" t="s">
        <v>6215</v>
      </c>
      <c r="M338" s="154" t="s">
        <v>6267</v>
      </c>
      <c r="O338" s="154" t="s">
        <v>6218</v>
      </c>
      <c r="Q338" s="243">
        <v>136</v>
      </c>
      <c r="R338" s="243">
        <v>135</v>
      </c>
      <c r="S338" s="243">
        <f>Q338+R338</f>
        <v>271</v>
      </c>
      <c r="T338" s="154" t="s">
        <v>6215</v>
      </c>
      <c r="U338" s="154" t="s">
        <v>7390</v>
      </c>
      <c r="V338" s="154" t="s">
        <v>6218</v>
      </c>
      <c r="W338" s="154" t="s">
        <v>6219</v>
      </c>
      <c r="Y338" s="244">
        <v>5</v>
      </c>
      <c r="Z338" s="244">
        <v>7</v>
      </c>
      <c r="AA338" s="244">
        <v>1</v>
      </c>
      <c r="AB338" s="98">
        <f>SUM(Y338:AA338)</f>
        <v>13</v>
      </c>
      <c r="AC338" s="154" t="s">
        <v>6246</v>
      </c>
      <c r="AD338" s="154" t="s">
        <v>10910</v>
      </c>
      <c r="AF338" s="315">
        <v>5</v>
      </c>
      <c r="AG338" s="315">
        <v>7</v>
      </c>
      <c r="AH338" s="12">
        <f>SUM(AF338:AG338)</f>
        <v>12</v>
      </c>
      <c r="AJ338" s="316">
        <v>20000</v>
      </c>
      <c r="AK338" s="316">
        <v>10000</v>
      </c>
      <c r="AL338" s="154" t="s">
        <v>8363</v>
      </c>
      <c r="AM338" s="154" t="s">
        <v>6215</v>
      </c>
      <c r="AN338" s="154" t="s">
        <v>6233</v>
      </c>
      <c r="AP338" s="316">
        <v>4900</v>
      </c>
      <c r="AQ338" s="113">
        <f t="shared" si="15"/>
        <v>113.74689227240756</v>
      </c>
      <c r="AR338" s="316">
        <v>10200</v>
      </c>
      <c r="AS338" s="141" t="s">
        <v>6223</v>
      </c>
      <c r="AT338" s="316">
        <v>5000</v>
      </c>
      <c r="AU338" s="316">
        <v>462000</v>
      </c>
      <c r="AV338" s="316">
        <v>376000</v>
      </c>
      <c r="AX338" s="154" t="s">
        <v>6215</v>
      </c>
      <c r="AY338" s="154" t="s">
        <v>6215</v>
      </c>
      <c r="AZ338" s="154" t="s">
        <v>6215</v>
      </c>
      <c r="BA338" s="154" t="s">
        <v>6215</v>
      </c>
      <c r="BB338" s="154" t="s">
        <v>6215</v>
      </c>
      <c r="BC338" s="154" t="s">
        <v>7311</v>
      </c>
      <c r="BD338" s="154" t="s">
        <v>10911</v>
      </c>
      <c r="BE338" s="154" t="s">
        <v>6218</v>
      </c>
      <c r="BF338" s="154" t="s">
        <v>7311</v>
      </c>
    </row>
    <row r="339" spans="1:59" x14ac:dyDescent="0.35">
      <c r="A339" s="98" t="s">
        <v>10096</v>
      </c>
      <c r="B339" s="17">
        <v>45549.467719907407</v>
      </c>
      <c r="C339" s="154" t="s">
        <v>4262</v>
      </c>
      <c r="D339" s="154" t="s">
        <v>10244</v>
      </c>
      <c r="E339" s="244" t="s">
        <v>58</v>
      </c>
      <c r="F339" s="154" t="s">
        <v>6213</v>
      </c>
      <c r="G339" s="154" t="s">
        <v>1248</v>
      </c>
      <c r="H339" s="115">
        <v>2004</v>
      </c>
      <c r="I339" s="154" t="s">
        <v>6230</v>
      </c>
      <c r="J339" s="154" t="s">
        <v>6215</v>
      </c>
      <c r="K339" s="154" t="s">
        <v>6216</v>
      </c>
      <c r="L339" s="154" t="s">
        <v>6215</v>
      </c>
      <c r="M339" s="154" t="s">
        <v>6231</v>
      </c>
      <c r="O339" s="154" t="s">
        <v>6218</v>
      </c>
      <c r="Q339" s="319">
        <v>146</v>
      </c>
      <c r="R339" s="319">
        <v>147</v>
      </c>
      <c r="S339" s="319">
        <f>SUM(Q339:R339)</f>
        <v>293</v>
      </c>
      <c r="T339" s="244" t="s">
        <v>6215</v>
      </c>
      <c r="U339" s="154" t="s">
        <v>6474</v>
      </c>
      <c r="V339" s="154" t="s">
        <v>6218</v>
      </c>
      <c r="W339" s="154" t="s">
        <v>6268</v>
      </c>
      <c r="Y339" s="244">
        <v>8</v>
      </c>
      <c r="Z339" s="244">
        <v>6</v>
      </c>
      <c r="AA339" s="244">
        <v>4</v>
      </c>
      <c r="AB339" s="98">
        <f>SUM(Y339:AA339)</f>
        <v>18</v>
      </c>
      <c r="AC339" s="154" t="s">
        <v>6220</v>
      </c>
      <c r="AD339" s="154" t="s">
        <v>7465</v>
      </c>
      <c r="AF339" s="315">
        <v>6</v>
      </c>
      <c r="AG339" s="315">
        <v>8</v>
      </c>
      <c r="AH339" s="12">
        <f>SUM(AF339:AG339)</f>
        <v>14</v>
      </c>
      <c r="AJ339" s="316">
        <v>10000</v>
      </c>
      <c r="AK339" s="316">
        <v>8000</v>
      </c>
      <c r="AL339" s="154" t="s">
        <v>8267</v>
      </c>
      <c r="AM339" s="154" t="s">
        <v>6215</v>
      </c>
      <c r="AN339" s="154" t="s">
        <v>6262</v>
      </c>
      <c r="AP339" s="316">
        <v>3000</v>
      </c>
      <c r="AQ339" s="113">
        <f t="shared" si="15"/>
        <v>69.640954452494427</v>
      </c>
      <c r="AR339" s="316">
        <v>5000</v>
      </c>
      <c r="AS339" s="141" t="s">
        <v>6223</v>
      </c>
      <c r="AT339" s="318">
        <v>10000</v>
      </c>
      <c r="AU339" s="318">
        <v>341100</v>
      </c>
      <c r="AV339" s="316">
        <v>275400</v>
      </c>
      <c r="AX339" s="154" t="s">
        <v>6215</v>
      </c>
      <c r="AY339" s="154" t="s">
        <v>6215</v>
      </c>
      <c r="AZ339" s="154" t="s">
        <v>6215</v>
      </c>
      <c r="BA339" s="154" t="s">
        <v>6215</v>
      </c>
      <c r="BB339" s="154" t="s">
        <v>6218</v>
      </c>
      <c r="BC339" s="154" t="s">
        <v>8686</v>
      </c>
      <c r="BD339" s="154" t="s">
        <v>10245</v>
      </c>
      <c r="BE339" s="154" t="s">
        <v>6218</v>
      </c>
      <c r="BF339" s="154" t="s">
        <v>10246</v>
      </c>
    </row>
    <row r="340" spans="1:59" x14ac:dyDescent="0.35">
      <c r="A340" s="98" t="s">
        <v>9727</v>
      </c>
      <c r="B340" s="17">
        <v>45495.797361111108</v>
      </c>
      <c r="C340" t="s">
        <v>2675</v>
      </c>
      <c r="D340" t="s">
        <v>9759</v>
      </c>
      <c r="E340" s="98" t="s">
        <v>58</v>
      </c>
      <c r="F340" t="s">
        <v>6213</v>
      </c>
      <c r="G340" t="s">
        <v>1248</v>
      </c>
      <c r="H340" s="115">
        <v>2000</v>
      </c>
      <c r="I340" t="s">
        <v>6230</v>
      </c>
      <c r="J340" t="s">
        <v>6215</v>
      </c>
      <c r="K340" t="s">
        <v>6216</v>
      </c>
      <c r="L340" t="s">
        <v>6215</v>
      </c>
      <c r="M340" t="s">
        <v>6267</v>
      </c>
      <c r="O340" t="s">
        <v>6215</v>
      </c>
      <c r="Q340" s="107">
        <v>176</v>
      </c>
      <c r="R340" s="107">
        <v>165</v>
      </c>
      <c r="S340" s="107">
        <f>Q340+R340</f>
        <v>341</v>
      </c>
      <c r="T340" s="98" t="s">
        <v>6215</v>
      </c>
      <c r="U340" t="s">
        <v>8150</v>
      </c>
      <c r="V340" t="s">
        <v>6215</v>
      </c>
      <c r="W340" t="s">
        <v>6219</v>
      </c>
      <c r="Y340" s="98">
        <v>6</v>
      </c>
      <c r="Z340" s="98">
        <v>5</v>
      </c>
      <c r="AA340" s="98">
        <v>0</v>
      </c>
      <c r="AB340" s="98">
        <f>Y340+Z340+AA340</f>
        <v>11</v>
      </c>
      <c r="AC340" t="s">
        <v>6220</v>
      </c>
      <c r="AD340" t="s">
        <v>9760</v>
      </c>
      <c r="AF340" s="12">
        <v>8</v>
      </c>
      <c r="AG340" s="12">
        <v>11</v>
      </c>
      <c r="AH340" s="12">
        <f>AF340+AG340</f>
        <v>19</v>
      </c>
      <c r="AJ340" s="238">
        <v>20000</v>
      </c>
      <c r="AK340" s="238">
        <v>9000</v>
      </c>
      <c r="AL340" t="s">
        <v>8267</v>
      </c>
      <c r="AM340" t="s">
        <v>6215</v>
      </c>
      <c r="AN340" t="s">
        <v>6233</v>
      </c>
      <c r="AP340" s="238">
        <v>4000</v>
      </c>
      <c r="AQ340" s="113">
        <f t="shared" si="15"/>
        <v>92.85460593665924</v>
      </c>
      <c r="AR340" s="238">
        <v>9000</v>
      </c>
      <c r="AS340" s="141" t="s">
        <v>6223</v>
      </c>
      <c r="AT340" s="310">
        <v>1500000</v>
      </c>
      <c r="AU340" s="238">
        <v>526290</v>
      </c>
      <c r="AV340" s="238">
        <v>415000</v>
      </c>
      <c r="AX340" t="s">
        <v>6215</v>
      </c>
      <c r="AY340" t="s">
        <v>6215</v>
      </c>
      <c r="AZ340" t="s">
        <v>6215</v>
      </c>
      <c r="BA340" t="s">
        <v>6215</v>
      </c>
      <c r="BB340" t="s">
        <v>6215</v>
      </c>
      <c r="BC340" t="s">
        <v>9761</v>
      </c>
      <c r="BD340" t="s">
        <v>9762</v>
      </c>
      <c r="BE340" t="s">
        <v>6218</v>
      </c>
      <c r="BF340" t="s">
        <v>6235</v>
      </c>
    </row>
    <row r="341" spans="1:59" x14ac:dyDescent="0.35">
      <c r="A341" s="98" t="s">
        <v>9730</v>
      </c>
      <c r="B341" s="17">
        <v>45490.73364583333</v>
      </c>
      <c r="C341" t="s">
        <v>4270</v>
      </c>
      <c r="D341" t="s">
        <v>9689</v>
      </c>
      <c r="E341" s="244" t="s">
        <v>14</v>
      </c>
      <c r="F341" t="s">
        <v>6213</v>
      </c>
      <c r="G341" t="s">
        <v>1245</v>
      </c>
      <c r="H341" s="115">
        <v>2021</v>
      </c>
      <c r="I341" t="s">
        <v>6214</v>
      </c>
      <c r="J341" t="s">
        <v>6295</v>
      </c>
      <c r="K341" t="s">
        <v>6216</v>
      </c>
      <c r="L341" t="s">
        <v>6215</v>
      </c>
      <c r="M341" t="s">
        <v>6231</v>
      </c>
      <c r="O341" t="s">
        <v>6218</v>
      </c>
      <c r="Q341" s="107">
        <v>55</v>
      </c>
      <c r="R341" s="107">
        <v>50</v>
      </c>
      <c r="S341" s="107">
        <v>105</v>
      </c>
      <c r="T341" s="98" t="s">
        <v>6215</v>
      </c>
      <c r="U341" t="s">
        <v>8150</v>
      </c>
      <c r="V341" t="s">
        <v>6218</v>
      </c>
      <c r="W341" t="s">
        <v>6219</v>
      </c>
      <c r="Y341" s="98">
        <v>2</v>
      </c>
      <c r="Z341" s="98">
        <v>2</v>
      </c>
      <c r="AA341" s="98">
        <v>0</v>
      </c>
      <c r="AB341" s="98">
        <f>Y341+Z341+AA341</f>
        <v>4</v>
      </c>
      <c r="AC341" t="s">
        <v>6220</v>
      </c>
      <c r="AD341" t="s">
        <v>9690</v>
      </c>
      <c r="AF341" s="12">
        <v>1</v>
      </c>
      <c r="AG341" s="12">
        <v>5</v>
      </c>
      <c r="AH341" s="12">
        <f>AF341+AG341</f>
        <v>6</v>
      </c>
      <c r="AJ341" s="238">
        <v>8500</v>
      </c>
      <c r="AK341" s="238">
        <v>7500</v>
      </c>
      <c r="AL341" t="s">
        <v>8267</v>
      </c>
      <c r="AM341" t="s">
        <v>6215</v>
      </c>
      <c r="AN341" t="s">
        <v>6262</v>
      </c>
      <c r="AP341" s="238">
        <v>4500</v>
      </c>
      <c r="AQ341" s="113">
        <f t="shared" si="15"/>
        <v>104.46143167874165</v>
      </c>
      <c r="AR341" s="238">
        <v>8500</v>
      </c>
      <c r="AS341" s="141" t="s">
        <v>6223</v>
      </c>
      <c r="AT341" s="238">
        <v>20000</v>
      </c>
      <c r="AU341" s="238">
        <v>227500</v>
      </c>
      <c r="AV341" s="238">
        <v>85000</v>
      </c>
      <c r="AX341" t="s">
        <v>6215</v>
      </c>
      <c r="AY341" t="s">
        <v>6215</v>
      </c>
      <c r="AZ341" t="s">
        <v>6215</v>
      </c>
      <c r="BA341" t="s">
        <v>6215</v>
      </c>
      <c r="BB341" t="s">
        <v>6215</v>
      </c>
      <c r="BC341" t="s">
        <v>8865</v>
      </c>
      <c r="BD341" t="s">
        <v>9691</v>
      </c>
      <c r="BE341" t="s">
        <v>6218</v>
      </c>
      <c r="BF341" t="s">
        <v>6299</v>
      </c>
    </row>
    <row r="342" spans="1:59" x14ac:dyDescent="0.35">
      <c r="A342" s="98" t="s">
        <v>10127</v>
      </c>
      <c r="B342" s="17">
        <v>45559</v>
      </c>
      <c r="C342" s="154" t="s">
        <v>3117</v>
      </c>
      <c r="D342" s="154" t="s">
        <v>10271</v>
      </c>
      <c r="E342" s="244" t="s">
        <v>549</v>
      </c>
      <c r="F342" s="154" t="s">
        <v>6213</v>
      </c>
      <c r="G342" s="154" t="s">
        <v>1248</v>
      </c>
      <c r="H342" s="115">
        <v>2016</v>
      </c>
      <c r="I342" s="154" t="s">
        <v>6230</v>
      </c>
      <c r="J342" s="154" t="s">
        <v>6215</v>
      </c>
      <c r="K342" s="154" t="s">
        <v>6216</v>
      </c>
      <c r="L342" s="154" t="s">
        <v>6215</v>
      </c>
      <c r="M342" s="154" t="s">
        <v>6217</v>
      </c>
      <c r="O342" s="154" t="s">
        <v>6215</v>
      </c>
      <c r="Q342" s="319">
        <v>40</v>
      </c>
      <c r="R342" s="319">
        <v>32</v>
      </c>
      <c r="S342" s="319">
        <f>SUM(Q342:R342)</f>
        <v>72</v>
      </c>
      <c r="T342" s="244" t="s">
        <v>6215</v>
      </c>
      <c r="U342" s="154" t="s">
        <v>8150</v>
      </c>
      <c r="V342" s="154" t="s">
        <v>6218</v>
      </c>
      <c r="W342" s="154" t="s">
        <v>6268</v>
      </c>
      <c r="Y342" s="244">
        <v>1</v>
      </c>
      <c r="Z342" s="244">
        <v>1</v>
      </c>
      <c r="AA342" s="244">
        <v>1</v>
      </c>
      <c r="AB342" s="98">
        <f>SUM(Y342:AA342)</f>
        <v>3</v>
      </c>
      <c r="AC342" s="154" t="s">
        <v>6220</v>
      </c>
      <c r="AD342" s="154" t="s">
        <v>7465</v>
      </c>
      <c r="AF342" s="315">
        <v>1</v>
      </c>
      <c r="AG342" s="315">
        <v>3</v>
      </c>
      <c r="AH342" s="12">
        <f>SUM(AF342:AG342)</f>
        <v>4</v>
      </c>
      <c r="AJ342" s="316">
        <v>10000</v>
      </c>
      <c r="AK342" s="316">
        <v>7000</v>
      </c>
      <c r="AL342" s="154" t="s">
        <v>7392</v>
      </c>
      <c r="AM342" s="154" t="s">
        <v>6215</v>
      </c>
      <c r="AN342" s="154" t="s">
        <v>6262</v>
      </c>
      <c r="AP342" s="316">
        <v>4100</v>
      </c>
      <c r="AQ342" s="113">
        <f t="shared" si="15"/>
        <v>95.175971085075716</v>
      </c>
      <c r="AR342" s="316">
        <v>5400</v>
      </c>
      <c r="AS342" s="141" t="s">
        <v>6223</v>
      </c>
      <c r="AT342" s="318">
        <v>8600</v>
      </c>
      <c r="AU342" s="318">
        <v>77675</v>
      </c>
      <c r="AV342" s="316">
        <v>57000</v>
      </c>
      <c r="AX342" s="154" t="s">
        <v>6215</v>
      </c>
      <c r="AY342" s="154" t="s">
        <v>6215</v>
      </c>
      <c r="AZ342" s="154" t="s">
        <v>6215</v>
      </c>
      <c r="BA342" s="154" t="s">
        <v>6215</v>
      </c>
      <c r="BB342" s="154" t="s">
        <v>6215</v>
      </c>
      <c r="BC342" s="154" t="s">
        <v>10100</v>
      </c>
      <c r="BD342" s="154" t="s">
        <v>9748</v>
      </c>
      <c r="BE342" s="154" t="s">
        <v>6218</v>
      </c>
      <c r="BF342" s="154" t="s">
        <v>7311</v>
      </c>
    </row>
    <row r="343" spans="1:59" x14ac:dyDescent="0.35">
      <c r="A343" s="98" t="s">
        <v>6541</v>
      </c>
      <c r="B343" s="17">
        <v>45033.410081018519</v>
      </c>
      <c r="C343" s="98" t="s">
        <v>739</v>
      </c>
      <c r="D343" s="98" t="s">
        <v>6542</v>
      </c>
      <c r="E343" s="98" t="s">
        <v>58</v>
      </c>
      <c r="F343" s="98" t="s">
        <v>6213</v>
      </c>
      <c r="G343" s="98" t="s">
        <v>1248</v>
      </c>
      <c r="H343" s="115">
        <v>2013</v>
      </c>
      <c r="I343" s="98" t="s">
        <v>6230</v>
      </c>
      <c r="J343" s="98" t="s">
        <v>6215</v>
      </c>
      <c r="K343" s="98" t="s">
        <v>6216</v>
      </c>
      <c r="L343" s="98" t="s">
        <v>6215</v>
      </c>
      <c r="M343" s="98" t="s">
        <v>6217</v>
      </c>
      <c r="O343" s="98" t="s">
        <v>6215</v>
      </c>
      <c r="S343" s="107">
        <v>68</v>
      </c>
      <c r="T343" s="98" t="s">
        <v>6215</v>
      </c>
      <c r="V343" s="98" t="s">
        <v>6215</v>
      </c>
      <c r="W343" s="98" t="s">
        <v>6268</v>
      </c>
      <c r="AB343" s="98">
        <v>4</v>
      </c>
      <c r="AC343" s="98" t="s">
        <v>6220</v>
      </c>
      <c r="AD343" s="98" t="s">
        <v>6543</v>
      </c>
      <c r="AJ343" s="18"/>
      <c r="AK343" s="18"/>
      <c r="AM343" s="98" t="s">
        <v>6215</v>
      </c>
      <c r="AN343" s="98" t="s">
        <v>6262</v>
      </c>
      <c r="AP343" s="264">
        <v>3500</v>
      </c>
      <c r="AQ343" s="113">
        <f t="shared" si="15"/>
        <v>81.247780194576833</v>
      </c>
      <c r="AR343" s="18">
        <v>5000</v>
      </c>
      <c r="AS343" s="141" t="s">
        <v>6223</v>
      </c>
      <c r="AT343" s="96"/>
      <c r="AU343" s="18">
        <v>254000</v>
      </c>
      <c r="AV343" s="18"/>
      <c r="AX343" s="98" t="s">
        <v>6215</v>
      </c>
      <c r="AY343" s="98" t="s">
        <v>6215</v>
      </c>
      <c r="AZ343" s="98" t="s">
        <v>6215</v>
      </c>
      <c r="BA343" s="98" t="s">
        <v>6215</v>
      </c>
      <c r="BB343" s="98" t="s">
        <v>6215</v>
      </c>
      <c r="BD343" s="98" t="s">
        <v>6544</v>
      </c>
      <c r="BF343" s="98" t="s">
        <v>6271</v>
      </c>
      <c r="BG343" s="98" t="s">
        <v>6545</v>
      </c>
    </row>
    <row r="344" spans="1:59" x14ac:dyDescent="0.35">
      <c r="A344" s="98" t="s">
        <v>10764</v>
      </c>
      <c r="B344" s="17">
        <v>45712.74658564815</v>
      </c>
      <c r="C344" s="154" t="s">
        <v>10913</v>
      </c>
      <c r="D344" s="154" t="s">
        <v>10914</v>
      </c>
      <c r="E344" s="244" t="s">
        <v>2861</v>
      </c>
      <c r="F344" s="154" t="s">
        <v>6725</v>
      </c>
      <c r="G344" s="154" t="s">
        <v>1245</v>
      </c>
      <c r="H344" s="115">
        <v>2019</v>
      </c>
      <c r="I344" s="154" t="s">
        <v>6294</v>
      </c>
      <c r="J344" s="154" t="s">
        <v>6215</v>
      </c>
      <c r="K344" s="154" t="s">
        <v>6216</v>
      </c>
      <c r="L344" s="154" t="s">
        <v>6215</v>
      </c>
      <c r="M344" s="154" t="s">
        <v>6267</v>
      </c>
      <c r="O344" s="154" t="s">
        <v>6215</v>
      </c>
      <c r="Q344" s="243">
        <v>39</v>
      </c>
      <c r="R344" s="243">
        <v>21</v>
      </c>
      <c r="S344" s="243">
        <f>Q344+R344</f>
        <v>60</v>
      </c>
      <c r="T344" s="154" t="s">
        <v>6215</v>
      </c>
      <c r="U344" s="154" t="s">
        <v>6474</v>
      </c>
      <c r="V344" s="154" t="s">
        <v>6215</v>
      </c>
      <c r="W344" s="154" t="s">
        <v>6268</v>
      </c>
      <c r="Y344" s="244">
        <v>39</v>
      </c>
      <c r="Z344" s="244">
        <v>21</v>
      </c>
      <c r="AA344" s="244">
        <v>3</v>
      </c>
      <c r="AB344" s="98">
        <f>SUM(Y344:AA344)</f>
        <v>63</v>
      </c>
      <c r="AC344" s="154" t="s">
        <v>6246</v>
      </c>
      <c r="AD344" s="154" t="s">
        <v>8431</v>
      </c>
      <c r="AF344" s="315">
        <v>2</v>
      </c>
      <c r="AG344" s="315">
        <v>5</v>
      </c>
      <c r="AH344" s="12">
        <f>SUM(AF344:AG344)</f>
        <v>7</v>
      </c>
      <c r="AJ344" s="316">
        <v>7500</v>
      </c>
      <c r="AK344" s="316">
        <v>5500</v>
      </c>
      <c r="AL344" s="154" t="s">
        <v>7392</v>
      </c>
      <c r="AM344" s="154" t="s">
        <v>6215</v>
      </c>
      <c r="AN344" s="154" t="s">
        <v>6476</v>
      </c>
      <c r="AP344" s="316">
        <v>3600</v>
      </c>
      <c r="AQ344" s="113">
        <f t="shared" si="15"/>
        <v>83.569145342993309</v>
      </c>
      <c r="AR344" s="316">
        <v>3600</v>
      </c>
      <c r="AS344" s="141" t="s">
        <v>6223</v>
      </c>
      <c r="AT344" s="316">
        <v>5000</v>
      </c>
      <c r="AU344" s="316">
        <v>80000</v>
      </c>
      <c r="AV344" s="316">
        <v>40000</v>
      </c>
      <c r="AX344" s="154" t="s">
        <v>6215</v>
      </c>
      <c r="AY344" s="154" t="s">
        <v>6215</v>
      </c>
      <c r="AZ344" s="154" t="s">
        <v>6215</v>
      </c>
      <c r="BA344" s="154" t="s">
        <v>6215</v>
      </c>
      <c r="BB344" s="154" t="s">
        <v>6215</v>
      </c>
      <c r="BC344" s="154" t="s">
        <v>10665</v>
      </c>
      <c r="BD344" s="154" t="s">
        <v>10554</v>
      </c>
      <c r="BE344" s="154" t="s">
        <v>6215</v>
      </c>
      <c r="BF344" s="154" t="s">
        <v>9019</v>
      </c>
    </row>
    <row r="345" spans="1:59" x14ac:dyDescent="0.35">
      <c r="A345" s="98" t="s">
        <v>6873</v>
      </c>
      <c r="B345" s="17">
        <v>45077.468321759261</v>
      </c>
      <c r="C345" s="98" t="s">
        <v>646</v>
      </c>
      <c r="D345" s="141" t="s">
        <v>6874</v>
      </c>
      <c r="E345" s="98" t="s">
        <v>442</v>
      </c>
      <c r="F345" s="141" t="s">
        <v>6870</v>
      </c>
      <c r="G345" s="141" t="s">
        <v>1248</v>
      </c>
      <c r="H345" s="115">
        <v>2005</v>
      </c>
      <c r="I345" s="98" t="s">
        <v>6230</v>
      </c>
      <c r="J345" s="98" t="s">
        <v>6215</v>
      </c>
      <c r="K345" s="98" t="s">
        <v>6216</v>
      </c>
      <c r="L345" s="98" t="s">
        <v>6215</v>
      </c>
      <c r="M345" s="98" t="s">
        <v>6267</v>
      </c>
      <c r="O345" s="98" t="s">
        <v>6215</v>
      </c>
      <c r="S345" s="107">
        <v>185</v>
      </c>
      <c r="T345" s="98" t="s">
        <v>6215</v>
      </c>
      <c r="V345" s="98" t="s">
        <v>6215</v>
      </c>
      <c r="W345" s="98" t="s">
        <v>6219</v>
      </c>
      <c r="AB345" s="98">
        <v>12</v>
      </c>
      <c r="AC345" s="98" t="s">
        <v>6220</v>
      </c>
      <c r="AD345" s="98" t="s">
        <v>6552</v>
      </c>
      <c r="AJ345" s="18"/>
      <c r="AK345" s="18"/>
      <c r="AN345" s="98" t="s">
        <v>6233</v>
      </c>
      <c r="AP345" s="272">
        <v>3500</v>
      </c>
      <c r="AQ345" s="113">
        <f t="shared" si="15"/>
        <v>81.247780194576833</v>
      </c>
      <c r="AR345" s="273">
        <v>4500</v>
      </c>
      <c r="AS345" s="141" t="s">
        <v>6223</v>
      </c>
      <c r="AT345" s="274">
        <v>5000</v>
      </c>
      <c r="AU345" s="273">
        <v>550000</v>
      </c>
      <c r="AV345" s="273">
        <v>350000</v>
      </c>
      <c r="AX345" s="98" t="s">
        <v>6215</v>
      </c>
      <c r="AY345" s="98" t="s">
        <v>6215</v>
      </c>
      <c r="AZ345" s="98" t="s">
        <v>6215</v>
      </c>
      <c r="BA345" s="98" t="s">
        <v>6215</v>
      </c>
      <c r="BB345" s="98" t="s">
        <v>6215</v>
      </c>
      <c r="BD345" s="98" t="s">
        <v>6234</v>
      </c>
      <c r="BF345" s="98" t="s">
        <v>6271</v>
      </c>
      <c r="BG345" s="98" t="s">
        <v>6875</v>
      </c>
    </row>
    <row r="346" spans="1:59" x14ac:dyDescent="0.35">
      <c r="A346" s="98" t="s">
        <v>10846</v>
      </c>
      <c r="B346" s="117">
        <v>45743.698819444442</v>
      </c>
      <c r="C346" t="s">
        <v>11770</v>
      </c>
      <c r="D346" s="154" t="s">
        <v>11083</v>
      </c>
      <c r="E346" s="244" t="s">
        <v>420</v>
      </c>
      <c r="F346" s="154" t="s">
        <v>6293</v>
      </c>
      <c r="G346" s="154" t="s">
        <v>1248</v>
      </c>
      <c r="H346" s="115">
        <v>2009</v>
      </c>
      <c r="I346" s="154" t="s">
        <v>6294</v>
      </c>
      <c r="J346" s="154" t="s">
        <v>6215</v>
      </c>
      <c r="K346" s="154" t="s">
        <v>6216</v>
      </c>
      <c r="L346" s="154" t="s">
        <v>6215</v>
      </c>
      <c r="M346" s="154" t="s">
        <v>6267</v>
      </c>
      <c r="O346" s="154" t="s">
        <v>6218</v>
      </c>
      <c r="Q346" s="107">
        <v>146</v>
      </c>
      <c r="R346" s="107">
        <v>167</v>
      </c>
      <c r="S346" s="107">
        <v>313</v>
      </c>
      <c r="T346" s="154" t="s">
        <v>6215</v>
      </c>
      <c r="U346" s="154" t="s">
        <v>7390</v>
      </c>
      <c r="V346" s="154" t="s">
        <v>6215</v>
      </c>
      <c r="W346" s="154" t="s">
        <v>6219</v>
      </c>
      <c r="Y346" s="98">
        <v>8</v>
      </c>
      <c r="Z346" s="98">
        <v>8</v>
      </c>
      <c r="AA346" s="98">
        <v>4</v>
      </c>
      <c r="AB346" s="98">
        <f>Y346+Z346+AA346</f>
        <v>20</v>
      </c>
      <c r="AC346" s="154" t="s">
        <v>6246</v>
      </c>
      <c r="AD346" s="154" t="s">
        <v>10151</v>
      </c>
      <c r="AF346" s="315">
        <v>6</v>
      </c>
      <c r="AG346" s="315">
        <v>7</v>
      </c>
      <c r="AH346" s="12">
        <f>SUM(AF346:AG346)</f>
        <v>13</v>
      </c>
      <c r="AJ346" s="316">
        <v>15000</v>
      </c>
      <c r="AK346" s="316">
        <v>8000</v>
      </c>
      <c r="AL346" s="154" t="s">
        <v>8251</v>
      </c>
      <c r="AM346" s="154" t="s">
        <v>6215</v>
      </c>
      <c r="AN346" s="154" t="s">
        <v>6262</v>
      </c>
      <c r="AP346" s="316">
        <v>6000</v>
      </c>
      <c r="AQ346" s="113">
        <f t="shared" si="15"/>
        <v>139.28190890498885</v>
      </c>
      <c r="AR346" s="316">
        <v>9400</v>
      </c>
      <c r="AS346" s="141" t="s">
        <v>6223</v>
      </c>
      <c r="AT346" s="316">
        <v>100000</v>
      </c>
      <c r="AU346" s="316">
        <v>2456000</v>
      </c>
      <c r="AV346" s="316">
        <v>304000</v>
      </c>
      <c r="AX346" s="154" t="s">
        <v>6215</v>
      </c>
      <c r="AY346" s="154" t="s">
        <v>6215</v>
      </c>
      <c r="AZ346" s="154" t="s">
        <v>6215</v>
      </c>
      <c r="BA346" s="154" t="s">
        <v>6215</v>
      </c>
      <c r="BB346" s="154" t="s">
        <v>6215</v>
      </c>
      <c r="BC346" s="154" t="s">
        <v>8110</v>
      </c>
      <c r="BD346" s="154" t="s">
        <v>11084</v>
      </c>
      <c r="BE346" s="154" t="s">
        <v>6218</v>
      </c>
      <c r="BF346" s="154" t="s">
        <v>8110</v>
      </c>
    </row>
    <row r="347" spans="1:59" x14ac:dyDescent="0.35">
      <c r="A347" s="98" t="s">
        <v>11654</v>
      </c>
      <c r="B347" s="117">
        <v>45912.640949074077</v>
      </c>
      <c r="C347" s="154" t="s">
        <v>6069</v>
      </c>
      <c r="D347" s="154" t="s">
        <v>8884</v>
      </c>
      <c r="E347" s="131" t="s">
        <v>58</v>
      </c>
      <c r="F347" s="154" t="s">
        <v>6213</v>
      </c>
      <c r="G347" s="154" t="s">
        <v>1245</v>
      </c>
      <c r="H347" s="115">
        <v>2009</v>
      </c>
      <c r="I347" s="154" t="s">
        <v>6214</v>
      </c>
      <c r="J347" s="154" t="s">
        <v>6215</v>
      </c>
      <c r="K347" s="154" t="s">
        <v>6216</v>
      </c>
      <c r="L347" s="154" t="s">
        <v>6215</v>
      </c>
      <c r="M347" s="154" t="s">
        <v>6217</v>
      </c>
      <c r="O347" s="154" t="s">
        <v>6215</v>
      </c>
      <c r="Q347" s="129">
        <v>146.13861386138615</v>
      </c>
      <c r="R347" s="129">
        <v>153.86138613861385</v>
      </c>
      <c r="S347" s="129">
        <v>300</v>
      </c>
      <c r="T347" s="154" t="s">
        <v>6215</v>
      </c>
      <c r="U347" s="154" t="s">
        <v>6474</v>
      </c>
      <c r="V347" s="154" t="s">
        <v>6218</v>
      </c>
      <c r="W347" s="154" t="s">
        <v>6268</v>
      </c>
      <c r="Y347" s="98">
        <v>2</v>
      </c>
      <c r="Z347" s="98">
        <v>2</v>
      </c>
      <c r="AA347" s="98">
        <v>2</v>
      </c>
      <c r="AB347" s="98">
        <v>6</v>
      </c>
      <c r="AC347" s="154" t="s">
        <v>6254</v>
      </c>
      <c r="AD347" s="154" t="s">
        <v>11716</v>
      </c>
      <c r="AF347" s="12">
        <v>3</v>
      </c>
      <c r="AG347" s="12">
        <v>7</v>
      </c>
      <c r="AH347" s="12">
        <v>10</v>
      </c>
      <c r="AJ347" s="355">
        <v>18000</v>
      </c>
      <c r="AK347" s="355">
        <v>12000</v>
      </c>
      <c r="AL347" s="98" t="s">
        <v>8267</v>
      </c>
      <c r="AM347" s="98" t="s">
        <v>6215</v>
      </c>
      <c r="AN347" s="98" t="s">
        <v>6233</v>
      </c>
      <c r="AP347" s="358">
        <v>3200</v>
      </c>
      <c r="AQ347" s="113">
        <f>(AP347*3)/129.2404</f>
        <v>74.280178643829643</v>
      </c>
      <c r="AR347" s="355">
        <v>3200</v>
      </c>
      <c r="AS347" s="154" t="s">
        <v>6223</v>
      </c>
      <c r="AT347" s="356">
        <v>459999</v>
      </c>
      <c r="AU347" s="356">
        <v>153333</v>
      </c>
      <c r="AV347" s="356">
        <v>200000</v>
      </c>
      <c r="AX347" s="154" t="s">
        <v>6215</v>
      </c>
      <c r="AY347" s="154" t="s">
        <v>6215</v>
      </c>
      <c r="AZ347" s="154" t="s">
        <v>6215</v>
      </c>
      <c r="BA347" s="154" t="s">
        <v>6215</v>
      </c>
      <c r="BB347" s="154" t="s">
        <v>6215</v>
      </c>
      <c r="BC347" s="154" t="s">
        <v>10559</v>
      </c>
      <c r="BD347" s="154" t="s">
        <v>7456</v>
      </c>
      <c r="BE347" s="154" t="s">
        <v>6218</v>
      </c>
      <c r="BF347" s="154" t="s">
        <v>11598</v>
      </c>
    </row>
    <row r="348" spans="1:59" x14ac:dyDescent="0.35">
      <c r="A348" s="98" t="s">
        <v>7253</v>
      </c>
      <c r="B348" s="17">
        <v>45118.535798611112</v>
      </c>
      <c r="C348" s="98" t="s">
        <v>499</v>
      </c>
      <c r="D348" s="141" t="s">
        <v>7254</v>
      </c>
      <c r="E348" s="141" t="s">
        <v>230</v>
      </c>
      <c r="F348" s="98" t="s">
        <v>6481</v>
      </c>
      <c r="G348" s="98" t="s">
        <v>1245</v>
      </c>
      <c r="H348" s="115">
        <v>2018</v>
      </c>
      <c r="I348" s="98" t="s">
        <v>6214</v>
      </c>
      <c r="J348" s="98" t="s">
        <v>6295</v>
      </c>
      <c r="K348" s="98" t="s">
        <v>6216</v>
      </c>
      <c r="L348" s="98" t="s">
        <v>6218</v>
      </c>
      <c r="M348" s="98" t="s">
        <v>6231</v>
      </c>
      <c r="O348" s="98" t="s">
        <v>6218</v>
      </c>
      <c r="S348" s="107">
        <v>76</v>
      </c>
      <c r="T348" s="98" t="s">
        <v>6215</v>
      </c>
      <c r="V348" s="98" t="s">
        <v>6218</v>
      </c>
      <c r="W348" s="98" t="s">
        <v>6268</v>
      </c>
      <c r="AB348" s="98">
        <v>6</v>
      </c>
      <c r="AC348" s="98" t="s">
        <v>6254</v>
      </c>
      <c r="AD348" s="98" t="s">
        <v>7255</v>
      </c>
      <c r="AJ348" s="18"/>
      <c r="AK348" s="18"/>
      <c r="AM348" s="98" t="s">
        <v>6215</v>
      </c>
      <c r="AN348" s="98" t="s">
        <v>6616</v>
      </c>
      <c r="AP348" s="264">
        <v>3500</v>
      </c>
      <c r="AQ348" s="113">
        <f>(AP348*3)/129.2343</f>
        <v>81.247780194576833</v>
      </c>
      <c r="AR348" s="18">
        <v>7000</v>
      </c>
      <c r="AS348" s="141" t="s">
        <v>6223</v>
      </c>
      <c r="AT348" s="96"/>
      <c r="AU348" s="18">
        <v>250000</v>
      </c>
      <c r="AV348" s="18"/>
      <c r="AX348" s="98" t="s">
        <v>6218</v>
      </c>
      <c r="AY348" s="98" t="s">
        <v>6215</v>
      </c>
      <c r="AZ348" s="98" t="s">
        <v>6215</v>
      </c>
      <c r="BA348" s="98" t="s">
        <v>6215</v>
      </c>
      <c r="BB348" s="98" t="s">
        <v>6218</v>
      </c>
      <c r="BD348" s="98" t="s">
        <v>7256</v>
      </c>
      <c r="BF348" s="98" t="s">
        <v>6235</v>
      </c>
      <c r="BG348" s="98" t="s">
        <v>7257</v>
      </c>
    </row>
    <row r="349" spans="1:59" x14ac:dyDescent="0.35">
      <c r="A349" s="98" t="s">
        <v>7832</v>
      </c>
      <c r="B349" s="17">
        <v>45149.520219907405</v>
      </c>
      <c r="C349" s="98" t="s">
        <v>1120</v>
      </c>
      <c r="D349" s="98" t="s">
        <v>6427</v>
      </c>
      <c r="E349" s="98" t="s">
        <v>146</v>
      </c>
      <c r="F349" s="98" t="s">
        <v>6213</v>
      </c>
      <c r="G349" s="98" t="s">
        <v>1248</v>
      </c>
      <c r="H349" s="115">
        <v>2002</v>
      </c>
      <c r="I349" s="98" t="s">
        <v>6230</v>
      </c>
      <c r="J349" s="98" t="s">
        <v>6215</v>
      </c>
      <c r="K349" s="98" t="s">
        <v>6216</v>
      </c>
      <c r="L349" s="98" t="s">
        <v>6215</v>
      </c>
      <c r="M349" s="98" t="s">
        <v>6217</v>
      </c>
      <c r="O349" s="98" t="s">
        <v>6218</v>
      </c>
      <c r="S349" s="107">
        <v>120</v>
      </c>
      <c r="T349" s="98" t="s">
        <v>6215</v>
      </c>
      <c r="V349" s="98" t="s">
        <v>6215</v>
      </c>
      <c r="W349" s="98" t="s">
        <v>6219</v>
      </c>
      <c r="AB349" s="98">
        <v>2</v>
      </c>
      <c r="AC349" s="98" t="s">
        <v>6220</v>
      </c>
      <c r="AD349" s="98" t="s">
        <v>6538</v>
      </c>
      <c r="AJ349" s="18"/>
      <c r="AK349" s="18"/>
      <c r="AN349" s="98" t="s">
        <v>6896</v>
      </c>
      <c r="AP349" s="264">
        <v>3500</v>
      </c>
      <c r="AQ349" s="113">
        <f>(AP349*3)/129.2343</f>
        <v>81.247780194576833</v>
      </c>
      <c r="AR349" s="18">
        <v>3500</v>
      </c>
      <c r="AS349" s="141" t="s">
        <v>6223</v>
      </c>
      <c r="AT349" s="96"/>
      <c r="AU349" s="18"/>
      <c r="AV349" s="18"/>
      <c r="AX349" s="98" t="s">
        <v>6215</v>
      </c>
      <c r="AY349" s="98" t="s">
        <v>6215</v>
      </c>
      <c r="AZ349" s="98" t="s">
        <v>6215</v>
      </c>
      <c r="BA349" s="98" t="s">
        <v>6215</v>
      </c>
      <c r="BB349" s="98" t="s">
        <v>6218</v>
      </c>
      <c r="BD349" s="98" t="s">
        <v>6653</v>
      </c>
      <c r="BF349" s="98" t="s">
        <v>6235</v>
      </c>
      <c r="BG349" s="98" t="s">
        <v>7833</v>
      </c>
    </row>
    <row r="350" spans="1:59" x14ac:dyDescent="0.35">
      <c r="A350" s="98" t="s">
        <v>11635</v>
      </c>
      <c r="B350" s="117">
        <v>45876.619641203702</v>
      </c>
      <c r="C350" s="154" t="s">
        <v>5885</v>
      </c>
      <c r="D350" s="154" t="s">
        <v>10552</v>
      </c>
      <c r="E350" t="s">
        <v>2861</v>
      </c>
      <c r="F350" s="154" t="s">
        <v>6725</v>
      </c>
      <c r="G350" s="154" t="s">
        <v>1245</v>
      </c>
      <c r="H350" s="115">
        <v>2008</v>
      </c>
      <c r="I350" s="154" t="s">
        <v>6230</v>
      </c>
      <c r="J350" s="154" t="s">
        <v>6215</v>
      </c>
      <c r="K350" s="154" t="s">
        <v>6216</v>
      </c>
      <c r="L350" s="154" t="s">
        <v>6215</v>
      </c>
      <c r="M350" s="154" t="s">
        <v>6267</v>
      </c>
      <c r="O350" s="154" t="s">
        <v>6215</v>
      </c>
      <c r="Q350" s="129">
        <v>50</v>
      </c>
      <c r="R350" s="129">
        <v>48</v>
      </c>
      <c r="S350" s="107">
        <v>98</v>
      </c>
      <c r="T350" s="154" t="s">
        <v>6215</v>
      </c>
      <c r="U350" s="154" t="s">
        <v>8150</v>
      </c>
      <c r="V350" s="154" t="s">
        <v>6215</v>
      </c>
      <c r="W350" s="154" t="s">
        <v>6219</v>
      </c>
      <c r="Y350" s="244">
        <v>1</v>
      </c>
      <c r="Z350" s="244">
        <v>1</v>
      </c>
      <c r="AA350" s="244">
        <v>1</v>
      </c>
      <c r="AB350" s="244">
        <v>3</v>
      </c>
      <c r="AC350" s="154" t="s">
        <v>6246</v>
      </c>
      <c r="AD350" s="154" t="s">
        <v>6552</v>
      </c>
      <c r="AF350" s="154">
        <v>1</v>
      </c>
      <c r="AG350" s="154">
        <v>3</v>
      </c>
      <c r="AH350" s="154">
        <v>4</v>
      </c>
      <c r="AJ350" s="154">
        <v>6000</v>
      </c>
      <c r="AK350" s="154">
        <v>6000</v>
      </c>
      <c r="AL350" s="154" t="s">
        <v>8267</v>
      </c>
      <c r="AM350" s="154" t="s">
        <v>6215</v>
      </c>
      <c r="AN350" s="154" t="s">
        <v>6248</v>
      </c>
      <c r="AP350" s="154">
        <v>4000</v>
      </c>
      <c r="AQ350" s="113">
        <f>(AP350*3)/129.2424</f>
        <v>92.848786466360878</v>
      </c>
      <c r="AR350" s="154">
        <v>4000</v>
      </c>
      <c r="AS350" s="154" t="s">
        <v>11486</v>
      </c>
      <c r="AT350" s="154">
        <v>3000</v>
      </c>
      <c r="AU350" s="154">
        <v>60000</v>
      </c>
      <c r="AV350" s="154">
        <v>60000</v>
      </c>
      <c r="AW350" s="154"/>
      <c r="AX350" s="154" t="s">
        <v>6215</v>
      </c>
      <c r="AY350" s="154" t="s">
        <v>6215</v>
      </c>
      <c r="AZ350" s="154" t="s">
        <v>6215</v>
      </c>
      <c r="BA350" s="154" t="s">
        <v>6215</v>
      </c>
      <c r="BB350" s="154" t="s">
        <v>6215</v>
      </c>
      <c r="BC350" s="154" t="s">
        <v>10665</v>
      </c>
      <c r="BD350" s="154" t="s">
        <v>10554</v>
      </c>
      <c r="BE350" s="154" t="s">
        <v>6215</v>
      </c>
      <c r="BF350" s="154" t="s">
        <v>9019</v>
      </c>
    </row>
    <row r="351" spans="1:59" x14ac:dyDescent="0.35">
      <c r="A351" s="98" t="s">
        <v>6781</v>
      </c>
      <c r="B351" s="17">
        <v>45069.459606481483</v>
      </c>
      <c r="C351" s="98" t="s">
        <v>902</v>
      </c>
      <c r="D351" s="141" t="s">
        <v>6782</v>
      </c>
      <c r="E351" s="98" t="s">
        <v>14</v>
      </c>
      <c r="F351" s="98" t="s">
        <v>6213</v>
      </c>
      <c r="G351" s="98" t="s">
        <v>1248</v>
      </c>
      <c r="H351" s="115">
        <v>2003</v>
      </c>
      <c r="I351" s="98" t="s">
        <v>6294</v>
      </c>
      <c r="J351" s="98" t="s">
        <v>6215</v>
      </c>
      <c r="K351" s="98" t="s">
        <v>6216</v>
      </c>
      <c r="L351" s="98" t="s">
        <v>6215</v>
      </c>
      <c r="M351" s="98" t="s">
        <v>6217</v>
      </c>
      <c r="O351" s="98" t="s">
        <v>6215</v>
      </c>
      <c r="S351" s="107">
        <v>141</v>
      </c>
      <c r="T351" s="98" t="s">
        <v>6215</v>
      </c>
      <c r="V351" s="98" t="s">
        <v>6218</v>
      </c>
      <c r="W351" s="98" t="s">
        <v>6219</v>
      </c>
      <c r="AB351" s="98">
        <v>3</v>
      </c>
      <c r="AC351" s="98" t="s">
        <v>6254</v>
      </c>
      <c r="AD351" s="98" t="s">
        <v>6679</v>
      </c>
      <c r="AJ351" s="18"/>
      <c r="AK351" s="18"/>
      <c r="AN351" s="98" t="s">
        <v>6262</v>
      </c>
      <c r="AP351" s="264">
        <v>3500</v>
      </c>
      <c r="AQ351" s="113">
        <f t="shared" ref="AQ351:AQ366" si="16">(AP351*3)/129.2343</f>
        <v>81.247780194576833</v>
      </c>
      <c r="AR351" s="18">
        <v>7500</v>
      </c>
      <c r="AS351" s="141" t="s">
        <v>6223</v>
      </c>
      <c r="AT351" s="96"/>
      <c r="AU351" s="18">
        <v>50000</v>
      </c>
      <c r="AV351" s="18"/>
      <c r="AX351" s="98" t="s">
        <v>6215</v>
      </c>
      <c r="AY351" s="98" t="s">
        <v>6215</v>
      </c>
      <c r="AZ351" s="98" t="s">
        <v>6215</v>
      </c>
      <c r="BA351" s="98" t="s">
        <v>6215</v>
      </c>
      <c r="BB351" s="98" t="s">
        <v>6218</v>
      </c>
      <c r="BD351" s="98" t="s">
        <v>6783</v>
      </c>
      <c r="BF351" s="98" t="s">
        <v>6235</v>
      </c>
      <c r="BG351" s="98" t="s">
        <v>6784</v>
      </c>
    </row>
    <row r="352" spans="1:59" x14ac:dyDescent="0.35">
      <c r="A352" s="98" t="s">
        <v>11345</v>
      </c>
      <c r="B352" s="117">
        <v>45785.522499999999</v>
      </c>
      <c r="C352" s="98" t="s">
        <v>5080</v>
      </c>
      <c r="D352" s="98" t="s">
        <v>11355</v>
      </c>
      <c r="E352" s="98" t="s">
        <v>24</v>
      </c>
      <c r="F352" s="98" t="s">
        <v>6213</v>
      </c>
      <c r="G352" s="98" t="s">
        <v>1245</v>
      </c>
      <c r="H352" s="98">
        <v>2010</v>
      </c>
      <c r="I352" s="98" t="s">
        <v>6230</v>
      </c>
      <c r="J352" s="98" t="s">
        <v>6295</v>
      </c>
      <c r="K352" s="154" t="s">
        <v>6216</v>
      </c>
      <c r="L352" s="154" t="s">
        <v>6215</v>
      </c>
      <c r="M352" s="154" t="s">
        <v>6231</v>
      </c>
      <c r="O352" s="154" t="s">
        <v>6215</v>
      </c>
      <c r="Q352" s="129">
        <v>121.44</v>
      </c>
      <c r="R352" s="129">
        <v>131.56</v>
      </c>
      <c r="S352" s="129">
        <v>253</v>
      </c>
      <c r="T352" s="154" t="s">
        <v>6215</v>
      </c>
      <c r="U352" s="154" t="s">
        <v>6474</v>
      </c>
      <c r="V352" s="154" t="s">
        <v>6218</v>
      </c>
      <c r="W352" s="154" t="s">
        <v>6268</v>
      </c>
      <c r="Y352" s="98">
        <v>5</v>
      </c>
      <c r="Z352" s="98">
        <v>4</v>
      </c>
      <c r="AA352" s="98">
        <v>1</v>
      </c>
      <c r="AB352" s="98">
        <v>10</v>
      </c>
      <c r="AC352" s="154" t="s">
        <v>6231</v>
      </c>
      <c r="AD352" s="154" t="s">
        <v>7123</v>
      </c>
      <c r="AF352" s="154"/>
      <c r="AG352" s="154"/>
      <c r="AH352" s="154"/>
      <c r="AJ352" s="154">
        <v>10000</v>
      </c>
      <c r="AK352" s="154">
        <v>7000</v>
      </c>
      <c r="AL352" s="154" t="s">
        <v>7392</v>
      </c>
      <c r="AM352" s="154" t="s">
        <v>6215</v>
      </c>
      <c r="AN352" s="154" t="s">
        <v>6262</v>
      </c>
      <c r="AP352" s="154">
        <v>3000</v>
      </c>
      <c r="AQ352" s="113">
        <f t="shared" si="16"/>
        <v>69.640954452494427</v>
      </c>
      <c r="AR352" s="154">
        <v>3000</v>
      </c>
      <c r="AS352" s="154" t="s">
        <v>6223</v>
      </c>
      <c r="AT352" s="154">
        <v>800000</v>
      </c>
      <c r="AU352" s="154">
        <v>200000</v>
      </c>
      <c r="AV352" s="154">
        <v>150000</v>
      </c>
      <c r="AX352" s="154" t="s">
        <v>6215</v>
      </c>
      <c r="AY352" s="154" t="s">
        <v>6215</v>
      </c>
      <c r="AZ352" s="154" t="s">
        <v>6215</v>
      </c>
      <c r="BA352" s="154" t="s">
        <v>6215</v>
      </c>
      <c r="BB352" s="154" t="s">
        <v>6215</v>
      </c>
      <c r="BC352" s="154" t="s">
        <v>6774</v>
      </c>
      <c r="BD352" s="154" t="s">
        <v>11356</v>
      </c>
      <c r="BE352" s="154" t="s">
        <v>6218</v>
      </c>
      <c r="BF352" s="154" t="s">
        <v>8905</v>
      </c>
    </row>
    <row r="353" spans="1:59" x14ac:dyDescent="0.35">
      <c r="A353" s="98" t="s">
        <v>8862</v>
      </c>
      <c r="B353" s="17">
        <v>45362.702662037038</v>
      </c>
      <c r="C353" t="s">
        <v>8879</v>
      </c>
      <c r="D353" t="s">
        <v>8880</v>
      </c>
      <c r="E353" s="98" t="s">
        <v>465</v>
      </c>
      <c r="F353" t="s">
        <v>7666</v>
      </c>
      <c r="G353" t="s">
        <v>1248</v>
      </c>
      <c r="H353" s="275">
        <v>2002</v>
      </c>
      <c r="I353" t="s">
        <v>6294</v>
      </c>
      <c r="J353" t="s">
        <v>6215</v>
      </c>
      <c r="K353" t="s">
        <v>6216</v>
      </c>
      <c r="L353" t="s">
        <v>6218</v>
      </c>
      <c r="M353" t="s">
        <v>6231</v>
      </c>
      <c r="O353" t="s">
        <v>6218</v>
      </c>
      <c r="S353" s="107">
        <v>250</v>
      </c>
      <c r="T353" s="98" t="s">
        <v>6215</v>
      </c>
      <c r="U353" t="s">
        <v>6474</v>
      </c>
      <c r="V353" t="s">
        <v>6215</v>
      </c>
      <c r="W353" t="s">
        <v>6231</v>
      </c>
      <c r="Y353" s="98">
        <v>2</v>
      </c>
      <c r="Z353" s="98">
        <v>4</v>
      </c>
      <c r="AA353" s="98">
        <v>0</v>
      </c>
      <c r="AB353" s="98">
        <f>SUM(Y353:AA353)</f>
        <v>6</v>
      </c>
      <c r="AC353" t="s">
        <v>6254</v>
      </c>
      <c r="AD353" t="s">
        <v>8881</v>
      </c>
      <c r="AF353" s="12">
        <v>3</v>
      </c>
      <c r="AG353" s="12">
        <v>4</v>
      </c>
      <c r="AH353" s="12">
        <f>SUM(AF353:AG353)</f>
        <v>7</v>
      </c>
      <c r="AJ353" s="238">
        <v>7000</v>
      </c>
      <c r="AK353" s="238">
        <v>5000</v>
      </c>
      <c r="AL353" t="s">
        <v>7392</v>
      </c>
      <c r="AM353" t="s">
        <v>6215</v>
      </c>
      <c r="AN353" t="s">
        <v>6262</v>
      </c>
      <c r="AP353" s="149">
        <v>4500</v>
      </c>
      <c r="AQ353" s="113">
        <f t="shared" si="16"/>
        <v>104.46143167874165</v>
      </c>
      <c r="AR353">
        <v>1500</v>
      </c>
      <c r="AS353" s="141" t="s">
        <v>6223</v>
      </c>
      <c r="AT353" s="298">
        <v>697500</v>
      </c>
      <c r="AU353" s="18">
        <v>232500</v>
      </c>
      <c r="AV353" s="18">
        <v>87000</v>
      </c>
      <c r="AX353" t="s">
        <v>6215</v>
      </c>
      <c r="AY353" t="s">
        <v>6215</v>
      </c>
      <c r="AZ353" t="s">
        <v>6215</v>
      </c>
      <c r="BA353" t="s">
        <v>6215</v>
      </c>
      <c r="BB353" t="s">
        <v>6215</v>
      </c>
      <c r="BC353" t="s">
        <v>8609</v>
      </c>
      <c r="BD353" t="s">
        <v>7417</v>
      </c>
      <c r="BE353" t="s">
        <v>6215</v>
      </c>
      <c r="BF353" t="s">
        <v>8882</v>
      </c>
    </row>
    <row r="354" spans="1:59" x14ac:dyDescent="0.35">
      <c r="A354" s="98" t="s">
        <v>9479</v>
      </c>
      <c r="B354" s="17">
        <v>45469.643321759257</v>
      </c>
      <c r="C354" t="s">
        <v>2546</v>
      </c>
      <c r="D354" t="s">
        <v>8934</v>
      </c>
      <c r="E354" s="98" t="s">
        <v>146</v>
      </c>
      <c r="F354" t="s">
        <v>6213</v>
      </c>
      <c r="G354" t="s">
        <v>1248</v>
      </c>
      <c r="H354" s="115">
        <v>2019</v>
      </c>
      <c r="I354" t="s">
        <v>6230</v>
      </c>
      <c r="J354" t="s">
        <v>6215</v>
      </c>
      <c r="K354" t="s">
        <v>6216</v>
      </c>
      <c r="L354" t="s">
        <v>6218</v>
      </c>
      <c r="M354" t="s">
        <v>6231</v>
      </c>
      <c r="O354" t="s">
        <v>6218</v>
      </c>
      <c r="P354"/>
      <c r="S354" s="107">
        <v>56</v>
      </c>
      <c r="T354" s="98" t="s">
        <v>6215</v>
      </c>
      <c r="U354" t="s">
        <v>7390</v>
      </c>
      <c r="V354" t="s">
        <v>6218</v>
      </c>
      <c r="W354" t="s">
        <v>6268</v>
      </c>
      <c r="Y354" s="98">
        <v>1</v>
      </c>
      <c r="Z354" s="98">
        <v>1</v>
      </c>
      <c r="AA354" s="98">
        <v>1</v>
      </c>
      <c r="AB354" s="98">
        <f>SUM(Y354:AA354)</f>
        <v>3</v>
      </c>
      <c r="AC354" t="s">
        <v>6220</v>
      </c>
      <c r="AD354" t="s">
        <v>9409</v>
      </c>
      <c r="AF354" s="12">
        <v>5</v>
      </c>
      <c r="AG354" s="12">
        <v>1</v>
      </c>
      <c r="AH354" s="12">
        <f>AF354+AG354</f>
        <v>6</v>
      </c>
      <c r="AJ354" s="238">
        <v>22000</v>
      </c>
      <c r="AK354" s="238">
        <v>7000</v>
      </c>
      <c r="AL354" t="s">
        <v>8267</v>
      </c>
      <c r="AM354" t="s">
        <v>6215</v>
      </c>
      <c r="AN354" t="s">
        <v>6233</v>
      </c>
      <c r="AP354" s="238">
        <v>6500</v>
      </c>
      <c r="AQ354" s="113">
        <f t="shared" si="16"/>
        <v>150.88873464707126</v>
      </c>
      <c r="AR354" s="238">
        <v>8500</v>
      </c>
      <c r="AS354" s="141" t="s">
        <v>6223</v>
      </c>
      <c r="AT354" s="282">
        <v>2500</v>
      </c>
      <c r="AU354" s="283">
        <v>100000</v>
      </c>
      <c r="AV354" s="283">
        <v>60000</v>
      </c>
      <c r="AX354" t="s">
        <v>6215</v>
      </c>
      <c r="AY354" t="s">
        <v>6215</v>
      </c>
      <c r="AZ354" t="s">
        <v>6215</v>
      </c>
      <c r="BA354" t="s">
        <v>6215</v>
      </c>
      <c r="BB354" t="s">
        <v>6215</v>
      </c>
      <c r="BC354" t="s">
        <v>9525</v>
      </c>
      <c r="BD354" t="s">
        <v>6696</v>
      </c>
      <c r="BE354" t="s">
        <v>6218</v>
      </c>
      <c r="BF354" t="s">
        <v>9526</v>
      </c>
    </row>
    <row r="355" spans="1:59" x14ac:dyDescent="0.35">
      <c r="A355" s="98" t="s">
        <v>11243</v>
      </c>
      <c r="B355" s="117">
        <v>45797.80667824074</v>
      </c>
      <c r="C355" s="98" t="s">
        <v>5082</v>
      </c>
      <c r="D355" s="98" t="s">
        <v>11383</v>
      </c>
      <c r="E355" s="98" t="s">
        <v>2861</v>
      </c>
      <c r="F355" s="98" t="s">
        <v>6725</v>
      </c>
      <c r="G355" s="98" t="s">
        <v>1245</v>
      </c>
      <c r="H355" s="98">
        <v>2000</v>
      </c>
      <c r="I355" s="98" t="s">
        <v>6214</v>
      </c>
      <c r="J355" s="98" t="s">
        <v>6215</v>
      </c>
      <c r="K355" s="154" t="s">
        <v>6216</v>
      </c>
      <c r="L355" s="154" t="s">
        <v>6215</v>
      </c>
      <c r="M355" s="154" t="s">
        <v>6267</v>
      </c>
      <c r="O355" s="154" t="s">
        <v>6215</v>
      </c>
      <c r="Q355" s="129">
        <v>60</v>
      </c>
      <c r="R355" s="129">
        <v>80</v>
      </c>
      <c r="S355" s="129">
        <v>140</v>
      </c>
      <c r="T355" s="154" t="s">
        <v>6215</v>
      </c>
      <c r="U355" s="154" t="s">
        <v>8150</v>
      </c>
      <c r="V355" s="154" t="s">
        <v>6215</v>
      </c>
      <c r="W355" s="154" t="s">
        <v>6219</v>
      </c>
      <c r="Y355" s="98">
        <v>2</v>
      </c>
      <c r="Z355" s="98">
        <v>2</v>
      </c>
      <c r="AA355" s="98">
        <v>1</v>
      </c>
      <c r="AB355" s="98">
        <v>5</v>
      </c>
      <c r="AC355" s="154" t="s">
        <v>6246</v>
      </c>
      <c r="AD355" s="154" t="s">
        <v>6552</v>
      </c>
      <c r="AF355" s="154">
        <v>2</v>
      </c>
      <c r="AG355" s="154">
        <v>4</v>
      </c>
      <c r="AH355" s="154">
        <v>6</v>
      </c>
      <c r="AJ355" s="154">
        <v>7000</v>
      </c>
      <c r="AK355" s="154">
        <v>5000</v>
      </c>
      <c r="AL355" s="154" t="s">
        <v>7392</v>
      </c>
      <c r="AM355" s="154" t="s">
        <v>6215</v>
      </c>
      <c r="AN355" s="154" t="s">
        <v>6262</v>
      </c>
      <c r="AP355" s="154">
        <v>4200</v>
      </c>
      <c r="AQ355" s="113">
        <f t="shared" si="16"/>
        <v>97.497336233492206</v>
      </c>
      <c r="AR355" s="154">
        <v>4200</v>
      </c>
      <c r="AS355" s="154" t="s">
        <v>6223</v>
      </c>
      <c r="AT355" s="154">
        <v>9300</v>
      </c>
      <c r="AU355" s="154">
        <v>60000</v>
      </c>
      <c r="AV355" s="154">
        <v>30000</v>
      </c>
      <c r="AX355" s="154" t="s">
        <v>6215</v>
      </c>
      <c r="AY355" s="154" t="s">
        <v>6215</v>
      </c>
      <c r="AZ355" s="154" t="s">
        <v>6215</v>
      </c>
      <c r="BA355" s="154" t="s">
        <v>6215</v>
      </c>
      <c r="BB355" s="154" t="s">
        <v>6215</v>
      </c>
      <c r="BC355" s="154" t="s">
        <v>10665</v>
      </c>
      <c r="BD355" s="154" t="s">
        <v>10554</v>
      </c>
      <c r="BE355" s="154" t="s">
        <v>6215</v>
      </c>
      <c r="BF355" s="154" t="s">
        <v>9019</v>
      </c>
    </row>
    <row r="356" spans="1:59" x14ac:dyDescent="0.35">
      <c r="A356" s="98" t="s">
        <v>8471</v>
      </c>
      <c r="B356" s="289">
        <v>45259.558668981503</v>
      </c>
      <c r="C356" s="242" t="s">
        <v>1526</v>
      </c>
      <c r="D356" s="242" t="s">
        <v>8472</v>
      </c>
      <c r="E356" s="244" t="s">
        <v>14</v>
      </c>
      <c r="F356" s="242" t="s">
        <v>6213</v>
      </c>
      <c r="G356" s="242" t="s">
        <v>1245</v>
      </c>
      <c r="H356" s="276">
        <v>2015</v>
      </c>
      <c r="I356" s="242" t="s">
        <v>6230</v>
      </c>
      <c r="J356" s="242" t="s">
        <v>6215</v>
      </c>
      <c r="K356" s="242" t="s">
        <v>6216</v>
      </c>
      <c r="L356" s="242" t="s">
        <v>6215</v>
      </c>
      <c r="M356" s="242" t="s">
        <v>6217</v>
      </c>
      <c r="N356" s="242"/>
      <c r="O356" s="242" t="s">
        <v>6218</v>
      </c>
      <c r="S356" s="241">
        <v>300</v>
      </c>
      <c r="T356" s="242" t="s">
        <v>6215</v>
      </c>
      <c r="U356" s="242" t="s">
        <v>6474</v>
      </c>
      <c r="V356" s="242" t="s">
        <v>6218</v>
      </c>
      <c r="W356" s="242" t="s">
        <v>6268</v>
      </c>
      <c r="Y356" s="242">
        <v>2</v>
      </c>
      <c r="Z356" s="242">
        <v>3</v>
      </c>
      <c r="AA356" s="242">
        <v>1</v>
      </c>
      <c r="AB356" s="242">
        <v>6</v>
      </c>
      <c r="AC356" s="242" t="s">
        <v>6220</v>
      </c>
      <c r="AD356" s="242" t="s">
        <v>8473</v>
      </c>
      <c r="AF356" s="290">
        <v>5</v>
      </c>
      <c r="AG356" s="290">
        <v>8</v>
      </c>
      <c r="AH356" s="290">
        <v>13</v>
      </c>
      <c r="AJ356" s="269">
        <v>23000</v>
      </c>
      <c r="AK356" s="269">
        <v>9000</v>
      </c>
      <c r="AL356" s="242" t="s">
        <v>7392</v>
      </c>
      <c r="AM356" s="242" t="s">
        <v>6215</v>
      </c>
      <c r="AN356" s="242" t="s">
        <v>6233</v>
      </c>
      <c r="AP356" s="264">
        <v>3500</v>
      </c>
      <c r="AQ356" s="113">
        <f t="shared" si="16"/>
        <v>81.247780194576833</v>
      </c>
      <c r="AR356" s="18">
        <v>3500</v>
      </c>
      <c r="AS356" s="141" t="s">
        <v>6223</v>
      </c>
      <c r="AT356" s="96"/>
      <c r="AU356" s="18">
        <v>200000</v>
      </c>
      <c r="AV356" s="18"/>
      <c r="AX356" s="242" t="s">
        <v>6215</v>
      </c>
      <c r="AY356" s="242" t="s">
        <v>6215</v>
      </c>
      <c r="AZ356" s="242" t="s">
        <v>6215</v>
      </c>
      <c r="BA356" s="242" t="s">
        <v>6215</v>
      </c>
      <c r="BB356" s="242" t="s">
        <v>6215</v>
      </c>
      <c r="BC356" s="242" t="s">
        <v>8474</v>
      </c>
      <c r="BD356" s="242" t="s">
        <v>8475</v>
      </c>
      <c r="BE356" s="242" t="s">
        <v>6218</v>
      </c>
      <c r="BF356" s="242" t="s">
        <v>8476</v>
      </c>
      <c r="BG356" s="98" t="s">
        <v>8477</v>
      </c>
    </row>
    <row r="357" spans="1:59" x14ac:dyDescent="0.35">
      <c r="A357" s="98" t="s">
        <v>8689</v>
      </c>
      <c r="B357" s="17">
        <v>45338.585196759261</v>
      </c>
      <c r="C357" s="98" t="s">
        <v>8730</v>
      </c>
      <c r="D357" s="98" t="s">
        <v>8731</v>
      </c>
      <c r="E357" s="98" t="s">
        <v>32</v>
      </c>
      <c r="F357" s="98" t="s">
        <v>6213</v>
      </c>
      <c r="G357" s="98" t="s">
        <v>1245</v>
      </c>
      <c r="H357" s="98">
        <v>2017</v>
      </c>
      <c r="I357" s="98" t="s">
        <v>6230</v>
      </c>
      <c r="J357" s="98" t="s">
        <v>6215</v>
      </c>
      <c r="K357" s="98" t="s">
        <v>6216</v>
      </c>
      <c r="L357" s="98" t="s">
        <v>6215</v>
      </c>
      <c r="M357" s="98" t="s">
        <v>6217</v>
      </c>
      <c r="O357" s="98" t="s">
        <v>6215</v>
      </c>
      <c r="S357" s="107">
        <v>180</v>
      </c>
      <c r="T357" s="98" t="s">
        <v>6215</v>
      </c>
      <c r="U357" s="98" t="s">
        <v>6474</v>
      </c>
      <c r="V357" s="98" t="s">
        <v>6218</v>
      </c>
      <c r="W357" s="98" t="s">
        <v>6219</v>
      </c>
      <c r="Y357" s="98">
        <v>1</v>
      </c>
      <c r="Z357" s="98">
        <v>1</v>
      </c>
      <c r="AA357" s="98">
        <v>0</v>
      </c>
      <c r="AB357" s="98">
        <f>SUM(Y357:AA357)</f>
        <v>2</v>
      </c>
      <c r="AC357" s="98" t="s">
        <v>6254</v>
      </c>
      <c r="AD357" s="98" t="s">
        <v>8732</v>
      </c>
      <c r="AF357" s="12">
        <v>3</v>
      </c>
      <c r="AG357" s="12">
        <v>4</v>
      </c>
      <c r="AH357" s="12">
        <f>SUM(AF357:AG357)</f>
        <v>7</v>
      </c>
      <c r="AJ357" s="18">
        <v>10000</v>
      </c>
      <c r="AK357" s="18">
        <v>8000</v>
      </c>
      <c r="AL357" s="98" t="s">
        <v>7392</v>
      </c>
      <c r="AM357" s="98" t="s">
        <v>6215</v>
      </c>
      <c r="AN357" s="98" t="s">
        <v>6233</v>
      </c>
      <c r="AP357" s="149">
        <v>3000</v>
      </c>
      <c r="AQ357" s="113">
        <f t="shared" si="16"/>
        <v>69.640954452494427</v>
      </c>
      <c r="AR357" s="18">
        <v>7000</v>
      </c>
      <c r="AS357" s="141" t="s">
        <v>6223</v>
      </c>
      <c r="AT357" s="298">
        <v>600000</v>
      </c>
      <c r="AU357" s="18">
        <v>200000</v>
      </c>
      <c r="AV357" s="18">
        <v>0</v>
      </c>
      <c r="AX357" s="98" t="s">
        <v>6215</v>
      </c>
      <c r="AY357" s="98" t="s">
        <v>6215</v>
      </c>
      <c r="AZ357" s="98" t="s">
        <v>6215</v>
      </c>
      <c r="BA357" s="98" t="s">
        <v>6215</v>
      </c>
      <c r="BB357" s="98" t="s">
        <v>6215</v>
      </c>
      <c r="BC357" s="98" t="s">
        <v>8733</v>
      </c>
      <c r="BD357" s="98" t="s">
        <v>8734</v>
      </c>
      <c r="BE357" s="98" t="s">
        <v>6218</v>
      </c>
      <c r="BF357" s="98" t="s">
        <v>6235</v>
      </c>
      <c r="BG357" s="98" t="s">
        <v>8735</v>
      </c>
    </row>
    <row r="358" spans="1:59" x14ac:dyDescent="0.35">
      <c r="A358" s="98" t="s">
        <v>7976</v>
      </c>
      <c r="B358" s="17">
        <v>45169.617604166669</v>
      </c>
      <c r="C358" s="98" t="s">
        <v>1134</v>
      </c>
      <c r="D358" s="98" t="s">
        <v>7977</v>
      </c>
      <c r="E358" s="235" t="s">
        <v>14</v>
      </c>
      <c r="F358" s="98" t="s">
        <v>6213</v>
      </c>
      <c r="G358" s="98" t="s">
        <v>1245</v>
      </c>
      <c r="H358" s="115">
        <v>2000</v>
      </c>
      <c r="I358" s="98" t="s">
        <v>6214</v>
      </c>
      <c r="J358" s="98" t="s">
        <v>6215</v>
      </c>
      <c r="K358" s="98" t="s">
        <v>6216</v>
      </c>
      <c r="L358" s="98" t="s">
        <v>6215</v>
      </c>
      <c r="M358" s="98" t="s">
        <v>6217</v>
      </c>
      <c r="O358" s="98" t="s">
        <v>6215</v>
      </c>
      <c r="Q358" s="107">
        <v>65</v>
      </c>
      <c r="R358" s="107">
        <v>78</v>
      </c>
      <c r="S358" s="107">
        <v>153</v>
      </c>
      <c r="T358" s="98" t="s">
        <v>6215</v>
      </c>
      <c r="V358" s="98" t="s">
        <v>6215</v>
      </c>
      <c r="W358" s="98" t="s">
        <v>6219</v>
      </c>
      <c r="AB358" s="98">
        <v>7</v>
      </c>
      <c r="AC358" s="98" t="s">
        <v>6220</v>
      </c>
      <c r="AD358" s="98" t="s">
        <v>7978</v>
      </c>
      <c r="AJ358" s="18"/>
      <c r="AK358" s="18"/>
      <c r="AN358" s="98" t="s">
        <v>6389</v>
      </c>
      <c r="AP358" s="264">
        <v>3500</v>
      </c>
      <c r="AQ358" s="113">
        <f t="shared" si="16"/>
        <v>81.247780194576833</v>
      </c>
      <c r="AR358" s="18">
        <v>3500</v>
      </c>
      <c r="AS358" s="141" t="s">
        <v>6223</v>
      </c>
      <c r="AT358" s="96"/>
      <c r="AU358" s="18"/>
      <c r="AV358" s="18"/>
      <c r="AX358" s="98" t="s">
        <v>6215</v>
      </c>
      <c r="AY358" s="98" t="s">
        <v>6215</v>
      </c>
      <c r="AZ358" s="98" t="s">
        <v>6215</v>
      </c>
      <c r="BA358" s="98" t="s">
        <v>6215</v>
      </c>
      <c r="BB358" s="98" t="s">
        <v>6215</v>
      </c>
      <c r="BD358" s="98" t="s">
        <v>7262</v>
      </c>
      <c r="BF358" s="98" t="s">
        <v>6235</v>
      </c>
      <c r="BG358" s="98" t="s">
        <v>7979</v>
      </c>
    </row>
    <row r="359" spans="1:59" x14ac:dyDescent="0.35">
      <c r="A359" s="98" t="s">
        <v>8659</v>
      </c>
      <c r="B359" s="17">
        <v>45315.4789467593</v>
      </c>
      <c r="C359" s="141" t="s">
        <v>8636</v>
      </c>
      <c r="D359" s="141" t="s">
        <v>8637</v>
      </c>
      <c r="E359" t="s">
        <v>14</v>
      </c>
      <c r="F359" s="141" t="s">
        <v>6213</v>
      </c>
      <c r="G359" s="141" t="s">
        <v>1245</v>
      </c>
      <c r="H359" s="288">
        <v>2015</v>
      </c>
      <c r="I359" s="141" t="s">
        <v>6214</v>
      </c>
      <c r="J359" s="141" t="s">
        <v>6215</v>
      </c>
      <c r="K359" s="141" t="s">
        <v>6216</v>
      </c>
      <c r="L359" s="141" t="s">
        <v>6215</v>
      </c>
      <c r="M359" s="141" t="s">
        <v>6217</v>
      </c>
      <c r="N359" s="141"/>
      <c r="O359" s="141" t="s">
        <v>6215</v>
      </c>
      <c r="Q359" s="237"/>
      <c r="R359" s="237"/>
      <c r="S359" s="237">
        <v>120</v>
      </c>
      <c r="T359" s="141" t="s">
        <v>6215</v>
      </c>
      <c r="U359" s="141" t="s">
        <v>7390</v>
      </c>
      <c r="V359" s="141" t="s">
        <v>6215</v>
      </c>
      <c r="W359" s="141" t="s">
        <v>6219</v>
      </c>
      <c r="Y359" s="141">
        <v>2</v>
      </c>
      <c r="Z359" s="141">
        <v>3</v>
      </c>
      <c r="AA359" s="141">
        <v>1</v>
      </c>
      <c r="AB359" s="141">
        <f>SUM(Y359:AA359)</f>
        <v>6</v>
      </c>
      <c r="AC359" s="141" t="s">
        <v>6220</v>
      </c>
      <c r="AD359" s="141" t="s">
        <v>8638</v>
      </c>
      <c r="AF359" s="286">
        <v>2</v>
      </c>
      <c r="AG359" s="286">
        <v>8</v>
      </c>
      <c r="AH359" s="12">
        <f>SUM(AF359:AG359)</f>
        <v>10</v>
      </c>
      <c r="AJ359" s="273">
        <v>10000</v>
      </c>
      <c r="AK359" s="273">
        <v>8000</v>
      </c>
      <c r="AL359" s="141" t="s">
        <v>7392</v>
      </c>
      <c r="AM359" s="141" t="s">
        <v>6215</v>
      </c>
      <c r="AN359" s="141" t="s">
        <v>6262</v>
      </c>
      <c r="AP359" s="297">
        <v>3500</v>
      </c>
      <c r="AQ359" s="113">
        <f t="shared" si="16"/>
        <v>81.247780194576833</v>
      </c>
      <c r="AR359" s="273">
        <v>3500</v>
      </c>
      <c r="AS359" s="141" t="s">
        <v>6223</v>
      </c>
      <c r="AT359" s="274">
        <v>2000</v>
      </c>
      <c r="AU359" s="273">
        <v>200000</v>
      </c>
      <c r="AV359" s="273">
        <v>20000</v>
      </c>
      <c r="AX359" s="141" t="s">
        <v>6215</v>
      </c>
      <c r="AY359" s="141" t="s">
        <v>6215</v>
      </c>
      <c r="AZ359" s="141" t="s">
        <v>6215</v>
      </c>
      <c r="BA359" s="141" t="s">
        <v>6215</v>
      </c>
      <c r="BB359" s="141" t="s">
        <v>6215</v>
      </c>
      <c r="BC359" s="141" t="s">
        <v>8639</v>
      </c>
      <c r="BD359" s="141" t="s">
        <v>7417</v>
      </c>
      <c r="BE359" s="141" t="s">
        <v>6218</v>
      </c>
      <c r="BF359" s="141" t="s">
        <v>6299</v>
      </c>
      <c r="BG359" s="98" t="s">
        <v>8640</v>
      </c>
    </row>
    <row r="360" spans="1:59" x14ac:dyDescent="0.35">
      <c r="A360" s="98" t="s">
        <v>10666</v>
      </c>
      <c r="B360" s="334">
        <v>45680.709675925929</v>
      </c>
      <c r="C360" s="281" t="s">
        <v>10775</v>
      </c>
      <c r="D360" s="281" t="s">
        <v>10111</v>
      </c>
      <c r="E360" t="s">
        <v>230</v>
      </c>
      <c r="F360" s="281" t="s">
        <v>6481</v>
      </c>
      <c r="G360" s="281" t="s">
        <v>1245</v>
      </c>
      <c r="H360" s="335">
        <v>2011</v>
      </c>
      <c r="I360" s="281" t="s">
        <v>6230</v>
      </c>
      <c r="J360" s="281" t="s">
        <v>6215</v>
      </c>
      <c r="K360" s="281" t="s">
        <v>6216</v>
      </c>
      <c r="L360" s="281" t="s">
        <v>6215</v>
      </c>
      <c r="M360" s="281" t="s">
        <v>6267</v>
      </c>
      <c r="O360" s="281" t="s">
        <v>6218</v>
      </c>
      <c r="Q360" s="319">
        <v>98</v>
      </c>
      <c r="R360" s="319">
        <v>130</v>
      </c>
      <c r="S360" s="319">
        <f>Q360+R360</f>
        <v>228</v>
      </c>
      <c r="T360" s="281" t="s">
        <v>6215</v>
      </c>
      <c r="U360" s="281" t="s">
        <v>7390</v>
      </c>
      <c r="V360" s="281" t="s">
        <v>6215</v>
      </c>
      <c r="W360" s="281" t="s">
        <v>6268</v>
      </c>
      <c r="Y360" s="336">
        <v>3</v>
      </c>
      <c r="Z360" s="336">
        <v>6</v>
      </c>
      <c r="AA360" s="336">
        <v>1</v>
      </c>
      <c r="AB360" s="98">
        <f>SUM(Y360:AA360)</f>
        <v>10</v>
      </c>
      <c r="AC360" s="281" t="s">
        <v>6231</v>
      </c>
      <c r="AD360" s="281" t="s">
        <v>10776</v>
      </c>
      <c r="AF360" s="337">
        <v>4</v>
      </c>
      <c r="AG360" s="337">
        <v>7</v>
      </c>
      <c r="AH360" s="12">
        <f>SUM(AF360:AG360)</f>
        <v>11</v>
      </c>
      <c r="AJ360" s="338">
        <v>15000</v>
      </c>
      <c r="AK360" s="338">
        <v>8000</v>
      </c>
      <c r="AL360" s="281" t="s">
        <v>8267</v>
      </c>
      <c r="AM360" s="281" t="s">
        <v>6215</v>
      </c>
      <c r="AN360" s="281" t="s">
        <v>6233</v>
      </c>
      <c r="AP360" s="338">
        <v>6800</v>
      </c>
      <c r="AQ360" s="113">
        <f t="shared" si="16"/>
        <v>157.85283009232072</v>
      </c>
      <c r="AR360" s="338">
        <v>9000</v>
      </c>
      <c r="AS360" s="141" t="s">
        <v>6223</v>
      </c>
      <c r="AT360" s="338">
        <v>200000</v>
      </c>
      <c r="AU360" s="338">
        <v>700000</v>
      </c>
      <c r="AV360" s="338">
        <v>250000</v>
      </c>
      <c r="AX360" s="281" t="s">
        <v>6215</v>
      </c>
      <c r="AY360" s="281" t="s">
        <v>6215</v>
      </c>
      <c r="AZ360" s="281" t="s">
        <v>6215</v>
      </c>
      <c r="BA360" s="281" t="s">
        <v>6215</v>
      </c>
      <c r="BB360" s="281" t="s">
        <v>6218</v>
      </c>
      <c r="BC360" s="281" t="s">
        <v>6271</v>
      </c>
      <c r="BD360" s="281" t="s">
        <v>10777</v>
      </c>
      <c r="BE360" s="281" t="s">
        <v>6218</v>
      </c>
      <c r="BF360" s="281" t="s">
        <v>6271</v>
      </c>
    </row>
    <row r="361" spans="1:59" x14ac:dyDescent="0.35">
      <c r="A361" s="98" t="s">
        <v>8160</v>
      </c>
      <c r="B361" s="17">
        <v>45223</v>
      </c>
      <c r="C361" s="141" t="s">
        <v>8161</v>
      </c>
      <c r="D361" s="141" t="s">
        <v>8162</v>
      </c>
      <c r="E361" s="141" t="s">
        <v>14</v>
      </c>
      <c r="F361" s="141" t="s">
        <v>6213</v>
      </c>
      <c r="G361" s="141" t="s">
        <v>1245</v>
      </c>
      <c r="H361" s="288">
        <v>2010</v>
      </c>
      <c r="I361" s="141" t="s">
        <v>6230</v>
      </c>
      <c r="J361" s="141" t="s">
        <v>6215</v>
      </c>
      <c r="K361" s="141" t="s">
        <v>6216</v>
      </c>
      <c r="L361" s="141" t="s">
        <v>6215</v>
      </c>
      <c r="M361" s="141" t="s">
        <v>6217</v>
      </c>
      <c r="N361" s="141"/>
      <c r="O361" s="141" t="s">
        <v>6215</v>
      </c>
      <c r="Q361" s="107">
        <v>100</v>
      </c>
      <c r="R361" s="107">
        <v>150</v>
      </c>
      <c r="S361" s="237">
        <v>250</v>
      </c>
      <c r="T361" s="141" t="s">
        <v>6215</v>
      </c>
      <c r="U361" s="141" t="s">
        <v>7390</v>
      </c>
      <c r="V361" s="141" t="s">
        <v>6218</v>
      </c>
      <c r="W361" s="141" t="s">
        <v>6219</v>
      </c>
      <c r="Y361" s="98">
        <v>2</v>
      </c>
      <c r="Z361" s="98">
        <v>2</v>
      </c>
      <c r="AA361" s="98">
        <v>0</v>
      </c>
      <c r="AB361" s="141">
        <v>4</v>
      </c>
      <c r="AC361" s="141" t="s">
        <v>6220</v>
      </c>
      <c r="AD361" s="141" t="s">
        <v>8163</v>
      </c>
      <c r="AJ361" s="18"/>
      <c r="AK361" s="18"/>
      <c r="AM361" s="141" t="s">
        <v>6215</v>
      </c>
      <c r="AN361" s="141" t="s">
        <v>6262</v>
      </c>
      <c r="AP361" s="264">
        <v>3500</v>
      </c>
      <c r="AQ361" s="113">
        <f t="shared" si="16"/>
        <v>81.247780194576833</v>
      </c>
      <c r="AR361" s="18">
        <v>6000</v>
      </c>
      <c r="AS361" s="141" t="s">
        <v>6223</v>
      </c>
      <c r="AT361" s="96"/>
      <c r="AU361" s="18"/>
      <c r="AV361" s="18"/>
      <c r="AX361" s="141" t="s">
        <v>6215</v>
      </c>
      <c r="AY361" s="141" t="s">
        <v>6215</v>
      </c>
      <c r="AZ361" s="141" t="s">
        <v>6215</v>
      </c>
      <c r="BA361" s="141" t="s">
        <v>6218</v>
      </c>
      <c r="BB361" s="141" t="s">
        <v>6218</v>
      </c>
      <c r="BC361" s="141" t="s">
        <v>8164</v>
      </c>
      <c r="BD361" s="141" t="s">
        <v>6774</v>
      </c>
      <c r="BE361" s="141" t="s">
        <v>6218</v>
      </c>
      <c r="BF361" s="141" t="s">
        <v>6235</v>
      </c>
      <c r="BG361" s="98" t="s">
        <v>8165</v>
      </c>
    </row>
    <row r="362" spans="1:59" x14ac:dyDescent="0.35">
      <c r="A362" s="98" t="s">
        <v>10575</v>
      </c>
      <c r="B362" s="17">
        <v>45604.724942129629</v>
      </c>
      <c r="C362" s="154" t="s">
        <v>10497</v>
      </c>
      <c r="D362" s="154" t="s">
        <v>10498</v>
      </c>
      <c r="E362" s="244" t="s">
        <v>32</v>
      </c>
      <c r="F362" s="154" t="s">
        <v>6213</v>
      </c>
      <c r="G362" s="154" t="s">
        <v>1248</v>
      </c>
      <c r="H362" s="115">
        <v>2021</v>
      </c>
      <c r="I362" s="154" t="s">
        <v>6214</v>
      </c>
      <c r="J362" s="154" t="s">
        <v>6215</v>
      </c>
      <c r="K362" s="154" t="s">
        <v>6216</v>
      </c>
      <c r="L362" s="154" t="s">
        <v>6215</v>
      </c>
      <c r="M362" s="154" t="s">
        <v>6217</v>
      </c>
      <c r="O362" s="154" t="s">
        <v>6215</v>
      </c>
      <c r="Q362" s="243">
        <v>67</v>
      </c>
      <c r="R362" s="243">
        <v>73</v>
      </c>
      <c r="S362" s="243">
        <f>Q362+R362</f>
        <v>140</v>
      </c>
      <c r="T362" s="154" t="s">
        <v>6215</v>
      </c>
      <c r="U362" s="154" t="s">
        <v>7390</v>
      </c>
      <c r="V362" s="154" t="s">
        <v>6218</v>
      </c>
      <c r="W362" s="154" t="s">
        <v>6219</v>
      </c>
      <c r="Y362" s="244">
        <v>4</v>
      </c>
      <c r="Z362" s="244">
        <v>3</v>
      </c>
      <c r="AA362" s="244">
        <v>2</v>
      </c>
      <c r="AB362" s="98">
        <f>SUM(Y362:AA362)</f>
        <v>9</v>
      </c>
      <c r="AC362" s="154" t="s">
        <v>6220</v>
      </c>
      <c r="AD362" s="154" t="s">
        <v>9860</v>
      </c>
      <c r="AF362" s="315">
        <v>2</v>
      </c>
      <c r="AG362" s="315">
        <v>7</v>
      </c>
      <c r="AH362" s="12">
        <f>SUM(AF362:AG362)</f>
        <v>9</v>
      </c>
      <c r="AJ362" s="316">
        <v>23000</v>
      </c>
      <c r="AK362" s="316">
        <v>6000</v>
      </c>
      <c r="AL362" s="154" t="s">
        <v>8267</v>
      </c>
      <c r="AM362" s="154" t="s">
        <v>6215</v>
      </c>
      <c r="AN362" s="154" t="s">
        <v>6262</v>
      </c>
      <c r="AP362" s="316">
        <v>4500</v>
      </c>
      <c r="AQ362" s="113">
        <f t="shared" si="16"/>
        <v>104.46143167874165</v>
      </c>
      <c r="AR362" s="316">
        <v>9500</v>
      </c>
      <c r="AS362" s="141" t="s">
        <v>6223</v>
      </c>
      <c r="AT362" s="316">
        <v>120000</v>
      </c>
      <c r="AU362" s="316">
        <v>700000</v>
      </c>
      <c r="AV362" s="316">
        <v>300000</v>
      </c>
      <c r="AX362" s="154" t="s">
        <v>6215</v>
      </c>
      <c r="AY362" s="154" t="s">
        <v>6215</v>
      </c>
      <c r="AZ362" s="154" t="s">
        <v>6215</v>
      </c>
      <c r="BA362" s="154" t="s">
        <v>6215</v>
      </c>
      <c r="BB362" s="154" t="s">
        <v>6215</v>
      </c>
      <c r="BC362" s="154" t="s">
        <v>6215</v>
      </c>
      <c r="BD362" s="154" t="s">
        <v>6774</v>
      </c>
      <c r="BE362" s="154" t="s">
        <v>6218</v>
      </c>
      <c r="BF362" s="154" t="s">
        <v>6218</v>
      </c>
    </row>
    <row r="363" spans="1:59" x14ac:dyDescent="0.35">
      <c r="A363" s="98" t="s">
        <v>6994</v>
      </c>
      <c r="B363" s="17">
        <v>45093.421724537038</v>
      </c>
      <c r="C363" s="98" t="s">
        <v>572</v>
      </c>
      <c r="D363" s="98" t="s">
        <v>6427</v>
      </c>
      <c r="E363" s="98" t="s">
        <v>146</v>
      </c>
      <c r="F363" s="98" t="s">
        <v>6213</v>
      </c>
      <c r="H363" s="115">
        <v>2016</v>
      </c>
      <c r="I363" s="98" t="s">
        <v>6214</v>
      </c>
      <c r="J363" s="98" t="s">
        <v>6215</v>
      </c>
      <c r="K363" s="98" t="s">
        <v>6216</v>
      </c>
      <c r="L363" s="98" t="s">
        <v>6215</v>
      </c>
      <c r="M363" s="98" t="s">
        <v>6231</v>
      </c>
      <c r="O363" s="98" t="s">
        <v>6215</v>
      </c>
      <c r="S363" s="107">
        <v>70</v>
      </c>
      <c r="T363" s="98" t="s">
        <v>6215</v>
      </c>
      <c r="V363" s="98" t="s">
        <v>6218</v>
      </c>
      <c r="W363" s="98" t="s">
        <v>6268</v>
      </c>
      <c r="AB363" s="98">
        <v>6</v>
      </c>
      <c r="AC363" s="98" t="s">
        <v>6220</v>
      </c>
      <c r="AD363" s="98" t="s">
        <v>6995</v>
      </c>
      <c r="AJ363" s="18"/>
      <c r="AK363" s="18"/>
      <c r="AN363" s="98" t="s">
        <v>6233</v>
      </c>
      <c r="AP363" s="264">
        <v>3500</v>
      </c>
      <c r="AQ363" s="113">
        <f t="shared" si="16"/>
        <v>81.247780194576833</v>
      </c>
      <c r="AR363" s="18">
        <v>5500</v>
      </c>
      <c r="AS363" s="141" t="s">
        <v>6223</v>
      </c>
      <c r="AT363" s="96"/>
      <c r="AU363" s="18"/>
      <c r="AV363" s="18"/>
      <c r="AX363" s="98" t="s">
        <v>6215</v>
      </c>
      <c r="AY363" s="98" t="s">
        <v>6215</v>
      </c>
      <c r="AZ363" s="98" t="s">
        <v>6215</v>
      </c>
      <c r="BA363" s="98" t="s">
        <v>6215</v>
      </c>
      <c r="BB363" s="98" t="s">
        <v>6218</v>
      </c>
      <c r="BD363" s="98" t="s">
        <v>6270</v>
      </c>
      <c r="BF363" s="98" t="s">
        <v>6235</v>
      </c>
      <c r="BG363" s="98" t="s">
        <v>6996</v>
      </c>
    </row>
    <row r="364" spans="1:59" x14ac:dyDescent="0.35">
      <c r="A364" s="98" t="s">
        <v>10149</v>
      </c>
      <c r="B364" s="17">
        <v>45538.738796296297</v>
      </c>
      <c r="C364" s="154" t="s">
        <v>3015</v>
      </c>
      <c r="D364" s="154" t="s">
        <v>10058</v>
      </c>
      <c r="E364" s="244" t="s">
        <v>2861</v>
      </c>
      <c r="F364" s="154" t="s">
        <v>6725</v>
      </c>
      <c r="G364" s="154" t="s">
        <v>1248</v>
      </c>
      <c r="H364" s="115">
        <v>2010</v>
      </c>
      <c r="I364" s="154" t="s">
        <v>6294</v>
      </c>
      <c r="J364" s="154" t="s">
        <v>6215</v>
      </c>
      <c r="K364" s="154" t="s">
        <v>6216</v>
      </c>
      <c r="L364" s="154" t="s">
        <v>6215</v>
      </c>
      <c r="M364" s="154" t="s">
        <v>6267</v>
      </c>
      <c r="O364" s="154" t="s">
        <v>6218</v>
      </c>
      <c r="Q364" s="319">
        <v>80</v>
      </c>
      <c r="R364" s="319">
        <v>120</v>
      </c>
      <c r="S364" s="319">
        <f>SUM(Q364:R364)</f>
        <v>200</v>
      </c>
      <c r="T364" s="244" t="s">
        <v>6215</v>
      </c>
      <c r="U364" s="154" t="s">
        <v>7390</v>
      </c>
      <c r="V364" s="154" t="s">
        <v>6215</v>
      </c>
      <c r="W364" s="154" t="s">
        <v>6219</v>
      </c>
      <c r="Y364" s="244">
        <v>2</v>
      </c>
      <c r="Z364" s="244">
        <v>2</v>
      </c>
      <c r="AA364" s="244">
        <v>1</v>
      </c>
      <c r="AB364" s="98">
        <f>SUM(Y364:AA364)</f>
        <v>5</v>
      </c>
      <c r="AC364" s="154" t="s">
        <v>6246</v>
      </c>
      <c r="AD364" s="154" t="s">
        <v>9757</v>
      </c>
      <c r="AF364" s="315">
        <v>3</v>
      </c>
      <c r="AG364" s="315">
        <v>5</v>
      </c>
      <c r="AH364" s="12">
        <f>SUM(AF364:AG364)</f>
        <v>8</v>
      </c>
      <c r="AJ364" s="316">
        <v>16000</v>
      </c>
      <c r="AK364" s="316">
        <v>10000</v>
      </c>
      <c r="AL364" s="154" t="s">
        <v>8251</v>
      </c>
      <c r="AM364" s="154" t="s">
        <v>6218</v>
      </c>
      <c r="AN364" s="154" t="s">
        <v>6248</v>
      </c>
      <c r="AP364" s="316">
        <v>3000</v>
      </c>
      <c r="AQ364" s="113">
        <f t="shared" si="16"/>
        <v>69.640954452494427</v>
      </c>
      <c r="AR364" s="316">
        <v>4500</v>
      </c>
      <c r="AS364" s="141" t="s">
        <v>6223</v>
      </c>
      <c r="AT364" s="318">
        <v>1000</v>
      </c>
      <c r="AU364" s="318">
        <v>450000</v>
      </c>
      <c r="AV364" s="316">
        <v>100000</v>
      </c>
      <c r="AX364" s="154" t="s">
        <v>6215</v>
      </c>
      <c r="AY364" s="154" t="s">
        <v>6215</v>
      </c>
      <c r="AZ364" s="154" t="s">
        <v>6215</v>
      </c>
      <c r="BA364" s="154" t="s">
        <v>6215</v>
      </c>
      <c r="BB364" s="154" t="s">
        <v>6215</v>
      </c>
      <c r="BC364" s="154" t="s">
        <v>8253</v>
      </c>
      <c r="BD364" s="154" t="s">
        <v>10197</v>
      </c>
      <c r="BE364" s="154" t="s">
        <v>6218</v>
      </c>
      <c r="BF364" s="154" t="s">
        <v>6235</v>
      </c>
    </row>
    <row r="365" spans="1:59" x14ac:dyDescent="0.35">
      <c r="A365" s="98" t="s">
        <v>10140</v>
      </c>
      <c r="B365" s="17">
        <v>45560</v>
      </c>
      <c r="C365" s="154" t="s">
        <v>5400</v>
      </c>
      <c r="D365" s="154" t="s">
        <v>9879</v>
      </c>
      <c r="E365" s="244" t="s">
        <v>230</v>
      </c>
      <c r="F365" s="154" t="s">
        <v>6394</v>
      </c>
      <c r="G365" s="154" t="s">
        <v>1245</v>
      </c>
      <c r="H365" s="115">
        <v>2018</v>
      </c>
      <c r="I365" s="154" t="s">
        <v>6230</v>
      </c>
      <c r="J365" s="154" t="s">
        <v>6215</v>
      </c>
      <c r="K365" s="154" t="s">
        <v>6216</v>
      </c>
      <c r="L365" s="154" t="s">
        <v>6215</v>
      </c>
      <c r="M365" s="154" t="s">
        <v>6267</v>
      </c>
      <c r="O365" s="154" t="s">
        <v>6215</v>
      </c>
      <c r="Q365" s="319">
        <v>81</v>
      </c>
      <c r="R365" s="319">
        <v>100</v>
      </c>
      <c r="S365" s="319">
        <f>SUM(Q365:R365)</f>
        <v>181</v>
      </c>
      <c r="T365" s="244" t="s">
        <v>6215</v>
      </c>
      <c r="U365" s="154" t="s">
        <v>6474</v>
      </c>
      <c r="V365" s="154" t="s">
        <v>6218</v>
      </c>
      <c r="W365" s="154" t="s">
        <v>6268</v>
      </c>
      <c r="Y365" s="244">
        <v>3</v>
      </c>
      <c r="Z365" s="244">
        <v>3</v>
      </c>
      <c r="AA365" s="244">
        <v>2</v>
      </c>
      <c r="AB365" s="98">
        <f>SUM(Y365:AA365)</f>
        <v>8</v>
      </c>
      <c r="AC365" s="154" t="s">
        <v>6220</v>
      </c>
      <c r="AD365" s="154" t="s">
        <v>8812</v>
      </c>
      <c r="AF365" s="315">
        <v>2</v>
      </c>
      <c r="AG365" s="315">
        <v>4</v>
      </c>
      <c r="AH365" s="12">
        <f>SUM(AF365:AG365)</f>
        <v>6</v>
      </c>
      <c r="AJ365" s="316">
        <v>15000</v>
      </c>
      <c r="AK365" s="316">
        <v>8000</v>
      </c>
      <c r="AL365" s="154" t="s">
        <v>7392</v>
      </c>
      <c r="AM365" s="154" t="s">
        <v>6215</v>
      </c>
      <c r="AN365" s="154" t="s">
        <v>6262</v>
      </c>
      <c r="AP365" s="316">
        <v>4000</v>
      </c>
      <c r="AQ365" s="113">
        <f t="shared" si="16"/>
        <v>92.85460593665924</v>
      </c>
      <c r="AR365" s="316">
        <v>5000</v>
      </c>
      <c r="AS365" s="141" t="s">
        <v>6223</v>
      </c>
      <c r="AT365" s="318">
        <v>150000</v>
      </c>
      <c r="AU365" s="318">
        <v>200000</v>
      </c>
      <c r="AV365" s="316">
        <v>150000</v>
      </c>
      <c r="AX365" s="154" t="s">
        <v>6215</v>
      </c>
      <c r="AY365" s="154" t="s">
        <v>6215</v>
      </c>
      <c r="AZ365" s="154" t="s">
        <v>6215</v>
      </c>
      <c r="BA365" s="154" t="s">
        <v>6215</v>
      </c>
      <c r="BB365" s="154" t="s">
        <v>6215</v>
      </c>
      <c r="BC365" s="154" t="s">
        <v>6235</v>
      </c>
      <c r="BD365" s="154" t="s">
        <v>6774</v>
      </c>
      <c r="BE365" s="154" t="s">
        <v>6218</v>
      </c>
      <c r="BF365" s="154" t="s">
        <v>6235</v>
      </c>
    </row>
    <row r="366" spans="1:59" x14ac:dyDescent="0.35">
      <c r="A366" s="98" t="s">
        <v>10784</v>
      </c>
      <c r="B366" s="17">
        <v>45694.773263888892</v>
      </c>
      <c r="C366" s="154" t="s">
        <v>4175</v>
      </c>
      <c r="D366" s="154" t="s">
        <v>6469</v>
      </c>
      <c r="E366" s="244" t="s">
        <v>603</v>
      </c>
      <c r="F366" s="154" t="s">
        <v>6469</v>
      </c>
      <c r="G366" s="154" t="s">
        <v>1245</v>
      </c>
      <c r="H366" s="115">
        <v>2011</v>
      </c>
      <c r="I366" s="154" t="s">
        <v>6294</v>
      </c>
      <c r="J366" s="154" t="s">
        <v>6215</v>
      </c>
      <c r="K366" s="154" t="s">
        <v>6216</v>
      </c>
      <c r="L366" s="154" t="s">
        <v>6218</v>
      </c>
      <c r="M366" s="154" t="s">
        <v>6231</v>
      </c>
      <c r="O366" s="154" t="s">
        <v>6215</v>
      </c>
      <c r="Q366" s="243">
        <v>127</v>
      </c>
      <c r="R366" s="243">
        <v>113</v>
      </c>
      <c r="S366" s="243">
        <f>Q366+R366</f>
        <v>240</v>
      </c>
      <c r="T366" s="154" t="s">
        <v>6215</v>
      </c>
      <c r="U366" s="154" t="s">
        <v>7390</v>
      </c>
      <c r="V366" s="154" t="s">
        <v>6215</v>
      </c>
      <c r="W366" s="154" t="s">
        <v>6296</v>
      </c>
      <c r="Y366" s="244">
        <v>8</v>
      </c>
      <c r="Z366" s="244">
        <v>6</v>
      </c>
      <c r="AA366" s="244">
        <v>1</v>
      </c>
      <c r="AB366" s="98">
        <f>SUM(Y366:AA366)</f>
        <v>15</v>
      </c>
      <c r="AC366" s="154" t="s">
        <v>6246</v>
      </c>
      <c r="AD366" s="154" t="s">
        <v>10824</v>
      </c>
      <c r="AF366" s="315">
        <v>6</v>
      </c>
      <c r="AG366" s="315">
        <v>7</v>
      </c>
      <c r="AH366" s="12">
        <f>SUM(AF366:AG366)</f>
        <v>13</v>
      </c>
      <c r="AJ366" s="316">
        <v>9000</v>
      </c>
      <c r="AK366" s="316">
        <v>7000</v>
      </c>
      <c r="AL366" s="154" t="s">
        <v>7392</v>
      </c>
      <c r="AM366" s="154" t="s">
        <v>6215</v>
      </c>
      <c r="AN366" s="154" t="s">
        <v>6262</v>
      </c>
      <c r="AP366" s="316">
        <v>3500</v>
      </c>
      <c r="AQ366" s="113">
        <f t="shared" si="16"/>
        <v>81.247780194576833</v>
      </c>
      <c r="AR366" s="316">
        <v>8000</v>
      </c>
      <c r="AS366" s="141" t="s">
        <v>6223</v>
      </c>
      <c r="AT366" s="316">
        <v>105000</v>
      </c>
      <c r="AU366" s="316">
        <v>320000</v>
      </c>
      <c r="AV366" s="316">
        <v>241000</v>
      </c>
      <c r="AX366" s="154" t="s">
        <v>6215</v>
      </c>
      <c r="AY366" s="154" t="s">
        <v>6215</v>
      </c>
      <c r="AZ366" s="154" t="s">
        <v>6215</v>
      </c>
      <c r="BA366" s="154" t="s">
        <v>6215</v>
      </c>
      <c r="BB366" s="154" t="s">
        <v>6215</v>
      </c>
      <c r="BC366" s="154" t="s">
        <v>10825</v>
      </c>
      <c r="BD366" s="154" t="s">
        <v>10826</v>
      </c>
      <c r="BE366" s="154" t="s">
        <v>6215</v>
      </c>
      <c r="BF366" s="154" t="s">
        <v>10827</v>
      </c>
    </row>
    <row r="367" spans="1:59" x14ac:dyDescent="0.35">
      <c r="A367" s="98" t="s">
        <v>11557</v>
      </c>
      <c r="B367" s="117">
        <v>45896.775706018518</v>
      </c>
      <c r="C367" s="154" t="s">
        <v>6005</v>
      </c>
      <c r="D367" s="154" t="s">
        <v>11706</v>
      </c>
      <c r="E367" t="s">
        <v>447</v>
      </c>
      <c r="F367" s="154" t="s">
        <v>11707</v>
      </c>
      <c r="G367" s="154" t="s">
        <v>1245</v>
      </c>
      <c r="H367" s="115">
        <v>2012</v>
      </c>
      <c r="I367" s="154" t="s">
        <v>6294</v>
      </c>
      <c r="J367" s="154" t="s">
        <v>6215</v>
      </c>
      <c r="K367" s="154" t="s">
        <v>6216</v>
      </c>
      <c r="L367" s="154" t="s">
        <v>6215</v>
      </c>
      <c r="M367" s="154" t="s">
        <v>6217</v>
      </c>
      <c r="O367" s="154" t="s">
        <v>6215</v>
      </c>
      <c r="Q367" s="129">
        <v>130</v>
      </c>
      <c r="R367" s="129">
        <v>176</v>
      </c>
      <c r="S367" s="107">
        <v>306</v>
      </c>
      <c r="T367" s="154" t="s">
        <v>6215</v>
      </c>
      <c r="U367" s="154" t="s">
        <v>7390</v>
      </c>
      <c r="V367" s="154" t="s">
        <v>6215</v>
      </c>
      <c r="W367" s="154" t="s">
        <v>6268</v>
      </c>
      <c r="Y367" s="244">
        <v>4</v>
      </c>
      <c r="Z367" s="244">
        <v>4</v>
      </c>
      <c r="AA367" s="244">
        <v>4</v>
      </c>
      <c r="AB367" s="244">
        <v>12</v>
      </c>
      <c r="AC367" s="154" t="s">
        <v>6220</v>
      </c>
      <c r="AD367" s="154" t="s">
        <v>11708</v>
      </c>
      <c r="AF367" s="154">
        <v>4</v>
      </c>
      <c r="AG367" s="154">
        <v>7</v>
      </c>
      <c r="AH367" s="154">
        <v>11</v>
      </c>
      <c r="AJ367" s="154">
        <v>12000</v>
      </c>
      <c r="AK367" s="154">
        <v>5000</v>
      </c>
      <c r="AL367" s="154" t="s">
        <v>8449</v>
      </c>
      <c r="AM367" s="154" t="s">
        <v>6215</v>
      </c>
      <c r="AN367" s="154" t="s">
        <v>6262</v>
      </c>
      <c r="AP367" s="154">
        <v>2500</v>
      </c>
      <c r="AQ367" s="113">
        <f>(AP367*3)/129.2424</f>
        <v>58.030491541475548</v>
      </c>
      <c r="AR367" s="154">
        <v>3500</v>
      </c>
      <c r="AS367" s="154" t="s">
        <v>6223</v>
      </c>
      <c r="AT367" s="154">
        <v>5000</v>
      </c>
      <c r="AU367" s="154">
        <v>70000</v>
      </c>
      <c r="AV367" s="154">
        <v>40000</v>
      </c>
      <c r="AW367" s="154"/>
      <c r="AX367" s="154" t="s">
        <v>6215</v>
      </c>
      <c r="AY367" s="154" t="s">
        <v>6215</v>
      </c>
      <c r="AZ367" s="154" t="s">
        <v>6215</v>
      </c>
      <c r="BA367" s="154" t="s">
        <v>6215</v>
      </c>
      <c r="BB367" s="154" t="s">
        <v>6218</v>
      </c>
      <c r="BC367" s="154" t="s">
        <v>9663</v>
      </c>
      <c r="BD367" s="154" t="s">
        <v>9594</v>
      </c>
      <c r="BE367" s="154" t="s">
        <v>6218</v>
      </c>
      <c r="BF367" s="154" t="s">
        <v>7123</v>
      </c>
    </row>
    <row r="368" spans="1:59" x14ac:dyDescent="0.35">
      <c r="A368" s="98" t="s">
        <v>10931</v>
      </c>
      <c r="B368" s="117">
        <v>45740.437685185185</v>
      </c>
      <c r="C368" s="154" t="s">
        <v>4664</v>
      </c>
      <c r="D368" s="154" t="s">
        <v>11056</v>
      </c>
      <c r="E368" s="244" t="s">
        <v>610</v>
      </c>
      <c r="F368" s="154" t="s">
        <v>6334</v>
      </c>
      <c r="G368" s="154" t="s">
        <v>1245</v>
      </c>
      <c r="H368" s="115">
        <v>2018</v>
      </c>
      <c r="I368" s="154" t="s">
        <v>6230</v>
      </c>
      <c r="J368" s="154" t="s">
        <v>6215</v>
      </c>
      <c r="K368" s="154" t="s">
        <v>6216</v>
      </c>
      <c r="L368" s="154" t="s">
        <v>6218</v>
      </c>
      <c r="M368" s="154" t="s">
        <v>6267</v>
      </c>
      <c r="O368" s="154" t="s">
        <v>6218</v>
      </c>
      <c r="Q368" s="107">
        <v>22</v>
      </c>
      <c r="R368" s="107">
        <v>24</v>
      </c>
      <c r="S368" s="107">
        <v>46</v>
      </c>
      <c r="T368" s="154" t="s">
        <v>6215</v>
      </c>
      <c r="U368" s="154" t="s">
        <v>7390</v>
      </c>
      <c r="V368" s="154" t="s">
        <v>6218</v>
      </c>
      <c r="W368" s="154" t="s">
        <v>6268</v>
      </c>
      <c r="Y368" s="98">
        <v>1</v>
      </c>
      <c r="Z368" s="98">
        <v>1</v>
      </c>
      <c r="AA368" s="98">
        <v>1</v>
      </c>
      <c r="AB368" s="98">
        <f>Y368+Z368+AA368</f>
        <v>3</v>
      </c>
      <c r="AC368" s="154" t="s">
        <v>6220</v>
      </c>
      <c r="AD368" s="154" t="s">
        <v>8796</v>
      </c>
      <c r="AF368" s="315">
        <v>2</v>
      </c>
      <c r="AG368" s="315">
        <v>3</v>
      </c>
      <c r="AH368" s="12">
        <f>SUM(AF368:AG368)</f>
        <v>5</v>
      </c>
      <c r="AJ368" s="316">
        <v>6000</v>
      </c>
      <c r="AK368" s="316">
        <v>3000</v>
      </c>
      <c r="AL368" s="154" t="s">
        <v>7392</v>
      </c>
      <c r="AM368" s="154" t="s">
        <v>6215</v>
      </c>
      <c r="AN368" s="154" t="s">
        <v>6262</v>
      </c>
      <c r="AP368" s="316">
        <v>8500</v>
      </c>
      <c r="AQ368" s="113">
        <f t="shared" ref="AQ368:AQ373" si="17">(AP368*3)/129.2343</f>
        <v>197.31603761540089</v>
      </c>
      <c r="AR368" s="316"/>
      <c r="AS368" s="141" t="s">
        <v>6223</v>
      </c>
      <c r="AT368" s="316">
        <v>200000</v>
      </c>
      <c r="AU368" s="316">
        <v>2</v>
      </c>
      <c r="AV368" s="316">
        <v>30000</v>
      </c>
      <c r="AX368" s="154" t="s">
        <v>6215</v>
      </c>
      <c r="AY368" s="154" t="s">
        <v>6215</v>
      </c>
      <c r="AZ368" s="154" t="s">
        <v>6215</v>
      </c>
      <c r="BA368" s="154" t="s">
        <v>6215</v>
      </c>
      <c r="BB368" s="154" t="s">
        <v>6215</v>
      </c>
      <c r="BC368" s="154" t="s">
        <v>7311</v>
      </c>
      <c r="BD368" s="154" t="s">
        <v>10466</v>
      </c>
      <c r="BE368" s="154" t="s">
        <v>6218</v>
      </c>
      <c r="BF368" s="154" t="s">
        <v>6235</v>
      </c>
    </row>
    <row r="369" spans="1:59" x14ac:dyDescent="0.35">
      <c r="A369" s="98" t="s">
        <v>8816</v>
      </c>
      <c r="B369" s="17">
        <v>45357</v>
      </c>
      <c r="C369" t="s">
        <v>1920</v>
      </c>
      <c r="D369" t="s">
        <v>6213</v>
      </c>
      <c r="E369" s="98" t="s">
        <v>32</v>
      </c>
      <c r="F369" t="s">
        <v>6213</v>
      </c>
      <c r="G369" t="s">
        <v>1245</v>
      </c>
      <c r="H369" s="275">
        <v>2017</v>
      </c>
      <c r="I369" t="s">
        <v>6230</v>
      </c>
      <c r="J369" t="s">
        <v>6215</v>
      </c>
      <c r="K369" t="s">
        <v>6216</v>
      </c>
      <c r="L369" t="s">
        <v>6215</v>
      </c>
      <c r="M369" t="s">
        <v>6217</v>
      </c>
      <c r="O369" t="s">
        <v>6215</v>
      </c>
      <c r="S369" s="107">
        <v>98</v>
      </c>
      <c r="T369" s="98" t="s">
        <v>6215</v>
      </c>
      <c r="U369" t="s">
        <v>7390</v>
      </c>
      <c r="V369" t="s">
        <v>6218</v>
      </c>
      <c r="W369" t="s">
        <v>6219</v>
      </c>
      <c r="Y369" s="98">
        <v>1</v>
      </c>
      <c r="Z369" s="98">
        <v>2</v>
      </c>
      <c r="AA369" s="98">
        <v>2</v>
      </c>
      <c r="AB369" s="98">
        <f>SUM(Y369:AA369)</f>
        <v>5</v>
      </c>
      <c r="AC369" t="s">
        <v>6220</v>
      </c>
      <c r="AD369" t="s">
        <v>8852</v>
      </c>
      <c r="AF369" s="12">
        <v>2</v>
      </c>
      <c r="AG369" s="12">
        <v>5</v>
      </c>
      <c r="AH369" s="12">
        <f>SUM(AF369:AG369)</f>
        <v>7</v>
      </c>
      <c r="AJ369" s="238">
        <v>10000</v>
      </c>
      <c r="AK369" s="238">
        <v>7000</v>
      </c>
      <c r="AL369" t="s">
        <v>7392</v>
      </c>
      <c r="AM369" t="s">
        <v>6215</v>
      </c>
      <c r="AN369" t="s">
        <v>6262</v>
      </c>
      <c r="AP369" s="149">
        <v>3600</v>
      </c>
      <c r="AQ369" s="113">
        <f t="shared" si="17"/>
        <v>83.569145342993309</v>
      </c>
      <c r="AR369">
        <v>4700</v>
      </c>
      <c r="AS369" s="141" t="s">
        <v>6223</v>
      </c>
      <c r="AT369" s="96">
        <v>1450</v>
      </c>
      <c r="AU369" s="18">
        <v>147000</v>
      </c>
      <c r="AV369" s="18">
        <v>100000</v>
      </c>
      <c r="AX369" t="s">
        <v>6215</v>
      </c>
      <c r="AY369" t="s">
        <v>6215</v>
      </c>
      <c r="AZ369" t="s">
        <v>6215</v>
      </c>
      <c r="BA369" t="s">
        <v>6215</v>
      </c>
      <c r="BB369" t="s">
        <v>6218</v>
      </c>
      <c r="BC369" t="s">
        <v>8623</v>
      </c>
      <c r="BD369" t="s">
        <v>6753</v>
      </c>
      <c r="BE369" t="s">
        <v>6218</v>
      </c>
      <c r="BF369" t="s">
        <v>8623</v>
      </c>
    </row>
    <row r="370" spans="1:59" x14ac:dyDescent="0.35">
      <c r="A370" s="98" t="s">
        <v>9927</v>
      </c>
      <c r="B370" s="17">
        <v>45519.704722222225</v>
      </c>
      <c r="C370" s="154" t="s">
        <v>2916</v>
      </c>
      <c r="D370" s="154" t="s">
        <v>10102</v>
      </c>
      <c r="E370" s="244" t="s">
        <v>102</v>
      </c>
      <c r="F370" s="154" t="s">
        <v>6213</v>
      </c>
      <c r="G370" s="154" t="s">
        <v>1245</v>
      </c>
      <c r="H370" s="115">
        <v>2009</v>
      </c>
      <c r="I370" s="154" t="s">
        <v>6230</v>
      </c>
      <c r="J370" s="154" t="s">
        <v>6295</v>
      </c>
      <c r="K370" s="154" t="s">
        <v>6216</v>
      </c>
      <c r="L370" s="154" t="s">
        <v>6215</v>
      </c>
      <c r="M370" s="154" t="s">
        <v>6217</v>
      </c>
      <c r="O370" s="154" t="s">
        <v>6215</v>
      </c>
      <c r="Q370" s="243">
        <v>56</v>
      </c>
      <c r="R370" s="243">
        <v>54</v>
      </c>
      <c r="S370" s="243">
        <f>Q370+R370</f>
        <v>110</v>
      </c>
      <c r="T370" s="244" t="s">
        <v>6215</v>
      </c>
      <c r="U370" s="154" t="s">
        <v>6474</v>
      </c>
      <c r="V370" s="154" t="s">
        <v>6218</v>
      </c>
      <c r="W370" s="154" t="s">
        <v>6268</v>
      </c>
      <c r="Y370" s="244">
        <v>3</v>
      </c>
      <c r="Z370" s="244">
        <v>4</v>
      </c>
      <c r="AA370" s="244">
        <v>1</v>
      </c>
      <c r="AB370" s="98">
        <f>Y370+Z370+AA370</f>
        <v>8</v>
      </c>
      <c r="AC370" s="154" t="s">
        <v>6231</v>
      </c>
      <c r="AD370" s="154" t="s">
        <v>10103</v>
      </c>
      <c r="AF370" s="315">
        <v>2</v>
      </c>
      <c r="AG370" s="315">
        <v>8</v>
      </c>
      <c r="AH370" s="12">
        <f>AF370+AG370</f>
        <v>10</v>
      </c>
      <c r="AJ370" s="316">
        <v>10000</v>
      </c>
      <c r="AK370" s="316">
        <v>8000</v>
      </c>
      <c r="AL370" s="154" t="s">
        <v>6474</v>
      </c>
      <c r="AM370" s="154" t="s">
        <v>6215</v>
      </c>
      <c r="AN370" s="154" t="s">
        <v>6248</v>
      </c>
      <c r="AP370" s="316">
        <v>3500</v>
      </c>
      <c r="AQ370" s="113">
        <f t="shared" si="17"/>
        <v>81.247780194576833</v>
      </c>
      <c r="AR370" s="316">
        <v>4000</v>
      </c>
      <c r="AS370" s="141" t="s">
        <v>6223</v>
      </c>
      <c r="AT370" s="317">
        <v>123800</v>
      </c>
      <c r="AU370" s="317">
        <v>140500</v>
      </c>
      <c r="AV370" s="317">
        <v>50000</v>
      </c>
      <c r="AW370" s="154"/>
      <c r="AX370" s="154" t="s">
        <v>6215</v>
      </c>
      <c r="AY370" s="154" t="s">
        <v>6215</v>
      </c>
      <c r="AZ370" s="154" t="s">
        <v>6215</v>
      </c>
      <c r="BA370" s="154" t="s">
        <v>6218</v>
      </c>
      <c r="BB370" s="154" t="s">
        <v>6215</v>
      </c>
      <c r="BC370" s="154" t="s">
        <v>8905</v>
      </c>
      <c r="BD370" s="154" t="s">
        <v>10104</v>
      </c>
      <c r="BE370" s="154" t="s">
        <v>6218</v>
      </c>
      <c r="BF370" s="154" t="s">
        <v>8905</v>
      </c>
    </row>
    <row r="371" spans="1:59" x14ac:dyDescent="0.35">
      <c r="A371" s="98" t="s">
        <v>8441</v>
      </c>
      <c r="B371" s="289">
        <v>45258.540034722202</v>
      </c>
      <c r="C371" s="242" t="s">
        <v>2220</v>
      </c>
      <c r="D371" s="242" t="s">
        <v>8442</v>
      </c>
      <c r="E371" s="141" t="s">
        <v>230</v>
      </c>
      <c r="F371" s="242" t="s">
        <v>6481</v>
      </c>
      <c r="G371" s="242" t="s">
        <v>1245</v>
      </c>
      <c r="H371" s="276">
        <v>2015</v>
      </c>
      <c r="I371" s="242" t="s">
        <v>6214</v>
      </c>
      <c r="J371" s="242" t="s">
        <v>6215</v>
      </c>
      <c r="K371" s="242" t="s">
        <v>6216</v>
      </c>
      <c r="L371" s="242" t="s">
        <v>6218</v>
      </c>
      <c r="M371" s="242" t="s">
        <v>6231</v>
      </c>
      <c r="N371" s="242"/>
      <c r="O371" s="242" t="s">
        <v>6215</v>
      </c>
      <c r="S371" s="241">
        <v>366</v>
      </c>
      <c r="T371" s="242" t="s">
        <v>6215</v>
      </c>
      <c r="U371" s="242" t="s">
        <v>7390</v>
      </c>
      <c r="V371" s="242" t="s">
        <v>6218</v>
      </c>
      <c r="W371" s="242" t="s">
        <v>6268</v>
      </c>
      <c r="Y371" s="242">
        <v>4</v>
      </c>
      <c r="Z371" s="242">
        <v>4</v>
      </c>
      <c r="AA371" s="242">
        <v>0</v>
      </c>
      <c r="AB371" s="242">
        <v>8</v>
      </c>
      <c r="AC371" s="242" t="s">
        <v>6220</v>
      </c>
      <c r="AD371" s="242" t="s">
        <v>8443</v>
      </c>
      <c r="AF371" s="290">
        <v>4</v>
      </c>
      <c r="AG371" s="290">
        <v>15</v>
      </c>
      <c r="AH371" s="290">
        <v>19</v>
      </c>
      <c r="AJ371" s="269">
        <v>19000</v>
      </c>
      <c r="AK371" s="269">
        <v>7000</v>
      </c>
      <c r="AL371" s="242" t="s">
        <v>8363</v>
      </c>
      <c r="AM371" s="242" t="s">
        <v>6215</v>
      </c>
      <c r="AN371" s="242" t="s">
        <v>6262</v>
      </c>
      <c r="AP371" s="264">
        <v>3500</v>
      </c>
      <c r="AQ371" s="113">
        <f t="shared" si="17"/>
        <v>81.247780194576833</v>
      </c>
      <c r="AR371" s="18">
        <v>6000</v>
      </c>
      <c r="AS371" s="141" t="s">
        <v>6223</v>
      </c>
      <c r="AT371" s="96"/>
      <c r="AU371" s="18">
        <v>200000</v>
      </c>
      <c r="AV371" s="18"/>
      <c r="AX371" s="242" t="s">
        <v>6215</v>
      </c>
      <c r="AY371" s="242" t="s">
        <v>6215</v>
      </c>
      <c r="AZ371" s="242" t="s">
        <v>6215</v>
      </c>
      <c r="BA371" s="242" t="s">
        <v>6215</v>
      </c>
      <c r="BB371" s="242" t="s">
        <v>6215</v>
      </c>
      <c r="BC371" s="242" t="s">
        <v>6271</v>
      </c>
      <c r="BD371" s="242" t="s">
        <v>8444</v>
      </c>
      <c r="BE371" s="242" t="s">
        <v>6218</v>
      </c>
      <c r="BF371" s="242" t="s">
        <v>6271</v>
      </c>
      <c r="BG371" s="98" t="s">
        <v>8445</v>
      </c>
    </row>
    <row r="372" spans="1:59" x14ac:dyDescent="0.35">
      <c r="A372" s="98" t="s">
        <v>8522</v>
      </c>
      <c r="B372" s="289">
        <v>45260.664861111101</v>
      </c>
      <c r="C372" s="242" t="s">
        <v>8523</v>
      </c>
      <c r="D372" s="242" t="s">
        <v>8524</v>
      </c>
      <c r="E372" s="141" t="s">
        <v>131</v>
      </c>
      <c r="F372" s="242" t="s">
        <v>6581</v>
      </c>
      <c r="G372" s="242" t="s">
        <v>1245</v>
      </c>
      <c r="H372" s="276">
        <v>2017</v>
      </c>
      <c r="I372" s="242" t="s">
        <v>6214</v>
      </c>
      <c r="J372" s="242" t="s">
        <v>6215</v>
      </c>
      <c r="K372" s="242" t="s">
        <v>6216</v>
      </c>
      <c r="L372" s="242" t="s">
        <v>6215</v>
      </c>
      <c r="M372" s="242" t="s">
        <v>6267</v>
      </c>
      <c r="N372" s="242"/>
      <c r="O372" s="242" t="s">
        <v>6218</v>
      </c>
      <c r="S372" s="241">
        <v>75</v>
      </c>
      <c r="T372" s="242" t="s">
        <v>6215</v>
      </c>
      <c r="U372" s="242" t="s">
        <v>6474</v>
      </c>
      <c r="V372" s="242" t="s">
        <v>6218</v>
      </c>
      <c r="W372" s="242" t="s">
        <v>6296</v>
      </c>
      <c r="Y372" s="242">
        <v>3</v>
      </c>
      <c r="Z372" s="242">
        <v>2</v>
      </c>
      <c r="AA372" s="242">
        <v>0</v>
      </c>
      <c r="AB372" s="242">
        <v>5</v>
      </c>
      <c r="AC372" s="242" t="s">
        <v>6220</v>
      </c>
      <c r="AD372" s="242" t="s">
        <v>8525</v>
      </c>
      <c r="AF372" s="290">
        <v>0</v>
      </c>
      <c r="AG372" s="290">
        <v>5</v>
      </c>
      <c r="AH372" s="290">
        <v>5</v>
      </c>
      <c r="AJ372" s="269">
        <v>35000</v>
      </c>
      <c r="AK372" s="269">
        <v>24000</v>
      </c>
      <c r="AL372" s="242" t="s">
        <v>6474</v>
      </c>
      <c r="AM372" s="242" t="s">
        <v>6215</v>
      </c>
      <c r="AN372" s="242" t="s">
        <v>6262</v>
      </c>
      <c r="AP372" s="268">
        <v>3500</v>
      </c>
      <c r="AQ372" s="113">
        <f t="shared" si="17"/>
        <v>81.247780194576833</v>
      </c>
      <c r="AR372" s="269">
        <v>7500</v>
      </c>
      <c r="AS372" s="141" t="s">
        <v>6223</v>
      </c>
      <c r="AT372" s="266">
        <v>50000</v>
      </c>
      <c r="AU372" s="269">
        <v>400000</v>
      </c>
      <c r="AV372" s="269">
        <v>50000</v>
      </c>
      <c r="AX372" s="242" t="s">
        <v>6215</v>
      </c>
      <c r="AY372" s="242" t="s">
        <v>6215</v>
      </c>
      <c r="AZ372" s="242" t="s">
        <v>6215</v>
      </c>
      <c r="BA372" s="242" t="s">
        <v>6215</v>
      </c>
      <c r="BB372" s="242" t="s">
        <v>6215</v>
      </c>
      <c r="BC372" s="242" t="s">
        <v>8526</v>
      </c>
      <c r="BD372" s="242" t="s">
        <v>7649</v>
      </c>
      <c r="BE372" s="242" t="s">
        <v>6215</v>
      </c>
      <c r="BF372" s="242" t="s">
        <v>8527</v>
      </c>
      <c r="BG372" s="98" t="s">
        <v>8528</v>
      </c>
    </row>
    <row r="373" spans="1:59" x14ac:dyDescent="0.35">
      <c r="A373" s="98" t="s">
        <v>10818</v>
      </c>
      <c r="B373" s="117">
        <v>45730.752835648149</v>
      </c>
      <c r="C373" s="154" t="s">
        <v>4606</v>
      </c>
      <c r="D373" s="154" t="s">
        <v>10998</v>
      </c>
      <c r="E373" s="98" t="s">
        <v>14</v>
      </c>
      <c r="F373" s="154" t="s">
        <v>6213</v>
      </c>
      <c r="G373" s="154" t="s">
        <v>1245</v>
      </c>
      <c r="H373" s="115">
        <v>2022</v>
      </c>
      <c r="I373" s="154" t="s">
        <v>6230</v>
      </c>
      <c r="J373" s="154" t="s">
        <v>6215</v>
      </c>
      <c r="K373" s="154" t="s">
        <v>6216</v>
      </c>
      <c r="L373" s="154" t="s">
        <v>6215</v>
      </c>
      <c r="M373" s="154" t="s">
        <v>6217</v>
      </c>
      <c r="O373" s="154" t="s">
        <v>6218</v>
      </c>
      <c r="Q373" s="107">
        <v>70</v>
      </c>
      <c r="R373" s="107">
        <v>55</v>
      </c>
      <c r="S373" s="107">
        <v>125</v>
      </c>
      <c r="T373" s="154" t="s">
        <v>6215</v>
      </c>
      <c r="U373" s="154" t="s">
        <v>6474</v>
      </c>
      <c r="V373" s="154" t="s">
        <v>6215</v>
      </c>
      <c r="W373" s="154" t="s">
        <v>6268</v>
      </c>
      <c r="Y373" s="98">
        <v>1</v>
      </c>
      <c r="Z373" s="98">
        <v>1</v>
      </c>
      <c r="AA373" s="98">
        <v>1</v>
      </c>
      <c r="AB373" s="98">
        <f>Y373+Z373+AA373</f>
        <v>3</v>
      </c>
      <c r="AC373" s="154" t="s">
        <v>6220</v>
      </c>
      <c r="AD373" s="154" t="s">
        <v>9023</v>
      </c>
      <c r="AF373" s="315">
        <v>3</v>
      </c>
      <c r="AG373" s="315">
        <v>4</v>
      </c>
      <c r="AH373" s="12">
        <f>SUM(AF373:AG373)</f>
        <v>7</v>
      </c>
      <c r="AJ373" s="316">
        <v>14000</v>
      </c>
      <c r="AK373" s="316">
        <v>7000</v>
      </c>
      <c r="AL373" s="154" t="s">
        <v>6474</v>
      </c>
      <c r="AM373" s="154" t="s">
        <v>6215</v>
      </c>
      <c r="AN373" s="154" t="s">
        <v>6233</v>
      </c>
      <c r="AP373" s="316">
        <v>4000</v>
      </c>
      <c r="AQ373" s="113">
        <f t="shared" si="17"/>
        <v>92.85460593665924</v>
      </c>
      <c r="AR373" s="316">
        <v>4200</v>
      </c>
      <c r="AS373" s="141" t="s">
        <v>6223</v>
      </c>
      <c r="AT373" s="316">
        <v>30000</v>
      </c>
      <c r="AU373" s="316">
        <v>150000</v>
      </c>
      <c r="AV373" s="316">
        <v>60000</v>
      </c>
      <c r="AX373" s="154" t="s">
        <v>6215</v>
      </c>
      <c r="AY373" s="154" t="s">
        <v>6215</v>
      </c>
      <c r="AZ373" s="154" t="s">
        <v>6215</v>
      </c>
      <c r="BA373" s="154" t="s">
        <v>6215</v>
      </c>
      <c r="BB373" s="154" t="s">
        <v>6215</v>
      </c>
      <c r="BC373" s="154" t="s">
        <v>8887</v>
      </c>
      <c r="BD373" s="154" t="s">
        <v>6235</v>
      </c>
      <c r="BE373" s="154" t="s">
        <v>6215</v>
      </c>
      <c r="BF373" s="154" t="s">
        <v>10999</v>
      </c>
    </row>
    <row r="374" spans="1:59" x14ac:dyDescent="0.35">
      <c r="A374" s="98" t="s">
        <v>11603</v>
      </c>
      <c r="B374" s="117">
        <v>45880</v>
      </c>
      <c r="C374" s="154" t="s">
        <v>5931</v>
      </c>
      <c r="D374" s="154" t="s">
        <v>11665</v>
      </c>
      <c r="E374" t="s">
        <v>355</v>
      </c>
      <c r="F374" s="154" t="s">
        <v>6213</v>
      </c>
      <c r="G374" s="154" t="s">
        <v>1245</v>
      </c>
      <c r="H374" s="115">
        <v>2019</v>
      </c>
      <c r="I374" s="154" t="s">
        <v>6214</v>
      </c>
      <c r="J374" s="154" t="s">
        <v>6215</v>
      </c>
      <c r="K374" s="154" t="s">
        <v>6245</v>
      </c>
      <c r="L374" s="154" t="s">
        <v>6215</v>
      </c>
      <c r="M374" s="154" t="s">
        <v>6217</v>
      </c>
      <c r="O374" s="154" t="s">
        <v>6218</v>
      </c>
      <c r="Q374" s="129">
        <v>77.820568927789935</v>
      </c>
      <c r="R374" s="129">
        <v>92.179431072210065</v>
      </c>
      <c r="S374" s="107">
        <v>170</v>
      </c>
      <c r="T374" s="154" t="s">
        <v>6215</v>
      </c>
      <c r="U374" s="154" t="s">
        <v>7390</v>
      </c>
      <c r="V374" s="154" t="s">
        <v>6215</v>
      </c>
      <c r="W374" s="154" t="s">
        <v>6268</v>
      </c>
      <c r="Y374" s="244">
        <v>6</v>
      </c>
      <c r="Z374" s="244">
        <v>10</v>
      </c>
      <c r="AA374" s="244">
        <v>2</v>
      </c>
      <c r="AB374" s="244">
        <v>18</v>
      </c>
      <c r="AC374" s="154" t="s">
        <v>6246</v>
      </c>
      <c r="AD374" s="154" t="s">
        <v>11666</v>
      </c>
      <c r="AF374" s="154">
        <v>2</v>
      </c>
      <c r="AG374" s="154">
        <v>11</v>
      </c>
      <c r="AH374" s="154">
        <v>13</v>
      </c>
      <c r="AJ374" s="154">
        <v>20000</v>
      </c>
      <c r="AK374" s="154">
        <v>13000</v>
      </c>
      <c r="AL374" s="154" t="s">
        <v>8267</v>
      </c>
      <c r="AM374" s="154" t="s">
        <v>6215</v>
      </c>
      <c r="AN374" s="154" t="s">
        <v>6233</v>
      </c>
      <c r="AP374" s="154">
        <v>9500</v>
      </c>
      <c r="AQ374" s="113">
        <f>(AP374*3)/129.2424</f>
        <v>220.51586785760711</v>
      </c>
      <c r="AR374" s="154">
        <v>14000</v>
      </c>
      <c r="AS374" s="154" t="s">
        <v>6223</v>
      </c>
      <c r="AT374" s="154">
        <v>10000</v>
      </c>
      <c r="AU374" s="154">
        <v>500000</v>
      </c>
      <c r="AV374" s="154">
        <v>350000</v>
      </c>
      <c r="AW374" s="154"/>
      <c r="AX374" s="154" t="s">
        <v>6215</v>
      </c>
      <c r="AY374" s="154" t="s">
        <v>6215</v>
      </c>
      <c r="AZ374" s="154" t="s">
        <v>6215</v>
      </c>
      <c r="BA374" s="154" t="s">
        <v>6215</v>
      </c>
      <c r="BB374" s="154" t="s">
        <v>6218</v>
      </c>
      <c r="BC374" s="154" t="s">
        <v>11667</v>
      </c>
      <c r="BD374" s="154" t="s">
        <v>11668</v>
      </c>
      <c r="BE374" s="154" t="s">
        <v>6218</v>
      </c>
      <c r="BF374" s="154" t="s">
        <v>7123</v>
      </c>
    </row>
    <row r="375" spans="1:59" x14ac:dyDescent="0.35">
      <c r="A375" s="98" t="s">
        <v>10041</v>
      </c>
      <c r="B375" s="17">
        <v>45527.741643518515</v>
      </c>
      <c r="C375" s="154" t="s">
        <v>10169</v>
      </c>
      <c r="D375" s="154" t="s">
        <v>10170</v>
      </c>
      <c r="E375" s="244" t="s">
        <v>2313</v>
      </c>
      <c r="F375" s="154" t="s">
        <v>6469</v>
      </c>
      <c r="G375" s="154" t="s">
        <v>1248</v>
      </c>
      <c r="H375" s="115">
        <v>2007</v>
      </c>
      <c r="I375" s="154" t="s">
        <v>6214</v>
      </c>
      <c r="J375" s="154" t="s">
        <v>6215</v>
      </c>
      <c r="K375" s="154" t="s">
        <v>6216</v>
      </c>
      <c r="L375" s="154" t="s">
        <v>6215</v>
      </c>
      <c r="M375" s="154" t="s">
        <v>6267</v>
      </c>
      <c r="O375" s="154" t="s">
        <v>6215</v>
      </c>
      <c r="Q375" s="243"/>
      <c r="R375" s="243"/>
      <c r="S375" s="243">
        <v>96</v>
      </c>
      <c r="T375" s="244" t="s">
        <v>6215</v>
      </c>
      <c r="U375" s="154" t="s">
        <v>6474</v>
      </c>
      <c r="V375" s="154" t="s">
        <v>6218</v>
      </c>
      <c r="W375" s="154" t="s">
        <v>6296</v>
      </c>
      <c r="Y375" s="244">
        <v>2</v>
      </c>
      <c r="Z375" s="244">
        <v>2</v>
      </c>
      <c r="AA375" s="244">
        <v>0</v>
      </c>
      <c r="AB375" s="98">
        <f>Y375+Z375+AA375</f>
        <v>4</v>
      </c>
      <c r="AC375" s="154" t="s">
        <v>6246</v>
      </c>
      <c r="AD375" s="154" t="s">
        <v>10171</v>
      </c>
      <c r="AF375" s="315">
        <v>3</v>
      </c>
      <c r="AG375" s="315">
        <v>3</v>
      </c>
      <c r="AH375" s="12">
        <f>AF375+AG375</f>
        <v>6</v>
      </c>
      <c r="AJ375" s="316">
        <v>6500</v>
      </c>
      <c r="AK375" s="316">
        <v>4500</v>
      </c>
      <c r="AL375" s="154" t="s">
        <v>8267</v>
      </c>
      <c r="AM375" s="154" t="s">
        <v>6215</v>
      </c>
      <c r="AN375" s="154" t="s">
        <v>6262</v>
      </c>
      <c r="AP375" s="316">
        <v>5450</v>
      </c>
      <c r="AQ375" s="113">
        <f t="shared" ref="AQ375:AQ399" si="18">(AP375*3)/129.2343</f>
        <v>126.51440058869821</v>
      </c>
      <c r="AR375" s="316">
        <v>5450</v>
      </c>
      <c r="AS375" s="141" t="s">
        <v>6223</v>
      </c>
      <c r="AT375" s="317">
        <v>48000</v>
      </c>
      <c r="AU375" s="317">
        <v>144000</v>
      </c>
      <c r="AV375" s="317">
        <v>62950</v>
      </c>
      <c r="AW375" s="154"/>
      <c r="AX375" s="154" t="s">
        <v>6215</v>
      </c>
      <c r="AY375" s="154" t="s">
        <v>6215</v>
      </c>
      <c r="AZ375" s="154" t="s">
        <v>6215</v>
      </c>
      <c r="BA375" s="154" t="s">
        <v>6215</v>
      </c>
      <c r="BB375" s="154" t="s">
        <v>6215</v>
      </c>
      <c r="BC375" s="154" t="s">
        <v>10172</v>
      </c>
      <c r="BD375" s="154" t="s">
        <v>6844</v>
      </c>
      <c r="BE375" s="154" t="s">
        <v>6215</v>
      </c>
      <c r="BF375" s="154" t="s">
        <v>6941</v>
      </c>
    </row>
    <row r="376" spans="1:59" x14ac:dyDescent="0.35">
      <c r="A376" s="98" t="s">
        <v>9658</v>
      </c>
      <c r="B376" s="229">
        <v>45378</v>
      </c>
      <c r="C376" s="154" t="s">
        <v>3457</v>
      </c>
      <c r="D376" t="s">
        <v>9574</v>
      </c>
      <c r="E376" s="246" t="s">
        <v>32</v>
      </c>
      <c r="F376" t="s">
        <v>6213</v>
      </c>
      <c r="G376" t="s">
        <v>1245</v>
      </c>
      <c r="H376" s="115">
        <v>2014</v>
      </c>
      <c r="I376" t="s">
        <v>6230</v>
      </c>
      <c r="J376" t="s">
        <v>6215</v>
      </c>
      <c r="K376" t="s">
        <v>6216</v>
      </c>
      <c r="L376" t="s">
        <v>6215</v>
      </c>
      <c r="M376" t="s">
        <v>6217</v>
      </c>
      <c r="O376" t="s">
        <v>6215</v>
      </c>
      <c r="Q376" s="107">
        <v>67</v>
      </c>
      <c r="R376" s="107">
        <v>55</v>
      </c>
      <c r="S376" s="107">
        <v>122</v>
      </c>
      <c r="T376" s="98" t="s">
        <v>6215</v>
      </c>
      <c r="U376" t="s">
        <v>6474</v>
      </c>
      <c r="V376" t="s">
        <v>6218</v>
      </c>
      <c r="W376" t="s">
        <v>6268</v>
      </c>
      <c r="Y376" s="98">
        <v>2</v>
      </c>
      <c r="Z376" s="98">
        <v>2</v>
      </c>
      <c r="AA376" s="98">
        <v>0</v>
      </c>
      <c r="AB376" s="98">
        <f>Y376+Z376+AA376</f>
        <v>4</v>
      </c>
      <c r="AC376" t="s">
        <v>6220</v>
      </c>
      <c r="AD376" t="s">
        <v>9575</v>
      </c>
      <c r="AF376" s="12">
        <v>2</v>
      </c>
      <c r="AG376" s="12">
        <v>6</v>
      </c>
      <c r="AH376" s="12">
        <f>AF376+AG376</f>
        <v>8</v>
      </c>
      <c r="AJ376" s="238">
        <v>8000</v>
      </c>
      <c r="AK376" s="238">
        <v>7000</v>
      </c>
      <c r="AL376" t="s">
        <v>7392</v>
      </c>
      <c r="AM376" t="s">
        <v>6215</v>
      </c>
      <c r="AN376" t="s">
        <v>6262</v>
      </c>
      <c r="AP376" s="238">
        <v>3000</v>
      </c>
      <c r="AQ376" s="113">
        <f t="shared" si="18"/>
        <v>69.640954452494427</v>
      </c>
      <c r="AR376" s="238">
        <v>5000</v>
      </c>
      <c r="AS376" s="141" t="s">
        <v>6223</v>
      </c>
      <c r="AT376" s="238">
        <v>0</v>
      </c>
      <c r="AU376" s="238">
        <v>200000</v>
      </c>
      <c r="AV376" s="238">
        <v>100000</v>
      </c>
      <c r="AX376" t="s">
        <v>6215</v>
      </c>
      <c r="AY376" t="s">
        <v>6215</v>
      </c>
      <c r="AZ376" t="s">
        <v>6218</v>
      </c>
      <c r="BA376" t="s">
        <v>6215</v>
      </c>
      <c r="BB376" t="s">
        <v>6218</v>
      </c>
      <c r="BC376" t="s">
        <v>9576</v>
      </c>
      <c r="BD376" t="s">
        <v>8450</v>
      </c>
      <c r="BE376" t="s">
        <v>6218</v>
      </c>
      <c r="BF376" t="s">
        <v>6235</v>
      </c>
    </row>
    <row r="377" spans="1:59" x14ac:dyDescent="0.35">
      <c r="A377" s="98" t="s">
        <v>7607</v>
      </c>
      <c r="B377" s="229">
        <v>44889.506261574075</v>
      </c>
      <c r="C377" s="98" t="s">
        <v>186</v>
      </c>
      <c r="D377" t="s">
        <v>7608</v>
      </c>
      <c r="E377" s="98" t="s">
        <v>14</v>
      </c>
      <c r="F377" s="98" t="s">
        <v>6213</v>
      </c>
      <c r="G377" s="98" t="s">
        <v>1245</v>
      </c>
      <c r="H377" s="115">
        <v>2010</v>
      </c>
      <c r="I377" s="98" t="s">
        <v>6230</v>
      </c>
      <c r="J377" s="98" t="s">
        <v>6215</v>
      </c>
      <c r="K377" s="98" t="s">
        <v>6216</v>
      </c>
      <c r="L377" s="98" t="s">
        <v>6215</v>
      </c>
      <c r="M377" s="98" t="s">
        <v>6231</v>
      </c>
      <c r="O377" s="98" t="s">
        <v>6215</v>
      </c>
      <c r="S377" s="107">
        <v>212</v>
      </c>
      <c r="T377" s="98" t="s">
        <v>6215</v>
      </c>
      <c r="V377" s="98" t="s">
        <v>6218</v>
      </c>
      <c r="W377" s="98" t="s">
        <v>6219</v>
      </c>
      <c r="AB377" s="98">
        <v>2</v>
      </c>
      <c r="AC377" s="98" t="s">
        <v>6220</v>
      </c>
      <c r="AD377" s="98" t="s">
        <v>7609</v>
      </c>
      <c r="AJ377" s="18"/>
      <c r="AK377" s="18"/>
      <c r="AN377" s="98" t="s">
        <v>6262</v>
      </c>
      <c r="AP377" s="264">
        <v>3500</v>
      </c>
      <c r="AQ377" s="113">
        <f t="shared" si="18"/>
        <v>81.247780194576833</v>
      </c>
      <c r="AR377" s="18">
        <v>7000</v>
      </c>
      <c r="AS377" s="141" t="s">
        <v>6223</v>
      </c>
      <c r="AT377" s="96"/>
      <c r="AU377" s="18"/>
      <c r="AV377" s="18"/>
      <c r="AX377" s="98" t="s">
        <v>6215</v>
      </c>
      <c r="AY377" s="98" t="s">
        <v>6215</v>
      </c>
      <c r="AZ377" s="98" t="s">
        <v>6215</v>
      </c>
      <c r="BA377" s="98" t="s">
        <v>6218</v>
      </c>
      <c r="BB377" s="98" t="s">
        <v>6218</v>
      </c>
      <c r="BD377" s="98" t="s">
        <v>7417</v>
      </c>
      <c r="BF377" s="98" t="s">
        <v>6235</v>
      </c>
      <c r="BG377" s="98" t="s">
        <v>7610</v>
      </c>
    </row>
    <row r="378" spans="1:59" x14ac:dyDescent="0.35">
      <c r="A378" s="98" t="s">
        <v>9928</v>
      </c>
      <c r="B378" s="17">
        <v>45504</v>
      </c>
      <c r="C378" t="s">
        <v>2731</v>
      </c>
      <c r="D378" t="s">
        <v>9918</v>
      </c>
      <c r="E378" s="98" t="s">
        <v>2605</v>
      </c>
      <c r="F378" t="s">
        <v>7666</v>
      </c>
      <c r="G378" t="s">
        <v>1245</v>
      </c>
      <c r="H378" s="115">
        <v>1999</v>
      </c>
      <c r="I378" t="s">
        <v>6214</v>
      </c>
      <c r="J378" t="s">
        <v>6215</v>
      </c>
      <c r="K378" t="s">
        <v>6216</v>
      </c>
      <c r="L378" t="s">
        <v>6215</v>
      </c>
      <c r="M378" t="s">
        <v>6267</v>
      </c>
      <c r="O378" t="s">
        <v>6218</v>
      </c>
      <c r="S378" s="107">
        <v>78</v>
      </c>
      <c r="T378" s="98" t="s">
        <v>6215</v>
      </c>
      <c r="U378" t="s">
        <v>7390</v>
      </c>
      <c r="V378" t="s">
        <v>6215</v>
      </c>
      <c r="W378" t="s">
        <v>6219</v>
      </c>
      <c r="Y378" s="98">
        <v>5</v>
      </c>
      <c r="Z378" s="98">
        <v>4</v>
      </c>
      <c r="AA378" s="98">
        <v>2</v>
      </c>
      <c r="AB378" s="98">
        <f>Y378+Z378+AA378</f>
        <v>11</v>
      </c>
      <c r="AC378" t="s">
        <v>6231</v>
      </c>
      <c r="AD378" t="s">
        <v>8110</v>
      </c>
      <c r="AF378" s="12">
        <v>4</v>
      </c>
      <c r="AG378" s="12">
        <v>5</v>
      </c>
      <c r="AH378" s="12">
        <f>AF378+AG378</f>
        <v>9</v>
      </c>
      <c r="AJ378" s="238">
        <v>12500</v>
      </c>
      <c r="AK378" s="238">
        <v>6000</v>
      </c>
      <c r="AL378" t="s">
        <v>6474</v>
      </c>
      <c r="AM378" t="s">
        <v>6215</v>
      </c>
      <c r="AN378" t="s">
        <v>6248</v>
      </c>
      <c r="AP378" s="238">
        <v>2800</v>
      </c>
      <c r="AQ378" s="113">
        <f t="shared" si="18"/>
        <v>64.998224155661461</v>
      </c>
      <c r="AR378" s="238">
        <v>8500</v>
      </c>
      <c r="AS378" s="141" t="s">
        <v>6223</v>
      </c>
      <c r="AT378" s="238">
        <v>8500</v>
      </c>
      <c r="AU378" s="238">
        <v>300000</v>
      </c>
      <c r="AV378" s="238">
        <v>240000</v>
      </c>
      <c r="AX378" t="s">
        <v>6215</v>
      </c>
      <c r="AY378" t="s">
        <v>6215</v>
      </c>
      <c r="AZ378" t="s">
        <v>6218</v>
      </c>
      <c r="BA378" t="s">
        <v>6215</v>
      </c>
      <c r="BB378" t="s">
        <v>6215</v>
      </c>
      <c r="BC378" t="s">
        <v>8110</v>
      </c>
      <c r="BD378" t="s">
        <v>9919</v>
      </c>
      <c r="BE378" t="s">
        <v>6218</v>
      </c>
      <c r="BF378" t="s">
        <v>8110</v>
      </c>
    </row>
    <row r="379" spans="1:59" x14ac:dyDescent="0.35">
      <c r="A379" s="98" t="s">
        <v>7837</v>
      </c>
      <c r="B379" s="17">
        <v>45149.622939814813</v>
      </c>
      <c r="C379" s="98" t="s">
        <v>1115</v>
      </c>
      <c r="D379" s="154" t="s">
        <v>7838</v>
      </c>
      <c r="E379" s="235" t="s">
        <v>131</v>
      </c>
      <c r="F379" s="98" t="s">
        <v>6581</v>
      </c>
      <c r="G379" s="98" t="s">
        <v>1245</v>
      </c>
      <c r="H379" s="115">
        <v>2018</v>
      </c>
      <c r="I379" s="98" t="s">
        <v>6214</v>
      </c>
      <c r="J379" s="98" t="s">
        <v>6295</v>
      </c>
      <c r="K379" s="98" t="s">
        <v>6216</v>
      </c>
      <c r="L379" s="98" t="s">
        <v>6218</v>
      </c>
      <c r="M379" s="98" t="s">
        <v>6231</v>
      </c>
      <c r="O379" s="98" t="s">
        <v>6218</v>
      </c>
      <c r="S379" s="107">
        <v>45</v>
      </c>
      <c r="T379" s="98" t="s">
        <v>6215</v>
      </c>
      <c r="V379" s="98" t="s">
        <v>6218</v>
      </c>
      <c r="W379" s="98" t="s">
        <v>6219</v>
      </c>
      <c r="AB379" s="98">
        <v>4</v>
      </c>
      <c r="AC379" s="98" t="s">
        <v>6220</v>
      </c>
      <c r="AD379" s="98" t="s">
        <v>7839</v>
      </c>
      <c r="AJ379" s="18"/>
      <c r="AK379" s="18"/>
      <c r="AN379" s="98" t="s">
        <v>6262</v>
      </c>
      <c r="AP379" s="264">
        <v>3500</v>
      </c>
      <c r="AQ379" s="113">
        <f t="shared" si="18"/>
        <v>81.247780194576833</v>
      </c>
      <c r="AR379" s="18">
        <v>5200</v>
      </c>
      <c r="AS379" s="141" t="s">
        <v>6223</v>
      </c>
      <c r="AT379" s="96"/>
      <c r="AU379" s="18"/>
      <c r="AV379" s="18"/>
      <c r="AX379" s="98" t="s">
        <v>6215</v>
      </c>
      <c r="AY379" s="98" t="s">
        <v>6215</v>
      </c>
      <c r="AZ379" s="98" t="s">
        <v>6215</v>
      </c>
      <c r="BA379" s="98" t="s">
        <v>6215</v>
      </c>
      <c r="BB379" s="98" t="s">
        <v>6215</v>
      </c>
      <c r="BD379" s="98" t="s">
        <v>7840</v>
      </c>
      <c r="BF379" s="98" t="s">
        <v>6218</v>
      </c>
      <c r="BG379" s="98" t="s">
        <v>7841</v>
      </c>
    </row>
    <row r="380" spans="1:59" x14ac:dyDescent="0.35">
      <c r="A380" s="98" t="s">
        <v>6729</v>
      </c>
      <c r="B380" s="17">
        <v>45064.537303240744</v>
      </c>
      <c r="C380" s="98" t="s">
        <v>919</v>
      </c>
      <c r="D380" s="242" t="s">
        <v>6730</v>
      </c>
      <c r="E380" s="98" t="s">
        <v>14</v>
      </c>
      <c r="F380" s="242" t="s">
        <v>6286</v>
      </c>
      <c r="G380" s="242" t="s">
        <v>1248</v>
      </c>
      <c r="H380" s="276">
        <v>1995</v>
      </c>
      <c r="I380" s="98" t="s">
        <v>6214</v>
      </c>
      <c r="J380" s="98" t="s">
        <v>6215</v>
      </c>
      <c r="K380" s="98" t="s">
        <v>6216</v>
      </c>
      <c r="L380" s="98" t="s">
        <v>6215</v>
      </c>
      <c r="M380" s="98" t="s">
        <v>6217</v>
      </c>
      <c r="O380" s="98" t="s">
        <v>6218</v>
      </c>
      <c r="S380" s="107">
        <v>161</v>
      </c>
      <c r="T380" s="98" t="s">
        <v>6215</v>
      </c>
      <c r="V380" s="98" t="s">
        <v>6218</v>
      </c>
      <c r="W380" s="98" t="s">
        <v>6219</v>
      </c>
      <c r="AB380" s="98">
        <v>8</v>
      </c>
      <c r="AC380" s="98" t="s">
        <v>6220</v>
      </c>
      <c r="AD380" s="98" t="s">
        <v>6731</v>
      </c>
      <c r="AJ380" s="18"/>
      <c r="AK380" s="18"/>
      <c r="AN380" s="98" t="s">
        <v>6616</v>
      </c>
      <c r="AP380" s="264">
        <v>3500</v>
      </c>
      <c r="AQ380" s="113">
        <f t="shared" si="18"/>
        <v>81.247780194576833</v>
      </c>
      <c r="AR380" s="18">
        <v>3500</v>
      </c>
      <c r="AS380" s="141" t="s">
        <v>6223</v>
      </c>
      <c r="AT380" s="96"/>
      <c r="AU380" s="18"/>
      <c r="AV380" s="18"/>
      <c r="AX380" s="98" t="s">
        <v>6215</v>
      </c>
      <c r="AY380" s="98" t="s">
        <v>6215</v>
      </c>
      <c r="AZ380" s="98" t="s">
        <v>6215</v>
      </c>
      <c r="BA380" s="98" t="s">
        <v>6215</v>
      </c>
      <c r="BB380" s="98" t="s">
        <v>6218</v>
      </c>
      <c r="BD380" s="98" t="s">
        <v>6732</v>
      </c>
      <c r="BF380" s="98" t="s">
        <v>6733</v>
      </c>
      <c r="BG380" s="98" t="s">
        <v>6734</v>
      </c>
    </row>
    <row r="381" spans="1:59" x14ac:dyDescent="0.35">
      <c r="A381" s="98" t="s">
        <v>11174</v>
      </c>
      <c r="B381" s="117">
        <v>45792.493923611109</v>
      </c>
      <c r="C381" s="98" t="s">
        <v>5084</v>
      </c>
      <c r="D381" s="98" t="s">
        <v>11378</v>
      </c>
      <c r="E381" s="98" t="s">
        <v>146</v>
      </c>
      <c r="F381" s="98" t="s">
        <v>6213</v>
      </c>
      <c r="G381" s="98" t="s">
        <v>1245</v>
      </c>
      <c r="H381" s="98">
        <v>2010</v>
      </c>
      <c r="I381" s="98" t="s">
        <v>6230</v>
      </c>
      <c r="J381" s="98" t="s">
        <v>6215</v>
      </c>
      <c r="K381" s="154" t="s">
        <v>6216</v>
      </c>
      <c r="L381" s="154" t="s">
        <v>6215</v>
      </c>
      <c r="M381" s="154" t="s">
        <v>6217</v>
      </c>
      <c r="O381" s="154" t="s">
        <v>6218</v>
      </c>
      <c r="Q381" s="129">
        <v>48</v>
      </c>
      <c r="R381" s="129">
        <v>52</v>
      </c>
      <c r="S381" s="129">
        <v>100</v>
      </c>
      <c r="T381" s="154" t="s">
        <v>6215</v>
      </c>
      <c r="U381" s="154" t="s">
        <v>6474</v>
      </c>
      <c r="V381" s="154" t="s">
        <v>6218</v>
      </c>
      <c r="W381" s="154" t="s">
        <v>6268</v>
      </c>
      <c r="Y381" s="98">
        <v>1</v>
      </c>
      <c r="Z381" s="98">
        <v>1</v>
      </c>
      <c r="AA381" s="98">
        <v>1</v>
      </c>
      <c r="AB381" s="98">
        <v>3</v>
      </c>
      <c r="AC381" s="154" t="s">
        <v>6220</v>
      </c>
      <c r="AD381" s="154" t="s">
        <v>9122</v>
      </c>
      <c r="AF381" s="154">
        <v>2</v>
      </c>
      <c r="AG381" s="154">
        <v>3</v>
      </c>
      <c r="AH381" s="154">
        <v>5</v>
      </c>
      <c r="AJ381" s="154">
        <v>7000</v>
      </c>
      <c r="AK381" s="154">
        <v>5000</v>
      </c>
      <c r="AL381" s="154" t="s">
        <v>7392</v>
      </c>
      <c r="AM381" s="154" t="s">
        <v>6215</v>
      </c>
      <c r="AN381" s="154" t="s">
        <v>6248</v>
      </c>
      <c r="AP381" s="154">
        <v>4500</v>
      </c>
      <c r="AQ381" s="113">
        <f t="shared" si="18"/>
        <v>104.46143167874165</v>
      </c>
      <c r="AR381" s="154">
        <v>5000</v>
      </c>
      <c r="AS381" s="154" t="s">
        <v>6223</v>
      </c>
      <c r="AT381" s="154">
        <v>3800</v>
      </c>
      <c r="AU381" s="154">
        <v>50000</v>
      </c>
      <c r="AV381" s="154">
        <v>30000</v>
      </c>
      <c r="AX381" s="154" t="s">
        <v>6215</v>
      </c>
      <c r="AY381" s="154" t="s">
        <v>6215</v>
      </c>
      <c r="AZ381" s="154" t="s">
        <v>6215</v>
      </c>
      <c r="BA381" s="154" t="s">
        <v>6218</v>
      </c>
      <c r="BB381" s="154" t="s">
        <v>6218</v>
      </c>
      <c r="BC381" s="154" t="s">
        <v>9602</v>
      </c>
      <c r="BD381" s="154" t="s">
        <v>6774</v>
      </c>
      <c r="BE381" s="154" t="s">
        <v>6218</v>
      </c>
      <c r="BF381" s="154" t="s">
        <v>9602</v>
      </c>
    </row>
    <row r="382" spans="1:59" x14ac:dyDescent="0.35">
      <c r="A382" s="98" t="s">
        <v>7026</v>
      </c>
      <c r="B382" s="17">
        <v>45098.450277777774</v>
      </c>
      <c r="C382" s="98" t="s">
        <v>7027</v>
      </c>
      <c r="D382" s="141" t="s">
        <v>6229</v>
      </c>
      <c r="E382" s="141" t="s">
        <v>14</v>
      </c>
      <c r="F382" s="141" t="s">
        <v>6213</v>
      </c>
      <c r="G382" s="141" t="s">
        <v>1245</v>
      </c>
      <c r="H382" s="115">
        <v>2012</v>
      </c>
      <c r="I382" s="98" t="s">
        <v>6230</v>
      </c>
      <c r="J382" s="98" t="s">
        <v>6215</v>
      </c>
      <c r="K382" s="98" t="s">
        <v>6216</v>
      </c>
      <c r="L382" s="98" t="s">
        <v>6215</v>
      </c>
      <c r="M382" s="98" t="s">
        <v>6231</v>
      </c>
      <c r="O382" s="98" t="s">
        <v>6215</v>
      </c>
      <c r="S382" s="107">
        <v>230</v>
      </c>
      <c r="T382" s="98" t="s">
        <v>6215</v>
      </c>
      <c r="V382" s="98" t="s">
        <v>6218</v>
      </c>
      <c r="W382" s="98" t="s">
        <v>6268</v>
      </c>
      <c r="AB382" s="98">
        <v>4</v>
      </c>
      <c r="AC382" s="98" t="s">
        <v>6220</v>
      </c>
      <c r="AD382" s="98" t="s">
        <v>6900</v>
      </c>
      <c r="AJ382" s="18"/>
      <c r="AK382" s="18"/>
      <c r="AN382" s="98" t="s">
        <v>6262</v>
      </c>
      <c r="AP382" s="268">
        <v>3500</v>
      </c>
      <c r="AQ382" s="113">
        <f t="shared" si="18"/>
        <v>81.247780194576833</v>
      </c>
      <c r="AR382" s="269">
        <v>6500</v>
      </c>
      <c r="AS382" s="141" t="s">
        <v>6223</v>
      </c>
      <c r="AT382" s="266">
        <v>20000</v>
      </c>
      <c r="AU382" s="269">
        <v>450000</v>
      </c>
      <c r="AV382" s="269">
        <v>140000</v>
      </c>
      <c r="AX382" s="98" t="s">
        <v>6215</v>
      </c>
      <c r="AY382" s="98" t="s">
        <v>6215</v>
      </c>
      <c r="AZ382" s="98" t="s">
        <v>6215</v>
      </c>
      <c r="BA382" s="98" t="s">
        <v>6215</v>
      </c>
      <c r="BB382" s="98" t="s">
        <v>6218</v>
      </c>
      <c r="BD382" s="98" t="s">
        <v>6774</v>
      </c>
      <c r="BF382" s="98" t="s">
        <v>6235</v>
      </c>
      <c r="BG382" s="98" t="s">
        <v>7028</v>
      </c>
    </row>
    <row r="383" spans="1:59" x14ac:dyDescent="0.35">
      <c r="A383" s="98" t="s">
        <v>6602</v>
      </c>
      <c r="B383" s="17">
        <v>45042.453287037039</v>
      </c>
      <c r="C383" s="98" t="s">
        <v>6603</v>
      </c>
      <c r="D383" s="98" t="s">
        <v>6604</v>
      </c>
      <c r="E383" s="98" t="s">
        <v>355</v>
      </c>
      <c r="F383" s="98" t="s">
        <v>6213</v>
      </c>
      <c r="G383" s="98" t="s">
        <v>1245</v>
      </c>
      <c r="H383" s="115">
        <v>2011</v>
      </c>
      <c r="I383" s="98" t="s">
        <v>6214</v>
      </c>
      <c r="J383" s="98" t="s">
        <v>6215</v>
      </c>
      <c r="K383" s="98" t="s">
        <v>6216</v>
      </c>
      <c r="L383" s="98" t="s">
        <v>6215</v>
      </c>
      <c r="M383" s="98" t="s">
        <v>6217</v>
      </c>
      <c r="O383" s="98" t="s">
        <v>6218</v>
      </c>
      <c r="S383" s="107">
        <v>208</v>
      </c>
      <c r="T383" s="98" t="s">
        <v>6215</v>
      </c>
      <c r="V383" s="98" t="s">
        <v>6218</v>
      </c>
      <c r="W383" s="98" t="s">
        <v>6219</v>
      </c>
      <c r="AB383" s="98">
        <v>4</v>
      </c>
      <c r="AC383" s="98" t="s">
        <v>6220</v>
      </c>
      <c r="AD383" s="98" t="s">
        <v>6605</v>
      </c>
      <c r="AJ383" s="18"/>
      <c r="AK383" s="18"/>
      <c r="AM383" s="98" t="s">
        <v>6215</v>
      </c>
      <c r="AN383" s="98" t="s">
        <v>6262</v>
      </c>
      <c r="AP383" s="264">
        <v>3550</v>
      </c>
      <c r="AQ383" s="113">
        <f t="shared" si="18"/>
        <v>82.408462768785071</v>
      </c>
      <c r="AR383" s="18">
        <v>8000</v>
      </c>
      <c r="AS383" s="141" t="s">
        <v>6223</v>
      </c>
      <c r="AT383" s="96"/>
      <c r="AU383" s="18"/>
      <c r="AV383" s="18"/>
      <c r="AX383" s="98" t="s">
        <v>6218</v>
      </c>
      <c r="AY383" s="98" t="s">
        <v>6215</v>
      </c>
      <c r="AZ383" s="98" t="s">
        <v>6218</v>
      </c>
      <c r="BA383" s="98" t="s">
        <v>6218</v>
      </c>
      <c r="BB383" s="98" t="s">
        <v>6218</v>
      </c>
      <c r="BD383" s="98" t="s">
        <v>6606</v>
      </c>
      <c r="BF383" s="98" t="s">
        <v>6235</v>
      </c>
      <c r="BG383" s="98" t="s">
        <v>6607</v>
      </c>
    </row>
    <row r="384" spans="1:59" x14ac:dyDescent="0.35">
      <c r="A384" s="98" t="s">
        <v>7329</v>
      </c>
      <c r="B384" s="17">
        <v>45122.466921296298</v>
      </c>
      <c r="C384" s="154" t="s">
        <v>3830</v>
      </c>
      <c r="D384" s="154" t="s">
        <v>7330</v>
      </c>
      <c r="E384" s="98" t="s">
        <v>40</v>
      </c>
      <c r="F384" s="154" t="s">
        <v>6213</v>
      </c>
      <c r="G384" s="98" t="s">
        <v>1248</v>
      </c>
      <c r="H384" s="115">
        <v>1998</v>
      </c>
      <c r="I384" s="98" t="s">
        <v>6294</v>
      </c>
      <c r="J384" s="98" t="s">
        <v>6215</v>
      </c>
      <c r="K384" s="98" t="s">
        <v>6216</v>
      </c>
      <c r="L384" s="98" t="s">
        <v>6218</v>
      </c>
      <c r="M384" s="98" t="s">
        <v>6231</v>
      </c>
      <c r="O384" s="98" t="s">
        <v>6218</v>
      </c>
      <c r="S384" s="107">
        <v>350</v>
      </c>
      <c r="T384" s="98" t="s">
        <v>6215</v>
      </c>
      <c r="V384" s="98" t="s">
        <v>6215</v>
      </c>
      <c r="W384" s="98" t="s">
        <v>6219</v>
      </c>
      <c r="AB384" s="98">
        <v>10</v>
      </c>
      <c r="AC384" s="98" t="s">
        <v>6254</v>
      </c>
      <c r="AD384" s="98" t="s">
        <v>6271</v>
      </c>
      <c r="AJ384" s="18"/>
      <c r="AK384" s="18"/>
      <c r="AN384" s="98" t="s">
        <v>6233</v>
      </c>
      <c r="AP384" s="272">
        <v>3600</v>
      </c>
      <c r="AQ384" s="113">
        <f t="shared" si="18"/>
        <v>83.569145342993309</v>
      </c>
      <c r="AR384" s="273">
        <v>3900</v>
      </c>
      <c r="AS384" s="141" t="s">
        <v>6223</v>
      </c>
      <c r="AT384" s="270">
        <v>109200</v>
      </c>
      <c r="AU384" s="273">
        <v>30000</v>
      </c>
      <c r="AV384" s="273">
        <v>17000</v>
      </c>
      <c r="AX384" s="98" t="s">
        <v>6215</v>
      </c>
      <c r="AY384" s="98" t="s">
        <v>6215</v>
      </c>
      <c r="AZ384" s="98" t="s">
        <v>6215</v>
      </c>
      <c r="BA384" s="98" t="s">
        <v>6215</v>
      </c>
      <c r="BB384" s="98" t="s">
        <v>6215</v>
      </c>
      <c r="BD384" s="98" t="s">
        <v>7331</v>
      </c>
      <c r="BF384" s="98" t="s">
        <v>7332</v>
      </c>
      <c r="BG384" s="98" t="s">
        <v>7333</v>
      </c>
    </row>
    <row r="385" spans="1:59" x14ac:dyDescent="0.35">
      <c r="A385" s="98" t="s">
        <v>9380</v>
      </c>
      <c r="B385" s="17">
        <v>45464.791064814817</v>
      </c>
      <c r="C385" t="s">
        <v>9465</v>
      </c>
      <c r="D385" s="154" t="s">
        <v>9466</v>
      </c>
      <c r="E385" s="98" t="s">
        <v>44</v>
      </c>
      <c r="F385" t="s">
        <v>6286</v>
      </c>
      <c r="G385" t="s">
        <v>1245</v>
      </c>
      <c r="H385" s="115">
        <v>2010</v>
      </c>
      <c r="I385" t="s">
        <v>6294</v>
      </c>
      <c r="J385" t="s">
        <v>6215</v>
      </c>
      <c r="K385" t="s">
        <v>6216</v>
      </c>
      <c r="L385" t="s">
        <v>6215</v>
      </c>
      <c r="M385" t="s">
        <v>6267</v>
      </c>
      <c r="O385" t="s">
        <v>6218</v>
      </c>
      <c r="P385"/>
      <c r="Q385" s="107">
        <v>211</v>
      </c>
      <c r="R385" s="107">
        <v>168</v>
      </c>
      <c r="S385" s="107">
        <f>SUM(Q385:R385)</f>
        <v>379</v>
      </c>
      <c r="T385" s="98" t="s">
        <v>6215</v>
      </c>
      <c r="U385" t="s">
        <v>7390</v>
      </c>
      <c r="V385" t="s">
        <v>6215</v>
      </c>
      <c r="W385" t="s">
        <v>6219</v>
      </c>
      <c r="Y385" s="98">
        <v>10</v>
      </c>
      <c r="Z385" s="98">
        <v>10</v>
      </c>
      <c r="AA385" s="98">
        <v>5</v>
      </c>
      <c r="AB385" s="98">
        <f>SUM(Y385:AA385)</f>
        <v>25</v>
      </c>
      <c r="AC385" t="s">
        <v>6220</v>
      </c>
      <c r="AD385" t="s">
        <v>9467</v>
      </c>
      <c r="AF385" s="12">
        <v>10</v>
      </c>
      <c r="AG385" s="12">
        <v>15</v>
      </c>
      <c r="AH385" s="12">
        <f>AF385+AG385</f>
        <v>25</v>
      </c>
      <c r="AJ385" s="238">
        <v>25000</v>
      </c>
      <c r="AK385" s="238">
        <v>10000</v>
      </c>
      <c r="AL385" t="s">
        <v>8363</v>
      </c>
      <c r="AM385" t="s">
        <v>6215</v>
      </c>
      <c r="AN385" t="s">
        <v>6262</v>
      </c>
      <c r="AP385" s="238">
        <v>15000</v>
      </c>
      <c r="AQ385" s="113">
        <f t="shared" si="18"/>
        <v>348.20477226247215</v>
      </c>
      <c r="AR385" s="238">
        <v>30000</v>
      </c>
      <c r="AS385" s="141" t="s">
        <v>6223</v>
      </c>
      <c r="AT385" s="282">
        <v>37400</v>
      </c>
      <c r="AU385" s="283">
        <v>250580</v>
      </c>
      <c r="AV385" s="283">
        <v>150000</v>
      </c>
      <c r="AX385" t="s">
        <v>6215</v>
      </c>
      <c r="AY385" t="s">
        <v>6215</v>
      </c>
      <c r="AZ385" t="s">
        <v>6215</v>
      </c>
      <c r="BA385" t="s">
        <v>6215</v>
      </c>
      <c r="BB385" t="s">
        <v>6218</v>
      </c>
      <c r="BC385" t="s">
        <v>8572</v>
      </c>
      <c r="BD385" t="s">
        <v>9468</v>
      </c>
      <c r="BE385" t="s">
        <v>6215</v>
      </c>
      <c r="BF385" t="s">
        <v>9469</v>
      </c>
    </row>
    <row r="386" spans="1:59" x14ac:dyDescent="0.35">
      <c r="A386" s="98" t="s">
        <v>11087</v>
      </c>
      <c r="B386" s="117">
        <v>45749.730358796296</v>
      </c>
      <c r="C386" s="98" t="s">
        <v>4830</v>
      </c>
      <c r="D386" s="98" t="s">
        <v>11152</v>
      </c>
      <c r="E386" s="244" t="s">
        <v>577</v>
      </c>
      <c r="F386" s="98" t="s">
        <v>6432</v>
      </c>
      <c r="G386" s="98" t="s">
        <v>1248</v>
      </c>
      <c r="H386" s="98">
        <v>2015</v>
      </c>
      <c r="I386" s="98" t="s">
        <v>6294</v>
      </c>
      <c r="J386" s="98" t="s">
        <v>6215</v>
      </c>
      <c r="K386" s="98" t="s">
        <v>6216</v>
      </c>
      <c r="L386" s="98" t="s">
        <v>6215</v>
      </c>
      <c r="M386" s="98" t="s">
        <v>6267</v>
      </c>
      <c r="O386" s="98" t="s">
        <v>6218</v>
      </c>
      <c r="Q386" s="129">
        <v>99</v>
      </c>
      <c r="R386" s="129">
        <v>101</v>
      </c>
      <c r="S386" s="107">
        <v>200</v>
      </c>
      <c r="T386" s="98" t="s">
        <v>6215</v>
      </c>
      <c r="U386" s="98" t="s">
        <v>7390</v>
      </c>
      <c r="V386" s="98" t="s">
        <v>6215</v>
      </c>
      <c r="W386" s="98" t="s">
        <v>6219</v>
      </c>
      <c r="Y386" s="98" t="s">
        <v>6991</v>
      </c>
      <c r="Z386" s="98" t="s">
        <v>6929</v>
      </c>
      <c r="AA386" s="98" t="s">
        <v>6992</v>
      </c>
      <c r="AB386" s="98">
        <f>Y386+Z386+AA386</f>
        <v>9</v>
      </c>
      <c r="AC386" s="154" t="s">
        <v>6220</v>
      </c>
      <c r="AD386" s="154" t="s">
        <v>11153</v>
      </c>
      <c r="AF386" s="12" t="s">
        <v>6991</v>
      </c>
      <c r="AG386" s="12" t="s">
        <v>11126</v>
      </c>
      <c r="AH386" s="12">
        <f>AF386+AG386</f>
        <v>10</v>
      </c>
      <c r="AJ386" s="352" t="s">
        <v>11154</v>
      </c>
      <c r="AK386" s="12" t="s">
        <v>11155</v>
      </c>
      <c r="AL386" s="98" t="s">
        <v>7392</v>
      </c>
      <c r="AM386" s="98" t="s">
        <v>6215</v>
      </c>
      <c r="AN386" s="98" t="s">
        <v>6233</v>
      </c>
      <c r="AP386" s="315" t="s">
        <v>11146</v>
      </c>
      <c r="AQ386" s="113">
        <f t="shared" si="18"/>
        <v>162.49556038915367</v>
      </c>
      <c r="AR386" s="315" t="s">
        <v>11146</v>
      </c>
      <c r="AS386" s="154" t="s">
        <v>6223</v>
      </c>
      <c r="AT386" s="12" t="s">
        <v>11156</v>
      </c>
      <c r="AU386" s="284" t="s">
        <v>11157</v>
      </c>
      <c r="AV386" s="12" t="s">
        <v>11158</v>
      </c>
      <c r="AX386" s="98" t="s">
        <v>6215</v>
      </c>
      <c r="AY386" s="98" t="s">
        <v>6215</v>
      </c>
      <c r="AZ386" s="98" t="s">
        <v>6215</v>
      </c>
      <c r="BA386" s="98" t="s">
        <v>6215</v>
      </c>
      <c r="BB386" s="98" t="s">
        <v>6215</v>
      </c>
      <c r="BC386" s="98" t="s">
        <v>10820</v>
      </c>
      <c r="BD386" s="98" t="s">
        <v>10821</v>
      </c>
      <c r="BE386" s="98" t="s">
        <v>6215</v>
      </c>
      <c r="BF386" s="98" t="s">
        <v>11159</v>
      </c>
    </row>
    <row r="387" spans="1:59" x14ac:dyDescent="0.35">
      <c r="A387" s="98" t="s">
        <v>10657</v>
      </c>
      <c r="B387" s="334">
        <v>45688.633900462963</v>
      </c>
      <c r="C387" s="281" t="s">
        <v>10801</v>
      </c>
      <c r="D387" s="281" t="s">
        <v>10802</v>
      </c>
      <c r="E387" s="244" t="s">
        <v>2742</v>
      </c>
      <c r="F387" s="281" t="s">
        <v>6432</v>
      </c>
      <c r="G387" s="281" t="s">
        <v>1248</v>
      </c>
      <c r="H387" s="335">
        <v>2021</v>
      </c>
      <c r="I387" s="281" t="s">
        <v>6214</v>
      </c>
      <c r="J387" s="281" t="s">
        <v>6215</v>
      </c>
      <c r="K387" s="281" t="s">
        <v>6216</v>
      </c>
      <c r="L387" s="281" t="s">
        <v>6215</v>
      </c>
      <c r="M387" s="281" t="s">
        <v>6217</v>
      </c>
      <c r="O387" s="281" t="s">
        <v>6215</v>
      </c>
      <c r="Q387" s="319">
        <v>40</v>
      </c>
      <c r="R387" s="319">
        <v>41</v>
      </c>
      <c r="S387" s="319">
        <f>Q387+R387</f>
        <v>81</v>
      </c>
      <c r="T387" s="281" t="s">
        <v>6215</v>
      </c>
      <c r="U387" s="281" t="s">
        <v>7390</v>
      </c>
      <c r="V387" s="281" t="s">
        <v>6218</v>
      </c>
      <c r="W387" s="281" t="s">
        <v>6219</v>
      </c>
      <c r="Y387" s="336">
        <v>3</v>
      </c>
      <c r="Z387" s="336">
        <v>2</v>
      </c>
      <c r="AA387" s="336">
        <v>1</v>
      </c>
      <c r="AB387" s="98">
        <f>SUM(Y387:AA387)</f>
        <v>6</v>
      </c>
      <c r="AC387" s="281" t="s">
        <v>6220</v>
      </c>
      <c r="AD387" s="281" t="s">
        <v>10803</v>
      </c>
      <c r="AF387" s="337">
        <v>4</v>
      </c>
      <c r="AG387" s="337">
        <v>5</v>
      </c>
      <c r="AH387" s="12">
        <f>SUM(AF387:AG387)</f>
        <v>9</v>
      </c>
      <c r="AJ387" s="338">
        <v>8000</v>
      </c>
      <c r="AK387" s="338">
        <v>7000</v>
      </c>
      <c r="AL387" s="281" t="s">
        <v>7392</v>
      </c>
      <c r="AM387" s="281" t="s">
        <v>6215</v>
      </c>
      <c r="AN387" s="281" t="s">
        <v>6262</v>
      </c>
      <c r="AP387" s="338">
        <v>3500</v>
      </c>
      <c r="AQ387" s="113">
        <f t="shared" si="18"/>
        <v>81.247780194576833</v>
      </c>
      <c r="AR387" s="338">
        <v>7000</v>
      </c>
      <c r="AS387" s="141" t="s">
        <v>6223</v>
      </c>
      <c r="AT387" s="338">
        <v>2000</v>
      </c>
      <c r="AU387" s="338">
        <v>90000</v>
      </c>
      <c r="AV387" s="338">
        <v>20000</v>
      </c>
      <c r="AX387" s="281" t="s">
        <v>6218</v>
      </c>
      <c r="AY387" s="281" t="s">
        <v>6215</v>
      </c>
      <c r="AZ387" s="281" t="s">
        <v>6215</v>
      </c>
      <c r="BA387" s="281" t="s">
        <v>6215</v>
      </c>
      <c r="BB387" s="281" t="s">
        <v>6215</v>
      </c>
      <c r="BC387" s="281" t="s">
        <v>10804</v>
      </c>
      <c r="BD387" s="281" t="s">
        <v>10559</v>
      </c>
      <c r="BE387" s="281" t="s">
        <v>6218</v>
      </c>
      <c r="BF387" s="281" t="s">
        <v>6235</v>
      </c>
    </row>
    <row r="388" spans="1:59" x14ac:dyDescent="0.35">
      <c r="A388" s="98" t="s">
        <v>10771</v>
      </c>
      <c r="B388" s="17">
        <v>45699.720023148147</v>
      </c>
      <c r="C388" s="154" t="s">
        <v>4239</v>
      </c>
      <c r="D388" s="154" t="s">
        <v>10850</v>
      </c>
      <c r="E388" s="244" t="s">
        <v>410</v>
      </c>
      <c r="F388" s="154" t="s">
        <v>6795</v>
      </c>
      <c r="G388" s="154" t="s">
        <v>1245</v>
      </c>
      <c r="H388" s="115">
        <v>2008</v>
      </c>
      <c r="I388" s="154" t="s">
        <v>6294</v>
      </c>
      <c r="J388" s="154" t="s">
        <v>6215</v>
      </c>
      <c r="K388" s="154" t="s">
        <v>6216</v>
      </c>
      <c r="L388" s="154" t="s">
        <v>6215</v>
      </c>
      <c r="M388" s="154" t="s">
        <v>6267</v>
      </c>
      <c r="O388" s="154" t="s">
        <v>6215</v>
      </c>
      <c r="Q388" s="243">
        <v>77</v>
      </c>
      <c r="R388" s="243">
        <v>61</v>
      </c>
      <c r="S388" s="243">
        <f>Q388+R388</f>
        <v>138</v>
      </c>
      <c r="T388" s="154" t="s">
        <v>6215</v>
      </c>
      <c r="U388" s="154" t="s">
        <v>7390</v>
      </c>
      <c r="V388" s="154" t="s">
        <v>6215</v>
      </c>
      <c r="W388" s="154" t="s">
        <v>6296</v>
      </c>
      <c r="Y388" s="244">
        <v>7</v>
      </c>
      <c r="Z388" s="244">
        <v>9</v>
      </c>
      <c r="AA388" s="244">
        <v>2</v>
      </c>
      <c r="AB388" s="98">
        <f>SUM(Y388:AA388)</f>
        <v>18</v>
      </c>
      <c r="AC388" s="154" t="s">
        <v>6220</v>
      </c>
      <c r="AD388" s="154" t="s">
        <v>10851</v>
      </c>
      <c r="AF388" s="315">
        <v>3</v>
      </c>
      <c r="AG388" s="315">
        <v>8</v>
      </c>
      <c r="AH388" s="12">
        <f>SUM(AF388:AG388)</f>
        <v>11</v>
      </c>
      <c r="AJ388" s="316">
        <v>12000</v>
      </c>
      <c r="AK388" s="316">
        <v>8000</v>
      </c>
      <c r="AL388" s="154" t="s">
        <v>8363</v>
      </c>
      <c r="AM388" s="154" t="s">
        <v>6215</v>
      </c>
      <c r="AN388" s="154" t="s">
        <v>6262</v>
      </c>
      <c r="AP388" s="316">
        <v>3000</v>
      </c>
      <c r="AQ388" s="113">
        <f t="shared" si="18"/>
        <v>69.640954452494427</v>
      </c>
      <c r="AR388" s="316">
        <v>7000</v>
      </c>
      <c r="AS388" s="141" t="s">
        <v>6223</v>
      </c>
      <c r="AT388" s="316">
        <v>41400</v>
      </c>
      <c r="AU388" s="316">
        <v>10000</v>
      </c>
      <c r="AV388" s="316">
        <v>200000</v>
      </c>
      <c r="AX388" s="154" t="s">
        <v>6215</v>
      </c>
      <c r="AY388" s="154" t="s">
        <v>6215</v>
      </c>
      <c r="AZ388" s="154" t="s">
        <v>6215</v>
      </c>
      <c r="BA388" s="154" t="s">
        <v>6215</v>
      </c>
      <c r="BB388" s="154" t="s">
        <v>6218</v>
      </c>
      <c r="BC388" s="154" t="s">
        <v>10852</v>
      </c>
      <c r="BD388" s="154" t="s">
        <v>6950</v>
      </c>
      <c r="BE388" s="154" t="s">
        <v>6218</v>
      </c>
      <c r="BF388" s="154" t="s">
        <v>10853</v>
      </c>
    </row>
    <row r="389" spans="1:59" x14ac:dyDescent="0.35">
      <c r="A389" s="98" t="s">
        <v>10669</v>
      </c>
      <c r="B389" s="334">
        <v>45664.743136574078</v>
      </c>
      <c r="C389" s="281" t="s">
        <v>4069</v>
      </c>
      <c r="D389" s="281" t="s">
        <v>10729</v>
      </c>
      <c r="E389" s="244" t="s">
        <v>139</v>
      </c>
      <c r="F389" s="281" t="s">
        <v>6213</v>
      </c>
      <c r="G389" s="281" t="s">
        <v>1245</v>
      </c>
      <c r="H389" s="335">
        <v>2022</v>
      </c>
      <c r="I389" s="281" t="s">
        <v>6230</v>
      </c>
      <c r="J389" s="281" t="s">
        <v>6215</v>
      </c>
      <c r="K389" s="281" t="s">
        <v>6216</v>
      </c>
      <c r="L389" s="281" t="s">
        <v>6215</v>
      </c>
      <c r="M389" s="281" t="s">
        <v>6217</v>
      </c>
      <c r="O389" s="281" t="s">
        <v>6218</v>
      </c>
      <c r="Q389" s="319">
        <v>40</v>
      </c>
      <c r="R389" s="319">
        <v>70</v>
      </c>
      <c r="S389" s="319">
        <f>Q389+R389</f>
        <v>110</v>
      </c>
      <c r="T389" s="281" t="s">
        <v>6215</v>
      </c>
      <c r="U389" s="281" t="s">
        <v>6474</v>
      </c>
      <c r="V389" s="281" t="s">
        <v>6218</v>
      </c>
      <c r="W389" s="281" t="s">
        <v>6219</v>
      </c>
      <c r="Y389" s="336">
        <v>1</v>
      </c>
      <c r="Z389" s="336">
        <v>1</v>
      </c>
      <c r="AA389" s="336">
        <v>1</v>
      </c>
      <c r="AB389" s="98">
        <f>SUM(Y389:AA389)</f>
        <v>3</v>
      </c>
      <c r="AC389" s="281" t="s">
        <v>6246</v>
      </c>
      <c r="AD389" s="281" t="s">
        <v>10730</v>
      </c>
      <c r="AF389" s="337">
        <v>1</v>
      </c>
      <c r="AG389" s="337">
        <v>5</v>
      </c>
      <c r="AH389" s="12">
        <f>SUM(AF389:AG389)</f>
        <v>6</v>
      </c>
      <c r="AJ389" s="338">
        <v>12000</v>
      </c>
      <c r="AK389" s="338">
        <v>9000</v>
      </c>
      <c r="AL389" s="281" t="s">
        <v>6474</v>
      </c>
      <c r="AM389" s="281" t="s">
        <v>6215</v>
      </c>
      <c r="AN389" s="281" t="s">
        <v>6262</v>
      </c>
      <c r="AP389" s="338">
        <v>4000</v>
      </c>
      <c r="AQ389" s="113">
        <f t="shared" si="18"/>
        <v>92.85460593665924</v>
      </c>
      <c r="AR389" s="338">
        <v>5000</v>
      </c>
      <c r="AS389" s="141" t="s">
        <v>6223</v>
      </c>
      <c r="AT389" s="338">
        <v>4900</v>
      </c>
      <c r="AU389" s="338">
        <v>30000</v>
      </c>
      <c r="AV389" s="338">
        <v>50000</v>
      </c>
      <c r="AX389" s="281" t="s">
        <v>6215</v>
      </c>
      <c r="AY389" s="281" t="s">
        <v>6215</v>
      </c>
      <c r="AZ389" s="281" t="s">
        <v>6215</v>
      </c>
      <c r="BA389" s="281" t="s">
        <v>6215</v>
      </c>
      <c r="BB389" s="281" t="s">
        <v>6218</v>
      </c>
      <c r="BC389" s="281" t="s">
        <v>6218</v>
      </c>
      <c r="BD389" s="281" t="s">
        <v>6218</v>
      </c>
      <c r="BE389" s="281" t="s">
        <v>6218</v>
      </c>
      <c r="BF389" s="281" t="s">
        <v>6218</v>
      </c>
    </row>
    <row r="390" spans="1:59" x14ac:dyDescent="0.35">
      <c r="A390" s="98" t="s">
        <v>10561</v>
      </c>
      <c r="B390" s="17">
        <v>45626</v>
      </c>
      <c r="C390" s="154" t="s">
        <v>3864</v>
      </c>
      <c r="D390" s="154" t="s">
        <v>10637</v>
      </c>
      <c r="E390" s="244" t="s">
        <v>549</v>
      </c>
      <c r="F390" s="154" t="s">
        <v>6213</v>
      </c>
      <c r="G390" s="154" t="s">
        <v>1245</v>
      </c>
      <c r="H390" s="115">
        <v>2014</v>
      </c>
      <c r="I390" s="154" t="s">
        <v>6294</v>
      </c>
      <c r="J390" s="154" t="s">
        <v>6215</v>
      </c>
      <c r="K390" s="154" t="s">
        <v>6216</v>
      </c>
      <c r="L390" s="154" t="s">
        <v>6215</v>
      </c>
      <c r="M390" s="154" t="s">
        <v>6267</v>
      </c>
      <c r="O390" s="154" t="s">
        <v>6218</v>
      </c>
      <c r="Q390" s="243">
        <v>130</v>
      </c>
      <c r="R390" s="243">
        <v>110</v>
      </c>
      <c r="S390" s="243">
        <f>Q390+R390</f>
        <v>240</v>
      </c>
      <c r="T390" s="154" t="s">
        <v>6215</v>
      </c>
      <c r="U390" s="154" t="s">
        <v>7390</v>
      </c>
      <c r="V390" s="154" t="s">
        <v>6215</v>
      </c>
      <c r="W390" s="154" t="s">
        <v>6268</v>
      </c>
      <c r="Y390" s="244">
        <v>3</v>
      </c>
      <c r="Z390" s="244">
        <v>3</v>
      </c>
      <c r="AA390" s="244">
        <v>1</v>
      </c>
      <c r="AB390" s="98">
        <f>SUM(Y390:AA390)</f>
        <v>7</v>
      </c>
      <c r="AC390" s="154" t="s">
        <v>6220</v>
      </c>
      <c r="AD390" s="154" t="s">
        <v>6235</v>
      </c>
      <c r="AF390" s="315">
        <v>5</v>
      </c>
      <c r="AG390" s="315">
        <v>7</v>
      </c>
      <c r="AH390" s="12">
        <f>SUM(AF390:AG390)</f>
        <v>12</v>
      </c>
      <c r="AJ390" s="316">
        <v>12000</v>
      </c>
      <c r="AK390" s="316">
        <v>8000</v>
      </c>
      <c r="AL390" s="154" t="s">
        <v>8267</v>
      </c>
      <c r="AM390" s="154" t="s">
        <v>6215</v>
      </c>
      <c r="AN390" s="154" t="s">
        <v>6262</v>
      </c>
      <c r="AP390" s="316">
        <v>5000</v>
      </c>
      <c r="AQ390" s="113">
        <f t="shared" si="18"/>
        <v>116.06825742082405</v>
      </c>
      <c r="AR390" s="316">
        <v>10000</v>
      </c>
      <c r="AS390" s="141" t="s">
        <v>6223</v>
      </c>
      <c r="AT390" s="316">
        <v>10000</v>
      </c>
      <c r="AU390" s="316">
        <v>300000</v>
      </c>
      <c r="AV390" s="316">
        <v>200000</v>
      </c>
      <c r="AX390" s="154" t="s">
        <v>6215</v>
      </c>
      <c r="AY390" s="154" t="s">
        <v>6215</v>
      </c>
      <c r="AZ390" s="154" t="s">
        <v>6215</v>
      </c>
      <c r="BA390" s="154" t="s">
        <v>6215</v>
      </c>
      <c r="BB390" s="154" t="s">
        <v>6218</v>
      </c>
      <c r="BC390" s="154" t="s">
        <v>10638</v>
      </c>
      <c r="BD390" s="154" t="s">
        <v>10639</v>
      </c>
      <c r="BE390" s="154" t="s">
        <v>6218</v>
      </c>
      <c r="BF390" s="154" t="s">
        <v>6235</v>
      </c>
    </row>
    <row r="391" spans="1:59" x14ac:dyDescent="0.35">
      <c r="A391" s="98" t="s">
        <v>6591</v>
      </c>
      <c r="B391" s="17">
        <v>45042.418865740743</v>
      </c>
      <c r="C391" s="98" t="s">
        <v>332</v>
      </c>
      <c r="D391" s="98" t="s">
        <v>6592</v>
      </c>
      <c r="E391" s="98" t="s">
        <v>14</v>
      </c>
      <c r="F391" s="98" t="s">
        <v>6213</v>
      </c>
      <c r="G391" s="98" t="s">
        <v>1245</v>
      </c>
      <c r="H391" s="115">
        <v>2007</v>
      </c>
      <c r="I391" s="98" t="s">
        <v>6230</v>
      </c>
      <c r="J391" s="98" t="s">
        <v>6215</v>
      </c>
      <c r="K391" s="98" t="s">
        <v>6216</v>
      </c>
      <c r="L391" s="98" t="s">
        <v>6215</v>
      </c>
      <c r="M391" s="98" t="s">
        <v>6217</v>
      </c>
      <c r="O391" s="98" t="s">
        <v>6215</v>
      </c>
      <c r="Q391" s="107">
        <v>60</v>
      </c>
      <c r="R391" s="107">
        <v>70</v>
      </c>
      <c r="S391" s="107">
        <f>SUM(Q391:R391)</f>
        <v>130</v>
      </c>
      <c r="T391" s="98" t="s">
        <v>6215</v>
      </c>
      <c r="V391" s="98" t="s">
        <v>6218</v>
      </c>
      <c r="W391" s="98" t="s">
        <v>6219</v>
      </c>
      <c r="AB391" s="98">
        <v>4</v>
      </c>
      <c r="AC391" s="98" t="s">
        <v>6220</v>
      </c>
      <c r="AD391" s="98" t="s">
        <v>6593</v>
      </c>
      <c r="AJ391" s="18"/>
      <c r="AK391" s="18"/>
      <c r="AM391" s="98" t="s">
        <v>6215</v>
      </c>
      <c r="AN391" s="98" t="s">
        <v>6248</v>
      </c>
      <c r="AP391" s="264">
        <v>3500</v>
      </c>
      <c r="AQ391" s="113">
        <f t="shared" si="18"/>
        <v>81.247780194576833</v>
      </c>
      <c r="AR391" s="18">
        <v>6200</v>
      </c>
      <c r="AS391" s="141" t="s">
        <v>6223</v>
      </c>
      <c r="AT391" s="96"/>
      <c r="AU391" s="18">
        <v>300000</v>
      </c>
      <c r="AV391" s="18"/>
      <c r="AX391" s="98" t="s">
        <v>6215</v>
      </c>
      <c r="AY391" s="98" t="s">
        <v>6215</v>
      </c>
      <c r="AZ391" s="98" t="s">
        <v>6215</v>
      </c>
      <c r="BA391" s="98" t="s">
        <v>6215</v>
      </c>
      <c r="BB391" s="98" t="s">
        <v>6218</v>
      </c>
      <c r="BD391" s="98" t="s">
        <v>6490</v>
      </c>
      <c r="BF391" s="98" t="s">
        <v>6235</v>
      </c>
      <c r="BG391" s="98" t="s">
        <v>6594</v>
      </c>
    </row>
    <row r="392" spans="1:59" x14ac:dyDescent="0.35">
      <c r="A392" s="98" t="s">
        <v>9143</v>
      </c>
      <c r="B392" s="17">
        <v>45397.747824074075</v>
      </c>
      <c r="C392" t="s">
        <v>2655</v>
      </c>
      <c r="D392" t="s">
        <v>9102</v>
      </c>
      <c r="E392" s="244" t="s">
        <v>139</v>
      </c>
      <c r="F392" t="s">
        <v>6213</v>
      </c>
      <c r="G392" t="s">
        <v>1248</v>
      </c>
      <c r="H392" s="115">
        <v>2014</v>
      </c>
      <c r="I392" t="s">
        <v>6230</v>
      </c>
      <c r="J392" t="s">
        <v>6215</v>
      </c>
      <c r="K392" t="s">
        <v>6216</v>
      </c>
      <c r="L392" t="s">
        <v>6215</v>
      </c>
      <c r="M392" t="s">
        <v>6217</v>
      </c>
      <c r="O392" t="s">
        <v>6215</v>
      </c>
      <c r="S392" s="107">
        <v>376</v>
      </c>
      <c r="T392" s="98" t="s">
        <v>6215</v>
      </c>
      <c r="U392" t="s">
        <v>6474</v>
      </c>
      <c r="V392" t="s">
        <v>6215</v>
      </c>
      <c r="W392" t="s">
        <v>6219</v>
      </c>
      <c r="Y392" s="98">
        <v>2</v>
      </c>
      <c r="Z392" s="98">
        <v>3</v>
      </c>
      <c r="AA392" s="98">
        <v>0</v>
      </c>
      <c r="AB392" s="98">
        <f>SUM(Y392:AA392)</f>
        <v>5</v>
      </c>
      <c r="AC392" t="s">
        <v>6220</v>
      </c>
      <c r="AD392" t="s">
        <v>9103</v>
      </c>
      <c r="AF392" s="12">
        <v>9</v>
      </c>
      <c r="AG392" s="12">
        <v>6</v>
      </c>
      <c r="AH392" s="12">
        <f>SUM(AF392:AG392)</f>
        <v>15</v>
      </c>
      <c r="AJ392" s="238">
        <v>15000</v>
      </c>
      <c r="AK392" s="238">
        <v>8000</v>
      </c>
      <c r="AL392" t="s">
        <v>6474</v>
      </c>
      <c r="AM392" t="s">
        <v>6215</v>
      </c>
      <c r="AN392" t="s">
        <v>6262</v>
      </c>
      <c r="AP392" s="238">
        <v>4000</v>
      </c>
      <c r="AQ392" s="113">
        <f t="shared" si="18"/>
        <v>92.85460593665924</v>
      </c>
      <c r="AR392" s="238">
        <v>6000</v>
      </c>
      <c r="AS392" s="141" t="s">
        <v>6223</v>
      </c>
      <c r="AT392" s="307">
        <v>1000</v>
      </c>
      <c r="AU392" s="238">
        <v>200000</v>
      </c>
      <c r="AV392" s="238">
        <v>150000</v>
      </c>
      <c r="AX392" t="s">
        <v>6215</v>
      </c>
      <c r="AY392" t="s">
        <v>6215</v>
      </c>
      <c r="AZ392" t="s">
        <v>6218</v>
      </c>
      <c r="BA392" t="s">
        <v>6218</v>
      </c>
      <c r="BB392" t="s">
        <v>6218</v>
      </c>
      <c r="BC392" t="s">
        <v>9104</v>
      </c>
      <c r="BD392" t="s">
        <v>9105</v>
      </c>
      <c r="BE392" t="s">
        <v>6218</v>
      </c>
      <c r="BF392">
        <v>0</v>
      </c>
    </row>
    <row r="393" spans="1:59" x14ac:dyDescent="0.35">
      <c r="A393" s="98" t="s">
        <v>7534</v>
      </c>
      <c r="B393" s="17">
        <v>45135.441331018519</v>
      </c>
      <c r="C393" s="98" t="s">
        <v>7535</v>
      </c>
      <c r="D393" s="141" t="s">
        <v>7536</v>
      </c>
      <c r="E393" s="98" t="s">
        <v>14</v>
      </c>
      <c r="F393" s="98" t="s">
        <v>6213</v>
      </c>
      <c r="G393" s="98" t="s">
        <v>1245</v>
      </c>
      <c r="H393" s="115">
        <v>2017</v>
      </c>
      <c r="I393" s="98" t="s">
        <v>6214</v>
      </c>
      <c r="J393" s="98" t="s">
        <v>6215</v>
      </c>
      <c r="K393" s="98" t="s">
        <v>6216</v>
      </c>
      <c r="L393" s="98" t="s">
        <v>6215</v>
      </c>
      <c r="M393" s="98" t="s">
        <v>6217</v>
      </c>
      <c r="O393" s="98" t="s">
        <v>6215</v>
      </c>
      <c r="Q393" s="107">
        <v>80</v>
      </c>
      <c r="R393" s="107">
        <v>100</v>
      </c>
      <c r="S393" s="107">
        <v>180</v>
      </c>
      <c r="T393" s="98" t="s">
        <v>6215</v>
      </c>
      <c r="V393" s="98" t="s">
        <v>6218</v>
      </c>
      <c r="W393" s="98" t="s">
        <v>6219</v>
      </c>
      <c r="AB393" s="98">
        <v>4</v>
      </c>
      <c r="AC393" s="98" t="s">
        <v>6220</v>
      </c>
      <c r="AD393" s="98" t="s">
        <v>7537</v>
      </c>
      <c r="AJ393" s="18"/>
      <c r="AK393" s="18"/>
      <c r="AN393" s="98" t="s">
        <v>6262</v>
      </c>
      <c r="AP393" s="264">
        <v>3600</v>
      </c>
      <c r="AQ393" s="113">
        <f t="shared" si="18"/>
        <v>83.569145342993309</v>
      </c>
      <c r="AR393" s="18">
        <v>5000</v>
      </c>
      <c r="AS393" s="141" t="s">
        <v>6223</v>
      </c>
      <c r="AT393" s="96"/>
      <c r="AU393" s="18">
        <v>150000</v>
      </c>
      <c r="AV393" s="18"/>
      <c r="AX393" s="98" t="s">
        <v>6215</v>
      </c>
      <c r="AY393" s="98" t="s">
        <v>6215</v>
      </c>
      <c r="AZ393" s="98" t="s">
        <v>6215</v>
      </c>
      <c r="BA393" s="98" t="s">
        <v>6215</v>
      </c>
      <c r="BB393" s="98" t="s">
        <v>6218</v>
      </c>
      <c r="BD393" s="98" t="s">
        <v>7538</v>
      </c>
      <c r="BF393" s="98" t="s">
        <v>6235</v>
      </c>
      <c r="BG393" s="98" t="s">
        <v>7539</v>
      </c>
    </row>
    <row r="394" spans="1:59" x14ac:dyDescent="0.35">
      <c r="A394" s="98" t="s">
        <v>8747</v>
      </c>
      <c r="B394" s="17">
        <v>45316.578923611101</v>
      </c>
      <c r="C394" s="141" t="s">
        <v>3301</v>
      </c>
      <c r="D394" s="141" t="s">
        <v>7852</v>
      </c>
      <c r="E394" s="141" t="s">
        <v>32</v>
      </c>
      <c r="F394" s="141" t="s">
        <v>6213</v>
      </c>
      <c r="G394" s="141" t="s">
        <v>1245</v>
      </c>
      <c r="H394" s="288">
        <v>2010</v>
      </c>
      <c r="I394" s="141" t="s">
        <v>6230</v>
      </c>
      <c r="J394" s="141" t="s">
        <v>6215</v>
      </c>
      <c r="K394" s="141" t="s">
        <v>6216</v>
      </c>
      <c r="L394" s="141" t="s">
        <v>6215</v>
      </c>
      <c r="M394" s="141" t="s">
        <v>6217</v>
      </c>
      <c r="N394" s="141"/>
      <c r="O394" s="141" t="s">
        <v>6215</v>
      </c>
      <c r="Q394" s="237"/>
      <c r="R394" s="237"/>
      <c r="S394" s="237">
        <v>256</v>
      </c>
      <c r="T394" s="141" t="s">
        <v>6215</v>
      </c>
      <c r="U394" s="141" t="s">
        <v>7390</v>
      </c>
      <c r="V394" s="141" t="s">
        <v>6218</v>
      </c>
      <c r="W394" s="141" t="s">
        <v>6268</v>
      </c>
      <c r="Y394" s="141">
        <v>2</v>
      </c>
      <c r="Z394" s="141">
        <v>3</v>
      </c>
      <c r="AA394" s="141">
        <v>0</v>
      </c>
      <c r="AB394" s="141">
        <f>SUM(Y394:AA394)</f>
        <v>5</v>
      </c>
      <c r="AC394" s="141" t="s">
        <v>6246</v>
      </c>
      <c r="AD394" s="141" t="s">
        <v>8402</v>
      </c>
      <c r="AF394" s="286">
        <v>4</v>
      </c>
      <c r="AG394" s="286">
        <v>5</v>
      </c>
      <c r="AH394" s="12">
        <f>SUM(AF394:AG394)</f>
        <v>9</v>
      </c>
      <c r="AJ394" s="273">
        <v>12000</v>
      </c>
      <c r="AK394" s="273">
        <v>8000</v>
      </c>
      <c r="AL394" s="141" t="s">
        <v>7392</v>
      </c>
      <c r="AM394" s="141" t="s">
        <v>6215</v>
      </c>
      <c r="AN394" s="141" t="s">
        <v>6262</v>
      </c>
      <c r="AP394" s="297">
        <v>3000</v>
      </c>
      <c r="AQ394" s="113">
        <f t="shared" si="18"/>
        <v>69.640954452494427</v>
      </c>
      <c r="AR394" s="273">
        <v>3000</v>
      </c>
      <c r="AS394" s="141" t="s">
        <v>6223</v>
      </c>
      <c r="AT394" s="274">
        <v>2000</v>
      </c>
      <c r="AU394" s="273">
        <v>170000</v>
      </c>
      <c r="AV394" s="273">
        <v>120000</v>
      </c>
      <c r="AX394" s="141" t="s">
        <v>6218</v>
      </c>
      <c r="AY394" s="141" t="s">
        <v>6215</v>
      </c>
      <c r="AZ394" s="141" t="s">
        <v>6218</v>
      </c>
      <c r="BA394" s="141" t="s">
        <v>6218</v>
      </c>
      <c r="BB394" s="141" t="s">
        <v>6218</v>
      </c>
      <c r="BC394" s="141" t="s">
        <v>8642</v>
      </c>
      <c r="BD394" s="141" t="s">
        <v>7220</v>
      </c>
      <c r="BE394" s="141" t="s">
        <v>6218</v>
      </c>
      <c r="BF394" s="141" t="s">
        <v>8623</v>
      </c>
      <c r="BG394" s="141" t="s">
        <v>8643</v>
      </c>
    </row>
    <row r="395" spans="1:59" x14ac:dyDescent="0.35">
      <c r="A395" s="98" t="s">
        <v>8369</v>
      </c>
      <c r="B395" s="289">
        <v>45247.654085648202</v>
      </c>
      <c r="C395" s="242" t="s">
        <v>1444</v>
      </c>
      <c r="D395" s="242" t="s">
        <v>7162</v>
      </c>
      <c r="E395" s="141" t="s">
        <v>256</v>
      </c>
      <c r="F395" s="242" t="s">
        <v>6286</v>
      </c>
      <c r="G395" s="242" t="s">
        <v>1248</v>
      </c>
      <c r="H395" s="276">
        <v>2017</v>
      </c>
      <c r="I395" s="242" t="s">
        <v>6230</v>
      </c>
      <c r="J395" s="242" t="s">
        <v>6215</v>
      </c>
      <c r="K395" s="242" t="s">
        <v>6216</v>
      </c>
      <c r="L395" s="242" t="s">
        <v>6215</v>
      </c>
      <c r="M395" s="242" t="s">
        <v>6231</v>
      </c>
      <c r="N395" s="242"/>
      <c r="O395" s="242" t="s">
        <v>6218</v>
      </c>
      <c r="S395" s="241">
        <v>70</v>
      </c>
      <c r="T395" s="242" t="s">
        <v>6215</v>
      </c>
      <c r="U395" s="242" t="s">
        <v>7390</v>
      </c>
      <c r="V395" s="242" t="s">
        <v>6218</v>
      </c>
      <c r="W395" s="242" t="s">
        <v>6268</v>
      </c>
      <c r="Y395" s="242">
        <v>2</v>
      </c>
      <c r="Z395" s="242">
        <v>4</v>
      </c>
      <c r="AA395" s="242">
        <v>3</v>
      </c>
      <c r="AB395" s="242">
        <v>9</v>
      </c>
      <c r="AC395" s="242" t="s">
        <v>6220</v>
      </c>
      <c r="AD395" s="242" t="s">
        <v>6571</v>
      </c>
      <c r="AF395" s="290">
        <v>6</v>
      </c>
      <c r="AG395" s="290">
        <v>3</v>
      </c>
      <c r="AH395" s="290">
        <v>9</v>
      </c>
      <c r="AJ395" s="269">
        <v>12000</v>
      </c>
      <c r="AK395" s="269">
        <v>7000</v>
      </c>
      <c r="AL395" s="242" t="s">
        <v>8267</v>
      </c>
      <c r="AM395" s="242" t="s">
        <v>6215</v>
      </c>
      <c r="AN395" s="242" t="s">
        <v>6262</v>
      </c>
      <c r="AP395" s="264">
        <v>3600</v>
      </c>
      <c r="AQ395" s="113">
        <f t="shared" si="18"/>
        <v>83.569145342993309</v>
      </c>
      <c r="AR395" s="18">
        <v>4000</v>
      </c>
      <c r="AS395" s="141" t="s">
        <v>6223</v>
      </c>
      <c r="AT395" s="96"/>
      <c r="AU395" s="18">
        <v>100000</v>
      </c>
      <c r="AV395" s="18"/>
      <c r="AX395" s="242" t="s">
        <v>6215</v>
      </c>
      <c r="AY395" s="242" t="s">
        <v>6215</v>
      </c>
      <c r="AZ395" s="242" t="s">
        <v>6215</v>
      </c>
      <c r="BA395" s="242" t="s">
        <v>6215</v>
      </c>
      <c r="BB395" s="242" t="s">
        <v>6215</v>
      </c>
      <c r="BC395" s="242" t="s">
        <v>6271</v>
      </c>
      <c r="BD395" s="242" t="s">
        <v>8370</v>
      </c>
      <c r="BE395" s="242" t="s">
        <v>6215</v>
      </c>
      <c r="BF395" s="242" t="s">
        <v>6299</v>
      </c>
      <c r="BG395" s="98" t="s">
        <v>8371</v>
      </c>
    </row>
    <row r="396" spans="1:59" x14ac:dyDescent="0.35">
      <c r="A396" s="98" t="s">
        <v>8729</v>
      </c>
      <c r="B396" s="17">
        <v>45316.601087962998</v>
      </c>
      <c r="C396" s="141" t="s">
        <v>8650</v>
      </c>
      <c r="D396" s="141" t="s">
        <v>8651</v>
      </c>
      <c r="E396" s="141" t="s">
        <v>32</v>
      </c>
      <c r="F396" s="141" t="s">
        <v>6213</v>
      </c>
      <c r="G396" s="141" t="s">
        <v>1245</v>
      </c>
      <c r="H396" s="288">
        <v>2012</v>
      </c>
      <c r="I396" s="141" t="s">
        <v>6230</v>
      </c>
      <c r="J396" s="141" t="s">
        <v>6215</v>
      </c>
      <c r="K396" s="141" t="s">
        <v>6216</v>
      </c>
      <c r="L396" s="141" t="s">
        <v>6215</v>
      </c>
      <c r="M396" s="141" t="s">
        <v>6217</v>
      </c>
      <c r="N396" s="141"/>
      <c r="O396" s="141" t="s">
        <v>6215</v>
      </c>
      <c r="Q396" s="237"/>
      <c r="R396" s="237"/>
      <c r="S396" s="237">
        <v>20</v>
      </c>
      <c r="T396" s="141" t="s">
        <v>6215</v>
      </c>
      <c r="U396" s="141" t="s">
        <v>7390</v>
      </c>
      <c r="V396" s="141" t="s">
        <v>6218</v>
      </c>
      <c r="W396" s="141" t="s">
        <v>6219</v>
      </c>
      <c r="Y396" s="141">
        <v>5</v>
      </c>
      <c r="Z396" s="141">
        <v>7</v>
      </c>
      <c r="AA396" s="141">
        <v>0</v>
      </c>
      <c r="AB396" s="141">
        <f>SUM(Y396:AA396)</f>
        <v>12</v>
      </c>
      <c r="AC396" s="141" t="s">
        <v>6220</v>
      </c>
      <c r="AD396" s="141" t="s">
        <v>7123</v>
      </c>
      <c r="AF396" s="286">
        <v>8</v>
      </c>
      <c r="AG396" s="286">
        <v>16</v>
      </c>
      <c r="AH396" s="12">
        <f>SUM(AF396:AG396)</f>
        <v>24</v>
      </c>
      <c r="AJ396" s="273">
        <v>15000</v>
      </c>
      <c r="AK396" s="273">
        <v>10000</v>
      </c>
      <c r="AL396" s="141" t="s">
        <v>6474</v>
      </c>
      <c r="AM396" s="141" t="s">
        <v>6215</v>
      </c>
      <c r="AN396" s="141" t="s">
        <v>6233</v>
      </c>
      <c r="AP396" s="297">
        <v>3800</v>
      </c>
      <c r="AQ396" s="113">
        <f t="shared" si="18"/>
        <v>88.211875639826275</v>
      </c>
      <c r="AR396" s="273">
        <v>5700</v>
      </c>
      <c r="AS396" s="141" t="s">
        <v>6223</v>
      </c>
      <c r="AT396" s="274">
        <v>4700</v>
      </c>
      <c r="AU396" s="273">
        <v>700000</v>
      </c>
      <c r="AV396" s="273">
        <v>650000</v>
      </c>
      <c r="AX396" s="141" t="s">
        <v>6215</v>
      </c>
      <c r="AY396" s="141" t="s">
        <v>6215</v>
      </c>
      <c r="AZ396" s="141" t="s">
        <v>6215</v>
      </c>
      <c r="BA396" s="141" t="s">
        <v>6218</v>
      </c>
      <c r="BB396" s="141" t="s">
        <v>6218</v>
      </c>
      <c r="BC396" s="141" t="s">
        <v>8652</v>
      </c>
      <c r="BD396" s="141" t="s">
        <v>8653</v>
      </c>
      <c r="BE396" s="141" t="s">
        <v>6218</v>
      </c>
      <c r="BF396" s="141" t="s">
        <v>8623</v>
      </c>
      <c r="BG396" s="98" t="s">
        <v>8654</v>
      </c>
    </row>
    <row r="397" spans="1:59" x14ac:dyDescent="0.35">
      <c r="A397" s="98" t="s">
        <v>11432</v>
      </c>
      <c r="B397" s="117">
        <v>45835.385717592595</v>
      </c>
      <c r="C397" s="154" t="s">
        <v>5328</v>
      </c>
      <c r="D397" s="154" t="s">
        <v>11527</v>
      </c>
      <c r="E397" t="s">
        <v>247</v>
      </c>
      <c r="F397" s="154" t="s">
        <v>6481</v>
      </c>
      <c r="G397" s="154" t="s">
        <v>1245</v>
      </c>
      <c r="H397" s="115">
        <v>2023</v>
      </c>
      <c r="I397" s="154" t="s">
        <v>6214</v>
      </c>
      <c r="J397" s="154" t="s">
        <v>6215</v>
      </c>
      <c r="K397" s="154" t="s">
        <v>6216</v>
      </c>
      <c r="L397" s="154" t="s">
        <v>6218</v>
      </c>
      <c r="M397" s="154" t="s">
        <v>6231</v>
      </c>
      <c r="O397" s="154" t="s">
        <v>6218</v>
      </c>
      <c r="Q397" s="129">
        <v>23</v>
      </c>
      <c r="R397" s="129">
        <v>30</v>
      </c>
      <c r="S397" s="129">
        <v>53</v>
      </c>
      <c r="T397" s="154" t="s">
        <v>6215</v>
      </c>
      <c r="U397" s="154" t="s">
        <v>7390</v>
      </c>
      <c r="V397" s="154" t="s">
        <v>6218</v>
      </c>
      <c r="W397" s="154" t="s">
        <v>6268</v>
      </c>
      <c r="Y397" s="244">
        <v>1</v>
      </c>
      <c r="Z397" s="244">
        <v>1</v>
      </c>
      <c r="AA397" s="244">
        <v>1</v>
      </c>
      <c r="AB397" s="244">
        <v>3</v>
      </c>
      <c r="AC397" s="154" t="s">
        <v>6757</v>
      </c>
      <c r="AD397" s="154" t="s">
        <v>8753</v>
      </c>
      <c r="AF397" s="154"/>
      <c r="AG397" s="12">
        <v>3</v>
      </c>
      <c r="AH397" s="12">
        <v>3</v>
      </c>
      <c r="AJ397" s="154">
        <v>8000</v>
      </c>
      <c r="AK397" s="154">
        <v>8000</v>
      </c>
      <c r="AL397" s="154" t="s">
        <v>7392</v>
      </c>
      <c r="AM397" s="154" t="s">
        <v>6215</v>
      </c>
      <c r="AN397" s="154" t="s">
        <v>6262</v>
      </c>
      <c r="AP397" s="154">
        <v>7200</v>
      </c>
      <c r="AQ397" s="113">
        <f t="shared" si="18"/>
        <v>167.13829068598662</v>
      </c>
      <c r="AR397" s="154">
        <v>7500</v>
      </c>
      <c r="AS397" s="154" t="s">
        <v>11486</v>
      </c>
      <c r="AT397" s="154">
        <v>1800</v>
      </c>
      <c r="AU397" s="154">
        <v>80000</v>
      </c>
      <c r="AV397" s="154">
        <v>43500</v>
      </c>
      <c r="AX397" s="154" t="s">
        <v>6215</v>
      </c>
      <c r="AY397" s="154" t="s">
        <v>6215</v>
      </c>
      <c r="AZ397" s="154" t="s">
        <v>6215</v>
      </c>
      <c r="BA397" s="154" t="s">
        <v>6215</v>
      </c>
      <c r="BB397" s="154" t="s">
        <v>6218</v>
      </c>
      <c r="BC397" s="154" t="s">
        <v>8110</v>
      </c>
      <c r="BD397" s="154" t="s">
        <v>6892</v>
      </c>
      <c r="BE397" s="154" t="s">
        <v>6218</v>
      </c>
      <c r="BF397" s="154" t="s">
        <v>8110</v>
      </c>
    </row>
    <row r="398" spans="1:59" x14ac:dyDescent="0.35">
      <c r="A398" s="98" t="s">
        <v>9896</v>
      </c>
      <c r="B398" s="17">
        <v>45477.485879629632</v>
      </c>
      <c r="C398" t="s">
        <v>2593</v>
      </c>
      <c r="D398" t="s">
        <v>7254</v>
      </c>
      <c r="E398" s="98" t="s">
        <v>230</v>
      </c>
      <c r="F398" t="s">
        <v>6481</v>
      </c>
      <c r="G398" t="s">
        <v>1248</v>
      </c>
      <c r="H398" s="115">
        <v>2020</v>
      </c>
      <c r="I398" t="s">
        <v>6230</v>
      </c>
      <c r="J398" t="s">
        <v>6215</v>
      </c>
      <c r="K398" t="s">
        <v>6216</v>
      </c>
      <c r="L398" t="s">
        <v>6215</v>
      </c>
      <c r="M398" t="s">
        <v>6267</v>
      </c>
      <c r="O398" t="s">
        <v>6215</v>
      </c>
      <c r="S398" s="107">
        <v>60</v>
      </c>
      <c r="T398" s="98" t="s">
        <v>6215</v>
      </c>
      <c r="U398" t="s">
        <v>7390</v>
      </c>
      <c r="V398" t="s">
        <v>6218</v>
      </c>
      <c r="W398" t="s">
        <v>6268</v>
      </c>
      <c r="Y398" s="98">
        <v>3</v>
      </c>
      <c r="Z398" s="98">
        <v>3</v>
      </c>
      <c r="AA398" s="98">
        <v>1</v>
      </c>
      <c r="AB398" s="98">
        <f>Y398+Z398+AA398</f>
        <v>7</v>
      </c>
      <c r="AC398" t="s">
        <v>6220</v>
      </c>
      <c r="AD398" t="s">
        <v>9583</v>
      </c>
      <c r="AF398" s="12">
        <v>3</v>
      </c>
      <c r="AG398" s="12">
        <v>5</v>
      </c>
      <c r="AH398" s="12">
        <f>AF398+AG398</f>
        <v>8</v>
      </c>
      <c r="AJ398" s="238">
        <v>12000</v>
      </c>
      <c r="AK398" s="238">
        <v>10000</v>
      </c>
      <c r="AL398" t="s">
        <v>7392</v>
      </c>
      <c r="AM398" t="s">
        <v>6215</v>
      </c>
      <c r="AN398" t="s">
        <v>6262</v>
      </c>
      <c r="AP398" s="238">
        <v>6500</v>
      </c>
      <c r="AQ398" s="113">
        <f t="shared" si="18"/>
        <v>150.88873464707126</v>
      </c>
      <c r="AR398" s="238">
        <v>8000</v>
      </c>
      <c r="AS398" s="141" t="s">
        <v>6223</v>
      </c>
      <c r="AT398" s="238">
        <v>150000</v>
      </c>
      <c r="AU398" s="238">
        <v>200000</v>
      </c>
      <c r="AV398" s="238">
        <v>250000</v>
      </c>
      <c r="AX398" t="s">
        <v>6215</v>
      </c>
      <c r="AY398" t="s">
        <v>6215</v>
      </c>
      <c r="AZ398" t="s">
        <v>6215</v>
      </c>
      <c r="BA398" t="s">
        <v>6215</v>
      </c>
      <c r="BB398" t="s">
        <v>6218</v>
      </c>
      <c r="BC398" t="s">
        <v>6774</v>
      </c>
      <c r="BD398" t="s">
        <v>6774</v>
      </c>
      <c r="BE398" t="s">
        <v>6218</v>
      </c>
      <c r="BF398" t="s">
        <v>6218</v>
      </c>
    </row>
    <row r="399" spans="1:59" x14ac:dyDescent="0.35">
      <c r="A399" s="98" t="s">
        <v>8103</v>
      </c>
      <c r="B399" s="17">
        <v>45198.534872685203</v>
      </c>
      <c r="C399" s="141" t="s">
        <v>1156</v>
      </c>
      <c r="D399" s="141" t="s">
        <v>8104</v>
      </c>
      <c r="E399" s="141" t="s">
        <v>355</v>
      </c>
      <c r="F399" s="141" t="s">
        <v>6213</v>
      </c>
      <c r="G399" s="141" t="s">
        <v>1248</v>
      </c>
      <c r="H399" s="141">
        <v>2018</v>
      </c>
      <c r="I399" s="141" t="s">
        <v>6214</v>
      </c>
      <c r="J399" s="141" t="s">
        <v>6215</v>
      </c>
      <c r="K399" s="141" t="s">
        <v>6216</v>
      </c>
      <c r="L399" s="141" t="s">
        <v>6215</v>
      </c>
      <c r="M399" s="141" t="s">
        <v>6217</v>
      </c>
      <c r="N399" s="141"/>
      <c r="O399" s="141" t="s">
        <v>6218</v>
      </c>
      <c r="P399" s="141"/>
      <c r="Q399" s="237"/>
      <c r="R399" s="237"/>
      <c r="S399" s="237">
        <v>451</v>
      </c>
      <c r="T399" s="141" t="s">
        <v>6215</v>
      </c>
      <c r="U399" s="141"/>
      <c r="V399" s="141" t="s">
        <v>6218</v>
      </c>
      <c r="W399" s="141" t="s">
        <v>6268</v>
      </c>
      <c r="X399" s="141"/>
      <c r="Y399" s="141"/>
      <c r="Z399" s="141"/>
      <c r="AA399" s="141"/>
      <c r="AB399" s="141">
        <v>4</v>
      </c>
      <c r="AC399" s="141" t="s">
        <v>6220</v>
      </c>
      <c r="AD399" s="141" t="s">
        <v>8105</v>
      </c>
      <c r="AE399" s="141"/>
      <c r="AF399" s="286"/>
      <c r="AG399" s="286"/>
      <c r="AH399" s="286"/>
      <c r="AI399" s="141"/>
      <c r="AJ399" s="273"/>
      <c r="AK399" s="273"/>
      <c r="AL399" s="141"/>
      <c r="AM399" s="141" t="s">
        <v>6215</v>
      </c>
      <c r="AN399" s="141" t="s">
        <v>6233</v>
      </c>
      <c r="AO399" s="141"/>
      <c r="AP399" s="268">
        <v>3700</v>
      </c>
      <c r="AQ399" s="113">
        <f t="shared" si="18"/>
        <v>85.890510491409799</v>
      </c>
      <c r="AR399" s="269">
        <v>7000</v>
      </c>
      <c r="AS399" s="141" t="s">
        <v>6223</v>
      </c>
      <c r="AT399" s="266">
        <v>7000</v>
      </c>
      <c r="AU399" s="269">
        <v>500000</v>
      </c>
      <c r="AV399" s="269">
        <v>200000</v>
      </c>
      <c r="AW399" s="141"/>
      <c r="AX399" s="141" t="s">
        <v>6218</v>
      </c>
      <c r="AY399" s="141" t="s">
        <v>6215</v>
      </c>
      <c r="AZ399" s="141" t="s">
        <v>6218</v>
      </c>
      <c r="BA399" s="141" t="s">
        <v>6218</v>
      </c>
      <c r="BB399" s="141" t="s">
        <v>6218</v>
      </c>
      <c r="BC399" s="141"/>
      <c r="BD399" s="141" t="s">
        <v>8106</v>
      </c>
      <c r="BE399" s="141"/>
      <c r="BF399" s="141" t="s">
        <v>6271</v>
      </c>
      <c r="BG399" s="98" t="s">
        <v>8107</v>
      </c>
    </row>
    <row r="400" spans="1:59" x14ac:dyDescent="0.35">
      <c r="A400" s="98" t="s">
        <v>11528</v>
      </c>
      <c r="B400" s="117">
        <v>45856.782002314816</v>
      </c>
      <c r="C400" s="154" t="s">
        <v>5703</v>
      </c>
      <c r="D400" s="154" t="s">
        <v>11631</v>
      </c>
      <c r="E400" t="s">
        <v>2965</v>
      </c>
      <c r="F400" s="154" t="s">
        <v>6684</v>
      </c>
      <c r="G400" s="154" t="s">
        <v>1245</v>
      </c>
      <c r="H400" s="115">
        <v>2020</v>
      </c>
      <c r="I400" s="154" t="s">
        <v>6294</v>
      </c>
      <c r="J400" s="154" t="s">
        <v>6295</v>
      </c>
      <c r="K400" s="154" t="s">
        <v>6216</v>
      </c>
      <c r="L400" s="154" t="s">
        <v>6215</v>
      </c>
      <c r="M400" s="154" t="s">
        <v>6267</v>
      </c>
      <c r="O400" s="154" t="s">
        <v>6218</v>
      </c>
      <c r="Q400" s="129">
        <v>34</v>
      </c>
      <c r="R400" s="129">
        <v>16</v>
      </c>
      <c r="S400" s="129">
        <v>50</v>
      </c>
      <c r="T400" s="154" t="s">
        <v>6215</v>
      </c>
      <c r="U400" s="154" t="s">
        <v>6474</v>
      </c>
      <c r="V400" s="154" t="s">
        <v>6215</v>
      </c>
      <c r="W400" s="154" t="s">
        <v>6268</v>
      </c>
      <c r="Y400" s="154" t="s">
        <v>6992</v>
      </c>
      <c r="Z400" s="154" t="s">
        <v>6992</v>
      </c>
      <c r="AA400" s="154" t="s">
        <v>6944</v>
      </c>
      <c r="AB400" s="154" t="s">
        <v>6630</v>
      </c>
      <c r="AC400" s="154" t="s">
        <v>6231</v>
      </c>
      <c r="AD400" s="154" t="s">
        <v>10763</v>
      </c>
      <c r="AF400" s="154">
        <v>2</v>
      </c>
      <c r="AG400" s="154">
        <v>4</v>
      </c>
      <c r="AH400" s="154">
        <v>6</v>
      </c>
      <c r="AJ400" s="154">
        <v>7000</v>
      </c>
      <c r="AK400" s="154">
        <v>4000</v>
      </c>
      <c r="AL400" s="154" t="s">
        <v>8267</v>
      </c>
      <c r="AM400" s="154" t="s">
        <v>6215</v>
      </c>
      <c r="AN400" s="154" t="s">
        <v>6262</v>
      </c>
      <c r="AP400" s="354">
        <v>3700</v>
      </c>
      <c r="AQ400" s="113">
        <f>(AP400*3)/129.2394</f>
        <v>85.887121110125861</v>
      </c>
      <c r="AR400" s="354">
        <v>4500</v>
      </c>
      <c r="AS400" s="154" t="s">
        <v>6223</v>
      </c>
      <c r="AT400" s="154">
        <v>500</v>
      </c>
      <c r="AU400" s="154">
        <v>80000</v>
      </c>
      <c r="AV400" s="154">
        <v>50000</v>
      </c>
      <c r="AX400" s="154" t="s">
        <v>6215</v>
      </c>
      <c r="AY400" s="154" t="s">
        <v>6215</v>
      </c>
      <c r="AZ400" s="154" t="s">
        <v>6215</v>
      </c>
      <c r="BA400" s="154" t="s">
        <v>6215</v>
      </c>
      <c r="BB400" s="154" t="s">
        <v>6215</v>
      </c>
      <c r="BC400" s="154" t="s">
        <v>9181</v>
      </c>
      <c r="BD400" s="154" t="s">
        <v>11632</v>
      </c>
      <c r="BE400" s="154" t="s">
        <v>6218</v>
      </c>
      <c r="BF400" s="154" t="s">
        <v>6235</v>
      </c>
    </row>
    <row r="401" spans="1:59" x14ac:dyDescent="0.35">
      <c r="A401" s="98" t="s">
        <v>10421</v>
      </c>
      <c r="B401" s="17">
        <v>45568.71465277778</v>
      </c>
      <c r="C401" s="154" t="s">
        <v>3171</v>
      </c>
      <c r="D401" s="154" t="s">
        <v>10308</v>
      </c>
      <c r="E401" s="244" t="s">
        <v>2605</v>
      </c>
      <c r="F401" s="154" t="s">
        <v>7666</v>
      </c>
      <c r="G401" s="154" t="s">
        <v>1245</v>
      </c>
      <c r="H401" s="115">
        <v>2017</v>
      </c>
      <c r="I401" s="154" t="s">
        <v>6294</v>
      </c>
      <c r="J401" s="154" t="s">
        <v>6215</v>
      </c>
      <c r="K401" s="154" t="s">
        <v>6216</v>
      </c>
      <c r="L401" s="154" t="s">
        <v>6215</v>
      </c>
      <c r="M401" s="154" t="s">
        <v>6267</v>
      </c>
      <c r="O401" s="154" t="s">
        <v>6218</v>
      </c>
      <c r="Q401" s="243">
        <v>61</v>
      </c>
      <c r="R401" s="243">
        <v>61</v>
      </c>
      <c r="S401" s="243">
        <f>Q401+R401</f>
        <v>122</v>
      </c>
      <c r="T401" s="244" t="s">
        <v>6215</v>
      </c>
      <c r="U401" s="154" t="s">
        <v>6474</v>
      </c>
      <c r="V401" s="154" t="s">
        <v>6215</v>
      </c>
      <c r="W401" s="154" t="s">
        <v>6268</v>
      </c>
      <c r="Y401" s="244">
        <v>8</v>
      </c>
      <c r="Z401" s="244">
        <v>4</v>
      </c>
      <c r="AA401" s="244">
        <v>4</v>
      </c>
      <c r="AB401" s="98">
        <f>SUM(Y401:AA401)</f>
        <v>16</v>
      </c>
      <c r="AC401" s="154" t="s">
        <v>6220</v>
      </c>
      <c r="AD401" s="154" t="s">
        <v>10309</v>
      </c>
      <c r="AF401" s="315">
        <v>4</v>
      </c>
      <c r="AG401" s="315">
        <v>6</v>
      </c>
      <c r="AH401" s="12">
        <f>SUM(AF401:AG401)</f>
        <v>10</v>
      </c>
      <c r="AJ401" s="316">
        <v>15000</v>
      </c>
      <c r="AK401" s="316">
        <v>7000</v>
      </c>
      <c r="AL401" s="154" t="s">
        <v>6474</v>
      </c>
      <c r="AM401" s="154" t="s">
        <v>6215</v>
      </c>
      <c r="AN401" s="154" t="s">
        <v>6233</v>
      </c>
      <c r="AP401" s="316">
        <v>4200</v>
      </c>
      <c r="AQ401" s="113">
        <f t="shared" ref="AQ401:AQ412" si="19">(AP401*3)/129.2343</f>
        <v>97.497336233492206</v>
      </c>
      <c r="AR401" s="316">
        <v>1400</v>
      </c>
      <c r="AS401" s="141" t="s">
        <v>6223</v>
      </c>
      <c r="AT401" s="316">
        <v>50000</v>
      </c>
      <c r="AU401" s="316">
        <v>30000</v>
      </c>
      <c r="AV401" s="316">
        <v>50000</v>
      </c>
      <c r="AX401" s="154" t="s">
        <v>6218</v>
      </c>
      <c r="AY401" s="154" t="s">
        <v>6215</v>
      </c>
      <c r="AZ401" s="154" t="s">
        <v>6215</v>
      </c>
      <c r="BA401" s="154" t="s">
        <v>6215</v>
      </c>
      <c r="BB401" s="154" t="s">
        <v>6215</v>
      </c>
      <c r="BC401" s="154" t="s">
        <v>10310</v>
      </c>
      <c r="BD401" s="154" t="s">
        <v>10311</v>
      </c>
      <c r="BE401" s="154" t="s">
        <v>6218</v>
      </c>
      <c r="BF401" s="154" t="s">
        <v>10312</v>
      </c>
    </row>
    <row r="402" spans="1:59" x14ac:dyDescent="0.35">
      <c r="A402" s="98" t="s">
        <v>10037</v>
      </c>
      <c r="B402" s="17">
        <v>45548.783668981479</v>
      </c>
      <c r="C402" s="154" t="s">
        <v>3075</v>
      </c>
      <c r="D402" s="154" t="s">
        <v>9983</v>
      </c>
      <c r="E402" s="244" t="s">
        <v>2680</v>
      </c>
      <c r="F402" s="154" t="s">
        <v>6629</v>
      </c>
      <c r="G402" s="154" t="s">
        <v>1245</v>
      </c>
      <c r="H402" s="115">
        <v>2022</v>
      </c>
      <c r="I402" s="154" t="s">
        <v>6230</v>
      </c>
      <c r="J402" s="154" t="s">
        <v>6215</v>
      </c>
      <c r="K402" s="154" t="s">
        <v>6216</v>
      </c>
      <c r="L402" s="154" t="s">
        <v>6218</v>
      </c>
      <c r="M402" s="154" t="s">
        <v>6231</v>
      </c>
      <c r="O402" s="154" t="s">
        <v>6215</v>
      </c>
      <c r="Q402" s="319">
        <v>41</v>
      </c>
      <c r="R402" s="319">
        <v>48</v>
      </c>
      <c r="S402" s="319">
        <f>SUM(Q402:R402)</f>
        <v>89</v>
      </c>
      <c r="T402" s="244" t="s">
        <v>6215</v>
      </c>
      <c r="U402" s="154" t="s">
        <v>7390</v>
      </c>
      <c r="V402" s="154" t="s">
        <v>6215</v>
      </c>
      <c r="W402" s="154" t="s">
        <v>6268</v>
      </c>
      <c r="Y402" s="244">
        <v>8</v>
      </c>
      <c r="Z402" s="244">
        <v>4</v>
      </c>
      <c r="AA402" s="244">
        <v>2</v>
      </c>
      <c r="AB402" s="98">
        <f>SUM(Y402:AA402)</f>
        <v>14</v>
      </c>
      <c r="AC402" s="154" t="s">
        <v>6220</v>
      </c>
      <c r="AD402" s="154" t="s">
        <v>9122</v>
      </c>
      <c r="AF402" s="315">
        <v>1</v>
      </c>
      <c r="AG402" s="315">
        <v>4</v>
      </c>
      <c r="AH402" s="12">
        <f>SUM(AF402:AG402)</f>
        <v>5</v>
      </c>
      <c r="AJ402" s="316">
        <v>8000</v>
      </c>
      <c r="AK402" s="316">
        <v>7000</v>
      </c>
      <c r="AL402" s="154" t="s">
        <v>7392</v>
      </c>
      <c r="AM402" s="154" t="s">
        <v>6215</v>
      </c>
      <c r="AN402" s="154" t="s">
        <v>6262</v>
      </c>
      <c r="AP402" s="316">
        <v>3700</v>
      </c>
      <c r="AQ402" s="113">
        <f t="shared" si="19"/>
        <v>85.890510491409799</v>
      </c>
      <c r="AR402" s="316">
        <v>8000</v>
      </c>
      <c r="AS402" s="141" t="s">
        <v>6223</v>
      </c>
      <c r="AT402" s="318">
        <v>66750</v>
      </c>
      <c r="AU402" s="318">
        <v>22250</v>
      </c>
      <c r="AV402" s="316">
        <v>45000</v>
      </c>
      <c r="AX402" s="154" t="s">
        <v>6215</v>
      </c>
      <c r="AY402" s="154" t="s">
        <v>6215</v>
      </c>
      <c r="AZ402" s="154" t="s">
        <v>6215</v>
      </c>
      <c r="BA402" s="154" t="s">
        <v>6215</v>
      </c>
      <c r="BB402" s="154" t="s">
        <v>6215</v>
      </c>
      <c r="BC402" s="154" t="s">
        <v>9984</v>
      </c>
      <c r="BD402" s="154" t="s">
        <v>6774</v>
      </c>
      <c r="BE402" s="154" t="s">
        <v>6215</v>
      </c>
      <c r="BF402" s="154" t="s">
        <v>9795</v>
      </c>
    </row>
    <row r="403" spans="1:59" x14ac:dyDescent="0.35">
      <c r="A403" s="98" t="s">
        <v>8046</v>
      </c>
      <c r="B403" s="17">
        <v>45184.577233796299</v>
      </c>
      <c r="C403" s="98" t="s">
        <v>8047</v>
      </c>
      <c r="D403" s="98" t="s">
        <v>8048</v>
      </c>
      <c r="E403" s="98" t="s">
        <v>24</v>
      </c>
      <c r="F403" s="98" t="s">
        <v>8048</v>
      </c>
      <c r="G403" s="98" t="s">
        <v>1245</v>
      </c>
      <c r="H403" s="115">
        <v>2003</v>
      </c>
      <c r="I403" s="98" t="s">
        <v>6294</v>
      </c>
      <c r="J403" s="98" t="s">
        <v>6215</v>
      </c>
      <c r="K403" s="98" t="s">
        <v>6216</v>
      </c>
      <c r="L403" s="98" t="s">
        <v>6215</v>
      </c>
      <c r="M403" s="98" t="s">
        <v>6231</v>
      </c>
      <c r="O403" s="98" t="s">
        <v>6215</v>
      </c>
      <c r="S403" s="107">
        <v>230</v>
      </c>
      <c r="T403" s="98" t="s">
        <v>6215</v>
      </c>
      <c r="V403" s="98" t="s">
        <v>6215</v>
      </c>
      <c r="W403" s="98" t="s">
        <v>6268</v>
      </c>
      <c r="AB403" s="98">
        <v>6</v>
      </c>
      <c r="AC403" s="98" t="s">
        <v>6220</v>
      </c>
      <c r="AJ403" s="18"/>
      <c r="AK403" s="18"/>
      <c r="AN403" s="98" t="s">
        <v>6262</v>
      </c>
      <c r="AP403" s="264">
        <v>3750</v>
      </c>
      <c r="AQ403" s="113">
        <f t="shared" si="19"/>
        <v>87.051193065618037</v>
      </c>
      <c r="AR403" s="18">
        <v>6700</v>
      </c>
      <c r="AS403" s="141" t="s">
        <v>6223</v>
      </c>
      <c r="AT403" s="96"/>
      <c r="AU403" s="18">
        <v>350000</v>
      </c>
      <c r="AV403" s="18"/>
      <c r="AX403" s="98" t="s">
        <v>6218</v>
      </c>
      <c r="AY403" s="98" t="s">
        <v>6215</v>
      </c>
      <c r="AZ403" s="98" t="s">
        <v>6215</v>
      </c>
      <c r="BA403" s="98" t="s">
        <v>6218</v>
      </c>
      <c r="BB403" s="98" t="s">
        <v>6218</v>
      </c>
      <c r="BG403" s="98" t="s">
        <v>8049</v>
      </c>
    </row>
    <row r="404" spans="1:59" x14ac:dyDescent="0.35">
      <c r="A404" s="98" t="s">
        <v>6458</v>
      </c>
      <c r="B404" s="17">
        <v>45020.550497685188</v>
      </c>
      <c r="C404" s="98" t="s">
        <v>6459</v>
      </c>
      <c r="D404" s="98" t="s">
        <v>6460</v>
      </c>
      <c r="E404" s="98" t="s">
        <v>14</v>
      </c>
      <c r="F404" s="98" t="s">
        <v>6213</v>
      </c>
      <c r="G404" s="98" t="s">
        <v>1245</v>
      </c>
      <c r="H404" s="115">
        <v>2017</v>
      </c>
      <c r="I404" s="98" t="s">
        <v>6214</v>
      </c>
      <c r="J404" s="98" t="s">
        <v>6215</v>
      </c>
      <c r="K404" s="98" t="s">
        <v>6216</v>
      </c>
      <c r="L404" s="98" t="s">
        <v>6215</v>
      </c>
      <c r="M404" s="98" t="s">
        <v>6217</v>
      </c>
      <c r="O404" s="98" t="s">
        <v>6215</v>
      </c>
      <c r="Q404" s="107">
        <v>190</v>
      </c>
      <c r="R404" s="107">
        <v>230</v>
      </c>
      <c r="S404" s="107">
        <f>SUM(Q404:R404)</f>
        <v>420</v>
      </c>
      <c r="T404" s="98" t="s">
        <v>6215</v>
      </c>
      <c r="V404" s="98" t="s">
        <v>6218</v>
      </c>
      <c r="W404" s="98" t="s">
        <v>6219</v>
      </c>
      <c r="AB404" s="98">
        <v>5</v>
      </c>
      <c r="AC404" s="98" t="s">
        <v>6220</v>
      </c>
      <c r="AD404" s="98" t="s">
        <v>6461</v>
      </c>
      <c r="AJ404" s="18"/>
      <c r="AK404" s="18"/>
      <c r="AM404" s="98" t="s">
        <v>6215</v>
      </c>
      <c r="AN404" s="98" t="s">
        <v>6389</v>
      </c>
      <c r="AP404" s="264">
        <v>3800</v>
      </c>
      <c r="AQ404" s="113">
        <f t="shared" si="19"/>
        <v>88.211875639826275</v>
      </c>
      <c r="AR404" s="18">
        <v>8500</v>
      </c>
      <c r="AS404" s="141" t="s">
        <v>6223</v>
      </c>
      <c r="AT404" s="96"/>
      <c r="AU404" s="18"/>
      <c r="AV404" s="18"/>
      <c r="AX404" s="98" t="s">
        <v>6215</v>
      </c>
      <c r="AY404" s="98" t="s">
        <v>6215</v>
      </c>
      <c r="AZ404" s="98" t="s">
        <v>6215</v>
      </c>
      <c r="BA404" s="98" t="s">
        <v>6215</v>
      </c>
      <c r="BB404" s="98" t="s">
        <v>6218</v>
      </c>
      <c r="BD404" s="98" t="s">
        <v>6379</v>
      </c>
      <c r="BF404" s="98" t="s">
        <v>6235</v>
      </c>
      <c r="BG404" s="98" t="s">
        <v>6462</v>
      </c>
    </row>
    <row r="405" spans="1:59" x14ac:dyDescent="0.35">
      <c r="A405" s="98" t="s">
        <v>10769</v>
      </c>
      <c r="B405" s="17">
        <v>45709.683067129627</v>
      </c>
      <c r="C405" s="154" t="s">
        <v>4247</v>
      </c>
      <c r="D405" s="154" t="s">
        <v>10444</v>
      </c>
      <c r="E405" s="244" t="s">
        <v>14</v>
      </c>
      <c r="F405" s="154" t="s">
        <v>6213</v>
      </c>
      <c r="G405" s="154" t="s">
        <v>1245</v>
      </c>
      <c r="H405" s="115">
        <v>2013</v>
      </c>
      <c r="I405" s="154" t="s">
        <v>6230</v>
      </c>
      <c r="J405" s="154" t="s">
        <v>6215</v>
      </c>
      <c r="K405" s="154" t="s">
        <v>6216</v>
      </c>
      <c r="L405" s="154" t="s">
        <v>6215</v>
      </c>
      <c r="M405" s="154" t="s">
        <v>6217</v>
      </c>
      <c r="O405" s="154" t="s">
        <v>6218</v>
      </c>
      <c r="Q405" s="243">
        <v>57</v>
      </c>
      <c r="R405" s="243">
        <v>70</v>
      </c>
      <c r="S405" s="243">
        <f>Q405+R405</f>
        <v>127</v>
      </c>
      <c r="T405" s="154" t="s">
        <v>6215</v>
      </c>
      <c r="U405" s="154" t="s">
        <v>7390</v>
      </c>
      <c r="V405" s="154" t="s">
        <v>6218</v>
      </c>
      <c r="W405" s="154" t="s">
        <v>6268</v>
      </c>
      <c r="Y405" s="244">
        <v>2</v>
      </c>
      <c r="Z405" s="244">
        <v>2</v>
      </c>
      <c r="AA405" s="244">
        <v>1</v>
      </c>
      <c r="AB405" s="98">
        <f>SUM(Y405:AA405)</f>
        <v>5</v>
      </c>
      <c r="AC405" s="154" t="s">
        <v>6220</v>
      </c>
      <c r="AD405" s="154" t="s">
        <v>10905</v>
      </c>
      <c r="AF405" s="315">
        <v>5</v>
      </c>
      <c r="AG405" s="315">
        <v>7</v>
      </c>
      <c r="AH405" s="12">
        <f>SUM(AF405:AG405)</f>
        <v>12</v>
      </c>
      <c r="AJ405" s="316">
        <v>13000</v>
      </c>
      <c r="AK405" s="316">
        <v>7000</v>
      </c>
      <c r="AL405" s="154" t="s">
        <v>8267</v>
      </c>
      <c r="AM405" s="154" t="s">
        <v>6215</v>
      </c>
      <c r="AN405" s="154" t="s">
        <v>6262</v>
      </c>
      <c r="AP405" s="316">
        <v>4000</v>
      </c>
      <c r="AQ405" s="113">
        <f t="shared" si="19"/>
        <v>92.85460593665924</v>
      </c>
      <c r="AR405" s="316">
        <v>6000</v>
      </c>
      <c r="AS405" s="141" t="s">
        <v>6223</v>
      </c>
      <c r="AT405" s="316">
        <v>6300</v>
      </c>
      <c r="AU405" s="316">
        <v>211000</v>
      </c>
      <c r="AV405" s="316">
        <v>150000</v>
      </c>
      <c r="AX405" s="154" t="s">
        <v>6215</v>
      </c>
      <c r="AY405" s="154" t="s">
        <v>6215</v>
      </c>
      <c r="AZ405" s="154" t="s">
        <v>6215</v>
      </c>
      <c r="BA405" s="154" t="s">
        <v>6215</v>
      </c>
      <c r="BB405" s="154" t="s">
        <v>6215</v>
      </c>
      <c r="BC405" s="154" t="s">
        <v>6892</v>
      </c>
      <c r="BD405" s="154" t="s">
        <v>9679</v>
      </c>
      <c r="BE405" s="154" t="s">
        <v>6215</v>
      </c>
      <c r="BF405" s="154" t="s">
        <v>10906</v>
      </c>
    </row>
    <row r="406" spans="1:59" x14ac:dyDescent="0.35">
      <c r="A406" s="98" t="s">
        <v>8974</v>
      </c>
      <c r="B406" s="17">
        <v>45381.576365740744</v>
      </c>
      <c r="C406" s="154" t="s">
        <v>4835</v>
      </c>
      <c r="D406" t="s">
        <v>8988</v>
      </c>
      <c r="E406" s="244" t="s">
        <v>102</v>
      </c>
      <c r="F406" t="s">
        <v>6213</v>
      </c>
      <c r="G406" t="s">
        <v>1245</v>
      </c>
      <c r="H406" s="275">
        <v>2015</v>
      </c>
      <c r="I406" t="s">
        <v>6230</v>
      </c>
      <c r="J406" t="s">
        <v>6218</v>
      </c>
      <c r="K406" t="s">
        <v>6216</v>
      </c>
      <c r="L406" t="s">
        <v>6218</v>
      </c>
      <c r="M406" t="s">
        <v>6231</v>
      </c>
      <c r="O406" t="s">
        <v>6218</v>
      </c>
      <c r="Q406" s="107">
        <v>50</v>
      </c>
      <c r="R406" s="107">
        <v>70</v>
      </c>
      <c r="S406" s="107">
        <v>120</v>
      </c>
      <c r="T406" s="98" t="s">
        <v>6215</v>
      </c>
      <c r="U406" t="s">
        <v>6474</v>
      </c>
      <c r="V406" t="s">
        <v>6218</v>
      </c>
      <c r="W406" t="s">
        <v>6268</v>
      </c>
      <c r="Y406" s="98">
        <v>2</v>
      </c>
      <c r="Z406" s="98">
        <v>2</v>
      </c>
      <c r="AA406" s="98">
        <v>0</v>
      </c>
      <c r="AB406" s="98">
        <f>SUM(Y406:AA406)</f>
        <v>4</v>
      </c>
      <c r="AC406" t="s">
        <v>6231</v>
      </c>
      <c r="AD406" t="s">
        <v>8989</v>
      </c>
      <c r="AF406" s="12">
        <v>2</v>
      </c>
      <c r="AG406" s="12">
        <v>3</v>
      </c>
      <c r="AH406" s="12">
        <f>SUM(AF406:AG406)</f>
        <v>5</v>
      </c>
      <c r="AJ406" s="238">
        <v>6000</v>
      </c>
      <c r="AK406" s="238">
        <v>5000</v>
      </c>
      <c r="AL406" t="s">
        <v>6474</v>
      </c>
      <c r="AM406" t="s">
        <v>6215</v>
      </c>
      <c r="AN406" t="s">
        <v>6262</v>
      </c>
      <c r="AP406" s="149">
        <v>3000</v>
      </c>
      <c r="AQ406" s="113">
        <f t="shared" si="19"/>
        <v>69.640954452494427</v>
      </c>
      <c r="AR406">
        <v>4000</v>
      </c>
      <c r="AS406" s="141" t="s">
        <v>6223</v>
      </c>
      <c r="AT406" s="96">
        <v>4500</v>
      </c>
      <c r="AU406" s="18">
        <v>100000</v>
      </c>
      <c r="AV406" s="18">
        <v>70000</v>
      </c>
      <c r="AX406" t="s">
        <v>6215</v>
      </c>
      <c r="AY406" t="s">
        <v>6218</v>
      </c>
      <c r="AZ406" t="s">
        <v>6218</v>
      </c>
      <c r="BA406" t="s">
        <v>6215</v>
      </c>
      <c r="BB406" t="s">
        <v>6218</v>
      </c>
      <c r="BC406" t="s">
        <v>8990</v>
      </c>
      <c r="BD406" t="s">
        <v>8991</v>
      </c>
      <c r="BE406" t="s">
        <v>6218</v>
      </c>
      <c r="BF406" t="s">
        <v>6808</v>
      </c>
    </row>
    <row r="407" spans="1:59" x14ac:dyDescent="0.35">
      <c r="A407" s="98" t="s">
        <v>8533</v>
      </c>
      <c r="B407" s="289">
        <v>45260.779155092598</v>
      </c>
      <c r="C407" s="242" t="s">
        <v>8534</v>
      </c>
      <c r="D407" s="154" t="s">
        <v>8535</v>
      </c>
      <c r="E407" s="98" t="s">
        <v>603</v>
      </c>
      <c r="F407" s="242" t="s">
        <v>6469</v>
      </c>
      <c r="G407" s="242" t="s">
        <v>1248</v>
      </c>
      <c r="H407" s="291">
        <v>2016</v>
      </c>
      <c r="I407" s="242" t="s">
        <v>6214</v>
      </c>
      <c r="J407" s="242" t="s">
        <v>6215</v>
      </c>
      <c r="K407" s="242" t="s">
        <v>6245</v>
      </c>
      <c r="L407" s="242" t="s">
        <v>6215</v>
      </c>
      <c r="M407" s="242" t="s">
        <v>6267</v>
      </c>
      <c r="N407" s="242"/>
      <c r="O407" s="242" t="s">
        <v>6218</v>
      </c>
      <c r="S407" s="241">
        <v>300</v>
      </c>
      <c r="T407" s="242" t="s">
        <v>6215</v>
      </c>
      <c r="U407" s="242" t="s">
        <v>7390</v>
      </c>
      <c r="V407" s="242" t="s">
        <v>6215</v>
      </c>
      <c r="W407" s="242" t="s">
        <v>6219</v>
      </c>
      <c r="Y407" s="242">
        <v>8</v>
      </c>
      <c r="Z407" s="242">
        <v>6</v>
      </c>
      <c r="AA407" s="242">
        <v>0</v>
      </c>
      <c r="AB407" s="242">
        <v>14</v>
      </c>
      <c r="AC407" s="242" t="s">
        <v>6246</v>
      </c>
      <c r="AD407" s="242" t="s">
        <v>6630</v>
      </c>
      <c r="AF407" s="290">
        <v>4</v>
      </c>
      <c r="AG407" s="290">
        <v>10</v>
      </c>
      <c r="AH407" s="290">
        <v>14</v>
      </c>
      <c r="AJ407" s="269">
        <v>12000</v>
      </c>
      <c r="AK407" s="269">
        <v>6000</v>
      </c>
      <c r="AL407" s="242" t="s">
        <v>8363</v>
      </c>
      <c r="AM407" s="242" t="s">
        <v>6215</v>
      </c>
      <c r="AN407" s="242" t="s">
        <v>6262</v>
      </c>
      <c r="AP407" s="264">
        <v>3800</v>
      </c>
      <c r="AQ407" s="113">
        <f t="shared" si="19"/>
        <v>88.211875639826275</v>
      </c>
      <c r="AR407" s="18">
        <v>9000</v>
      </c>
      <c r="AS407" s="141" t="s">
        <v>6223</v>
      </c>
      <c r="AT407" s="96"/>
      <c r="AU407" s="18">
        <v>190000</v>
      </c>
      <c r="AV407" s="18"/>
      <c r="AX407" s="242" t="s">
        <v>6215</v>
      </c>
      <c r="AY407" s="242" t="s">
        <v>6215</v>
      </c>
      <c r="AZ407" s="242" t="s">
        <v>6215</v>
      </c>
      <c r="BA407" s="242" t="s">
        <v>6215</v>
      </c>
      <c r="BB407" s="242" t="s">
        <v>6215</v>
      </c>
      <c r="BC407" s="242" t="s">
        <v>8536</v>
      </c>
      <c r="BD407" s="242" t="s">
        <v>8537</v>
      </c>
      <c r="BE407" s="242" t="s">
        <v>6218</v>
      </c>
      <c r="BF407" s="242" t="s">
        <v>6235</v>
      </c>
      <c r="BG407" s="98" t="s">
        <v>8538</v>
      </c>
    </row>
    <row r="408" spans="1:59" x14ac:dyDescent="0.35">
      <c r="A408" s="98" t="s">
        <v>6843</v>
      </c>
      <c r="B408" s="17">
        <v>45073.435393518521</v>
      </c>
      <c r="C408" s="98" t="s">
        <v>896</v>
      </c>
      <c r="D408" s="242" t="s">
        <v>6340</v>
      </c>
      <c r="E408" s="98" t="s">
        <v>14</v>
      </c>
      <c r="F408" s="242" t="s">
        <v>6213</v>
      </c>
      <c r="G408" s="242" t="s">
        <v>1245</v>
      </c>
      <c r="H408" s="115">
        <v>2014</v>
      </c>
      <c r="I408" s="98" t="s">
        <v>6230</v>
      </c>
      <c r="J408" s="98" t="s">
        <v>6215</v>
      </c>
      <c r="K408" s="98" t="s">
        <v>6216</v>
      </c>
      <c r="L408" s="98" t="s">
        <v>6215</v>
      </c>
      <c r="M408" s="98" t="s">
        <v>6217</v>
      </c>
      <c r="O408" s="98" t="s">
        <v>6215</v>
      </c>
      <c r="Q408" s="107">
        <v>31</v>
      </c>
      <c r="R408" s="107">
        <v>47</v>
      </c>
      <c r="S408" s="107">
        <f>SUM(Q408:R408)</f>
        <v>78</v>
      </c>
      <c r="T408" s="98" t="s">
        <v>6215</v>
      </c>
      <c r="V408" s="98" t="s">
        <v>6218</v>
      </c>
      <c r="W408" s="98" t="s">
        <v>6219</v>
      </c>
      <c r="AB408" s="98">
        <v>5</v>
      </c>
      <c r="AC408" s="98" t="s">
        <v>6220</v>
      </c>
      <c r="AD408" s="98" t="s">
        <v>6679</v>
      </c>
      <c r="AJ408" s="18"/>
      <c r="AK408" s="18"/>
      <c r="AN408" s="98" t="s">
        <v>6262</v>
      </c>
      <c r="AP408" s="264">
        <v>3800</v>
      </c>
      <c r="AQ408" s="113">
        <f t="shared" si="19"/>
        <v>88.211875639826275</v>
      </c>
      <c r="AR408" s="18">
        <v>5500</v>
      </c>
      <c r="AS408" s="141" t="s">
        <v>6223</v>
      </c>
      <c r="AT408" s="96"/>
      <c r="AU408" s="18">
        <v>155000</v>
      </c>
      <c r="AV408" s="18"/>
      <c r="AX408" s="98" t="s">
        <v>6215</v>
      </c>
      <c r="AY408" s="98" t="s">
        <v>6215</v>
      </c>
      <c r="AZ408" s="98" t="s">
        <v>6215</v>
      </c>
      <c r="BA408" s="98" t="s">
        <v>6215</v>
      </c>
      <c r="BB408" s="98" t="s">
        <v>6218</v>
      </c>
      <c r="BD408" s="98" t="s">
        <v>6844</v>
      </c>
      <c r="BF408" s="98" t="s">
        <v>6845</v>
      </c>
      <c r="BG408" s="98" t="s">
        <v>6846</v>
      </c>
    </row>
    <row r="409" spans="1:59" x14ac:dyDescent="0.35">
      <c r="A409" s="98" t="s">
        <v>8118</v>
      </c>
      <c r="B409" s="17">
        <v>45208.561469907399</v>
      </c>
      <c r="C409" s="141" t="s">
        <v>1315</v>
      </c>
      <c r="D409" t="s">
        <v>8119</v>
      </c>
      <c r="E409" s="141" t="s">
        <v>1314</v>
      </c>
      <c r="F409" s="141" t="s">
        <v>6293</v>
      </c>
      <c r="G409" s="141" t="s">
        <v>1245</v>
      </c>
      <c r="H409" s="288">
        <v>2008</v>
      </c>
      <c r="I409" s="141" t="s">
        <v>6294</v>
      </c>
      <c r="J409" s="141" t="s">
        <v>6215</v>
      </c>
      <c r="K409" s="141" t="s">
        <v>6216</v>
      </c>
      <c r="L409" s="141" t="s">
        <v>6218</v>
      </c>
      <c r="M409" s="141" t="s">
        <v>6267</v>
      </c>
      <c r="N409" s="141"/>
      <c r="O409" s="141" t="s">
        <v>6218</v>
      </c>
      <c r="S409" s="237">
        <v>203</v>
      </c>
      <c r="T409" s="141" t="s">
        <v>6215</v>
      </c>
      <c r="U409" s="141" t="s">
        <v>7390</v>
      </c>
      <c r="V409" s="141" t="s">
        <v>6215</v>
      </c>
      <c r="W409" s="141" t="s">
        <v>6219</v>
      </c>
      <c r="Y409" s="98">
        <v>4</v>
      </c>
      <c r="Z409" s="98">
        <v>4</v>
      </c>
      <c r="AA409" s="98">
        <v>0</v>
      </c>
      <c r="AB409" s="141">
        <v>8</v>
      </c>
      <c r="AC409" s="141" t="s">
        <v>6246</v>
      </c>
      <c r="AD409" s="141" t="s">
        <v>8120</v>
      </c>
      <c r="AJ409" s="18"/>
      <c r="AK409" s="18"/>
      <c r="AM409" s="141" t="s">
        <v>6215</v>
      </c>
      <c r="AN409" s="141" t="s">
        <v>6233</v>
      </c>
      <c r="AP409" s="264">
        <v>5400</v>
      </c>
      <c r="AQ409" s="113">
        <f t="shared" si="19"/>
        <v>125.35371801448997</v>
      </c>
      <c r="AR409" s="18">
        <v>6500</v>
      </c>
      <c r="AS409" s="141" t="s">
        <v>6223</v>
      </c>
      <c r="AT409" s="96"/>
      <c r="AU409" s="18"/>
      <c r="AV409" s="18"/>
      <c r="AX409" s="141" t="s">
        <v>6215</v>
      </c>
      <c r="AY409" s="141" t="s">
        <v>6215</v>
      </c>
      <c r="AZ409" s="141" t="s">
        <v>6215</v>
      </c>
      <c r="BA409" s="141" t="s">
        <v>6218</v>
      </c>
      <c r="BB409" s="141" t="s">
        <v>6215</v>
      </c>
      <c r="BC409" s="141" t="s">
        <v>8121</v>
      </c>
      <c r="BD409" s="141" t="s">
        <v>8122</v>
      </c>
      <c r="BE409" s="141" t="s">
        <v>6218</v>
      </c>
      <c r="BF409" s="141" t="s">
        <v>7311</v>
      </c>
      <c r="BG409" s="98" t="s">
        <v>8123</v>
      </c>
    </row>
    <row r="410" spans="1:59" x14ac:dyDescent="0.35">
      <c r="A410" s="98" t="s">
        <v>7279</v>
      </c>
      <c r="B410" s="17">
        <v>45119.532847222225</v>
      </c>
      <c r="C410" t="s">
        <v>4093</v>
      </c>
      <c r="D410" s="98" t="s">
        <v>6229</v>
      </c>
      <c r="E410" s="98" t="s">
        <v>14</v>
      </c>
      <c r="F410" s="98" t="s">
        <v>6213</v>
      </c>
      <c r="G410" s="98" t="s">
        <v>1245</v>
      </c>
      <c r="H410" s="115">
        <v>2002</v>
      </c>
      <c r="I410" s="98" t="s">
        <v>6230</v>
      </c>
      <c r="J410" s="98" t="s">
        <v>6215</v>
      </c>
      <c r="K410" s="98" t="s">
        <v>6216</v>
      </c>
      <c r="L410" s="98" t="s">
        <v>6215</v>
      </c>
      <c r="M410" s="98" t="s">
        <v>6217</v>
      </c>
      <c r="O410" s="98" t="s">
        <v>6215</v>
      </c>
      <c r="Q410" s="107">
        <v>40</v>
      </c>
      <c r="R410" s="107">
        <v>42</v>
      </c>
      <c r="S410" s="107">
        <f>SUM(Q410:R410)</f>
        <v>82</v>
      </c>
      <c r="T410" s="98" t="s">
        <v>6215</v>
      </c>
      <c r="V410" s="98" t="s">
        <v>6215</v>
      </c>
      <c r="W410" s="98" t="s">
        <v>6219</v>
      </c>
      <c r="AB410" s="98">
        <v>4</v>
      </c>
      <c r="AC410" s="98" t="s">
        <v>6220</v>
      </c>
      <c r="AD410" s="98" t="s">
        <v>6235</v>
      </c>
      <c r="AJ410" s="18"/>
      <c r="AK410" s="18"/>
      <c r="AN410" s="98" t="s">
        <v>6262</v>
      </c>
      <c r="AP410" s="264">
        <v>3800</v>
      </c>
      <c r="AQ410" s="113">
        <f t="shared" si="19"/>
        <v>88.211875639826275</v>
      </c>
      <c r="AR410" s="18">
        <v>4500</v>
      </c>
      <c r="AS410" s="141" t="s">
        <v>6223</v>
      </c>
      <c r="AT410" s="96"/>
      <c r="AU410" s="18"/>
      <c r="AV410" s="18"/>
      <c r="AX410" s="98" t="s">
        <v>6215</v>
      </c>
      <c r="AY410" s="98" t="s">
        <v>6215</v>
      </c>
      <c r="AZ410" s="98" t="s">
        <v>6215</v>
      </c>
      <c r="BA410" s="98" t="s">
        <v>6215</v>
      </c>
      <c r="BB410" s="98" t="s">
        <v>6218</v>
      </c>
      <c r="BD410" s="98" t="s">
        <v>6774</v>
      </c>
      <c r="BF410" s="98" t="s">
        <v>6235</v>
      </c>
      <c r="BG410" s="98" t="s">
        <v>7280</v>
      </c>
    </row>
    <row r="411" spans="1:59" x14ac:dyDescent="0.35">
      <c r="A411" s="98" t="s">
        <v>9512</v>
      </c>
      <c r="B411" s="17">
        <v>45472.846215277779</v>
      </c>
      <c r="C411" t="s">
        <v>9558</v>
      </c>
      <c r="D411" t="s">
        <v>9559</v>
      </c>
      <c r="E411" s="98" t="s">
        <v>237</v>
      </c>
      <c r="F411" t="s">
        <v>6394</v>
      </c>
      <c r="G411" t="s">
        <v>1248</v>
      </c>
      <c r="H411" s="115">
        <v>2013</v>
      </c>
      <c r="I411" t="s">
        <v>6294</v>
      </c>
      <c r="J411" t="s">
        <v>6215</v>
      </c>
      <c r="K411" t="s">
        <v>6216</v>
      </c>
      <c r="L411" t="s">
        <v>6215</v>
      </c>
      <c r="M411" t="s">
        <v>6267</v>
      </c>
      <c r="O411" t="s">
        <v>6215</v>
      </c>
      <c r="P411"/>
      <c r="S411" s="107">
        <v>154</v>
      </c>
      <c r="T411" s="98" t="s">
        <v>6215</v>
      </c>
      <c r="U411" t="s">
        <v>8150</v>
      </c>
      <c r="V411" t="s">
        <v>6215</v>
      </c>
      <c r="W411" t="s">
        <v>6219</v>
      </c>
      <c r="Y411" s="98">
        <v>10</v>
      </c>
      <c r="Z411" s="98">
        <v>12</v>
      </c>
      <c r="AA411" s="98">
        <v>0</v>
      </c>
      <c r="AB411" s="98">
        <f>SUM(Y411:AA411)</f>
        <v>22</v>
      </c>
      <c r="AC411" t="s">
        <v>6757</v>
      </c>
      <c r="AD411" t="s">
        <v>9560</v>
      </c>
      <c r="AF411" s="12">
        <v>5</v>
      </c>
      <c r="AG411" s="12">
        <v>10</v>
      </c>
      <c r="AH411" s="12">
        <f>AF411+AG411</f>
        <v>15</v>
      </c>
      <c r="AJ411" s="238">
        <v>22000</v>
      </c>
      <c r="AK411" s="238">
        <v>8000</v>
      </c>
      <c r="AL411" t="s">
        <v>7392</v>
      </c>
      <c r="AM411" t="s">
        <v>6215</v>
      </c>
      <c r="AN411" t="s">
        <v>6233</v>
      </c>
      <c r="AP411" s="238">
        <v>9400</v>
      </c>
      <c r="AQ411" s="113">
        <f t="shared" si="19"/>
        <v>218.2083239511492</v>
      </c>
      <c r="AR411" s="238">
        <v>28000</v>
      </c>
      <c r="AS411" s="141" t="s">
        <v>6223</v>
      </c>
      <c r="AT411" s="282">
        <v>18000</v>
      </c>
      <c r="AU411" s="283">
        <v>50000</v>
      </c>
      <c r="AV411" s="283">
        <v>45000</v>
      </c>
      <c r="AX411" t="s">
        <v>6215</v>
      </c>
      <c r="AY411" t="s">
        <v>6215</v>
      </c>
      <c r="AZ411" t="s">
        <v>6215</v>
      </c>
      <c r="BA411" t="s">
        <v>6218</v>
      </c>
      <c r="BB411" t="s">
        <v>6218</v>
      </c>
      <c r="BC411" t="s">
        <v>9561</v>
      </c>
      <c r="BD411" t="s">
        <v>9562</v>
      </c>
      <c r="BE411" t="s">
        <v>6218</v>
      </c>
      <c r="BF411" t="s">
        <v>6235</v>
      </c>
    </row>
    <row r="412" spans="1:59" x14ac:dyDescent="0.35">
      <c r="A412" s="98" t="s">
        <v>10880</v>
      </c>
      <c r="B412" s="117">
        <v>45728.735011574077</v>
      </c>
      <c r="C412" s="154" t="s">
        <v>4579</v>
      </c>
      <c r="D412" s="154" t="s">
        <v>10977</v>
      </c>
      <c r="E412" s="244" t="s">
        <v>230</v>
      </c>
      <c r="F412" s="154" t="s">
        <v>6481</v>
      </c>
      <c r="G412" s="154" t="s">
        <v>1245</v>
      </c>
      <c r="H412" s="115">
        <v>2009</v>
      </c>
      <c r="I412" s="154" t="s">
        <v>6214</v>
      </c>
      <c r="J412" s="154" t="s">
        <v>6215</v>
      </c>
      <c r="K412" s="154" t="s">
        <v>6216</v>
      </c>
      <c r="L412" s="154" t="s">
        <v>6215</v>
      </c>
      <c r="M412" s="154" t="s">
        <v>6267</v>
      </c>
      <c r="O412" s="154" t="s">
        <v>6215</v>
      </c>
      <c r="Q412" s="107">
        <v>91</v>
      </c>
      <c r="R412" s="107">
        <v>121</v>
      </c>
      <c r="S412" s="107">
        <v>212</v>
      </c>
      <c r="T412" s="154" t="s">
        <v>6215</v>
      </c>
      <c r="U412" s="154" t="s">
        <v>7390</v>
      </c>
      <c r="V412" s="154" t="s">
        <v>6218</v>
      </c>
      <c r="W412" s="154" t="s">
        <v>6268</v>
      </c>
      <c r="Y412" s="98">
        <v>2</v>
      </c>
      <c r="Z412" s="98">
        <v>3</v>
      </c>
      <c r="AA412" s="98">
        <v>2</v>
      </c>
      <c r="AB412" s="98">
        <f>Y412+Z412+AA412</f>
        <v>7</v>
      </c>
      <c r="AC412" s="154" t="s">
        <v>6231</v>
      </c>
      <c r="AD412" s="154" t="s">
        <v>7465</v>
      </c>
      <c r="AF412" s="315">
        <v>1</v>
      </c>
      <c r="AG412" s="315">
        <v>11</v>
      </c>
      <c r="AH412" s="12">
        <f>SUM(AF412:AG412)</f>
        <v>12</v>
      </c>
      <c r="AJ412" s="316">
        <v>15000</v>
      </c>
      <c r="AK412" s="316">
        <v>10000</v>
      </c>
      <c r="AL412" s="154" t="s">
        <v>8267</v>
      </c>
      <c r="AM412" s="154" t="s">
        <v>6215</v>
      </c>
      <c r="AN412" s="154" t="s">
        <v>6262</v>
      </c>
      <c r="AP412" s="316">
        <v>5000</v>
      </c>
      <c r="AQ412" s="113">
        <f t="shared" si="19"/>
        <v>116.06825742082405</v>
      </c>
      <c r="AR412" s="316">
        <v>15000</v>
      </c>
      <c r="AS412" s="141" t="s">
        <v>6223</v>
      </c>
      <c r="AT412" s="316">
        <v>150000</v>
      </c>
      <c r="AU412" s="316">
        <v>70000</v>
      </c>
      <c r="AV412" s="316">
        <v>80000</v>
      </c>
      <c r="AX412" s="154" t="s">
        <v>6215</v>
      </c>
      <c r="AY412" s="154" t="s">
        <v>6215</v>
      </c>
      <c r="AZ412" s="154" t="s">
        <v>6215</v>
      </c>
      <c r="BA412" s="154" t="s">
        <v>6215</v>
      </c>
      <c r="BB412" s="154" t="s">
        <v>6218</v>
      </c>
      <c r="BC412" s="154" t="s">
        <v>6774</v>
      </c>
      <c r="BD412" s="154" t="s">
        <v>10978</v>
      </c>
      <c r="BE412" s="154" t="s">
        <v>6218</v>
      </c>
      <c r="BF412" s="154" t="s">
        <v>6235</v>
      </c>
    </row>
    <row r="413" spans="1:59" x14ac:dyDescent="0.35">
      <c r="A413" s="98" t="s">
        <v>11662</v>
      </c>
      <c r="B413" s="117">
        <v>45919.840486111112</v>
      </c>
      <c r="C413" s="154" t="s">
        <v>6105</v>
      </c>
      <c r="D413" s="154" t="s">
        <v>11735</v>
      </c>
      <c r="E413" s="131" t="s">
        <v>2965</v>
      </c>
      <c r="F413" s="154" t="s">
        <v>11707</v>
      </c>
      <c r="G413" s="154" t="s">
        <v>1245</v>
      </c>
      <c r="H413" s="115">
        <v>2021</v>
      </c>
      <c r="I413" s="154" t="s">
        <v>6214</v>
      </c>
      <c r="J413" s="154" t="s">
        <v>6215</v>
      </c>
      <c r="K413" s="154" t="s">
        <v>6216</v>
      </c>
      <c r="L413" s="154" t="s">
        <v>6215</v>
      </c>
      <c r="M413" s="154" t="s">
        <v>6267</v>
      </c>
      <c r="O413" s="154" t="s">
        <v>6215</v>
      </c>
      <c r="Q413" s="129">
        <v>67</v>
      </c>
      <c r="R413" s="129">
        <v>65</v>
      </c>
      <c r="S413" s="129">
        <v>132</v>
      </c>
      <c r="T413" s="154" t="s">
        <v>6215</v>
      </c>
      <c r="U413" s="154" t="s">
        <v>6474</v>
      </c>
      <c r="V413" s="154" t="s">
        <v>6218</v>
      </c>
      <c r="W413" s="154" t="s">
        <v>6219</v>
      </c>
      <c r="Y413" s="98">
        <v>3</v>
      </c>
      <c r="Z413" s="98">
        <v>3</v>
      </c>
      <c r="AA413" s="98">
        <v>2</v>
      </c>
      <c r="AB413" s="98">
        <v>8</v>
      </c>
      <c r="AC413" s="154" t="s">
        <v>6246</v>
      </c>
      <c r="AD413" s="154" t="s">
        <v>11736</v>
      </c>
      <c r="AF413" s="12">
        <v>3</v>
      </c>
      <c r="AG413" s="12">
        <v>6</v>
      </c>
      <c r="AH413" s="12">
        <v>9</v>
      </c>
      <c r="AJ413" s="355">
        <v>17500</v>
      </c>
      <c r="AK413" s="355">
        <v>5000</v>
      </c>
      <c r="AL413" s="98" t="s">
        <v>8267</v>
      </c>
      <c r="AM413" s="98" t="s">
        <v>6215</v>
      </c>
      <c r="AN413" s="98" t="s">
        <v>6262</v>
      </c>
      <c r="AP413" s="264">
        <v>1500</v>
      </c>
      <c r="AQ413" s="113">
        <f>(AP413*3)/129.2404</f>
        <v>34.818833739295144</v>
      </c>
      <c r="AR413" s="113">
        <v>2500</v>
      </c>
      <c r="AS413" s="154" t="s">
        <v>6223</v>
      </c>
      <c r="AT413" s="356">
        <v>435500</v>
      </c>
      <c r="AU413" s="356">
        <v>20000</v>
      </c>
      <c r="AV413" s="356">
        <v>380000</v>
      </c>
      <c r="AX413" s="154" t="s">
        <v>6215</v>
      </c>
      <c r="AY413" s="154" t="s">
        <v>6215</v>
      </c>
      <c r="AZ413" s="154" t="s">
        <v>6215</v>
      </c>
      <c r="BA413" s="154" t="s">
        <v>6215</v>
      </c>
      <c r="BB413" s="154" t="s">
        <v>6215</v>
      </c>
      <c r="BC413" s="154" t="s">
        <v>8252</v>
      </c>
      <c r="BD413" s="154" t="s">
        <v>6807</v>
      </c>
      <c r="BE413" s="154" t="s">
        <v>6218</v>
      </c>
      <c r="BF413" s="154" t="s">
        <v>6808</v>
      </c>
    </row>
    <row r="414" spans="1:59" x14ac:dyDescent="0.35">
      <c r="A414" s="98" t="s">
        <v>9421</v>
      </c>
      <c r="B414" s="17">
        <v>45470.626446759263</v>
      </c>
      <c r="C414" t="s">
        <v>2556</v>
      </c>
      <c r="D414" t="s">
        <v>9542</v>
      </c>
      <c r="E414" s="98" t="s">
        <v>102</v>
      </c>
      <c r="F414" t="s">
        <v>6213</v>
      </c>
      <c r="G414" t="s">
        <v>1248</v>
      </c>
      <c r="H414" s="115">
        <v>2016</v>
      </c>
      <c r="I414" t="s">
        <v>6230</v>
      </c>
      <c r="J414" t="s">
        <v>6218</v>
      </c>
      <c r="K414" t="s">
        <v>6216</v>
      </c>
      <c r="L414" t="s">
        <v>6218</v>
      </c>
      <c r="M414" t="s">
        <v>6217</v>
      </c>
      <c r="O414" t="s">
        <v>6215</v>
      </c>
      <c r="P414"/>
      <c r="S414" s="107">
        <v>175</v>
      </c>
      <c r="T414" s="98" t="s">
        <v>6215</v>
      </c>
      <c r="U414" t="s">
        <v>7390</v>
      </c>
      <c r="V414" t="s">
        <v>6218</v>
      </c>
      <c r="W414" t="s">
        <v>6268</v>
      </c>
      <c r="Y414" s="98">
        <v>1</v>
      </c>
      <c r="Z414" s="98">
        <v>1</v>
      </c>
      <c r="AA414" s="98">
        <v>1</v>
      </c>
      <c r="AB414" s="98">
        <f>SUM(Y414:AA414)</f>
        <v>3</v>
      </c>
      <c r="AC414" t="s">
        <v>6246</v>
      </c>
      <c r="AD414" t="s">
        <v>9543</v>
      </c>
      <c r="AF414" s="12">
        <v>0</v>
      </c>
      <c r="AG414" s="12">
        <v>7</v>
      </c>
      <c r="AH414" s="12">
        <f>AF414+AG414</f>
        <v>7</v>
      </c>
      <c r="AJ414" s="238">
        <v>9000</v>
      </c>
      <c r="AK414" s="238">
        <v>7000</v>
      </c>
      <c r="AL414" t="s">
        <v>6474</v>
      </c>
      <c r="AM414" t="s">
        <v>6215</v>
      </c>
      <c r="AN414" t="s">
        <v>6262</v>
      </c>
      <c r="AP414" s="238">
        <v>3500</v>
      </c>
      <c r="AQ414" s="113">
        <f t="shared" ref="AQ414:AQ436" si="20">(AP414*3)/129.2343</f>
        <v>81.247780194576833</v>
      </c>
      <c r="AR414" s="238">
        <v>5500</v>
      </c>
      <c r="AS414" s="141" t="s">
        <v>6223</v>
      </c>
      <c r="AT414" s="282">
        <v>250000</v>
      </c>
      <c r="AU414" s="283">
        <v>250000</v>
      </c>
      <c r="AV414" s="283">
        <v>100000</v>
      </c>
      <c r="AX414" t="s">
        <v>6215</v>
      </c>
      <c r="AY414" t="s">
        <v>6215</v>
      </c>
      <c r="AZ414" t="s">
        <v>6215</v>
      </c>
      <c r="BA414" t="s">
        <v>6215</v>
      </c>
      <c r="BB414" t="s">
        <v>6218</v>
      </c>
      <c r="BC414" t="s">
        <v>6235</v>
      </c>
      <c r="BD414" t="s">
        <v>6892</v>
      </c>
      <c r="BE414" t="s">
        <v>6218</v>
      </c>
      <c r="BF414" t="s">
        <v>6218</v>
      </c>
    </row>
    <row r="415" spans="1:59" x14ac:dyDescent="0.35">
      <c r="A415" s="98" t="s">
        <v>10942</v>
      </c>
      <c r="B415" s="117">
        <v>45757.704085648147</v>
      </c>
      <c r="C415" s="98" t="s">
        <v>4837</v>
      </c>
      <c r="D415" s="98" t="s">
        <v>11253</v>
      </c>
      <c r="E415" s="244" t="s">
        <v>32</v>
      </c>
      <c r="F415" s="98" t="s">
        <v>6213</v>
      </c>
      <c r="G415" s="98" t="s">
        <v>1245</v>
      </c>
      <c r="H415" s="98">
        <v>2017</v>
      </c>
      <c r="I415" s="98" t="s">
        <v>6214</v>
      </c>
      <c r="J415" s="98" t="s">
        <v>6215</v>
      </c>
      <c r="K415" s="98" t="s">
        <v>6216</v>
      </c>
      <c r="L415" s="98" t="s">
        <v>6215</v>
      </c>
      <c r="M415" s="98" t="s">
        <v>6217</v>
      </c>
      <c r="O415" s="98" t="s">
        <v>6218</v>
      </c>
      <c r="Q415" s="129">
        <v>90</v>
      </c>
      <c r="R415" s="129">
        <v>100</v>
      </c>
      <c r="S415" s="107">
        <v>190</v>
      </c>
      <c r="T415" s="98" t="s">
        <v>6215</v>
      </c>
      <c r="U415" s="98" t="s">
        <v>7390</v>
      </c>
      <c r="V415" s="98" t="s">
        <v>6218</v>
      </c>
      <c r="W415" s="98" t="s">
        <v>6219</v>
      </c>
      <c r="Y415" s="98" t="s">
        <v>6992</v>
      </c>
      <c r="Z415" s="98" t="s">
        <v>6992</v>
      </c>
      <c r="AA415" s="98" t="s">
        <v>6944</v>
      </c>
      <c r="AB415" s="98">
        <f>Y415+Z415+AA415</f>
        <v>5</v>
      </c>
      <c r="AC415" s="154" t="s">
        <v>6220</v>
      </c>
      <c r="AD415" s="154" t="s">
        <v>11254</v>
      </c>
      <c r="AF415" s="12" t="s">
        <v>6991</v>
      </c>
      <c r="AG415" s="12" t="s">
        <v>11205</v>
      </c>
      <c r="AH415" s="12">
        <f>AF415+AG415</f>
        <v>12</v>
      </c>
      <c r="AJ415" s="352" t="s">
        <v>11255</v>
      </c>
      <c r="AK415" s="12" t="s">
        <v>11162</v>
      </c>
      <c r="AL415" s="98" t="s">
        <v>7392</v>
      </c>
      <c r="AM415" s="98" t="s">
        <v>6215</v>
      </c>
      <c r="AN415" s="98" t="s">
        <v>6262</v>
      </c>
      <c r="AP415" s="315" t="s">
        <v>11163</v>
      </c>
      <c r="AQ415" s="113">
        <f t="shared" si="20"/>
        <v>104.46143167874165</v>
      </c>
      <c r="AR415" s="315" t="s">
        <v>11163</v>
      </c>
      <c r="AS415" s="154" t="s">
        <v>6223</v>
      </c>
      <c r="AT415" s="12" t="s">
        <v>11256</v>
      </c>
      <c r="AU415" s="284" t="s">
        <v>11257</v>
      </c>
      <c r="AV415" s="12" t="s">
        <v>11258</v>
      </c>
      <c r="AX415" s="98" t="s">
        <v>6215</v>
      </c>
      <c r="AY415" s="98" t="s">
        <v>6215</v>
      </c>
      <c r="AZ415" s="98" t="s">
        <v>6215</v>
      </c>
      <c r="BA415" s="98" t="s">
        <v>6215</v>
      </c>
      <c r="BB415" s="98" t="s">
        <v>6215</v>
      </c>
      <c r="BC415" s="98" t="s">
        <v>8403</v>
      </c>
      <c r="BD415" s="98" t="s">
        <v>11259</v>
      </c>
      <c r="BE415" s="98" t="s">
        <v>6215</v>
      </c>
      <c r="BF415" s="98" t="s">
        <v>11260</v>
      </c>
    </row>
    <row r="416" spans="1:59" x14ac:dyDescent="0.35">
      <c r="A416" s="98" t="s">
        <v>8635</v>
      </c>
      <c r="B416" s="17">
        <v>45345.49596064815</v>
      </c>
      <c r="C416" s="98" t="s">
        <v>1806</v>
      </c>
      <c r="D416" s="98" t="s">
        <v>8795</v>
      </c>
      <c r="E416" s="98" t="s">
        <v>14</v>
      </c>
      <c r="F416" s="98" t="s">
        <v>6213</v>
      </c>
      <c r="G416" s="98" t="s">
        <v>1245</v>
      </c>
      <c r="H416" s="98">
        <v>2009</v>
      </c>
      <c r="I416" s="98" t="s">
        <v>6230</v>
      </c>
      <c r="J416" s="98" t="s">
        <v>6215</v>
      </c>
      <c r="K416" s="98" t="s">
        <v>6216</v>
      </c>
      <c r="L416" s="98" t="s">
        <v>6215</v>
      </c>
      <c r="M416" s="98" t="s">
        <v>6217</v>
      </c>
      <c r="O416" s="98" t="s">
        <v>6218</v>
      </c>
      <c r="Q416" s="107">
        <v>35</v>
      </c>
      <c r="R416" s="107">
        <v>50</v>
      </c>
      <c r="S416" s="107">
        <v>85</v>
      </c>
      <c r="T416" s="98" t="s">
        <v>6215</v>
      </c>
      <c r="U416" s="98" t="s">
        <v>6474</v>
      </c>
      <c r="V416" s="98" t="s">
        <v>6215</v>
      </c>
      <c r="W416" s="98" t="s">
        <v>6268</v>
      </c>
      <c r="Y416" s="98">
        <v>2</v>
      </c>
      <c r="Z416" s="98">
        <v>2</v>
      </c>
      <c r="AA416" s="98">
        <v>1</v>
      </c>
      <c r="AB416" s="98">
        <f>SUM(Y416:AA416)</f>
        <v>5</v>
      </c>
      <c r="AC416" s="98" t="s">
        <v>6254</v>
      </c>
      <c r="AD416" s="98" t="s">
        <v>8796</v>
      </c>
      <c r="AF416" s="12">
        <v>4</v>
      </c>
      <c r="AG416" s="12">
        <v>5</v>
      </c>
      <c r="AH416" s="12">
        <f>SUM(AF416:AG416)</f>
        <v>9</v>
      </c>
      <c r="AJ416" s="18">
        <v>10000</v>
      </c>
      <c r="AK416" s="18">
        <v>5000</v>
      </c>
      <c r="AL416" s="98" t="s">
        <v>7392</v>
      </c>
      <c r="AM416" s="98" t="s">
        <v>6215</v>
      </c>
      <c r="AN416" s="98" t="s">
        <v>6262</v>
      </c>
      <c r="AP416" s="149">
        <v>3000</v>
      </c>
      <c r="AQ416" s="113">
        <f t="shared" si="20"/>
        <v>69.640954452494427</v>
      </c>
      <c r="AR416" s="18">
        <v>4500</v>
      </c>
      <c r="AS416" s="141" t="s">
        <v>6223</v>
      </c>
      <c r="AT416" s="96">
        <v>40000</v>
      </c>
      <c r="AU416" s="18">
        <v>308750</v>
      </c>
      <c r="AV416" s="18">
        <v>100000</v>
      </c>
      <c r="AX416" s="98" t="s">
        <v>6215</v>
      </c>
      <c r="AY416" s="98" t="s">
        <v>6215</v>
      </c>
      <c r="AZ416" s="98" t="s">
        <v>6215</v>
      </c>
      <c r="BA416" s="98" t="s">
        <v>6215</v>
      </c>
      <c r="BB416" s="98" t="s">
        <v>6218</v>
      </c>
      <c r="BC416" s="98" t="s">
        <v>8797</v>
      </c>
      <c r="BD416" s="98" t="s">
        <v>8798</v>
      </c>
      <c r="BE416" s="98" t="s">
        <v>6218</v>
      </c>
      <c r="BF416" s="98" t="s">
        <v>6235</v>
      </c>
      <c r="BG416" s="98" t="s">
        <v>8799</v>
      </c>
    </row>
    <row r="417" spans="1:59" x14ac:dyDescent="0.35">
      <c r="A417" s="98" t="s">
        <v>11334</v>
      </c>
      <c r="B417" s="117">
        <v>45806.501388888886</v>
      </c>
      <c r="C417" s="98" t="s">
        <v>5086</v>
      </c>
      <c r="D417" s="98" t="s">
        <v>11417</v>
      </c>
      <c r="E417" s="98" t="s">
        <v>1314</v>
      </c>
      <c r="F417" s="98" t="s">
        <v>6293</v>
      </c>
      <c r="G417" s="98" t="s">
        <v>1245</v>
      </c>
      <c r="H417" s="98">
        <v>2012</v>
      </c>
      <c r="I417" s="98" t="s">
        <v>6294</v>
      </c>
      <c r="J417" s="98" t="s">
        <v>6295</v>
      </c>
      <c r="K417" s="154" t="s">
        <v>6216</v>
      </c>
      <c r="L417" s="154" t="s">
        <v>6215</v>
      </c>
      <c r="M417" s="154" t="s">
        <v>6267</v>
      </c>
      <c r="O417" s="154" t="s">
        <v>6215</v>
      </c>
      <c r="Q417" s="129">
        <v>38.4</v>
      </c>
      <c r="R417" s="129">
        <v>41.6</v>
      </c>
      <c r="S417" s="129">
        <v>80</v>
      </c>
      <c r="T417" s="154" t="s">
        <v>6215</v>
      </c>
      <c r="U417" s="154" t="s">
        <v>6474</v>
      </c>
      <c r="V417" s="154" t="s">
        <v>6218</v>
      </c>
      <c r="W417" s="154" t="s">
        <v>6219</v>
      </c>
      <c r="Y417" s="98">
        <v>3</v>
      </c>
      <c r="Z417" s="98">
        <v>4</v>
      </c>
      <c r="AA417" s="98">
        <v>1</v>
      </c>
      <c r="AB417" s="98">
        <v>8</v>
      </c>
      <c r="AC417" s="154" t="s">
        <v>6220</v>
      </c>
      <c r="AD417" s="154" t="s">
        <v>11418</v>
      </c>
      <c r="AF417" s="154"/>
      <c r="AG417" s="154">
        <v>3</v>
      </c>
      <c r="AH417" s="154">
        <v>3</v>
      </c>
      <c r="AJ417" s="154">
        <v>9000</v>
      </c>
      <c r="AK417" s="154">
        <v>7000</v>
      </c>
      <c r="AL417" s="154" t="s">
        <v>8267</v>
      </c>
      <c r="AM417" s="154" t="s">
        <v>6215</v>
      </c>
      <c r="AN417" s="154" t="s">
        <v>6262</v>
      </c>
      <c r="AP417" s="154">
        <v>5300</v>
      </c>
      <c r="AQ417" s="113">
        <f t="shared" si="20"/>
        <v>123.0323528660735</v>
      </c>
      <c r="AR417" s="154">
        <v>5300</v>
      </c>
      <c r="AS417" s="154" t="s">
        <v>6223</v>
      </c>
      <c r="AT417" s="154">
        <v>5000</v>
      </c>
      <c r="AU417" s="154">
        <v>50000</v>
      </c>
      <c r="AV417" s="154">
        <v>100000</v>
      </c>
      <c r="AX417" s="154" t="s">
        <v>6215</v>
      </c>
      <c r="AY417" s="154" t="s">
        <v>6215</v>
      </c>
      <c r="AZ417" s="154" t="s">
        <v>6215</v>
      </c>
      <c r="BA417" s="154" t="s">
        <v>6215</v>
      </c>
      <c r="BB417" s="154" t="s">
        <v>6218</v>
      </c>
      <c r="BC417" s="154" t="s">
        <v>6218</v>
      </c>
      <c r="BD417" s="154" t="s">
        <v>11112</v>
      </c>
      <c r="BE417" s="154" t="s">
        <v>6218</v>
      </c>
      <c r="BF417" s="154" t="s">
        <v>6235</v>
      </c>
    </row>
    <row r="418" spans="1:59" x14ac:dyDescent="0.35">
      <c r="A418" s="98" t="s">
        <v>9507</v>
      </c>
      <c r="B418" s="17">
        <v>45449.759745370371</v>
      </c>
      <c r="C418" t="s">
        <v>2370</v>
      </c>
      <c r="D418" t="s">
        <v>9293</v>
      </c>
      <c r="E418" s="98" t="s">
        <v>14</v>
      </c>
      <c r="F418" t="s">
        <v>6213</v>
      </c>
      <c r="G418" t="s">
        <v>1248</v>
      </c>
      <c r="H418" s="115">
        <v>2021</v>
      </c>
      <c r="I418" t="s">
        <v>6230</v>
      </c>
      <c r="J418" t="s">
        <v>6215</v>
      </c>
      <c r="K418" t="s">
        <v>6216</v>
      </c>
      <c r="L418" t="s">
        <v>6215</v>
      </c>
      <c r="M418" t="s">
        <v>6231</v>
      </c>
      <c r="O418" t="s">
        <v>6218</v>
      </c>
      <c r="P418"/>
      <c r="Q418" s="107">
        <v>150</v>
      </c>
      <c r="R418" s="107">
        <v>250</v>
      </c>
      <c r="S418" s="107">
        <f>SUM(Q418:R418)</f>
        <v>400</v>
      </c>
      <c r="T418" s="98" t="s">
        <v>6215</v>
      </c>
      <c r="U418" t="s">
        <v>8150</v>
      </c>
      <c r="V418" t="s">
        <v>6218</v>
      </c>
      <c r="W418" t="s">
        <v>6219</v>
      </c>
      <c r="Y418" s="98">
        <v>5</v>
      </c>
      <c r="Z418" s="98">
        <v>5</v>
      </c>
      <c r="AA418" s="98">
        <v>2</v>
      </c>
      <c r="AB418" s="98">
        <f>SUM(Y418:AA418)</f>
        <v>12</v>
      </c>
      <c r="AC418" t="s">
        <v>6220</v>
      </c>
      <c r="AD418" t="s">
        <v>8498</v>
      </c>
      <c r="AF418" s="12">
        <v>9</v>
      </c>
      <c r="AG418" s="12">
        <v>21</v>
      </c>
      <c r="AH418" s="12">
        <f>AF418+AG418</f>
        <v>30</v>
      </c>
      <c r="AJ418" s="238">
        <v>30000</v>
      </c>
      <c r="AK418" s="238">
        <v>11000</v>
      </c>
      <c r="AL418" t="s">
        <v>8267</v>
      </c>
      <c r="AM418" t="s">
        <v>6215</v>
      </c>
      <c r="AN418" t="s">
        <v>6233</v>
      </c>
      <c r="AP418" s="238">
        <v>4500</v>
      </c>
      <c r="AQ418" s="113">
        <f t="shared" si="20"/>
        <v>104.46143167874165</v>
      </c>
      <c r="AR418" s="238">
        <v>7000</v>
      </c>
      <c r="AS418" s="141" t="s">
        <v>6223</v>
      </c>
      <c r="AT418" s="282">
        <v>150000</v>
      </c>
      <c r="AU418" s="283">
        <v>600000</v>
      </c>
      <c r="AV418" s="283">
        <v>550000</v>
      </c>
      <c r="AX418" t="s">
        <v>6218</v>
      </c>
      <c r="AY418" t="s">
        <v>6218</v>
      </c>
      <c r="AZ418" t="s">
        <v>6218</v>
      </c>
      <c r="BA418" t="s">
        <v>6215</v>
      </c>
      <c r="BB418" t="s">
        <v>6218</v>
      </c>
      <c r="BC418" t="s">
        <v>9278</v>
      </c>
      <c r="BD418" t="s">
        <v>9294</v>
      </c>
      <c r="BE418" t="s">
        <v>6218</v>
      </c>
      <c r="BF418" t="s">
        <v>6218</v>
      </c>
    </row>
    <row r="419" spans="1:59" x14ac:dyDescent="0.35">
      <c r="A419" s="98" t="s">
        <v>8539</v>
      </c>
      <c r="B419" s="17">
        <v>45261</v>
      </c>
      <c r="C419" s="98" t="s">
        <v>8540</v>
      </c>
      <c r="D419" s="141" t="s">
        <v>8541</v>
      </c>
      <c r="E419" s="98" t="s">
        <v>252</v>
      </c>
      <c r="F419" s="141" t="s">
        <v>6481</v>
      </c>
      <c r="G419" s="141" t="s">
        <v>1245</v>
      </c>
      <c r="H419" s="115">
        <v>2013</v>
      </c>
      <c r="I419" s="141" t="s">
        <v>6294</v>
      </c>
      <c r="J419" s="141" t="s">
        <v>6218</v>
      </c>
      <c r="K419" s="141" t="s">
        <v>6245</v>
      </c>
      <c r="L419" s="141" t="s">
        <v>6218</v>
      </c>
      <c r="M419" s="141" t="s">
        <v>6231</v>
      </c>
      <c r="O419" s="141" t="s">
        <v>6218</v>
      </c>
      <c r="S419" s="237">
        <v>250</v>
      </c>
      <c r="T419" s="141" t="s">
        <v>6215</v>
      </c>
      <c r="U419" s="141" t="s">
        <v>8150</v>
      </c>
      <c r="V419" s="141" t="s">
        <v>6218</v>
      </c>
      <c r="W419" s="141" t="s">
        <v>6268</v>
      </c>
      <c r="Y419" s="141">
        <v>2</v>
      </c>
      <c r="Z419" s="141">
        <v>2</v>
      </c>
      <c r="AA419" s="141">
        <v>0</v>
      </c>
      <c r="AB419" s="141">
        <v>4</v>
      </c>
      <c r="AC419" s="141" t="s">
        <v>6220</v>
      </c>
      <c r="AD419" s="141" t="s">
        <v>8542</v>
      </c>
      <c r="AF419" s="286">
        <v>4</v>
      </c>
      <c r="AG419" s="286">
        <v>8</v>
      </c>
      <c r="AH419" s="286">
        <v>12</v>
      </c>
      <c r="AJ419" s="273">
        <v>15000</v>
      </c>
      <c r="AK419" s="273">
        <v>10000</v>
      </c>
      <c r="AL419" s="141" t="s">
        <v>7392</v>
      </c>
      <c r="AM419" s="141" t="s">
        <v>6215</v>
      </c>
      <c r="AN419" s="141" t="s">
        <v>6233</v>
      </c>
      <c r="AP419" s="268">
        <v>3800</v>
      </c>
      <c r="AQ419" s="113">
        <f t="shared" si="20"/>
        <v>88.211875639826275</v>
      </c>
      <c r="AR419" s="269">
        <v>4500</v>
      </c>
      <c r="AS419" s="141" t="s">
        <v>6223</v>
      </c>
      <c r="AT419" s="270">
        <v>300000</v>
      </c>
      <c r="AU419" s="269">
        <v>300000</v>
      </c>
      <c r="AV419" s="269">
        <v>100000</v>
      </c>
      <c r="AX419" s="141" t="s">
        <v>6218</v>
      </c>
      <c r="AY419" s="141" t="s">
        <v>6215</v>
      </c>
      <c r="AZ419" s="141" t="s">
        <v>6218</v>
      </c>
      <c r="BA419" s="141" t="s">
        <v>6215</v>
      </c>
      <c r="BB419" s="141" t="s">
        <v>6218</v>
      </c>
      <c r="BC419" s="141" t="s">
        <v>8543</v>
      </c>
      <c r="BD419" s="141" t="s">
        <v>7417</v>
      </c>
      <c r="BE419" s="141" t="s">
        <v>6218</v>
      </c>
      <c r="BF419" s="141" t="s">
        <v>6760</v>
      </c>
      <c r="BG419" s="98" t="s">
        <v>8544</v>
      </c>
    </row>
    <row r="420" spans="1:59" x14ac:dyDescent="0.35">
      <c r="A420" s="98" t="s">
        <v>10588</v>
      </c>
      <c r="B420" s="17">
        <v>45637.551064814812</v>
      </c>
      <c r="C420" s="154" t="s">
        <v>3942</v>
      </c>
      <c r="D420" s="154" t="s">
        <v>10431</v>
      </c>
      <c r="E420" s="244" t="s">
        <v>14</v>
      </c>
      <c r="F420" s="154" t="s">
        <v>6213</v>
      </c>
      <c r="G420" s="154" t="s">
        <v>1245</v>
      </c>
      <c r="H420" s="115">
        <v>2011</v>
      </c>
      <c r="I420" s="154" t="s">
        <v>6214</v>
      </c>
      <c r="J420" s="154" t="s">
        <v>6215</v>
      </c>
      <c r="K420" s="154" t="s">
        <v>6216</v>
      </c>
      <c r="L420" s="154" t="s">
        <v>6215</v>
      </c>
      <c r="M420" s="154" t="s">
        <v>6217</v>
      </c>
      <c r="O420" s="154" t="s">
        <v>6215</v>
      </c>
      <c r="Q420" s="243">
        <v>99</v>
      </c>
      <c r="R420" s="243">
        <v>100</v>
      </c>
      <c r="S420" s="107">
        <f>Q420+R420</f>
        <v>199</v>
      </c>
      <c r="T420" s="154" t="s">
        <v>6215</v>
      </c>
      <c r="U420" s="154" t="s">
        <v>6474</v>
      </c>
      <c r="V420" s="154" t="s">
        <v>6215</v>
      </c>
      <c r="W420" s="154" t="s">
        <v>6219</v>
      </c>
      <c r="Y420" s="244">
        <v>2</v>
      </c>
      <c r="Z420" s="244">
        <v>2</v>
      </c>
      <c r="AA420" s="244">
        <v>1</v>
      </c>
      <c r="AB420" s="98">
        <f>SUM(Y420:AA420)</f>
        <v>5</v>
      </c>
      <c r="AC420" s="154" t="s">
        <v>6220</v>
      </c>
      <c r="AD420" s="154" t="s">
        <v>10411</v>
      </c>
      <c r="AF420" s="315">
        <v>3</v>
      </c>
      <c r="AG420" s="315">
        <v>7</v>
      </c>
      <c r="AH420" s="12">
        <f>SUM(AF420:AG420)</f>
        <v>10</v>
      </c>
      <c r="AJ420" s="316">
        <v>12000</v>
      </c>
      <c r="AK420" s="316">
        <v>8000</v>
      </c>
      <c r="AL420" s="154" t="s">
        <v>7392</v>
      </c>
      <c r="AM420" s="154" t="s">
        <v>6215</v>
      </c>
      <c r="AN420" s="154" t="s">
        <v>6262</v>
      </c>
      <c r="AP420" s="316">
        <v>4000</v>
      </c>
      <c r="AQ420" s="113">
        <f t="shared" si="20"/>
        <v>92.85460593665924</v>
      </c>
      <c r="AR420" s="316">
        <v>4000</v>
      </c>
      <c r="AS420" s="141" t="s">
        <v>6223</v>
      </c>
      <c r="AT420" s="316">
        <v>2000</v>
      </c>
      <c r="AU420" s="316">
        <v>298500</v>
      </c>
      <c r="AV420" s="316">
        <v>198500</v>
      </c>
      <c r="AX420" s="154" t="s">
        <v>6215</v>
      </c>
      <c r="AY420" s="154" t="s">
        <v>6215</v>
      </c>
      <c r="AZ420" s="154" t="s">
        <v>6215</v>
      </c>
      <c r="BA420" s="154" t="s">
        <v>6215</v>
      </c>
      <c r="BB420" s="154" t="s">
        <v>6215</v>
      </c>
      <c r="BC420" s="154" t="s">
        <v>9966</v>
      </c>
      <c r="BD420" s="154" t="s">
        <v>6774</v>
      </c>
      <c r="BE420" s="154" t="s">
        <v>6218</v>
      </c>
      <c r="BF420" s="154" t="s">
        <v>8623</v>
      </c>
    </row>
    <row r="421" spans="1:59" x14ac:dyDescent="0.35">
      <c r="A421" s="98" t="s">
        <v>7345</v>
      </c>
      <c r="B421" s="17">
        <v>45124.427557870367</v>
      </c>
      <c r="C421" s="98" t="s">
        <v>7346</v>
      </c>
      <c r="D421" s="141" t="s">
        <v>7347</v>
      </c>
      <c r="E421" s="98" t="s">
        <v>14</v>
      </c>
      <c r="F421" s="141" t="s">
        <v>6213</v>
      </c>
      <c r="G421" s="141" t="s">
        <v>1245</v>
      </c>
      <c r="H421" s="115">
        <v>2019</v>
      </c>
      <c r="I421" s="98" t="s">
        <v>6230</v>
      </c>
      <c r="J421" s="98" t="s">
        <v>6215</v>
      </c>
      <c r="K421" s="98" t="s">
        <v>6216</v>
      </c>
      <c r="L421" s="98" t="s">
        <v>6215</v>
      </c>
      <c r="M421" s="98" t="s">
        <v>6217</v>
      </c>
      <c r="O421" s="98" t="s">
        <v>6215</v>
      </c>
      <c r="Q421" s="107">
        <v>70</v>
      </c>
      <c r="R421" s="107">
        <v>80</v>
      </c>
      <c r="S421" s="107">
        <f>SUM(Q421:R421)</f>
        <v>150</v>
      </c>
      <c r="T421" s="98" t="s">
        <v>6215</v>
      </c>
      <c r="V421" s="98" t="s">
        <v>6215</v>
      </c>
      <c r="W421" s="98" t="s">
        <v>6219</v>
      </c>
      <c r="AB421" s="98">
        <v>4</v>
      </c>
      <c r="AC421" s="98" t="s">
        <v>6220</v>
      </c>
      <c r="AD421" s="98" t="s">
        <v>7348</v>
      </c>
      <c r="AJ421" s="18"/>
      <c r="AK421" s="18"/>
      <c r="AN421" s="98" t="s">
        <v>6262</v>
      </c>
      <c r="AP421" s="272">
        <v>3800</v>
      </c>
      <c r="AQ421" s="113">
        <f t="shared" si="20"/>
        <v>88.211875639826275</v>
      </c>
      <c r="AR421" s="273">
        <v>3800</v>
      </c>
      <c r="AS421" s="141" t="s">
        <v>6223</v>
      </c>
      <c r="AT421" s="274"/>
      <c r="AU421" s="273">
        <v>1000000</v>
      </c>
      <c r="AV421" s="273"/>
      <c r="AX421" s="98" t="s">
        <v>6215</v>
      </c>
      <c r="AY421" s="98" t="s">
        <v>6215</v>
      </c>
      <c r="AZ421" s="98" t="s">
        <v>6215</v>
      </c>
      <c r="BA421" s="98" t="s">
        <v>6218</v>
      </c>
      <c r="BB421" s="98" t="s">
        <v>6218</v>
      </c>
      <c r="BD421" s="98" t="s">
        <v>7349</v>
      </c>
      <c r="BF421" s="98" t="s">
        <v>6235</v>
      </c>
      <c r="BG421" s="98" t="s">
        <v>7350</v>
      </c>
    </row>
    <row r="422" spans="1:59" x14ac:dyDescent="0.35">
      <c r="A422" s="98" t="s">
        <v>8574</v>
      </c>
      <c r="B422" s="17">
        <v>45268.554363425901</v>
      </c>
      <c r="C422" s="141" t="s">
        <v>8575</v>
      </c>
      <c r="D422" s="141" t="s">
        <v>8576</v>
      </c>
      <c r="E422" s="141" t="s">
        <v>420</v>
      </c>
      <c r="F422" s="141" t="s">
        <v>6293</v>
      </c>
      <c r="G422" s="141" t="s">
        <v>1248</v>
      </c>
      <c r="H422" s="115">
        <v>2015</v>
      </c>
      <c r="I422" s="141" t="s">
        <v>6294</v>
      </c>
      <c r="J422" s="141" t="s">
        <v>6215</v>
      </c>
      <c r="K422" s="141" t="s">
        <v>6216</v>
      </c>
      <c r="L422" s="141" t="s">
        <v>6218</v>
      </c>
      <c r="M422" s="141" t="s">
        <v>6231</v>
      </c>
      <c r="O422" s="141" t="s">
        <v>6218</v>
      </c>
      <c r="S422" s="237">
        <v>252</v>
      </c>
      <c r="T422" s="141" t="s">
        <v>6215</v>
      </c>
      <c r="U422" s="141" t="s">
        <v>7390</v>
      </c>
      <c r="V422" s="141" t="s">
        <v>6215</v>
      </c>
      <c r="W422" s="141" t="s">
        <v>6296</v>
      </c>
      <c r="Y422" s="141">
        <v>8</v>
      </c>
      <c r="Z422" s="141">
        <v>10</v>
      </c>
      <c r="AA422" s="141">
        <v>0</v>
      </c>
      <c r="AB422" s="141">
        <v>18</v>
      </c>
      <c r="AC422" s="141" t="s">
        <v>6246</v>
      </c>
      <c r="AD422" s="141" t="s">
        <v>6695</v>
      </c>
      <c r="AF422" s="286">
        <v>3</v>
      </c>
      <c r="AG422" s="286">
        <v>8</v>
      </c>
      <c r="AH422" s="286">
        <v>11</v>
      </c>
      <c r="AJ422" s="273">
        <v>10000</v>
      </c>
      <c r="AK422" s="273">
        <v>6000</v>
      </c>
      <c r="AL422" s="141" t="s">
        <v>7392</v>
      </c>
      <c r="AM422" s="141" t="s">
        <v>6215</v>
      </c>
      <c r="AN422" s="141" t="s">
        <v>6262</v>
      </c>
      <c r="AP422" s="264">
        <v>3800</v>
      </c>
      <c r="AQ422" s="113">
        <f t="shared" si="20"/>
        <v>88.211875639826275</v>
      </c>
      <c r="AR422" s="18">
        <v>6000</v>
      </c>
      <c r="AS422" s="141" t="s">
        <v>6223</v>
      </c>
      <c r="AT422" s="96"/>
      <c r="AU422" s="18">
        <v>506000</v>
      </c>
      <c r="AV422" s="18"/>
      <c r="AX422" s="141" t="s">
        <v>6215</v>
      </c>
      <c r="AY422" s="141" t="s">
        <v>6215</v>
      </c>
      <c r="AZ422" s="141" t="s">
        <v>6215</v>
      </c>
      <c r="BA422" s="141" t="s">
        <v>6218</v>
      </c>
      <c r="BB422" s="141" t="s">
        <v>6218</v>
      </c>
      <c r="BC422" s="141" t="s">
        <v>6571</v>
      </c>
      <c r="BD422" s="141" t="s">
        <v>8577</v>
      </c>
      <c r="BE422" s="141" t="s">
        <v>6218</v>
      </c>
      <c r="BF422" s="141" t="s">
        <v>6299</v>
      </c>
      <c r="BG422" s="98" t="s">
        <v>8578</v>
      </c>
    </row>
    <row r="423" spans="1:59" x14ac:dyDescent="0.35">
      <c r="A423" s="98" t="s">
        <v>11367</v>
      </c>
      <c r="B423" s="117">
        <v>45818.671527777777</v>
      </c>
      <c r="C423" s="154" t="s">
        <v>5330</v>
      </c>
      <c r="D423" s="154" t="s">
        <v>11453</v>
      </c>
      <c r="E423" t="s">
        <v>256</v>
      </c>
      <c r="F423" s="154" t="s">
        <v>6213</v>
      </c>
      <c r="G423" s="154" t="s">
        <v>1245</v>
      </c>
      <c r="H423" s="115">
        <v>2021</v>
      </c>
      <c r="I423" s="154" t="s">
        <v>6230</v>
      </c>
      <c r="J423" s="154" t="s">
        <v>6215</v>
      </c>
      <c r="K423" s="154" t="s">
        <v>6216</v>
      </c>
      <c r="L423" s="154" t="s">
        <v>6215</v>
      </c>
      <c r="M423" s="154" t="s">
        <v>6217</v>
      </c>
      <c r="O423" s="154" t="s">
        <v>6218</v>
      </c>
      <c r="Q423" s="129">
        <v>26</v>
      </c>
      <c r="R423" s="129">
        <v>33</v>
      </c>
      <c r="S423" s="129">
        <v>59</v>
      </c>
      <c r="T423" s="154" t="s">
        <v>6215</v>
      </c>
      <c r="U423" s="154" t="s">
        <v>6474</v>
      </c>
      <c r="V423" s="154" t="s">
        <v>6218</v>
      </c>
      <c r="W423" s="154" t="s">
        <v>6219</v>
      </c>
      <c r="Y423" s="244">
        <v>1</v>
      </c>
      <c r="Z423" s="244">
        <v>1</v>
      </c>
      <c r="AA423" s="244">
        <v>1</v>
      </c>
      <c r="AB423" s="244">
        <v>3</v>
      </c>
      <c r="AC423" s="154" t="s">
        <v>6220</v>
      </c>
      <c r="AD423" s="154" t="s">
        <v>6357</v>
      </c>
      <c r="AF423" s="154"/>
      <c r="AG423" s="12">
        <v>5</v>
      </c>
      <c r="AH423" s="12">
        <v>5</v>
      </c>
      <c r="AJ423" s="154">
        <v>7000</v>
      </c>
      <c r="AK423" s="154">
        <v>6000</v>
      </c>
      <c r="AL423" s="154" t="s">
        <v>6474</v>
      </c>
      <c r="AM423" s="154" t="s">
        <v>6215</v>
      </c>
      <c r="AN423" s="154" t="s">
        <v>6262</v>
      </c>
      <c r="AP423" s="154">
        <v>3500</v>
      </c>
      <c r="AQ423" s="113">
        <f t="shared" si="20"/>
        <v>81.247780194576833</v>
      </c>
      <c r="AR423" s="154">
        <v>3500</v>
      </c>
      <c r="AS423" s="154" t="s">
        <v>6223</v>
      </c>
      <c r="AT423" s="154">
        <v>17700</v>
      </c>
      <c r="AU423" s="154">
        <v>59000</v>
      </c>
      <c r="AV423" s="154">
        <v>44000</v>
      </c>
      <c r="AX423" s="154" t="s">
        <v>6215</v>
      </c>
      <c r="AY423" s="154" t="s">
        <v>6215</v>
      </c>
      <c r="AZ423" s="154" t="s">
        <v>6215</v>
      </c>
      <c r="BA423" s="154" t="s">
        <v>6215</v>
      </c>
      <c r="BB423" s="154" t="s">
        <v>6215</v>
      </c>
      <c r="BC423" s="154" t="s">
        <v>9181</v>
      </c>
      <c r="BD423" s="154" t="s">
        <v>8622</v>
      </c>
      <c r="BE423" s="154" t="s">
        <v>6218</v>
      </c>
      <c r="BF423" s="154" t="s">
        <v>11454</v>
      </c>
    </row>
    <row r="424" spans="1:59" x14ac:dyDescent="0.35">
      <c r="A424" s="98" t="s">
        <v>10338</v>
      </c>
      <c r="B424" s="17">
        <v>45582</v>
      </c>
      <c r="C424" s="154" t="s">
        <v>3237</v>
      </c>
      <c r="D424" s="154" t="s">
        <v>8458</v>
      </c>
      <c r="E424" s="244" t="s">
        <v>32</v>
      </c>
      <c r="F424" s="154" t="s">
        <v>6213</v>
      </c>
      <c r="G424" s="154" t="s">
        <v>1245</v>
      </c>
      <c r="H424" s="115">
        <v>2013</v>
      </c>
      <c r="I424" s="154" t="s">
        <v>6294</v>
      </c>
      <c r="J424" s="154" t="s">
        <v>6215</v>
      </c>
      <c r="K424" s="154" t="s">
        <v>6216</v>
      </c>
      <c r="L424" s="154" t="s">
        <v>6215</v>
      </c>
      <c r="M424" s="154" t="s">
        <v>6267</v>
      </c>
      <c r="O424" s="154" t="s">
        <v>6215</v>
      </c>
      <c r="Q424" s="243">
        <v>200</v>
      </c>
      <c r="R424" s="243">
        <v>185</v>
      </c>
      <c r="S424" s="243">
        <f>Q424+R424</f>
        <v>385</v>
      </c>
      <c r="T424" s="244" t="s">
        <v>6215</v>
      </c>
      <c r="U424" s="154" t="s">
        <v>7390</v>
      </c>
      <c r="V424" s="154" t="s">
        <v>6218</v>
      </c>
      <c r="W424" s="154" t="s">
        <v>6268</v>
      </c>
      <c r="Y424" s="244">
        <v>2</v>
      </c>
      <c r="Z424" s="244">
        <v>3</v>
      </c>
      <c r="AA424" s="244">
        <v>1</v>
      </c>
      <c r="AB424" s="98">
        <f>SUM(Y424:AA424)</f>
        <v>6</v>
      </c>
      <c r="AC424" s="154" t="s">
        <v>6220</v>
      </c>
      <c r="AD424" s="154" t="s">
        <v>10345</v>
      </c>
      <c r="AF424" s="315">
        <v>3</v>
      </c>
      <c r="AG424" s="315">
        <v>9</v>
      </c>
      <c r="AH424" s="12">
        <f>SUM(AF424:AG424)</f>
        <v>12</v>
      </c>
      <c r="AJ424" s="316">
        <v>19000</v>
      </c>
      <c r="AK424" s="316">
        <v>11000</v>
      </c>
      <c r="AL424" s="154" t="s">
        <v>8267</v>
      </c>
      <c r="AM424" s="154" t="s">
        <v>6215</v>
      </c>
      <c r="AN424" s="154" t="s">
        <v>6389</v>
      </c>
      <c r="AP424" s="316">
        <v>4000</v>
      </c>
      <c r="AQ424" s="113">
        <f t="shared" si="20"/>
        <v>92.85460593665924</v>
      </c>
      <c r="AR424" s="316">
        <v>5000</v>
      </c>
      <c r="AS424" s="141" t="s">
        <v>6223</v>
      </c>
      <c r="AT424" s="316">
        <v>20000</v>
      </c>
      <c r="AU424" s="316">
        <v>500000</v>
      </c>
      <c r="AV424" s="316">
        <v>300000</v>
      </c>
      <c r="AX424" s="154" t="s">
        <v>6215</v>
      </c>
      <c r="AY424" s="154" t="s">
        <v>6215</v>
      </c>
      <c r="AZ424" s="154" t="s">
        <v>6215</v>
      </c>
      <c r="BA424" s="154" t="s">
        <v>6215</v>
      </c>
      <c r="BB424" s="154" t="s">
        <v>6215</v>
      </c>
      <c r="BC424" s="154" t="s">
        <v>9728</v>
      </c>
      <c r="BD424" s="154" t="s">
        <v>6774</v>
      </c>
      <c r="BE424" s="154" t="s">
        <v>6215</v>
      </c>
      <c r="BF424" s="154" t="s">
        <v>6218</v>
      </c>
    </row>
    <row r="425" spans="1:59" x14ac:dyDescent="0.35">
      <c r="A425" s="98" t="s">
        <v>9368</v>
      </c>
      <c r="B425" s="17">
        <v>45463.684479166666</v>
      </c>
      <c r="C425" t="s">
        <v>2475</v>
      </c>
      <c r="D425" t="s">
        <v>9430</v>
      </c>
      <c r="E425" s="98" t="s">
        <v>355</v>
      </c>
      <c r="F425" t="s">
        <v>6213</v>
      </c>
      <c r="G425" t="s">
        <v>1248</v>
      </c>
      <c r="H425" s="115">
        <v>2011</v>
      </c>
      <c r="I425" t="s">
        <v>6214</v>
      </c>
      <c r="J425" t="s">
        <v>6215</v>
      </c>
      <c r="K425" t="s">
        <v>6216</v>
      </c>
      <c r="L425" t="s">
        <v>6215</v>
      </c>
      <c r="M425" t="s">
        <v>6217</v>
      </c>
      <c r="O425" t="s">
        <v>6215</v>
      </c>
      <c r="P425"/>
      <c r="S425" s="107">
        <v>138</v>
      </c>
      <c r="T425" s="98" t="s">
        <v>6215</v>
      </c>
      <c r="U425" t="s">
        <v>7390</v>
      </c>
      <c r="V425" t="s">
        <v>6218</v>
      </c>
      <c r="W425" t="s">
        <v>6219</v>
      </c>
      <c r="Y425" s="98">
        <v>0</v>
      </c>
      <c r="Z425" s="98">
        <v>6</v>
      </c>
      <c r="AA425" s="98">
        <v>6</v>
      </c>
      <c r="AB425" s="98">
        <f>SUM(Y425:AA425)</f>
        <v>12</v>
      </c>
      <c r="AC425" t="s">
        <v>6220</v>
      </c>
      <c r="AD425" t="s">
        <v>9431</v>
      </c>
      <c r="AF425" s="12">
        <v>5</v>
      </c>
      <c r="AG425" s="12">
        <v>4</v>
      </c>
      <c r="AH425" s="12">
        <f>AF425+AG425</f>
        <v>9</v>
      </c>
      <c r="AJ425" s="238">
        <v>17000</v>
      </c>
      <c r="AK425" s="238">
        <v>12000</v>
      </c>
      <c r="AL425" t="s">
        <v>8267</v>
      </c>
      <c r="AM425" t="s">
        <v>6215</v>
      </c>
      <c r="AN425" t="s">
        <v>6233</v>
      </c>
      <c r="AP425" s="238">
        <v>4590</v>
      </c>
      <c r="AQ425" s="113">
        <f t="shared" si="20"/>
        <v>106.55066031231648</v>
      </c>
      <c r="AR425" s="238">
        <v>4590</v>
      </c>
      <c r="AS425" s="141" t="s">
        <v>6223</v>
      </c>
      <c r="AT425" s="282">
        <v>500000</v>
      </c>
      <c r="AU425" s="283">
        <v>260000</v>
      </c>
      <c r="AV425" s="283">
        <v>12000</v>
      </c>
      <c r="AX425" t="s">
        <v>6215</v>
      </c>
      <c r="AY425" t="s">
        <v>6215</v>
      </c>
      <c r="AZ425" t="s">
        <v>6218</v>
      </c>
      <c r="BA425" t="s">
        <v>6215</v>
      </c>
      <c r="BB425" t="s">
        <v>6215</v>
      </c>
      <c r="BC425" t="s">
        <v>9432</v>
      </c>
      <c r="BD425" t="s">
        <v>6774</v>
      </c>
      <c r="BE425" t="s">
        <v>6218</v>
      </c>
      <c r="BF425" t="s">
        <v>6845</v>
      </c>
    </row>
    <row r="426" spans="1:59" x14ac:dyDescent="0.35">
      <c r="A426" s="98" t="s">
        <v>9015</v>
      </c>
      <c r="B426" s="17">
        <v>45393.791365740741</v>
      </c>
      <c r="C426" t="s">
        <v>2140</v>
      </c>
      <c r="D426" t="s">
        <v>9057</v>
      </c>
      <c r="E426" s="98" t="s">
        <v>32</v>
      </c>
      <c r="F426" t="s">
        <v>6213</v>
      </c>
      <c r="G426" t="s">
        <v>1245</v>
      </c>
      <c r="H426" s="115">
        <v>2015</v>
      </c>
      <c r="I426" t="s">
        <v>6230</v>
      </c>
      <c r="J426" t="s">
        <v>6215</v>
      </c>
      <c r="K426" t="s">
        <v>6216</v>
      </c>
      <c r="L426" t="s">
        <v>6215</v>
      </c>
      <c r="M426" t="s">
        <v>6217</v>
      </c>
      <c r="O426" t="s">
        <v>6218</v>
      </c>
      <c r="S426" s="107">
        <v>374</v>
      </c>
      <c r="T426" s="98" t="s">
        <v>6215</v>
      </c>
      <c r="U426" t="s">
        <v>6474</v>
      </c>
      <c r="V426" t="s">
        <v>6218</v>
      </c>
      <c r="W426" t="s">
        <v>6268</v>
      </c>
      <c r="Y426" s="98">
        <v>2</v>
      </c>
      <c r="Z426" s="98">
        <v>3</v>
      </c>
      <c r="AA426" s="98">
        <v>0</v>
      </c>
      <c r="AB426" s="98">
        <f>SUM(Y426:AA426)</f>
        <v>5</v>
      </c>
      <c r="AC426" t="s">
        <v>6220</v>
      </c>
      <c r="AD426" t="s">
        <v>9058</v>
      </c>
      <c r="AF426" s="12">
        <v>6</v>
      </c>
      <c r="AG426" s="12">
        <v>8</v>
      </c>
      <c r="AH426" s="12">
        <f>SUM(AF426:AG426)</f>
        <v>14</v>
      </c>
      <c r="AJ426" s="238">
        <v>18000</v>
      </c>
      <c r="AK426" s="238">
        <v>9000</v>
      </c>
      <c r="AL426" t="s">
        <v>7392</v>
      </c>
      <c r="AM426" t="s">
        <v>6215</v>
      </c>
      <c r="AN426" t="s">
        <v>6262</v>
      </c>
      <c r="AP426" s="238">
        <v>4000</v>
      </c>
      <c r="AQ426" s="113">
        <f t="shared" si="20"/>
        <v>92.85460593665924</v>
      </c>
      <c r="AR426" s="238">
        <v>5500</v>
      </c>
      <c r="AS426" s="141" t="s">
        <v>6223</v>
      </c>
      <c r="AT426" s="306">
        <v>99000</v>
      </c>
      <c r="AU426" s="238">
        <v>390000</v>
      </c>
      <c r="AV426" s="238">
        <v>250000</v>
      </c>
      <c r="AX426" t="s">
        <v>6215</v>
      </c>
      <c r="AY426" t="s">
        <v>6215</v>
      </c>
      <c r="AZ426" t="s">
        <v>6215</v>
      </c>
      <c r="BA426" t="s">
        <v>6215</v>
      </c>
      <c r="BB426" t="s">
        <v>6218</v>
      </c>
      <c r="BC426" t="s">
        <v>6235</v>
      </c>
      <c r="BD426" t="s">
        <v>9059</v>
      </c>
      <c r="BE426" t="s">
        <v>6218</v>
      </c>
      <c r="BF426" t="s">
        <v>6235</v>
      </c>
    </row>
    <row r="427" spans="1:59" x14ac:dyDescent="0.35">
      <c r="A427" s="98" t="s">
        <v>6663</v>
      </c>
      <c r="B427" s="17">
        <v>45054.585925925923</v>
      </c>
      <c r="C427" s="98" t="s">
        <v>6664</v>
      </c>
      <c r="D427" s="154" t="s">
        <v>6665</v>
      </c>
      <c r="E427" s="244" t="s">
        <v>139</v>
      </c>
      <c r="F427" s="98" t="s">
        <v>6213</v>
      </c>
      <c r="G427" s="98" t="s">
        <v>1245</v>
      </c>
      <c r="H427" s="115">
        <v>2014</v>
      </c>
      <c r="I427" s="98" t="s">
        <v>6294</v>
      </c>
      <c r="J427" s="98" t="s">
        <v>6295</v>
      </c>
      <c r="K427" s="98" t="s">
        <v>6245</v>
      </c>
      <c r="L427" s="98" t="s">
        <v>6215</v>
      </c>
      <c r="M427" s="98" t="s">
        <v>6217</v>
      </c>
      <c r="O427" s="98" t="s">
        <v>6218</v>
      </c>
      <c r="S427" s="107">
        <v>250</v>
      </c>
      <c r="T427" s="98" t="s">
        <v>6215</v>
      </c>
      <c r="V427" s="98" t="s">
        <v>6218</v>
      </c>
      <c r="W427" s="98" t="s">
        <v>6219</v>
      </c>
      <c r="AB427" s="98">
        <v>4</v>
      </c>
      <c r="AC427" s="98" t="s">
        <v>6220</v>
      </c>
      <c r="AD427" s="98" t="s">
        <v>6666</v>
      </c>
      <c r="AJ427" s="18"/>
      <c r="AK427" s="18"/>
      <c r="AM427" s="98" t="s">
        <v>6215</v>
      </c>
      <c r="AN427" s="98" t="s">
        <v>6262</v>
      </c>
      <c r="AP427" s="264">
        <v>3900</v>
      </c>
      <c r="AQ427" s="113">
        <f t="shared" si="20"/>
        <v>90.53324078824275</v>
      </c>
      <c r="AR427" s="18">
        <v>8700</v>
      </c>
      <c r="AS427" s="141" t="s">
        <v>6223</v>
      </c>
      <c r="AT427" s="96"/>
      <c r="AU427" s="18"/>
      <c r="AV427" s="18"/>
      <c r="AX427" s="98" t="s">
        <v>6215</v>
      </c>
      <c r="AY427" s="98" t="s">
        <v>6215</v>
      </c>
      <c r="AZ427" s="98" t="s">
        <v>6215</v>
      </c>
      <c r="BA427" s="98" t="s">
        <v>6218</v>
      </c>
      <c r="BB427" s="98" t="s">
        <v>6218</v>
      </c>
      <c r="BD427" s="98" t="s">
        <v>6667</v>
      </c>
      <c r="BF427" s="98" t="s">
        <v>6299</v>
      </c>
      <c r="BG427" s="98" t="s">
        <v>6668</v>
      </c>
    </row>
    <row r="428" spans="1:59" x14ac:dyDescent="0.35">
      <c r="A428" s="98" t="s">
        <v>7258</v>
      </c>
      <c r="B428" s="17">
        <v>45118.661377314813</v>
      </c>
      <c r="C428" s="98" t="s">
        <v>7259</v>
      </c>
      <c r="D428" t="s">
        <v>7260</v>
      </c>
      <c r="E428" s="98" t="s">
        <v>14</v>
      </c>
      <c r="F428" t="s">
        <v>6213</v>
      </c>
      <c r="G428" t="s">
        <v>1248</v>
      </c>
      <c r="H428" s="115">
        <v>2010</v>
      </c>
      <c r="I428" s="98" t="s">
        <v>6230</v>
      </c>
      <c r="J428" s="98" t="s">
        <v>6215</v>
      </c>
      <c r="K428" s="98" t="s">
        <v>6216</v>
      </c>
      <c r="L428" s="98" t="s">
        <v>6215</v>
      </c>
      <c r="M428" s="98" t="s">
        <v>6217</v>
      </c>
      <c r="O428" s="98" t="s">
        <v>6215</v>
      </c>
      <c r="Q428" s="107">
        <v>153</v>
      </c>
      <c r="R428" s="107">
        <v>169</v>
      </c>
      <c r="S428" s="107">
        <v>322</v>
      </c>
      <c r="T428" s="98" t="s">
        <v>6215</v>
      </c>
      <c r="V428" s="98" t="s">
        <v>6218</v>
      </c>
      <c r="W428" s="98" t="s">
        <v>6219</v>
      </c>
      <c r="Y428" s="98">
        <v>6</v>
      </c>
      <c r="Z428" s="98">
        <v>7</v>
      </c>
      <c r="AA428" s="98">
        <v>0</v>
      </c>
      <c r="AB428" s="98">
        <v>13</v>
      </c>
      <c r="AC428" s="98" t="s">
        <v>6220</v>
      </c>
      <c r="AD428" s="98" t="s">
        <v>7261</v>
      </c>
      <c r="AJ428" s="18"/>
      <c r="AK428" s="18"/>
      <c r="AN428" s="98" t="s">
        <v>6233</v>
      </c>
      <c r="AP428" s="264">
        <v>3900</v>
      </c>
      <c r="AQ428" s="113">
        <f t="shared" si="20"/>
        <v>90.53324078824275</v>
      </c>
      <c r="AR428" s="18">
        <v>4400</v>
      </c>
      <c r="AS428" s="141" t="s">
        <v>6223</v>
      </c>
      <c r="AT428" s="96"/>
      <c r="AU428" s="18">
        <v>85000</v>
      </c>
      <c r="AV428" s="18"/>
      <c r="AX428" s="98" t="s">
        <v>6215</v>
      </c>
      <c r="AY428" s="98" t="s">
        <v>6215</v>
      </c>
      <c r="AZ428" s="98" t="s">
        <v>6215</v>
      </c>
      <c r="BA428" s="98" t="s">
        <v>6215</v>
      </c>
      <c r="BB428" s="98" t="s">
        <v>6218</v>
      </c>
      <c r="BD428" s="98" t="s">
        <v>7262</v>
      </c>
      <c r="BF428" s="98" t="s">
        <v>6235</v>
      </c>
      <c r="BG428" s="98" t="s">
        <v>7263</v>
      </c>
    </row>
    <row r="429" spans="1:59" x14ac:dyDescent="0.35">
      <c r="A429" s="98" t="s">
        <v>10756</v>
      </c>
      <c r="B429" s="17">
        <v>45709.511365740742</v>
      </c>
      <c r="C429" s="154" t="s">
        <v>4203</v>
      </c>
      <c r="D429" s="154" t="s">
        <v>10900</v>
      </c>
      <c r="E429" s="244" t="s">
        <v>476</v>
      </c>
      <c r="F429" s="154" t="s">
        <v>6684</v>
      </c>
      <c r="G429" s="154" t="s">
        <v>1248</v>
      </c>
      <c r="H429" s="115">
        <v>2008</v>
      </c>
      <c r="I429" s="154" t="s">
        <v>6214</v>
      </c>
      <c r="J429" s="154" t="s">
        <v>6215</v>
      </c>
      <c r="K429" s="154" t="s">
        <v>6216</v>
      </c>
      <c r="L429" s="154" t="s">
        <v>6215</v>
      </c>
      <c r="M429" s="154" t="s">
        <v>6267</v>
      </c>
      <c r="O429" s="154" t="s">
        <v>6215</v>
      </c>
      <c r="Q429" s="243">
        <v>250</v>
      </c>
      <c r="R429" s="243">
        <v>300</v>
      </c>
      <c r="S429" s="243">
        <f>Q429+R429</f>
        <v>550</v>
      </c>
      <c r="T429" s="154" t="s">
        <v>6215</v>
      </c>
      <c r="U429" s="154" t="s">
        <v>8150</v>
      </c>
      <c r="V429" s="154" t="s">
        <v>6215</v>
      </c>
      <c r="W429" s="154" t="s">
        <v>6219</v>
      </c>
      <c r="Y429" s="244">
        <v>12</v>
      </c>
      <c r="Z429" s="244">
        <v>15</v>
      </c>
      <c r="AA429" s="244">
        <v>3</v>
      </c>
      <c r="AB429" s="98">
        <f>SUM(Y429:AA429)</f>
        <v>30</v>
      </c>
      <c r="AC429" s="154" t="s">
        <v>6246</v>
      </c>
      <c r="AD429" s="154" t="s">
        <v>6219</v>
      </c>
      <c r="AF429" s="315">
        <v>10</v>
      </c>
      <c r="AG429" s="315">
        <v>15</v>
      </c>
      <c r="AH429" s="12">
        <f>SUM(AF429:AG429)</f>
        <v>25</v>
      </c>
      <c r="AJ429" s="316">
        <v>20000</v>
      </c>
      <c r="AK429" s="316">
        <v>8000</v>
      </c>
      <c r="AL429" s="154" t="s">
        <v>8363</v>
      </c>
      <c r="AM429" s="154" t="s">
        <v>6215</v>
      </c>
      <c r="AN429" s="154" t="s">
        <v>6233</v>
      </c>
      <c r="AP429" s="316">
        <v>4500</v>
      </c>
      <c r="AQ429" s="113">
        <f t="shared" si="20"/>
        <v>104.46143167874165</v>
      </c>
      <c r="AR429" s="316">
        <v>5000</v>
      </c>
      <c r="AS429" s="141" t="s">
        <v>6223</v>
      </c>
      <c r="AT429" s="316">
        <v>4000</v>
      </c>
      <c r="AU429" s="316">
        <v>100000</v>
      </c>
      <c r="AV429" s="316">
        <v>50000</v>
      </c>
      <c r="AX429" s="154" t="s">
        <v>6215</v>
      </c>
      <c r="AY429" s="154" t="s">
        <v>6215</v>
      </c>
      <c r="AZ429" s="154" t="s">
        <v>6215</v>
      </c>
      <c r="BA429" s="154" t="s">
        <v>6215</v>
      </c>
      <c r="BB429" s="154" t="s">
        <v>6215</v>
      </c>
      <c r="BC429" s="154" t="s">
        <v>10901</v>
      </c>
      <c r="BD429" s="154" t="s">
        <v>10902</v>
      </c>
      <c r="BE429" s="154" t="s">
        <v>6218</v>
      </c>
      <c r="BF429" s="154" t="s">
        <v>10903</v>
      </c>
    </row>
    <row r="430" spans="1:59" x14ac:dyDescent="0.35">
      <c r="A430" s="98" t="s">
        <v>10711</v>
      </c>
      <c r="B430" s="334">
        <v>45684.656840277778</v>
      </c>
      <c r="C430" s="281" t="s">
        <v>4047</v>
      </c>
      <c r="D430" s="281" t="s">
        <v>7826</v>
      </c>
      <c r="E430" s="244" t="s">
        <v>230</v>
      </c>
      <c r="F430" s="281" t="s">
        <v>6481</v>
      </c>
      <c r="G430" s="281" t="s">
        <v>1245</v>
      </c>
      <c r="H430" s="335">
        <v>2023</v>
      </c>
      <c r="I430" s="281" t="s">
        <v>6230</v>
      </c>
      <c r="J430" s="281" t="s">
        <v>6215</v>
      </c>
      <c r="K430" s="281" t="s">
        <v>6216</v>
      </c>
      <c r="L430" s="281" t="s">
        <v>6215</v>
      </c>
      <c r="M430" s="281" t="s">
        <v>6267</v>
      </c>
      <c r="O430" s="281" t="s">
        <v>6215</v>
      </c>
      <c r="Q430" s="319">
        <v>17</v>
      </c>
      <c r="R430" s="319">
        <v>60</v>
      </c>
      <c r="S430" s="319">
        <f>Q430+R430</f>
        <v>77</v>
      </c>
      <c r="T430" s="281" t="s">
        <v>6215</v>
      </c>
      <c r="U430" s="281" t="s">
        <v>6474</v>
      </c>
      <c r="V430" s="281" t="s">
        <v>6218</v>
      </c>
      <c r="W430" s="281" t="s">
        <v>6219</v>
      </c>
      <c r="Y430" s="336">
        <v>2</v>
      </c>
      <c r="Z430" s="336">
        <v>3</v>
      </c>
      <c r="AA430" s="336">
        <v>2</v>
      </c>
      <c r="AB430" s="98">
        <f>SUM(Y430:AA430)</f>
        <v>7</v>
      </c>
      <c r="AC430" s="281" t="s">
        <v>6220</v>
      </c>
      <c r="AD430" s="281" t="s">
        <v>7465</v>
      </c>
      <c r="AF430" s="337">
        <v>1</v>
      </c>
      <c r="AG430" s="337">
        <v>3</v>
      </c>
      <c r="AH430" s="12">
        <f>SUM(AF430:AG430)</f>
        <v>4</v>
      </c>
      <c r="AJ430" s="338">
        <v>15000</v>
      </c>
      <c r="AK430" s="338">
        <v>8000</v>
      </c>
      <c r="AL430" s="281" t="s">
        <v>7392</v>
      </c>
      <c r="AM430" s="281" t="s">
        <v>6215</v>
      </c>
      <c r="AN430" s="281" t="s">
        <v>6262</v>
      </c>
      <c r="AP430" s="338">
        <v>10000</v>
      </c>
      <c r="AQ430" s="113">
        <f t="shared" si="20"/>
        <v>232.13651484164811</v>
      </c>
      <c r="AR430" s="338">
        <v>15000</v>
      </c>
      <c r="AS430" s="141" t="s">
        <v>6223</v>
      </c>
      <c r="AT430" s="338">
        <v>150000</v>
      </c>
      <c r="AU430" s="338">
        <v>100000</v>
      </c>
      <c r="AV430" s="338">
        <v>150000</v>
      </c>
      <c r="AX430" s="281" t="s">
        <v>6215</v>
      </c>
      <c r="AY430" s="281" t="s">
        <v>6215</v>
      </c>
      <c r="AZ430" s="281" t="s">
        <v>6215</v>
      </c>
      <c r="BA430" s="281" t="s">
        <v>6215</v>
      </c>
      <c r="BB430" s="281" t="s">
        <v>6215</v>
      </c>
      <c r="BC430" s="281" t="s">
        <v>6774</v>
      </c>
      <c r="BD430" s="281" t="s">
        <v>6774</v>
      </c>
      <c r="BE430" s="281" t="s">
        <v>6218</v>
      </c>
      <c r="BF430" s="281" t="s">
        <v>7311</v>
      </c>
    </row>
    <row r="431" spans="1:59" x14ac:dyDescent="0.35">
      <c r="A431" s="98" t="s">
        <v>10320</v>
      </c>
      <c r="B431" s="17">
        <v>45590.814444444448</v>
      </c>
      <c r="C431" s="154" t="s">
        <v>3341</v>
      </c>
      <c r="D431" s="154" t="s">
        <v>10400</v>
      </c>
      <c r="E431" s="244" t="s">
        <v>14</v>
      </c>
      <c r="F431" s="154" t="s">
        <v>6213</v>
      </c>
      <c r="G431" s="154" t="s">
        <v>1245</v>
      </c>
      <c r="H431" s="115">
        <v>2000</v>
      </c>
      <c r="I431" s="154" t="s">
        <v>6214</v>
      </c>
      <c r="J431" s="154" t="s">
        <v>6218</v>
      </c>
      <c r="K431" s="154" t="s">
        <v>6216</v>
      </c>
      <c r="L431" s="154" t="s">
        <v>6215</v>
      </c>
      <c r="M431" s="154" t="s">
        <v>6231</v>
      </c>
      <c r="O431" s="154" t="s">
        <v>6218</v>
      </c>
      <c r="Q431" s="243">
        <v>129</v>
      </c>
      <c r="R431" s="243">
        <v>176</v>
      </c>
      <c r="S431" s="243">
        <f>Q431+R431</f>
        <v>305</v>
      </c>
      <c r="T431" s="244" t="s">
        <v>6215</v>
      </c>
      <c r="U431" s="154" t="s">
        <v>8150</v>
      </c>
      <c r="V431" s="154" t="s">
        <v>6215</v>
      </c>
      <c r="W431" s="154" t="s">
        <v>6219</v>
      </c>
      <c r="Y431" s="244">
        <v>5</v>
      </c>
      <c r="Z431" s="244">
        <v>5</v>
      </c>
      <c r="AA431" s="244">
        <v>1</v>
      </c>
      <c r="AB431" s="98">
        <f>SUM(Y431:AA431)</f>
        <v>11</v>
      </c>
      <c r="AC431" s="154" t="s">
        <v>6220</v>
      </c>
      <c r="AD431" s="154" t="s">
        <v>10411</v>
      </c>
      <c r="AF431" s="315">
        <v>5</v>
      </c>
      <c r="AG431" s="315">
        <v>12</v>
      </c>
      <c r="AH431" s="12">
        <f>SUM(AF431:AG431)</f>
        <v>17</v>
      </c>
      <c r="AJ431" s="316">
        <v>17000</v>
      </c>
      <c r="AK431" s="316">
        <v>10000</v>
      </c>
      <c r="AL431" s="154" t="s">
        <v>7392</v>
      </c>
      <c r="AM431" s="154" t="s">
        <v>6215</v>
      </c>
      <c r="AN431" s="154" t="s">
        <v>6262</v>
      </c>
      <c r="AP431" s="316">
        <v>3400</v>
      </c>
      <c r="AQ431" s="113">
        <f t="shared" si="20"/>
        <v>78.926415046160358</v>
      </c>
      <c r="AR431" s="316">
        <v>3400</v>
      </c>
      <c r="AS431" s="141" t="s">
        <v>6223</v>
      </c>
      <c r="AT431" s="316">
        <v>2000</v>
      </c>
      <c r="AU431" s="316">
        <v>549000</v>
      </c>
      <c r="AV431" s="316">
        <v>300000</v>
      </c>
      <c r="AX431" s="154" t="s">
        <v>6215</v>
      </c>
      <c r="AY431" s="154" t="s">
        <v>6215</v>
      </c>
      <c r="AZ431" s="154" t="s">
        <v>6215</v>
      </c>
      <c r="BA431" s="154" t="s">
        <v>6215</v>
      </c>
      <c r="BB431" s="154" t="s">
        <v>6215</v>
      </c>
      <c r="BC431" s="154" t="s">
        <v>9966</v>
      </c>
      <c r="BD431" s="154" t="s">
        <v>6774</v>
      </c>
      <c r="BE431" s="154" t="s">
        <v>6215</v>
      </c>
      <c r="BF431" s="154" t="s">
        <v>8623</v>
      </c>
    </row>
    <row r="432" spans="1:59" x14ac:dyDescent="0.35">
      <c r="A432" s="98" t="s">
        <v>9524</v>
      </c>
      <c r="B432" s="17">
        <v>45463.538206018522</v>
      </c>
      <c r="C432" t="s">
        <v>2463</v>
      </c>
      <c r="D432" t="s">
        <v>9414</v>
      </c>
      <c r="E432" s="98" t="s">
        <v>1816</v>
      </c>
      <c r="F432" t="s">
        <v>6684</v>
      </c>
      <c r="G432" t="s">
        <v>1248</v>
      </c>
      <c r="H432" s="115">
        <v>2002</v>
      </c>
      <c r="I432" t="s">
        <v>6214</v>
      </c>
      <c r="J432" t="s">
        <v>6215</v>
      </c>
      <c r="K432" t="s">
        <v>6216</v>
      </c>
      <c r="L432" t="s">
        <v>6215</v>
      </c>
      <c r="M432" t="s">
        <v>6267</v>
      </c>
      <c r="O432" t="s">
        <v>6215</v>
      </c>
      <c r="P432"/>
      <c r="S432" s="107">
        <v>415</v>
      </c>
      <c r="T432" s="98" t="s">
        <v>6215</v>
      </c>
      <c r="U432" t="s">
        <v>7390</v>
      </c>
      <c r="V432" t="s">
        <v>6215</v>
      </c>
      <c r="W432" t="s">
        <v>6219</v>
      </c>
      <c r="Y432" s="98">
        <v>6</v>
      </c>
      <c r="Z432" s="98">
        <v>10</v>
      </c>
      <c r="AA432" s="98">
        <v>0</v>
      </c>
      <c r="AB432" s="98">
        <f>SUM(Y432:AA432)</f>
        <v>16</v>
      </c>
      <c r="AC432" t="s">
        <v>6254</v>
      </c>
      <c r="AD432" t="s">
        <v>6219</v>
      </c>
      <c r="AF432" s="12">
        <v>7</v>
      </c>
      <c r="AG432" s="12">
        <v>11</v>
      </c>
      <c r="AH432" s="12">
        <f>AF432+AG432</f>
        <v>18</v>
      </c>
      <c r="AJ432" s="238">
        <v>15000</v>
      </c>
      <c r="AK432" s="238">
        <v>12000</v>
      </c>
      <c r="AL432" t="s">
        <v>7392</v>
      </c>
      <c r="AM432" t="s">
        <v>6215</v>
      </c>
      <c r="AN432" t="s">
        <v>6262</v>
      </c>
      <c r="AP432" s="238">
        <v>8500</v>
      </c>
      <c r="AQ432" s="113">
        <f t="shared" si="20"/>
        <v>197.31603761540089</v>
      </c>
      <c r="AR432" s="238">
        <v>19500</v>
      </c>
      <c r="AS432" s="141" t="s">
        <v>6223</v>
      </c>
      <c r="AT432" s="282">
        <v>19500</v>
      </c>
      <c r="AU432" s="283">
        <v>200000</v>
      </c>
      <c r="AV432" s="283">
        <v>70000</v>
      </c>
      <c r="AX432" t="s">
        <v>6215</v>
      </c>
      <c r="AY432" t="s">
        <v>6215</v>
      </c>
      <c r="AZ432" t="s">
        <v>6215</v>
      </c>
      <c r="BA432" t="s">
        <v>6218</v>
      </c>
      <c r="BB432" t="s">
        <v>6215</v>
      </c>
      <c r="BC432" t="s">
        <v>9415</v>
      </c>
      <c r="BD432" t="s">
        <v>9416</v>
      </c>
      <c r="BE432" t="s">
        <v>6218</v>
      </c>
      <c r="BF432" t="s">
        <v>7123</v>
      </c>
    </row>
    <row r="433" spans="1:59" x14ac:dyDescent="0.35">
      <c r="A433" s="98" t="s">
        <v>6321</v>
      </c>
      <c r="B433" s="17">
        <v>44966.584050925929</v>
      </c>
      <c r="C433" s="98" t="s">
        <v>544</v>
      </c>
      <c r="D433" s="98" t="s">
        <v>6322</v>
      </c>
      <c r="E433" s="98" t="s">
        <v>420</v>
      </c>
      <c r="F433" s="242" t="s">
        <v>6323</v>
      </c>
      <c r="G433" s="242" t="s">
        <v>1245</v>
      </c>
      <c r="H433" s="115">
        <v>2015</v>
      </c>
      <c r="I433" s="98" t="s">
        <v>6294</v>
      </c>
      <c r="J433" s="98" t="s">
        <v>6295</v>
      </c>
      <c r="K433" s="98" t="s">
        <v>6216</v>
      </c>
      <c r="L433" s="98" t="s">
        <v>6218</v>
      </c>
      <c r="M433" s="98" t="s">
        <v>6231</v>
      </c>
      <c r="O433" s="98" t="s">
        <v>6218</v>
      </c>
      <c r="S433" s="107">
        <v>210</v>
      </c>
      <c r="T433" s="98" t="s">
        <v>6215</v>
      </c>
      <c r="V433" s="98" t="s">
        <v>6215</v>
      </c>
      <c r="W433" s="98" t="s">
        <v>6296</v>
      </c>
      <c r="AB433" s="98">
        <v>9</v>
      </c>
      <c r="AC433" s="98" t="s">
        <v>6246</v>
      </c>
      <c r="AD433" s="98" t="s">
        <v>6324</v>
      </c>
      <c r="AJ433" s="18"/>
      <c r="AK433" s="18"/>
      <c r="AN433" s="98" t="s">
        <v>6262</v>
      </c>
      <c r="AP433" s="264">
        <v>3900</v>
      </c>
      <c r="AQ433" s="113">
        <f t="shared" si="20"/>
        <v>90.53324078824275</v>
      </c>
      <c r="AR433" s="18">
        <v>5400</v>
      </c>
      <c r="AS433" s="141" t="s">
        <v>6223</v>
      </c>
      <c r="AT433" s="96"/>
      <c r="AU433" s="18">
        <v>100000</v>
      </c>
      <c r="AV433" s="18"/>
      <c r="AX433" s="98" t="s">
        <v>6215</v>
      </c>
      <c r="AY433" s="98" t="s">
        <v>6215</v>
      </c>
      <c r="AZ433" s="98" t="s">
        <v>6215</v>
      </c>
      <c r="BA433" s="98" t="s">
        <v>6215</v>
      </c>
      <c r="BB433" s="98" t="s">
        <v>6218</v>
      </c>
      <c r="BD433" s="98" t="s">
        <v>6325</v>
      </c>
      <c r="BF433" s="98" t="s">
        <v>6299</v>
      </c>
      <c r="BG433" s="98" t="s">
        <v>6326</v>
      </c>
    </row>
    <row r="434" spans="1:59" x14ac:dyDescent="0.35">
      <c r="A434" s="98" t="s">
        <v>9920</v>
      </c>
      <c r="B434" s="17">
        <v>45484.594305555554</v>
      </c>
      <c r="C434" t="s">
        <v>9624</v>
      </c>
      <c r="D434" t="s">
        <v>9625</v>
      </c>
      <c r="E434" s="98" t="s">
        <v>285</v>
      </c>
      <c r="F434" t="s">
        <v>6293</v>
      </c>
      <c r="G434" t="s">
        <v>1245</v>
      </c>
      <c r="H434" s="115">
        <v>2012</v>
      </c>
      <c r="I434" t="s">
        <v>6214</v>
      </c>
      <c r="J434" t="s">
        <v>6215</v>
      </c>
      <c r="K434" t="s">
        <v>6216</v>
      </c>
      <c r="L434" t="s">
        <v>6215</v>
      </c>
      <c r="M434" t="s">
        <v>6267</v>
      </c>
      <c r="O434" t="s">
        <v>6215</v>
      </c>
      <c r="S434" s="107">
        <v>110</v>
      </c>
      <c r="T434" s="98" t="s">
        <v>6215</v>
      </c>
      <c r="U434" t="s">
        <v>6474</v>
      </c>
      <c r="V434" t="s">
        <v>6215</v>
      </c>
      <c r="W434" t="s">
        <v>6219</v>
      </c>
      <c r="Y434" s="98">
        <v>2</v>
      </c>
      <c r="Z434" s="98">
        <v>2</v>
      </c>
      <c r="AA434" s="98">
        <v>1</v>
      </c>
      <c r="AB434" s="98">
        <f>Y434+Z434+AA434</f>
        <v>5</v>
      </c>
      <c r="AC434" t="s">
        <v>6254</v>
      </c>
      <c r="AD434" t="s">
        <v>9626</v>
      </c>
      <c r="AF434" s="12">
        <v>2</v>
      </c>
      <c r="AG434" s="12">
        <v>3</v>
      </c>
      <c r="AH434" s="12">
        <f>AF434+AG434</f>
        <v>5</v>
      </c>
      <c r="AJ434" s="238">
        <v>10000</v>
      </c>
      <c r="AK434" s="238">
        <v>8000</v>
      </c>
      <c r="AL434" t="s">
        <v>8267</v>
      </c>
      <c r="AM434" t="s">
        <v>6215</v>
      </c>
      <c r="AN434" t="s">
        <v>6262</v>
      </c>
      <c r="AP434" s="238">
        <v>6500</v>
      </c>
      <c r="AQ434" s="113">
        <f t="shared" si="20"/>
        <v>150.88873464707126</v>
      </c>
      <c r="AR434" s="238">
        <v>7500</v>
      </c>
      <c r="AS434" s="141" t="s">
        <v>6223</v>
      </c>
      <c r="AT434" s="238">
        <v>7500</v>
      </c>
      <c r="AU434" s="238">
        <v>0</v>
      </c>
      <c r="AV434" s="238">
        <v>60000</v>
      </c>
      <c r="AX434" t="s">
        <v>6218</v>
      </c>
      <c r="AY434" t="s">
        <v>6215</v>
      </c>
      <c r="AZ434" t="s">
        <v>6215</v>
      </c>
      <c r="BA434" t="s">
        <v>6215</v>
      </c>
      <c r="BB434" t="s">
        <v>6215</v>
      </c>
      <c r="BC434" t="s">
        <v>9188</v>
      </c>
      <c r="BD434" t="s">
        <v>9627</v>
      </c>
      <c r="BE434" t="s">
        <v>6218</v>
      </c>
      <c r="BF434" t="s">
        <v>6218</v>
      </c>
    </row>
    <row r="435" spans="1:59" x14ac:dyDescent="0.35">
      <c r="A435" s="98" t="s">
        <v>7821</v>
      </c>
      <c r="B435" s="229">
        <v>44881.514490740738</v>
      </c>
      <c r="C435" s="154" t="s">
        <v>656</v>
      </c>
      <c r="D435" t="s">
        <v>7822</v>
      </c>
      <c r="E435" s="98" t="s">
        <v>230</v>
      </c>
      <c r="F435" s="98" t="s">
        <v>6394</v>
      </c>
      <c r="G435" s="98" t="s">
        <v>1245</v>
      </c>
      <c r="H435" s="115">
        <v>2017</v>
      </c>
      <c r="I435" s="98" t="s">
        <v>6214</v>
      </c>
      <c r="J435" s="98" t="s">
        <v>6295</v>
      </c>
      <c r="K435" s="98" t="s">
        <v>6216</v>
      </c>
      <c r="L435" s="98" t="s">
        <v>6218</v>
      </c>
      <c r="M435" s="98" t="s">
        <v>6231</v>
      </c>
      <c r="O435" s="98" t="s">
        <v>6218</v>
      </c>
      <c r="Q435" s="107">
        <v>70</v>
      </c>
      <c r="R435" s="107">
        <v>84</v>
      </c>
      <c r="S435" s="107">
        <f>SUM(Q435:R435)</f>
        <v>154</v>
      </c>
      <c r="T435" s="98" t="s">
        <v>6215</v>
      </c>
      <c r="V435" s="98" t="s">
        <v>6218</v>
      </c>
      <c r="W435" s="98" t="s">
        <v>6268</v>
      </c>
      <c r="AB435" s="98">
        <v>6</v>
      </c>
      <c r="AC435" s="98" t="s">
        <v>6254</v>
      </c>
      <c r="AD435" s="98" t="s">
        <v>7823</v>
      </c>
      <c r="AJ435" s="18"/>
      <c r="AK435" s="18"/>
      <c r="AN435" s="98" t="s">
        <v>6616</v>
      </c>
      <c r="AP435" s="264">
        <v>3700</v>
      </c>
      <c r="AQ435" s="113">
        <f t="shared" si="20"/>
        <v>85.890510491409799</v>
      </c>
      <c r="AR435" s="18">
        <v>4700</v>
      </c>
      <c r="AS435" s="141" t="s">
        <v>6223</v>
      </c>
      <c r="AT435" s="96"/>
      <c r="AU435" s="18"/>
      <c r="AV435" s="18"/>
      <c r="AX435" s="98" t="s">
        <v>6215</v>
      </c>
      <c r="AY435" s="98" t="s">
        <v>6215</v>
      </c>
      <c r="AZ435" s="98" t="s">
        <v>6215</v>
      </c>
      <c r="BA435" s="98" t="s">
        <v>6215</v>
      </c>
      <c r="BB435" s="98" t="s">
        <v>6218</v>
      </c>
      <c r="BD435" s="98" t="s">
        <v>6490</v>
      </c>
      <c r="BF435" s="98" t="s">
        <v>6271</v>
      </c>
      <c r="BG435" s="98" t="s">
        <v>7824</v>
      </c>
    </row>
    <row r="436" spans="1:59" x14ac:dyDescent="0.35">
      <c r="A436" s="98" t="s">
        <v>7307</v>
      </c>
      <c r="B436" s="17">
        <v>45121.483611111114</v>
      </c>
      <c r="C436" s="98" t="s">
        <v>7308</v>
      </c>
      <c r="D436" s="98" t="s">
        <v>6293</v>
      </c>
      <c r="E436" s="98" t="s">
        <v>285</v>
      </c>
      <c r="F436" s="98" t="s">
        <v>6293</v>
      </c>
      <c r="G436" s="98" t="s">
        <v>1245</v>
      </c>
      <c r="H436" s="115">
        <v>1999</v>
      </c>
      <c r="I436" s="98" t="s">
        <v>6214</v>
      </c>
      <c r="J436" s="98" t="s">
        <v>6215</v>
      </c>
      <c r="K436" s="98" t="s">
        <v>6216</v>
      </c>
      <c r="L436" s="98" t="s">
        <v>6215</v>
      </c>
      <c r="M436" s="98" t="s">
        <v>6231</v>
      </c>
      <c r="O436" s="98" t="s">
        <v>6218</v>
      </c>
      <c r="S436" s="107">
        <v>274</v>
      </c>
      <c r="T436" s="98" t="s">
        <v>6215</v>
      </c>
      <c r="V436" s="98" t="s">
        <v>6215</v>
      </c>
      <c r="W436" s="98" t="s">
        <v>6268</v>
      </c>
      <c r="AB436" s="98">
        <v>12</v>
      </c>
      <c r="AC436" s="98" t="s">
        <v>6220</v>
      </c>
      <c r="AD436" s="98" t="s">
        <v>7309</v>
      </c>
      <c r="AJ436" s="18"/>
      <c r="AK436" s="18"/>
      <c r="AN436" s="98" t="s">
        <v>6248</v>
      </c>
      <c r="AP436" s="264">
        <v>5200</v>
      </c>
      <c r="AQ436" s="113">
        <f t="shared" si="20"/>
        <v>120.71098771765701</v>
      </c>
      <c r="AR436" s="18">
        <v>5800</v>
      </c>
      <c r="AS436" s="141" t="s">
        <v>6223</v>
      </c>
      <c r="AT436" s="96"/>
      <c r="AU436" s="18"/>
      <c r="AV436" s="18"/>
      <c r="AX436" s="98" t="s">
        <v>6215</v>
      </c>
      <c r="AY436" s="98" t="s">
        <v>6215</v>
      </c>
      <c r="AZ436" s="98" t="s">
        <v>6215</v>
      </c>
      <c r="BA436" s="98" t="s">
        <v>6215</v>
      </c>
      <c r="BB436" s="98" t="s">
        <v>6215</v>
      </c>
      <c r="BD436" s="98" t="s">
        <v>7310</v>
      </c>
      <c r="BF436" s="98" t="s">
        <v>7311</v>
      </c>
      <c r="BG436" s="98" t="s">
        <v>7312</v>
      </c>
    </row>
    <row r="437" spans="1:59" x14ac:dyDescent="0.35">
      <c r="A437" s="98" t="s">
        <v>11643</v>
      </c>
      <c r="B437" s="117">
        <v>45919.797511574077</v>
      </c>
      <c r="C437" s="154" t="s">
        <v>6140</v>
      </c>
      <c r="D437" s="154" t="s">
        <v>11734</v>
      </c>
      <c r="E437" s="131" t="s">
        <v>956</v>
      </c>
      <c r="F437" s="154" t="s">
        <v>6293</v>
      </c>
      <c r="G437" s="154" t="s">
        <v>1248</v>
      </c>
      <c r="H437" s="115">
        <v>2014</v>
      </c>
      <c r="I437" s="154" t="s">
        <v>6294</v>
      </c>
      <c r="J437" s="154" t="s">
        <v>6215</v>
      </c>
      <c r="K437" s="154" t="s">
        <v>6216</v>
      </c>
      <c r="L437" s="154" t="s">
        <v>6218</v>
      </c>
      <c r="M437" s="154" t="s">
        <v>6231</v>
      </c>
      <c r="O437" s="154" t="s">
        <v>6218</v>
      </c>
      <c r="Q437" s="129">
        <v>96</v>
      </c>
      <c r="R437" s="129">
        <v>100</v>
      </c>
      <c r="S437" s="129">
        <v>196</v>
      </c>
      <c r="T437" s="154" t="s">
        <v>6215</v>
      </c>
      <c r="U437" s="154" t="s">
        <v>6474</v>
      </c>
      <c r="V437" s="154" t="s">
        <v>6218</v>
      </c>
      <c r="W437" s="154" t="s">
        <v>6268</v>
      </c>
      <c r="Y437" s="98">
        <v>3</v>
      </c>
      <c r="Z437" s="98">
        <v>3</v>
      </c>
      <c r="AA437" s="98">
        <v>1</v>
      </c>
      <c r="AB437" s="98">
        <v>7</v>
      </c>
      <c r="AC437" s="154" t="s">
        <v>6220</v>
      </c>
      <c r="AD437" s="154" t="s">
        <v>9122</v>
      </c>
      <c r="AF437" s="12">
        <v>4</v>
      </c>
      <c r="AG437" s="12">
        <v>6</v>
      </c>
      <c r="AH437" s="12">
        <v>10</v>
      </c>
      <c r="AJ437" s="355">
        <v>8000</v>
      </c>
      <c r="AK437" s="355">
        <v>5000</v>
      </c>
      <c r="AL437" s="98" t="s">
        <v>6474</v>
      </c>
      <c r="AM437" s="98" t="s">
        <v>6215</v>
      </c>
      <c r="AN437" s="98" t="s">
        <v>6233</v>
      </c>
      <c r="AP437" s="358">
        <v>3300</v>
      </c>
      <c r="AQ437" s="113">
        <f>(AP437*3)/129.2404</f>
        <v>76.601434226449314</v>
      </c>
      <c r="AR437" s="355">
        <v>3300</v>
      </c>
      <c r="AS437" s="154" t="s">
        <v>6223</v>
      </c>
      <c r="AT437" s="356">
        <v>200000</v>
      </c>
      <c r="AU437" s="356">
        <v>100000</v>
      </c>
      <c r="AV437" s="356">
        <v>50000</v>
      </c>
      <c r="AX437" s="154" t="s">
        <v>6215</v>
      </c>
      <c r="AY437" s="154" t="s">
        <v>6215</v>
      </c>
      <c r="AZ437" s="154" t="s">
        <v>6215</v>
      </c>
      <c r="BA437" s="154" t="s">
        <v>6215</v>
      </c>
      <c r="BB437" s="154" t="s">
        <v>6218</v>
      </c>
      <c r="BC437" s="154" t="s">
        <v>6774</v>
      </c>
      <c r="BD437" s="154" t="s">
        <v>6774</v>
      </c>
      <c r="BE437" s="154" t="s">
        <v>6218</v>
      </c>
      <c r="BF437" s="154" t="s">
        <v>6218</v>
      </c>
    </row>
    <row r="438" spans="1:59" x14ac:dyDescent="0.35">
      <c r="A438" s="98" t="s">
        <v>10368</v>
      </c>
      <c r="B438" s="17">
        <v>45583.715891203705</v>
      </c>
      <c r="C438" s="154" t="s">
        <v>3270</v>
      </c>
      <c r="D438" s="154" t="s">
        <v>10373</v>
      </c>
      <c r="E438" s="244" t="s">
        <v>58</v>
      </c>
      <c r="F438" s="154" t="s">
        <v>6286</v>
      </c>
      <c r="G438" s="154" t="s">
        <v>1245</v>
      </c>
      <c r="H438" s="115">
        <v>2022</v>
      </c>
      <c r="I438" s="154" t="s">
        <v>6214</v>
      </c>
      <c r="J438" s="154" t="s">
        <v>6218</v>
      </c>
      <c r="K438" s="154" t="s">
        <v>6216</v>
      </c>
      <c r="L438" s="154" t="s">
        <v>6218</v>
      </c>
      <c r="M438" s="154" t="s">
        <v>6231</v>
      </c>
      <c r="O438" s="154" t="s">
        <v>6218</v>
      </c>
      <c r="Q438" s="243">
        <v>16</v>
      </c>
      <c r="R438" s="243">
        <v>17</v>
      </c>
      <c r="S438" s="243">
        <f>Q438+R438</f>
        <v>33</v>
      </c>
      <c r="T438" s="244" t="s">
        <v>6215</v>
      </c>
      <c r="U438" s="154" t="s">
        <v>6474</v>
      </c>
      <c r="V438" s="154" t="s">
        <v>6218</v>
      </c>
      <c r="W438" s="154" t="s">
        <v>6219</v>
      </c>
      <c r="Y438" s="244">
        <v>2</v>
      </c>
      <c r="Z438" s="244">
        <v>2</v>
      </c>
      <c r="AA438" s="244">
        <v>2</v>
      </c>
      <c r="AB438" s="98">
        <f>SUM(Y438:AA438)</f>
        <v>6</v>
      </c>
      <c r="AC438" s="154" t="s">
        <v>6220</v>
      </c>
      <c r="AD438" s="154" t="s">
        <v>10374</v>
      </c>
      <c r="AF438" s="315">
        <v>1</v>
      </c>
      <c r="AG438" s="315">
        <v>3</v>
      </c>
      <c r="AH438" s="12">
        <f>SUM(AF438:AG438)</f>
        <v>4</v>
      </c>
      <c r="AJ438" s="316">
        <v>15000</v>
      </c>
      <c r="AK438" s="316">
        <v>10000</v>
      </c>
      <c r="AL438" s="154" t="s">
        <v>8267</v>
      </c>
      <c r="AM438" s="154" t="s">
        <v>6215</v>
      </c>
      <c r="AN438" s="154" t="s">
        <v>6233</v>
      </c>
      <c r="AP438" s="316">
        <v>10000</v>
      </c>
      <c r="AQ438" s="113">
        <f t="shared" ref="AQ438:AQ458" si="21">(AP438*3)/129.2343</f>
        <v>232.13651484164811</v>
      </c>
      <c r="AR438" s="316">
        <v>10000</v>
      </c>
      <c r="AS438" s="141" t="s">
        <v>6223</v>
      </c>
      <c r="AT438" s="316">
        <v>8000</v>
      </c>
      <c r="AU438" s="316">
        <v>110000</v>
      </c>
      <c r="AV438" s="316">
        <v>70000</v>
      </c>
      <c r="AX438" s="154" t="s">
        <v>6215</v>
      </c>
      <c r="AY438" s="154" t="s">
        <v>6215</v>
      </c>
      <c r="AZ438" s="154" t="s">
        <v>6215</v>
      </c>
      <c r="BA438" s="154" t="s">
        <v>6215</v>
      </c>
      <c r="BB438" s="154" t="s">
        <v>6215</v>
      </c>
      <c r="BC438" s="154" t="s">
        <v>10375</v>
      </c>
      <c r="BD438" s="154" t="s">
        <v>10376</v>
      </c>
      <c r="BE438" s="154" t="s">
        <v>6218</v>
      </c>
      <c r="BF438" s="154" t="s">
        <v>10377</v>
      </c>
    </row>
    <row r="439" spans="1:59" x14ac:dyDescent="0.35">
      <c r="A439" s="98" t="s">
        <v>10117</v>
      </c>
      <c r="B439" s="17">
        <v>45555.524525462963</v>
      </c>
      <c r="C439" s="154" t="s">
        <v>3103</v>
      </c>
      <c r="D439" s="154" t="s">
        <v>10058</v>
      </c>
      <c r="E439" s="98" t="s">
        <v>2861</v>
      </c>
      <c r="F439" s="154" t="s">
        <v>6725</v>
      </c>
      <c r="G439" s="154" t="s">
        <v>1245</v>
      </c>
      <c r="H439" s="115">
        <v>2021</v>
      </c>
      <c r="I439" s="154" t="s">
        <v>6294</v>
      </c>
      <c r="J439" s="154" t="s">
        <v>6215</v>
      </c>
      <c r="K439" s="154" t="s">
        <v>6216</v>
      </c>
      <c r="L439" s="154" t="s">
        <v>6218</v>
      </c>
      <c r="M439" s="154" t="s">
        <v>6231</v>
      </c>
      <c r="O439" s="154" t="s">
        <v>6218</v>
      </c>
      <c r="Q439" s="319">
        <v>33</v>
      </c>
      <c r="R439" s="319">
        <v>39</v>
      </c>
      <c r="S439" s="319">
        <f>SUM(Q439:R439)</f>
        <v>72</v>
      </c>
      <c r="T439" s="244" t="s">
        <v>6215</v>
      </c>
      <c r="U439" s="154" t="s">
        <v>6474</v>
      </c>
      <c r="V439" s="154" t="s">
        <v>6218</v>
      </c>
      <c r="W439" s="154" t="s">
        <v>6219</v>
      </c>
      <c r="Y439" s="244">
        <v>1</v>
      </c>
      <c r="Z439" s="244">
        <v>1</v>
      </c>
      <c r="AA439" s="244">
        <v>1</v>
      </c>
      <c r="AB439" s="98">
        <f>SUM(Y439:AA439)</f>
        <v>3</v>
      </c>
      <c r="AC439" s="154" t="s">
        <v>6757</v>
      </c>
      <c r="AD439" s="154" t="s">
        <v>6552</v>
      </c>
      <c r="AF439" s="315">
        <v>1</v>
      </c>
      <c r="AG439" s="315">
        <v>5</v>
      </c>
      <c r="AH439" s="12">
        <f>SUM(AF439:AG439)</f>
        <v>6</v>
      </c>
      <c r="AJ439" s="316">
        <v>20000</v>
      </c>
      <c r="AK439" s="316">
        <v>6000</v>
      </c>
      <c r="AL439" s="154" t="s">
        <v>6474</v>
      </c>
      <c r="AM439" s="154" t="s">
        <v>6215</v>
      </c>
      <c r="AN439" s="154" t="s">
        <v>6262</v>
      </c>
      <c r="AP439" s="316">
        <v>5850</v>
      </c>
      <c r="AQ439" s="113">
        <f t="shared" si="21"/>
        <v>135.79986118236414</v>
      </c>
      <c r="AR439" s="316">
        <v>5850</v>
      </c>
      <c r="AS439" s="141" t="s">
        <v>6223</v>
      </c>
      <c r="AT439" s="318">
        <v>1000</v>
      </c>
      <c r="AU439" s="318">
        <v>385000</v>
      </c>
      <c r="AV439" s="316">
        <v>60000</v>
      </c>
      <c r="AX439" s="154" t="s">
        <v>6215</v>
      </c>
      <c r="AY439" s="154" t="s">
        <v>6215</v>
      </c>
      <c r="AZ439" s="154" t="s">
        <v>6215</v>
      </c>
      <c r="BA439" s="154" t="s">
        <v>6215</v>
      </c>
      <c r="BB439" s="154" t="s">
        <v>6215</v>
      </c>
      <c r="BC439" s="154" t="s">
        <v>10259</v>
      </c>
      <c r="BD439" s="154" t="s">
        <v>10260</v>
      </c>
      <c r="BE439" s="154" t="s">
        <v>6215</v>
      </c>
      <c r="BF439" s="154" t="s">
        <v>10261</v>
      </c>
    </row>
    <row r="440" spans="1:59" x14ac:dyDescent="0.35">
      <c r="A440" s="98" t="s">
        <v>8641</v>
      </c>
      <c r="B440" s="17">
        <v>45314.465127314797</v>
      </c>
      <c r="C440" s="141" t="s">
        <v>11756</v>
      </c>
      <c r="D440" t="s">
        <v>8631</v>
      </c>
      <c r="E440" s="98" t="s">
        <v>14</v>
      </c>
      <c r="F440" s="141" t="s">
        <v>6213</v>
      </c>
      <c r="G440" s="141" t="s">
        <v>1245</v>
      </c>
      <c r="H440" s="288">
        <v>2010</v>
      </c>
      <c r="I440" s="141" t="s">
        <v>6214</v>
      </c>
      <c r="J440" s="141" t="s">
        <v>6218</v>
      </c>
      <c r="K440" s="141" t="s">
        <v>6216</v>
      </c>
      <c r="L440" s="141" t="s">
        <v>6218</v>
      </c>
      <c r="M440" s="141" t="s">
        <v>6217</v>
      </c>
      <c r="N440" s="141"/>
      <c r="O440" s="141" t="s">
        <v>6215</v>
      </c>
      <c r="Q440" s="237"/>
      <c r="R440" s="237"/>
      <c r="S440" s="237">
        <v>304</v>
      </c>
      <c r="T440" s="141" t="s">
        <v>6218</v>
      </c>
      <c r="U440" s="141" t="s">
        <v>7390</v>
      </c>
      <c r="V440" s="141" t="s">
        <v>6215</v>
      </c>
      <c r="W440" s="141" t="s">
        <v>6219</v>
      </c>
      <c r="Y440" s="141">
        <v>5</v>
      </c>
      <c r="Z440" s="141">
        <v>11</v>
      </c>
      <c r="AA440" s="141">
        <v>5</v>
      </c>
      <c r="AB440" s="141">
        <f>SUM(Y440:AA440)</f>
        <v>21</v>
      </c>
      <c r="AC440" s="141" t="s">
        <v>6220</v>
      </c>
      <c r="AD440" s="141" t="s">
        <v>6215</v>
      </c>
      <c r="AF440" s="286">
        <v>16</v>
      </c>
      <c r="AG440" s="286">
        <v>16</v>
      </c>
      <c r="AH440" s="12">
        <f>SUM(AF440:AG440)</f>
        <v>32</v>
      </c>
      <c r="AJ440" s="273">
        <v>20000</v>
      </c>
      <c r="AK440" s="273">
        <v>10000</v>
      </c>
      <c r="AL440" s="141" t="s">
        <v>7392</v>
      </c>
      <c r="AM440" s="141" t="s">
        <v>6215</v>
      </c>
      <c r="AN440" s="141" t="s">
        <v>6222</v>
      </c>
      <c r="AP440" s="297">
        <v>7000</v>
      </c>
      <c r="AQ440" s="113">
        <f t="shared" si="21"/>
        <v>162.49556038915367</v>
      </c>
      <c r="AR440" s="273">
        <v>70000</v>
      </c>
      <c r="AS440" s="141" t="s">
        <v>6223</v>
      </c>
      <c r="AT440" s="270">
        <v>70000</v>
      </c>
      <c r="AU440" s="273">
        <v>20000</v>
      </c>
      <c r="AV440" s="273">
        <v>50000</v>
      </c>
      <c r="AX440" s="141" t="s">
        <v>6215</v>
      </c>
      <c r="AY440" s="141" t="s">
        <v>6215</v>
      </c>
      <c r="AZ440" s="141" t="s">
        <v>6215</v>
      </c>
      <c r="BA440" s="141" t="s">
        <v>6215</v>
      </c>
      <c r="BB440" s="141" t="s">
        <v>6215</v>
      </c>
      <c r="BC440" s="141" t="s">
        <v>8632</v>
      </c>
      <c r="BD440" s="141" t="s">
        <v>6774</v>
      </c>
      <c r="BE440" s="141" t="s">
        <v>6215</v>
      </c>
      <c r="BF440" s="141" t="s">
        <v>8633</v>
      </c>
      <c r="BG440" s="98" t="s">
        <v>8634</v>
      </c>
    </row>
    <row r="441" spans="1:59" x14ac:dyDescent="0.35">
      <c r="A441" s="98" t="s">
        <v>8108</v>
      </c>
      <c r="B441" s="17">
        <v>45199.490312499998</v>
      </c>
      <c r="C441" s="141" t="s">
        <v>3547</v>
      </c>
      <c r="D441" s="141" t="s">
        <v>8109</v>
      </c>
      <c r="E441" s="141" t="s">
        <v>24</v>
      </c>
      <c r="F441" s="141" t="s">
        <v>6213</v>
      </c>
      <c r="G441" s="141" t="s">
        <v>1245</v>
      </c>
      <c r="H441" s="141">
        <v>2007</v>
      </c>
      <c r="I441" s="141" t="s">
        <v>6230</v>
      </c>
      <c r="J441" s="141" t="s">
        <v>6215</v>
      </c>
      <c r="K441" s="141" t="s">
        <v>6216</v>
      </c>
      <c r="L441" s="141" t="s">
        <v>6215</v>
      </c>
      <c r="M441" s="141" t="s">
        <v>6217</v>
      </c>
      <c r="N441" s="141"/>
      <c r="O441" s="141" t="s">
        <v>6215</v>
      </c>
      <c r="P441" s="141"/>
      <c r="Q441" s="237"/>
      <c r="R441" s="237"/>
      <c r="S441" s="237">
        <v>75</v>
      </c>
      <c r="T441" s="141" t="s">
        <v>6215</v>
      </c>
      <c r="U441" s="141"/>
      <c r="V441" s="141" t="s">
        <v>6215</v>
      </c>
      <c r="W441" s="141" t="s">
        <v>6268</v>
      </c>
      <c r="X441" s="141"/>
      <c r="Y441" s="141"/>
      <c r="Z441" s="141"/>
      <c r="AA441" s="141"/>
      <c r="AB441" s="141">
        <v>3</v>
      </c>
      <c r="AC441" s="141" t="s">
        <v>6246</v>
      </c>
      <c r="AD441" s="141" t="s">
        <v>8110</v>
      </c>
      <c r="AE441" s="141"/>
      <c r="AF441" s="286"/>
      <c r="AG441" s="286"/>
      <c r="AH441" s="286"/>
      <c r="AI441" s="141"/>
      <c r="AJ441" s="273"/>
      <c r="AK441" s="273"/>
      <c r="AL441" s="141"/>
      <c r="AM441" s="141" t="s">
        <v>6215</v>
      </c>
      <c r="AN441" s="141" t="s">
        <v>6248</v>
      </c>
      <c r="AO441" s="141"/>
      <c r="AP441" s="272">
        <v>3900</v>
      </c>
      <c r="AQ441" s="113">
        <f t="shared" si="21"/>
        <v>90.53324078824275</v>
      </c>
      <c r="AR441" s="273">
        <v>6000</v>
      </c>
      <c r="AS441" s="141" t="s">
        <v>6223</v>
      </c>
      <c r="AT441" s="270">
        <v>300000</v>
      </c>
      <c r="AU441" s="273">
        <v>100000</v>
      </c>
      <c r="AV441" s="273">
        <v>250000</v>
      </c>
      <c r="AW441" s="141"/>
      <c r="AX441" s="141" t="s">
        <v>6215</v>
      </c>
      <c r="AY441" s="141" t="s">
        <v>6215</v>
      </c>
      <c r="AZ441" s="141" t="s">
        <v>6215</v>
      </c>
      <c r="BA441" s="141" t="s">
        <v>6218</v>
      </c>
      <c r="BB441" s="141" t="s">
        <v>6215</v>
      </c>
      <c r="BC441" s="141"/>
      <c r="BD441" s="141" t="s">
        <v>6281</v>
      </c>
      <c r="BE441" s="141"/>
      <c r="BF441" s="141" t="s">
        <v>6760</v>
      </c>
      <c r="BG441" s="98" t="s">
        <v>8111</v>
      </c>
    </row>
    <row r="442" spans="1:59" x14ac:dyDescent="0.35">
      <c r="A442" s="98" t="s">
        <v>8594</v>
      </c>
      <c r="B442" s="17">
        <v>45282.433206018497</v>
      </c>
      <c r="C442" s="141" t="s">
        <v>1562</v>
      </c>
      <c r="D442" s="141" t="s">
        <v>6271</v>
      </c>
      <c r="E442" s="141" t="s">
        <v>252</v>
      </c>
      <c r="F442" s="141" t="s">
        <v>6481</v>
      </c>
      <c r="G442" s="141" t="s">
        <v>1245</v>
      </c>
      <c r="H442" s="115">
        <v>2014</v>
      </c>
      <c r="I442" s="141" t="s">
        <v>6230</v>
      </c>
      <c r="J442" s="141" t="s">
        <v>6295</v>
      </c>
      <c r="K442" s="141" t="s">
        <v>6245</v>
      </c>
      <c r="L442" s="141" t="s">
        <v>6218</v>
      </c>
      <c r="M442" s="141" t="s">
        <v>6231</v>
      </c>
      <c r="O442" s="141" t="s">
        <v>6218</v>
      </c>
      <c r="S442" s="237">
        <v>60</v>
      </c>
      <c r="T442" s="141" t="s">
        <v>6215</v>
      </c>
      <c r="U442" s="141" t="s">
        <v>6474</v>
      </c>
      <c r="V442" s="141" t="s">
        <v>6218</v>
      </c>
      <c r="W442" s="141" t="s">
        <v>6268</v>
      </c>
      <c r="Y442" s="141">
        <v>1</v>
      </c>
      <c r="Z442" s="141">
        <v>3</v>
      </c>
      <c r="AA442" s="141">
        <v>1</v>
      </c>
      <c r="AB442" s="141">
        <v>5</v>
      </c>
      <c r="AC442" s="141" t="s">
        <v>6254</v>
      </c>
      <c r="AD442" s="141" t="s">
        <v>6552</v>
      </c>
      <c r="AF442" s="286">
        <v>0</v>
      </c>
      <c r="AG442" s="286">
        <v>3</v>
      </c>
      <c r="AH442" s="286">
        <v>3</v>
      </c>
      <c r="AJ442" s="273">
        <v>10000</v>
      </c>
      <c r="AK442" s="273">
        <v>5000</v>
      </c>
      <c r="AL442" s="141" t="s">
        <v>6474</v>
      </c>
      <c r="AM442" s="141" t="s">
        <v>6215</v>
      </c>
      <c r="AN442" s="141" t="s">
        <v>6262</v>
      </c>
      <c r="AP442" s="268">
        <v>3900</v>
      </c>
      <c r="AQ442" s="113">
        <f t="shared" si="21"/>
        <v>90.53324078824275</v>
      </c>
      <c r="AR442" s="269">
        <v>5500</v>
      </c>
      <c r="AS442" s="141" t="s">
        <v>6223</v>
      </c>
      <c r="AT442" s="266">
        <v>441</v>
      </c>
      <c r="AU442" s="269">
        <v>90000</v>
      </c>
      <c r="AV442" s="269">
        <v>147</v>
      </c>
      <c r="AX442" s="141" t="s">
        <v>6218</v>
      </c>
      <c r="AY442" s="141" t="s">
        <v>6215</v>
      </c>
      <c r="AZ442" s="141" t="s">
        <v>6215</v>
      </c>
      <c r="BA442" s="141" t="s">
        <v>6215</v>
      </c>
      <c r="BB442" s="141" t="s">
        <v>6218</v>
      </c>
      <c r="BC442" s="141" t="s">
        <v>8595</v>
      </c>
      <c r="BD442" s="141" t="s">
        <v>7417</v>
      </c>
      <c r="BE442" s="141" t="s">
        <v>6215</v>
      </c>
      <c r="BF442" s="141" t="s">
        <v>8596</v>
      </c>
      <c r="BG442" s="98" t="s">
        <v>8597</v>
      </c>
    </row>
    <row r="443" spans="1:59" x14ac:dyDescent="0.35">
      <c r="A443" s="98" t="s">
        <v>6550</v>
      </c>
      <c r="B443" s="17">
        <v>45034.584918981483</v>
      </c>
      <c r="C443" s="98" t="s">
        <v>817</v>
      </c>
      <c r="D443" s="98" t="s">
        <v>6551</v>
      </c>
      <c r="E443" s="98" t="s">
        <v>230</v>
      </c>
      <c r="F443" s="98" t="s">
        <v>6394</v>
      </c>
      <c r="G443" s="98" t="s">
        <v>1248</v>
      </c>
      <c r="H443" s="115">
        <v>2018</v>
      </c>
      <c r="I443" s="98" t="s">
        <v>6214</v>
      </c>
      <c r="J443" s="98" t="s">
        <v>6215</v>
      </c>
      <c r="K443" s="98" t="s">
        <v>6216</v>
      </c>
      <c r="L443" s="98" t="s">
        <v>6215</v>
      </c>
      <c r="M443" s="98" t="s">
        <v>6217</v>
      </c>
      <c r="O443" s="98" t="s">
        <v>6215</v>
      </c>
      <c r="Q443" s="107">
        <v>85</v>
      </c>
      <c r="R443" s="107">
        <v>95</v>
      </c>
      <c r="S443" s="107">
        <f>SUM(Q443:R443)</f>
        <v>180</v>
      </c>
      <c r="T443" s="98" t="s">
        <v>6215</v>
      </c>
      <c r="V443" s="98" t="s">
        <v>6215</v>
      </c>
      <c r="W443" s="98" t="s">
        <v>6219</v>
      </c>
      <c r="AB443" s="98">
        <v>7</v>
      </c>
      <c r="AC443" s="98" t="s">
        <v>6220</v>
      </c>
      <c r="AD443" s="98" t="s">
        <v>6552</v>
      </c>
      <c r="AJ443" s="18"/>
      <c r="AK443" s="18"/>
      <c r="AM443" s="98" t="s">
        <v>6215</v>
      </c>
      <c r="AN443" s="98" t="s">
        <v>6262</v>
      </c>
      <c r="AP443" s="264">
        <v>3900</v>
      </c>
      <c r="AQ443" s="113">
        <f t="shared" si="21"/>
        <v>90.53324078824275</v>
      </c>
      <c r="AR443" s="18">
        <v>5000</v>
      </c>
      <c r="AS443" s="141" t="s">
        <v>6223</v>
      </c>
      <c r="AT443" s="96"/>
      <c r="AU443" s="18"/>
      <c r="AV443" s="18"/>
      <c r="AX443" s="98" t="s">
        <v>6215</v>
      </c>
      <c r="AY443" s="98" t="s">
        <v>6215</v>
      </c>
      <c r="AZ443" s="98" t="s">
        <v>6215</v>
      </c>
      <c r="BA443" s="98" t="s">
        <v>6215</v>
      </c>
      <c r="BB443" s="98" t="s">
        <v>6218</v>
      </c>
      <c r="BD443" s="98" t="s">
        <v>6553</v>
      </c>
      <c r="BF443" s="98" t="s">
        <v>6554</v>
      </c>
      <c r="BG443" s="98" t="s">
        <v>6555</v>
      </c>
    </row>
    <row r="444" spans="1:59" x14ac:dyDescent="0.35">
      <c r="A444" s="98" t="s">
        <v>8354</v>
      </c>
      <c r="B444" s="289">
        <v>45244.599247685197</v>
      </c>
      <c r="C444" s="242" t="s">
        <v>8355</v>
      </c>
      <c r="D444" s="242" t="s">
        <v>8356</v>
      </c>
      <c r="E444" s="98" t="s">
        <v>14</v>
      </c>
      <c r="F444" s="242" t="s">
        <v>6213</v>
      </c>
      <c r="G444" s="242" t="s">
        <v>1248</v>
      </c>
      <c r="H444" s="291">
        <v>2019</v>
      </c>
      <c r="I444" s="242" t="s">
        <v>6214</v>
      </c>
      <c r="J444" s="242" t="s">
        <v>6215</v>
      </c>
      <c r="K444" s="242" t="s">
        <v>6216</v>
      </c>
      <c r="L444" s="242" t="s">
        <v>6215</v>
      </c>
      <c r="M444" s="242" t="s">
        <v>6217</v>
      </c>
      <c r="N444" s="242"/>
      <c r="O444" s="242" t="s">
        <v>6215</v>
      </c>
      <c r="Q444" s="241">
        <v>80</v>
      </c>
      <c r="R444" s="241">
        <v>170</v>
      </c>
      <c r="S444" s="241">
        <v>250</v>
      </c>
      <c r="T444" s="242" t="s">
        <v>6215</v>
      </c>
      <c r="U444" s="242" t="s">
        <v>7390</v>
      </c>
      <c r="V444" s="242" t="s">
        <v>6215</v>
      </c>
      <c r="W444" s="242" t="s">
        <v>6296</v>
      </c>
      <c r="Y444" s="242">
        <v>2</v>
      </c>
      <c r="Z444" s="242">
        <v>2</v>
      </c>
      <c r="AA444" s="242">
        <v>0</v>
      </c>
      <c r="AB444" s="242">
        <v>4</v>
      </c>
      <c r="AC444" s="242" t="s">
        <v>6254</v>
      </c>
      <c r="AD444" s="242" t="s">
        <v>8357</v>
      </c>
      <c r="AF444" s="290">
        <v>2</v>
      </c>
      <c r="AG444" s="290">
        <v>5</v>
      </c>
      <c r="AH444" s="290">
        <v>7</v>
      </c>
      <c r="AJ444" s="269">
        <v>13000</v>
      </c>
      <c r="AK444" s="269">
        <v>10000</v>
      </c>
      <c r="AL444" s="242" t="s">
        <v>8267</v>
      </c>
      <c r="AM444" s="242" t="s">
        <v>6215</v>
      </c>
      <c r="AN444" s="242" t="s">
        <v>6248</v>
      </c>
      <c r="AP444" s="264">
        <v>4000</v>
      </c>
      <c r="AQ444" s="113">
        <f t="shared" si="21"/>
        <v>92.85460593665924</v>
      </c>
      <c r="AR444" s="18">
        <v>4500</v>
      </c>
      <c r="AS444" s="141" t="s">
        <v>6223</v>
      </c>
      <c r="AT444" s="96"/>
      <c r="AU444" s="18"/>
      <c r="AV444" s="18"/>
      <c r="AX444" s="242" t="s">
        <v>6215</v>
      </c>
      <c r="AY444" s="242" t="s">
        <v>6215</v>
      </c>
      <c r="AZ444" s="242" t="s">
        <v>6215</v>
      </c>
      <c r="BA444" s="242" t="s">
        <v>6215</v>
      </c>
      <c r="BB444" s="242" t="s">
        <v>6218</v>
      </c>
      <c r="BC444" s="242" t="s">
        <v>6235</v>
      </c>
      <c r="BD444" s="242" t="s">
        <v>8358</v>
      </c>
      <c r="BE444" s="242" t="s">
        <v>6218</v>
      </c>
      <c r="BF444" s="242" t="s">
        <v>6235</v>
      </c>
      <c r="BG444" s="98" t="s">
        <v>8359</v>
      </c>
    </row>
    <row r="445" spans="1:59" x14ac:dyDescent="0.35">
      <c r="A445" s="98" t="s">
        <v>10155</v>
      </c>
      <c r="B445" s="17">
        <v>45528.585717592592</v>
      </c>
      <c r="C445" s="154" t="s">
        <v>10174</v>
      </c>
      <c r="D445" s="154" t="s">
        <v>7826</v>
      </c>
      <c r="E445" s="244" t="s">
        <v>230</v>
      </c>
      <c r="F445" s="154" t="s">
        <v>6481</v>
      </c>
      <c r="G445" s="154" t="s">
        <v>1245</v>
      </c>
      <c r="H445" s="115">
        <v>2017</v>
      </c>
      <c r="I445" s="154" t="s">
        <v>6214</v>
      </c>
      <c r="J445" s="154" t="s">
        <v>6215</v>
      </c>
      <c r="K445" s="154" t="s">
        <v>6216</v>
      </c>
      <c r="L445" s="154" t="s">
        <v>6215</v>
      </c>
      <c r="M445" s="154" t="s">
        <v>6267</v>
      </c>
      <c r="O445" s="154" t="s">
        <v>6215</v>
      </c>
      <c r="Q445" s="243">
        <v>259</v>
      </c>
      <c r="R445" s="243">
        <v>215</v>
      </c>
      <c r="S445" s="243">
        <f>Q445+R445</f>
        <v>474</v>
      </c>
      <c r="T445" s="244" t="s">
        <v>6215</v>
      </c>
      <c r="U445" s="154" t="s">
        <v>7390</v>
      </c>
      <c r="V445" s="154" t="s">
        <v>6218</v>
      </c>
      <c r="W445" s="154" t="s">
        <v>6268</v>
      </c>
      <c r="Y445" s="244">
        <v>6</v>
      </c>
      <c r="Z445" s="244">
        <v>6</v>
      </c>
      <c r="AA445" s="244">
        <v>0</v>
      </c>
      <c r="AB445" s="98">
        <f>Y445+Z445+AA445</f>
        <v>12</v>
      </c>
      <c r="AC445" s="154" t="s">
        <v>6220</v>
      </c>
      <c r="AD445" s="154" t="s">
        <v>10175</v>
      </c>
      <c r="AF445" s="315">
        <v>8</v>
      </c>
      <c r="AG445" s="315">
        <v>9</v>
      </c>
      <c r="AH445" s="12">
        <f>AF445+AG445</f>
        <v>17</v>
      </c>
      <c r="AJ445" s="316">
        <v>12000</v>
      </c>
      <c r="AK445" s="316">
        <v>6000</v>
      </c>
      <c r="AL445" s="154" t="s">
        <v>8267</v>
      </c>
      <c r="AM445" s="154" t="s">
        <v>6215</v>
      </c>
      <c r="AN445" s="154" t="s">
        <v>6262</v>
      </c>
      <c r="AP445" s="316">
        <v>9000</v>
      </c>
      <c r="AQ445" s="113">
        <f t="shared" si="21"/>
        <v>208.92286335748329</v>
      </c>
      <c r="AR445" s="316">
        <v>15000</v>
      </c>
      <c r="AS445" s="141" t="s">
        <v>6223</v>
      </c>
      <c r="AT445" s="317">
        <v>600000</v>
      </c>
      <c r="AU445" s="317">
        <v>150000</v>
      </c>
      <c r="AV445" s="317">
        <v>250000</v>
      </c>
      <c r="AW445" s="154"/>
      <c r="AX445" s="154" t="s">
        <v>6215</v>
      </c>
      <c r="AY445" s="154" t="s">
        <v>6215</v>
      </c>
      <c r="AZ445" s="154" t="s">
        <v>6215</v>
      </c>
      <c r="BA445" s="154" t="s">
        <v>6215</v>
      </c>
      <c r="BB445" s="154" t="s">
        <v>6215</v>
      </c>
      <c r="BC445" s="154" t="s">
        <v>6215</v>
      </c>
      <c r="BD445" s="154" t="s">
        <v>10176</v>
      </c>
      <c r="BE445" s="154" t="s">
        <v>6218</v>
      </c>
      <c r="BF445" s="154" t="s">
        <v>6235</v>
      </c>
    </row>
    <row r="446" spans="1:59" x14ac:dyDescent="0.35">
      <c r="A446" s="98" t="s">
        <v>10272</v>
      </c>
      <c r="B446" s="17">
        <v>45559.711701388886</v>
      </c>
      <c r="C446" s="154" t="s">
        <v>3124</v>
      </c>
      <c r="D446" s="154" t="s">
        <v>10277</v>
      </c>
      <c r="E446" s="244" t="s">
        <v>1314</v>
      </c>
      <c r="F446" s="154" t="s">
        <v>6293</v>
      </c>
      <c r="G446" s="154" t="s">
        <v>1245</v>
      </c>
      <c r="H446" s="115">
        <v>2001</v>
      </c>
      <c r="I446" s="154" t="s">
        <v>6230</v>
      </c>
      <c r="J446" s="154" t="s">
        <v>6215</v>
      </c>
      <c r="K446" s="154" t="s">
        <v>6216</v>
      </c>
      <c r="L446" s="154" t="s">
        <v>6215</v>
      </c>
      <c r="M446" s="154" t="s">
        <v>6267</v>
      </c>
      <c r="O446" s="154" t="s">
        <v>6218</v>
      </c>
      <c r="Q446" s="319">
        <v>120</v>
      </c>
      <c r="R446" s="319">
        <v>80</v>
      </c>
      <c r="S446" s="319">
        <f>SUM(Q446:R446)</f>
        <v>200</v>
      </c>
      <c r="T446" s="244" t="s">
        <v>6215</v>
      </c>
      <c r="U446" s="154" t="s">
        <v>7390</v>
      </c>
      <c r="V446" s="154" t="s">
        <v>6215</v>
      </c>
      <c r="W446" s="154" t="s">
        <v>6219</v>
      </c>
      <c r="Y446" s="244">
        <v>8</v>
      </c>
      <c r="Z446" s="244">
        <v>8</v>
      </c>
      <c r="AA446" s="244">
        <v>2</v>
      </c>
      <c r="AB446" s="98">
        <f>SUM(Y446:AA446)</f>
        <v>18</v>
      </c>
      <c r="AC446" s="154" t="s">
        <v>6220</v>
      </c>
      <c r="AD446" s="154" t="s">
        <v>9409</v>
      </c>
      <c r="AF446" s="315">
        <v>2</v>
      </c>
      <c r="AG446" s="315">
        <v>7</v>
      </c>
      <c r="AH446" s="12">
        <f>SUM(AF446:AG446)</f>
        <v>9</v>
      </c>
      <c r="AJ446" s="316">
        <v>10000</v>
      </c>
      <c r="AK446" s="316">
        <v>7000</v>
      </c>
      <c r="AL446" s="154" t="s">
        <v>8267</v>
      </c>
      <c r="AM446" s="154" t="s">
        <v>6215</v>
      </c>
      <c r="AN446" s="154" t="s">
        <v>6262</v>
      </c>
      <c r="AP446" s="316">
        <v>3400</v>
      </c>
      <c r="AQ446" s="113">
        <f t="shared" si="21"/>
        <v>78.926415046160358</v>
      </c>
      <c r="AR446" s="316">
        <v>6500</v>
      </c>
      <c r="AS446" s="141" t="s">
        <v>6223</v>
      </c>
      <c r="AT446" s="318">
        <v>7000</v>
      </c>
      <c r="AU446" s="318">
        <v>120000</v>
      </c>
      <c r="AV446" s="316">
        <v>80000</v>
      </c>
      <c r="AX446" s="154" t="s">
        <v>6215</v>
      </c>
      <c r="AY446" s="154" t="s">
        <v>6215</v>
      </c>
      <c r="AZ446" s="154" t="s">
        <v>6215</v>
      </c>
      <c r="BA446" s="154" t="s">
        <v>6215</v>
      </c>
      <c r="BB446" s="154" t="s">
        <v>6215</v>
      </c>
      <c r="BC446" s="154" t="s">
        <v>10278</v>
      </c>
      <c r="BD446" s="154" t="s">
        <v>10279</v>
      </c>
      <c r="BE446" s="154" t="s">
        <v>6215</v>
      </c>
      <c r="BF446" s="154" t="s">
        <v>10280</v>
      </c>
    </row>
    <row r="447" spans="1:59" x14ac:dyDescent="0.35">
      <c r="A447" s="98" t="s">
        <v>6903</v>
      </c>
      <c r="B447" s="17">
        <v>45084.459756944445</v>
      </c>
      <c r="C447" s="278" t="s">
        <v>196</v>
      </c>
      <c r="D447" s="98" t="s">
        <v>6904</v>
      </c>
      <c r="E447" s="98" t="s">
        <v>24</v>
      </c>
      <c r="F447" s="98" t="s">
        <v>6213</v>
      </c>
      <c r="G447" s="98" t="s">
        <v>1245</v>
      </c>
      <c r="H447" s="115">
        <v>2015</v>
      </c>
      <c r="I447" s="98" t="s">
        <v>6230</v>
      </c>
      <c r="J447" s="98" t="s">
        <v>6215</v>
      </c>
      <c r="K447" s="98" t="s">
        <v>6216</v>
      </c>
      <c r="L447" s="98" t="s">
        <v>6215</v>
      </c>
      <c r="M447" s="98" t="s">
        <v>6217</v>
      </c>
      <c r="O447" s="98" t="s">
        <v>6218</v>
      </c>
      <c r="S447" s="107">
        <v>251</v>
      </c>
      <c r="T447" s="98" t="s">
        <v>6215</v>
      </c>
      <c r="V447" s="98" t="s">
        <v>6215</v>
      </c>
      <c r="W447" s="98" t="s">
        <v>6296</v>
      </c>
      <c r="AB447" s="98">
        <v>9</v>
      </c>
      <c r="AC447" s="98" t="s">
        <v>6757</v>
      </c>
      <c r="AJ447" s="18"/>
      <c r="AK447" s="18"/>
      <c r="AP447" s="264">
        <v>3900</v>
      </c>
      <c r="AQ447" s="113">
        <f t="shared" si="21"/>
        <v>90.53324078824275</v>
      </c>
      <c r="AR447" s="18">
        <v>6500</v>
      </c>
      <c r="AS447" s="141" t="s">
        <v>6223</v>
      </c>
      <c r="AT447" s="96"/>
      <c r="AU447" s="18"/>
      <c r="AV447" s="18"/>
      <c r="BG447" s="98" t="s">
        <v>6905</v>
      </c>
    </row>
    <row r="448" spans="1:59" x14ac:dyDescent="0.35">
      <c r="A448" s="98" t="s">
        <v>10834</v>
      </c>
      <c r="B448" s="117">
        <v>45745.627233796295</v>
      </c>
      <c r="C448" s="154" t="s">
        <v>4740</v>
      </c>
      <c r="D448" s="154" t="s">
        <v>11111</v>
      </c>
      <c r="E448" s="98" t="s">
        <v>1314</v>
      </c>
      <c r="F448" s="154" t="s">
        <v>6293</v>
      </c>
      <c r="G448" s="154" t="s">
        <v>1245</v>
      </c>
      <c r="H448" s="115">
        <v>2014</v>
      </c>
      <c r="I448" s="154" t="s">
        <v>6294</v>
      </c>
      <c r="J448" s="154" t="s">
        <v>6215</v>
      </c>
      <c r="K448" s="154" t="s">
        <v>6216</v>
      </c>
      <c r="L448" s="154" t="s">
        <v>6215</v>
      </c>
      <c r="M448" s="154" t="s">
        <v>6267</v>
      </c>
      <c r="O448" s="154" t="s">
        <v>6215</v>
      </c>
      <c r="Q448" s="107">
        <v>94</v>
      </c>
      <c r="R448" s="107">
        <v>120</v>
      </c>
      <c r="S448" s="107">
        <v>214</v>
      </c>
      <c r="T448" s="154" t="s">
        <v>6215</v>
      </c>
      <c r="U448" s="154" t="s">
        <v>7390</v>
      </c>
      <c r="V448" s="154" t="s">
        <v>6218</v>
      </c>
      <c r="W448" s="154" t="s">
        <v>6219</v>
      </c>
      <c r="Y448" s="98">
        <v>3</v>
      </c>
      <c r="Z448" s="98">
        <v>3</v>
      </c>
      <c r="AA448" s="98">
        <v>1</v>
      </c>
      <c r="AB448" s="98">
        <f>Y448+Z448+AA448</f>
        <v>7</v>
      </c>
      <c r="AC448" s="154" t="s">
        <v>6246</v>
      </c>
      <c r="AD448" s="154" t="s">
        <v>6219</v>
      </c>
      <c r="AF448" s="315">
        <v>4</v>
      </c>
      <c r="AG448" s="315">
        <v>9</v>
      </c>
      <c r="AH448" s="12">
        <f>SUM(AF448:AG448)</f>
        <v>13</v>
      </c>
      <c r="AJ448" s="316">
        <v>15000</v>
      </c>
      <c r="AK448" s="316">
        <v>5000</v>
      </c>
      <c r="AL448" s="154" t="s">
        <v>8267</v>
      </c>
      <c r="AM448" s="154" t="s">
        <v>6215</v>
      </c>
      <c r="AN448" s="154" t="s">
        <v>6262</v>
      </c>
      <c r="AP448" s="316">
        <v>3500</v>
      </c>
      <c r="AQ448" s="113">
        <f t="shared" si="21"/>
        <v>81.247780194576833</v>
      </c>
      <c r="AR448" s="316">
        <v>7500</v>
      </c>
      <c r="AS448" s="141" t="s">
        <v>6223</v>
      </c>
      <c r="AT448" s="316">
        <v>150000</v>
      </c>
      <c r="AU448" s="316">
        <v>35000</v>
      </c>
      <c r="AV448" s="316">
        <v>161100</v>
      </c>
      <c r="AX448" s="154" t="s">
        <v>6215</v>
      </c>
      <c r="AY448" s="154" t="s">
        <v>6215</v>
      </c>
      <c r="AZ448" s="154" t="s">
        <v>6215</v>
      </c>
      <c r="BA448" s="154" t="s">
        <v>6215</v>
      </c>
      <c r="BB448" s="154" t="s">
        <v>6215</v>
      </c>
      <c r="BC448" s="154" t="s">
        <v>6218</v>
      </c>
      <c r="BD448" s="154" t="s">
        <v>11112</v>
      </c>
      <c r="BE448" s="154" t="s">
        <v>6215</v>
      </c>
      <c r="BF448" s="154" t="s">
        <v>8351</v>
      </c>
    </row>
    <row r="449" spans="1:59" x14ac:dyDescent="0.35">
      <c r="A449" s="98" t="s">
        <v>10865</v>
      </c>
      <c r="B449" s="117">
        <v>45745.560856481483</v>
      </c>
      <c r="C449" s="154" t="s">
        <v>4719</v>
      </c>
      <c r="D449" s="154" t="s">
        <v>11097</v>
      </c>
      <c r="E449" s="98" t="s">
        <v>14</v>
      </c>
      <c r="F449" s="154" t="s">
        <v>6213</v>
      </c>
      <c r="G449" s="154" t="s">
        <v>1245</v>
      </c>
      <c r="H449" s="115">
        <v>2020</v>
      </c>
      <c r="I449" s="154" t="s">
        <v>6230</v>
      </c>
      <c r="J449" s="154" t="s">
        <v>6215</v>
      </c>
      <c r="K449" s="154" t="s">
        <v>6216</v>
      </c>
      <c r="L449" s="154" t="s">
        <v>6215</v>
      </c>
      <c r="M449" s="154" t="s">
        <v>6217</v>
      </c>
      <c r="O449" s="154" t="s">
        <v>6215</v>
      </c>
      <c r="Q449" s="107">
        <v>98</v>
      </c>
      <c r="R449" s="107">
        <v>70</v>
      </c>
      <c r="S449" s="107">
        <v>168</v>
      </c>
      <c r="T449" s="154" t="s">
        <v>6215</v>
      </c>
      <c r="U449" s="154" t="s">
        <v>6474</v>
      </c>
      <c r="V449" s="154" t="s">
        <v>6215</v>
      </c>
      <c r="W449" s="154" t="s">
        <v>6219</v>
      </c>
      <c r="Y449" s="98">
        <v>3</v>
      </c>
      <c r="Z449" s="98">
        <v>3</v>
      </c>
      <c r="AA449" s="98">
        <v>2</v>
      </c>
      <c r="AB449" s="98">
        <f>Y449+Z449+AA449</f>
        <v>8</v>
      </c>
      <c r="AC449" s="154" t="s">
        <v>6220</v>
      </c>
      <c r="AD449" s="154" t="s">
        <v>11098</v>
      </c>
      <c r="AF449" s="315">
        <v>1</v>
      </c>
      <c r="AG449" s="315">
        <v>7</v>
      </c>
      <c r="AH449" s="12">
        <f>SUM(AF449:AG449)</f>
        <v>8</v>
      </c>
      <c r="AJ449" s="316">
        <v>15000</v>
      </c>
      <c r="AK449" s="316">
        <v>6000</v>
      </c>
      <c r="AL449" s="154" t="s">
        <v>8267</v>
      </c>
      <c r="AM449" s="154" t="s">
        <v>6215</v>
      </c>
      <c r="AN449" s="154" t="s">
        <v>6262</v>
      </c>
      <c r="AP449" s="316">
        <v>3000</v>
      </c>
      <c r="AQ449" s="113">
        <f t="shared" si="21"/>
        <v>69.640954452494427</v>
      </c>
      <c r="AR449" s="316">
        <v>4000</v>
      </c>
      <c r="AS449" s="141" t="s">
        <v>6223</v>
      </c>
      <c r="AT449" s="316">
        <v>2000</v>
      </c>
      <c r="AU449" s="316">
        <v>220000</v>
      </c>
      <c r="AV449" s="316">
        <v>15000</v>
      </c>
      <c r="AX449" s="154" t="s">
        <v>6215</v>
      </c>
      <c r="AY449" s="154" t="s">
        <v>6215</v>
      </c>
      <c r="AZ449" s="154" t="s">
        <v>6215</v>
      </c>
      <c r="BA449" s="154" t="s">
        <v>6215</v>
      </c>
      <c r="BB449" s="154" t="s">
        <v>6218</v>
      </c>
      <c r="BC449" s="154" t="s">
        <v>11099</v>
      </c>
      <c r="BD449" s="154" t="s">
        <v>11100</v>
      </c>
      <c r="BE449" s="154" t="s">
        <v>6215</v>
      </c>
      <c r="BF449" s="154" t="s">
        <v>10071</v>
      </c>
    </row>
    <row r="450" spans="1:59" x14ac:dyDescent="0.35">
      <c r="A450" s="98" t="s">
        <v>9796</v>
      </c>
      <c r="B450" s="17">
        <v>45491.729629629626</v>
      </c>
      <c r="C450" t="s">
        <v>2657</v>
      </c>
      <c r="D450" t="s">
        <v>6464</v>
      </c>
      <c r="E450" s="98" t="s">
        <v>462</v>
      </c>
      <c r="F450" t="s">
        <v>6684</v>
      </c>
      <c r="G450" t="s">
        <v>1245</v>
      </c>
      <c r="H450" s="115">
        <v>2011</v>
      </c>
      <c r="I450" t="s">
        <v>6214</v>
      </c>
      <c r="J450" t="s">
        <v>6215</v>
      </c>
      <c r="K450" t="s">
        <v>6216</v>
      </c>
      <c r="L450" t="s">
        <v>6218</v>
      </c>
      <c r="M450" t="s">
        <v>6231</v>
      </c>
      <c r="O450" t="s">
        <v>6215</v>
      </c>
      <c r="Q450" s="107">
        <v>40</v>
      </c>
      <c r="R450" s="107">
        <v>40</v>
      </c>
      <c r="S450" s="107">
        <v>80</v>
      </c>
      <c r="T450" s="98" t="s">
        <v>6215</v>
      </c>
      <c r="U450" t="s">
        <v>6474</v>
      </c>
      <c r="V450" t="s">
        <v>6218</v>
      </c>
      <c r="W450" t="s">
        <v>6296</v>
      </c>
      <c r="Y450" s="98">
        <v>3</v>
      </c>
      <c r="Z450" s="98">
        <v>0</v>
      </c>
      <c r="AA450" s="98">
        <v>0</v>
      </c>
      <c r="AB450" s="98">
        <f>Y450+Z450+AA450</f>
        <v>3</v>
      </c>
      <c r="AC450" t="s">
        <v>6220</v>
      </c>
      <c r="AD450" t="s">
        <v>9711</v>
      </c>
      <c r="AF450" s="12">
        <v>8</v>
      </c>
      <c r="AG450" s="12">
        <v>6</v>
      </c>
      <c r="AH450" s="12">
        <f>AF450+AG450</f>
        <v>14</v>
      </c>
      <c r="AJ450" s="311">
        <v>10000</v>
      </c>
      <c r="AK450" s="311">
        <v>5000</v>
      </c>
      <c r="AL450" t="s">
        <v>6474</v>
      </c>
      <c r="AM450" t="s">
        <v>6215</v>
      </c>
      <c r="AN450" t="s">
        <v>6262</v>
      </c>
      <c r="AP450" s="238">
        <v>6500</v>
      </c>
      <c r="AQ450" s="113">
        <f t="shared" si="21"/>
        <v>150.88873464707126</v>
      </c>
      <c r="AR450" s="238">
        <v>8500</v>
      </c>
      <c r="AS450" s="141" t="s">
        <v>6223</v>
      </c>
      <c r="AT450" s="238">
        <v>15000</v>
      </c>
      <c r="AU450" s="238">
        <v>100000</v>
      </c>
      <c r="AV450" s="238">
        <v>15000</v>
      </c>
      <c r="AX450" t="s">
        <v>6215</v>
      </c>
      <c r="AY450" t="s">
        <v>6215</v>
      </c>
      <c r="AZ450" t="s">
        <v>6215</v>
      </c>
      <c r="BA450" t="s">
        <v>6215</v>
      </c>
      <c r="BB450" t="s">
        <v>6215</v>
      </c>
      <c r="BC450" t="s">
        <v>7296</v>
      </c>
      <c r="BD450" t="s">
        <v>7296</v>
      </c>
      <c r="BE450" t="s">
        <v>6218</v>
      </c>
      <c r="BF450" t="s">
        <v>6235</v>
      </c>
    </row>
    <row r="451" spans="1:59" x14ac:dyDescent="0.35">
      <c r="A451" s="98" t="s">
        <v>8255</v>
      </c>
      <c r="B451" s="289">
        <v>45233.629837963003</v>
      </c>
      <c r="C451" s="242" t="s">
        <v>1338</v>
      </c>
      <c r="D451" s="242" t="s">
        <v>7152</v>
      </c>
      <c r="E451" s="141" t="s">
        <v>809</v>
      </c>
      <c r="F451" s="242" t="s">
        <v>6286</v>
      </c>
      <c r="G451" s="242" t="s">
        <v>1245</v>
      </c>
      <c r="H451" s="291">
        <v>2011</v>
      </c>
      <c r="I451" s="242" t="s">
        <v>6214</v>
      </c>
      <c r="J451" s="242" t="s">
        <v>6215</v>
      </c>
      <c r="K451" s="242" t="s">
        <v>6216</v>
      </c>
      <c r="L451" s="242" t="s">
        <v>6218</v>
      </c>
      <c r="M451" s="242" t="s">
        <v>6231</v>
      </c>
      <c r="N451" s="242"/>
      <c r="O451" s="242" t="s">
        <v>6218</v>
      </c>
      <c r="S451" s="241">
        <v>205</v>
      </c>
      <c r="T451" s="242" t="s">
        <v>6215</v>
      </c>
      <c r="U451" s="242" t="s">
        <v>7390</v>
      </c>
      <c r="V451" s="242" t="s">
        <v>6215</v>
      </c>
      <c r="W451" s="242" t="s">
        <v>6268</v>
      </c>
      <c r="Y451" s="242">
        <v>3</v>
      </c>
      <c r="Z451" s="242">
        <v>3</v>
      </c>
      <c r="AA451" s="242">
        <v>1</v>
      </c>
      <c r="AB451" s="242">
        <v>7</v>
      </c>
      <c r="AC451" s="242" t="s">
        <v>6220</v>
      </c>
      <c r="AD451" s="242" t="s">
        <v>8256</v>
      </c>
      <c r="AF451" s="290">
        <v>3</v>
      </c>
      <c r="AG451" s="290">
        <v>6</v>
      </c>
      <c r="AH451" s="290">
        <v>9</v>
      </c>
      <c r="AJ451" s="269">
        <v>13000</v>
      </c>
      <c r="AK451" s="269">
        <v>7500</v>
      </c>
      <c r="AL451" s="242" t="s">
        <v>7392</v>
      </c>
      <c r="AM451" s="242" t="s">
        <v>6215</v>
      </c>
      <c r="AN451" s="242" t="s">
        <v>6262</v>
      </c>
      <c r="AP451" s="264">
        <v>4000</v>
      </c>
      <c r="AQ451" s="113">
        <f t="shared" si="21"/>
        <v>92.85460593665924</v>
      </c>
      <c r="AR451" s="18">
        <v>11000</v>
      </c>
      <c r="AS451" s="141" t="s">
        <v>6223</v>
      </c>
      <c r="AT451" s="96"/>
      <c r="AU451" s="18">
        <v>80000</v>
      </c>
      <c r="AV451" s="18"/>
      <c r="AX451" s="242" t="s">
        <v>6215</v>
      </c>
      <c r="AY451" s="242" t="s">
        <v>6215</v>
      </c>
      <c r="AZ451" s="242" t="s">
        <v>6215</v>
      </c>
      <c r="BA451" s="242" t="s">
        <v>6218</v>
      </c>
      <c r="BB451" s="242" t="s">
        <v>6218</v>
      </c>
      <c r="BC451" s="242" t="s">
        <v>6271</v>
      </c>
      <c r="BD451" s="242" t="s">
        <v>6589</v>
      </c>
      <c r="BE451" s="242" t="s">
        <v>6218</v>
      </c>
      <c r="BF451" s="242" t="s">
        <v>6271</v>
      </c>
      <c r="BG451" s="98" t="s">
        <v>8257</v>
      </c>
    </row>
    <row r="452" spans="1:59" x14ac:dyDescent="0.35">
      <c r="A452" s="98" t="s">
        <v>7454</v>
      </c>
      <c r="B452" s="17">
        <v>45131.540451388886</v>
      </c>
      <c r="C452" s="98" t="s">
        <v>1049</v>
      </c>
      <c r="D452" t="s">
        <v>6551</v>
      </c>
      <c r="E452" s="98" t="s">
        <v>230</v>
      </c>
      <c r="F452" s="98" t="s">
        <v>6394</v>
      </c>
      <c r="G452" s="98" t="s">
        <v>1248</v>
      </c>
      <c r="H452" s="115">
        <v>2022</v>
      </c>
      <c r="I452" s="98" t="s">
        <v>6230</v>
      </c>
      <c r="J452" s="98" t="s">
        <v>6295</v>
      </c>
      <c r="K452" s="98" t="s">
        <v>6216</v>
      </c>
      <c r="L452" s="98" t="s">
        <v>6215</v>
      </c>
      <c r="M452" s="98" t="s">
        <v>6267</v>
      </c>
      <c r="O452" s="98" t="s">
        <v>6218</v>
      </c>
      <c r="S452" s="107">
        <v>96</v>
      </c>
      <c r="T452" s="98" t="s">
        <v>6215</v>
      </c>
      <c r="V452" s="98" t="s">
        <v>6218</v>
      </c>
      <c r="W452" s="98" t="s">
        <v>6219</v>
      </c>
      <c r="AB452" s="98">
        <v>6</v>
      </c>
      <c r="AC452" s="98" t="s">
        <v>6254</v>
      </c>
      <c r="AD452" s="98" t="s">
        <v>7455</v>
      </c>
      <c r="AJ452" s="18"/>
      <c r="AK452" s="18"/>
      <c r="AM452" s="98" t="s">
        <v>6215</v>
      </c>
      <c r="AN452" s="98" t="s">
        <v>6233</v>
      </c>
      <c r="AP452" s="264">
        <v>4000</v>
      </c>
      <c r="AQ452" s="113">
        <f t="shared" si="21"/>
        <v>92.85460593665924</v>
      </c>
      <c r="AR452" s="18">
        <v>7700</v>
      </c>
      <c r="AS452" s="141" t="s">
        <v>6223</v>
      </c>
      <c r="AT452" s="96"/>
      <c r="AU452" s="18">
        <v>140000</v>
      </c>
      <c r="AV452" s="18"/>
      <c r="AX452" s="98" t="s">
        <v>6215</v>
      </c>
      <c r="AY452" s="98" t="s">
        <v>6215</v>
      </c>
      <c r="AZ452" s="98" t="s">
        <v>6215</v>
      </c>
      <c r="BA452" s="98" t="s">
        <v>6215</v>
      </c>
      <c r="BB452" s="98" t="s">
        <v>6215</v>
      </c>
      <c r="BD452" s="98" t="s">
        <v>7456</v>
      </c>
      <c r="BF452" s="98" t="s">
        <v>6235</v>
      </c>
      <c r="BG452" s="98" t="s">
        <v>7457</v>
      </c>
    </row>
    <row r="453" spans="1:59" x14ac:dyDescent="0.35">
      <c r="A453" s="98" t="s">
        <v>6894</v>
      </c>
      <c r="B453" s="17">
        <v>45084</v>
      </c>
      <c r="C453" s="98" t="s">
        <v>989</v>
      </c>
      <c r="D453" s="98" t="s">
        <v>6895</v>
      </c>
      <c r="E453" s="98" t="s">
        <v>809</v>
      </c>
      <c r="F453" s="98" t="s">
        <v>6286</v>
      </c>
      <c r="G453" s="98" t="s">
        <v>1245</v>
      </c>
      <c r="H453" s="115">
        <v>2008</v>
      </c>
      <c r="I453" s="98" t="s">
        <v>6214</v>
      </c>
      <c r="J453" s="98" t="s">
        <v>6215</v>
      </c>
      <c r="K453" s="98" t="s">
        <v>6216</v>
      </c>
      <c r="L453" s="98" t="s">
        <v>6215</v>
      </c>
      <c r="M453" s="98" t="s">
        <v>6217</v>
      </c>
      <c r="O453" s="98" t="s">
        <v>6218</v>
      </c>
      <c r="S453" s="107">
        <v>128</v>
      </c>
      <c r="T453" s="98" t="s">
        <v>6215</v>
      </c>
      <c r="V453" s="98" t="s">
        <v>6218</v>
      </c>
      <c r="W453" s="98" t="s">
        <v>6268</v>
      </c>
      <c r="AB453" s="98">
        <v>2</v>
      </c>
      <c r="AC453" s="98" t="s">
        <v>6757</v>
      </c>
      <c r="AD453" s="98" t="s">
        <v>6552</v>
      </c>
      <c r="AJ453" s="18"/>
      <c r="AK453" s="18"/>
      <c r="AM453" s="98" t="s">
        <v>6215</v>
      </c>
      <c r="AN453" s="98" t="s">
        <v>6896</v>
      </c>
      <c r="AP453" s="264">
        <v>4000</v>
      </c>
      <c r="AQ453" s="113">
        <f t="shared" si="21"/>
        <v>92.85460593665924</v>
      </c>
      <c r="AR453" s="18">
        <v>7000</v>
      </c>
      <c r="AS453" s="141" t="s">
        <v>6223</v>
      </c>
      <c r="AT453" s="96"/>
      <c r="AU453" s="18">
        <v>260000</v>
      </c>
      <c r="AV453" s="18"/>
      <c r="AX453" s="98" t="s">
        <v>6215</v>
      </c>
      <c r="AY453" s="98" t="s">
        <v>6215</v>
      </c>
      <c r="AZ453" s="98" t="s">
        <v>6215</v>
      </c>
      <c r="BA453" s="98" t="s">
        <v>6218</v>
      </c>
      <c r="BB453" s="98" t="s">
        <v>6218</v>
      </c>
      <c r="BD453" s="98" t="s">
        <v>6897</v>
      </c>
      <c r="BF453" s="98" t="s">
        <v>6271</v>
      </c>
      <c r="BG453" s="98" t="s">
        <v>6898</v>
      </c>
    </row>
    <row r="454" spans="1:59" x14ac:dyDescent="0.35">
      <c r="A454" s="98" t="s">
        <v>7791</v>
      </c>
      <c r="B454" s="17">
        <v>45148</v>
      </c>
      <c r="C454" s="98" t="s">
        <v>7792</v>
      </c>
      <c r="D454" s="98" t="s">
        <v>7793</v>
      </c>
      <c r="E454" s="235" t="s">
        <v>355</v>
      </c>
      <c r="F454" s="98" t="s">
        <v>6213</v>
      </c>
      <c r="G454" s="98" t="s">
        <v>1248</v>
      </c>
      <c r="H454" s="115">
        <v>2012</v>
      </c>
      <c r="I454" s="98" t="s">
        <v>6214</v>
      </c>
      <c r="J454" s="98" t="s">
        <v>6215</v>
      </c>
      <c r="K454" s="98" t="s">
        <v>6245</v>
      </c>
      <c r="L454" s="98" t="s">
        <v>6215</v>
      </c>
      <c r="M454" s="98" t="s">
        <v>6217</v>
      </c>
      <c r="O454" s="98" t="s">
        <v>6218</v>
      </c>
      <c r="S454" s="107">
        <v>54</v>
      </c>
      <c r="T454" s="98" t="s">
        <v>6215</v>
      </c>
      <c r="V454" s="98" t="s">
        <v>6215</v>
      </c>
      <c r="W454" s="98" t="s">
        <v>6268</v>
      </c>
      <c r="AB454" s="98">
        <v>10</v>
      </c>
      <c r="AC454" s="98" t="s">
        <v>6757</v>
      </c>
      <c r="AD454" s="98" t="s">
        <v>6235</v>
      </c>
      <c r="AJ454" s="18"/>
      <c r="AK454" s="18"/>
      <c r="AM454" s="98" t="s">
        <v>6215</v>
      </c>
      <c r="AN454" s="98" t="s">
        <v>6262</v>
      </c>
      <c r="AP454" s="264">
        <v>4000</v>
      </c>
      <c r="AQ454" s="113">
        <f t="shared" si="21"/>
        <v>92.85460593665924</v>
      </c>
      <c r="AR454" s="18">
        <v>5500</v>
      </c>
      <c r="AS454" s="141" t="s">
        <v>6223</v>
      </c>
      <c r="AT454" s="96"/>
      <c r="AU454" s="18">
        <v>1500000</v>
      </c>
      <c r="AV454" s="18"/>
      <c r="AX454" s="98" t="s">
        <v>6215</v>
      </c>
      <c r="AY454" s="98" t="s">
        <v>6215</v>
      </c>
      <c r="AZ454" s="98" t="s">
        <v>6215</v>
      </c>
      <c r="BA454" s="98" t="s">
        <v>6215</v>
      </c>
      <c r="BB454" s="98" t="s">
        <v>6215</v>
      </c>
      <c r="BD454" s="98" t="s">
        <v>7794</v>
      </c>
      <c r="BF454" s="98" t="s">
        <v>6235</v>
      </c>
      <c r="BG454" s="98" t="s">
        <v>7795</v>
      </c>
    </row>
    <row r="455" spans="1:59" x14ac:dyDescent="0.35">
      <c r="A455" s="98" t="s">
        <v>10086</v>
      </c>
      <c r="B455" s="17">
        <v>45511.460057870368</v>
      </c>
      <c r="C455" s="154" t="s">
        <v>2807</v>
      </c>
      <c r="D455" s="154" t="s">
        <v>9986</v>
      </c>
      <c r="E455" s="244" t="s">
        <v>956</v>
      </c>
      <c r="F455" s="154" t="s">
        <v>6293</v>
      </c>
      <c r="G455" s="154" t="s">
        <v>1245</v>
      </c>
      <c r="H455" s="115">
        <v>2019</v>
      </c>
      <c r="I455" s="154" t="s">
        <v>6230</v>
      </c>
      <c r="J455" s="154" t="s">
        <v>6215</v>
      </c>
      <c r="K455" s="154" t="s">
        <v>6216</v>
      </c>
      <c r="L455" s="154" t="s">
        <v>6218</v>
      </c>
      <c r="M455" s="154" t="s">
        <v>6231</v>
      </c>
      <c r="O455" s="154" t="s">
        <v>6218</v>
      </c>
      <c r="Q455" s="243">
        <v>98</v>
      </c>
      <c r="R455" s="243">
        <v>70</v>
      </c>
      <c r="S455" s="243">
        <f>Q455+R455</f>
        <v>168</v>
      </c>
      <c r="T455" s="244" t="s">
        <v>6215</v>
      </c>
      <c r="U455" s="154" t="s">
        <v>6474</v>
      </c>
      <c r="V455" s="154" t="s">
        <v>6218</v>
      </c>
      <c r="W455" s="154" t="s">
        <v>6219</v>
      </c>
      <c r="Y455" s="244">
        <v>3</v>
      </c>
      <c r="Z455" s="244">
        <v>3</v>
      </c>
      <c r="AA455" s="244">
        <v>3</v>
      </c>
      <c r="AB455" s="98">
        <f>Y455+Z455+AA455</f>
        <v>9</v>
      </c>
      <c r="AC455" s="154" t="s">
        <v>6246</v>
      </c>
      <c r="AD455" s="154" t="s">
        <v>9987</v>
      </c>
      <c r="AF455" s="315">
        <v>2</v>
      </c>
      <c r="AG455" s="315">
        <v>6</v>
      </c>
      <c r="AH455" s="12">
        <f>AF455+AG455</f>
        <v>8</v>
      </c>
      <c r="AJ455" s="316">
        <v>10000</v>
      </c>
      <c r="AK455" s="316">
        <v>7000</v>
      </c>
      <c r="AL455" s="154" t="s">
        <v>8449</v>
      </c>
      <c r="AM455" s="154" t="s">
        <v>6215</v>
      </c>
      <c r="AN455" s="154" t="s">
        <v>6248</v>
      </c>
      <c r="AP455" s="316">
        <v>7500</v>
      </c>
      <c r="AQ455" s="113">
        <f t="shared" si="21"/>
        <v>174.10238613123607</v>
      </c>
      <c r="AR455" s="316">
        <v>15000</v>
      </c>
      <c r="AS455" s="141" t="s">
        <v>6223</v>
      </c>
      <c r="AT455" s="317">
        <v>1600000</v>
      </c>
      <c r="AU455" s="317">
        <v>600000</v>
      </c>
      <c r="AV455" s="317">
        <v>450000</v>
      </c>
      <c r="AW455" s="154"/>
      <c r="AX455" s="154" t="s">
        <v>6215</v>
      </c>
      <c r="AY455" s="154" t="s">
        <v>6215</v>
      </c>
      <c r="AZ455" s="154" t="s">
        <v>6215</v>
      </c>
      <c r="BA455" s="154" t="s">
        <v>6218</v>
      </c>
      <c r="BB455" s="154" t="s">
        <v>6218</v>
      </c>
      <c r="BC455" s="154" t="s">
        <v>9988</v>
      </c>
      <c r="BD455" s="154" t="s">
        <v>9989</v>
      </c>
      <c r="BE455" s="154" t="s">
        <v>6218</v>
      </c>
      <c r="BF455" s="154" t="s">
        <v>9990</v>
      </c>
    </row>
    <row r="456" spans="1:59" x14ac:dyDescent="0.35">
      <c r="A456" s="98" t="s">
        <v>6283</v>
      </c>
      <c r="B456" s="17">
        <v>44943.430775462963</v>
      </c>
      <c r="C456" s="98" t="s">
        <v>6284</v>
      </c>
      <c r="D456" t="s">
        <v>6285</v>
      </c>
      <c r="E456" s="98" t="s">
        <v>223</v>
      </c>
      <c r="F456" t="s">
        <v>6286</v>
      </c>
      <c r="G456" t="s">
        <v>1245</v>
      </c>
      <c r="H456" s="115">
        <v>2016</v>
      </c>
      <c r="I456" s="98" t="s">
        <v>6230</v>
      </c>
      <c r="J456" s="98" t="s">
        <v>6215</v>
      </c>
      <c r="K456" s="98" t="s">
        <v>6216</v>
      </c>
      <c r="L456" s="98" t="s">
        <v>6218</v>
      </c>
      <c r="M456" s="98" t="s">
        <v>6231</v>
      </c>
      <c r="O456" s="98" t="s">
        <v>6218</v>
      </c>
      <c r="S456" s="107">
        <v>334</v>
      </c>
      <c r="T456" s="98" t="s">
        <v>6215</v>
      </c>
      <c r="V456" s="98" t="s">
        <v>6218</v>
      </c>
      <c r="W456" s="98" t="s">
        <v>6268</v>
      </c>
      <c r="AB456" s="98">
        <v>14</v>
      </c>
      <c r="AC456" s="98" t="s">
        <v>6220</v>
      </c>
      <c r="AD456" s="98" t="s">
        <v>6287</v>
      </c>
      <c r="AJ456" s="18"/>
      <c r="AK456" s="18"/>
      <c r="AN456" s="98" t="s">
        <v>6262</v>
      </c>
      <c r="AP456" s="264">
        <v>4000</v>
      </c>
      <c r="AQ456" s="113">
        <f t="shared" si="21"/>
        <v>92.85460593665924</v>
      </c>
      <c r="AR456" s="18">
        <v>4000</v>
      </c>
      <c r="AS456" s="141" t="s">
        <v>6223</v>
      </c>
      <c r="AT456" s="96"/>
      <c r="AU456" s="18"/>
      <c r="AV456" s="18"/>
      <c r="AX456" s="98" t="s">
        <v>6215</v>
      </c>
      <c r="AY456" s="98" t="s">
        <v>6215</v>
      </c>
      <c r="AZ456" s="98" t="s">
        <v>6215</v>
      </c>
      <c r="BA456" s="98" t="s">
        <v>6215</v>
      </c>
      <c r="BB456" s="98" t="s">
        <v>6218</v>
      </c>
      <c r="BD456" s="98" t="s">
        <v>6288</v>
      </c>
      <c r="BF456" s="98" t="s">
        <v>6289</v>
      </c>
      <c r="BG456" s="98" t="s">
        <v>6290</v>
      </c>
    </row>
    <row r="457" spans="1:59" x14ac:dyDescent="0.35">
      <c r="A457" s="98" t="s">
        <v>9628</v>
      </c>
      <c r="B457" s="17">
        <v>45492.782835648148</v>
      </c>
      <c r="C457" t="s">
        <v>2667</v>
      </c>
      <c r="D457" t="s">
        <v>9736</v>
      </c>
      <c r="E457" t="s">
        <v>32</v>
      </c>
      <c r="F457" t="s">
        <v>6213</v>
      </c>
      <c r="G457" t="s">
        <v>1245</v>
      </c>
      <c r="H457" s="115">
        <v>2015</v>
      </c>
      <c r="I457" t="s">
        <v>6214</v>
      </c>
      <c r="J457" t="s">
        <v>6215</v>
      </c>
      <c r="K457" t="s">
        <v>6216</v>
      </c>
      <c r="L457" t="s">
        <v>6215</v>
      </c>
      <c r="M457" t="s">
        <v>6217</v>
      </c>
      <c r="O457" t="s">
        <v>6218</v>
      </c>
      <c r="Q457" s="107">
        <v>25</v>
      </c>
      <c r="R457" s="107">
        <v>35</v>
      </c>
      <c r="S457" s="107">
        <v>60</v>
      </c>
      <c r="T457" s="98" t="s">
        <v>6215</v>
      </c>
      <c r="U457" t="s">
        <v>6474</v>
      </c>
      <c r="V457" t="s">
        <v>6218</v>
      </c>
      <c r="W457" t="s">
        <v>6219</v>
      </c>
      <c r="Y457" s="98">
        <v>1</v>
      </c>
      <c r="Z457" s="98">
        <v>2</v>
      </c>
      <c r="AA457" s="98">
        <v>1</v>
      </c>
      <c r="AB457" s="98">
        <f>Y457+Z457+AA457</f>
        <v>4</v>
      </c>
      <c r="AC457" t="s">
        <v>6220</v>
      </c>
      <c r="AD457" t="s">
        <v>9737</v>
      </c>
      <c r="AF457" s="12">
        <v>1</v>
      </c>
      <c r="AG457" s="12">
        <v>5</v>
      </c>
      <c r="AH457" s="12">
        <f>AF457+AG457</f>
        <v>6</v>
      </c>
      <c r="AJ457" s="238">
        <v>12500</v>
      </c>
      <c r="AK457" s="238">
        <v>9500</v>
      </c>
      <c r="AL457" t="s">
        <v>7392</v>
      </c>
      <c r="AM457" t="s">
        <v>6215</v>
      </c>
      <c r="AN457" t="s">
        <v>6262</v>
      </c>
      <c r="AP457" s="238">
        <v>15000</v>
      </c>
      <c r="AQ457" s="113">
        <f t="shared" si="21"/>
        <v>348.20477226247215</v>
      </c>
      <c r="AR457" s="238">
        <v>20000</v>
      </c>
      <c r="AS457" s="141" t="s">
        <v>6223</v>
      </c>
      <c r="AT457" s="238">
        <v>0</v>
      </c>
      <c r="AU457" s="238">
        <v>250000</v>
      </c>
      <c r="AV457" s="238">
        <v>150000</v>
      </c>
      <c r="AX457" t="s">
        <v>6215</v>
      </c>
      <c r="AY457" t="s">
        <v>6215</v>
      </c>
      <c r="AZ457" t="s">
        <v>6215</v>
      </c>
      <c r="BA457" t="s">
        <v>6215</v>
      </c>
      <c r="BB457" t="s">
        <v>6218</v>
      </c>
      <c r="BC457" t="s">
        <v>6892</v>
      </c>
      <c r="BD457" t="s">
        <v>9738</v>
      </c>
      <c r="BE457" t="s">
        <v>6218</v>
      </c>
      <c r="BF457" t="s">
        <v>9739</v>
      </c>
    </row>
    <row r="458" spans="1:59" x14ac:dyDescent="0.35">
      <c r="A458" s="98" t="s">
        <v>10947</v>
      </c>
      <c r="B458" s="117">
        <v>45764.466238425928</v>
      </c>
      <c r="C458" s="98" t="s">
        <v>4847</v>
      </c>
      <c r="D458" s="98" t="s">
        <v>11302</v>
      </c>
      <c r="E458" s="244" t="s">
        <v>610</v>
      </c>
      <c r="F458" s="98" t="s">
        <v>6334</v>
      </c>
      <c r="G458" s="98" t="s">
        <v>1248</v>
      </c>
      <c r="H458" s="98">
        <v>2018</v>
      </c>
      <c r="I458" s="98" t="s">
        <v>6214</v>
      </c>
      <c r="J458" s="98" t="s">
        <v>6215</v>
      </c>
      <c r="K458" s="98" t="s">
        <v>6216</v>
      </c>
      <c r="L458" s="98" t="s">
        <v>6215</v>
      </c>
      <c r="M458" s="98" t="s">
        <v>6231</v>
      </c>
      <c r="O458" s="98" t="s">
        <v>6218</v>
      </c>
      <c r="Q458" s="129">
        <v>60</v>
      </c>
      <c r="R458" s="129">
        <v>74</v>
      </c>
      <c r="S458" s="107">
        <v>134</v>
      </c>
      <c r="T458" s="98" t="s">
        <v>6215</v>
      </c>
      <c r="U458" s="98" t="s">
        <v>7390</v>
      </c>
      <c r="V458" s="98" t="s">
        <v>6218</v>
      </c>
      <c r="W458" s="98" t="s">
        <v>6268</v>
      </c>
      <c r="Y458" s="98" t="s">
        <v>6992</v>
      </c>
      <c r="Z458" s="98" t="s">
        <v>6992</v>
      </c>
      <c r="AA458" s="98" t="s">
        <v>6944</v>
      </c>
      <c r="AB458" s="98">
        <f>Y458+Z458+AA458</f>
        <v>5</v>
      </c>
      <c r="AC458" s="154" t="s">
        <v>6231</v>
      </c>
      <c r="AD458" s="154" t="s">
        <v>8525</v>
      </c>
      <c r="AF458" s="12" t="s">
        <v>6929</v>
      </c>
      <c r="AG458" s="12" t="s">
        <v>11143</v>
      </c>
      <c r="AH458" s="12">
        <f>AF458+AG458</f>
        <v>12</v>
      </c>
      <c r="AJ458" s="352" t="s">
        <v>11128</v>
      </c>
      <c r="AK458" s="12" t="s">
        <v>11136</v>
      </c>
      <c r="AL458" s="98" t="s">
        <v>8267</v>
      </c>
      <c r="AM458" s="98" t="s">
        <v>6215</v>
      </c>
      <c r="AN458" s="98" t="s">
        <v>6233</v>
      </c>
      <c r="AP458" s="315">
        <v>7500</v>
      </c>
      <c r="AQ458" s="113">
        <f t="shared" si="21"/>
        <v>174.10238613123607</v>
      </c>
      <c r="AR458" s="315">
        <v>10000</v>
      </c>
      <c r="AS458" s="154" t="s">
        <v>6223</v>
      </c>
      <c r="AT458" s="12" t="s">
        <v>11277</v>
      </c>
      <c r="AU458" s="284" t="s">
        <v>11130</v>
      </c>
      <c r="AV458" s="12" t="s">
        <v>11214</v>
      </c>
      <c r="AX458" s="98" t="s">
        <v>6215</v>
      </c>
      <c r="AY458" s="98" t="s">
        <v>6215</v>
      </c>
      <c r="AZ458" s="98" t="s">
        <v>6215</v>
      </c>
      <c r="BA458" s="98" t="s">
        <v>6215</v>
      </c>
      <c r="BB458" s="98" t="s">
        <v>6215</v>
      </c>
      <c r="BC458" s="98" t="s">
        <v>8732</v>
      </c>
      <c r="BD458" s="98" t="s">
        <v>6774</v>
      </c>
      <c r="BE458" s="98" t="s">
        <v>6215</v>
      </c>
      <c r="BF458" s="98" t="s">
        <v>11303</v>
      </c>
    </row>
    <row r="459" spans="1:59" x14ac:dyDescent="0.35">
      <c r="A459" s="98" t="s">
        <v>11522</v>
      </c>
      <c r="B459" s="117">
        <v>45856.695960648147</v>
      </c>
      <c r="C459" s="154" t="s">
        <v>5709</v>
      </c>
      <c r="D459" s="154" t="s">
        <v>11621</v>
      </c>
      <c r="E459" t="s">
        <v>456</v>
      </c>
      <c r="F459" s="154" t="s">
        <v>6870</v>
      </c>
      <c r="G459" s="154" t="s">
        <v>1245</v>
      </c>
      <c r="H459" s="115">
        <v>2001</v>
      </c>
      <c r="I459" s="154" t="s">
        <v>6214</v>
      </c>
      <c r="J459" s="154" t="s">
        <v>6218</v>
      </c>
      <c r="K459" s="154" t="s">
        <v>6216</v>
      </c>
      <c r="L459" s="154" t="s">
        <v>6215</v>
      </c>
      <c r="M459" s="154" t="s">
        <v>6267</v>
      </c>
      <c r="O459" s="154" t="s">
        <v>6215</v>
      </c>
      <c r="Q459" s="129">
        <v>146.87073960000001</v>
      </c>
      <c r="R459" s="129">
        <v>165.12926045016079</v>
      </c>
      <c r="S459" s="129">
        <v>312.00000005016079</v>
      </c>
      <c r="T459" s="154" t="s">
        <v>6215</v>
      </c>
      <c r="U459" s="154" t="s">
        <v>7390</v>
      </c>
      <c r="V459" s="154" t="s">
        <v>6215</v>
      </c>
      <c r="W459" s="154" t="s">
        <v>6219</v>
      </c>
      <c r="Y459" s="154" t="s">
        <v>7755</v>
      </c>
      <c r="Z459" s="154" t="s">
        <v>11205</v>
      </c>
      <c r="AA459" s="154" t="s">
        <v>6992</v>
      </c>
      <c r="AB459" s="154" t="s">
        <v>11622</v>
      </c>
      <c r="AC459" s="154" t="s">
        <v>6246</v>
      </c>
      <c r="AD459" s="154" t="s">
        <v>11623</v>
      </c>
      <c r="AF459" s="154">
        <v>9</v>
      </c>
      <c r="AG459" s="154">
        <v>8</v>
      </c>
      <c r="AH459" s="154">
        <v>17</v>
      </c>
      <c r="AJ459" s="154">
        <v>25000</v>
      </c>
      <c r="AK459" s="154">
        <v>8000</v>
      </c>
      <c r="AL459" s="154" t="s">
        <v>8251</v>
      </c>
      <c r="AM459" s="154" t="s">
        <v>6215</v>
      </c>
      <c r="AN459" s="154" t="s">
        <v>6233</v>
      </c>
      <c r="AP459" s="354">
        <v>8000</v>
      </c>
      <c r="AQ459" s="113">
        <f>(AP459*3)/129.2394</f>
        <v>185.70188348135324</v>
      </c>
      <c r="AR459" s="354">
        <v>25000</v>
      </c>
      <c r="AS459" s="154" t="s">
        <v>6223</v>
      </c>
      <c r="AT459" s="154">
        <v>500000</v>
      </c>
      <c r="AU459" s="154">
        <v>150000</v>
      </c>
      <c r="AV459" s="154">
        <v>120000</v>
      </c>
      <c r="AX459" s="154" t="s">
        <v>6215</v>
      </c>
      <c r="AY459" s="154" t="s">
        <v>6215</v>
      </c>
      <c r="AZ459" s="154" t="s">
        <v>6215</v>
      </c>
      <c r="BA459" s="154" t="s">
        <v>6215</v>
      </c>
      <c r="BB459" s="154" t="s">
        <v>6215</v>
      </c>
      <c r="BC459" s="154" t="s">
        <v>6235</v>
      </c>
      <c r="BD459" s="154" t="s">
        <v>10650</v>
      </c>
      <c r="BE459" s="154" t="s">
        <v>6218</v>
      </c>
      <c r="BF459" s="154" t="s">
        <v>6235</v>
      </c>
    </row>
    <row r="460" spans="1:59" x14ac:dyDescent="0.35">
      <c r="A460" s="98" t="s">
        <v>8418</v>
      </c>
      <c r="B460" s="289">
        <v>45253.509259259299</v>
      </c>
      <c r="C460" s="242" t="s">
        <v>8419</v>
      </c>
      <c r="D460" s="242" t="s">
        <v>8420</v>
      </c>
      <c r="E460" s="98" t="s">
        <v>14</v>
      </c>
      <c r="F460" s="242" t="s">
        <v>6213</v>
      </c>
      <c r="G460" s="242" t="s">
        <v>1248</v>
      </c>
      <c r="H460" s="291">
        <v>2010</v>
      </c>
      <c r="I460" s="242" t="s">
        <v>6214</v>
      </c>
      <c r="J460" s="242" t="s">
        <v>6215</v>
      </c>
      <c r="K460" s="242" t="s">
        <v>6216</v>
      </c>
      <c r="L460" s="242" t="s">
        <v>6215</v>
      </c>
      <c r="M460" s="242" t="s">
        <v>6217</v>
      </c>
      <c r="N460" s="242"/>
      <c r="O460" s="242" t="s">
        <v>6215</v>
      </c>
      <c r="S460" s="241">
        <v>344</v>
      </c>
      <c r="T460" s="242" t="s">
        <v>6215</v>
      </c>
      <c r="U460" s="242" t="s">
        <v>7390</v>
      </c>
      <c r="V460" s="242" t="s">
        <v>6218</v>
      </c>
      <c r="W460" s="242" t="s">
        <v>6219</v>
      </c>
      <c r="Y460" s="242">
        <v>2</v>
      </c>
      <c r="Z460" s="242">
        <v>3</v>
      </c>
      <c r="AA460" s="242">
        <v>0</v>
      </c>
      <c r="AB460" s="242">
        <v>5</v>
      </c>
      <c r="AC460" s="242" t="s">
        <v>6254</v>
      </c>
      <c r="AD460" s="242" t="s">
        <v>8421</v>
      </c>
      <c r="AF460" s="290">
        <v>4</v>
      </c>
      <c r="AG460" s="290">
        <v>13</v>
      </c>
      <c r="AH460" s="290">
        <v>16</v>
      </c>
      <c r="AJ460" s="269">
        <v>20000</v>
      </c>
      <c r="AK460" s="269">
        <v>10000</v>
      </c>
      <c r="AL460" s="242" t="s">
        <v>7392</v>
      </c>
      <c r="AM460" s="242" t="s">
        <v>6215</v>
      </c>
      <c r="AN460" s="242" t="s">
        <v>6262</v>
      </c>
      <c r="AP460" s="264">
        <v>3000</v>
      </c>
      <c r="AQ460" s="113">
        <f>(AP460*3)/129.2343</f>
        <v>69.640954452494427</v>
      </c>
      <c r="AR460" s="18">
        <v>3000</v>
      </c>
      <c r="AS460" s="141" t="s">
        <v>6223</v>
      </c>
      <c r="AT460" s="96"/>
      <c r="AU460" s="18"/>
      <c r="AV460" s="18"/>
      <c r="AX460" s="242" t="s">
        <v>6215</v>
      </c>
      <c r="AY460" s="242" t="s">
        <v>6215</v>
      </c>
      <c r="AZ460" s="242" t="s">
        <v>6215</v>
      </c>
      <c r="BA460" s="242" t="s">
        <v>6215</v>
      </c>
      <c r="BB460" s="242" t="s">
        <v>6215</v>
      </c>
      <c r="BC460" s="242" t="s">
        <v>8422</v>
      </c>
      <c r="BD460" s="242" t="s">
        <v>7417</v>
      </c>
      <c r="BE460" s="242" t="s">
        <v>6218</v>
      </c>
      <c r="BF460" s="242" t="s">
        <v>6299</v>
      </c>
      <c r="BG460" s="98" t="s">
        <v>8423</v>
      </c>
    </row>
    <row r="461" spans="1:59" x14ac:dyDescent="0.35">
      <c r="A461" s="98" t="s">
        <v>8919</v>
      </c>
      <c r="B461" s="17">
        <v>45371.747094907405</v>
      </c>
      <c r="C461" t="s">
        <v>4328</v>
      </c>
      <c r="D461" t="s">
        <v>8934</v>
      </c>
      <c r="E461" t="s">
        <v>14</v>
      </c>
      <c r="F461" t="s">
        <v>6213</v>
      </c>
      <c r="G461" t="s">
        <v>1245</v>
      </c>
      <c r="H461" s="275">
        <v>2012</v>
      </c>
      <c r="I461" t="s">
        <v>6230</v>
      </c>
      <c r="J461" t="s">
        <v>6215</v>
      </c>
      <c r="K461" t="s">
        <v>6216</v>
      </c>
      <c r="L461" t="s">
        <v>6215</v>
      </c>
      <c r="M461" t="s">
        <v>6231</v>
      </c>
      <c r="O461" t="s">
        <v>6218</v>
      </c>
      <c r="S461" s="107">
        <v>180</v>
      </c>
      <c r="T461" s="98" t="s">
        <v>6215</v>
      </c>
      <c r="U461" t="s">
        <v>7390</v>
      </c>
      <c r="V461" t="s">
        <v>6218</v>
      </c>
      <c r="W461" t="s">
        <v>6268</v>
      </c>
      <c r="Y461" s="98">
        <v>2</v>
      </c>
      <c r="Z461" s="98">
        <v>2</v>
      </c>
      <c r="AA461" s="98">
        <v>0</v>
      </c>
      <c r="AB461" s="98">
        <f>SUM(Y461:AA461)</f>
        <v>4</v>
      </c>
      <c r="AC461" t="s">
        <v>6220</v>
      </c>
      <c r="AD461" t="s">
        <v>8935</v>
      </c>
      <c r="AF461" s="12">
        <v>3</v>
      </c>
      <c r="AG461" s="12">
        <v>6</v>
      </c>
      <c r="AH461" s="12">
        <f>SUM(AF461:AG461)</f>
        <v>9</v>
      </c>
      <c r="AJ461" s="238">
        <v>10000</v>
      </c>
      <c r="AK461" s="238">
        <v>6000</v>
      </c>
      <c r="AL461" t="s">
        <v>7392</v>
      </c>
      <c r="AM461" t="s">
        <v>6215</v>
      </c>
      <c r="AN461" t="s">
        <v>6262</v>
      </c>
      <c r="AP461" s="149">
        <v>4000</v>
      </c>
      <c r="AQ461" s="113">
        <f>(AP461*3)/129.2343</f>
        <v>92.85460593665924</v>
      </c>
      <c r="AR461">
        <v>4400</v>
      </c>
      <c r="AS461" s="141" t="s">
        <v>6223</v>
      </c>
      <c r="AT461" s="96">
        <v>2000</v>
      </c>
      <c r="AU461" s="18">
        <v>200000</v>
      </c>
      <c r="AV461" s="18">
        <v>40000</v>
      </c>
      <c r="AX461" t="s">
        <v>6215</v>
      </c>
      <c r="AY461" t="s">
        <v>6215</v>
      </c>
      <c r="AZ461" t="s">
        <v>6215</v>
      </c>
      <c r="BA461" t="s">
        <v>6215</v>
      </c>
      <c r="BB461" t="s">
        <v>6215</v>
      </c>
      <c r="BC461" t="s">
        <v>8639</v>
      </c>
      <c r="BD461" t="s">
        <v>7417</v>
      </c>
      <c r="BE461" t="s">
        <v>6218</v>
      </c>
      <c r="BF461" t="s">
        <v>6299</v>
      </c>
    </row>
    <row r="462" spans="1:59" x14ac:dyDescent="0.35">
      <c r="A462" s="98" t="s">
        <v>11414</v>
      </c>
      <c r="B462" s="117">
        <v>45813.709282407406</v>
      </c>
      <c r="C462" s="154" t="s">
        <v>5302</v>
      </c>
      <c r="D462" s="154" t="s">
        <v>11111</v>
      </c>
      <c r="E462" t="s">
        <v>1314</v>
      </c>
      <c r="F462" s="154" t="s">
        <v>6293</v>
      </c>
      <c r="G462" s="154" t="s">
        <v>1245</v>
      </c>
      <c r="H462" s="115">
        <v>2013</v>
      </c>
      <c r="I462" s="154" t="s">
        <v>6294</v>
      </c>
      <c r="J462" s="154" t="s">
        <v>6215</v>
      </c>
      <c r="K462" s="154" t="s">
        <v>6216</v>
      </c>
      <c r="L462" s="154" t="s">
        <v>6215</v>
      </c>
      <c r="M462" s="154" t="s">
        <v>6267</v>
      </c>
      <c r="O462" s="154" t="s">
        <v>6215</v>
      </c>
      <c r="Q462" s="129">
        <v>156.14537444933922</v>
      </c>
      <c r="R462" s="129">
        <v>183.85462555066081</v>
      </c>
      <c r="S462" s="129">
        <v>340</v>
      </c>
      <c r="T462" s="154" t="s">
        <v>6215</v>
      </c>
      <c r="U462" s="154" t="s">
        <v>7390</v>
      </c>
      <c r="V462" s="154" t="s">
        <v>6215</v>
      </c>
      <c r="W462" s="154" t="s">
        <v>6219</v>
      </c>
      <c r="Y462" s="244">
        <v>4</v>
      </c>
      <c r="Z462" s="244">
        <v>6</v>
      </c>
      <c r="AA462" s="244">
        <v>2</v>
      </c>
      <c r="AB462" s="244">
        <v>12</v>
      </c>
      <c r="AC462" s="154" t="s">
        <v>6220</v>
      </c>
      <c r="AD462" s="154" t="s">
        <v>6219</v>
      </c>
      <c r="AF462" s="154">
        <v>3</v>
      </c>
      <c r="AG462" s="12">
        <v>6</v>
      </c>
      <c r="AH462" s="12">
        <v>9</v>
      </c>
      <c r="AJ462" s="154">
        <v>9000</v>
      </c>
      <c r="AK462" s="154">
        <v>7000</v>
      </c>
      <c r="AL462" s="154" t="s">
        <v>8267</v>
      </c>
      <c r="AM462" s="154" t="s">
        <v>6215</v>
      </c>
      <c r="AN462" s="154" t="s">
        <v>6262</v>
      </c>
      <c r="AP462" s="154">
        <v>9050</v>
      </c>
      <c r="AQ462" s="113">
        <f>(AP462*3)/129.2343</f>
        <v>210.08354593169153</v>
      </c>
      <c r="AR462" s="154">
        <v>9050</v>
      </c>
      <c r="AS462" s="154" t="s">
        <v>6223</v>
      </c>
      <c r="AT462" s="154">
        <v>100000</v>
      </c>
      <c r="AU462" s="154">
        <v>250000</v>
      </c>
      <c r="AV462" s="154">
        <v>400000</v>
      </c>
      <c r="AX462" s="154" t="s">
        <v>6215</v>
      </c>
      <c r="AY462" s="154" t="s">
        <v>6215</v>
      </c>
      <c r="AZ462" s="154" t="s">
        <v>6215</v>
      </c>
      <c r="BA462" s="154" t="s">
        <v>6215</v>
      </c>
      <c r="BB462" s="154" t="s">
        <v>6215</v>
      </c>
      <c r="BC462" s="154" t="s">
        <v>6215</v>
      </c>
      <c r="BD462" s="154" t="s">
        <v>11440</v>
      </c>
      <c r="BE462" s="154" t="s">
        <v>6218</v>
      </c>
      <c r="BF462" s="154" t="s">
        <v>10148</v>
      </c>
    </row>
    <row r="463" spans="1:59" x14ac:dyDescent="0.35">
      <c r="A463" s="98" t="s">
        <v>11464</v>
      </c>
      <c r="B463" s="117">
        <v>45860.813888888886</v>
      </c>
      <c r="C463" s="154" t="s">
        <v>5711</v>
      </c>
      <c r="D463" s="154" t="s">
        <v>11634</v>
      </c>
      <c r="E463" t="s">
        <v>1314</v>
      </c>
      <c r="F463" s="154" t="s">
        <v>6293</v>
      </c>
      <c r="G463" s="154" t="s">
        <v>1248</v>
      </c>
      <c r="H463" s="115">
        <v>2022</v>
      </c>
      <c r="I463" s="154" t="s">
        <v>6294</v>
      </c>
      <c r="J463" s="154" t="s">
        <v>6215</v>
      </c>
      <c r="K463" s="154" t="s">
        <v>6216</v>
      </c>
      <c r="L463" s="154" t="s">
        <v>6215</v>
      </c>
      <c r="M463" s="154" t="s">
        <v>6267</v>
      </c>
      <c r="O463" s="154" t="s">
        <v>6215</v>
      </c>
      <c r="Q463" s="129">
        <v>90</v>
      </c>
      <c r="R463" s="129">
        <v>56</v>
      </c>
      <c r="S463" s="129">
        <v>146</v>
      </c>
      <c r="T463" s="154" t="s">
        <v>6215</v>
      </c>
      <c r="U463" s="154" t="s">
        <v>7390</v>
      </c>
      <c r="V463" s="154" t="s">
        <v>6215</v>
      </c>
      <c r="W463" s="154" t="s">
        <v>6219</v>
      </c>
      <c r="Y463" s="154" t="s">
        <v>6929</v>
      </c>
      <c r="Z463" s="154" t="s">
        <v>7755</v>
      </c>
      <c r="AA463" s="154" t="s">
        <v>6991</v>
      </c>
      <c r="AB463" s="154" t="s">
        <v>11614</v>
      </c>
      <c r="AC463" s="154" t="s">
        <v>6220</v>
      </c>
      <c r="AD463" s="154" t="s">
        <v>6219</v>
      </c>
      <c r="AF463" s="154">
        <v>1</v>
      </c>
      <c r="AG463" s="154">
        <v>3</v>
      </c>
      <c r="AH463" s="154">
        <v>4</v>
      </c>
      <c r="AJ463" s="154">
        <v>5500</v>
      </c>
      <c r="AK463" s="154">
        <v>15000</v>
      </c>
      <c r="AL463" s="154" t="s">
        <v>8267</v>
      </c>
      <c r="AM463" s="154" t="s">
        <v>6215</v>
      </c>
      <c r="AN463" s="154" t="s">
        <v>6262</v>
      </c>
      <c r="AP463" s="354">
        <v>4500</v>
      </c>
      <c r="AQ463" s="113">
        <f>(AP463*3)/129.2394</f>
        <v>104.45730945826119</v>
      </c>
      <c r="AR463" s="354">
        <v>4500</v>
      </c>
      <c r="AS463" s="154" t="s">
        <v>6223</v>
      </c>
      <c r="AT463" s="154">
        <v>4</v>
      </c>
      <c r="AU463" s="154">
        <v>150000</v>
      </c>
      <c r="AV463" s="154">
        <v>80000</v>
      </c>
      <c r="AX463" s="154" t="s">
        <v>6215</v>
      </c>
      <c r="AY463" s="154" t="s">
        <v>6215</v>
      </c>
      <c r="AZ463" s="154" t="s">
        <v>6215</v>
      </c>
      <c r="BA463" s="154" t="s">
        <v>6215</v>
      </c>
      <c r="BB463" s="154" t="s">
        <v>6215</v>
      </c>
      <c r="BC463" s="154" t="s">
        <v>6215</v>
      </c>
      <c r="BD463" s="154" t="s">
        <v>8972</v>
      </c>
      <c r="BE463" s="154" t="s">
        <v>6218</v>
      </c>
      <c r="BF463" s="154" t="s">
        <v>6235</v>
      </c>
    </row>
    <row r="464" spans="1:59" x14ac:dyDescent="0.35">
      <c r="A464" s="98" t="s">
        <v>6479</v>
      </c>
      <c r="B464" s="17">
        <v>45022</v>
      </c>
      <c r="C464" s="98" t="s">
        <v>752</v>
      </c>
      <c r="D464" s="98" t="s">
        <v>6480</v>
      </c>
      <c r="E464" s="98" t="s">
        <v>36</v>
      </c>
      <c r="F464" s="98" t="s">
        <v>6481</v>
      </c>
      <c r="G464" s="98" t="s">
        <v>1248</v>
      </c>
      <c r="H464" s="115">
        <v>2013</v>
      </c>
      <c r="I464" s="98" t="s">
        <v>6214</v>
      </c>
      <c r="J464" s="98" t="s">
        <v>6215</v>
      </c>
      <c r="K464" s="98" t="s">
        <v>6216</v>
      </c>
      <c r="L464" s="98" t="s">
        <v>6218</v>
      </c>
      <c r="M464" s="98" t="s">
        <v>6231</v>
      </c>
      <c r="O464" s="98" t="s">
        <v>6218</v>
      </c>
      <c r="S464" s="107">
        <v>380</v>
      </c>
      <c r="T464" s="98" t="s">
        <v>6215</v>
      </c>
      <c r="V464" s="98" t="s">
        <v>6215</v>
      </c>
      <c r="W464" s="98" t="s">
        <v>6268</v>
      </c>
      <c r="AB464" s="98">
        <v>4</v>
      </c>
      <c r="AC464" s="98" t="s">
        <v>6220</v>
      </c>
      <c r="AD464" s="98" t="s">
        <v>6482</v>
      </c>
      <c r="AJ464" s="18"/>
      <c r="AK464" s="18"/>
      <c r="AP464" s="264">
        <v>4000</v>
      </c>
      <c r="AQ464" s="113">
        <f t="shared" ref="AQ464:AQ470" si="22">(AP464*3)/129.2343</f>
        <v>92.85460593665924</v>
      </c>
      <c r="AR464" s="18">
        <v>7000</v>
      </c>
      <c r="AS464" s="141" t="s">
        <v>6223</v>
      </c>
      <c r="AT464" s="96"/>
      <c r="AU464" s="18"/>
      <c r="AV464" s="18"/>
      <c r="AX464" s="98" t="s">
        <v>6215</v>
      </c>
      <c r="AY464" s="98" t="s">
        <v>6215</v>
      </c>
      <c r="AZ464" s="98" t="s">
        <v>6215</v>
      </c>
      <c r="BB464" s="98" t="s">
        <v>6218</v>
      </c>
      <c r="BD464" s="98" t="s">
        <v>6483</v>
      </c>
      <c r="BF464" s="98" t="s">
        <v>6484</v>
      </c>
      <c r="BG464" s="98" t="s">
        <v>6485</v>
      </c>
    </row>
    <row r="465" spans="1:59" x14ac:dyDescent="0.35">
      <c r="A465" s="98" t="s">
        <v>8023</v>
      </c>
      <c r="B465" s="17">
        <v>45180.625277777799</v>
      </c>
      <c r="C465" s="141" t="s">
        <v>1160</v>
      </c>
      <c r="D465" t="s">
        <v>8024</v>
      </c>
      <c r="E465" s="98" t="s">
        <v>465</v>
      </c>
      <c r="F465" s="141" t="s">
        <v>7666</v>
      </c>
      <c r="G465" s="141" t="s">
        <v>1245</v>
      </c>
      <c r="H465" s="141">
        <v>1994</v>
      </c>
      <c r="I465" s="141" t="s">
        <v>6294</v>
      </c>
      <c r="J465" s="141" t="s">
        <v>6215</v>
      </c>
      <c r="K465" s="141" t="s">
        <v>6216</v>
      </c>
      <c r="L465" s="141" t="s">
        <v>6215</v>
      </c>
      <c r="M465" s="141" t="s">
        <v>6267</v>
      </c>
      <c r="N465" s="141"/>
      <c r="O465" s="141" t="s">
        <v>6215</v>
      </c>
      <c r="P465" s="141"/>
      <c r="Q465" s="237"/>
      <c r="R465" s="237"/>
      <c r="S465" s="237">
        <v>103</v>
      </c>
      <c r="T465" s="141" t="s">
        <v>6215</v>
      </c>
      <c r="U465" s="141"/>
      <c r="V465" s="141" t="s">
        <v>6215</v>
      </c>
      <c r="W465" s="141" t="s">
        <v>6268</v>
      </c>
      <c r="X465" s="141"/>
      <c r="Y465" s="141"/>
      <c r="Z465" s="141"/>
      <c r="AA465" s="141"/>
      <c r="AB465" s="141">
        <v>8</v>
      </c>
      <c r="AC465" s="141" t="s">
        <v>6254</v>
      </c>
      <c r="AD465" s="141" t="s">
        <v>8025</v>
      </c>
      <c r="AE465" s="141"/>
      <c r="AF465" s="286"/>
      <c r="AG465" s="286"/>
      <c r="AH465" s="286"/>
      <c r="AI465" s="141"/>
      <c r="AJ465" s="273"/>
      <c r="AK465" s="273"/>
      <c r="AL465" s="141"/>
      <c r="AM465" s="141" t="s">
        <v>6215</v>
      </c>
      <c r="AN465" s="141" t="s">
        <v>6233</v>
      </c>
      <c r="AO465" s="141"/>
      <c r="AP465" s="264">
        <v>4000</v>
      </c>
      <c r="AQ465" s="113">
        <f t="shared" si="22"/>
        <v>92.85460593665924</v>
      </c>
      <c r="AR465" s="18">
        <v>6000</v>
      </c>
      <c r="AS465" s="141" t="s">
        <v>6223</v>
      </c>
      <c r="AT465" s="96">
        <v>8240</v>
      </c>
      <c r="AU465" s="18">
        <v>120000</v>
      </c>
      <c r="AV465" s="18"/>
      <c r="AW465" s="141"/>
      <c r="AX465" s="141" t="s">
        <v>6215</v>
      </c>
      <c r="AY465" s="141" t="s">
        <v>6215</v>
      </c>
      <c r="AZ465" s="141" t="s">
        <v>6215</v>
      </c>
      <c r="BA465" s="141" t="s">
        <v>6215</v>
      </c>
      <c r="BB465" s="141" t="s">
        <v>6215</v>
      </c>
      <c r="BC465" s="141"/>
      <c r="BD465" s="141" t="s">
        <v>6270</v>
      </c>
      <c r="BE465" s="141"/>
      <c r="BF465" s="141" t="s">
        <v>8026</v>
      </c>
      <c r="BG465" s="98" t="s">
        <v>8027</v>
      </c>
    </row>
    <row r="466" spans="1:59" x14ac:dyDescent="0.35">
      <c r="A466" s="98" t="s">
        <v>8929</v>
      </c>
      <c r="B466" s="17">
        <v>45373.595416666663</v>
      </c>
      <c r="C466" t="s">
        <v>8948</v>
      </c>
      <c r="D466" t="s">
        <v>6643</v>
      </c>
      <c r="E466" t="s">
        <v>871</v>
      </c>
      <c r="F466" t="s">
        <v>6334</v>
      </c>
      <c r="G466" t="s">
        <v>1245</v>
      </c>
      <c r="H466" s="275">
        <v>2012</v>
      </c>
      <c r="I466" t="s">
        <v>6230</v>
      </c>
      <c r="J466" t="s">
        <v>6215</v>
      </c>
      <c r="K466" t="s">
        <v>6216</v>
      </c>
      <c r="L466" t="s">
        <v>6215</v>
      </c>
      <c r="M466" t="s">
        <v>6231</v>
      </c>
      <c r="O466" t="s">
        <v>6218</v>
      </c>
      <c r="S466" s="107">
        <v>150</v>
      </c>
      <c r="T466" s="98" t="s">
        <v>6215</v>
      </c>
      <c r="U466" t="s">
        <v>6474</v>
      </c>
      <c r="V466" t="s">
        <v>6215</v>
      </c>
      <c r="W466" t="s">
        <v>6268</v>
      </c>
      <c r="Y466" s="98">
        <v>4</v>
      </c>
      <c r="Z466" s="98">
        <v>4</v>
      </c>
      <c r="AA466" s="98">
        <v>0</v>
      </c>
      <c r="AB466" s="98">
        <f>SUM(Y466:AA466)</f>
        <v>8</v>
      </c>
      <c r="AC466" t="s">
        <v>6220</v>
      </c>
      <c r="AD466" t="s">
        <v>8461</v>
      </c>
      <c r="AF466" s="12">
        <v>7</v>
      </c>
      <c r="AG466" s="12">
        <v>5</v>
      </c>
      <c r="AH466" s="12">
        <f>SUM(AF466:AG466)</f>
        <v>12</v>
      </c>
      <c r="AJ466" s="238">
        <v>15000</v>
      </c>
      <c r="AK466" s="238">
        <v>8000</v>
      </c>
      <c r="AL466" t="s">
        <v>7392</v>
      </c>
      <c r="AM466" t="s">
        <v>6215</v>
      </c>
      <c r="AN466" t="s">
        <v>6262</v>
      </c>
      <c r="AP466" s="149">
        <v>3000</v>
      </c>
      <c r="AQ466" s="113">
        <f t="shared" si="22"/>
        <v>69.640954452494427</v>
      </c>
      <c r="AR466">
        <v>4200</v>
      </c>
      <c r="AS466" s="141" t="s">
        <v>6223</v>
      </c>
      <c r="AT466" s="96">
        <v>1000</v>
      </c>
      <c r="AU466" s="18">
        <v>250000</v>
      </c>
      <c r="AV466" s="18">
        <v>200000</v>
      </c>
      <c r="AX466" t="s">
        <v>6218</v>
      </c>
      <c r="AY466" t="s">
        <v>6215</v>
      </c>
      <c r="AZ466" t="s">
        <v>6215</v>
      </c>
      <c r="BA466" t="s">
        <v>6215</v>
      </c>
      <c r="BB466" t="s">
        <v>6218</v>
      </c>
      <c r="BC466" t="s">
        <v>6696</v>
      </c>
      <c r="BD466" t="s">
        <v>6696</v>
      </c>
      <c r="BE466" t="s">
        <v>6218</v>
      </c>
      <c r="BF466" t="s">
        <v>7123</v>
      </c>
    </row>
    <row r="467" spans="1:59" x14ac:dyDescent="0.35">
      <c r="A467" s="98" t="s">
        <v>10928</v>
      </c>
      <c r="B467" s="117">
        <v>45745.464548611111</v>
      </c>
      <c r="C467" s="154" t="s">
        <v>4735</v>
      </c>
      <c r="D467" s="154" t="s">
        <v>11093</v>
      </c>
      <c r="E467" s="244" t="s">
        <v>2861</v>
      </c>
      <c r="F467" s="154" t="s">
        <v>6725</v>
      </c>
      <c r="G467" s="154" t="s">
        <v>1245</v>
      </c>
      <c r="H467" s="115">
        <v>2019</v>
      </c>
      <c r="I467" s="154" t="s">
        <v>6214</v>
      </c>
      <c r="J467" s="154" t="s">
        <v>6215</v>
      </c>
      <c r="K467" s="154" t="s">
        <v>6216</v>
      </c>
      <c r="L467" s="154" t="s">
        <v>6215</v>
      </c>
      <c r="M467" s="154" t="s">
        <v>6267</v>
      </c>
      <c r="O467" s="154" t="s">
        <v>6215</v>
      </c>
      <c r="S467" s="107">
        <v>86</v>
      </c>
      <c r="T467" s="154" t="s">
        <v>6215</v>
      </c>
      <c r="U467" s="154" t="s">
        <v>8150</v>
      </c>
      <c r="V467" s="154" t="s">
        <v>6215</v>
      </c>
      <c r="W467" s="154" t="s">
        <v>6268</v>
      </c>
      <c r="Y467" s="98">
        <v>2</v>
      </c>
      <c r="Z467" s="98">
        <v>37</v>
      </c>
      <c r="AA467" s="98">
        <v>1</v>
      </c>
      <c r="AB467" s="98">
        <f>Y467+Z467+AA467</f>
        <v>40</v>
      </c>
      <c r="AC467" s="154" t="s">
        <v>6246</v>
      </c>
      <c r="AD467" s="154" t="s">
        <v>6552</v>
      </c>
      <c r="AF467" s="315">
        <v>0</v>
      </c>
      <c r="AG467" s="315">
        <v>6</v>
      </c>
      <c r="AH467" s="12">
        <f>SUM(AF467:AG467)</f>
        <v>6</v>
      </c>
      <c r="AJ467" s="316">
        <v>7000</v>
      </c>
      <c r="AK467" s="316">
        <v>5500</v>
      </c>
      <c r="AL467" s="154" t="s">
        <v>7392</v>
      </c>
      <c r="AM467" s="154" t="s">
        <v>6215</v>
      </c>
      <c r="AN467" s="154" t="s">
        <v>6248</v>
      </c>
      <c r="AP467" s="316">
        <v>4000</v>
      </c>
      <c r="AQ467" s="113">
        <f t="shared" si="22"/>
        <v>92.85460593665924</v>
      </c>
      <c r="AR467" s="316"/>
      <c r="AS467" s="141" t="s">
        <v>6223</v>
      </c>
      <c r="AT467" s="316">
        <v>10000</v>
      </c>
      <c r="AU467" s="316">
        <v>30000</v>
      </c>
      <c r="AV467" s="316">
        <v>40000</v>
      </c>
      <c r="AX467" s="154" t="s">
        <v>6215</v>
      </c>
      <c r="AY467" s="154" t="s">
        <v>6215</v>
      </c>
      <c r="AZ467" s="154" t="s">
        <v>6215</v>
      </c>
      <c r="BA467" s="154" t="s">
        <v>6215</v>
      </c>
      <c r="BB467" s="154" t="s">
        <v>6215</v>
      </c>
      <c r="BC467" s="154" t="s">
        <v>10665</v>
      </c>
      <c r="BD467" s="154" t="s">
        <v>10554</v>
      </c>
      <c r="BE467" s="154" t="s">
        <v>6215</v>
      </c>
      <c r="BF467" s="154" t="s">
        <v>9019</v>
      </c>
    </row>
    <row r="468" spans="1:59" x14ac:dyDescent="0.35">
      <c r="A468" s="98" t="s">
        <v>6332</v>
      </c>
      <c r="B468" s="17">
        <v>44977.456226851849</v>
      </c>
      <c r="C468" s="98" t="s">
        <v>568</v>
      </c>
      <c r="D468" s="98" t="s">
        <v>6333</v>
      </c>
      <c r="E468" s="98" t="s">
        <v>388</v>
      </c>
      <c r="F468" s="98" t="s">
        <v>6334</v>
      </c>
      <c r="G468" s="98" t="s">
        <v>1248</v>
      </c>
      <c r="H468" s="115">
        <v>2010</v>
      </c>
      <c r="I468" s="98" t="s">
        <v>6214</v>
      </c>
      <c r="J468" s="98" t="s">
        <v>6215</v>
      </c>
      <c r="K468" s="98" t="s">
        <v>6216</v>
      </c>
      <c r="L468" s="98" t="s">
        <v>6218</v>
      </c>
      <c r="M468" s="98" t="s">
        <v>6231</v>
      </c>
      <c r="O468" s="98" t="s">
        <v>6215</v>
      </c>
      <c r="S468" s="107">
        <v>192</v>
      </c>
      <c r="T468" s="98" t="s">
        <v>6215</v>
      </c>
      <c r="V468" s="98" t="s">
        <v>6215</v>
      </c>
      <c r="W468" s="98" t="s">
        <v>6219</v>
      </c>
      <c r="AB468" s="98">
        <v>10</v>
      </c>
      <c r="AC468" s="98" t="s">
        <v>6246</v>
      </c>
      <c r="AD468" s="98" t="s">
        <v>6335</v>
      </c>
      <c r="AJ468" s="18"/>
      <c r="AK468" s="18"/>
      <c r="AM468" s="98" t="s">
        <v>6215</v>
      </c>
      <c r="AN468" s="98" t="s">
        <v>6248</v>
      </c>
      <c r="AP468" s="264">
        <v>4000</v>
      </c>
      <c r="AQ468" s="113">
        <f t="shared" si="22"/>
        <v>92.85460593665924</v>
      </c>
      <c r="AR468" s="18">
        <v>6000</v>
      </c>
      <c r="AS468" s="141" t="s">
        <v>6223</v>
      </c>
      <c r="AT468" s="96"/>
      <c r="AU468" s="18"/>
      <c r="AV468" s="18"/>
      <c r="AX468" s="98" t="s">
        <v>6215</v>
      </c>
      <c r="AY468" s="98" t="s">
        <v>6215</v>
      </c>
      <c r="AZ468" s="98" t="s">
        <v>6215</v>
      </c>
      <c r="BA468" s="98" t="s">
        <v>6215</v>
      </c>
      <c r="BB468" s="98" t="s">
        <v>6215</v>
      </c>
      <c r="BD468" s="98" t="s">
        <v>6336</v>
      </c>
      <c r="BF468" s="98" t="s">
        <v>6235</v>
      </c>
      <c r="BG468" s="98" t="s">
        <v>6337</v>
      </c>
    </row>
    <row r="469" spans="1:59" x14ac:dyDescent="0.35">
      <c r="A469" s="98" t="s">
        <v>9675</v>
      </c>
      <c r="B469" s="17">
        <v>45498.595497685186</v>
      </c>
      <c r="C469" t="s">
        <v>2696</v>
      </c>
      <c r="D469" t="s">
        <v>9810</v>
      </c>
      <c r="E469" s="98" t="s">
        <v>456</v>
      </c>
      <c r="F469" t="s">
        <v>6870</v>
      </c>
      <c r="G469" t="s">
        <v>1245</v>
      </c>
      <c r="H469" s="115">
        <v>2017</v>
      </c>
      <c r="I469" t="s">
        <v>6230</v>
      </c>
      <c r="J469" t="s">
        <v>6215</v>
      </c>
      <c r="K469" t="s">
        <v>6216</v>
      </c>
      <c r="L469" t="s">
        <v>6215</v>
      </c>
      <c r="M469" t="s">
        <v>6267</v>
      </c>
      <c r="O469" t="s">
        <v>6215</v>
      </c>
      <c r="S469" s="107">
        <v>295</v>
      </c>
      <c r="T469" s="98" t="s">
        <v>6215</v>
      </c>
      <c r="U469" t="s">
        <v>7390</v>
      </c>
      <c r="V469" t="s">
        <v>6218</v>
      </c>
      <c r="W469" t="s">
        <v>6268</v>
      </c>
      <c r="Y469" s="98">
        <v>2</v>
      </c>
      <c r="Z469" s="98">
        <v>2</v>
      </c>
      <c r="AA469" s="98">
        <v>1</v>
      </c>
      <c r="AB469" s="98">
        <f>Y469+Z469+AA469</f>
        <v>5</v>
      </c>
      <c r="AC469" t="s">
        <v>6220</v>
      </c>
      <c r="AD469" t="s">
        <v>9811</v>
      </c>
      <c r="AF469" s="12">
        <v>4</v>
      </c>
      <c r="AG469" s="12">
        <v>8</v>
      </c>
      <c r="AH469" s="12">
        <f>AF469+AG469</f>
        <v>12</v>
      </c>
      <c r="AJ469" s="238">
        <v>15000</v>
      </c>
      <c r="AK469" s="238">
        <v>7000</v>
      </c>
      <c r="AL469" t="s">
        <v>8267</v>
      </c>
      <c r="AM469" t="s">
        <v>6215</v>
      </c>
      <c r="AN469" t="s">
        <v>6262</v>
      </c>
      <c r="AP469" s="238">
        <v>3800</v>
      </c>
      <c r="AQ469" s="113">
        <f t="shared" si="22"/>
        <v>88.211875639826275</v>
      </c>
      <c r="AR469" s="238">
        <v>3800</v>
      </c>
      <c r="AS469" s="141" t="s">
        <v>6223</v>
      </c>
      <c r="AT469" s="238">
        <v>8000</v>
      </c>
      <c r="AU469" s="238">
        <v>70000</v>
      </c>
      <c r="AV469" s="238">
        <v>20000</v>
      </c>
      <c r="AX469" t="s">
        <v>6215</v>
      </c>
      <c r="AY469" t="s">
        <v>6215</v>
      </c>
      <c r="AZ469" t="s">
        <v>6215</v>
      </c>
      <c r="BA469" t="s">
        <v>6215</v>
      </c>
      <c r="BB469" t="s">
        <v>6215</v>
      </c>
      <c r="BC469" t="s">
        <v>8110</v>
      </c>
      <c r="BD469" t="s">
        <v>8110</v>
      </c>
      <c r="BE469" t="s">
        <v>6218</v>
      </c>
      <c r="BF469" t="s">
        <v>8110</v>
      </c>
    </row>
    <row r="470" spans="1:59" x14ac:dyDescent="0.35">
      <c r="A470" s="98" t="s">
        <v>6810</v>
      </c>
      <c r="B470" s="17">
        <v>45071.376180555555</v>
      </c>
      <c r="C470" s="242" t="s">
        <v>6811</v>
      </c>
      <c r="D470" s="98" t="s">
        <v>6812</v>
      </c>
      <c r="E470" t="s">
        <v>549</v>
      </c>
      <c r="F470" s="98" t="s">
        <v>6286</v>
      </c>
      <c r="G470" s="98" t="s">
        <v>1248</v>
      </c>
      <c r="H470" s="115">
        <v>2005</v>
      </c>
      <c r="I470" s="98" t="s">
        <v>6230</v>
      </c>
      <c r="J470" s="98" t="s">
        <v>6215</v>
      </c>
      <c r="K470" s="98" t="s">
        <v>6216</v>
      </c>
      <c r="L470" s="98" t="s">
        <v>6215</v>
      </c>
      <c r="M470" s="98" t="s">
        <v>6217</v>
      </c>
      <c r="O470" s="98" t="s">
        <v>6218</v>
      </c>
      <c r="S470" s="107">
        <v>108</v>
      </c>
      <c r="T470" s="98" t="s">
        <v>6215</v>
      </c>
      <c r="V470" s="98" t="s">
        <v>6218</v>
      </c>
      <c r="W470" s="98" t="s">
        <v>6268</v>
      </c>
      <c r="AB470" s="98">
        <v>5</v>
      </c>
      <c r="AC470" s="98" t="s">
        <v>6246</v>
      </c>
      <c r="AD470" s="98" t="s">
        <v>6813</v>
      </c>
      <c r="AJ470" s="18"/>
      <c r="AK470" s="18"/>
      <c r="AN470" s="98" t="s">
        <v>6233</v>
      </c>
      <c r="AP470" s="264">
        <v>4000</v>
      </c>
      <c r="AQ470" s="113">
        <f t="shared" si="22"/>
        <v>92.85460593665924</v>
      </c>
      <c r="AR470" s="18">
        <v>5000</v>
      </c>
      <c r="AS470" s="141" t="s">
        <v>6223</v>
      </c>
      <c r="AT470" s="96"/>
      <c r="AU470" s="18">
        <v>100000</v>
      </c>
      <c r="AV470" s="18"/>
      <c r="AX470" s="98" t="s">
        <v>6215</v>
      </c>
      <c r="AY470" s="98" t="s">
        <v>6215</v>
      </c>
      <c r="AZ470" s="98" t="s">
        <v>6215</v>
      </c>
      <c r="BA470" s="98" t="s">
        <v>6215</v>
      </c>
      <c r="BB470" s="98" t="s">
        <v>6218</v>
      </c>
      <c r="BD470" s="98" t="s">
        <v>6490</v>
      </c>
      <c r="BF470" s="98" t="s">
        <v>6271</v>
      </c>
      <c r="BG470" s="98" t="s">
        <v>6814</v>
      </c>
    </row>
    <row r="471" spans="1:59" x14ac:dyDescent="0.35">
      <c r="A471" s="98" t="s">
        <v>11560</v>
      </c>
      <c r="B471" s="117">
        <v>45885.560023148151</v>
      </c>
      <c r="C471" s="154" t="s">
        <v>5959</v>
      </c>
      <c r="D471" s="154" t="s">
        <v>11691</v>
      </c>
      <c r="E471" t="s">
        <v>252</v>
      </c>
      <c r="F471" s="154" t="s">
        <v>6213</v>
      </c>
      <c r="G471" s="154" t="s">
        <v>1245</v>
      </c>
      <c r="H471" s="115">
        <v>1997</v>
      </c>
      <c r="I471" s="154" t="s">
        <v>6230</v>
      </c>
      <c r="J471" s="154" t="s">
        <v>6215</v>
      </c>
      <c r="K471" s="154" t="s">
        <v>6216</v>
      </c>
      <c r="L471" s="154" t="s">
        <v>6215</v>
      </c>
      <c r="M471" s="154" t="s">
        <v>6217</v>
      </c>
      <c r="O471" s="154" t="s">
        <v>6218</v>
      </c>
      <c r="Q471" s="129">
        <v>35.248140043763676</v>
      </c>
      <c r="R471" s="129">
        <v>41.751859956236324</v>
      </c>
      <c r="S471" s="107">
        <v>77</v>
      </c>
      <c r="T471" s="154" t="s">
        <v>6215</v>
      </c>
      <c r="U471" s="154" t="s">
        <v>8150</v>
      </c>
      <c r="V471" s="154" t="s">
        <v>6218</v>
      </c>
      <c r="W471" s="154" t="s">
        <v>6219</v>
      </c>
      <c r="Y471" s="244">
        <v>1</v>
      </c>
      <c r="Z471" s="244">
        <v>1</v>
      </c>
      <c r="AA471" s="244">
        <v>2</v>
      </c>
      <c r="AB471" s="244">
        <v>4</v>
      </c>
      <c r="AC471" s="154" t="s">
        <v>6220</v>
      </c>
      <c r="AD471" s="154" t="s">
        <v>8783</v>
      </c>
      <c r="AF471" s="154">
        <v>3</v>
      </c>
      <c r="AG471" s="154">
        <v>8</v>
      </c>
      <c r="AH471" s="154">
        <v>11</v>
      </c>
      <c r="AJ471" s="154">
        <v>20000</v>
      </c>
      <c r="AK471" s="154">
        <v>3000</v>
      </c>
      <c r="AL471" s="154" t="s">
        <v>7392</v>
      </c>
      <c r="AM471" s="154" t="s">
        <v>6215</v>
      </c>
      <c r="AN471" s="154" t="s">
        <v>6248</v>
      </c>
      <c r="AP471" s="154">
        <v>11000</v>
      </c>
      <c r="AQ471" s="113">
        <f>(AP471*3)/129.2424</f>
        <v>255.33416278249243</v>
      </c>
      <c r="AR471" s="154">
        <v>14000</v>
      </c>
      <c r="AS471" s="154" t="s">
        <v>11486</v>
      </c>
      <c r="AT471" s="154">
        <v>800000</v>
      </c>
      <c r="AU471" s="154">
        <v>266000</v>
      </c>
      <c r="AV471" s="154">
        <v>43600</v>
      </c>
      <c r="AW471" s="154"/>
      <c r="AX471" s="154" t="s">
        <v>6215</v>
      </c>
      <c r="AY471" s="154" t="s">
        <v>6215</v>
      </c>
      <c r="AZ471" s="154" t="s">
        <v>6215</v>
      </c>
      <c r="BA471" s="154" t="s">
        <v>6215</v>
      </c>
      <c r="BB471" s="154" t="s">
        <v>6215</v>
      </c>
      <c r="BC471" s="154" t="s">
        <v>10337</v>
      </c>
      <c r="BD471" s="154" t="s">
        <v>11692</v>
      </c>
      <c r="BE471" s="154" t="s">
        <v>6218</v>
      </c>
      <c r="BF471" s="154" t="s">
        <v>8818</v>
      </c>
    </row>
    <row r="472" spans="1:59" x14ac:dyDescent="0.35">
      <c r="A472" s="98" t="s">
        <v>9020</v>
      </c>
      <c r="B472" s="17">
        <v>45390.495532407411</v>
      </c>
      <c r="C472" t="s">
        <v>2124</v>
      </c>
      <c r="D472" t="s">
        <v>6904</v>
      </c>
      <c r="E472" s="98" t="s">
        <v>24</v>
      </c>
      <c r="F472" t="s">
        <v>6213</v>
      </c>
      <c r="G472" t="s">
        <v>1245</v>
      </c>
      <c r="H472" s="115">
        <v>2007</v>
      </c>
      <c r="I472" t="s">
        <v>6230</v>
      </c>
      <c r="J472" t="s">
        <v>6295</v>
      </c>
      <c r="K472" t="s">
        <v>6216</v>
      </c>
      <c r="L472" t="s">
        <v>6218</v>
      </c>
      <c r="M472" t="s">
        <v>6217</v>
      </c>
      <c r="O472" t="s">
        <v>6218</v>
      </c>
      <c r="S472" s="107">
        <v>75</v>
      </c>
      <c r="T472" s="98" t="s">
        <v>6215</v>
      </c>
      <c r="U472" t="s">
        <v>6474</v>
      </c>
      <c r="V472" t="s">
        <v>6215</v>
      </c>
      <c r="W472" t="s">
        <v>6268</v>
      </c>
      <c r="Y472" s="98">
        <v>1</v>
      </c>
      <c r="Z472" s="98">
        <v>2</v>
      </c>
      <c r="AA472" s="98">
        <v>0</v>
      </c>
      <c r="AB472" s="98">
        <f>SUM(Y472:AA472)</f>
        <v>3</v>
      </c>
      <c r="AC472" t="s">
        <v>6757</v>
      </c>
      <c r="AD472" t="s">
        <v>9033</v>
      </c>
      <c r="AF472" s="12">
        <v>0</v>
      </c>
      <c r="AG472" s="12">
        <v>4</v>
      </c>
      <c r="AH472" s="12">
        <f>SUM(AF472:AG472)</f>
        <v>4</v>
      </c>
      <c r="AJ472" s="238">
        <v>8000</v>
      </c>
      <c r="AK472" s="238">
        <v>6000</v>
      </c>
      <c r="AL472" t="s">
        <v>8267</v>
      </c>
      <c r="AM472" t="s">
        <v>6215</v>
      </c>
      <c r="AN472" t="s">
        <v>6248</v>
      </c>
      <c r="AP472" s="238">
        <v>5200</v>
      </c>
      <c r="AQ472" s="113">
        <f>(AP472*3)/129.2343</f>
        <v>120.71098771765701</v>
      </c>
      <c r="AR472" s="238">
        <v>5700</v>
      </c>
      <c r="AS472" s="141" t="s">
        <v>6223</v>
      </c>
      <c r="AT472" s="307">
        <v>15000</v>
      </c>
      <c r="AU472" s="238">
        <v>7000</v>
      </c>
      <c r="AV472" s="238">
        <v>8000</v>
      </c>
      <c r="AX472" t="s">
        <v>6215</v>
      </c>
      <c r="AY472" t="s">
        <v>6215</v>
      </c>
      <c r="AZ472" t="s">
        <v>6215</v>
      </c>
      <c r="BA472" t="s">
        <v>6215</v>
      </c>
      <c r="BB472" t="s">
        <v>6218</v>
      </c>
      <c r="BC472" t="s">
        <v>9034</v>
      </c>
      <c r="BD472" t="s">
        <v>6224</v>
      </c>
      <c r="BE472" t="s">
        <v>6218</v>
      </c>
      <c r="BF472" t="s">
        <v>6235</v>
      </c>
    </row>
    <row r="473" spans="1:59" x14ac:dyDescent="0.35">
      <c r="A473" s="98" t="s">
        <v>11472</v>
      </c>
      <c r="B473" s="117">
        <v>45856.775243055556</v>
      </c>
      <c r="C473" s="154" t="s">
        <v>5719</v>
      </c>
      <c r="D473" s="154" t="s">
        <v>11627</v>
      </c>
      <c r="E473" t="s">
        <v>306</v>
      </c>
      <c r="F473" s="154" t="s">
        <v>6334</v>
      </c>
      <c r="G473" s="154" t="s">
        <v>1248</v>
      </c>
      <c r="H473" s="115">
        <v>2016</v>
      </c>
      <c r="I473" s="154" t="s">
        <v>6214</v>
      </c>
      <c r="J473" s="154" t="s">
        <v>6215</v>
      </c>
      <c r="K473" s="154" t="s">
        <v>6216</v>
      </c>
      <c r="L473" s="154" t="s">
        <v>6215</v>
      </c>
      <c r="M473" s="154" t="s">
        <v>6267</v>
      </c>
      <c r="O473" s="154" t="s">
        <v>6215</v>
      </c>
      <c r="Q473" s="129">
        <v>246</v>
      </c>
      <c r="R473" s="129">
        <v>259</v>
      </c>
      <c r="S473" s="129">
        <v>505</v>
      </c>
      <c r="T473" s="154" t="s">
        <v>6215</v>
      </c>
      <c r="U473" s="154" t="s">
        <v>7390</v>
      </c>
      <c r="V473" s="154" t="s">
        <v>6215</v>
      </c>
      <c r="W473" s="154" t="s">
        <v>6219</v>
      </c>
      <c r="Y473" s="154" t="s">
        <v>8537</v>
      </c>
      <c r="Z473" s="154" t="s">
        <v>8537</v>
      </c>
      <c r="AA473" s="154" t="s">
        <v>11628</v>
      </c>
      <c r="AB473" s="154" t="s">
        <v>11629</v>
      </c>
      <c r="AC473" s="154" t="s">
        <v>6246</v>
      </c>
      <c r="AD473" s="154" t="s">
        <v>6235</v>
      </c>
      <c r="AF473" s="154">
        <v>8</v>
      </c>
      <c r="AG473" s="154">
        <v>11</v>
      </c>
      <c r="AH473" s="154">
        <v>19</v>
      </c>
      <c r="AJ473" s="154">
        <v>18000</v>
      </c>
      <c r="AK473" s="154">
        <v>7000</v>
      </c>
      <c r="AL473" s="154" t="s">
        <v>8267</v>
      </c>
      <c r="AM473" s="154" t="s">
        <v>6215</v>
      </c>
      <c r="AN473" s="154" t="s">
        <v>6262</v>
      </c>
      <c r="AP473" s="354">
        <v>5000</v>
      </c>
      <c r="AQ473" s="113">
        <f>(AP473*3)/129.2394</f>
        <v>116.06367717584577</v>
      </c>
      <c r="AR473" s="354">
        <v>5000</v>
      </c>
      <c r="AS473" s="154" t="s">
        <v>6223</v>
      </c>
      <c r="AT473" s="154">
        <v>8500</v>
      </c>
      <c r="AU473" s="154">
        <v>750000</v>
      </c>
      <c r="AV473" s="154">
        <v>330000</v>
      </c>
      <c r="AX473" s="154" t="s">
        <v>6215</v>
      </c>
      <c r="AY473" s="154" t="s">
        <v>6215</v>
      </c>
      <c r="AZ473" s="154" t="s">
        <v>6215</v>
      </c>
      <c r="BA473" s="154" t="s">
        <v>6215</v>
      </c>
      <c r="BB473" s="154" t="s">
        <v>6215</v>
      </c>
      <c r="BC473" s="154" t="s">
        <v>6774</v>
      </c>
      <c r="BD473" s="154" t="s">
        <v>6774</v>
      </c>
      <c r="BE473" s="154" t="s">
        <v>6215</v>
      </c>
      <c r="BF473" s="154" t="s">
        <v>6235</v>
      </c>
    </row>
    <row r="474" spans="1:59" x14ac:dyDescent="0.35">
      <c r="A474" s="98" t="s">
        <v>11306</v>
      </c>
      <c r="B474" s="117">
        <v>45808.637384259258</v>
      </c>
      <c r="C474" s="98" t="s">
        <v>5088</v>
      </c>
      <c r="D474" s="98" t="s">
        <v>11435</v>
      </c>
      <c r="E474" s="98" t="s">
        <v>32</v>
      </c>
      <c r="F474" s="98" t="s">
        <v>6213</v>
      </c>
      <c r="G474" s="98" t="s">
        <v>1245</v>
      </c>
      <c r="H474" s="98">
        <v>2023</v>
      </c>
      <c r="I474" s="98" t="s">
        <v>6230</v>
      </c>
      <c r="J474" s="98" t="s">
        <v>6215</v>
      </c>
      <c r="K474" s="154" t="s">
        <v>6216</v>
      </c>
      <c r="L474" s="154" t="s">
        <v>6215</v>
      </c>
      <c r="M474" s="154" t="s">
        <v>6217</v>
      </c>
      <c r="O474" s="154" t="s">
        <v>6215</v>
      </c>
      <c r="Q474" s="129">
        <v>30</v>
      </c>
      <c r="R474" s="129">
        <v>40</v>
      </c>
      <c r="S474" s="129">
        <v>70</v>
      </c>
      <c r="T474" s="154" t="s">
        <v>6215</v>
      </c>
      <c r="U474" s="154" t="s">
        <v>6474</v>
      </c>
      <c r="V474" s="154" t="s">
        <v>6218</v>
      </c>
      <c r="W474" s="154" t="s">
        <v>6268</v>
      </c>
      <c r="Y474" s="98">
        <v>1</v>
      </c>
      <c r="Z474" s="98">
        <v>1</v>
      </c>
      <c r="AA474" s="98">
        <v>1</v>
      </c>
      <c r="AB474" s="98">
        <v>3</v>
      </c>
      <c r="AC474" s="154" t="s">
        <v>6220</v>
      </c>
      <c r="AD474" s="154" t="s">
        <v>9575</v>
      </c>
      <c r="AF474" s="154">
        <v>1</v>
      </c>
      <c r="AG474" s="154">
        <v>6</v>
      </c>
      <c r="AH474" s="154">
        <v>7</v>
      </c>
      <c r="AJ474" s="154">
        <v>12000</v>
      </c>
      <c r="AK474" s="154">
        <v>8000</v>
      </c>
      <c r="AL474" s="154" t="s">
        <v>7392</v>
      </c>
      <c r="AM474" s="154" t="s">
        <v>6215</v>
      </c>
      <c r="AN474" s="154" t="s">
        <v>6262</v>
      </c>
      <c r="AP474" s="154">
        <v>3500</v>
      </c>
      <c r="AQ474" s="113">
        <f t="shared" ref="AQ474:AQ482" si="23">(AP474*3)/129.2343</f>
        <v>81.247780194576833</v>
      </c>
      <c r="AR474" s="154">
        <v>8000</v>
      </c>
      <c r="AS474" s="154" t="s">
        <v>6223</v>
      </c>
      <c r="AT474" s="154">
        <v>3000</v>
      </c>
      <c r="AU474" s="154">
        <v>100000</v>
      </c>
      <c r="AV474" s="154">
        <v>60000</v>
      </c>
      <c r="AX474" s="154" t="s">
        <v>6215</v>
      </c>
      <c r="AY474" s="154" t="s">
        <v>6215</v>
      </c>
      <c r="AZ474" s="154" t="s">
        <v>6215</v>
      </c>
      <c r="BA474" s="154" t="s">
        <v>6215</v>
      </c>
      <c r="BB474" s="154" t="s">
        <v>6215</v>
      </c>
      <c r="BC474" s="154" t="s">
        <v>8990</v>
      </c>
      <c r="BD474" s="154" t="s">
        <v>8450</v>
      </c>
      <c r="BE474" s="154" t="s">
        <v>6218</v>
      </c>
      <c r="BF474" s="154" t="s">
        <v>8990</v>
      </c>
    </row>
    <row r="475" spans="1:59" x14ac:dyDescent="0.35">
      <c r="A475" s="98" t="s">
        <v>10684</v>
      </c>
      <c r="B475" s="341">
        <v>45688.939814814818</v>
      </c>
      <c r="C475" s="342" t="s">
        <v>4172</v>
      </c>
      <c r="D475" s="342" t="s">
        <v>10813</v>
      </c>
      <c r="E475" s="244" t="s">
        <v>2861</v>
      </c>
      <c r="F475" s="342" t="s">
        <v>6725</v>
      </c>
      <c r="G475" s="342" t="s">
        <v>1245</v>
      </c>
      <c r="H475" s="343">
        <v>2020</v>
      </c>
      <c r="I475" s="342" t="s">
        <v>6214</v>
      </c>
      <c r="J475" s="342" t="s">
        <v>6218</v>
      </c>
      <c r="K475" s="342" t="s">
        <v>6216</v>
      </c>
      <c r="L475" s="342" t="s">
        <v>6215</v>
      </c>
      <c r="M475" s="342" t="s">
        <v>6267</v>
      </c>
      <c r="N475" s="344"/>
      <c r="O475" s="342" t="s">
        <v>6218</v>
      </c>
      <c r="P475" s="344"/>
      <c r="Q475" s="345">
        <v>30</v>
      </c>
      <c r="R475" s="345">
        <v>40</v>
      </c>
      <c r="S475" s="345">
        <f>Q475+R475</f>
        <v>70</v>
      </c>
      <c r="T475" s="342" t="s">
        <v>6215</v>
      </c>
      <c r="U475" s="342" t="s">
        <v>6474</v>
      </c>
      <c r="V475" s="342" t="s">
        <v>6218</v>
      </c>
      <c r="W475" s="342" t="s">
        <v>6219</v>
      </c>
      <c r="X475" s="344"/>
      <c r="Y475" s="346">
        <v>2</v>
      </c>
      <c r="Z475" s="346">
        <v>3</v>
      </c>
      <c r="AA475" s="346">
        <v>1</v>
      </c>
      <c r="AB475" s="344">
        <f>SUM(Y475:AA475)</f>
        <v>6</v>
      </c>
      <c r="AC475" s="342" t="s">
        <v>6246</v>
      </c>
      <c r="AD475" s="342" t="s">
        <v>6552</v>
      </c>
      <c r="AE475" s="344"/>
      <c r="AF475" s="347">
        <v>2</v>
      </c>
      <c r="AG475" s="347">
        <v>3</v>
      </c>
      <c r="AH475" s="348">
        <f>SUM(AF475:AG475)</f>
        <v>5</v>
      </c>
      <c r="AI475" s="344"/>
      <c r="AJ475" s="349">
        <v>6000</v>
      </c>
      <c r="AK475" s="349">
        <v>5500</v>
      </c>
      <c r="AL475" s="342" t="s">
        <v>8267</v>
      </c>
      <c r="AM475" s="342" t="s">
        <v>6215</v>
      </c>
      <c r="AN475" s="342" t="s">
        <v>6248</v>
      </c>
      <c r="AO475" s="344"/>
      <c r="AP475" s="349">
        <v>6000</v>
      </c>
      <c r="AQ475" s="113">
        <f t="shared" si="23"/>
        <v>139.28190890498885</v>
      </c>
      <c r="AR475" s="349">
        <v>2000</v>
      </c>
      <c r="AS475" s="141" t="s">
        <v>6223</v>
      </c>
      <c r="AT475" s="349">
        <v>2500</v>
      </c>
      <c r="AU475" s="349">
        <v>60000</v>
      </c>
      <c r="AV475" s="349">
        <v>15000</v>
      </c>
      <c r="AW475" s="344"/>
      <c r="AX475" s="342" t="s">
        <v>6218</v>
      </c>
      <c r="AY475" s="342" t="s">
        <v>6215</v>
      </c>
      <c r="AZ475" s="342" t="s">
        <v>6215</v>
      </c>
      <c r="BA475" s="342" t="s">
        <v>6215</v>
      </c>
      <c r="BB475" s="342" t="s">
        <v>6215</v>
      </c>
      <c r="BC475" s="342" t="s">
        <v>10665</v>
      </c>
      <c r="BD475" s="342" t="s">
        <v>10554</v>
      </c>
      <c r="BE475" s="342" t="s">
        <v>6215</v>
      </c>
      <c r="BF475" s="342" t="s">
        <v>9019</v>
      </c>
      <c r="BG475" s="344"/>
    </row>
    <row r="476" spans="1:59" x14ac:dyDescent="0.35">
      <c r="A476" s="98" t="s">
        <v>10660</v>
      </c>
      <c r="B476" s="334">
        <v>45664.553055555552</v>
      </c>
      <c r="C476" s="281" t="s">
        <v>4067</v>
      </c>
      <c r="D476" s="281" t="s">
        <v>10726</v>
      </c>
      <c r="E476" s="244" t="s">
        <v>913</v>
      </c>
      <c r="F476" s="281" t="s">
        <v>6725</v>
      </c>
      <c r="G476" s="281" t="s">
        <v>1245</v>
      </c>
      <c r="H476" s="335">
        <v>2022</v>
      </c>
      <c r="I476" s="281" t="s">
        <v>6294</v>
      </c>
      <c r="J476" s="281" t="s">
        <v>6215</v>
      </c>
      <c r="K476" s="281" t="s">
        <v>6216</v>
      </c>
      <c r="L476" s="281" t="s">
        <v>6215</v>
      </c>
      <c r="M476" s="281" t="s">
        <v>6231</v>
      </c>
      <c r="O476" s="281" t="s">
        <v>6215</v>
      </c>
      <c r="Q476" s="319">
        <v>240</v>
      </c>
      <c r="R476" s="319">
        <v>280</v>
      </c>
      <c r="S476" s="319">
        <f>Q476+R476</f>
        <v>520</v>
      </c>
      <c r="T476" s="281" t="s">
        <v>6215</v>
      </c>
      <c r="U476" s="281" t="s">
        <v>7390</v>
      </c>
      <c r="V476" s="281" t="s">
        <v>6215</v>
      </c>
      <c r="W476" s="281" t="s">
        <v>6268</v>
      </c>
      <c r="Y476" s="336">
        <v>5</v>
      </c>
      <c r="Z476" s="336">
        <v>5</v>
      </c>
      <c r="AA476" s="336">
        <v>4</v>
      </c>
      <c r="AB476" s="98">
        <f>SUM(Y476:AA476)</f>
        <v>14</v>
      </c>
      <c r="AC476" s="281" t="s">
        <v>6220</v>
      </c>
      <c r="AD476" s="281" t="s">
        <v>8753</v>
      </c>
      <c r="AF476" s="337">
        <v>5</v>
      </c>
      <c r="AG476" s="337">
        <v>8</v>
      </c>
      <c r="AH476" s="12">
        <f>SUM(AF476:AG476)</f>
        <v>13</v>
      </c>
      <c r="AJ476" s="338">
        <v>10000</v>
      </c>
      <c r="AK476" s="338">
        <v>5000</v>
      </c>
      <c r="AL476" s="281" t="s">
        <v>8267</v>
      </c>
      <c r="AM476" s="281" t="s">
        <v>6215</v>
      </c>
      <c r="AN476" s="281" t="s">
        <v>6262</v>
      </c>
      <c r="AP476" s="338">
        <v>3600</v>
      </c>
      <c r="AQ476" s="113">
        <f t="shared" si="23"/>
        <v>83.569145342993309</v>
      </c>
      <c r="AR476" s="338">
        <v>1200</v>
      </c>
      <c r="AS476" s="141" t="s">
        <v>6223</v>
      </c>
      <c r="AT476" s="338">
        <v>3500</v>
      </c>
      <c r="AU476" s="338">
        <v>70000</v>
      </c>
      <c r="AV476" s="338">
        <v>30000</v>
      </c>
      <c r="AX476" s="281" t="s">
        <v>6215</v>
      </c>
      <c r="AY476" s="281" t="s">
        <v>6215</v>
      </c>
      <c r="AZ476" s="281" t="s">
        <v>6215</v>
      </c>
      <c r="BA476" s="281" t="s">
        <v>6215</v>
      </c>
      <c r="BB476" s="281" t="s">
        <v>6215</v>
      </c>
      <c r="BC476" s="281" t="s">
        <v>8399</v>
      </c>
      <c r="BD476" s="281" t="s">
        <v>9415</v>
      </c>
      <c r="BE476" s="281" t="s">
        <v>6218</v>
      </c>
      <c r="BF476" s="281" t="s">
        <v>10727</v>
      </c>
    </row>
    <row r="477" spans="1:59" x14ac:dyDescent="0.35">
      <c r="A477" s="98" t="s">
        <v>6762</v>
      </c>
      <c r="B477" s="17">
        <v>45068.607546296298</v>
      </c>
      <c r="C477" t="s">
        <v>254</v>
      </c>
      <c r="D477" s="98" t="s">
        <v>6763</v>
      </c>
      <c r="E477" s="98" t="s">
        <v>252</v>
      </c>
      <c r="F477" s="98" t="s">
        <v>6481</v>
      </c>
      <c r="G477" s="98" t="s">
        <v>1245</v>
      </c>
      <c r="H477" s="115">
        <v>2015</v>
      </c>
      <c r="I477" s="98" t="s">
        <v>6214</v>
      </c>
      <c r="J477" s="98" t="s">
        <v>6215</v>
      </c>
      <c r="K477" s="98" t="s">
        <v>6216</v>
      </c>
      <c r="L477" s="98" t="s">
        <v>6215</v>
      </c>
      <c r="M477" s="98" t="s">
        <v>6267</v>
      </c>
      <c r="O477" s="98" t="s">
        <v>6218</v>
      </c>
      <c r="S477" s="107">
        <v>103</v>
      </c>
      <c r="T477" s="98" t="s">
        <v>6215</v>
      </c>
      <c r="V477" s="98" t="s">
        <v>6218</v>
      </c>
      <c r="W477" s="98" t="s">
        <v>6268</v>
      </c>
      <c r="AB477" s="98">
        <v>6</v>
      </c>
      <c r="AC477" s="98" t="s">
        <v>6254</v>
      </c>
      <c r="AD477" s="98" t="s">
        <v>6764</v>
      </c>
      <c r="AJ477" s="18"/>
      <c r="AK477" s="18"/>
      <c r="AM477" s="98" t="s">
        <v>6215</v>
      </c>
      <c r="AN477" s="98" t="s">
        <v>6262</v>
      </c>
      <c r="AP477" s="264">
        <v>4000</v>
      </c>
      <c r="AQ477" s="113">
        <f t="shared" si="23"/>
        <v>92.85460593665924</v>
      </c>
      <c r="AR477" s="18">
        <v>7000</v>
      </c>
      <c r="AS477" s="141" t="s">
        <v>6223</v>
      </c>
      <c r="AT477" s="96"/>
      <c r="AU477" s="18">
        <v>100000</v>
      </c>
      <c r="AV477" s="18"/>
      <c r="AX477" s="98" t="s">
        <v>6215</v>
      </c>
      <c r="AY477" s="98" t="s">
        <v>6215</v>
      </c>
      <c r="AZ477" s="98" t="s">
        <v>6215</v>
      </c>
      <c r="BA477" s="98" t="s">
        <v>6215</v>
      </c>
      <c r="BB477" s="98" t="s">
        <v>6218</v>
      </c>
      <c r="BD477" s="98" t="s">
        <v>6696</v>
      </c>
      <c r="BF477" s="98" t="s">
        <v>6218</v>
      </c>
      <c r="BG477" s="98" t="s">
        <v>6765</v>
      </c>
    </row>
    <row r="478" spans="1:59" x14ac:dyDescent="0.35">
      <c r="A478" s="98" t="s">
        <v>8649</v>
      </c>
      <c r="B478" s="17">
        <v>45316.586886574099</v>
      </c>
      <c r="C478" s="141" t="s">
        <v>2177</v>
      </c>
      <c r="D478" s="141" t="s">
        <v>8645</v>
      </c>
      <c r="E478" s="98" t="s">
        <v>146</v>
      </c>
      <c r="F478" s="141" t="s">
        <v>6213</v>
      </c>
      <c r="G478" s="141" t="s">
        <v>1248</v>
      </c>
      <c r="H478" s="288">
        <v>2014</v>
      </c>
      <c r="I478" s="141" t="s">
        <v>6230</v>
      </c>
      <c r="J478" s="141" t="s">
        <v>6215</v>
      </c>
      <c r="K478" s="141" t="s">
        <v>6216</v>
      </c>
      <c r="L478" s="141" t="s">
        <v>6215</v>
      </c>
      <c r="M478" s="141" t="s">
        <v>6217</v>
      </c>
      <c r="N478" s="141"/>
      <c r="O478" s="141" t="s">
        <v>6218</v>
      </c>
      <c r="Q478" s="237"/>
      <c r="R478" s="237"/>
      <c r="S478" s="237">
        <v>200</v>
      </c>
      <c r="T478" s="141" t="s">
        <v>6215</v>
      </c>
      <c r="U478" s="141" t="s">
        <v>7390</v>
      </c>
      <c r="V478" s="141" t="s">
        <v>6218</v>
      </c>
      <c r="W478" s="141" t="s">
        <v>6219</v>
      </c>
      <c r="Y478" s="141">
        <v>4</v>
      </c>
      <c r="Z478" s="141">
        <v>4</v>
      </c>
      <c r="AA478" s="141">
        <v>3</v>
      </c>
      <c r="AB478" s="141">
        <f>SUM(Y478:AA478)</f>
        <v>11</v>
      </c>
      <c r="AC478" s="141" t="s">
        <v>6220</v>
      </c>
      <c r="AD478" s="141" t="s">
        <v>8646</v>
      </c>
      <c r="AF478" s="286">
        <v>5</v>
      </c>
      <c r="AG478" s="286">
        <v>6</v>
      </c>
      <c r="AH478" s="12">
        <f>SUM(AF478:AG478)</f>
        <v>11</v>
      </c>
      <c r="AJ478" s="273">
        <v>18000</v>
      </c>
      <c r="AK478" s="273">
        <v>11000</v>
      </c>
      <c r="AL478" s="141" t="s">
        <v>7392</v>
      </c>
      <c r="AM478" s="141" t="s">
        <v>6215</v>
      </c>
      <c r="AN478" s="141" t="s">
        <v>6233</v>
      </c>
      <c r="AP478" s="297">
        <v>7000</v>
      </c>
      <c r="AQ478" s="113">
        <f t="shared" si="23"/>
        <v>162.49556038915367</v>
      </c>
      <c r="AR478" s="273">
        <v>7000</v>
      </c>
      <c r="AS478" s="141" t="s">
        <v>6223</v>
      </c>
      <c r="AT478" s="267">
        <v>3000</v>
      </c>
      <c r="AU478" s="273">
        <v>300000</v>
      </c>
      <c r="AV478" s="273">
        <v>180000</v>
      </c>
      <c r="AX478" s="141" t="s">
        <v>6215</v>
      </c>
      <c r="AY478" s="141" t="s">
        <v>6215</v>
      </c>
      <c r="AZ478" s="141" t="s">
        <v>6215</v>
      </c>
      <c r="BA478" s="141" t="s">
        <v>6215</v>
      </c>
      <c r="BB478" s="141" t="s">
        <v>6218</v>
      </c>
      <c r="BC478" s="141" t="s">
        <v>6845</v>
      </c>
      <c r="BD478" s="141" t="s">
        <v>8647</v>
      </c>
      <c r="BE478" s="141" t="s">
        <v>6218</v>
      </c>
      <c r="BF478" s="141" t="s">
        <v>6845</v>
      </c>
      <c r="BG478" s="98" t="s">
        <v>8648</v>
      </c>
    </row>
    <row r="479" spans="1:59" x14ac:dyDescent="0.35">
      <c r="A479" s="98" t="s">
        <v>9006</v>
      </c>
      <c r="B479" s="17">
        <v>45443</v>
      </c>
      <c r="C479" t="s">
        <v>2321</v>
      </c>
      <c r="D479" t="s">
        <v>8911</v>
      </c>
      <c r="E479" s="98" t="s">
        <v>809</v>
      </c>
      <c r="F479" t="s">
        <v>6286</v>
      </c>
      <c r="G479" t="s">
        <v>1245</v>
      </c>
      <c r="H479" s="115">
        <v>2019</v>
      </c>
      <c r="I479" t="s">
        <v>6214</v>
      </c>
      <c r="J479" t="s">
        <v>6215</v>
      </c>
      <c r="K479" t="s">
        <v>6216</v>
      </c>
      <c r="L479" t="s">
        <v>6218</v>
      </c>
      <c r="M479" t="s">
        <v>6231</v>
      </c>
      <c r="N479"/>
      <c r="O479" t="s">
        <v>6218</v>
      </c>
      <c r="S479" s="107">
        <v>88</v>
      </c>
      <c r="T479" s="98" t="s">
        <v>6215</v>
      </c>
      <c r="U479" t="s">
        <v>7390</v>
      </c>
      <c r="V479" t="s">
        <v>6215</v>
      </c>
      <c r="W479" t="s">
        <v>6268</v>
      </c>
      <c r="Y479" s="98">
        <v>2</v>
      </c>
      <c r="Z479" s="98">
        <v>2</v>
      </c>
      <c r="AA479" s="98">
        <v>1</v>
      </c>
      <c r="AB479" s="98">
        <f>Y479+Z479+AA479</f>
        <v>5</v>
      </c>
      <c r="AC479" t="s">
        <v>6246</v>
      </c>
      <c r="AD479" t="s">
        <v>9122</v>
      </c>
      <c r="AF479" s="12">
        <v>2</v>
      </c>
      <c r="AG479" s="12">
        <v>7</v>
      </c>
      <c r="AH479" s="12">
        <f>AF479+AG479</f>
        <v>9</v>
      </c>
      <c r="AJ479" s="238">
        <v>14000</v>
      </c>
      <c r="AK479" s="238">
        <v>6000</v>
      </c>
      <c r="AL479" t="s">
        <v>7392</v>
      </c>
      <c r="AM479" t="s">
        <v>6215</v>
      </c>
      <c r="AN479" t="s">
        <v>6262</v>
      </c>
      <c r="AP479" s="113">
        <v>4800</v>
      </c>
      <c r="AQ479" s="113">
        <f t="shared" si="23"/>
        <v>111.42552712399109</v>
      </c>
      <c r="AR479" s="113">
        <v>6000</v>
      </c>
      <c r="AS479" s="141" t="s">
        <v>6223</v>
      </c>
      <c r="AT479" s="307">
        <v>6000</v>
      </c>
      <c r="AU479" s="238">
        <v>120000</v>
      </c>
      <c r="AV479" s="238">
        <v>70000</v>
      </c>
      <c r="AX479" t="s">
        <v>6215</v>
      </c>
      <c r="AY479" t="s">
        <v>6215</v>
      </c>
      <c r="AZ479" t="s">
        <v>6215</v>
      </c>
      <c r="BA479" t="s">
        <v>6218</v>
      </c>
      <c r="BB479" t="s">
        <v>6215</v>
      </c>
      <c r="BC479" t="s">
        <v>9252</v>
      </c>
      <c r="BD479" t="s">
        <v>9253</v>
      </c>
      <c r="BE479" t="s">
        <v>6218</v>
      </c>
      <c r="BF479" t="s">
        <v>7123</v>
      </c>
    </row>
    <row r="480" spans="1:59" x14ac:dyDescent="0.35">
      <c r="A480" s="98" t="s">
        <v>8794</v>
      </c>
      <c r="B480" s="17">
        <v>45345.714537037034</v>
      </c>
      <c r="C480" s="98" t="s">
        <v>1875</v>
      </c>
      <c r="D480" s="98" t="s">
        <v>6213</v>
      </c>
      <c r="E480" t="s">
        <v>14</v>
      </c>
      <c r="F480" s="98" t="s">
        <v>6213</v>
      </c>
      <c r="G480" s="98" t="s">
        <v>1245</v>
      </c>
      <c r="H480" s="98">
        <v>2019</v>
      </c>
      <c r="I480" s="98" t="s">
        <v>6230</v>
      </c>
      <c r="J480" s="98" t="s">
        <v>6218</v>
      </c>
      <c r="K480" s="98" t="s">
        <v>6216</v>
      </c>
      <c r="L480" s="98" t="s">
        <v>6215</v>
      </c>
      <c r="M480" s="98" t="s">
        <v>6217</v>
      </c>
      <c r="O480" s="98" t="s">
        <v>6218</v>
      </c>
      <c r="S480" s="107">
        <v>80</v>
      </c>
      <c r="T480" s="98" t="s">
        <v>6215</v>
      </c>
      <c r="U480" s="98" t="s">
        <v>6474</v>
      </c>
      <c r="V480" s="98" t="s">
        <v>6218</v>
      </c>
      <c r="W480" s="98" t="s">
        <v>6219</v>
      </c>
      <c r="Y480" s="98">
        <v>2</v>
      </c>
      <c r="Z480" s="98">
        <v>2</v>
      </c>
      <c r="AA480" s="98">
        <v>0</v>
      </c>
      <c r="AB480" s="98">
        <f>SUM(Y480:AA480)</f>
        <v>4</v>
      </c>
      <c r="AC480" s="98" t="s">
        <v>6220</v>
      </c>
      <c r="AD480" s="98" t="s">
        <v>8801</v>
      </c>
      <c r="AF480" s="12">
        <v>0</v>
      </c>
      <c r="AG480" s="12">
        <v>6</v>
      </c>
      <c r="AH480" s="12">
        <f>SUM(AF480:AG480)</f>
        <v>6</v>
      </c>
      <c r="AJ480" s="18">
        <v>15000</v>
      </c>
      <c r="AK480" s="18">
        <v>6000</v>
      </c>
      <c r="AL480" s="98" t="s">
        <v>7392</v>
      </c>
      <c r="AM480" s="98" t="s">
        <v>6215</v>
      </c>
      <c r="AN480" s="98" t="s">
        <v>6233</v>
      </c>
      <c r="AP480" s="149">
        <v>4000</v>
      </c>
      <c r="AQ480" s="113">
        <f t="shared" si="23"/>
        <v>92.85460593665924</v>
      </c>
      <c r="AR480" s="18">
        <v>5000</v>
      </c>
      <c r="AS480" s="141" t="s">
        <v>6223</v>
      </c>
      <c r="AT480" s="96">
        <v>2000</v>
      </c>
      <c r="AU480" s="18">
        <v>120000</v>
      </c>
      <c r="AV480" s="18">
        <v>50000</v>
      </c>
      <c r="AX480" s="98" t="s">
        <v>6215</v>
      </c>
      <c r="AY480" s="98" t="s">
        <v>6215</v>
      </c>
      <c r="AZ480" s="98" t="s">
        <v>6215</v>
      </c>
      <c r="BA480" s="98" t="s">
        <v>6215</v>
      </c>
      <c r="BB480" s="98" t="s">
        <v>6218</v>
      </c>
      <c r="BC480" s="98" t="s">
        <v>8802</v>
      </c>
      <c r="BD480" s="98" t="s">
        <v>8803</v>
      </c>
      <c r="BE480" s="98" t="s">
        <v>6215</v>
      </c>
      <c r="BF480" s="98" t="s">
        <v>8804</v>
      </c>
      <c r="BG480" s="98" t="s">
        <v>8805</v>
      </c>
    </row>
    <row r="481" spans="1:59" x14ac:dyDescent="0.35">
      <c r="A481" s="98" t="s">
        <v>6365</v>
      </c>
      <c r="B481" s="17">
        <v>44987.620405092595</v>
      </c>
      <c r="C481" s="98" t="s">
        <v>6366</v>
      </c>
      <c r="D481" s="98" t="s">
        <v>6345</v>
      </c>
      <c r="E481" s="141" t="s">
        <v>223</v>
      </c>
      <c r="F481" s="98" t="s">
        <v>6286</v>
      </c>
      <c r="G481" s="98" t="s">
        <v>1245</v>
      </c>
      <c r="H481" s="115">
        <v>2010</v>
      </c>
      <c r="I481" s="98" t="s">
        <v>6230</v>
      </c>
      <c r="J481" s="98" t="s">
        <v>6215</v>
      </c>
      <c r="K481" s="98" t="s">
        <v>6216</v>
      </c>
      <c r="L481" s="98" t="s">
        <v>6215</v>
      </c>
      <c r="M481" s="98" t="s">
        <v>6217</v>
      </c>
      <c r="O481" s="98" t="s">
        <v>6215</v>
      </c>
      <c r="S481" s="107">
        <v>192</v>
      </c>
      <c r="T481" s="98" t="s">
        <v>6215</v>
      </c>
      <c r="V481" s="98" t="s">
        <v>6218</v>
      </c>
      <c r="W481" s="98" t="s">
        <v>6268</v>
      </c>
      <c r="AB481" s="98">
        <v>14</v>
      </c>
      <c r="AC481" s="98" t="s">
        <v>6220</v>
      </c>
      <c r="AD481" s="98" t="s">
        <v>6367</v>
      </c>
      <c r="AJ481" s="18"/>
      <c r="AK481" s="18"/>
      <c r="AM481" s="98" t="s">
        <v>6215</v>
      </c>
      <c r="AN481" s="98" t="s">
        <v>6262</v>
      </c>
      <c r="AP481" s="264">
        <v>4000</v>
      </c>
      <c r="AQ481" s="113">
        <f t="shared" si="23"/>
        <v>92.85460593665924</v>
      </c>
      <c r="AR481" s="18">
        <v>4000</v>
      </c>
      <c r="AS481" s="141" t="s">
        <v>6223</v>
      </c>
      <c r="AT481" s="96"/>
      <c r="AU481" s="18"/>
      <c r="AV481" s="18"/>
      <c r="AX481" s="98" t="s">
        <v>6215</v>
      </c>
      <c r="AY481" s="98" t="s">
        <v>6215</v>
      </c>
      <c r="AZ481" s="98" t="s">
        <v>6215</v>
      </c>
      <c r="BA481" s="98" t="s">
        <v>6215</v>
      </c>
      <c r="BB481" s="98" t="s">
        <v>6218</v>
      </c>
      <c r="BD481" s="98" t="s">
        <v>6368</v>
      </c>
      <c r="BF481" s="98" t="s">
        <v>6369</v>
      </c>
      <c r="BG481" s="98" t="s">
        <v>6370</v>
      </c>
    </row>
    <row r="482" spans="1:59" x14ac:dyDescent="0.35">
      <c r="A482" s="98" t="s">
        <v>9159</v>
      </c>
      <c r="B482" s="17">
        <v>45400.433807870373</v>
      </c>
      <c r="C482" t="s">
        <v>2159</v>
      </c>
      <c r="D482" t="s">
        <v>9114</v>
      </c>
      <c r="E482" s="98" t="s">
        <v>139</v>
      </c>
      <c r="F482" t="s">
        <v>6213</v>
      </c>
      <c r="G482" t="s">
        <v>1248</v>
      </c>
      <c r="H482" s="115">
        <v>2010</v>
      </c>
      <c r="I482" t="s">
        <v>6230</v>
      </c>
      <c r="J482" t="s">
        <v>6215</v>
      </c>
      <c r="K482" t="s">
        <v>6216</v>
      </c>
      <c r="L482" t="s">
        <v>6215</v>
      </c>
      <c r="M482" t="s">
        <v>6217</v>
      </c>
      <c r="O482" t="s">
        <v>6215</v>
      </c>
      <c r="S482" s="107">
        <v>328</v>
      </c>
      <c r="T482" s="98" t="s">
        <v>6215</v>
      </c>
      <c r="U482" t="s">
        <v>7390</v>
      </c>
      <c r="V482" t="s">
        <v>6218</v>
      </c>
      <c r="W482" t="s">
        <v>6268</v>
      </c>
      <c r="Y482" s="98">
        <v>4</v>
      </c>
      <c r="Z482" s="98">
        <v>4</v>
      </c>
      <c r="AA482" s="98">
        <v>1</v>
      </c>
      <c r="AB482" s="98">
        <f>SUM(Y482:AA482)</f>
        <v>9</v>
      </c>
      <c r="AC482" t="s">
        <v>6220</v>
      </c>
      <c r="AD482" t="s">
        <v>9115</v>
      </c>
      <c r="AF482" s="12">
        <v>7</v>
      </c>
      <c r="AG482" s="12">
        <v>7</v>
      </c>
      <c r="AH482" s="12">
        <f>SUM(AF482:AG482)</f>
        <v>14</v>
      </c>
      <c r="AJ482" s="238">
        <v>16000</v>
      </c>
      <c r="AK482" s="238">
        <v>15000</v>
      </c>
      <c r="AL482" t="s">
        <v>7392</v>
      </c>
      <c r="AM482" t="s">
        <v>6218</v>
      </c>
      <c r="AN482" t="s">
        <v>6262</v>
      </c>
      <c r="AP482" s="316">
        <v>6500</v>
      </c>
      <c r="AQ482" s="113">
        <f t="shared" si="23"/>
        <v>150.88873464707126</v>
      </c>
      <c r="AR482" s="316">
        <v>6500</v>
      </c>
      <c r="AS482" s="141" t="s">
        <v>6223</v>
      </c>
      <c r="AT482" s="306">
        <v>800000</v>
      </c>
      <c r="AU482" s="238">
        <v>400000</v>
      </c>
      <c r="AV482" s="238">
        <v>400000</v>
      </c>
      <c r="AX482" t="s">
        <v>6215</v>
      </c>
      <c r="AY482" t="s">
        <v>6215</v>
      </c>
      <c r="AZ482" t="s">
        <v>6215</v>
      </c>
      <c r="BA482" t="s">
        <v>6215</v>
      </c>
      <c r="BB482" t="s">
        <v>6215</v>
      </c>
      <c r="BC482" t="s">
        <v>6215</v>
      </c>
      <c r="BD482" t="s">
        <v>9116</v>
      </c>
      <c r="BE482" t="s">
        <v>6218</v>
      </c>
      <c r="BF482" t="s">
        <v>6218</v>
      </c>
    </row>
    <row r="483" spans="1:59" x14ac:dyDescent="0.35">
      <c r="A483" s="98" t="s">
        <v>11499</v>
      </c>
      <c r="B483" s="117">
        <v>45842.710729166669</v>
      </c>
      <c r="C483" s="154" t="s">
        <v>5721</v>
      </c>
      <c r="D483" s="154" t="s">
        <v>11550</v>
      </c>
      <c r="E483" t="s">
        <v>2313</v>
      </c>
      <c r="F483" s="154" t="s">
        <v>6469</v>
      </c>
      <c r="G483" s="154" t="s">
        <v>1245</v>
      </c>
      <c r="H483" s="115">
        <v>2011</v>
      </c>
      <c r="I483" s="154" t="s">
        <v>6214</v>
      </c>
      <c r="J483" s="154" t="s">
        <v>6215</v>
      </c>
      <c r="K483" s="154" t="s">
        <v>6216</v>
      </c>
      <c r="L483" s="154" t="s">
        <v>6215</v>
      </c>
      <c r="M483" s="154" t="s">
        <v>6231</v>
      </c>
      <c r="O483" s="154" t="s">
        <v>6215</v>
      </c>
      <c r="Q483" s="129">
        <v>91</v>
      </c>
      <c r="R483" s="129">
        <v>81</v>
      </c>
      <c r="S483" s="129">
        <v>172</v>
      </c>
      <c r="T483" s="154" t="s">
        <v>6215</v>
      </c>
      <c r="U483" s="154" t="s">
        <v>6474</v>
      </c>
      <c r="V483" s="154" t="s">
        <v>6215</v>
      </c>
      <c r="W483" s="154" t="s">
        <v>6219</v>
      </c>
      <c r="Y483" s="154" t="s">
        <v>6992</v>
      </c>
      <c r="Z483" s="154" t="s">
        <v>6992</v>
      </c>
      <c r="AA483" s="154" t="s">
        <v>6944</v>
      </c>
      <c r="AB483" s="154" t="s">
        <v>6630</v>
      </c>
      <c r="AC483" s="154" t="s">
        <v>6231</v>
      </c>
      <c r="AD483" s="154" t="s">
        <v>8598</v>
      </c>
      <c r="AF483" s="154">
        <v>3</v>
      </c>
      <c r="AG483" s="154">
        <v>6</v>
      </c>
      <c r="AH483" s="154">
        <v>9</v>
      </c>
      <c r="AJ483" s="154">
        <v>15000</v>
      </c>
      <c r="AK483" s="154">
        <v>8500</v>
      </c>
      <c r="AL483" s="154" t="s">
        <v>8267</v>
      </c>
      <c r="AM483" s="154" t="s">
        <v>6215</v>
      </c>
      <c r="AN483" s="154" t="s">
        <v>6262</v>
      </c>
      <c r="AP483" s="354">
        <v>5500</v>
      </c>
      <c r="AQ483" s="113">
        <f>(AP483*3)/129.2394</f>
        <v>127.67004489343034</v>
      </c>
      <c r="AR483" s="354">
        <v>6500</v>
      </c>
      <c r="AS483" s="154" t="s">
        <v>11551</v>
      </c>
      <c r="AT483" s="154">
        <v>10000</v>
      </c>
      <c r="AU483" s="154">
        <v>80000</v>
      </c>
      <c r="AV483" s="154">
        <v>50000</v>
      </c>
      <c r="AX483" s="154" t="s">
        <v>6215</v>
      </c>
      <c r="AY483" s="154" t="s">
        <v>6215</v>
      </c>
      <c r="AZ483" s="154" t="s">
        <v>6218</v>
      </c>
      <c r="BA483" s="154" t="s">
        <v>6215</v>
      </c>
      <c r="BB483" s="154" t="s">
        <v>6218</v>
      </c>
      <c r="BC483" s="154" t="s">
        <v>11552</v>
      </c>
      <c r="BD483" s="154" t="s">
        <v>7466</v>
      </c>
      <c r="BE483" s="154" t="s">
        <v>6215</v>
      </c>
      <c r="BF483" s="154" t="s">
        <v>11553</v>
      </c>
    </row>
    <row r="484" spans="1:59" x14ac:dyDescent="0.35">
      <c r="A484" s="98" t="s">
        <v>9967</v>
      </c>
      <c r="B484" s="17">
        <v>45526.759953703702</v>
      </c>
      <c r="C484" s="154" t="s">
        <v>2961</v>
      </c>
      <c r="D484" s="154" t="s">
        <v>10145</v>
      </c>
      <c r="E484" s="244" t="s">
        <v>1987</v>
      </c>
      <c r="F484" s="154" t="s">
        <v>6334</v>
      </c>
      <c r="G484" s="154" t="s">
        <v>1248</v>
      </c>
      <c r="H484" s="115">
        <v>2019</v>
      </c>
      <c r="I484" s="154" t="s">
        <v>6294</v>
      </c>
      <c r="J484" s="154" t="s">
        <v>6215</v>
      </c>
      <c r="K484" s="154" t="s">
        <v>6216</v>
      </c>
      <c r="L484" s="154" t="s">
        <v>6215</v>
      </c>
      <c r="M484" s="154" t="s">
        <v>6267</v>
      </c>
      <c r="O484" s="154" t="s">
        <v>6215</v>
      </c>
      <c r="Q484" s="243">
        <v>80</v>
      </c>
      <c r="R484" s="243">
        <v>100</v>
      </c>
      <c r="S484" s="243">
        <f>Q484+R484</f>
        <v>180</v>
      </c>
      <c r="T484" s="244" t="s">
        <v>6215</v>
      </c>
      <c r="U484" s="154" t="s">
        <v>7390</v>
      </c>
      <c r="V484" s="154" t="s">
        <v>6215</v>
      </c>
      <c r="W484" s="154" t="s">
        <v>6268</v>
      </c>
      <c r="Y484" s="244">
        <v>6</v>
      </c>
      <c r="Z484" s="244">
        <v>5</v>
      </c>
      <c r="AA484" s="244">
        <v>2</v>
      </c>
      <c r="AB484" s="98">
        <f>Y484+Z484+AA484</f>
        <v>13</v>
      </c>
      <c r="AC484" s="154" t="s">
        <v>6254</v>
      </c>
      <c r="AD484" s="154" t="s">
        <v>10146</v>
      </c>
      <c r="AF484" s="315">
        <v>6</v>
      </c>
      <c r="AG484" s="315">
        <v>7</v>
      </c>
      <c r="AH484" s="12">
        <f>AF484+AG484</f>
        <v>13</v>
      </c>
      <c r="AJ484" s="316">
        <v>10000</v>
      </c>
      <c r="AK484" s="316">
        <v>7000</v>
      </c>
      <c r="AL484" s="154" t="s">
        <v>8267</v>
      </c>
      <c r="AM484" s="154" t="s">
        <v>6215</v>
      </c>
      <c r="AN484" s="154" t="s">
        <v>6262</v>
      </c>
      <c r="AP484" s="316">
        <v>5000</v>
      </c>
      <c r="AQ484" s="113">
        <f t="shared" ref="AQ484:AQ494" si="24">(AP484*3)/129.2343</f>
        <v>116.06825742082405</v>
      </c>
      <c r="AR484" s="316">
        <v>11000</v>
      </c>
      <c r="AS484" s="141" t="s">
        <v>6223</v>
      </c>
      <c r="AT484" s="317">
        <v>4500</v>
      </c>
      <c r="AU484" s="317">
        <v>7000</v>
      </c>
      <c r="AV484" s="317">
        <v>30000</v>
      </c>
      <c r="AW484" s="154"/>
      <c r="AX484" s="154" t="s">
        <v>6215</v>
      </c>
      <c r="AY484" s="154" t="s">
        <v>6215</v>
      </c>
      <c r="AZ484" s="154" t="s">
        <v>6215</v>
      </c>
      <c r="BA484" s="154" t="s">
        <v>6215</v>
      </c>
      <c r="BB484" s="154" t="s">
        <v>6215</v>
      </c>
      <c r="BC484" s="154" t="s">
        <v>6215</v>
      </c>
      <c r="BD484" s="154" t="s">
        <v>10147</v>
      </c>
      <c r="BE484" s="154" t="s">
        <v>6218</v>
      </c>
      <c r="BF484" s="154" t="s">
        <v>10148</v>
      </c>
    </row>
    <row r="485" spans="1:59" x14ac:dyDescent="0.35">
      <c r="A485" s="98" t="s">
        <v>10983</v>
      </c>
      <c r="B485" s="117">
        <v>45772.743449074071</v>
      </c>
      <c r="C485" s="98" t="s">
        <v>4849</v>
      </c>
      <c r="D485" s="98" t="s">
        <v>11134</v>
      </c>
      <c r="E485" s="244" t="s">
        <v>102</v>
      </c>
      <c r="F485" s="98" t="s">
        <v>6213</v>
      </c>
      <c r="G485" s="98" t="s">
        <v>1245</v>
      </c>
      <c r="H485" s="98">
        <v>2017</v>
      </c>
      <c r="I485" s="98" t="s">
        <v>6294</v>
      </c>
      <c r="J485" s="98" t="s">
        <v>6218</v>
      </c>
      <c r="K485" s="98" t="s">
        <v>6216</v>
      </c>
      <c r="L485" s="98" t="s">
        <v>6215</v>
      </c>
      <c r="M485" s="98" t="s">
        <v>6217</v>
      </c>
      <c r="O485" s="98" t="s">
        <v>6215</v>
      </c>
      <c r="Q485" s="129">
        <v>84</v>
      </c>
      <c r="R485" s="129">
        <v>75</v>
      </c>
      <c r="S485" s="107">
        <v>159</v>
      </c>
      <c r="T485" s="98" t="s">
        <v>6215</v>
      </c>
      <c r="U485" s="98" t="s">
        <v>7390</v>
      </c>
      <c r="V485" s="98" t="s">
        <v>6218</v>
      </c>
      <c r="W485" s="98" t="s">
        <v>6219</v>
      </c>
      <c r="Y485" s="98" t="s">
        <v>6992</v>
      </c>
      <c r="Z485" s="98" t="s">
        <v>6992</v>
      </c>
      <c r="AA485" s="98" t="s">
        <v>6944</v>
      </c>
      <c r="AB485" s="98">
        <f>Y485+Z485+AA485</f>
        <v>5</v>
      </c>
      <c r="AC485" s="154" t="s">
        <v>6220</v>
      </c>
      <c r="AD485" s="154" t="s">
        <v>11329</v>
      </c>
      <c r="AF485" s="12" t="s">
        <v>6944</v>
      </c>
      <c r="AG485" s="12" t="s">
        <v>11143</v>
      </c>
      <c r="AH485" s="12">
        <f>AF485+AG485</f>
        <v>9</v>
      </c>
      <c r="AJ485" s="352" t="s">
        <v>11188</v>
      </c>
      <c r="AK485" s="12" t="s">
        <v>11311</v>
      </c>
      <c r="AL485" s="98" t="s">
        <v>7392</v>
      </c>
      <c r="AM485" s="98" t="s">
        <v>6215</v>
      </c>
      <c r="AN485" s="98" t="s">
        <v>6233</v>
      </c>
      <c r="AP485" s="315">
        <v>7400</v>
      </c>
      <c r="AQ485" s="113">
        <f t="shared" si="24"/>
        <v>171.7810209828196</v>
      </c>
      <c r="AR485" s="315">
        <v>7800</v>
      </c>
      <c r="AS485" s="154" t="s">
        <v>6223</v>
      </c>
      <c r="AT485" s="12" t="s">
        <v>11330</v>
      </c>
      <c r="AU485" s="284" t="s">
        <v>11331</v>
      </c>
      <c r="AV485" s="12" t="s">
        <v>11157</v>
      </c>
      <c r="AX485" s="98" t="s">
        <v>6215</v>
      </c>
      <c r="AY485" s="98" t="s">
        <v>6215</v>
      </c>
      <c r="AZ485" s="98" t="s">
        <v>6215</v>
      </c>
      <c r="BA485" s="98" t="s">
        <v>6215</v>
      </c>
      <c r="BB485" s="98" t="s">
        <v>6215</v>
      </c>
      <c r="BC485" s="98" t="s">
        <v>10727</v>
      </c>
      <c r="BD485" s="98" t="s">
        <v>11332</v>
      </c>
      <c r="BE485" s="98" t="s">
        <v>6218</v>
      </c>
      <c r="BF485" s="98" t="s">
        <v>11333</v>
      </c>
    </row>
    <row r="486" spans="1:59" x14ac:dyDescent="0.35">
      <c r="A486" s="98" t="s">
        <v>7971</v>
      </c>
      <c r="B486" s="17">
        <v>45169.525868055556</v>
      </c>
      <c r="C486" s="98" t="s">
        <v>1104</v>
      </c>
      <c r="D486" s="98" t="s">
        <v>7972</v>
      </c>
      <c r="E486" s="235" t="s">
        <v>32</v>
      </c>
      <c r="F486" s="98" t="s">
        <v>6213</v>
      </c>
      <c r="G486" s="98" t="s">
        <v>1245</v>
      </c>
      <c r="H486" s="115">
        <v>2014</v>
      </c>
      <c r="I486" s="98" t="s">
        <v>6230</v>
      </c>
      <c r="J486" s="98" t="s">
        <v>6215</v>
      </c>
      <c r="K486" s="98" t="s">
        <v>6216</v>
      </c>
      <c r="L486" s="98" t="s">
        <v>6215</v>
      </c>
      <c r="M486" s="98" t="s">
        <v>6217</v>
      </c>
      <c r="O486" s="98" t="s">
        <v>6215</v>
      </c>
      <c r="S486" s="107">
        <v>120</v>
      </c>
      <c r="T486" s="98" t="s">
        <v>6215</v>
      </c>
      <c r="V486" s="98" t="s">
        <v>6218</v>
      </c>
      <c r="W486" s="98" t="s">
        <v>6219</v>
      </c>
      <c r="AB486" s="98">
        <v>3</v>
      </c>
      <c r="AC486" s="98" t="s">
        <v>6231</v>
      </c>
      <c r="AD486" s="98" t="s">
        <v>7973</v>
      </c>
      <c r="AJ486" s="18"/>
      <c r="AK486" s="18"/>
      <c r="AM486" s="98" t="s">
        <v>6215</v>
      </c>
      <c r="AN486" s="98" t="s">
        <v>6262</v>
      </c>
      <c r="AP486" s="268">
        <v>4000</v>
      </c>
      <c r="AQ486" s="113">
        <f t="shared" si="24"/>
        <v>92.85460593665924</v>
      </c>
      <c r="AR486" s="269">
        <v>8000</v>
      </c>
      <c r="AS486" s="141" t="s">
        <v>6223</v>
      </c>
      <c r="AT486" s="266">
        <v>33000</v>
      </c>
      <c r="AU486" s="269">
        <v>18000</v>
      </c>
      <c r="AV486" s="269">
        <v>200000</v>
      </c>
      <c r="AX486" s="98" t="s">
        <v>6215</v>
      </c>
      <c r="AY486" s="98" t="s">
        <v>6215</v>
      </c>
      <c r="AZ486" s="98" t="s">
        <v>6215</v>
      </c>
      <c r="BA486" s="98" t="s">
        <v>6215</v>
      </c>
      <c r="BB486" s="98" t="s">
        <v>6215</v>
      </c>
      <c r="BD486" s="98" t="s">
        <v>7974</v>
      </c>
      <c r="BF486" s="98" t="s">
        <v>6235</v>
      </c>
      <c r="BG486" s="98" t="s">
        <v>7975</v>
      </c>
    </row>
    <row r="487" spans="1:59" x14ac:dyDescent="0.35">
      <c r="A487" s="98" t="s">
        <v>10935</v>
      </c>
      <c r="B487" s="117">
        <v>45742.679652777777</v>
      </c>
      <c r="C487" s="154" t="s">
        <v>4692</v>
      </c>
      <c r="D487" s="154" t="s">
        <v>11074</v>
      </c>
      <c r="E487" s="98" t="s">
        <v>24</v>
      </c>
      <c r="F487" s="154" t="s">
        <v>6213</v>
      </c>
      <c r="G487" s="154" t="s">
        <v>1245</v>
      </c>
      <c r="H487" s="115">
        <v>2023</v>
      </c>
      <c r="I487" s="154" t="s">
        <v>6230</v>
      </c>
      <c r="J487" s="154" t="s">
        <v>6215</v>
      </c>
      <c r="K487" s="154" t="s">
        <v>6216</v>
      </c>
      <c r="L487" s="154" t="s">
        <v>6218</v>
      </c>
      <c r="M487" s="154" t="s">
        <v>6231</v>
      </c>
      <c r="O487" s="154" t="s">
        <v>6215</v>
      </c>
      <c r="Q487" s="107">
        <v>28</v>
      </c>
      <c r="R487" s="107">
        <v>63</v>
      </c>
      <c r="S487" s="107">
        <v>91</v>
      </c>
      <c r="T487" s="154" t="s">
        <v>6215</v>
      </c>
      <c r="U487" s="154" t="s">
        <v>6474</v>
      </c>
      <c r="V487" s="154" t="s">
        <v>6218</v>
      </c>
      <c r="W487" s="154" t="s">
        <v>6268</v>
      </c>
      <c r="Y487" s="98">
        <v>2</v>
      </c>
      <c r="Z487" s="98">
        <v>3</v>
      </c>
      <c r="AA487" s="98">
        <v>1</v>
      </c>
      <c r="AB487" s="98">
        <f>Y487+Z487+AA487</f>
        <v>6</v>
      </c>
      <c r="AC487" s="154" t="s">
        <v>6254</v>
      </c>
      <c r="AD487" s="154" t="s">
        <v>8448</v>
      </c>
      <c r="AF487" s="315">
        <v>2</v>
      </c>
      <c r="AG487" s="315">
        <v>3</v>
      </c>
      <c r="AH487" s="12">
        <f>SUM(AF487:AG487)</f>
        <v>5</v>
      </c>
      <c r="AJ487" s="316">
        <v>10000</v>
      </c>
      <c r="AK487" s="316">
        <v>6000</v>
      </c>
      <c r="AL487" s="154" t="s">
        <v>7392</v>
      </c>
      <c r="AM487" s="154" t="s">
        <v>6215</v>
      </c>
      <c r="AN487" s="154" t="s">
        <v>6262</v>
      </c>
      <c r="AP487" s="316">
        <v>5500</v>
      </c>
      <c r="AQ487" s="113">
        <f t="shared" si="24"/>
        <v>127.67508316290645</v>
      </c>
      <c r="AR487" s="316">
        <v>6500</v>
      </c>
      <c r="AS487" s="141" t="s">
        <v>6223</v>
      </c>
      <c r="AT487" s="316">
        <v>350000</v>
      </c>
      <c r="AU487" s="316">
        <v>480000</v>
      </c>
      <c r="AV487" s="316">
        <v>100000</v>
      </c>
      <c r="AX487" s="154" t="s">
        <v>6215</v>
      </c>
      <c r="AY487" s="154" t="s">
        <v>6215</v>
      </c>
      <c r="AZ487" s="154" t="s">
        <v>6215</v>
      </c>
      <c r="BA487" s="154" t="s">
        <v>6215</v>
      </c>
      <c r="BB487" s="154" t="s">
        <v>6215</v>
      </c>
      <c r="BC487" s="154" t="s">
        <v>6962</v>
      </c>
      <c r="BD487" s="154" t="s">
        <v>10967</v>
      </c>
      <c r="BE487" s="154" t="s">
        <v>6218</v>
      </c>
      <c r="BF487" s="154" t="s">
        <v>10727</v>
      </c>
    </row>
    <row r="488" spans="1:59" x14ac:dyDescent="0.35">
      <c r="A488" s="98" t="s">
        <v>9101</v>
      </c>
      <c r="B488" s="17">
        <v>45401.690057870372</v>
      </c>
      <c r="C488" t="s">
        <v>9140</v>
      </c>
      <c r="D488" s="154" t="s">
        <v>9141</v>
      </c>
      <c r="E488" s="98" t="s">
        <v>146</v>
      </c>
      <c r="F488" t="s">
        <v>6213</v>
      </c>
      <c r="G488" t="s">
        <v>1245</v>
      </c>
      <c r="H488" s="115">
        <v>2018</v>
      </c>
      <c r="I488" t="s">
        <v>6230</v>
      </c>
      <c r="J488" t="s">
        <v>6215</v>
      </c>
      <c r="K488" t="s">
        <v>6216</v>
      </c>
      <c r="L488" t="s">
        <v>6215</v>
      </c>
      <c r="M488" t="s">
        <v>6217</v>
      </c>
      <c r="O488" t="s">
        <v>6215</v>
      </c>
      <c r="S488" s="107">
        <v>250</v>
      </c>
      <c r="T488" s="98" t="s">
        <v>6215</v>
      </c>
      <c r="U488" t="s">
        <v>7390</v>
      </c>
      <c r="V488" t="s">
        <v>6218</v>
      </c>
      <c r="W488" t="s">
        <v>6268</v>
      </c>
      <c r="Y488" s="98">
        <v>2</v>
      </c>
      <c r="Z488" s="98">
        <v>6</v>
      </c>
      <c r="AA488" s="98">
        <v>2</v>
      </c>
      <c r="AB488" s="98">
        <f>SUM(Y488:AA488)</f>
        <v>10</v>
      </c>
      <c r="AC488" t="s">
        <v>6220</v>
      </c>
      <c r="AD488" t="s">
        <v>8402</v>
      </c>
      <c r="AF488" s="12">
        <v>2</v>
      </c>
      <c r="AG488" s="12">
        <v>15</v>
      </c>
      <c r="AH488" s="12">
        <f>SUM(AF488:AG488)</f>
        <v>17</v>
      </c>
      <c r="AJ488" s="238">
        <v>20000</v>
      </c>
      <c r="AK488" s="238">
        <v>12000</v>
      </c>
      <c r="AL488" t="s">
        <v>8363</v>
      </c>
      <c r="AM488" t="s">
        <v>6215</v>
      </c>
      <c r="AN488" t="s">
        <v>6262</v>
      </c>
      <c r="AP488" s="238">
        <v>8800</v>
      </c>
      <c r="AQ488" s="113">
        <f t="shared" si="24"/>
        <v>204.28013306065031</v>
      </c>
      <c r="AR488" s="238">
        <v>10500</v>
      </c>
      <c r="AS488" s="141" t="s">
        <v>6223</v>
      </c>
      <c r="AT488" s="307">
        <v>50000</v>
      </c>
      <c r="AU488" s="238">
        <v>600000</v>
      </c>
      <c r="AV488" s="238">
        <v>400000</v>
      </c>
      <c r="AX488" t="s">
        <v>6215</v>
      </c>
      <c r="AY488" t="s">
        <v>6215</v>
      </c>
      <c r="AZ488" t="s">
        <v>6215</v>
      </c>
      <c r="BA488" t="s">
        <v>6215</v>
      </c>
      <c r="BB488" t="s">
        <v>6215</v>
      </c>
      <c r="BC488" t="s">
        <v>9142</v>
      </c>
      <c r="BD488" t="s">
        <v>8647</v>
      </c>
      <c r="BE488" t="s">
        <v>6218</v>
      </c>
      <c r="BF488" t="s">
        <v>6845</v>
      </c>
    </row>
    <row r="489" spans="1:59" x14ac:dyDescent="0.35">
      <c r="A489" s="98" t="s">
        <v>9996</v>
      </c>
      <c r="B489" s="17">
        <v>45510.673206018517</v>
      </c>
      <c r="C489" s="154" t="s">
        <v>9982</v>
      </c>
      <c r="D489" s="154" t="s">
        <v>9983</v>
      </c>
      <c r="E489" s="244" t="s">
        <v>2680</v>
      </c>
      <c r="F489" s="154" t="s">
        <v>6629</v>
      </c>
      <c r="G489" s="154" t="s">
        <v>1245</v>
      </c>
      <c r="H489" s="115">
        <v>2021</v>
      </c>
      <c r="I489" s="154" t="s">
        <v>6230</v>
      </c>
      <c r="J489" s="154" t="s">
        <v>6215</v>
      </c>
      <c r="K489" s="154" t="s">
        <v>6216</v>
      </c>
      <c r="L489" s="154" t="s">
        <v>6218</v>
      </c>
      <c r="M489" s="154" t="s">
        <v>6231</v>
      </c>
      <c r="O489" s="154" t="s">
        <v>6215</v>
      </c>
      <c r="Q489" s="243">
        <v>46</v>
      </c>
      <c r="R489" s="243">
        <v>40</v>
      </c>
      <c r="S489" s="243">
        <f>Q489+R489</f>
        <v>86</v>
      </c>
      <c r="T489" s="244" t="s">
        <v>6215</v>
      </c>
      <c r="U489" s="154" t="s">
        <v>7390</v>
      </c>
      <c r="V489" s="154" t="s">
        <v>6218</v>
      </c>
      <c r="W489" s="154" t="s">
        <v>6268</v>
      </c>
      <c r="Y489" s="244">
        <v>2</v>
      </c>
      <c r="Z489" s="244">
        <v>2</v>
      </c>
      <c r="AA489" s="244">
        <v>1</v>
      </c>
      <c r="AB489" s="98">
        <f>Y489+Z489+AA489</f>
        <v>5</v>
      </c>
      <c r="AC489" s="154" t="s">
        <v>6220</v>
      </c>
      <c r="AD489" s="154" t="s">
        <v>9122</v>
      </c>
      <c r="AF489" s="315">
        <v>2</v>
      </c>
      <c r="AG489" s="315">
        <v>5</v>
      </c>
      <c r="AH489" s="12">
        <f>AF489+AG489</f>
        <v>7</v>
      </c>
      <c r="AJ489" s="316">
        <v>12000</v>
      </c>
      <c r="AK489" s="316">
        <v>7000</v>
      </c>
      <c r="AL489" s="154" t="s">
        <v>8267</v>
      </c>
      <c r="AM489" s="154" t="s">
        <v>6215</v>
      </c>
      <c r="AN489" s="154" t="s">
        <v>6616</v>
      </c>
      <c r="AP489" s="316">
        <v>6000</v>
      </c>
      <c r="AQ489" s="113">
        <f t="shared" si="24"/>
        <v>139.28190890498885</v>
      </c>
      <c r="AR489" s="316">
        <v>10000</v>
      </c>
      <c r="AS489" s="141" t="s">
        <v>6223</v>
      </c>
      <c r="AT489" s="317">
        <v>702333</v>
      </c>
      <c r="AU489" s="317">
        <v>702333</v>
      </c>
      <c r="AV489" s="317">
        <v>112000</v>
      </c>
      <c r="AW489" s="154"/>
      <c r="AX489" s="154" t="s">
        <v>6215</v>
      </c>
      <c r="AY489" s="154" t="s">
        <v>6215</v>
      </c>
      <c r="AZ489" s="154" t="s">
        <v>6215</v>
      </c>
      <c r="BA489" s="154" t="s">
        <v>6215</v>
      </c>
      <c r="BB489" s="154" t="s">
        <v>6215</v>
      </c>
      <c r="BC489" s="154" t="s">
        <v>9984</v>
      </c>
      <c r="BD489" s="154" t="s">
        <v>6774</v>
      </c>
      <c r="BE489" s="154" t="s">
        <v>6215</v>
      </c>
      <c r="BF489" s="154" t="s">
        <v>9795</v>
      </c>
    </row>
    <row r="490" spans="1:59" x14ac:dyDescent="0.35">
      <c r="A490" s="98" t="s">
        <v>10449</v>
      </c>
      <c r="B490" s="17">
        <v>45583</v>
      </c>
      <c r="C490" s="154" t="s">
        <v>3252</v>
      </c>
      <c r="D490" s="154" t="s">
        <v>10349</v>
      </c>
      <c r="E490" s="244" t="s">
        <v>549</v>
      </c>
      <c r="F490" s="154" t="s">
        <v>6213</v>
      </c>
      <c r="G490" s="154" t="s">
        <v>1245</v>
      </c>
      <c r="H490" s="115">
        <v>2014</v>
      </c>
      <c r="I490" s="154" t="s">
        <v>6230</v>
      </c>
      <c r="J490" s="154" t="s">
        <v>6215</v>
      </c>
      <c r="K490" s="154" t="s">
        <v>6216</v>
      </c>
      <c r="L490" s="154" t="s">
        <v>6215</v>
      </c>
      <c r="M490" s="154" t="s">
        <v>6217</v>
      </c>
      <c r="O490" s="154" t="s">
        <v>6218</v>
      </c>
      <c r="Q490" s="243">
        <v>88</v>
      </c>
      <c r="R490" s="243">
        <v>97</v>
      </c>
      <c r="S490" s="243">
        <f>Q490+R490</f>
        <v>185</v>
      </c>
      <c r="T490" s="244" t="s">
        <v>6215</v>
      </c>
      <c r="U490" s="154" t="s">
        <v>7390</v>
      </c>
      <c r="V490" s="154" t="s">
        <v>6218</v>
      </c>
      <c r="W490" s="154" t="s">
        <v>6268</v>
      </c>
      <c r="Y490" s="244">
        <v>2</v>
      </c>
      <c r="Z490" s="244">
        <v>2</v>
      </c>
      <c r="AA490" s="244">
        <v>1</v>
      </c>
      <c r="AB490" s="98">
        <f>SUM(Y490:AA490)</f>
        <v>5</v>
      </c>
      <c r="AC490" s="154" t="s">
        <v>6220</v>
      </c>
      <c r="AD490" s="154" t="s">
        <v>10350</v>
      </c>
      <c r="AF490" s="315">
        <v>5</v>
      </c>
      <c r="AG490" s="315">
        <v>3</v>
      </c>
      <c r="AH490" s="12">
        <f>SUM(AF490:AG490)</f>
        <v>8</v>
      </c>
      <c r="AJ490" s="316">
        <v>5000</v>
      </c>
      <c r="AK490" s="316">
        <v>7000</v>
      </c>
      <c r="AL490" s="154" t="s">
        <v>8363</v>
      </c>
      <c r="AM490" s="154" t="s">
        <v>6215</v>
      </c>
      <c r="AN490" s="154" t="s">
        <v>6262</v>
      </c>
      <c r="AP490" s="316">
        <v>2700</v>
      </c>
      <c r="AQ490" s="113">
        <f t="shared" si="24"/>
        <v>62.676859007244985</v>
      </c>
      <c r="AR490" s="316">
        <v>5000</v>
      </c>
      <c r="AS490" s="141" t="s">
        <v>6223</v>
      </c>
      <c r="AT490" s="316">
        <v>592000</v>
      </c>
      <c r="AU490" s="316">
        <v>196000</v>
      </c>
      <c r="AV490" s="316">
        <v>103000</v>
      </c>
      <c r="AX490" s="154" t="s">
        <v>6215</v>
      </c>
      <c r="AY490" s="154" t="s">
        <v>6215</v>
      </c>
      <c r="AZ490" s="154" t="s">
        <v>6218</v>
      </c>
      <c r="BA490" s="154" t="s">
        <v>6215</v>
      </c>
      <c r="BB490" s="154" t="s">
        <v>6215</v>
      </c>
      <c r="BC490" s="154" t="s">
        <v>9072</v>
      </c>
      <c r="BD490" s="154" t="s">
        <v>8622</v>
      </c>
      <c r="BE490" s="154" t="s">
        <v>6218</v>
      </c>
      <c r="BF490" s="154" t="s">
        <v>9072</v>
      </c>
    </row>
    <row r="491" spans="1:59" x14ac:dyDescent="0.35">
      <c r="A491" s="98" t="s">
        <v>8032</v>
      </c>
      <c r="B491" s="17">
        <v>45181.502002314817</v>
      </c>
      <c r="C491" s="98" t="s">
        <v>1158</v>
      </c>
      <c r="D491" s="98" t="s">
        <v>6537</v>
      </c>
      <c r="E491" s="98" t="s">
        <v>146</v>
      </c>
      <c r="F491" s="98" t="s">
        <v>6213</v>
      </c>
      <c r="G491" s="98" t="s">
        <v>1245</v>
      </c>
      <c r="H491" s="115">
        <v>2010</v>
      </c>
      <c r="I491" s="98" t="s">
        <v>6230</v>
      </c>
      <c r="J491" s="98" t="s">
        <v>6215</v>
      </c>
      <c r="K491" s="98" t="s">
        <v>6216</v>
      </c>
      <c r="L491" s="98" t="s">
        <v>6215</v>
      </c>
      <c r="M491" s="98" t="s">
        <v>6217</v>
      </c>
      <c r="O491" s="98" t="s">
        <v>6215</v>
      </c>
      <c r="S491" s="107">
        <v>230</v>
      </c>
      <c r="T491" s="98" t="s">
        <v>6215</v>
      </c>
      <c r="V491" s="98" t="s">
        <v>6218</v>
      </c>
      <c r="W491" s="98" t="s">
        <v>6219</v>
      </c>
      <c r="AB491" s="98">
        <v>8</v>
      </c>
      <c r="AC491" s="98" t="s">
        <v>6220</v>
      </c>
      <c r="AD491" s="98" t="s">
        <v>8033</v>
      </c>
      <c r="AJ491" s="18"/>
      <c r="AK491" s="18"/>
      <c r="AN491" s="98" t="s">
        <v>6233</v>
      </c>
      <c r="AP491" s="264">
        <v>4000</v>
      </c>
      <c r="AQ491" s="113">
        <f t="shared" si="24"/>
        <v>92.85460593665924</v>
      </c>
      <c r="AR491" s="18">
        <v>8500</v>
      </c>
      <c r="AS491" s="141" t="s">
        <v>6223</v>
      </c>
      <c r="AT491" s="96"/>
      <c r="AU491" s="18"/>
      <c r="AV491" s="18"/>
      <c r="AX491" s="98" t="s">
        <v>6215</v>
      </c>
      <c r="AY491" s="98" t="s">
        <v>6215</v>
      </c>
      <c r="AZ491" s="98" t="s">
        <v>6215</v>
      </c>
      <c r="BA491" s="98" t="s">
        <v>6215</v>
      </c>
      <c r="BB491" s="98" t="s">
        <v>6215</v>
      </c>
      <c r="BD491" s="98" t="s">
        <v>7367</v>
      </c>
      <c r="BF491" s="98" t="s">
        <v>6235</v>
      </c>
      <c r="BG491" s="98" t="s">
        <v>8034</v>
      </c>
    </row>
    <row r="492" spans="1:59" x14ac:dyDescent="0.35">
      <c r="A492" s="98" t="s">
        <v>6585</v>
      </c>
      <c r="B492" s="17">
        <v>45040.488379629627</v>
      </c>
      <c r="C492" s="98" t="s">
        <v>6586</v>
      </c>
      <c r="D492" s="98" t="s">
        <v>6587</v>
      </c>
      <c r="E492" s="98" t="s">
        <v>32</v>
      </c>
      <c r="F492" s="98" t="s">
        <v>6213</v>
      </c>
      <c r="G492" s="98" t="s">
        <v>1245</v>
      </c>
      <c r="H492" s="115">
        <v>2015</v>
      </c>
      <c r="I492" s="98" t="s">
        <v>6294</v>
      </c>
      <c r="J492" s="98" t="s">
        <v>6215</v>
      </c>
      <c r="K492" s="98" t="s">
        <v>6216</v>
      </c>
      <c r="L492" s="98" t="s">
        <v>6215</v>
      </c>
      <c r="M492" s="98" t="s">
        <v>6217</v>
      </c>
      <c r="O492" s="98" t="s">
        <v>6215</v>
      </c>
      <c r="S492" s="107">
        <v>200</v>
      </c>
      <c r="T492" s="98" t="s">
        <v>6215</v>
      </c>
      <c r="V492" s="98" t="s">
        <v>6218</v>
      </c>
      <c r="W492" s="98" t="s">
        <v>6268</v>
      </c>
      <c r="AB492" s="98">
        <v>4</v>
      </c>
      <c r="AC492" s="98" t="s">
        <v>6220</v>
      </c>
      <c r="AD492" s="98" t="s">
        <v>6588</v>
      </c>
      <c r="AJ492" s="18"/>
      <c r="AK492" s="18"/>
      <c r="AM492" s="98" t="s">
        <v>6215</v>
      </c>
      <c r="AN492" s="98" t="s">
        <v>6233</v>
      </c>
      <c r="AP492" s="264">
        <v>4000</v>
      </c>
      <c r="AQ492" s="113">
        <f t="shared" si="24"/>
        <v>92.85460593665924</v>
      </c>
      <c r="AR492" s="18">
        <v>5000</v>
      </c>
      <c r="AS492" s="141" t="s">
        <v>6223</v>
      </c>
      <c r="AT492" s="96"/>
      <c r="AU492" s="18"/>
      <c r="AV492" s="18"/>
      <c r="AX492" s="98" t="s">
        <v>6215</v>
      </c>
      <c r="AY492" s="98" t="s">
        <v>6215</v>
      </c>
      <c r="AZ492" s="98" t="s">
        <v>6215</v>
      </c>
      <c r="BA492" s="98" t="s">
        <v>6215</v>
      </c>
      <c r="BB492" s="98" t="s">
        <v>6218</v>
      </c>
      <c r="BD492" s="98" t="s">
        <v>6589</v>
      </c>
      <c r="BF492" s="98" t="s">
        <v>6235</v>
      </c>
      <c r="BG492" s="98" t="s">
        <v>6590</v>
      </c>
    </row>
    <row r="493" spans="1:59" x14ac:dyDescent="0.35">
      <c r="A493" s="98" t="s">
        <v>7864</v>
      </c>
      <c r="B493" s="17">
        <v>45153.595405092594</v>
      </c>
      <c r="C493" s="242" t="s">
        <v>1474</v>
      </c>
      <c r="D493" s="98" t="s">
        <v>6890</v>
      </c>
      <c r="E493" s="141" t="s">
        <v>14</v>
      </c>
      <c r="F493" s="98" t="s">
        <v>6213</v>
      </c>
      <c r="G493" s="98" t="s">
        <v>1245</v>
      </c>
      <c r="H493" s="115">
        <v>2016</v>
      </c>
      <c r="I493" s="98" t="s">
        <v>6214</v>
      </c>
      <c r="J493" s="98" t="s">
        <v>6215</v>
      </c>
      <c r="K493" s="98" t="s">
        <v>6216</v>
      </c>
      <c r="L493" s="98" t="s">
        <v>6215</v>
      </c>
      <c r="M493" s="98" t="s">
        <v>6217</v>
      </c>
      <c r="O493" s="98" t="s">
        <v>6215</v>
      </c>
      <c r="Q493" s="107">
        <v>70</v>
      </c>
      <c r="R493" s="107">
        <v>100</v>
      </c>
      <c r="S493" s="107">
        <v>170</v>
      </c>
      <c r="T493" s="98" t="s">
        <v>6215</v>
      </c>
      <c r="V493" s="98" t="s">
        <v>6218</v>
      </c>
      <c r="W493" s="98" t="s">
        <v>6268</v>
      </c>
      <c r="AB493" s="98">
        <v>4</v>
      </c>
      <c r="AC493" s="98" t="s">
        <v>6220</v>
      </c>
      <c r="AD493" s="98" t="s">
        <v>7865</v>
      </c>
      <c r="AJ493" s="18"/>
      <c r="AK493" s="18"/>
      <c r="AN493" s="98" t="s">
        <v>6262</v>
      </c>
      <c r="AP493" s="264">
        <v>4000</v>
      </c>
      <c r="AQ493" s="113">
        <f t="shared" si="24"/>
        <v>92.85460593665924</v>
      </c>
      <c r="AR493" s="18">
        <v>4000</v>
      </c>
      <c r="AS493" s="141" t="s">
        <v>6223</v>
      </c>
      <c r="AT493" s="96"/>
      <c r="AU493" s="18"/>
      <c r="AV493" s="18"/>
      <c r="AX493" s="98" t="s">
        <v>6215</v>
      </c>
      <c r="AY493" s="98" t="s">
        <v>6215</v>
      </c>
      <c r="AZ493" s="98" t="s">
        <v>6215</v>
      </c>
      <c r="BA493" s="98" t="s">
        <v>6215</v>
      </c>
      <c r="BB493" s="98" t="s">
        <v>6218</v>
      </c>
      <c r="BD493" s="98" t="s">
        <v>6774</v>
      </c>
      <c r="BF493" s="98" t="s">
        <v>6235</v>
      </c>
      <c r="BG493" s="98" t="s">
        <v>7866</v>
      </c>
    </row>
    <row r="494" spans="1:59" x14ac:dyDescent="0.35">
      <c r="A494" s="98" t="s">
        <v>10297</v>
      </c>
      <c r="B494" s="17">
        <v>45541.765682870369</v>
      </c>
      <c r="C494" s="154" t="s">
        <v>3033</v>
      </c>
      <c r="D494" s="154" t="s">
        <v>9121</v>
      </c>
      <c r="E494" s="244" t="s">
        <v>871</v>
      </c>
      <c r="F494" s="154" t="s">
        <v>6334</v>
      </c>
      <c r="G494" s="154" t="s">
        <v>1245</v>
      </c>
      <c r="H494" s="115">
        <v>2009</v>
      </c>
      <c r="I494" s="154" t="s">
        <v>6230</v>
      </c>
      <c r="J494" s="154" t="s">
        <v>6215</v>
      </c>
      <c r="K494" s="154" t="s">
        <v>6216</v>
      </c>
      <c r="L494" s="154" t="s">
        <v>6215</v>
      </c>
      <c r="M494" s="154" t="s">
        <v>6217</v>
      </c>
      <c r="O494" s="154" t="s">
        <v>6215</v>
      </c>
      <c r="Q494" s="319">
        <v>92</v>
      </c>
      <c r="R494" s="319">
        <v>108</v>
      </c>
      <c r="S494" s="319">
        <f>SUM(Q494:R494)</f>
        <v>200</v>
      </c>
      <c r="T494" s="244" t="s">
        <v>6215</v>
      </c>
      <c r="U494" s="154" t="s">
        <v>7390</v>
      </c>
      <c r="V494" s="154" t="s">
        <v>6218</v>
      </c>
      <c r="W494" s="154" t="s">
        <v>6268</v>
      </c>
      <c r="Y494" s="244">
        <v>4</v>
      </c>
      <c r="Z494" s="244">
        <v>4</v>
      </c>
      <c r="AA494" s="244">
        <v>4</v>
      </c>
      <c r="AB494" s="98">
        <f>SUM(Y494:AA494)</f>
        <v>12</v>
      </c>
      <c r="AC494" s="154" t="s">
        <v>6220</v>
      </c>
      <c r="AD494" s="154" t="s">
        <v>10212</v>
      </c>
      <c r="AF494" s="315">
        <v>3</v>
      </c>
      <c r="AG494" s="315">
        <v>9</v>
      </c>
      <c r="AH494" s="12">
        <f>SUM(AF494:AG494)</f>
        <v>12</v>
      </c>
      <c r="AJ494" s="316">
        <v>18000</v>
      </c>
      <c r="AK494" s="316">
        <v>7000</v>
      </c>
      <c r="AL494" s="154" t="s">
        <v>7392</v>
      </c>
      <c r="AM494" s="154" t="s">
        <v>6215</v>
      </c>
      <c r="AN494" s="154" t="s">
        <v>6262</v>
      </c>
      <c r="AP494" s="316">
        <v>4000</v>
      </c>
      <c r="AQ494" s="113">
        <f t="shared" si="24"/>
        <v>92.85460593665924</v>
      </c>
      <c r="AR494" s="316">
        <v>9000</v>
      </c>
      <c r="AS494" s="141" t="s">
        <v>6223</v>
      </c>
      <c r="AT494" s="318">
        <v>50000</v>
      </c>
      <c r="AU494" s="318">
        <v>40000</v>
      </c>
      <c r="AV494" s="316">
        <v>10000</v>
      </c>
      <c r="AX494" s="154" t="s">
        <v>6215</v>
      </c>
      <c r="AY494" s="154" t="s">
        <v>6215</v>
      </c>
      <c r="AZ494" s="154" t="s">
        <v>6215</v>
      </c>
      <c r="BA494" s="154" t="s">
        <v>6215</v>
      </c>
      <c r="BB494" s="154" t="s">
        <v>6215</v>
      </c>
      <c r="BC494" s="154" t="s">
        <v>10213</v>
      </c>
      <c r="BD494" s="154" t="s">
        <v>6892</v>
      </c>
      <c r="BE494" s="154" t="s">
        <v>6218</v>
      </c>
      <c r="BF494" s="154" t="s">
        <v>7123</v>
      </c>
    </row>
    <row r="495" spans="1:59" x14ac:dyDescent="0.35">
      <c r="A495" s="98" t="s">
        <v>11599</v>
      </c>
      <c r="B495" s="117">
        <v>45881.801134259258</v>
      </c>
      <c r="C495" s="154" t="s">
        <v>5918</v>
      </c>
      <c r="D495" s="154" t="s">
        <v>11671</v>
      </c>
      <c r="E495" t="s">
        <v>256</v>
      </c>
      <c r="F495" s="154" t="s">
        <v>6213</v>
      </c>
      <c r="G495" s="154" t="s">
        <v>1245</v>
      </c>
      <c r="H495" s="115">
        <v>2000</v>
      </c>
      <c r="I495" s="154" t="s">
        <v>6230</v>
      </c>
      <c r="J495" s="154" t="s">
        <v>6215</v>
      </c>
      <c r="K495" s="154" t="s">
        <v>6216</v>
      </c>
      <c r="L495" s="154" t="s">
        <v>6215</v>
      </c>
      <c r="M495" s="154" t="s">
        <v>6217</v>
      </c>
      <c r="O495" s="154" t="s">
        <v>6218</v>
      </c>
      <c r="Q495" s="129">
        <v>494</v>
      </c>
      <c r="R495" s="129">
        <v>476</v>
      </c>
      <c r="S495" s="107">
        <v>970</v>
      </c>
      <c r="T495" s="154" t="s">
        <v>6215</v>
      </c>
      <c r="U495" s="154" t="s">
        <v>6474</v>
      </c>
      <c r="V495" s="154" t="s">
        <v>6215</v>
      </c>
      <c r="W495" s="154" t="s">
        <v>6219</v>
      </c>
      <c r="Y495" s="244">
        <v>6</v>
      </c>
      <c r="Z495" s="244">
        <v>6</v>
      </c>
      <c r="AA495" s="244">
        <v>2</v>
      </c>
      <c r="AB495" s="244">
        <v>14</v>
      </c>
      <c r="AC495" s="154" t="s">
        <v>6220</v>
      </c>
      <c r="AD495" s="154" t="s">
        <v>6357</v>
      </c>
      <c r="AF495" s="154">
        <v>8</v>
      </c>
      <c r="AG495" s="154">
        <v>28</v>
      </c>
      <c r="AH495" s="154">
        <v>36</v>
      </c>
      <c r="AJ495" s="154">
        <v>45000</v>
      </c>
      <c r="AK495" s="154">
        <v>12000</v>
      </c>
      <c r="AL495" s="154" t="s">
        <v>6474</v>
      </c>
      <c r="AM495" s="154" t="s">
        <v>6215</v>
      </c>
      <c r="AN495" s="154" t="s">
        <v>6262</v>
      </c>
      <c r="AP495" s="154">
        <v>11000</v>
      </c>
      <c r="AQ495" s="113">
        <f>(AP495*3)/129.2424</f>
        <v>255.33416278249243</v>
      </c>
      <c r="AR495" s="154">
        <v>11000</v>
      </c>
      <c r="AS495" s="154" t="s">
        <v>6223</v>
      </c>
      <c r="AT495" s="154">
        <v>4839799</v>
      </c>
      <c r="AU495" s="154">
        <v>3928500</v>
      </c>
      <c r="AV495" s="154">
        <v>3711500</v>
      </c>
      <c r="AW495" s="154"/>
      <c r="AX495" s="154" t="s">
        <v>6215</v>
      </c>
      <c r="AY495" s="154" t="s">
        <v>6215</v>
      </c>
      <c r="AZ495" s="154" t="s">
        <v>6215</v>
      </c>
      <c r="BA495" s="154" t="s">
        <v>6215</v>
      </c>
      <c r="BB495" s="154" t="s">
        <v>6215</v>
      </c>
      <c r="BC495" s="154" t="s">
        <v>11672</v>
      </c>
      <c r="BD495" s="154" t="s">
        <v>11673</v>
      </c>
      <c r="BE495" s="154" t="s">
        <v>6215</v>
      </c>
      <c r="BF495" s="154" t="s">
        <v>11674</v>
      </c>
    </row>
    <row r="496" spans="1:59" x14ac:dyDescent="0.35">
      <c r="A496" s="98" t="s">
        <v>7372</v>
      </c>
      <c r="B496" s="17">
        <v>45125.648564814815</v>
      </c>
      <c r="C496" s="98" t="s">
        <v>7373</v>
      </c>
      <c r="D496" s="98" t="s">
        <v>6333</v>
      </c>
      <c r="E496" s="98" t="s">
        <v>462</v>
      </c>
      <c r="F496" s="98" t="s">
        <v>6334</v>
      </c>
      <c r="G496" s="98" t="s">
        <v>1245</v>
      </c>
      <c r="H496" s="115">
        <v>2000</v>
      </c>
      <c r="I496" s="98" t="s">
        <v>6230</v>
      </c>
      <c r="J496" s="98" t="s">
        <v>6215</v>
      </c>
      <c r="K496" s="98" t="s">
        <v>6216</v>
      </c>
      <c r="L496" s="98" t="s">
        <v>6218</v>
      </c>
      <c r="M496" s="98" t="s">
        <v>6231</v>
      </c>
      <c r="O496" s="98" t="s">
        <v>6215</v>
      </c>
      <c r="S496" s="107">
        <v>193</v>
      </c>
      <c r="T496" s="98" t="s">
        <v>6215</v>
      </c>
      <c r="V496" s="98" t="s">
        <v>6215</v>
      </c>
      <c r="W496" s="98" t="s">
        <v>6268</v>
      </c>
      <c r="AB496" s="98">
        <v>10</v>
      </c>
      <c r="AC496" s="98" t="s">
        <v>6254</v>
      </c>
      <c r="AD496" s="98" t="s">
        <v>7374</v>
      </c>
      <c r="AJ496" s="18"/>
      <c r="AK496" s="18"/>
      <c r="AM496" s="98" t="s">
        <v>6215</v>
      </c>
      <c r="AN496" s="98" t="s">
        <v>6233</v>
      </c>
      <c r="AP496" s="264">
        <v>4000</v>
      </c>
      <c r="AQ496" s="113">
        <f t="shared" ref="AQ496:AQ526" si="25">(AP496*3)/129.2343</f>
        <v>92.85460593665924</v>
      </c>
      <c r="AR496" s="18">
        <v>6000</v>
      </c>
      <c r="AS496" s="141" t="s">
        <v>6223</v>
      </c>
      <c r="AT496" s="96"/>
      <c r="AU496" s="18">
        <v>50000</v>
      </c>
      <c r="AV496" s="18"/>
      <c r="AX496" s="98" t="s">
        <v>6218</v>
      </c>
      <c r="AY496" s="98" t="s">
        <v>6215</v>
      </c>
      <c r="AZ496" s="98" t="s">
        <v>6215</v>
      </c>
      <c r="BA496" s="98" t="s">
        <v>6215</v>
      </c>
      <c r="BB496" s="98" t="s">
        <v>6218</v>
      </c>
      <c r="BD496" s="98" t="s">
        <v>7086</v>
      </c>
      <c r="BF496" s="98" t="s">
        <v>6235</v>
      </c>
      <c r="BG496" s="98" t="s">
        <v>7375</v>
      </c>
    </row>
    <row r="497" spans="1:59" x14ac:dyDescent="0.35">
      <c r="A497" s="98" t="s">
        <v>10302</v>
      </c>
      <c r="B497" s="17">
        <v>45558</v>
      </c>
      <c r="C497" s="154" t="s">
        <v>3113</v>
      </c>
      <c r="D497" s="154" t="s">
        <v>10267</v>
      </c>
      <c r="E497" s="244" t="s">
        <v>32</v>
      </c>
      <c r="F497" s="154" t="s">
        <v>6213</v>
      </c>
      <c r="G497" s="154" t="s">
        <v>1245</v>
      </c>
      <c r="H497" s="115">
        <v>2010</v>
      </c>
      <c r="I497" s="154" t="s">
        <v>6230</v>
      </c>
      <c r="J497" s="154" t="s">
        <v>6215</v>
      </c>
      <c r="K497" s="154" t="s">
        <v>6216</v>
      </c>
      <c r="L497" s="154" t="s">
        <v>6215</v>
      </c>
      <c r="M497" s="154" t="s">
        <v>6217</v>
      </c>
      <c r="O497" s="154" t="s">
        <v>6215</v>
      </c>
      <c r="Q497" s="319">
        <v>90</v>
      </c>
      <c r="R497" s="319">
        <v>120</v>
      </c>
      <c r="S497" s="319">
        <f>SUM(Q497:R497)</f>
        <v>210</v>
      </c>
      <c r="T497" s="244" t="s">
        <v>6215</v>
      </c>
      <c r="U497" s="154" t="s">
        <v>8150</v>
      </c>
      <c r="V497" s="154" t="s">
        <v>6218</v>
      </c>
      <c r="W497" s="154" t="s">
        <v>6219</v>
      </c>
      <c r="Y497" s="244">
        <v>2</v>
      </c>
      <c r="Z497" s="244">
        <v>3</v>
      </c>
      <c r="AA497" s="244">
        <v>2</v>
      </c>
      <c r="AB497" s="98">
        <f>SUM(Y497:AA497)</f>
        <v>7</v>
      </c>
      <c r="AC497" s="154" t="s">
        <v>6254</v>
      </c>
      <c r="AD497" s="154" t="s">
        <v>10268</v>
      </c>
      <c r="AF497" s="315">
        <v>6</v>
      </c>
      <c r="AG497" s="315">
        <v>4</v>
      </c>
      <c r="AH497" s="12">
        <f>SUM(AF497:AG497)</f>
        <v>10</v>
      </c>
      <c r="AJ497" s="316">
        <v>10000</v>
      </c>
      <c r="AK497" s="316">
        <v>6500</v>
      </c>
      <c r="AL497" s="154" t="s">
        <v>7392</v>
      </c>
      <c r="AM497" s="154" t="s">
        <v>6215</v>
      </c>
      <c r="AN497" s="154" t="s">
        <v>6262</v>
      </c>
      <c r="AP497" s="316">
        <v>4000</v>
      </c>
      <c r="AQ497" s="113">
        <f t="shared" si="25"/>
        <v>92.85460593665924</v>
      </c>
      <c r="AR497" s="316">
        <v>7000</v>
      </c>
      <c r="AS497" s="141" t="s">
        <v>6223</v>
      </c>
      <c r="AT497" s="318">
        <v>1500</v>
      </c>
      <c r="AU497" s="318">
        <v>400000</v>
      </c>
      <c r="AV497" s="316">
        <v>250000</v>
      </c>
      <c r="AX497" s="154" t="s">
        <v>6215</v>
      </c>
      <c r="AY497" s="154" t="s">
        <v>6215</v>
      </c>
      <c r="AZ497" s="154" t="s">
        <v>6215</v>
      </c>
      <c r="BA497" s="154" t="s">
        <v>6215</v>
      </c>
      <c r="BB497" s="154" t="s">
        <v>6218</v>
      </c>
      <c r="BC497" s="154" t="s">
        <v>10269</v>
      </c>
      <c r="BD497" s="154" t="s">
        <v>7220</v>
      </c>
      <c r="BE497" s="154" t="s">
        <v>6218</v>
      </c>
      <c r="BF497" s="154" t="s">
        <v>6218</v>
      </c>
    </row>
    <row r="498" spans="1:59" x14ac:dyDescent="0.35">
      <c r="A498" s="98" t="s">
        <v>9056</v>
      </c>
      <c r="B498" s="17">
        <v>45395.581157407411</v>
      </c>
      <c r="C498" t="s">
        <v>2153</v>
      </c>
      <c r="D498" t="s">
        <v>9099</v>
      </c>
      <c r="E498" s="98" t="s">
        <v>871</v>
      </c>
      <c r="F498" t="s">
        <v>6334</v>
      </c>
      <c r="G498" t="s">
        <v>1248</v>
      </c>
      <c r="H498" s="115">
        <v>2007</v>
      </c>
      <c r="I498" t="s">
        <v>6214</v>
      </c>
      <c r="J498" t="s">
        <v>6215</v>
      </c>
      <c r="K498" t="s">
        <v>6216</v>
      </c>
      <c r="L498" t="s">
        <v>6215</v>
      </c>
      <c r="M498" t="s">
        <v>6267</v>
      </c>
      <c r="O498" t="s">
        <v>6215</v>
      </c>
      <c r="S498" s="107">
        <v>344</v>
      </c>
      <c r="T498" s="98" t="s">
        <v>6215</v>
      </c>
      <c r="U498" t="s">
        <v>7390</v>
      </c>
      <c r="V498" t="s">
        <v>6215</v>
      </c>
      <c r="W498" t="s">
        <v>6219</v>
      </c>
      <c r="Y498" s="98">
        <v>6</v>
      </c>
      <c r="Z498" s="98">
        <v>9</v>
      </c>
      <c r="AA498" s="98">
        <v>2</v>
      </c>
      <c r="AB498" s="98">
        <f>SUM(Y498:AA498)</f>
        <v>17</v>
      </c>
      <c r="AC498" t="s">
        <v>6254</v>
      </c>
      <c r="AD498" t="s">
        <v>9100</v>
      </c>
      <c r="AF498" s="12">
        <v>5</v>
      </c>
      <c r="AG498" s="12">
        <v>15</v>
      </c>
      <c r="AH498" s="12">
        <f>SUM(AF498:AG498)</f>
        <v>20</v>
      </c>
      <c r="AJ498" s="238">
        <v>30000</v>
      </c>
      <c r="AK498" s="238">
        <v>13000</v>
      </c>
      <c r="AL498" t="s">
        <v>8267</v>
      </c>
      <c r="AM498" t="s">
        <v>6215</v>
      </c>
      <c r="AN498" t="s">
        <v>6262</v>
      </c>
      <c r="AP498" s="238">
        <v>4600</v>
      </c>
      <c r="AQ498" s="113">
        <f t="shared" si="25"/>
        <v>106.78279682715812</v>
      </c>
      <c r="AR498" s="238">
        <v>12000</v>
      </c>
      <c r="AS498" s="141" t="s">
        <v>6223</v>
      </c>
      <c r="AT498" s="307">
        <v>4000</v>
      </c>
      <c r="AU498" s="238">
        <v>150000</v>
      </c>
      <c r="AV498" s="238">
        <v>140000</v>
      </c>
      <c r="AX498" t="s">
        <v>6215</v>
      </c>
      <c r="AY498" t="s">
        <v>6215</v>
      </c>
      <c r="AZ498" t="s">
        <v>6215</v>
      </c>
      <c r="BA498" t="s">
        <v>6215</v>
      </c>
      <c r="BB498" t="s">
        <v>6218</v>
      </c>
      <c r="BC498" t="s">
        <v>6235</v>
      </c>
      <c r="BD498" t="s">
        <v>9064</v>
      </c>
      <c r="BE498" t="s">
        <v>6218</v>
      </c>
      <c r="BF498" t="s">
        <v>6235</v>
      </c>
    </row>
    <row r="499" spans="1:59" x14ac:dyDescent="0.35">
      <c r="A499" s="98" t="s">
        <v>10604</v>
      </c>
      <c r="B499" s="17">
        <v>45632.619201388887</v>
      </c>
      <c r="C499" s="154" t="s">
        <v>3915</v>
      </c>
      <c r="D499" s="154" t="s">
        <v>10667</v>
      </c>
      <c r="E499" s="244" t="s">
        <v>230</v>
      </c>
      <c r="F499" s="154" t="s">
        <v>6394</v>
      </c>
      <c r="G499" s="154" t="s">
        <v>1245</v>
      </c>
      <c r="H499" s="115">
        <v>2024</v>
      </c>
      <c r="I499" s="154" t="s">
        <v>6230</v>
      </c>
      <c r="J499" s="154" t="s">
        <v>6215</v>
      </c>
      <c r="K499" s="154" t="s">
        <v>6216</v>
      </c>
      <c r="L499" s="154" t="s">
        <v>6215</v>
      </c>
      <c r="M499" s="154" t="s">
        <v>6267</v>
      </c>
      <c r="O499" s="154" t="s">
        <v>6215</v>
      </c>
      <c r="Q499" s="243">
        <v>32</v>
      </c>
      <c r="R499" s="243">
        <v>36</v>
      </c>
      <c r="S499" s="107">
        <f>Q499+R499</f>
        <v>68</v>
      </c>
      <c r="T499" s="154" t="s">
        <v>6215</v>
      </c>
      <c r="U499" s="154" t="s">
        <v>7390</v>
      </c>
      <c r="V499" s="154" t="s">
        <v>6215</v>
      </c>
      <c r="W499" s="154" t="s">
        <v>6268</v>
      </c>
      <c r="Y499" s="244">
        <v>1</v>
      </c>
      <c r="Z499" s="244">
        <v>1</v>
      </c>
      <c r="AA499" s="244">
        <v>1</v>
      </c>
      <c r="AB499" s="98">
        <f>SUM(Y499:AA499)</f>
        <v>3</v>
      </c>
      <c r="AC499" s="154" t="s">
        <v>6220</v>
      </c>
      <c r="AD499" s="154" t="s">
        <v>10668</v>
      </c>
      <c r="AF499" s="315">
        <v>1</v>
      </c>
      <c r="AG499" s="315">
        <v>5</v>
      </c>
      <c r="AH499" s="12">
        <f>SUM(AF499:AG499)</f>
        <v>6</v>
      </c>
      <c r="AJ499" s="316">
        <v>4800</v>
      </c>
      <c r="AK499" s="316">
        <v>8000</v>
      </c>
      <c r="AL499" s="154" t="s">
        <v>8267</v>
      </c>
      <c r="AM499" s="154" t="s">
        <v>6215</v>
      </c>
      <c r="AN499" s="154" t="s">
        <v>6262</v>
      </c>
      <c r="AP499" s="316">
        <v>3800</v>
      </c>
      <c r="AQ499" s="113">
        <f t="shared" si="25"/>
        <v>88.211875639826275</v>
      </c>
      <c r="AR499" s="316">
        <v>4800</v>
      </c>
      <c r="AS499" s="141" t="s">
        <v>6223</v>
      </c>
      <c r="AT499" s="316">
        <v>70000</v>
      </c>
      <c r="AU499" s="316">
        <v>50000</v>
      </c>
      <c r="AV499" s="316">
        <v>50000</v>
      </c>
      <c r="AX499" s="154" t="s">
        <v>6215</v>
      </c>
      <c r="AY499" s="154" t="s">
        <v>6215</v>
      </c>
      <c r="AZ499" s="154" t="s">
        <v>6215</v>
      </c>
      <c r="BA499" s="154" t="s">
        <v>6215</v>
      </c>
      <c r="BB499" s="154" t="s">
        <v>6218</v>
      </c>
      <c r="BC499" s="154" t="s">
        <v>9663</v>
      </c>
      <c r="BD499" s="154" t="s">
        <v>6774</v>
      </c>
      <c r="BE499" s="154" t="s">
        <v>6218</v>
      </c>
      <c r="BF499" s="154" t="s">
        <v>6235</v>
      </c>
    </row>
    <row r="500" spans="1:59" x14ac:dyDescent="0.35">
      <c r="A500" s="98" t="s">
        <v>7376</v>
      </c>
      <c r="B500" s="17">
        <v>45126.41988425926</v>
      </c>
      <c r="C500" s="98" t="s">
        <v>1036</v>
      </c>
      <c r="D500" s="98" t="s">
        <v>6405</v>
      </c>
      <c r="E500" s="98" t="s">
        <v>32</v>
      </c>
      <c r="F500" s="98" t="s">
        <v>6213</v>
      </c>
      <c r="G500" s="98" t="s">
        <v>1245</v>
      </c>
      <c r="H500" s="115">
        <v>2013</v>
      </c>
      <c r="I500" s="98" t="s">
        <v>6230</v>
      </c>
      <c r="J500" s="98" t="s">
        <v>6215</v>
      </c>
      <c r="K500" s="98" t="s">
        <v>6216</v>
      </c>
      <c r="L500" s="98" t="s">
        <v>6215</v>
      </c>
      <c r="M500" s="98" t="s">
        <v>6217</v>
      </c>
      <c r="O500" s="98" t="s">
        <v>6218</v>
      </c>
      <c r="S500" s="107">
        <v>246</v>
      </c>
      <c r="T500" s="98" t="s">
        <v>6215</v>
      </c>
      <c r="V500" s="98" t="s">
        <v>6215</v>
      </c>
      <c r="W500" s="98" t="s">
        <v>6219</v>
      </c>
      <c r="AB500" s="98">
        <v>10</v>
      </c>
      <c r="AC500" s="98" t="s">
        <v>6220</v>
      </c>
      <c r="AD500" s="98" t="s">
        <v>7377</v>
      </c>
      <c r="AJ500" s="18"/>
      <c r="AK500" s="18"/>
      <c r="AM500" s="98" t="s">
        <v>6215</v>
      </c>
      <c r="AN500" s="98" t="s">
        <v>6476</v>
      </c>
      <c r="AP500" s="264">
        <v>4000</v>
      </c>
      <c r="AQ500" s="113">
        <f t="shared" si="25"/>
        <v>92.85460593665924</v>
      </c>
      <c r="AR500" s="18">
        <v>7000</v>
      </c>
      <c r="AS500" s="141" t="s">
        <v>6223</v>
      </c>
      <c r="AT500" s="96"/>
      <c r="AU500" s="18">
        <v>150000</v>
      </c>
      <c r="AV500" s="18"/>
      <c r="AX500" s="98" t="s">
        <v>6215</v>
      </c>
      <c r="AY500" s="98" t="s">
        <v>6215</v>
      </c>
      <c r="AZ500" s="98" t="s">
        <v>6215</v>
      </c>
      <c r="BA500" s="98" t="s">
        <v>6215</v>
      </c>
      <c r="BB500" s="98" t="s">
        <v>6215</v>
      </c>
      <c r="BD500" s="98" t="s">
        <v>7378</v>
      </c>
      <c r="BF500" s="98" t="s">
        <v>7379</v>
      </c>
      <c r="BG500" s="98" t="s">
        <v>7380</v>
      </c>
    </row>
    <row r="501" spans="1:59" x14ac:dyDescent="0.35">
      <c r="A501" s="98" t="s">
        <v>9235</v>
      </c>
      <c r="B501" s="17">
        <v>45441.677384259259</v>
      </c>
      <c r="C501" t="s">
        <v>2306</v>
      </c>
      <c r="D501" t="s">
        <v>9229</v>
      </c>
      <c r="E501" s="98" t="s">
        <v>237</v>
      </c>
      <c r="F501" t="s">
        <v>6394</v>
      </c>
      <c r="G501" t="s">
        <v>1245</v>
      </c>
      <c r="H501" s="115">
        <v>2012</v>
      </c>
      <c r="I501" t="s">
        <v>6214</v>
      </c>
      <c r="J501" t="s">
        <v>6295</v>
      </c>
      <c r="K501" t="s">
        <v>6216</v>
      </c>
      <c r="L501" t="s">
        <v>6218</v>
      </c>
      <c r="M501" t="s">
        <v>6231</v>
      </c>
      <c r="N501"/>
      <c r="O501" t="s">
        <v>6215</v>
      </c>
      <c r="S501" s="107">
        <v>20</v>
      </c>
      <c r="T501" s="98" t="s">
        <v>6215</v>
      </c>
      <c r="U501" t="s">
        <v>6474</v>
      </c>
      <c r="V501" t="s">
        <v>6218</v>
      </c>
      <c r="W501" t="s">
        <v>6219</v>
      </c>
      <c r="Y501" s="98">
        <v>1</v>
      </c>
      <c r="Z501" s="98">
        <v>1</v>
      </c>
      <c r="AA501" s="98">
        <v>0</v>
      </c>
      <c r="AB501" s="98">
        <f>Y501+Z501+AA501</f>
        <v>2</v>
      </c>
      <c r="AC501" t="s">
        <v>6231</v>
      </c>
      <c r="AD501" t="s">
        <v>9230</v>
      </c>
      <c r="AF501" s="12">
        <v>0</v>
      </c>
      <c r="AG501" s="12">
        <v>1</v>
      </c>
      <c r="AH501" s="12">
        <f>AF501+AG501</f>
        <v>1</v>
      </c>
      <c r="AJ501" s="238">
        <v>16000</v>
      </c>
      <c r="AK501" s="238">
        <v>10000</v>
      </c>
      <c r="AL501" t="s">
        <v>6474</v>
      </c>
      <c r="AM501" t="s">
        <v>6215</v>
      </c>
      <c r="AN501" t="s">
        <v>7595</v>
      </c>
      <c r="AP501" s="113">
        <v>5000</v>
      </c>
      <c r="AQ501" s="113">
        <f t="shared" si="25"/>
        <v>116.06825742082405</v>
      </c>
      <c r="AR501" s="113">
        <v>1800</v>
      </c>
      <c r="AS501" s="141" t="s">
        <v>6223</v>
      </c>
      <c r="AT501" s="307">
        <v>16000</v>
      </c>
      <c r="AU501" s="238">
        <v>19000</v>
      </c>
      <c r="AV501" s="238">
        <v>4000</v>
      </c>
      <c r="AX501" t="s">
        <v>6218</v>
      </c>
      <c r="AY501" t="s">
        <v>6215</v>
      </c>
      <c r="AZ501" t="s">
        <v>6218</v>
      </c>
      <c r="BA501" t="s">
        <v>6218</v>
      </c>
      <c r="BB501" t="s">
        <v>6215</v>
      </c>
      <c r="BC501" t="s">
        <v>9231</v>
      </c>
      <c r="BD501" t="s">
        <v>9232</v>
      </c>
      <c r="BE501" t="s">
        <v>6218</v>
      </c>
      <c r="BF501" t="s">
        <v>6235</v>
      </c>
    </row>
    <row r="502" spans="1:59" x14ac:dyDescent="0.35">
      <c r="A502" s="98" t="s">
        <v>7763</v>
      </c>
      <c r="B502" s="17">
        <v>45147</v>
      </c>
      <c r="C502" s="98" t="s">
        <v>7764</v>
      </c>
      <c r="D502" t="s">
        <v>7765</v>
      </c>
      <c r="E502" s="98" t="s">
        <v>24</v>
      </c>
      <c r="F502" t="s">
        <v>6394</v>
      </c>
      <c r="G502" t="s">
        <v>1245</v>
      </c>
      <c r="H502" s="115">
        <v>2017</v>
      </c>
      <c r="I502" s="98" t="s">
        <v>6294</v>
      </c>
      <c r="J502" s="98" t="s">
        <v>6215</v>
      </c>
      <c r="K502" s="98" t="s">
        <v>6216</v>
      </c>
      <c r="L502" s="98" t="s">
        <v>6218</v>
      </c>
      <c r="M502" s="98" t="s">
        <v>6231</v>
      </c>
      <c r="O502" s="98" t="s">
        <v>6218</v>
      </c>
      <c r="S502" s="107">
        <v>90</v>
      </c>
      <c r="T502" s="98" t="s">
        <v>6215</v>
      </c>
      <c r="V502" s="98" t="s">
        <v>6215</v>
      </c>
      <c r="W502" s="98" t="s">
        <v>6219</v>
      </c>
      <c r="AB502" s="98">
        <v>6</v>
      </c>
      <c r="AC502" s="98" t="s">
        <v>6231</v>
      </c>
      <c r="AJ502" s="18"/>
      <c r="AK502" s="18"/>
      <c r="AN502" s="98" t="s">
        <v>6262</v>
      </c>
      <c r="AP502" s="264">
        <v>4000</v>
      </c>
      <c r="AQ502" s="113">
        <f t="shared" si="25"/>
        <v>92.85460593665924</v>
      </c>
      <c r="AR502" s="18">
        <v>10900</v>
      </c>
      <c r="AS502" s="141" t="s">
        <v>6223</v>
      </c>
      <c r="AT502" s="96"/>
      <c r="AU502" s="18">
        <v>100000</v>
      </c>
      <c r="AV502" s="18"/>
      <c r="AX502" s="98" t="s">
        <v>6215</v>
      </c>
      <c r="AY502" s="98" t="s">
        <v>6215</v>
      </c>
      <c r="AZ502" s="98" t="s">
        <v>6215</v>
      </c>
      <c r="BA502" s="98" t="s">
        <v>6215</v>
      </c>
      <c r="BB502" s="98" t="s">
        <v>6218</v>
      </c>
      <c r="BD502" s="98" t="s">
        <v>7766</v>
      </c>
      <c r="BG502" s="98" t="s">
        <v>7767</v>
      </c>
    </row>
    <row r="503" spans="1:59" x14ac:dyDescent="0.35">
      <c r="A503" s="98" t="s">
        <v>6766</v>
      </c>
      <c r="B503" s="17">
        <v>45069.391527777778</v>
      </c>
      <c r="C503" s="98" t="s">
        <v>6767</v>
      </c>
      <c r="D503" t="s">
        <v>6768</v>
      </c>
      <c r="E503" s="98" t="s">
        <v>139</v>
      </c>
      <c r="F503" s="98" t="s">
        <v>6213</v>
      </c>
      <c r="G503" s="98" t="s">
        <v>1248</v>
      </c>
      <c r="H503" s="115">
        <v>2018</v>
      </c>
      <c r="I503" s="98" t="s">
        <v>6230</v>
      </c>
      <c r="J503" s="98" t="s">
        <v>6215</v>
      </c>
      <c r="K503" s="98" t="s">
        <v>6216</v>
      </c>
      <c r="L503" s="98" t="s">
        <v>6215</v>
      </c>
      <c r="M503" s="98" t="s">
        <v>6217</v>
      </c>
      <c r="O503" s="98" t="s">
        <v>6218</v>
      </c>
      <c r="S503" s="107">
        <v>280</v>
      </c>
      <c r="T503" s="98" t="s">
        <v>6215</v>
      </c>
      <c r="V503" s="98" t="s">
        <v>6215</v>
      </c>
      <c r="W503" s="98" t="s">
        <v>6268</v>
      </c>
      <c r="AB503" s="98">
        <v>4</v>
      </c>
      <c r="AC503" s="98" t="s">
        <v>6254</v>
      </c>
      <c r="AD503" s="98" t="s">
        <v>6769</v>
      </c>
      <c r="AJ503" s="18"/>
      <c r="AK503" s="18"/>
      <c r="AM503" s="98" t="s">
        <v>6215</v>
      </c>
      <c r="AN503" s="98" t="s">
        <v>6262</v>
      </c>
      <c r="AP503" s="264">
        <v>4500</v>
      </c>
      <c r="AQ503" s="113">
        <f t="shared" si="25"/>
        <v>104.46143167874165</v>
      </c>
      <c r="AR503" s="18">
        <v>4300</v>
      </c>
      <c r="AS503" s="141" t="s">
        <v>6223</v>
      </c>
      <c r="AT503" s="96"/>
      <c r="AU503" s="18">
        <v>20000</v>
      </c>
      <c r="AV503" s="18"/>
      <c r="AX503" s="98" t="s">
        <v>6215</v>
      </c>
      <c r="AY503" s="98" t="s">
        <v>6215</v>
      </c>
      <c r="AZ503" s="98" t="s">
        <v>6215</v>
      </c>
      <c r="BA503" s="98" t="s">
        <v>6215</v>
      </c>
      <c r="BB503" s="98" t="s">
        <v>6218</v>
      </c>
      <c r="BD503" s="98" t="s">
        <v>6770</v>
      </c>
      <c r="BF503" s="98" t="s">
        <v>6299</v>
      </c>
      <c r="BG503" s="98" t="s">
        <v>6771</v>
      </c>
    </row>
    <row r="504" spans="1:59" x14ac:dyDescent="0.35">
      <c r="A504" s="98" t="s">
        <v>7441</v>
      </c>
      <c r="B504" s="17">
        <v>45128.434837962966</v>
      </c>
      <c r="C504" s="98" t="s">
        <v>7442</v>
      </c>
      <c r="D504" s="98" t="s">
        <v>7162</v>
      </c>
      <c r="E504" s="141" t="s">
        <v>355</v>
      </c>
      <c r="F504" s="98" t="s">
        <v>6213</v>
      </c>
      <c r="G504" s="98" t="s">
        <v>1245</v>
      </c>
      <c r="H504" s="115">
        <v>2015</v>
      </c>
      <c r="I504" s="98" t="s">
        <v>6214</v>
      </c>
      <c r="J504" s="98" t="s">
        <v>6215</v>
      </c>
      <c r="K504" s="98" t="s">
        <v>6216</v>
      </c>
      <c r="L504" s="98" t="s">
        <v>6215</v>
      </c>
      <c r="M504" s="98" t="s">
        <v>6217</v>
      </c>
      <c r="O504" s="98" t="s">
        <v>6218</v>
      </c>
      <c r="S504" s="107">
        <v>210</v>
      </c>
      <c r="T504" s="98" t="s">
        <v>6215</v>
      </c>
      <c r="V504" s="98" t="s">
        <v>6218</v>
      </c>
      <c r="W504" s="98" t="s">
        <v>6268</v>
      </c>
      <c r="AB504" s="98">
        <v>3</v>
      </c>
      <c r="AC504" s="98" t="s">
        <v>6220</v>
      </c>
      <c r="AD504" s="98" t="s">
        <v>7443</v>
      </c>
      <c r="AJ504" s="18"/>
      <c r="AK504" s="18"/>
      <c r="AM504" s="98" t="s">
        <v>6215</v>
      </c>
      <c r="AN504" s="98" t="s">
        <v>6262</v>
      </c>
      <c r="AP504" s="264">
        <v>4000</v>
      </c>
      <c r="AQ504" s="113">
        <f t="shared" si="25"/>
        <v>92.85460593665924</v>
      </c>
      <c r="AR504" s="18">
        <v>6000</v>
      </c>
      <c r="AS504" s="141" t="s">
        <v>6223</v>
      </c>
      <c r="AT504" s="96"/>
      <c r="AU504" s="18">
        <v>1700000</v>
      </c>
      <c r="AV504" s="18"/>
      <c r="AX504" s="98" t="s">
        <v>6218</v>
      </c>
      <c r="AY504" s="98" t="s">
        <v>6215</v>
      </c>
      <c r="AZ504" s="98" t="s">
        <v>6218</v>
      </c>
      <c r="BA504" s="98" t="s">
        <v>6218</v>
      </c>
      <c r="BB504" s="98" t="s">
        <v>6218</v>
      </c>
      <c r="BD504" s="98" t="s">
        <v>7444</v>
      </c>
      <c r="BF504" s="98" t="s">
        <v>6235</v>
      </c>
      <c r="BG504" s="98" t="s">
        <v>7445</v>
      </c>
    </row>
    <row r="505" spans="1:59" x14ac:dyDescent="0.35">
      <c r="A505" s="98" t="s">
        <v>10957</v>
      </c>
      <c r="B505" s="117">
        <v>45731.494421296295</v>
      </c>
      <c r="C505" s="154" t="s">
        <v>4432</v>
      </c>
      <c r="D505" s="154" t="s">
        <v>10000</v>
      </c>
      <c r="E505" s="244" t="s">
        <v>252</v>
      </c>
      <c r="F505" s="154" t="s">
        <v>6481</v>
      </c>
      <c r="G505" s="154" t="s">
        <v>1245</v>
      </c>
      <c r="H505" s="115">
        <v>2019</v>
      </c>
      <c r="I505" s="154" t="s">
        <v>6214</v>
      </c>
      <c r="J505" s="154" t="s">
        <v>6218</v>
      </c>
      <c r="K505" s="154" t="s">
        <v>6216</v>
      </c>
      <c r="L505" s="154" t="s">
        <v>6215</v>
      </c>
      <c r="M505" s="154" t="s">
        <v>6231</v>
      </c>
      <c r="O505" s="154" t="s">
        <v>6215</v>
      </c>
      <c r="Q505" s="107">
        <v>40</v>
      </c>
      <c r="R505" s="107">
        <v>52</v>
      </c>
      <c r="S505" s="107">
        <v>92</v>
      </c>
      <c r="T505" s="154" t="s">
        <v>6215</v>
      </c>
      <c r="U505" s="154" t="s">
        <v>7390</v>
      </c>
      <c r="V505" s="154" t="s">
        <v>6215</v>
      </c>
      <c r="W505" s="154" t="s">
        <v>6219</v>
      </c>
      <c r="Y505" s="98">
        <v>2</v>
      </c>
      <c r="Z505" s="98">
        <v>2</v>
      </c>
      <c r="AA505" s="98">
        <v>1</v>
      </c>
      <c r="AB505" s="98">
        <f>Y505+Z505+AA505</f>
        <v>5</v>
      </c>
      <c r="AC505" s="154" t="s">
        <v>6220</v>
      </c>
      <c r="AD505" s="154" t="s">
        <v>9415</v>
      </c>
      <c r="AF505" s="315">
        <v>1</v>
      </c>
      <c r="AG505" s="315">
        <v>3</v>
      </c>
      <c r="AH505" s="12">
        <f>SUM(AF505:AG505)</f>
        <v>4</v>
      </c>
      <c r="AJ505" s="316">
        <v>15000</v>
      </c>
      <c r="AK505" s="316">
        <v>10500</v>
      </c>
      <c r="AL505" s="154" t="s">
        <v>7392</v>
      </c>
      <c r="AM505" s="154" t="s">
        <v>6215</v>
      </c>
      <c r="AN505" s="154" t="s">
        <v>6262</v>
      </c>
      <c r="AP505" s="316">
        <v>2400</v>
      </c>
      <c r="AQ505" s="113">
        <f t="shared" si="25"/>
        <v>55.712763561995544</v>
      </c>
      <c r="AR505" s="316">
        <v>28500</v>
      </c>
      <c r="AS505" s="141" t="s">
        <v>6223</v>
      </c>
      <c r="AT505" s="316">
        <v>500</v>
      </c>
      <c r="AU505" s="316">
        <v>200000</v>
      </c>
      <c r="AV505" s="316">
        <v>110000</v>
      </c>
      <c r="AX505" s="154" t="s">
        <v>6215</v>
      </c>
      <c r="AY505" s="154" t="s">
        <v>6215</v>
      </c>
      <c r="AZ505" s="154" t="s">
        <v>6215</v>
      </c>
      <c r="BA505" s="154" t="s">
        <v>6215</v>
      </c>
      <c r="BB505" s="154" t="s">
        <v>6218</v>
      </c>
      <c r="BC505" s="154" t="s">
        <v>11001</v>
      </c>
      <c r="BD505" s="154" t="s">
        <v>10871</v>
      </c>
      <c r="BE505" s="154" t="s">
        <v>6218</v>
      </c>
      <c r="BF505" s="154" t="s">
        <v>11002</v>
      </c>
    </row>
    <row r="506" spans="1:59" x14ac:dyDescent="0.35">
      <c r="A506" s="98" t="s">
        <v>10721</v>
      </c>
      <c r="B506" s="17">
        <v>45714.52171296296</v>
      </c>
      <c r="C506" s="154" t="s">
        <v>4207</v>
      </c>
      <c r="D506" s="154" t="s">
        <v>10923</v>
      </c>
      <c r="E506" s="244" t="s">
        <v>913</v>
      </c>
      <c r="F506" s="154" t="s">
        <v>6725</v>
      </c>
      <c r="G506" s="154" t="s">
        <v>1248</v>
      </c>
      <c r="H506" s="115">
        <v>2021</v>
      </c>
      <c r="I506" s="154" t="s">
        <v>6214</v>
      </c>
      <c r="J506" s="154" t="s">
        <v>6295</v>
      </c>
      <c r="K506" s="154" t="s">
        <v>6216</v>
      </c>
      <c r="L506" s="154" t="s">
        <v>6215</v>
      </c>
      <c r="M506" s="154" t="s">
        <v>6267</v>
      </c>
      <c r="O506" s="154" t="s">
        <v>6218</v>
      </c>
      <c r="Q506" s="243">
        <v>93</v>
      </c>
      <c r="R506" s="243">
        <v>107</v>
      </c>
      <c r="S506" s="243">
        <f>Q506+R506</f>
        <v>200</v>
      </c>
      <c r="T506" s="154" t="s">
        <v>6215</v>
      </c>
      <c r="U506" s="154" t="s">
        <v>7390</v>
      </c>
      <c r="V506" s="154" t="s">
        <v>6215</v>
      </c>
      <c r="W506" s="154" t="s">
        <v>6268</v>
      </c>
      <c r="Y506" s="244">
        <v>3</v>
      </c>
      <c r="Z506" s="244">
        <v>3</v>
      </c>
      <c r="AA506" s="244">
        <v>2</v>
      </c>
      <c r="AB506" s="98">
        <f>SUM(Y506:AA506)</f>
        <v>8</v>
      </c>
      <c r="AC506" s="154" t="s">
        <v>6220</v>
      </c>
      <c r="AD506" s="154" t="s">
        <v>8753</v>
      </c>
      <c r="AF506" s="315">
        <v>3</v>
      </c>
      <c r="AG506" s="315">
        <v>5</v>
      </c>
      <c r="AH506" s="12">
        <f>SUM(AF506:AG506)</f>
        <v>8</v>
      </c>
      <c r="AJ506" s="316">
        <v>8000</v>
      </c>
      <c r="AK506" s="316">
        <v>5500</v>
      </c>
      <c r="AL506" s="154" t="s">
        <v>7392</v>
      </c>
      <c r="AM506" s="154" t="s">
        <v>6215</v>
      </c>
      <c r="AN506" s="154" t="s">
        <v>6262</v>
      </c>
      <c r="AP506" s="316">
        <v>3800</v>
      </c>
      <c r="AQ506" s="113">
        <f t="shared" si="25"/>
        <v>88.211875639826275</v>
      </c>
      <c r="AR506" s="316">
        <v>6000</v>
      </c>
      <c r="AS506" s="141" t="s">
        <v>6223</v>
      </c>
      <c r="AT506" s="316">
        <v>10000</v>
      </c>
      <c r="AU506" s="316">
        <v>10000</v>
      </c>
      <c r="AV506" s="316">
        <v>65000</v>
      </c>
      <c r="AX506" s="154" t="s">
        <v>6215</v>
      </c>
      <c r="AY506" s="154" t="s">
        <v>6215</v>
      </c>
      <c r="AZ506" s="154" t="s">
        <v>6215</v>
      </c>
      <c r="BA506" s="154" t="s">
        <v>6215</v>
      </c>
      <c r="BB506" s="154" t="s">
        <v>6215</v>
      </c>
      <c r="BC506" s="154" t="s">
        <v>6845</v>
      </c>
      <c r="BD506" s="154" t="s">
        <v>10871</v>
      </c>
      <c r="BE506" s="154" t="s">
        <v>6218</v>
      </c>
      <c r="BF506" s="154" t="s">
        <v>6845</v>
      </c>
    </row>
    <row r="507" spans="1:59" x14ac:dyDescent="0.35">
      <c r="A507" s="98" t="s">
        <v>6436</v>
      </c>
      <c r="B507" s="17">
        <v>45014.517800925925</v>
      </c>
      <c r="C507" s="98" t="s">
        <v>6437</v>
      </c>
      <c r="D507" s="98" t="s">
        <v>6438</v>
      </c>
      <c r="E507" s="98" t="s">
        <v>32</v>
      </c>
      <c r="F507" s="98" t="s">
        <v>6213</v>
      </c>
      <c r="G507" s="98" t="s">
        <v>1245</v>
      </c>
      <c r="H507" s="115">
        <v>2014</v>
      </c>
      <c r="I507" s="98" t="s">
        <v>6230</v>
      </c>
      <c r="J507" s="98" t="s">
        <v>6215</v>
      </c>
      <c r="K507" s="98" t="s">
        <v>6216</v>
      </c>
      <c r="L507" s="98" t="s">
        <v>6215</v>
      </c>
      <c r="M507" s="98" t="s">
        <v>6217</v>
      </c>
      <c r="O507" s="98" t="s">
        <v>6215</v>
      </c>
      <c r="S507" s="107">
        <v>200</v>
      </c>
      <c r="T507" s="98" t="s">
        <v>6215</v>
      </c>
      <c r="V507" s="98" t="s">
        <v>6218</v>
      </c>
      <c r="W507" s="98" t="s">
        <v>6268</v>
      </c>
      <c r="AB507" s="98">
        <v>4</v>
      </c>
      <c r="AC507" s="98" t="s">
        <v>6220</v>
      </c>
      <c r="AD507" s="98" t="s">
        <v>6439</v>
      </c>
      <c r="AJ507" s="18"/>
      <c r="AK507" s="18"/>
      <c r="AM507" s="98" t="s">
        <v>6215</v>
      </c>
      <c r="AN507" s="98" t="s">
        <v>6233</v>
      </c>
      <c r="AP507" s="268">
        <v>4000</v>
      </c>
      <c r="AQ507" s="113">
        <f t="shared" si="25"/>
        <v>92.85460593665924</v>
      </c>
      <c r="AR507" s="269">
        <v>4000</v>
      </c>
      <c r="AS507" s="141" t="s">
        <v>6223</v>
      </c>
      <c r="AT507" s="266">
        <v>4500</v>
      </c>
      <c r="AU507" s="269">
        <v>50000</v>
      </c>
      <c r="AV507" s="269">
        <v>40000</v>
      </c>
      <c r="AX507" s="98" t="s">
        <v>6215</v>
      </c>
      <c r="AY507" s="98" t="s">
        <v>6215</v>
      </c>
      <c r="AZ507" s="98" t="s">
        <v>6215</v>
      </c>
      <c r="BA507" s="98" t="s">
        <v>6215</v>
      </c>
      <c r="BB507" s="98" t="s">
        <v>6218</v>
      </c>
      <c r="BD507" s="98" t="s">
        <v>6440</v>
      </c>
      <c r="BF507" s="98" t="s">
        <v>6235</v>
      </c>
      <c r="BG507" s="98" t="s">
        <v>6441</v>
      </c>
    </row>
    <row r="508" spans="1:59" x14ac:dyDescent="0.35">
      <c r="A508" s="98" t="s">
        <v>9464</v>
      </c>
      <c r="B508" s="17">
        <v>45469.40184027778</v>
      </c>
      <c r="C508" t="s">
        <v>9518</v>
      </c>
      <c r="D508" t="s">
        <v>9519</v>
      </c>
      <c r="E508" s="244" t="s">
        <v>1816</v>
      </c>
      <c r="F508" t="s">
        <v>6684</v>
      </c>
      <c r="G508" t="s">
        <v>1248</v>
      </c>
      <c r="H508" s="115">
        <v>2008</v>
      </c>
      <c r="I508" t="s">
        <v>6214</v>
      </c>
      <c r="J508" t="s">
        <v>6215</v>
      </c>
      <c r="K508" t="s">
        <v>6216</v>
      </c>
      <c r="L508" t="s">
        <v>6215</v>
      </c>
      <c r="M508" t="s">
        <v>6267</v>
      </c>
      <c r="O508" t="s">
        <v>6215</v>
      </c>
      <c r="P508"/>
      <c r="Q508" s="107">
        <v>75</v>
      </c>
      <c r="R508" s="107">
        <v>75</v>
      </c>
      <c r="S508" s="107">
        <f>SUM(Q508:R508)</f>
        <v>150</v>
      </c>
      <c r="T508" s="98" t="s">
        <v>6215</v>
      </c>
      <c r="U508" t="s">
        <v>7390</v>
      </c>
      <c r="V508" t="s">
        <v>6215</v>
      </c>
      <c r="W508" t="s">
        <v>6268</v>
      </c>
      <c r="Y508" s="98">
        <v>5</v>
      </c>
      <c r="Z508" s="98">
        <v>5</v>
      </c>
      <c r="AA508" s="98">
        <v>1</v>
      </c>
      <c r="AB508" s="98">
        <f>SUM(Y508:AA508)</f>
        <v>11</v>
      </c>
      <c r="AC508" t="s">
        <v>6220</v>
      </c>
      <c r="AD508" t="s">
        <v>9520</v>
      </c>
      <c r="AF508" s="12">
        <v>6</v>
      </c>
      <c r="AG508" s="12">
        <v>6</v>
      </c>
      <c r="AH508" s="12">
        <f>AF508+AG508</f>
        <v>12</v>
      </c>
      <c r="AJ508" s="238">
        <v>11000</v>
      </c>
      <c r="AK508" s="238">
        <v>8000</v>
      </c>
      <c r="AL508" t="s">
        <v>6474</v>
      </c>
      <c r="AM508" t="s">
        <v>6215</v>
      </c>
      <c r="AN508" t="s">
        <v>6262</v>
      </c>
      <c r="AP508" s="238">
        <v>18000</v>
      </c>
      <c r="AQ508" s="113">
        <f t="shared" si="25"/>
        <v>417.84572671496659</v>
      </c>
      <c r="AR508" s="238">
        <v>24000</v>
      </c>
      <c r="AS508" s="141" t="s">
        <v>6223</v>
      </c>
      <c r="AT508" s="282">
        <v>870</v>
      </c>
      <c r="AU508" s="283">
        <v>850000</v>
      </c>
      <c r="AV508" s="283">
        <v>70000</v>
      </c>
      <c r="AX508" t="s">
        <v>6215</v>
      </c>
      <c r="AY508" t="s">
        <v>6215</v>
      </c>
      <c r="AZ508" t="s">
        <v>6215</v>
      </c>
      <c r="BA508" t="s">
        <v>6215</v>
      </c>
      <c r="BB508" t="s">
        <v>6215</v>
      </c>
      <c r="BC508" t="s">
        <v>9521</v>
      </c>
      <c r="BD508" t="s">
        <v>9522</v>
      </c>
      <c r="BE508" t="s">
        <v>6218</v>
      </c>
      <c r="BF508" t="s">
        <v>9523</v>
      </c>
    </row>
    <row r="509" spans="1:59" x14ac:dyDescent="0.35">
      <c r="A509" s="98" t="s">
        <v>6825</v>
      </c>
      <c r="B509" s="17">
        <v>45073.33425925926</v>
      </c>
      <c r="C509" s="98" t="s">
        <v>11758</v>
      </c>
      <c r="D509" s="141" t="s">
        <v>6480</v>
      </c>
      <c r="E509" s="244" t="s">
        <v>36</v>
      </c>
      <c r="F509" s="141" t="s">
        <v>6481</v>
      </c>
      <c r="G509" s="141" t="s">
        <v>1245</v>
      </c>
      <c r="H509" s="115">
        <v>2010</v>
      </c>
      <c r="I509" s="98" t="s">
        <v>6214</v>
      </c>
      <c r="J509" s="98" t="s">
        <v>6215</v>
      </c>
      <c r="K509" s="98" t="s">
        <v>6216</v>
      </c>
      <c r="L509" s="98" t="s">
        <v>6215</v>
      </c>
      <c r="M509" s="98" t="s">
        <v>6267</v>
      </c>
      <c r="O509" s="98" t="s">
        <v>6218</v>
      </c>
      <c r="S509" s="107">
        <v>120</v>
      </c>
      <c r="T509" s="98" t="s">
        <v>6215</v>
      </c>
      <c r="V509" s="98" t="s">
        <v>6215</v>
      </c>
      <c r="W509" s="98" t="s">
        <v>6219</v>
      </c>
      <c r="AB509" s="98">
        <v>4</v>
      </c>
      <c r="AC509" s="98" t="s">
        <v>6220</v>
      </c>
      <c r="AD509" s="98" t="s">
        <v>6826</v>
      </c>
      <c r="AJ509" s="18"/>
      <c r="AK509" s="18"/>
      <c r="AN509" s="98" t="s">
        <v>6262</v>
      </c>
      <c r="AP509" s="264">
        <v>3500</v>
      </c>
      <c r="AQ509" s="113">
        <f t="shared" si="25"/>
        <v>81.247780194576833</v>
      </c>
      <c r="AR509" s="18">
        <v>5200</v>
      </c>
      <c r="AS509" s="141" t="s">
        <v>6223</v>
      </c>
      <c r="AT509" s="96"/>
      <c r="AU509" s="18">
        <v>150000</v>
      </c>
      <c r="AV509" s="18"/>
      <c r="AX509" s="98" t="s">
        <v>6215</v>
      </c>
      <c r="AY509" s="98" t="s">
        <v>6215</v>
      </c>
      <c r="AZ509" s="98" t="s">
        <v>6215</v>
      </c>
      <c r="BA509" s="98" t="s">
        <v>6215</v>
      </c>
      <c r="BB509" s="98" t="s">
        <v>6218</v>
      </c>
      <c r="BD509" s="98" t="s">
        <v>6748</v>
      </c>
      <c r="BF509" s="98" t="s">
        <v>6484</v>
      </c>
      <c r="BG509" s="98" t="s">
        <v>6827</v>
      </c>
    </row>
    <row r="510" spans="1:59" x14ac:dyDescent="0.35">
      <c r="A510" s="98" t="s">
        <v>9557</v>
      </c>
      <c r="B510" s="17">
        <v>45468.611284722225</v>
      </c>
      <c r="C510" t="s">
        <v>2530</v>
      </c>
      <c r="D510" t="s">
        <v>9500</v>
      </c>
      <c r="E510" s="98" t="s">
        <v>359</v>
      </c>
      <c r="F510" t="s">
        <v>6629</v>
      </c>
      <c r="G510" t="s">
        <v>1248</v>
      </c>
      <c r="H510" s="115">
        <v>2009</v>
      </c>
      <c r="I510" t="s">
        <v>6214</v>
      </c>
      <c r="J510" t="s">
        <v>6215</v>
      </c>
      <c r="K510" t="s">
        <v>6216</v>
      </c>
      <c r="L510" t="s">
        <v>6215</v>
      </c>
      <c r="M510" t="s">
        <v>6231</v>
      </c>
      <c r="O510" t="s">
        <v>6218</v>
      </c>
      <c r="P510"/>
      <c r="Q510" s="107">
        <v>150</v>
      </c>
      <c r="R510" s="107">
        <v>120</v>
      </c>
      <c r="S510" s="107">
        <f>SUM(Q510:R510)</f>
        <v>270</v>
      </c>
      <c r="T510" s="98" t="s">
        <v>6215</v>
      </c>
      <c r="U510" t="s">
        <v>6474</v>
      </c>
      <c r="V510" t="s">
        <v>6215</v>
      </c>
      <c r="W510" t="s">
        <v>6268</v>
      </c>
      <c r="Y510" s="98">
        <v>6</v>
      </c>
      <c r="Z510" s="98">
        <v>9</v>
      </c>
      <c r="AA510" s="98">
        <v>0</v>
      </c>
      <c r="AB510" s="98">
        <f>SUM(Y510:AA510)</f>
        <v>15</v>
      </c>
      <c r="AC510" t="s">
        <v>6220</v>
      </c>
      <c r="AD510" t="s">
        <v>8498</v>
      </c>
      <c r="AF510" s="12">
        <v>4</v>
      </c>
      <c r="AG510" s="12">
        <v>8</v>
      </c>
      <c r="AH510" s="12">
        <f>AF510+AG510</f>
        <v>12</v>
      </c>
      <c r="AJ510" s="238">
        <v>10000</v>
      </c>
      <c r="AK510" s="238">
        <v>7000</v>
      </c>
      <c r="AL510" t="s">
        <v>8267</v>
      </c>
      <c r="AM510" t="s">
        <v>6215</v>
      </c>
      <c r="AN510" t="s">
        <v>6262</v>
      </c>
      <c r="AP510" s="238">
        <v>3500</v>
      </c>
      <c r="AQ510" s="113">
        <f t="shared" si="25"/>
        <v>81.247780194576833</v>
      </c>
      <c r="AR510" s="238">
        <v>6500</v>
      </c>
      <c r="AS510" s="141" t="s">
        <v>6223</v>
      </c>
      <c r="AT510" s="282">
        <v>90000</v>
      </c>
      <c r="AU510" s="283">
        <v>5000</v>
      </c>
      <c r="AV510" s="283">
        <v>60000</v>
      </c>
      <c r="AX510" t="s">
        <v>6215</v>
      </c>
      <c r="AY510" t="s">
        <v>6215</v>
      </c>
      <c r="AZ510" t="s">
        <v>6215</v>
      </c>
      <c r="BA510" t="s">
        <v>6215</v>
      </c>
      <c r="BB510" t="s">
        <v>6215</v>
      </c>
      <c r="BC510" t="s">
        <v>9150</v>
      </c>
      <c r="BD510" t="s">
        <v>9501</v>
      </c>
      <c r="BE510" t="s">
        <v>6218</v>
      </c>
      <c r="BF510" t="s">
        <v>8623</v>
      </c>
    </row>
    <row r="511" spans="1:59" x14ac:dyDescent="0.35">
      <c r="A511" s="98" t="s">
        <v>10828</v>
      </c>
      <c r="B511" s="17">
        <v>45713.720150462963</v>
      </c>
      <c r="C511" s="154" t="s">
        <v>4249</v>
      </c>
      <c r="D511" s="154" t="s">
        <v>6405</v>
      </c>
      <c r="E511" s="244" t="s">
        <v>355</v>
      </c>
      <c r="F511" s="154" t="s">
        <v>6213</v>
      </c>
      <c r="G511" s="154" t="s">
        <v>1245</v>
      </c>
      <c r="H511" s="115">
        <v>2013</v>
      </c>
      <c r="I511" s="154" t="s">
        <v>6294</v>
      </c>
      <c r="J511" s="154" t="s">
        <v>6215</v>
      </c>
      <c r="K511" s="154" t="s">
        <v>6216</v>
      </c>
      <c r="L511" s="154" t="s">
        <v>6215</v>
      </c>
      <c r="M511" s="154" t="s">
        <v>6217</v>
      </c>
      <c r="O511" s="154" t="s">
        <v>6215</v>
      </c>
      <c r="Q511" s="243">
        <v>100</v>
      </c>
      <c r="R511" s="243">
        <v>130</v>
      </c>
      <c r="S511" s="243">
        <f>Q511+R511</f>
        <v>230</v>
      </c>
      <c r="T511" s="154" t="s">
        <v>6215</v>
      </c>
      <c r="U511" s="154" t="s">
        <v>7390</v>
      </c>
      <c r="V511" s="154" t="s">
        <v>6218</v>
      </c>
      <c r="W511" s="154" t="s">
        <v>6219</v>
      </c>
      <c r="Y511" s="244">
        <v>4</v>
      </c>
      <c r="Z511" s="244">
        <v>7</v>
      </c>
      <c r="AA511" s="244">
        <v>2</v>
      </c>
      <c r="AB511" s="98">
        <f>SUM(Y511:AA511)</f>
        <v>13</v>
      </c>
      <c r="AC511" s="154" t="s">
        <v>6220</v>
      </c>
      <c r="AD511" s="154" t="s">
        <v>9515</v>
      </c>
      <c r="AF511" s="315">
        <v>2</v>
      </c>
      <c r="AG511" s="315">
        <v>10</v>
      </c>
      <c r="AH511" s="12">
        <f>SUM(AF511:AG511)</f>
        <v>12</v>
      </c>
      <c r="AJ511" s="316">
        <v>17000</v>
      </c>
      <c r="AK511" s="316">
        <v>11500</v>
      </c>
      <c r="AL511" s="154" t="s">
        <v>8267</v>
      </c>
      <c r="AM511" s="154" t="s">
        <v>6215</v>
      </c>
      <c r="AN511" s="154" t="s">
        <v>6262</v>
      </c>
      <c r="AP511" s="316">
        <v>3900</v>
      </c>
      <c r="AQ511" s="113">
        <f t="shared" si="25"/>
        <v>90.53324078824275</v>
      </c>
      <c r="AR511" s="316">
        <v>5500</v>
      </c>
      <c r="AS511" s="141" t="s">
        <v>6223</v>
      </c>
      <c r="AT511" s="316">
        <v>5000</v>
      </c>
      <c r="AU511" s="316">
        <v>300000</v>
      </c>
      <c r="AV511" s="316">
        <v>220000</v>
      </c>
      <c r="AX511" s="154" t="s">
        <v>6215</v>
      </c>
      <c r="AY511" s="154" t="s">
        <v>6215</v>
      </c>
      <c r="AZ511" s="154" t="s">
        <v>6215</v>
      </c>
      <c r="BA511" s="154" t="s">
        <v>6215</v>
      </c>
      <c r="BB511" s="154" t="s">
        <v>6215</v>
      </c>
      <c r="BC511" s="154" t="s">
        <v>7123</v>
      </c>
      <c r="BD511" s="154" t="s">
        <v>10920</v>
      </c>
      <c r="BE511" s="154" t="s">
        <v>6215</v>
      </c>
      <c r="BF511" s="154" t="s">
        <v>10921</v>
      </c>
    </row>
    <row r="512" spans="1:59" x14ac:dyDescent="0.35">
      <c r="A512" s="98" t="s">
        <v>8630</v>
      </c>
      <c r="B512" s="17">
        <v>45341.549363425926</v>
      </c>
      <c r="C512" s="98" t="s">
        <v>1790</v>
      </c>
      <c r="D512" s="98" t="s">
        <v>8752</v>
      </c>
      <c r="E512" t="s">
        <v>359</v>
      </c>
      <c r="F512" s="98" t="s">
        <v>6629</v>
      </c>
      <c r="G512" s="98" t="s">
        <v>1248</v>
      </c>
      <c r="H512" s="98">
        <v>2014</v>
      </c>
      <c r="I512" s="98" t="s">
        <v>6214</v>
      </c>
      <c r="J512" s="98" t="s">
        <v>6215</v>
      </c>
      <c r="K512" s="98" t="s">
        <v>6216</v>
      </c>
      <c r="L512" s="98" t="s">
        <v>6215</v>
      </c>
      <c r="M512" s="98" t="s">
        <v>6267</v>
      </c>
      <c r="O512" s="98" t="s">
        <v>6215</v>
      </c>
      <c r="S512" s="107">
        <v>300</v>
      </c>
      <c r="T512" s="98" t="s">
        <v>6215</v>
      </c>
      <c r="U512" s="98" t="s">
        <v>7390</v>
      </c>
      <c r="V512" s="98" t="s">
        <v>6215</v>
      </c>
      <c r="W512" s="98" t="s">
        <v>6219</v>
      </c>
      <c r="Y512" s="98">
        <v>10</v>
      </c>
      <c r="Z512" s="98">
        <v>14</v>
      </c>
      <c r="AA512" s="98">
        <v>0</v>
      </c>
      <c r="AB512" s="98">
        <f>SUM(Y512:AA512)</f>
        <v>24</v>
      </c>
      <c r="AC512" s="98" t="s">
        <v>6220</v>
      </c>
      <c r="AD512" s="98" t="s">
        <v>8753</v>
      </c>
      <c r="AF512" s="12">
        <v>14</v>
      </c>
      <c r="AG512" s="12">
        <v>19</v>
      </c>
      <c r="AH512" s="12">
        <f>SUM(AF512:AG512)</f>
        <v>33</v>
      </c>
      <c r="AJ512" s="18">
        <v>14500</v>
      </c>
      <c r="AK512" s="18">
        <v>9000</v>
      </c>
      <c r="AL512" s="98" t="s">
        <v>7392</v>
      </c>
      <c r="AM512" s="98" t="s">
        <v>6215</v>
      </c>
      <c r="AN512" s="98" t="s">
        <v>6233</v>
      </c>
      <c r="AP512" s="149">
        <v>9000</v>
      </c>
      <c r="AQ512" s="113">
        <f t="shared" si="25"/>
        <v>208.92286335748329</v>
      </c>
      <c r="AR512" s="18">
        <v>9000</v>
      </c>
      <c r="AS512" s="141" t="s">
        <v>6223</v>
      </c>
      <c r="AT512" s="298">
        <v>75000</v>
      </c>
      <c r="AU512" s="18">
        <v>1033000</v>
      </c>
      <c r="AV512" s="18">
        <v>145000</v>
      </c>
      <c r="AX512" s="98" t="s">
        <v>6215</v>
      </c>
      <c r="AY512" s="98" t="s">
        <v>6215</v>
      </c>
      <c r="AZ512" s="98" t="s">
        <v>6215</v>
      </c>
      <c r="BA512" s="98" t="s">
        <v>6215</v>
      </c>
      <c r="BB512" s="98" t="s">
        <v>6215</v>
      </c>
      <c r="BC512" s="98" t="s">
        <v>8432</v>
      </c>
      <c r="BD512" s="98" t="s">
        <v>8754</v>
      </c>
      <c r="BE512" s="98" t="s">
        <v>6218</v>
      </c>
      <c r="BF512" s="98" t="s">
        <v>6235</v>
      </c>
      <c r="BG512" s="141" t="s">
        <v>8755</v>
      </c>
    </row>
    <row r="513" spans="1:59" x14ac:dyDescent="0.35">
      <c r="A513" s="98" t="s">
        <v>10287</v>
      </c>
      <c r="B513" s="17">
        <v>45547.723981481482</v>
      </c>
      <c r="C513" s="154" t="s">
        <v>3062</v>
      </c>
      <c r="D513" s="154" t="s">
        <v>10235</v>
      </c>
      <c r="E513" s="244" t="s">
        <v>1816</v>
      </c>
      <c r="F513" s="154" t="s">
        <v>6684</v>
      </c>
      <c r="G513" s="154" t="s">
        <v>1248</v>
      </c>
      <c r="H513" s="115">
        <v>2011</v>
      </c>
      <c r="I513" s="154" t="s">
        <v>6214</v>
      </c>
      <c r="J513" s="154" t="s">
        <v>6215</v>
      </c>
      <c r="K513" s="154" t="s">
        <v>6216</v>
      </c>
      <c r="L513" s="154" t="s">
        <v>6215</v>
      </c>
      <c r="M513" s="154" t="s">
        <v>6267</v>
      </c>
      <c r="O513" s="154" t="s">
        <v>6215</v>
      </c>
      <c r="Q513" s="319">
        <v>131</v>
      </c>
      <c r="R513" s="319">
        <v>134</v>
      </c>
      <c r="S513" s="319">
        <f>SUM(Q513:R513)</f>
        <v>265</v>
      </c>
      <c r="T513" s="244" t="s">
        <v>6215</v>
      </c>
      <c r="U513" s="154" t="s">
        <v>7390</v>
      </c>
      <c r="V513" s="154" t="s">
        <v>6215</v>
      </c>
      <c r="W513" s="154" t="s">
        <v>6219</v>
      </c>
      <c r="Y513" s="244">
        <v>3</v>
      </c>
      <c r="Z513" s="244">
        <v>4</v>
      </c>
      <c r="AA513" s="244">
        <v>0</v>
      </c>
      <c r="AB513" s="98">
        <f>SUM(Y513:AA513)</f>
        <v>7</v>
      </c>
      <c r="AC513" s="154" t="s">
        <v>6246</v>
      </c>
      <c r="AD513" s="154" t="s">
        <v>8753</v>
      </c>
      <c r="AF513" s="315">
        <v>5</v>
      </c>
      <c r="AG513" s="315">
        <v>9</v>
      </c>
      <c r="AH513" s="12">
        <f>SUM(AF513:AG513)</f>
        <v>14</v>
      </c>
      <c r="AJ513" s="316">
        <v>14000</v>
      </c>
      <c r="AK513" s="316">
        <v>6000</v>
      </c>
      <c r="AL513" s="154" t="s">
        <v>7392</v>
      </c>
      <c r="AM513" s="154" t="s">
        <v>6215</v>
      </c>
      <c r="AN513" s="154" t="s">
        <v>6262</v>
      </c>
      <c r="AP513" s="316">
        <v>8500</v>
      </c>
      <c r="AQ513" s="113">
        <f t="shared" si="25"/>
        <v>197.31603761540089</v>
      </c>
      <c r="AR513" s="316">
        <v>26000</v>
      </c>
      <c r="AS513" s="141" t="s">
        <v>6223</v>
      </c>
      <c r="AT513" s="318">
        <v>159500</v>
      </c>
      <c r="AU513" s="318">
        <v>100000</v>
      </c>
      <c r="AV513" s="316">
        <v>60000</v>
      </c>
      <c r="AX513" s="154" t="s">
        <v>6218</v>
      </c>
      <c r="AY513" s="154" t="s">
        <v>6215</v>
      </c>
      <c r="AZ513" s="154" t="s">
        <v>6215</v>
      </c>
      <c r="BA513" s="154" t="s">
        <v>6218</v>
      </c>
      <c r="BB513" s="154" t="s">
        <v>6215</v>
      </c>
      <c r="BC513" s="154" t="s">
        <v>7123</v>
      </c>
      <c r="BD513" s="154" t="s">
        <v>10236</v>
      </c>
      <c r="BE513" s="154" t="s">
        <v>6218</v>
      </c>
      <c r="BF513" s="154" t="s">
        <v>7123</v>
      </c>
    </row>
    <row r="514" spans="1:59" x14ac:dyDescent="0.35">
      <c r="A514" s="98" t="s">
        <v>11025</v>
      </c>
      <c r="B514" s="117">
        <v>45731.556689814817</v>
      </c>
      <c r="C514" s="154" t="s">
        <v>4615</v>
      </c>
      <c r="D514" s="154" t="s">
        <v>11004</v>
      </c>
      <c r="E514" s="98" t="s">
        <v>32</v>
      </c>
      <c r="F514" s="154" t="s">
        <v>6213</v>
      </c>
      <c r="G514" s="154" t="s">
        <v>1248</v>
      </c>
      <c r="H514" s="115">
        <v>2017</v>
      </c>
      <c r="I514" s="154" t="s">
        <v>6230</v>
      </c>
      <c r="J514" s="154" t="s">
        <v>6215</v>
      </c>
      <c r="K514" s="154" t="s">
        <v>6216</v>
      </c>
      <c r="L514" s="154" t="s">
        <v>6215</v>
      </c>
      <c r="M514" s="154" t="s">
        <v>6217</v>
      </c>
      <c r="O514" s="154" t="s">
        <v>6218</v>
      </c>
      <c r="Q514" s="107">
        <v>300</v>
      </c>
      <c r="R514" s="107">
        <v>325</v>
      </c>
      <c r="S514" s="107">
        <v>625</v>
      </c>
      <c r="T514" s="154" t="s">
        <v>6215</v>
      </c>
      <c r="U514" s="154" t="s">
        <v>7390</v>
      </c>
      <c r="V514" s="154" t="s">
        <v>6218</v>
      </c>
      <c r="W514" s="154" t="s">
        <v>6219</v>
      </c>
      <c r="Y514" s="98">
        <v>3</v>
      </c>
      <c r="Z514" s="98">
        <v>4</v>
      </c>
      <c r="AA514" s="98">
        <v>1</v>
      </c>
      <c r="AB514" s="98">
        <f>Y514+Z514+AA514</f>
        <v>8</v>
      </c>
      <c r="AC514" s="154" t="s">
        <v>6220</v>
      </c>
      <c r="AD514" s="154" t="s">
        <v>11005</v>
      </c>
      <c r="AF514" s="315">
        <v>5</v>
      </c>
      <c r="AG514" s="315">
        <v>7</v>
      </c>
      <c r="AH514" s="12">
        <f>SUM(AF514:AG514)</f>
        <v>12</v>
      </c>
      <c r="AJ514" s="316">
        <v>20000</v>
      </c>
      <c r="AK514" s="316">
        <v>7000</v>
      </c>
      <c r="AL514" s="154" t="s">
        <v>8363</v>
      </c>
      <c r="AM514" s="154" t="s">
        <v>6215</v>
      </c>
      <c r="AN514" s="154" t="s">
        <v>6262</v>
      </c>
      <c r="AP514" s="316">
        <v>3100</v>
      </c>
      <c r="AQ514" s="113">
        <f t="shared" si="25"/>
        <v>71.962319600910902</v>
      </c>
      <c r="AR514" s="316">
        <v>5000</v>
      </c>
      <c r="AS514" s="141" t="s">
        <v>6223</v>
      </c>
      <c r="AT514" s="316">
        <v>2000</v>
      </c>
      <c r="AU514" s="316">
        <v>200000</v>
      </c>
      <c r="AV514" s="316">
        <v>100000</v>
      </c>
      <c r="AX514" s="154" t="s">
        <v>6215</v>
      </c>
      <c r="AY514" s="154" t="s">
        <v>6215</v>
      </c>
      <c r="AZ514" s="154" t="s">
        <v>6215</v>
      </c>
      <c r="BA514" s="154" t="s">
        <v>6215</v>
      </c>
      <c r="BB514" s="154" t="s">
        <v>6215</v>
      </c>
      <c r="BC514" s="154" t="s">
        <v>10390</v>
      </c>
      <c r="BD514" s="154" t="s">
        <v>6774</v>
      </c>
      <c r="BE514" s="154" t="s">
        <v>6218</v>
      </c>
      <c r="BF514" s="154" t="s">
        <v>6218</v>
      </c>
    </row>
    <row r="515" spans="1:59" x14ac:dyDescent="0.35">
      <c r="A515" s="98" t="s">
        <v>7274</v>
      </c>
      <c r="B515" s="17">
        <v>45119.502280092594</v>
      </c>
      <c r="C515" s="98" t="s">
        <v>1018</v>
      </c>
      <c r="D515" s="141" t="s">
        <v>7275</v>
      </c>
      <c r="E515" s="98" t="s">
        <v>649</v>
      </c>
      <c r="F515" s="98" t="s">
        <v>6800</v>
      </c>
      <c r="G515" s="98" t="s">
        <v>1245</v>
      </c>
      <c r="H515" s="115">
        <v>2013</v>
      </c>
      <c r="I515" s="98" t="s">
        <v>6294</v>
      </c>
      <c r="J515" s="98" t="s">
        <v>6215</v>
      </c>
      <c r="K515" s="98" t="s">
        <v>6216</v>
      </c>
      <c r="L515" s="98" t="s">
        <v>6215</v>
      </c>
      <c r="M515" s="98" t="s">
        <v>6267</v>
      </c>
      <c r="O515" s="98" t="s">
        <v>6218</v>
      </c>
      <c r="S515" s="107">
        <v>300</v>
      </c>
      <c r="T515" s="98" t="s">
        <v>6215</v>
      </c>
      <c r="V515" s="98" t="s">
        <v>6218</v>
      </c>
      <c r="W515" s="98" t="s">
        <v>6268</v>
      </c>
      <c r="AB515" s="98">
        <v>4</v>
      </c>
      <c r="AC515" s="98" t="s">
        <v>6757</v>
      </c>
      <c r="AD515" s="98" t="s">
        <v>7276</v>
      </c>
      <c r="AJ515" s="18"/>
      <c r="AK515" s="18"/>
      <c r="AM515" s="98" t="s">
        <v>6215</v>
      </c>
      <c r="AN515" s="98" t="s">
        <v>6262</v>
      </c>
      <c r="AP515" s="272">
        <v>4000</v>
      </c>
      <c r="AQ515" s="113">
        <f t="shared" si="25"/>
        <v>92.85460593665924</v>
      </c>
      <c r="AR515" s="273">
        <v>4000</v>
      </c>
      <c r="AS515" s="141" t="s">
        <v>6223</v>
      </c>
      <c r="AT515" s="270">
        <v>80000</v>
      </c>
      <c r="AU515" s="273">
        <v>40000</v>
      </c>
      <c r="AV515" s="273">
        <v>10000</v>
      </c>
      <c r="AX515" s="98" t="s">
        <v>6215</v>
      </c>
      <c r="AY515" s="98" t="s">
        <v>6215</v>
      </c>
      <c r="AZ515" s="98" t="s">
        <v>6215</v>
      </c>
      <c r="BA515" s="98" t="s">
        <v>6215</v>
      </c>
      <c r="BB515" s="98" t="s">
        <v>6218</v>
      </c>
      <c r="BD515" s="98" t="s">
        <v>7277</v>
      </c>
      <c r="BF515" s="98" t="s">
        <v>6235</v>
      </c>
      <c r="BG515" s="98" t="s">
        <v>7278</v>
      </c>
    </row>
    <row r="516" spans="1:59" x14ac:dyDescent="0.35">
      <c r="A516" s="98" t="s">
        <v>7356</v>
      </c>
      <c r="B516" s="17">
        <v>45124.526655092595</v>
      </c>
      <c r="C516" s="98" t="s">
        <v>1031</v>
      </c>
      <c r="D516" s="141" t="s">
        <v>7357</v>
      </c>
      <c r="E516" s="98" t="s">
        <v>420</v>
      </c>
      <c r="F516" s="141" t="s">
        <v>6293</v>
      </c>
      <c r="G516" s="141" t="s">
        <v>1248</v>
      </c>
      <c r="H516" s="115">
        <v>2023</v>
      </c>
      <c r="I516" s="98" t="s">
        <v>6214</v>
      </c>
      <c r="J516" s="98" t="s">
        <v>6215</v>
      </c>
      <c r="K516" s="98" t="s">
        <v>6216</v>
      </c>
      <c r="L516" s="98" t="s">
        <v>6218</v>
      </c>
      <c r="M516" s="98" t="s">
        <v>6231</v>
      </c>
      <c r="O516" s="98" t="s">
        <v>6218</v>
      </c>
      <c r="S516" s="107">
        <v>130</v>
      </c>
      <c r="T516" s="98" t="s">
        <v>6215</v>
      </c>
      <c r="V516" s="98" t="s">
        <v>6218</v>
      </c>
      <c r="W516" s="98" t="s">
        <v>6219</v>
      </c>
      <c r="AB516" s="98">
        <v>7</v>
      </c>
      <c r="AC516" s="98" t="s">
        <v>6220</v>
      </c>
      <c r="AD516" s="98" t="s">
        <v>6297</v>
      </c>
      <c r="AJ516" s="18"/>
      <c r="AK516" s="18"/>
      <c r="AN516" s="98" t="s">
        <v>6262</v>
      </c>
      <c r="AP516" s="264">
        <v>4000</v>
      </c>
      <c r="AQ516" s="113">
        <f t="shared" si="25"/>
        <v>92.85460593665924</v>
      </c>
      <c r="AR516" s="18">
        <v>7900</v>
      </c>
      <c r="AS516" s="141" t="s">
        <v>6223</v>
      </c>
      <c r="AT516" s="96">
        <v>39000</v>
      </c>
      <c r="AU516" s="18"/>
      <c r="AV516" s="18"/>
      <c r="AX516" s="98" t="s">
        <v>6215</v>
      </c>
      <c r="AY516" s="98" t="s">
        <v>6215</v>
      </c>
      <c r="AZ516" s="98" t="s">
        <v>6215</v>
      </c>
      <c r="BA516" s="98" t="s">
        <v>6215</v>
      </c>
      <c r="BB516" s="98" t="s">
        <v>6218</v>
      </c>
      <c r="BD516" s="98" t="s">
        <v>6379</v>
      </c>
      <c r="BF516" s="98" t="s">
        <v>6299</v>
      </c>
      <c r="BG516" s="98" t="s">
        <v>7358</v>
      </c>
    </row>
    <row r="517" spans="1:59" x14ac:dyDescent="0.35">
      <c r="A517" s="98" t="s">
        <v>7103</v>
      </c>
      <c r="B517" s="17">
        <v>45104.445763888885</v>
      </c>
      <c r="C517" s="98" t="s">
        <v>7104</v>
      </c>
      <c r="D517" s="242" t="s">
        <v>7105</v>
      </c>
      <c r="E517" s="98" t="s">
        <v>14</v>
      </c>
      <c r="F517" s="242" t="s">
        <v>6213</v>
      </c>
      <c r="G517" s="242" t="s">
        <v>1245</v>
      </c>
      <c r="H517" s="115">
        <v>2003</v>
      </c>
      <c r="I517" s="98" t="s">
        <v>6214</v>
      </c>
      <c r="J517" s="98" t="s">
        <v>6215</v>
      </c>
      <c r="K517" s="98" t="s">
        <v>6216</v>
      </c>
      <c r="L517" s="98" t="s">
        <v>6215</v>
      </c>
      <c r="M517" s="98" t="s">
        <v>6217</v>
      </c>
      <c r="O517" s="98" t="s">
        <v>6215</v>
      </c>
      <c r="Q517" s="107">
        <v>98</v>
      </c>
      <c r="R517" s="107">
        <v>114</v>
      </c>
      <c r="S517" s="107">
        <f>SUM(Q517:R517)</f>
        <v>212</v>
      </c>
      <c r="T517" s="98" t="s">
        <v>6215</v>
      </c>
      <c r="V517" s="98" t="s">
        <v>6218</v>
      </c>
      <c r="W517" s="98" t="s">
        <v>6219</v>
      </c>
      <c r="AB517" s="98">
        <v>4</v>
      </c>
      <c r="AC517" s="98" t="s">
        <v>6220</v>
      </c>
      <c r="AD517" s="98" t="s">
        <v>7106</v>
      </c>
      <c r="AJ517" s="18"/>
      <c r="AK517" s="18"/>
      <c r="AN517" s="98" t="s">
        <v>6262</v>
      </c>
      <c r="AP517" s="272">
        <v>4000</v>
      </c>
      <c r="AQ517" s="113">
        <f t="shared" si="25"/>
        <v>92.85460593665924</v>
      </c>
      <c r="AR517" s="273">
        <v>5500</v>
      </c>
      <c r="AS517" s="141" t="s">
        <v>6223</v>
      </c>
      <c r="AT517" s="274">
        <v>31200</v>
      </c>
      <c r="AU517" s="273">
        <v>150000</v>
      </c>
      <c r="AV517" s="273">
        <v>100000</v>
      </c>
      <c r="AX517" s="98" t="s">
        <v>6215</v>
      </c>
      <c r="AY517" s="98" t="s">
        <v>6215</v>
      </c>
      <c r="AZ517" s="98" t="s">
        <v>6215</v>
      </c>
      <c r="BA517" s="98" t="s">
        <v>6218</v>
      </c>
      <c r="BB517" s="98" t="s">
        <v>6218</v>
      </c>
      <c r="BD517" s="98" t="s">
        <v>6774</v>
      </c>
      <c r="BF517" s="98" t="s">
        <v>6235</v>
      </c>
      <c r="BG517" s="98" t="s">
        <v>7107</v>
      </c>
    </row>
    <row r="518" spans="1:59" x14ac:dyDescent="0.35">
      <c r="A518" s="98" t="s">
        <v>11185</v>
      </c>
      <c r="B518" s="117">
        <v>45800.80064814815</v>
      </c>
      <c r="C518" s="98" t="s">
        <v>5090</v>
      </c>
      <c r="D518" s="98" t="s">
        <v>11395</v>
      </c>
      <c r="E518" s="98" t="s">
        <v>1314</v>
      </c>
      <c r="F518" s="98" t="s">
        <v>6293</v>
      </c>
      <c r="G518" s="98" t="s">
        <v>1248</v>
      </c>
      <c r="H518" s="98">
        <v>2019</v>
      </c>
      <c r="I518" s="98" t="s">
        <v>6294</v>
      </c>
      <c r="J518" s="98" t="s">
        <v>6215</v>
      </c>
      <c r="K518" s="154" t="s">
        <v>6216</v>
      </c>
      <c r="L518" s="154" t="s">
        <v>6218</v>
      </c>
      <c r="M518" s="154" t="s">
        <v>6267</v>
      </c>
      <c r="O518" s="154" t="s">
        <v>6215</v>
      </c>
      <c r="Q518" s="129">
        <v>97.44</v>
      </c>
      <c r="R518" s="129">
        <v>105.56</v>
      </c>
      <c r="S518" s="129">
        <v>203</v>
      </c>
      <c r="T518" s="154" t="s">
        <v>6215</v>
      </c>
      <c r="U518" s="154" t="s">
        <v>7390</v>
      </c>
      <c r="V518" s="154" t="s">
        <v>6218</v>
      </c>
      <c r="W518" s="154" t="s">
        <v>6219</v>
      </c>
      <c r="Y518" s="98">
        <v>6</v>
      </c>
      <c r="Z518" s="98">
        <v>6</v>
      </c>
      <c r="AA518" s="98">
        <v>1</v>
      </c>
      <c r="AB518" s="98">
        <v>13</v>
      </c>
      <c r="AC518" s="154" t="s">
        <v>6220</v>
      </c>
      <c r="AD518" s="154" t="s">
        <v>11396</v>
      </c>
      <c r="AF518" s="154">
        <v>11</v>
      </c>
      <c r="AG518" s="154">
        <v>4</v>
      </c>
      <c r="AH518" s="154">
        <v>15</v>
      </c>
      <c r="AJ518" s="154">
        <v>14000</v>
      </c>
      <c r="AK518" s="154">
        <v>8500</v>
      </c>
      <c r="AL518" s="154" t="s">
        <v>7392</v>
      </c>
      <c r="AM518" s="154" t="s">
        <v>6215</v>
      </c>
      <c r="AN518" s="154" t="s">
        <v>6262</v>
      </c>
      <c r="AP518" s="154">
        <v>50000</v>
      </c>
      <c r="AQ518" s="113">
        <f t="shared" si="25"/>
        <v>1160.6825742082406</v>
      </c>
      <c r="AR518" s="154">
        <v>75000</v>
      </c>
      <c r="AS518" s="154" t="s">
        <v>6223</v>
      </c>
      <c r="AT518" s="154">
        <v>400000</v>
      </c>
      <c r="AU518" s="154">
        <v>2500000</v>
      </c>
      <c r="AV518" s="154">
        <v>588500</v>
      </c>
      <c r="AX518" s="154" t="s">
        <v>6215</v>
      </c>
      <c r="AY518" s="154" t="s">
        <v>6215</v>
      </c>
      <c r="AZ518" s="154" t="s">
        <v>6215</v>
      </c>
      <c r="BA518" s="154" t="s">
        <v>6215</v>
      </c>
      <c r="BB518" s="154" t="s">
        <v>6218</v>
      </c>
      <c r="BC518" s="154" t="s">
        <v>7311</v>
      </c>
      <c r="BD518" s="154" t="s">
        <v>11397</v>
      </c>
      <c r="BE518" s="154" t="s">
        <v>6218</v>
      </c>
      <c r="BF518" s="154" t="s">
        <v>7311</v>
      </c>
    </row>
    <row r="519" spans="1:59" x14ac:dyDescent="0.35">
      <c r="A519" s="98" t="s">
        <v>10968</v>
      </c>
      <c r="B519" s="117">
        <v>45728.665752314817</v>
      </c>
      <c r="C519" s="154" t="s">
        <v>4572</v>
      </c>
      <c r="D519" s="154" t="s">
        <v>10966</v>
      </c>
      <c r="E519" s="98" t="s">
        <v>2965</v>
      </c>
      <c r="F519" s="154" t="s">
        <v>6684</v>
      </c>
      <c r="G519" s="154" t="s">
        <v>1245</v>
      </c>
      <c r="H519" s="115">
        <v>2018</v>
      </c>
      <c r="I519" s="154" t="s">
        <v>6294</v>
      </c>
      <c r="J519" s="154" t="s">
        <v>6215</v>
      </c>
      <c r="K519" s="154" t="s">
        <v>6216</v>
      </c>
      <c r="L519" s="154" t="s">
        <v>6215</v>
      </c>
      <c r="M519" s="154" t="s">
        <v>6267</v>
      </c>
      <c r="O519" s="154" t="s">
        <v>6215</v>
      </c>
      <c r="Q519" s="107">
        <v>55</v>
      </c>
      <c r="R519" s="107">
        <v>60</v>
      </c>
      <c r="S519" s="107">
        <v>115</v>
      </c>
      <c r="T519" s="154" t="s">
        <v>6215</v>
      </c>
      <c r="U519" s="154" t="s">
        <v>8150</v>
      </c>
      <c r="V519" s="154" t="s">
        <v>6218</v>
      </c>
      <c r="W519" s="154" t="s">
        <v>6268</v>
      </c>
      <c r="Y519" s="98">
        <v>1</v>
      </c>
      <c r="Z519" s="98">
        <v>1</v>
      </c>
      <c r="AA519" s="98">
        <v>2</v>
      </c>
      <c r="AB519" s="98">
        <f>Y519+Z519+AA519</f>
        <v>4</v>
      </c>
      <c r="AC519" s="154" t="s">
        <v>6246</v>
      </c>
      <c r="AD519" s="154" t="s">
        <v>9342</v>
      </c>
      <c r="AF519" s="315">
        <v>3</v>
      </c>
      <c r="AG519" s="315">
        <v>3</v>
      </c>
      <c r="AH519" s="12">
        <f>SUM(AF519:AG519)</f>
        <v>6</v>
      </c>
      <c r="AJ519" s="316">
        <v>6000</v>
      </c>
      <c r="AK519" s="316">
        <v>3500</v>
      </c>
      <c r="AL519" s="154" t="s">
        <v>8267</v>
      </c>
      <c r="AM519" s="154" t="s">
        <v>6215</v>
      </c>
      <c r="AN519" s="154" t="s">
        <v>6262</v>
      </c>
      <c r="AP519" s="316">
        <v>2500</v>
      </c>
      <c r="AQ519" s="113">
        <f t="shared" si="25"/>
        <v>58.034128710412027</v>
      </c>
      <c r="AR519" s="316"/>
      <c r="AS519" s="141" t="s">
        <v>6223</v>
      </c>
      <c r="AT519" s="316">
        <v>287000</v>
      </c>
      <c r="AU519" s="316">
        <v>100000</v>
      </c>
      <c r="AV519" s="316">
        <v>100000</v>
      </c>
      <c r="AX519" s="154" t="s">
        <v>6215</v>
      </c>
      <c r="AY519" s="154" t="s">
        <v>6215</v>
      </c>
      <c r="AZ519" s="154" t="s">
        <v>6215</v>
      </c>
      <c r="BA519" s="154" t="s">
        <v>6215</v>
      </c>
      <c r="BB519" s="154" t="s">
        <v>6215</v>
      </c>
      <c r="BC519" s="154" t="s">
        <v>8005</v>
      </c>
      <c r="BD519" s="154" t="s">
        <v>10967</v>
      </c>
      <c r="BE519" s="154" t="s">
        <v>6218</v>
      </c>
      <c r="BF519" s="154" t="s">
        <v>8652</v>
      </c>
    </row>
    <row r="520" spans="1:59" x14ac:dyDescent="0.35">
      <c r="A520" s="98" t="s">
        <v>9032</v>
      </c>
      <c r="B520" s="17">
        <v>45408.802152777775</v>
      </c>
      <c r="C520" t="s">
        <v>9163</v>
      </c>
      <c r="D520" t="s">
        <v>9164</v>
      </c>
      <c r="E520" s="98" t="s">
        <v>420</v>
      </c>
      <c r="F520" t="s">
        <v>6293</v>
      </c>
      <c r="G520" t="s">
        <v>1245</v>
      </c>
      <c r="H520" s="115">
        <v>2009</v>
      </c>
      <c r="I520" t="s">
        <v>6214</v>
      </c>
      <c r="J520" t="s">
        <v>6215</v>
      </c>
      <c r="K520" t="s">
        <v>6216</v>
      </c>
      <c r="L520" t="s">
        <v>6218</v>
      </c>
      <c r="M520" t="s">
        <v>6231</v>
      </c>
      <c r="O520" t="s">
        <v>6218</v>
      </c>
      <c r="S520" s="107">
        <v>133</v>
      </c>
      <c r="T520" s="98" t="s">
        <v>6215</v>
      </c>
      <c r="U520" t="s">
        <v>7390</v>
      </c>
      <c r="V520" t="s">
        <v>6215</v>
      </c>
      <c r="W520" t="s">
        <v>6296</v>
      </c>
      <c r="Y520" s="98">
        <v>4</v>
      </c>
      <c r="Z520" s="98">
        <v>4</v>
      </c>
      <c r="AA520" s="98">
        <v>0</v>
      </c>
      <c r="AB520" s="98">
        <f>SUM(Y520:AA520)</f>
        <v>8</v>
      </c>
      <c r="AC520" t="s">
        <v>6246</v>
      </c>
      <c r="AD520" t="s">
        <v>8402</v>
      </c>
      <c r="AF520" s="12">
        <v>6</v>
      </c>
      <c r="AG520" s="12">
        <v>4</v>
      </c>
      <c r="AH520" s="12">
        <f>SUM(AF520:AG520)</f>
        <v>10</v>
      </c>
      <c r="AJ520" s="238">
        <v>9000</v>
      </c>
      <c r="AK520" s="238">
        <v>6000</v>
      </c>
      <c r="AL520" t="s">
        <v>8267</v>
      </c>
      <c r="AM520" t="s">
        <v>6215</v>
      </c>
      <c r="AN520" t="s">
        <v>6233</v>
      </c>
      <c r="AP520" s="238">
        <v>3000</v>
      </c>
      <c r="AQ520" s="113">
        <f t="shared" si="25"/>
        <v>69.640954452494427</v>
      </c>
      <c r="AR520" s="238">
        <v>4000</v>
      </c>
      <c r="AS520" s="141" t="s">
        <v>6223</v>
      </c>
      <c r="AT520" s="307">
        <v>13300</v>
      </c>
      <c r="AU520" s="238">
        <v>150000</v>
      </c>
      <c r="AV520" s="238">
        <v>80000</v>
      </c>
      <c r="AX520" t="s">
        <v>6215</v>
      </c>
      <c r="AY520" t="s">
        <v>6215</v>
      </c>
      <c r="AZ520" t="s">
        <v>6215</v>
      </c>
      <c r="BA520" t="s">
        <v>6215</v>
      </c>
      <c r="BB520" t="s">
        <v>6215</v>
      </c>
      <c r="BC520" t="s">
        <v>7393</v>
      </c>
      <c r="BD520" t="s">
        <v>8803</v>
      </c>
      <c r="BE520" t="s">
        <v>6218</v>
      </c>
      <c r="BF520" t="s">
        <v>6235</v>
      </c>
    </row>
    <row r="521" spans="1:59" x14ac:dyDescent="0.35">
      <c r="A521" s="98" t="s">
        <v>7872</v>
      </c>
      <c r="B521" s="17">
        <v>45153.633518518516</v>
      </c>
      <c r="C521" s="98" t="s">
        <v>7873</v>
      </c>
      <c r="D521" s="98" t="s">
        <v>6427</v>
      </c>
      <c r="E521" t="s">
        <v>14</v>
      </c>
      <c r="F521" s="98" t="s">
        <v>6213</v>
      </c>
      <c r="G521" s="98" t="s">
        <v>1245</v>
      </c>
      <c r="H521" s="115">
        <v>2014</v>
      </c>
      <c r="I521" s="98" t="s">
        <v>6214</v>
      </c>
      <c r="J521" s="98" t="s">
        <v>6215</v>
      </c>
      <c r="K521" s="98" t="s">
        <v>6216</v>
      </c>
      <c r="L521" s="98" t="s">
        <v>6215</v>
      </c>
      <c r="M521" s="98" t="s">
        <v>6217</v>
      </c>
      <c r="O521" s="98" t="s">
        <v>6218</v>
      </c>
      <c r="S521" s="107">
        <v>128</v>
      </c>
      <c r="T521" s="98" t="s">
        <v>6215</v>
      </c>
      <c r="V521" s="98" t="s">
        <v>6218</v>
      </c>
      <c r="W521" s="98" t="s">
        <v>6268</v>
      </c>
      <c r="AB521" s="98">
        <v>6</v>
      </c>
      <c r="AC521" s="98" t="s">
        <v>6220</v>
      </c>
      <c r="AD521" s="98" t="s">
        <v>6304</v>
      </c>
      <c r="AJ521" s="18"/>
      <c r="AK521" s="18"/>
      <c r="AM521" s="98" t="s">
        <v>6215</v>
      </c>
      <c r="AN521" s="98" t="s">
        <v>6262</v>
      </c>
      <c r="AP521" s="264">
        <v>4000</v>
      </c>
      <c r="AQ521" s="113">
        <f t="shared" si="25"/>
        <v>92.85460593665924</v>
      </c>
      <c r="AR521" s="18">
        <v>4000</v>
      </c>
      <c r="AS521" s="141" t="s">
        <v>6223</v>
      </c>
      <c r="AT521" s="96"/>
      <c r="AU521" s="18"/>
      <c r="AV521" s="18"/>
      <c r="AX521" s="98" t="s">
        <v>6215</v>
      </c>
      <c r="AY521" s="98" t="s">
        <v>6215</v>
      </c>
      <c r="AZ521" s="98" t="s">
        <v>6215</v>
      </c>
      <c r="BA521" s="98" t="s">
        <v>6215</v>
      </c>
      <c r="BB521" s="98" t="s">
        <v>6218</v>
      </c>
      <c r="BD521" s="98" t="s">
        <v>6379</v>
      </c>
      <c r="BF521" s="98" t="s">
        <v>6235</v>
      </c>
      <c r="BG521" s="98" t="s">
        <v>7874</v>
      </c>
    </row>
    <row r="522" spans="1:59" x14ac:dyDescent="0.35">
      <c r="A522" s="98" t="s">
        <v>11375</v>
      </c>
      <c r="B522" s="117">
        <v>45827.612037037034</v>
      </c>
      <c r="C522" s="154" t="s">
        <v>5340</v>
      </c>
      <c r="D522" s="154" t="s">
        <v>10552</v>
      </c>
      <c r="E522" t="s">
        <v>2861</v>
      </c>
      <c r="F522" s="154" t="s">
        <v>6725</v>
      </c>
      <c r="G522" s="154" t="s">
        <v>1245</v>
      </c>
      <c r="H522" s="115">
        <v>2013</v>
      </c>
      <c r="I522" s="154" t="s">
        <v>6294</v>
      </c>
      <c r="J522" s="154" t="s">
        <v>6215</v>
      </c>
      <c r="K522" s="154" t="s">
        <v>6216</v>
      </c>
      <c r="L522" s="154" t="s">
        <v>6215</v>
      </c>
      <c r="M522" s="154" t="s">
        <v>6267</v>
      </c>
      <c r="O522" s="154" t="s">
        <v>6215</v>
      </c>
      <c r="Q522" s="129">
        <v>58</v>
      </c>
      <c r="R522" s="129">
        <v>56</v>
      </c>
      <c r="S522" s="129">
        <v>114</v>
      </c>
      <c r="T522" s="154" t="s">
        <v>6215</v>
      </c>
      <c r="U522" s="154" t="s">
        <v>6474</v>
      </c>
      <c r="V522" s="154" t="s">
        <v>6215</v>
      </c>
      <c r="W522" s="154" t="s">
        <v>6219</v>
      </c>
      <c r="Y522" s="244">
        <v>2</v>
      </c>
      <c r="Z522" s="244">
        <v>2</v>
      </c>
      <c r="AA522" s="244">
        <v>1</v>
      </c>
      <c r="AB522" s="244">
        <v>5</v>
      </c>
      <c r="AC522" s="154" t="s">
        <v>6246</v>
      </c>
      <c r="AD522" s="154" t="s">
        <v>6552</v>
      </c>
      <c r="AF522" s="154">
        <v>1</v>
      </c>
      <c r="AG522" s="12">
        <v>5</v>
      </c>
      <c r="AH522" s="12">
        <v>6</v>
      </c>
      <c r="AJ522" s="154">
        <v>6000</v>
      </c>
      <c r="AK522" s="154">
        <v>5500</v>
      </c>
      <c r="AL522" s="154" t="s">
        <v>8267</v>
      </c>
      <c r="AM522" s="154" t="s">
        <v>6215</v>
      </c>
      <c r="AN522" s="154" t="s">
        <v>6248</v>
      </c>
      <c r="AP522" s="154">
        <v>1500</v>
      </c>
      <c r="AQ522" s="113">
        <f t="shared" si="25"/>
        <v>34.820477226247213</v>
      </c>
      <c r="AR522" s="154">
        <v>2500</v>
      </c>
      <c r="AS522" s="154" t="s">
        <v>11486</v>
      </c>
      <c r="AT522" s="154">
        <v>3000</v>
      </c>
      <c r="AU522" s="154">
        <v>60000</v>
      </c>
      <c r="AV522" s="154">
        <v>35000</v>
      </c>
      <c r="AX522" s="154" t="s">
        <v>6215</v>
      </c>
      <c r="AY522" s="154" t="s">
        <v>6215</v>
      </c>
      <c r="AZ522" s="154" t="s">
        <v>6215</v>
      </c>
      <c r="BA522" s="154" t="s">
        <v>6215</v>
      </c>
      <c r="BB522" s="154" t="s">
        <v>6215</v>
      </c>
      <c r="BC522" s="154" t="s">
        <v>10665</v>
      </c>
      <c r="BD522" s="154" t="s">
        <v>10554</v>
      </c>
      <c r="BE522" s="154" t="s">
        <v>6215</v>
      </c>
      <c r="BF522" s="154" t="s">
        <v>9019</v>
      </c>
    </row>
    <row r="523" spans="1:59" x14ac:dyDescent="0.35">
      <c r="A523" s="98" t="s">
        <v>10714</v>
      </c>
      <c r="B523" s="334">
        <v>45670.584606481483</v>
      </c>
      <c r="C523" s="281" t="s">
        <v>4007</v>
      </c>
      <c r="D523" s="281" t="s">
        <v>10552</v>
      </c>
      <c r="E523" t="s">
        <v>2861</v>
      </c>
      <c r="F523" s="281" t="s">
        <v>6725</v>
      </c>
      <c r="G523" s="281" t="s">
        <v>1245</v>
      </c>
      <c r="H523" s="335">
        <v>2011</v>
      </c>
      <c r="I523" s="281" t="s">
        <v>6294</v>
      </c>
      <c r="J523" s="281" t="s">
        <v>6215</v>
      </c>
      <c r="K523" s="281" t="s">
        <v>6216</v>
      </c>
      <c r="L523" s="281" t="s">
        <v>6215</v>
      </c>
      <c r="M523" s="281" t="s">
        <v>6267</v>
      </c>
      <c r="O523" s="281" t="s">
        <v>6218</v>
      </c>
      <c r="Q523" s="319">
        <v>30</v>
      </c>
      <c r="R523" s="319">
        <v>50</v>
      </c>
      <c r="S523" s="319">
        <f>Q523+R523</f>
        <v>80</v>
      </c>
      <c r="T523" s="281" t="s">
        <v>6215</v>
      </c>
      <c r="U523" s="281" t="s">
        <v>6474</v>
      </c>
      <c r="V523" s="281" t="s">
        <v>6215</v>
      </c>
      <c r="W523" s="281" t="s">
        <v>6219</v>
      </c>
      <c r="Y523" s="336">
        <v>2</v>
      </c>
      <c r="Z523" s="336">
        <v>2</v>
      </c>
      <c r="AA523" s="336">
        <v>1</v>
      </c>
      <c r="AB523" s="98">
        <f>SUM(Y523:AA523)</f>
        <v>5</v>
      </c>
      <c r="AC523" s="281" t="s">
        <v>6246</v>
      </c>
      <c r="AD523" s="281" t="s">
        <v>6552</v>
      </c>
      <c r="AF523" s="337">
        <v>2</v>
      </c>
      <c r="AG523" s="337">
        <v>4</v>
      </c>
      <c r="AH523" s="12">
        <f>SUM(AF523:AG523)</f>
        <v>6</v>
      </c>
      <c r="AJ523" s="338">
        <v>6000</v>
      </c>
      <c r="AK523" s="338">
        <v>5500</v>
      </c>
      <c r="AL523" s="281" t="s">
        <v>8267</v>
      </c>
      <c r="AM523" s="281" t="s">
        <v>6215</v>
      </c>
      <c r="AN523" s="281" t="s">
        <v>6248</v>
      </c>
      <c r="AP523" s="338">
        <v>6000</v>
      </c>
      <c r="AQ523" s="113">
        <f t="shared" si="25"/>
        <v>139.28190890498885</v>
      </c>
      <c r="AR523" s="338">
        <v>2000</v>
      </c>
      <c r="AS523" s="141" t="s">
        <v>6223</v>
      </c>
      <c r="AT523" s="338">
        <v>5000</v>
      </c>
      <c r="AU523" s="338">
        <v>140000</v>
      </c>
      <c r="AV523" s="338">
        <v>40000</v>
      </c>
      <c r="AX523" s="281" t="s">
        <v>6218</v>
      </c>
      <c r="AY523" s="281" t="s">
        <v>6215</v>
      </c>
      <c r="AZ523" s="281" t="s">
        <v>6215</v>
      </c>
      <c r="BA523" s="281" t="s">
        <v>6215</v>
      </c>
      <c r="BB523" s="281" t="s">
        <v>6215</v>
      </c>
      <c r="BC523" s="281" t="s">
        <v>10665</v>
      </c>
      <c r="BD523" s="281" t="s">
        <v>10554</v>
      </c>
      <c r="BE523" s="281" t="s">
        <v>6215</v>
      </c>
      <c r="BF523" s="281" t="s">
        <v>9019</v>
      </c>
    </row>
    <row r="524" spans="1:59" x14ac:dyDescent="0.35">
      <c r="A524" s="98" t="s">
        <v>8258</v>
      </c>
      <c r="B524" s="289">
        <v>45233.649641203701</v>
      </c>
      <c r="C524" s="242" t="s">
        <v>3211</v>
      </c>
      <c r="D524" s="242" t="s">
        <v>8259</v>
      </c>
      <c r="E524" s="98" t="s">
        <v>32</v>
      </c>
      <c r="F524" s="242" t="s">
        <v>6213</v>
      </c>
      <c r="G524" s="242" t="s">
        <v>1245</v>
      </c>
      <c r="H524" s="291">
        <v>2006</v>
      </c>
      <c r="I524" s="242" t="s">
        <v>6230</v>
      </c>
      <c r="J524" s="242" t="s">
        <v>6215</v>
      </c>
      <c r="K524" s="242" t="s">
        <v>6216</v>
      </c>
      <c r="L524" s="242" t="s">
        <v>6215</v>
      </c>
      <c r="M524" s="242" t="s">
        <v>6217</v>
      </c>
      <c r="N524" s="242"/>
      <c r="O524" s="242" t="s">
        <v>6218</v>
      </c>
      <c r="S524" s="241">
        <v>156</v>
      </c>
      <c r="T524" s="242" t="s">
        <v>6215</v>
      </c>
      <c r="U524" s="242" t="s">
        <v>7390</v>
      </c>
      <c r="V524" s="242" t="s">
        <v>6218</v>
      </c>
      <c r="W524" s="242" t="s">
        <v>6219</v>
      </c>
      <c r="Y524" s="242">
        <v>2</v>
      </c>
      <c r="Z524" s="242">
        <v>2</v>
      </c>
      <c r="AA524" s="242">
        <v>0</v>
      </c>
      <c r="AB524" s="242">
        <v>4</v>
      </c>
      <c r="AC524" s="242" t="s">
        <v>6220</v>
      </c>
      <c r="AD524" s="242" t="s">
        <v>8260</v>
      </c>
      <c r="AF524" s="290">
        <v>5</v>
      </c>
      <c r="AG524" s="290">
        <v>6</v>
      </c>
      <c r="AH524" s="290">
        <v>11</v>
      </c>
      <c r="AJ524" s="269">
        <v>10000</v>
      </c>
      <c r="AK524" s="269">
        <v>8500</v>
      </c>
      <c r="AL524" s="242" t="s">
        <v>7392</v>
      </c>
      <c r="AM524" s="242" t="s">
        <v>6215</v>
      </c>
      <c r="AN524" s="242" t="s">
        <v>6476</v>
      </c>
      <c r="AP524" s="264">
        <v>4000</v>
      </c>
      <c r="AQ524" s="113">
        <f t="shared" si="25"/>
        <v>92.85460593665924</v>
      </c>
      <c r="AR524" s="18">
        <v>6000</v>
      </c>
      <c r="AS524" s="141" t="s">
        <v>6223</v>
      </c>
      <c r="AT524" s="96"/>
      <c r="AU524" s="18">
        <v>1138000</v>
      </c>
      <c r="AV524" s="18"/>
      <c r="AX524" s="242" t="s">
        <v>6218</v>
      </c>
      <c r="AY524" s="242" t="s">
        <v>6215</v>
      </c>
      <c r="AZ524" s="242" t="s">
        <v>6215</v>
      </c>
      <c r="BA524" s="242" t="s">
        <v>6215</v>
      </c>
      <c r="BB524" s="242" t="s">
        <v>6218</v>
      </c>
      <c r="BC524" s="242" t="s">
        <v>6235</v>
      </c>
      <c r="BD524" s="242" t="s">
        <v>8261</v>
      </c>
      <c r="BE524" s="242" t="s">
        <v>6218</v>
      </c>
      <c r="BF524" s="242" t="s">
        <v>6235</v>
      </c>
      <c r="BG524" s="98" t="s">
        <v>8262</v>
      </c>
    </row>
    <row r="525" spans="1:59" x14ac:dyDescent="0.35">
      <c r="A525" s="98" t="s">
        <v>8561</v>
      </c>
      <c r="B525" s="17">
        <v>45266.596481481502</v>
      </c>
      <c r="C525" s="141" t="s">
        <v>1597</v>
      </c>
      <c r="D525" s="141" t="s">
        <v>8562</v>
      </c>
      <c r="E525" s="141" t="s">
        <v>871</v>
      </c>
      <c r="F525" s="141" t="s">
        <v>6334</v>
      </c>
      <c r="G525" s="141" t="s">
        <v>1245</v>
      </c>
      <c r="H525" s="115">
        <v>2012</v>
      </c>
      <c r="I525" s="141" t="s">
        <v>6230</v>
      </c>
      <c r="J525" s="141" t="s">
        <v>6218</v>
      </c>
      <c r="K525" s="141" t="s">
        <v>6216</v>
      </c>
      <c r="L525" s="141" t="s">
        <v>6215</v>
      </c>
      <c r="M525" s="141" t="s">
        <v>6267</v>
      </c>
      <c r="O525" s="141" t="s">
        <v>6215</v>
      </c>
      <c r="S525" s="237">
        <v>357</v>
      </c>
      <c r="T525" s="141" t="s">
        <v>6215</v>
      </c>
      <c r="U525" s="141" t="s">
        <v>8150</v>
      </c>
      <c r="V525" s="141" t="s">
        <v>6218</v>
      </c>
      <c r="W525" s="141" t="s">
        <v>6268</v>
      </c>
      <c r="Y525" s="141">
        <v>3</v>
      </c>
      <c r="Z525" s="141">
        <v>3</v>
      </c>
      <c r="AA525" s="141">
        <v>1</v>
      </c>
      <c r="AB525" s="141">
        <v>7</v>
      </c>
      <c r="AC525" s="141" t="s">
        <v>6220</v>
      </c>
      <c r="AD525" s="141" t="s">
        <v>8563</v>
      </c>
      <c r="AF525" s="286">
        <v>8</v>
      </c>
      <c r="AG525" s="286">
        <v>6</v>
      </c>
      <c r="AH525" s="286">
        <v>14</v>
      </c>
      <c r="AJ525" s="273">
        <v>14000</v>
      </c>
      <c r="AK525" s="273">
        <v>9000</v>
      </c>
      <c r="AL525" s="141" t="s">
        <v>8267</v>
      </c>
      <c r="AM525" s="141" t="s">
        <v>6215</v>
      </c>
      <c r="AN525" s="141" t="s">
        <v>6233</v>
      </c>
      <c r="AP525" s="264">
        <v>4000</v>
      </c>
      <c r="AQ525" s="113">
        <f t="shared" si="25"/>
        <v>92.85460593665924</v>
      </c>
      <c r="AR525" s="18">
        <v>6500</v>
      </c>
      <c r="AS525" s="141" t="s">
        <v>6223</v>
      </c>
      <c r="AT525" s="96"/>
      <c r="AU525" s="18">
        <v>150000</v>
      </c>
      <c r="AV525" s="18"/>
      <c r="AX525" s="141" t="s">
        <v>6215</v>
      </c>
      <c r="AY525" s="141" t="s">
        <v>6215</v>
      </c>
      <c r="AZ525" s="141" t="s">
        <v>6215</v>
      </c>
      <c r="BA525" s="141" t="s">
        <v>6215</v>
      </c>
      <c r="BB525" s="141" t="s">
        <v>6218</v>
      </c>
      <c r="BC525" s="141" t="s">
        <v>8564</v>
      </c>
      <c r="BD525" s="141" t="s">
        <v>8565</v>
      </c>
      <c r="BE525" s="141" t="s">
        <v>6218</v>
      </c>
      <c r="BF525" s="141" t="s">
        <v>6235</v>
      </c>
      <c r="BG525" s="98" t="s">
        <v>8566</v>
      </c>
    </row>
    <row r="526" spans="1:59" x14ac:dyDescent="0.35">
      <c r="A526" s="98" t="s">
        <v>11766</v>
      </c>
      <c r="B526" s="17">
        <v>45150.498124999998</v>
      </c>
      <c r="C526" s="98" t="s">
        <v>7851</v>
      </c>
      <c r="D526" s="98" t="s">
        <v>7852</v>
      </c>
      <c r="E526" s="141" t="s">
        <v>139</v>
      </c>
      <c r="F526" s="98" t="s">
        <v>6213</v>
      </c>
      <c r="G526" s="98" t="s">
        <v>1245</v>
      </c>
      <c r="H526" s="115">
        <v>2010</v>
      </c>
      <c r="I526" s="98" t="s">
        <v>6230</v>
      </c>
      <c r="J526" s="98" t="s">
        <v>6215</v>
      </c>
      <c r="K526" s="98" t="s">
        <v>6216</v>
      </c>
      <c r="L526" s="98" t="s">
        <v>6215</v>
      </c>
      <c r="M526" s="98" t="s">
        <v>6217</v>
      </c>
      <c r="O526" s="98" t="s">
        <v>6215</v>
      </c>
      <c r="Q526" s="107">
        <v>58</v>
      </c>
      <c r="R526" s="107">
        <v>92</v>
      </c>
      <c r="S526" s="107">
        <f>SUM(Q526:R526)</f>
        <v>150</v>
      </c>
      <c r="T526" s="98" t="s">
        <v>6215</v>
      </c>
      <c r="V526" s="98" t="s">
        <v>6218</v>
      </c>
      <c r="W526" s="98" t="s">
        <v>6268</v>
      </c>
      <c r="AB526" s="98">
        <v>3</v>
      </c>
      <c r="AC526" s="98" t="s">
        <v>6220</v>
      </c>
      <c r="AD526" s="98" t="s">
        <v>6569</v>
      </c>
      <c r="AJ526" s="18"/>
      <c r="AK526" s="18"/>
      <c r="AM526" s="98" t="s">
        <v>6215</v>
      </c>
      <c r="AN526" s="98" t="s">
        <v>6262</v>
      </c>
      <c r="AP526" s="264">
        <v>4000</v>
      </c>
      <c r="AQ526" s="113">
        <f t="shared" si="25"/>
        <v>92.85460593665924</v>
      </c>
      <c r="AR526" s="18">
        <v>5000</v>
      </c>
      <c r="AS526" s="141" t="s">
        <v>6223</v>
      </c>
      <c r="AT526" s="96"/>
      <c r="AU526" s="18"/>
      <c r="AV526" s="18"/>
      <c r="AX526" s="98" t="s">
        <v>6215</v>
      </c>
      <c r="AY526" s="98" t="s">
        <v>6215</v>
      </c>
      <c r="AZ526" s="98" t="s">
        <v>6215</v>
      </c>
      <c r="BA526" s="98" t="s">
        <v>6215</v>
      </c>
      <c r="BB526" s="98" t="s">
        <v>6218</v>
      </c>
      <c r="BD526" s="98" t="s">
        <v>7427</v>
      </c>
      <c r="BF526" s="98" t="s">
        <v>6218</v>
      </c>
      <c r="BG526" s="98" t="s">
        <v>7853</v>
      </c>
    </row>
    <row r="527" spans="1:59" x14ac:dyDescent="0.35">
      <c r="A527" s="98" t="s">
        <v>11624</v>
      </c>
      <c r="B527" s="117">
        <v>45883.755486111113</v>
      </c>
      <c r="C527" s="154" t="s">
        <v>5957</v>
      </c>
      <c r="D527" s="154" t="s">
        <v>11686</v>
      </c>
      <c r="E527" t="s">
        <v>442</v>
      </c>
      <c r="F527" s="154" t="s">
        <v>6870</v>
      </c>
      <c r="G527" s="154" t="s">
        <v>1245</v>
      </c>
      <c r="H527" s="115">
        <v>2014</v>
      </c>
      <c r="I527" s="154" t="s">
        <v>6214</v>
      </c>
      <c r="J527" s="154" t="s">
        <v>6215</v>
      </c>
      <c r="K527" s="154" t="s">
        <v>6216</v>
      </c>
      <c r="L527" s="154" t="s">
        <v>6215</v>
      </c>
      <c r="M527" s="154" t="s">
        <v>6267</v>
      </c>
      <c r="O527" s="154" t="s">
        <v>6218</v>
      </c>
      <c r="Q527" s="129">
        <v>80.109409190371991</v>
      </c>
      <c r="R527" s="129">
        <v>94.890590809628009</v>
      </c>
      <c r="S527" s="107">
        <v>175</v>
      </c>
      <c r="T527" s="154" t="s">
        <v>6215</v>
      </c>
      <c r="U527" s="154" t="s">
        <v>6474</v>
      </c>
      <c r="V527" s="154" t="s">
        <v>6215</v>
      </c>
      <c r="W527" s="154" t="s">
        <v>6219</v>
      </c>
      <c r="Y527" s="244">
        <v>4</v>
      </c>
      <c r="Z527" s="244">
        <v>4</v>
      </c>
      <c r="AA527" s="244">
        <v>2</v>
      </c>
      <c r="AB527" s="244">
        <v>10</v>
      </c>
      <c r="AC527" s="154" t="s">
        <v>6220</v>
      </c>
      <c r="AD527" s="154" t="s">
        <v>9773</v>
      </c>
      <c r="AF527" s="154">
        <v>4</v>
      </c>
      <c r="AG527" s="154">
        <v>6</v>
      </c>
      <c r="AH527" s="154">
        <v>10</v>
      </c>
      <c r="AJ527" s="154">
        <v>10000</v>
      </c>
      <c r="AK527" s="154">
        <v>8000</v>
      </c>
      <c r="AL527" s="154" t="s">
        <v>7392</v>
      </c>
      <c r="AM527" s="154" t="s">
        <v>6215</v>
      </c>
      <c r="AN527" s="154" t="s">
        <v>6262</v>
      </c>
      <c r="AP527" s="154">
        <v>2200</v>
      </c>
      <c r="AQ527" s="113">
        <f>(AP527*3)/129.2424</f>
        <v>51.066832556498483</v>
      </c>
      <c r="AR527" s="154">
        <v>3500</v>
      </c>
      <c r="AS527" s="154" t="s">
        <v>6223</v>
      </c>
      <c r="AT527" s="154">
        <v>400000</v>
      </c>
      <c r="AU527" s="154">
        <v>400000</v>
      </c>
      <c r="AV527" s="154">
        <v>250000</v>
      </c>
      <c r="AW527" s="154"/>
      <c r="AX527" s="154" t="s">
        <v>6215</v>
      </c>
      <c r="AY527" s="154" t="s">
        <v>6215</v>
      </c>
      <c r="AZ527" s="154" t="s">
        <v>6215</v>
      </c>
      <c r="BA527" s="154" t="s">
        <v>6215</v>
      </c>
      <c r="BB527" s="154" t="s">
        <v>6215</v>
      </c>
      <c r="BC527" s="154" t="s">
        <v>7123</v>
      </c>
      <c r="BD527" s="154" t="s">
        <v>11687</v>
      </c>
      <c r="BE527" s="154" t="s">
        <v>6218</v>
      </c>
      <c r="BF527" s="154" t="s">
        <v>9663</v>
      </c>
    </row>
    <row r="528" spans="1:59" x14ac:dyDescent="0.35">
      <c r="A528" s="98" t="s">
        <v>9113</v>
      </c>
      <c r="B528" s="17">
        <v>45400.741689814815</v>
      </c>
      <c r="C528" t="s">
        <v>3441</v>
      </c>
      <c r="D528" t="s">
        <v>7852</v>
      </c>
      <c r="E528" s="98" t="s">
        <v>139</v>
      </c>
      <c r="F528" t="s">
        <v>6213</v>
      </c>
      <c r="G528" t="s">
        <v>1248</v>
      </c>
      <c r="H528" s="115">
        <v>2021</v>
      </c>
      <c r="I528" t="s">
        <v>6230</v>
      </c>
      <c r="J528" t="s">
        <v>6215</v>
      </c>
      <c r="K528" t="s">
        <v>6216</v>
      </c>
      <c r="L528" t="s">
        <v>6218</v>
      </c>
      <c r="M528" t="s">
        <v>6217</v>
      </c>
      <c r="O528" t="s">
        <v>6215</v>
      </c>
      <c r="S528" s="107">
        <v>111</v>
      </c>
      <c r="T528" s="98" t="s">
        <v>6215</v>
      </c>
      <c r="U528" t="s">
        <v>6474</v>
      </c>
      <c r="V528" t="s">
        <v>6218</v>
      </c>
      <c r="W528" t="s">
        <v>6268</v>
      </c>
      <c r="Y528" s="98">
        <v>1</v>
      </c>
      <c r="Z528" s="98">
        <v>1</v>
      </c>
      <c r="AA528" s="98">
        <v>1</v>
      </c>
      <c r="AB528" s="98">
        <f>SUM(Y528:AA528)</f>
        <v>3</v>
      </c>
      <c r="AC528" t="s">
        <v>6254</v>
      </c>
      <c r="AD528" t="s">
        <v>7900</v>
      </c>
      <c r="AF528" s="12">
        <v>3</v>
      </c>
      <c r="AG528" s="12">
        <v>6</v>
      </c>
      <c r="AH528" s="12">
        <f>SUM(AF528:AG528)</f>
        <v>9</v>
      </c>
      <c r="AJ528" s="238">
        <v>12000</v>
      </c>
      <c r="AK528" s="238">
        <v>8000</v>
      </c>
      <c r="AL528" t="s">
        <v>6474</v>
      </c>
      <c r="AM528" t="s">
        <v>6215</v>
      </c>
      <c r="AN528" t="s">
        <v>6262</v>
      </c>
      <c r="AP528" s="238">
        <v>4700</v>
      </c>
      <c r="AQ528" s="113">
        <f t="shared" ref="AQ528:AQ553" si="26">(AP528*3)/129.2343</f>
        <v>109.1041619755746</v>
      </c>
      <c r="AR528" s="238">
        <v>6500</v>
      </c>
      <c r="AS528" s="141" t="s">
        <v>6223</v>
      </c>
      <c r="AT528" s="307">
        <v>300</v>
      </c>
      <c r="AU528" s="238">
        <v>150000</v>
      </c>
      <c r="AV528" s="238">
        <v>80000</v>
      </c>
      <c r="AX528" t="s">
        <v>6218</v>
      </c>
      <c r="AY528" t="s">
        <v>6215</v>
      </c>
      <c r="AZ528" t="s">
        <v>6215</v>
      </c>
      <c r="BA528" t="s">
        <v>6218</v>
      </c>
      <c r="BB528" t="s">
        <v>6218</v>
      </c>
      <c r="BC528" t="s">
        <v>6571</v>
      </c>
      <c r="BD528" t="s">
        <v>9126</v>
      </c>
      <c r="BE528" t="s">
        <v>6218</v>
      </c>
      <c r="BF528">
        <v>0</v>
      </c>
    </row>
    <row r="529" spans="1:59" x14ac:dyDescent="0.35">
      <c r="A529" s="98" t="s">
        <v>10505</v>
      </c>
      <c r="B529" s="17">
        <v>45625.777349537035</v>
      </c>
      <c r="C529" s="154" t="s">
        <v>3858</v>
      </c>
      <c r="D529" s="154" t="s">
        <v>10631</v>
      </c>
      <c r="E529" s="244" t="s">
        <v>603</v>
      </c>
      <c r="F529" s="154" t="s">
        <v>6469</v>
      </c>
      <c r="G529" s="154" t="s">
        <v>1245</v>
      </c>
      <c r="H529" s="115">
        <v>2020</v>
      </c>
      <c r="I529" s="154" t="s">
        <v>6294</v>
      </c>
      <c r="J529" s="154" t="s">
        <v>6215</v>
      </c>
      <c r="K529" s="154" t="s">
        <v>6216</v>
      </c>
      <c r="L529" s="154" t="s">
        <v>6215</v>
      </c>
      <c r="M529" s="154" t="s">
        <v>6267</v>
      </c>
      <c r="O529" s="154" t="s">
        <v>6218</v>
      </c>
      <c r="Q529" s="243">
        <v>170</v>
      </c>
      <c r="R529" s="243">
        <v>130</v>
      </c>
      <c r="S529" s="243">
        <f>Q529+R529</f>
        <v>300</v>
      </c>
      <c r="T529" s="154" t="s">
        <v>6215</v>
      </c>
      <c r="U529" s="154" t="s">
        <v>6474</v>
      </c>
      <c r="V529" s="154" t="s">
        <v>6215</v>
      </c>
      <c r="W529" s="154" t="s">
        <v>6219</v>
      </c>
      <c r="Y529" s="244">
        <v>8</v>
      </c>
      <c r="Z529" s="244">
        <v>6</v>
      </c>
      <c r="AA529" s="244">
        <v>1</v>
      </c>
      <c r="AB529" s="98">
        <f>SUM(Y529:AA529)</f>
        <v>15</v>
      </c>
      <c r="AC529" s="154" t="s">
        <v>6220</v>
      </c>
      <c r="AD529" s="154" t="s">
        <v>10632</v>
      </c>
      <c r="AF529" s="315">
        <v>6</v>
      </c>
      <c r="AG529" s="315">
        <v>6</v>
      </c>
      <c r="AH529" s="12">
        <f>SUM(AF529:AG529)</f>
        <v>12</v>
      </c>
      <c r="AJ529" s="316">
        <v>12000</v>
      </c>
      <c r="AK529" s="316">
        <v>8000</v>
      </c>
      <c r="AL529" s="154" t="s">
        <v>7392</v>
      </c>
      <c r="AM529" s="154" t="s">
        <v>6215</v>
      </c>
      <c r="AN529" s="154" t="s">
        <v>6262</v>
      </c>
      <c r="AP529" s="316">
        <v>6500</v>
      </c>
      <c r="AQ529" s="113">
        <f t="shared" si="26"/>
        <v>150.88873464707126</v>
      </c>
      <c r="AR529" s="316">
        <v>8500</v>
      </c>
      <c r="AS529" s="141" t="s">
        <v>6223</v>
      </c>
      <c r="AT529" s="316">
        <v>10000</v>
      </c>
      <c r="AU529" s="316">
        <v>500000</v>
      </c>
      <c r="AV529" s="316">
        <v>300000</v>
      </c>
      <c r="AX529" s="154" t="s">
        <v>6215</v>
      </c>
      <c r="AY529" s="154" t="s">
        <v>6215</v>
      </c>
      <c r="AZ529" s="154" t="s">
        <v>6215</v>
      </c>
      <c r="BA529" s="154" t="s">
        <v>6215</v>
      </c>
      <c r="BB529" s="154" t="s">
        <v>6218</v>
      </c>
      <c r="BC529" s="154" t="s">
        <v>10633</v>
      </c>
      <c r="BD529" s="154" t="s">
        <v>10634</v>
      </c>
      <c r="BE529" s="154" t="s">
        <v>6215</v>
      </c>
      <c r="BF529" s="154" t="s">
        <v>10635</v>
      </c>
    </row>
    <row r="530" spans="1:59" x14ac:dyDescent="0.35">
      <c r="A530" s="98" t="s">
        <v>9692</v>
      </c>
      <c r="B530" s="17">
        <v>45483.72142361111</v>
      </c>
      <c r="C530" t="s">
        <v>2619</v>
      </c>
      <c r="D530" t="s">
        <v>7162</v>
      </c>
      <c r="E530" s="98" t="s">
        <v>256</v>
      </c>
      <c r="F530" t="s">
        <v>6286</v>
      </c>
      <c r="G530" t="s">
        <v>1248</v>
      </c>
      <c r="H530" s="115">
        <v>2019</v>
      </c>
      <c r="I530" t="s">
        <v>6230</v>
      </c>
      <c r="J530" t="s">
        <v>6218</v>
      </c>
      <c r="K530" t="s">
        <v>6216</v>
      </c>
      <c r="L530" t="s">
        <v>6215</v>
      </c>
      <c r="M530" t="s">
        <v>6231</v>
      </c>
      <c r="O530" t="s">
        <v>6218</v>
      </c>
      <c r="S530" s="107">
        <v>102</v>
      </c>
      <c r="T530" s="98" t="s">
        <v>6215</v>
      </c>
      <c r="U530" t="s">
        <v>7390</v>
      </c>
      <c r="V530" t="s">
        <v>6218</v>
      </c>
      <c r="W530" t="s">
        <v>6219</v>
      </c>
      <c r="Y530" s="98">
        <v>3</v>
      </c>
      <c r="Z530" s="98">
        <v>2</v>
      </c>
      <c r="AA530" s="98">
        <v>3</v>
      </c>
      <c r="AB530" s="98">
        <f>Y530+Z530+AA530</f>
        <v>8</v>
      </c>
      <c r="AC530" t="s">
        <v>6254</v>
      </c>
      <c r="AD530" t="s">
        <v>7123</v>
      </c>
      <c r="AF530" s="12">
        <v>5</v>
      </c>
      <c r="AG530" s="12">
        <v>5</v>
      </c>
      <c r="AH530" s="12">
        <f>AF530+AG530</f>
        <v>10</v>
      </c>
      <c r="AJ530" s="238">
        <v>15000</v>
      </c>
      <c r="AK530" s="238">
        <v>10000</v>
      </c>
      <c r="AL530" t="s">
        <v>6474</v>
      </c>
      <c r="AM530" t="s">
        <v>6215</v>
      </c>
      <c r="AN530" t="s">
        <v>6262</v>
      </c>
      <c r="AP530" s="238">
        <v>5000</v>
      </c>
      <c r="AQ530" s="113">
        <f t="shared" si="26"/>
        <v>116.06825742082405</v>
      </c>
      <c r="AR530" s="238">
        <v>10000</v>
      </c>
      <c r="AS530" s="141" t="s">
        <v>6223</v>
      </c>
      <c r="AT530" s="238">
        <v>40000</v>
      </c>
      <c r="AU530" s="238">
        <v>70000</v>
      </c>
      <c r="AV530" s="238">
        <v>70000</v>
      </c>
      <c r="AX530" t="s">
        <v>6215</v>
      </c>
      <c r="AY530" t="s">
        <v>6215</v>
      </c>
      <c r="AZ530" t="s">
        <v>6215</v>
      </c>
      <c r="BA530" t="s">
        <v>6215</v>
      </c>
      <c r="BB530" t="s">
        <v>6215</v>
      </c>
      <c r="BC530" t="s">
        <v>9607</v>
      </c>
      <c r="BD530" t="s">
        <v>9608</v>
      </c>
      <c r="BE530" t="s">
        <v>6218</v>
      </c>
      <c r="BF530" t="s">
        <v>6218</v>
      </c>
    </row>
    <row r="531" spans="1:59" x14ac:dyDescent="0.35">
      <c r="A531" s="98" t="s">
        <v>7850</v>
      </c>
      <c r="B531" s="17">
        <v>45051.597048611111</v>
      </c>
      <c r="C531" s="98" t="s">
        <v>144</v>
      </c>
      <c r="D531" s="98" t="s">
        <v>6266</v>
      </c>
      <c r="E531" s="98" t="s">
        <v>58</v>
      </c>
      <c r="F531" s="98" t="s">
        <v>6213</v>
      </c>
      <c r="G531" s="98" t="s">
        <v>1245</v>
      </c>
      <c r="H531" s="115">
        <v>2013</v>
      </c>
      <c r="I531" s="98" t="s">
        <v>6230</v>
      </c>
      <c r="J531" s="98" t="s">
        <v>6215</v>
      </c>
      <c r="K531" s="98" t="s">
        <v>6216</v>
      </c>
      <c r="L531" s="98" t="s">
        <v>6215</v>
      </c>
      <c r="M531" s="98" t="s">
        <v>6267</v>
      </c>
      <c r="O531" s="98" t="s">
        <v>6215</v>
      </c>
      <c r="S531" s="107">
        <v>120</v>
      </c>
      <c r="T531" s="98" t="s">
        <v>6215</v>
      </c>
      <c r="V531" s="98" t="s">
        <v>6215</v>
      </c>
      <c r="W531" s="98" t="s">
        <v>6268</v>
      </c>
      <c r="AB531" s="98">
        <v>6</v>
      </c>
      <c r="AC531" s="98" t="s">
        <v>6220</v>
      </c>
      <c r="AD531" s="98" t="s">
        <v>6543</v>
      </c>
      <c r="AJ531" s="18"/>
      <c r="AK531" s="18"/>
      <c r="AM531" s="98" t="s">
        <v>6215</v>
      </c>
      <c r="AN531" s="98" t="s">
        <v>6262</v>
      </c>
      <c r="AP531" s="264">
        <v>4000</v>
      </c>
      <c r="AQ531" s="113">
        <f t="shared" si="26"/>
        <v>92.85460593665924</v>
      </c>
      <c r="AR531" s="18">
        <v>6000</v>
      </c>
      <c r="AS531" s="141" t="s">
        <v>6223</v>
      </c>
      <c r="AT531" s="96"/>
      <c r="AU531" s="18">
        <v>600000</v>
      </c>
      <c r="AV531" s="18"/>
      <c r="AX531" s="98" t="s">
        <v>6215</v>
      </c>
      <c r="AY531" s="98" t="s">
        <v>6215</v>
      </c>
      <c r="AZ531" s="98" t="s">
        <v>6215</v>
      </c>
      <c r="BA531" s="98" t="s">
        <v>6215</v>
      </c>
      <c r="BB531" s="98" t="s">
        <v>6218</v>
      </c>
      <c r="BD531" s="98" t="s">
        <v>6656</v>
      </c>
      <c r="BF531" s="98" t="s">
        <v>6271</v>
      </c>
      <c r="BG531" s="98" t="s">
        <v>6657</v>
      </c>
    </row>
    <row r="532" spans="1:59" x14ac:dyDescent="0.35">
      <c r="A532" s="98" t="s">
        <v>9139</v>
      </c>
      <c r="B532" s="17">
        <v>45393.7421412037</v>
      </c>
      <c r="C532" t="s">
        <v>2139</v>
      </c>
      <c r="D532" t="s">
        <v>9054</v>
      </c>
      <c r="E532" s="98" t="s">
        <v>32</v>
      </c>
      <c r="F532" t="s">
        <v>6213</v>
      </c>
      <c r="G532" t="s">
        <v>1245</v>
      </c>
      <c r="H532" s="115">
        <v>2004</v>
      </c>
      <c r="I532" t="s">
        <v>6230</v>
      </c>
      <c r="J532" t="s">
        <v>6218</v>
      </c>
      <c r="K532" t="s">
        <v>6216</v>
      </c>
      <c r="L532" t="s">
        <v>6215</v>
      </c>
      <c r="M532" t="s">
        <v>6217</v>
      </c>
      <c r="O532" t="s">
        <v>6215</v>
      </c>
      <c r="S532" s="107">
        <v>200</v>
      </c>
      <c r="T532" s="98" t="s">
        <v>6215</v>
      </c>
      <c r="U532" t="s">
        <v>7390</v>
      </c>
      <c r="V532" t="s">
        <v>6215</v>
      </c>
      <c r="W532" t="s">
        <v>6219</v>
      </c>
      <c r="Y532" s="98">
        <v>4</v>
      </c>
      <c r="Z532" s="98">
        <v>4</v>
      </c>
      <c r="AA532" s="98">
        <v>0</v>
      </c>
      <c r="AB532" s="98">
        <f>SUM(Y532:AA532)</f>
        <v>8</v>
      </c>
      <c r="AC532" t="s">
        <v>6220</v>
      </c>
      <c r="AD532" t="s">
        <v>9055</v>
      </c>
      <c r="AF532" s="12">
        <v>12</v>
      </c>
      <c r="AG532" s="12">
        <v>13</v>
      </c>
      <c r="AH532" s="12">
        <f>SUM(AF532:AG532)</f>
        <v>25</v>
      </c>
      <c r="AJ532" s="238">
        <v>16000</v>
      </c>
      <c r="AK532" s="238">
        <v>7000</v>
      </c>
      <c r="AL532" t="s">
        <v>8251</v>
      </c>
      <c r="AM532" t="s">
        <v>6215</v>
      </c>
      <c r="AN532" t="s">
        <v>6233</v>
      </c>
      <c r="AP532" s="238">
        <v>4500</v>
      </c>
      <c r="AQ532" s="113">
        <f t="shared" si="26"/>
        <v>104.46143167874165</v>
      </c>
      <c r="AR532" s="238">
        <v>13500</v>
      </c>
      <c r="AS532" s="141" t="s">
        <v>6223</v>
      </c>
      <c r="AT532" s="307">
        <v>1800</v>
      </c>
      <c r="AU532" s="238">
        <v>400000</v>
      </c>
      <c r="AV532" s="238">
        <v>239000</v>
      </c>
      <c r="AX532" t="s">
        <v>6218</v>
      </c>
      <c r="AY532" t="s">
        <v>6215</v>
      </c>
      <c r="AZ532" t="s">
        <v>6215</v>
      </c>
      <c r="BA532" t="s">
        <v>6218</v>
      </c>
      <c r="BB532" t="s">
        <v>6218</v>
      </c>
      <c r="BC532" t="s">
        <v>8623</v>
      </c>
      <c r="BD532" t="s">
        <v>6753</v>
      </c>
      <c r="BE532" t="s">
        <v>6218</v>
      </c>
      <c r="BF532" t="s">
        <v>8623</v>
      </c>
    </row>
    <row r="533" spans="1:59" x14ac:dyDescent="0.35">
      <c r="A533" s="98" t="s">
        <v>9098</v>
      </c>
      <c r="B533" s="17">
        <v>45385.668877314813</v>
      </c>
      <c r="C533" t="s">
        <v>2103</v>
      </c>
      <c r="D533" t="s">
        <v>8997</v>
      </c>
      <c r="E533" s="98" t="s">
        <v>256</v>
      </c>
      <c r="F533" t="s">
        <v>6213</v>
      </c>
      <c r="G533" t="s">
        <v>1248</v>
      </c>
      <c r="H533" s="115">
        <v>2015</v>
      </c>
      <c r="I533" t="s">
        <v>6230</v>
      </c>
      <c r="J533" t="s">
        <v>6215</v>
      </c>
      <c r="K533" t="s">
        <v>6216</v>
      </c>
      <c r="L533" t="s">
        <v>6215</v>
      </c>
      <c r="M533" t="s">
        <v>6217</v>
      </c>
      <c r="O533" t="s">
        <v>6215</v>
      </c>
      <c r="Q533" s="129"/>
      <c r="R533" s="129"/>
      <c r="S533" s="107">
        <v>153</v>
      </c>
      <c r="T533" s="98" t="s">
        <v>6215</v>
      </c>
      <c r="U533" t="s">
        <v>6474</v>
      </c>
      <c r="V533" t="s">
        <v>6215</v>
      </c>
      <c r="W533" t="s">
        <v>6268</v>
      </c>
      <c r="Y533" s="98">
        <v>2</v>
      </c>
      <c r="Z533" s="98">
        <v>2</v>
      </c>
      <c r="AA533" s="98">
        <v>1</v>
      </c>
      <c r="AB533" s="98">
        <f>SUM(Y533:AA533)</f>
        <v>5</v>
      </c>
      <c r="AC533" t="s">
        <v>6220</v>
      </c>
      <c r="AD533" t="s">
        <v>8998</v>
      </c>
      <c r="AF533" s="12">
        <v>6</v>
      </c>
      <c r="AG533" s="12">
        <v>5</v>
      </c>
      <c r="AH533" s="12">
        <f>SUM(AF533:AG533)</f>
        <v>11</v>
      </c>
      <c r="AJ533" s="238">
        <v>12000</v>
      </c>
      <c r="AK533" s="238">
        <v>8000</v>
      </c>
      <c r="AL533" t="s">
        <v>6474</v>
      </c>
      <c r="AM533" t="s">
        <v>6215</v>
      </c>
      <c r="AN533" t="s">
        <v>6262</v>
      </c>
      <c r="AP533" s="238">
        <v>2500</v>
      </c>
      <c r="AQ533" s="113">
        <f t="shared" si="26"/>
        <v>58.034128710412027</v>
      </c>
      <c r="AR533" s="238">
        <v>5100</v>
      </c>
      <c r="AS533" s="141" t="s">
        <v>6223</v>
      </c>
      <c r="AT533" s="306">
        <v>720000</v>
      </c>
      <c r="AU533" s="238">
        <v>260000</v>
      </c>
      <c r="AV533" s="238">
        <v>100000</v>
      </c>
      <c r="AX533" t="s">
        <v>6218</v>
      </c>
      <c r="AY533" t="s">
        <v>6215</v>
      </c>
      <c r="AZ533" t="s">
        <v>6218</v>
      </c>
      <c r="BA533" t="s">
        <v>6218</v>
      </c>
      <c r="BB533" t="s">
        <v>6218</v>
      </c>
      <c r="BC533" t="s">
        <v>6271</v>
      </c>
      <c r="BD533" t="s">
        <v>8999</v>
      </c>
      <c r="BE533" t="s">
        <v>6218</v>
      </c>
      <c r="BF533" t="s">
        <v>9000</v>
      </c>
    </row>
    <row r="534" spans="1:59" x14ac:dyDescent="0.35">
      <c r="A534" s="98" t="s">
        <v>8644</v>
      </c>
      <c r="B534" s="17">
        <v>45335.430902777778</v>
      </c>
      <c r="C534" s="98" t="s">
        <v>8698</v>
      </c>
      <c r="D534" s="98" t="s">
        <v>8699</v>
      </c>
      <c r="E534" s="98" t="s">
        <v>32</v>
      </c>
      <c r="F534" s="98" t="s">
        <v>6213</v>
      </c>
      <c r="G534" s="98" t="s">
        <v>1245</v>
      </c>
      <c r="H534" s="98">
        <v>2014</v>
      </c>
      <c r="I534" s="98" t="s">
        <v>6214</v>
      </c>
      <c r="J534" s="98" t="s">
        <v>6215</v>
      </c>
      <c r="K534" s="98" t="s">
        <v>6216</v>
      </c>
      <c r="L534" s="98" t="s">
        <v>6215</v>
      </c>
      <c r="M534" s="98" t="s">
        <v>6217</v>
      </c>
      <c r="O534" s="98" t="s">
        <v>6215</v>
      </c>
      <c r="S534" s="107">
        <v>70</v>
      </c>
      <c r="T534" s="98" t="s">
        <v>6215</v>
      </c>
      <c r="U534" s="98" t="s">
        <v>7390</v>
      </c>
      <c r="V534" s="98" t="s">
        <v>6215</v>
      </c>
      <c r="W534" s="98" t="s">
        <v>6296</v>
      </c>
      <c r="Y534" s="98">
        <v>2</v>
      </c>
      <c r="Z534" s="98">
        <v>2</v>
      </c>
      <c r="AA534" s="98">
        <v>1</v>
      </c>
      <c r="AB534" s="98">
        <f>SUM(Y534:AA534)</f>
        <v>5</v>
      </c>
      <c r="AC534" s="98" t="s">
        <v>6220</v>
      </c>
      <c r="AD534" s="98" t="s">
        <v>8700</v>
      </c>
      <c r="AF534" s="12">
        <v>1</v>
      </c>
      <c r="AG534" s="12">
        <v>6</v>
      </c>
      <c r="AH534" s="12">
        <f>SUM(AF534:AG534)</f>
        <v>7</v>
      </c>
      <c r="AJ534" s="18">
        <v>13000</v>
      </c>
      <c r="AK534" s="18">
        <v>10000</v>
      </c>
      <c r="AL534" s="98" t="s">
        <v>7392</v>
      </c>
      <c r="AM534" s="98" t="s">
        <v>6215</v>
      </c>
      <c r="AN534" s="98" t="s">
        <v>6262</v>
      </c>
      <c r="AP534" s="149">
        <v>3210</v>
      </c>
      <c r="AQ534" s="113">
        <f t="shared" si="26"/>
        <v>74.515821264169034</v>
      </c>
      <c r="AR534" s="18">
        <v>9700</v>
      </c>
      <c r="AS534" s="141" t="s">
        <v>6223</v>
      </c>
      <c r="AT534" s="96">
        <v>2000</v>
      </c>
      <c r="AU534" s="18">
        <v>250000</v>
      </c>
      <c r="AV534" s="18">
        <v>180000</v>
      </c>
      <c r="AX534" s="98" t="s">
        <v>6215</v>
      </c>
      <c r="AY534" s="98" t="s">
        <v>6215</v>
      </c>
      <c r="AZ534" s="98" t="s">
        <v>6215</v>
      </c>
      <c r="BA534" s="98" t="s">
        <v>6215</v>
      </c>
      <c r="BB534" s="98" t="s">
        <v>6218</v>
      </c>
      <c r="BC534" s="98" t="s">
        <v>8701</v>
      </c>
      <c r="BD534" s="98" t="s">
        <v>7456</v>
      </c>
      <c r="BE534" s="98" t="s">
        <v>6218</v>
      </c>
      <c r="BF534" s="98" t="s">
        <v>6235</v>
      </c>
      <c r="BG534" s="98" t="s">
        <v>8702</v>
      </c>
    </row>
    <row r="535" spans="1:59" x14ac:dyDescent="0.35">
      <c r="A535" s="98" t="s">
        <v>6655</v>
      </c>
      <c r="B535" s="17">
        <v>45133.500428240739</v>
      </c>
      <c r="C535" s="98" t="s">
        <v>7491</v>
      </c>
      <c r="D535" s="98" t="s">
        <v>6581</v>
      </c>
      <c r="E535" s="98" t="s">
        <v>131</v>
      </c>
      <c r="F535" s="98" t="s">
        <v>6581</v>
      </c>
      <c r="H535" s="115">
        <v>2015</v>
      </c>
      <c r="I535" s="98" t="s">
        <v>6294</v>
      </c>
      <c r="J535" s="98" t="s">
        <v>6215</v>
      </c>
      <c r="K535" s="98" t="s">
        <v>6216</v>
      </c>
      <c r="L535" s="98" t="s">
        <v>6215</v>
      </c>
      <c r="M535" s="98" t="s">
        <v>6267</v>
      </c>
      <c r="O535" s="98" t="s">
        <v>6218</v>
      </c>
      <c r="S535" s="107">
        <v>144</v>
      </c>
      <c r="T535" s="98" t="s">
        <v>6215</v>
      </c>
      <c r="V535" s="98" t="s">
        <v>6215</v>
      </c>
      <c r="W535" s="98" t="s">
        <v>6219</v>
      </c>
      <c r="AB535" s="98">
        <v>13</v>
      </c>
      <c r="AC535" s="98" t="s">
        <v>6246</v>
      </c>
      <c r="AD535" s="98" t="s">
        <v>7492</v>
      </c>
      <c r="AJ535" s="18"/>
      <c r="AK535" s="18"/>
      <c r="AN535" s="98" t="s">
        <v>6233</v>
      </c>
      <c r="AP535" s="264">
        <v>4000</v>
      </c>
      <c r="AQ535" s="113">
        <f t="shared" si="26"/>
        <v>92.85460593665924</v>
      </c>
      <c r="AR535" s="18">
        <v>7800</v>
      </c>
      <c r="AS535" s="141" t="s">
        <v>6223</v>
      </c>
      <c r="AT535" s="96"/>
      <c r="AU535" s="18"/>
      <c r="AV535" s="18"/>
      <c r="AX535" s="98" t="s">
        <v>6215</v>
      </c>
      <c r="AY535" s="98" t="s">
        <v>6215</v>
      </c>
      <c r="AZ535" s="98" t="s">
        <v>6215</v>
      </c>
      <c r="BA535" s="98" t="s">
        <v>6218</v>
      </c>
      <c r="BB535" s="98" t="s">
        <v>6218</v>
      </c>
      <c r="BD535" s="98" t="s">
        <v>7493</v>
      </c>
      <c r="BF535" s="98" t="s">
        <v>7494</v>
      </c>
      <c r="BG535" s="98" t="s">
        <v>7495</v>
      </c>
    </row>
    <row r="536" spans="1:59" x14ac:dyDescent="0.35">
      <c r="A536" s="98" t="s">
        <v>10252</v>
      </c>
      <c r="B536" s="17">
        <v>45547.533078703702</v>
      </c>
      <c r="C536" s="154" t="s">
        <v>3057</v>
      </c>
      <c r="D536" s="154" t="s">
        <v>10227</v>
      </c>
      <c r="E536" s="244" t="s">
        <v>237</v>
      </c>
      <c r="F536" s="154" t="s">
        <v>6394</v>
      </c>
      <c r="G536" s="154" t="s">
        <v>1248</v>
      </c>
      <c r="H536" s="115">
        <v>2011</v>
      </c>
      <c r="I536" s="154" t="s">
        <v>6294</v>
      </c>
      <c r="J536" s="154" t="s">
        <v>6215</v>
      </c>
      <c r="K536" s="154" t="s">
        <v>6216</v>
      </c>
      <c r="L536" s="154" t="s">
        <v>6215</v>
      </c>
      <c r="M536" s="154" t="s">
        <v>6267</v>
      </c>
      <c r="O536" s="154" t="s">
        <v>6215</v>
      </c>
      <c r="Q536" s="319">
        <v>67</v>
      </c>
      <c r="R536" s="319">
        <v>64</v>
      </c>
      <c r="S536" s="319">
        <f>SUM(Q536:R536)</f>
        <v>131</v>
      </c>
      <c r="T536" s="244" t="s">
        <v>6215</v>
      </c>
      <c r="U536" s="154" t="s">
        <v>7390</v>
      </c>
      <c r="V536" s="154" t="s">
        <v>6215</v>
      </c>
      <c r="W536" s="154" t="s">
        <v>6219</v>
      </c>
      <c r="Y536" s="244">
        <v>4</v>
      </c>
      <c r="Z536" s="244">
        <v>6</v>
      </c>
      <c r="AA536" s="244">
        <v>2</v>
      </c>
      <c r="AB536" s="98">
        <f>SUM(Y536:AA536)</f>
        <v>12</v>
      </c>
      <c r="AC536" s="154" t="s">
        <v>6231</v>
      </c>
      <c r="AD536" s="154" t="s">
        <v>8525</v>
      </c>
      <c r="AF536" s="315">
        <v>1</v>
      </c>
      <c r="AG536" s="315">
        <v>7</v>
      </c>
      <c r="AH536" s="12">
        <f>SUM(AF536:AG536)</f>
        <v>8</v>
      </c>
      <c r="AJ536" s="316">
        <v>4500</v>
      </c>
      <c r="AK536" s="316">
        <v>7000</v>
      </c>
      <c r="AL536" s="154" t="s">
        <v>8267</v>
      </c>
      <c r="AM536" s="154" t="s">
        <v>6215</v>
      </c>
      <c r="AN536" s="154" t="s">
        <v>6262</v>
      </c>
      <c r="AP536" s="316">
        <v>6000</v>
      </c>
      <c r="AQ536" s="113">
        <f t="shared" si="26"/>
        <v>139.28190890498885</v>
      </c>
      <c r="AR536" s="316">
        <v>4500</v>
      </c>
      <c r="AS536" s="141" t="s">
        <v>6223</v>
      </c>
      <c r="AT536" s="318">
        <v>76000</v>
      </c>
      <c r="AU536" s="318">
        <v>50000</v>
      </c>
      <c r="AV536" s="316">
        <v>45000</v>
      </c>
      <c r="AX536" s="154" t="s">
        <v>6215</v>
      </c>
      <c r="AY536" s="154" t="s">
        <v>6215</v>
      </c>
      <c r="AZ536" s="154" t="s">
        <v>6215</v>
      </c>
      <c r="BA536" s="154" t="s">
        <v>6215</v>
      </c>
      <c r="BB536" s="154" t="s">
        <v>6215</v>
      </c>
      <c r="BC536" s="154" t="s">
        <v>7427</v>
      </c>
      <c r="BD536" s="154" t="s">
        <v>7427</v>
      </c>
      <c r="BE536" s="154" t="s">
        <v>6218</v>
      </c>
      <c r="BF536" s="154" t="s">
        <v>7311</v>
      </c>
    </row>
    <row r="537" spans="1:59" x14ac:dyDescent="0.35">
      <c r="A537" s="98" t="s">
        <v>7490</v>
      </c>
      <c r="B537" s="17">
        <v>45132.556238425925</v>
      </c>
      <c r="C537" s="278" t="s">
        <v>1055</v>
      </c>
      <c r="D537" s="98" t="s">
        <v>7480</v>
      </c>
      <c r="E537" s="98" t="s">
        <v>909</v>
      </c>
      <c r="F537" s="98" t="s">
        <v>7480</v>
      </c>
      <c r="H537" s="115">
        <v>2018</v>
      </c>
      <c r="I537" s="98" t="s">
        <v>6214</v>
      </c>
      <c r="J537" s="98" t="s">
        <v>6215</v>
      </c>
      <c r="K537" s="98" t="s">
        <v>6216</v>
      </c>
      <c r="L537" s="98" t="s">
        <v>6215</v>
      </c>
      <c r="M537" s="98" t="s">
        <v>6415</v>
      </c>
      <c r="O537" s="98" t="s">
        <v>6218</v>
      </c>
      <c r="S537" s="107">
        <v>42</v>
      </c>
      <c r="T537" s="98" t="s">
        <v>6215</v>
      </c>
      <c r="V537" s="98" t="s">
        <v>6215</v>
      </c>
      <c r="W537" s="98" t="s">
        <v>6268</v>
      </c>
      <c r="AB537" s="98">
        <v>12</v>
      </c>
      <c r="AC537" s="98" t="s">
        <v>6220</v>
      </c>
      <c r="AD537" s="98" t="s">
        <v>7481</v>
      </c>
      <c r="AJ537" s="18"/>
      <c r="AK537" s="18"/>
      <c r="AN537" s="98" t="s">
        <v>6896</v>
      </c>
      <c r="AP537" s="264">
        <v>4000</v>
      </c>
      <c r="AQ537" s="113">
        <f t="shared" si="26"/>
        <v>92.85460593665924</v>
      </c>
      <c r="AR537" s="18">
        <v>4400</v>
      </c>
      <c r="AS537" s="141" t="s">
        <v>6223</v>
      </c>
      <c r="AT537" s="96"/>
      <c r="AU537" s="18">
        <v>200000</v>
      </c>
      <c r="AV537" s="18"/>
      <c r="AX537" s="98" t="s">
        <v>6215</v>
      </c>
      <c r="AY537" s="98" t="s">
        <v>6215</v>
      </c>
      <c r="AZ537" s="98" t="s">
        <v>6215</v>
      </c>
      <c r="BA537" s="98" t="s">
        <v>6215</v>
      </c>
      <c r="BB537" s="98" t="s">
        <v>6218</v>
      </c>
      <c r="BD537" s="98" t="s">
        <v>7482</v>
      </c>
      <c r="BF537" s="98" t="s">
        <v>6235</v>
      </c>
      <c r="BG537" s="98" t="s">
        <v>7483</v>
      </c>
    </row>
    <row r="538" spans="1:59" x14ac:dyDescent="0.35">
      <c r="A538" s="98" t="s">
        <v>9946</v>
      </c>
      <c r="B538" s="229">
        <v>44967.536944444444</v>
      </c>
      <c r="C538" s="154" t="s">
        <v>10098</v>
      </c>
      <c r="D538" s="154" t="s">
        <v>10099</v>
      </c>
      <c r="E538" t="s">
        <v>549</v>
      </c>
      <c r="F538" s="154" t="s">
        <v>6286</v>
      </c>
      <c r="G538" s="154" t="s">
        <v>1245</v>
      </c>
      <c r="H538" s="115">
        <v>2005</v>
      </c>
      <c r="I538" s="154" t="s">
        <v>6214</v>
      </c>
      <c r="J538" s="154" t="s">
        <v>6215</v>
      </c>
      <c r="K538" s="154" t="s">
        <v>6216</v>
      </c>
      <c r="L538" s="154" t="s">
        <v>6215</v>
      </c>
      <c r="M538" s="154" t="s">
        <v>6267</v>
      </c>
      <c r="O538" s="154" t="s">
        <v>6218</v>
      </c>
      <c r="Q538" s="243">
        <v>80</v>
      </c>
      <c r="R538" s="243">
        <v>120</v>
      </c>
      <c r="S538" s="243">
        <f>Q538+R538</f>
        <v>200</v>
      </c>
      <c r="T538" s="244" t="s">
        <v>6215</v>
      </c>
      <c r="U538" s="154" t="s">
        <v>7390</v>
      </c>
      <c r="V538" s="154" t="s">
        <v>6218</v>
      </c>
      <c r="W538" s="154" t="s">
        <v>6268</v>
      </c>
      <c r="Y538" s="244">
        <v>3</v>
      </c>
      <c r="Z538" s="244">
        <v>3</v>
      </c>
      <c r="AA538" s="244">
        <v>2</v>
      </c>
      <c r="AB538" s="98">
        <f>Y538+Z538+AA538</f>
        <v>8</v>
      </c>
      <c r="AC538" s="154" t="s">
        <v>6220</v>
      </c>
      <c r="AD538" s="154" t="s">
        <v>7465</v>
      </c>
      <c r="AF538" s="315">
        <v>1</v>
      </c>
      <c r="AG538" s="315">
        <v>9</v>
      </c>
      <c r="AH538" s="12">
        <f>AF538+AG538</f>
        <v>10</v>
      </c>
      <c r="AJ538" s="316">
        <v>20000</v>
      </c>
      <c r="AK538" s="316">
        <v>10000</v>
      </c>
      <c r="AL538" s="154" t="s">
        <v>7392</v>
      </c>
      <c r="AM538" s="154" t="s">
        <v>6215</v>
      </c>
      <c r="AN538" s="154" t="s">
        <v>6262</v>
      </c>
      <c r="AP538" s="316">
        <v>12000</v>
      </c>
      <c r="AQ538" s="113">
        <f t="shared" si="26"/>
        <v>278.56381780997771</v>
      </c>
      <c r="AR538" s="316">
        <v>15000</v>
      </c>
      <c r="AS538" s="141" t="s">
        <v>6223</v>
      </c>
      <c r="AT538" s="317">
        <v>30000</v>
      </c>
      <c r="AU538" s="317">
        <v>600000</v>
      </c>
      <c r="AV538" s="317">
        <v>450000</v>
      </c>
      <c r="AW538" s="154"/>
      <c r="AX538" s="154" t="s">
        <v>6215</v>
      </c>
      <c r="AY538" s="154" t="s">
        <v>6215</v>
      </c>
      <c r="AZ538" s="154" t="s">
        <v>6215</v>
      </c>
      <c r="BA538" s="154" t="s">
        <v>6215</v>
      </c>
      <c r="BB538" s="154" t="s">
        <v>6215</v>
      </c>
      <c r="BC538" s="154" t="s">
        <v>10100</v>
      </c>
      <c r="BD538" s="154" t="s">
        <v>9748</v>
      </c>
      <c r="BE538" s="154" t="s">
        <v>6218</v>
      </c>
      <c r="BF538" s="154" t="s">
        <v>7311</v>
      </c>
    </row>
    <row r="539" spans="1:59" x14ac:dyDescent="0.35">
      <c r="A539" s="98" t="s">
        <v>7479</v>
      </c>
      <c r="B539" s="289">
        <v>45239.424039351798</v>
      </c>
      <c r="C539" s="242" t="s">
        <v>1380</v>
      </c>
      <c r="D539" s="242" t="s">
        <v>8311</v>
      </c>
      <c r="E539" s="141" t="s">
        <v>102</v>
      </c>
      <c r="F539" s="242" t="s">
        <v>6213</v>
      </c>
      <c r="G539" s="242" t="s">
        <v>1248</v>
      </c>
      <c r="H539" s="276">
        <v>2007</v>
      </c>
      <c r="I539" s="242" t="s">
        <v>6230</v>
      </c>
      <c r="J539" s="242" t="s">
        <v>6215</v>
      </c>
      <c r="K539" s="242" t="s">
        <v>6216</v>
      </c>
      <c r="L539" s="242" t="s">
        <v>6218</v>
      </c>
      <c r="M539" s="242" t="s">
        <v>6267</v>
      </c>
      <c r="N539" s="242"/>
      <c r="O539" s="242" t="s">
        <v>6218</v>
      </c>
      <c r="S539" s="241">
        <v>160</v>
      </c>
      <c r="T539" s="242" t="s">
        <v>6215</v>
      </c>
      <c r="U539" s="242" t="s">
        <v>7390</v>
      </c>
      <c r="V539" s="242" t="s">
        <v>6218</v>
      </c>
      <c r="W539" s="242" t="s">
        <v>6219</v>
      </c>
      <c r="Y539" s="242">
        <v>1</v>
      </c>
      <c r="Z539" s="242">
        <v>1</v>
      </c>
      <c r="AA539" s="242">
        <v>2</v>
      </c>
      <c r="AB539" s="242">
        <v>4</v>
      </c>
      <c r="AC539" s="242" t="s">
        <v>6220</v>
      </c>
      <c r="AD539" s="242" t="s">
        <v>8312</v>
      </c>
      <c r="AF539" s="290">
        <v>2</v>
      </c>
      <c r="AG539" s="290">
        <v>6</v>
      </c>
      <c r="AH539" s="290">
        <v>8</v>
      </c>
      <c r="AJ539" s="269">
        <v>6000</v>
      </c>
      <c r="AK539" s="269">
        <v>4000</v>
      </c>
      <c r="AL539" s="242" t="s">
        <v>6474</v>
      </c>
      <c r="AM539" s="242" t="s">
        <v>6215</v>
      </c>
      <c r="AN539" s="242" t="s">
        <v>6262</v>
      </c>
      <c r="AP539" s="264">
        <v>4100</v>
      </c>
      <c r="AQ539" s="113">
        <f t="shared" si="26"/>
        <v>95.175971085075716</v>
      </c>
      <c r="AR539" s="18">
        <v>4350</v>
      </c>
      <c r="AS539" s="141" t="s">
        <v>6223</v>
      </c>
      <c r="AT539" s="96"/>
      <c r="AU539" s="18"/>
      <c r="AV539" s="18"/>
      <c r="AX539" s="242" t="s">
        <v>6215</v>
      </c>
      <c r="AY539" s="242" t="s">
        <v>6215</v>
      </c>
      <c r="AZ539" s="242" t="s">
        <v>6215</v>
      </c>
      <c r="BA539" s="242" t="s">
        <v>6215</v>
      </c>
      <c r="BB539" s="242" t="s">
        <v>6215</v>
      </c>
      <c r="BC539" s="242" t="s">
        <v>6235</v>
      </c>
      <c r="BD539" s="242" t="s">
        <v>6224</v>
      </c>
      <c r="BE539" s="242" t="s">
        <v>6218</v>
      </c>
      <c r="BF539" s="242" t="s">
        <v>6235</v>
      </c>
      <c r="BG539" s="98" t="s">
        <v>8313</v>
      </c>
    </row>
    <row r="540" spans="1:59" x14ac:dyDescent="0.35">
      <c r="A540" s="98" t="s">
        <v>11292</v>
      </c>
      <c r="B540" s="117">
        <v>45785.884166666663</v>
      </c>
      <c r="C540" s="98" t="s">
        <v>5092</v>
      </c>
      <c r="D540" s="98" t="s">
        <v>11358</v>
      </c>
      <c r="E540" s="98" t="s">
        <v>1382</v>
      </c>
      <c r="F540" s="98" t="s">
        <v>6469</v>
      </c>
      <c r="G540" s="98" t="s">
        <v>1248</v>
      </c>
      <c r="H540" s="98">
        <v>2014</v>
      </c>
      <c r="I540" s="98" t="s">
        <v>6294</v>
      </c>
      <c r="J540" s="98" t="s">
        <v>6215</v>
      </c>
      <c r="K540" s="154" t="s">
        <v>6216</v>
      </c>
      <c r="L540" s="154" t="s">
        <v>6215</v>
      </c>
      <c r="M540" s="154" t="s">
        <v>6267</v>
      </c>
      <c r="O540" s="154" t="s">
        <v>6215</v>
      </c>
      <c r="Q540" s="129">
        <v>168</v>
      </c>
      <c r="R540" s="129">
        <v>182</v>
      </c>
      <c r="S540" s="129">
        <v>350</v>
      </c>
      <c r="T540" s="154" t="s">
        <v>6215</v>
      </c>
      <c r="U540" s="154" t="s">
        <v>7390</v>
      </c>
      <c r="V540" s="154" t="s">
        <v>6215</v>
      </c>
      <c r="W540" s="154" t="s">
        <v>6296</v>
      </c>
      <c r="Y540" s="98">
        <v>4</v>
      </c>
      <c r="Z540" s="98">
        <v>10</v>
      </c>
      <c r="AA540" s="98">
        <v>3</v>
      </c>
      <c r="AB540" s="98">
        <v>17</v>
      </c>
      <c r="AC540" s="154" t="s">
        <v>6246</v>
      </c>
      <c r="AD540" s="154" t="s">
        <v>10365</v>
      </c>
      <c r="AF540" s="154">
        <v>6</v>
      </c>
      <c r="AG540" s="154">
        <v>5</v>
      </c>
      <c r="AH540" s="154">
        <v>11</v>
      </c>
      <c r="AJ540" s="154">
        <v>15000</v>
      </c>
      <c r="AK540" s="154">
        <v>8500</v>
      </c>
      <c r="AL540" s="154" t="s">
        <v>9905</v>
      </c>
      <c r="AM540" s="154" t="s">
        <v>6215</v>
      </c>
      <c r="AN540" s="154" t="s">
        <v>6262</v>
      </c>
      <c r="AP540" s="154">
        <v>5300</v>
      </c>
      <c r="AQ540" s="113">
        <f t="shared" si="26"/>
        <v>123.0323528660735</v>
      </c>
      <c r="AR540" s="154">
        <v>5800</v>
      </c>
      <c r="AS540" s="154" t="s">
        <v>6223</v>
      </c>
      <c r="AT540" s="154">
        <v>70000</v>
      </c>
      <c r="AU540" s="154">
        <v>32000</v>
      </c>
      <c r="AV540" s="154">
        <v>25000</v>
      </c>
      <c r="AX540" s="154" t="s">
        <v>6215</v>
      </c>
      <c r="AY540" s="154" t="s">
        <v>6215</v>
      </c>
      <c r="AZ540" s="154" t="s">
        <v>6215</v>
      </c>
      <c r="BA540" s="154" t="s">
        <v>6215</v>
      </c>
      <c r="BB540" s="154" t="s">
        <v>6215</v>
      </c>
      <c r="BC540" s="154" t="s">
        <v>10366</v>
      </c>
      <c r="BD540" s="154" t="s">
        <v>10367</v>
      </c>
      <c r="BE540" s="154" t="s">
        <v>6218</v>
      </c>
      <c r="BF540" s="154" t="s">
        <v>11359</v>
      </c>
    </row>
    <row r="541" spans="1:59" x14ac:dyDescent="0.35">
      <c r="A541" s="98" t="s">
        <v>8310</v>
      </c>
      <c r="B541" s="17">
        <v>45147.460625</v>
      </c>
      <c r="C541" s="154" t="s">
        <v>7774</v>
      </c>
      <c r="D541" s="98" t="s">
        <v>7775</v>
      </c>
      <c r="E541" s="131" t="s">
        <v>447</v>
      </c>
      <c r="F541" s="98" t="s">
        <v>6323</v>
      </c>
      <c r="G541" s="98" t="s">
        <v>1248</v>
      </c>
      <c r="H541" s="115">
        <v>2009</v>
      </c>
      <c r="I541" s="98" t="s">
        <v>6294</v>
      </c>
      <c r="J541" s="98" t="s">
        <v>6215</v>
      </c>
      <c r="K541" s="98" t="s">
        <v>6216</v>
      </c>
      <c r="L541" s="98" t="s">
        <v>6215</v>
      </c>
      <c r="M541" s="98" t="s">
        <v>6267</v>
      </c>
      <c r="O541" s="98" t="s">
        <v>6218</v>
      </c>
      <c r="S541" s="107">
        <v>164</v>
      </c>
      <c r="T541" s="98" t="s">
        <v>6215</v>
      </c>
      <c r="V541" s="98" t="s">
        <v>6215</v>
      </c>
      <c r="W541" s="98" t="s">
        <v>6268</v>
      </c>
      <c r="AB541" s="98">
        <v>12</v>
      </c>
      <c r="AC541" s="98" t="s">
        <v>6220</v>
      </c>
      <c r="AD541" s="98" t="s">
        <v>6695</v>
      </c>
      <c r="AJ541" s="18"/>
      <c r="AK541" s="18"/>
      <c r="AM541" s="98" t="s">
        <v>6215</v>
      </c>
      <c r="AN541" s="98" t="s">
        <v>6262</v>
      </c>
      <c r="AP541" s="264">
        <v>3700</v>
      </c>
      <c r="AQ541" s="113">
        <f t="shared" si="26"/>
        <v>85.890510491409799</v>
      </c>
      <c r="AR541" s="18">
        <v>6100</v>
      </c>
      <c r="AS541" s="141" t="s">
        <v>6223</v>
      </c>
      <c r="AT541" s="96"/>
      <c r="AU541" s="18"/>
      <c r="AV541" s="18"/>
      <c r="AX541" s="98" t="s">
        <v>6215</v>
      </c>
      <c r="AY541" s="98" t="s">
        <v>6215</v>
      </c>
      <c r="AZ541" s="98" t="s">
        <v>6215</v>
      </c>
      <c r="BA541" s="98" t="s">
        <v>6215</v>
      </c>
      <c r="BB541" s="98" t="s">
        <v>6218</v>
      </c>
      <c r="BD541" s="98" t="s">
        <v>6234</v>
      </c>
      <c r="BF541" s="98" t="s">
        <v>7284</v>
      </c>
      <c r="BG541" s="98" t="s">
        <v>7776</v>
      </c>
    </row>
    <row r="542" spans="1:59" x14ac:dyDescent="0.35">
      <c r="A542" s="98" t="s">
        <v>10688</v>
      </c>
      <c r="B542" s="334">
        <v>45673.497777777775</v>
      </c>
      <c r="C542" s="281" t="s">
        <v>4109</v>
      </c>
      <c r="D542" s="281" t="s">
        <v>6625</v>
      </c>
      <c r="E542" s="244" t="s">
        <v>14</v>
      </c>
      <c r="F542" s="281" t="s">
        <v>6213</v>
      </c>
      <c r="G542" s="281" t="s">
        <v>1245</v>
      </c>
      <c r="H542" s="335">
        <v>2018</v>
      </c>
      <c r="I542" s="281" t="s">
        <v>6230</v>
      </c>
      <c r="J542" s="281" t="s">
        <v>6215</v>
      </c>
      <c r="K542" s="281" t="s">
        <v>6216</v>
      </c>
      <c r="L542" s="281" t="s">
        <v>6215</v>
      </c>
      <c r="M542" s="281" t="s">
        <v>6231</v>
      </c>
      <c r="O542" s="281" t="s">
        <v>6218</v>
      </c>
      <c r="Q542" s="319">
        <v>20</v>
      </c>
      <c r="R542" s="319">
        <v>34</v>
      </c>
      <c r="S542" s="319">
        <f>Q542+R542</f>
        <v>54</v>
      </c>
      <c r="T542" s="281" t="s">
        <v>6215</v>
      </c>
      <c r="U542" s="281" t="s">
        <v>6474</v>
      </c>
      <c r="V542" s="281" t="s">
        <v>6218</v>
      </c>
      <c r="W542" s="281" t="s">
        <v>6268</v>
      </c>
      <c r="Y542" s="336">
        <v>2</v>
      </c>
      <c r="Z542" s="336">
        <v>1</v>
      </c>
      <c r="AA542" s="336">
        <v>1</v>
      </c>
      <c r="AB542" s="98">
        <f>SUM(Y542:AA542)</f>
        <v>4</v>
      </c>
      <c r="AC542" s="281" t="s">
        <v>6220</v>
      </c>
      <c r="AD542" s="281" t="s">
        <v>10751</v>
      </c>
      <c r="AF542" s="337">
        <v>1</v>
      </c>
      <c r="AG542" s="337">
        <v>4</v>
      </c>
      <c r="AH542" s="12">
        <f>SUM(AF542:AG542)</f>
        <v>5</v>
      </c>
      <c r="AJ542" s="338">
        <v>8500</v>
      </c>
      <c r="AK542" s="338">
        <v>7000</v>
      </c>
      <c r="AL542" s="281" t="s">
        <v>8267</v>
      </c>
      <c r="AM542" s="281" t="s">
        <v>6215</v>
      </c>
      <c r="AN542" s="281" t="s">
        <v>6262</v>
      </c>
      <c r="AP542" s="338">
        <v>3800</v>
      </c>
      <c r="AQ542" s="113">
        <f t="shared" si="26"/>
        <v>88.211875639826275</v>
      </c>
      <c r="AR542" s="338">
        <v>4300</v>
      </c>
      <c r="AS542" s="141" t="s">
        <v>6223</v>
      </c>
      <c r="AT542" s="338">
        <v>1550</v>
      </c>
      <c r="AU542" s="338">
        <v>72900</v>
      </c>
      <c r="AV542" s="338">
        <v>48500</v>
      </c>
      <c r="AX542" s="281" t="s">
        <v>6215</v>
      </c>
      <c r="AY542" s="281" t="s">
        <v>6215</v>
      </c>
      <c r="AZ542" s="281" t="s">
        <v>6215</v>
      </c>
      <c r="BA542" s="281" t="s">
        <v>6215</v>
      </c>
      <c r="BB542" s="281" t="s">
        <v>6215</v>
      </c>
      <c r="BC542" s="281" t="s">
        <v>6892</v>
      </c>
      <c r="BD542" s="281" t="s">
        <v>6892</v>
      </c>
      <c r="BE542" s="281" t="s">
        <v>6218</v>
      </c>
      <c r="BF542" s="281" t="s">
        <v>6218</v>
      </c>
    </row>
    <row r="543" spans="1:59" x14ac:dyDescent="0.35">
      <c r="A543" s="98" t="s">
        <v>7773</v>
      </c>
      <c r="B543" s="289">
        <v>45258.570243055598</v>
      </c>
      <c r="C543" s="242" t="s">
        <v>1511</v>
      </c>
      <c r="D543" s="242" t="s">
        <v>8455</v>
      </c>
      <c r="E543" s="98" t="s">
        <v>355</v>
      </c>
      <c r="F543" s="242" t="s">
        <v>6213</v>
      </c>
      <c r="G543" s="242" t="s">
        <v>1248</v>
      </c>
      <c r="H543" s="276">
        <v>2014</v>
      </c>
      <c r="I543" s="242" t="s">
        <v>6214</v>
      </c>
      <c r="J543" s="242" t="s">
        <v>6215</v>
      </c>
      <c r="K543" s="242" t="s">
        <v>6216</v>
      </c>
      <c r="L543" s="242" t="s">
        <v>6215</v>
      </c>
      <c r="M543" s="242" t="s">
        <v>6217</v>
      </c>
      <c r="N543" s="242"/>
      <c r="O543" s="242" t="s">
        <v>6218</v>
      </c>
      <c r="S543" s="241">
        <v>383</v>
      </c>
      <c r="T543" s="242" t="s">
        <v>6215</v>
      </c>
      <c r="U543" s="242" t="s">
        <v>8150</v>
      </c>
      <c r="V543" s="242" t="s">
        <v>6215</v>
      </c>
      <c r="W543" s="242" t="s">
        <v>6219</v>
      </c>
      <c r="Y543" s="242">
        <v>4</v>
      </c>
      <c r="Z543" s="242">
        <v>5</v>
      </c>
      <c r="AA543" s="242">
        <v>0</v>
      </c>
      <c r="AB543" s="242">
        <v>9</v>
      </c>
      <c r="AC543" s="242" t="s">
        <v>6254</v>
      </c>
      <c r="AD543" s="242" t="s">
        <v>8456</v>
      </c>
      <c r="AF543" s="290">
        <v>6</v>
      </c>
      <c r="AG543" s="290">
        <v>18</v>
      </c>
      <c r="AH543" s="290">
        <v>24</v>
      </c>
      <c r="AJ543" s="269">
        <v>25000</v>
      </c>
      <c r="AK543" s="269">
        <v>12000</v>
      </c>
      <c r="AL543" s="242" t="s">
        <v>7392</v>
      </c>
      <c r="AM543" s="242" t="s">
        <v>6215</v>
      </c>
      <c r="AN543" s="242" t="s">
        <v>6233</v>
      </c>
      <c r="AP543" s="272">
        <v>4100</v>
      </c>
      <c r="AQ543" s="113">
        <f t="shared" si="26"/>
        <v>95.175971085075716</v>
      </c>
      <c r="AR543" s="273">
        <v>6000</v>
      </c>
      <c r="AS543" s="141" t="s">
        <v>6223</v>
      </c>
      <c r="AT543" s="274">
        <v>30000</v>
      </c>
      <c r="AU543" s="273">
        <v>200000</v>
      </c>
      <c r="AV543" s="273">
        <v>200000</v>
      </c>
      <c r="AX543" s="242" t="s">
        <v>6215</v>
      </c>
      <c r="AY543" s="242" t="s">
        <v>6215</v>
      </c>
      <c r="AZ543" s="242" t="s">
        <v>6215</v>
      </c>
      <c r="BA543" s="242" t="s">
        <v>6215</v>
      </c>
      <c r="BB543" s="242" t="s">
        <v>6218</v>
      </c>
      <c r="BC543" s="242" t="s">
        <v>8285</v>
      </c>
      <c r="BD543" s="242" t="s">
        <v>6270</v>
      </c>
      <c r="BE543" s="242" t="s">
        <v>6218</v>
      </c>
      <c r="BF543" s="242" t="s">
        <v>6271</v>
      </c>
      <c r="BG543" s="98" t="s">
        <v>8457</v>
      </c>
    </row>
    <row r="544" spans="1:59" x14ac:dyDescent="0.35">
      <c r="A544" s="98" t="s">
        <v>10110</v>
      </c>
      <c r="B544" s="17">
        <v>45509.545104166667</v>
      </c>
      <c r="C544" s="154" t="s">
        <v>9963</v>
      </c>
      <c r="D544" s="154" t="s">
        <v>9964</v>
      </c>
      <c r="E544" s="244" t="s">
        <v>14</v>
      </c>
      <c r="F544" s="154" t="s">
        <v>6213</v>
      </c>
      <c r="G544" s="154" t="s">
        <v>1245</v>
      </c>
      <c r="H544" s="115">
        <v>2008</v>
      </c>
      <c r="I544" s="154" t="s">
        <v>6214</v>
      </c>
      <c r="J544" s="154" t="s">
        <v>6215</v>
      </c>
      <c r="K544" s="154" t="s">
        <v>6216</v>
      </c>
      <c r="L544" s="154" t="s">
        <v>6215</v>
      </c>
      <c r="M544" s="154" t="s">
        <v>6231</v>
      </c>
      <c r="O544" s="154" t="s">
        <v>6218</v>
      </c>
      <c r="Q544" s="243">
        <v>40</v>
      </c>
      <c r="R544" s="243">
        <v>60</v>
      </c>
      <c r="S544" s="243">
        <f>Q544+R544</f>
        <v>100</v>
      </c>
      <c r="T544" s="244" t="s">
        <v>6215</v>
      </c>
      <c r="U544" s="154" t="s">
        <v>8150</v>
      </c>
      <c r="V544" s="154" t="s">
        <v>6215</v>
      </c>
      <c r="W544" s="154" t="s">
        <v>6219</v>
      </c>
      <c r="Y544" s="244">
        <v>3</v>
      </c>
      <c r="Z544" s="244">
        <v>2</v>
      </c>
      <c r="AA544" s="244">
        <v>1</v>
      </c>
      <c r="AB544" s="98">
        <f>Y544+Z544+AA544</f>
        <v>6</v>
      </c>
      <c r="AC544" s="154" t="s">
        <v>6220</v>
      </c>
      <c r="AD544" s="154" t="s">
        <v>9965</v>
      </c>
      <c r="AF544" s="315">
        <v>8</v>
      </c>
      <c r="AG544" s="315">
        <v>2</v>
      </c>
      <c r="AH544" s="12">
        <f>AF544+AG544</f>
        <v>10</v>
      </c>
      <c r="AJ544" s="316">
        <v>12000</v>
      </c>
      <c r="AK544" s="316">
        <v>8000</v>
      </c>
      <c r="AL544" s="154" t="s">
        <v>7392</v>
      </c>
      <c r="AM544" s="154" t="s">
        <v>6215</v>
      </c>
      <c r="AN544" s="154" t="s">
        <v>6262</v>
      </c>
      <c r="AP544" s="316">
        <v>3800</v>
      </c>
      <c r="AQ544" s="113">
        <f t="shared" si="26"/>
        <v>88.211875639826275</v>
      </c>
      <c r="AR544" s="316">
        <v>11500</v>
      </c>
      <c r="AS544" s="141" t="s">
        <v>6223</v>
      </c>
      <c r="AT544" s="317">
        <v>2000</v>
      </c>
      <c r="AU544" s="317">
        <v>500000</v>
      </c>
      <c r="AV544" s="317">
        <v>200000</v>
      </c>
      <c r="AW544" s="154"/>
      <c r="AX544" s="154" t="s">
        <v>6215</v>
      </c>
      <c r="AY544" s="154" t="s">
        <v>6215</v>
      </c>
      <c r="AZ544" s="154" t="s">
        <v>6215</v>
      </c>
      <c r="BA544" s="154" t="s">
        <v>6215</v>
      </c>
      <c r="BB544" s="154" t="s">
        <v>6215</v>
      </c>
      <c r="BC544" s="154" t="s">
        <v>9966</v>
      </c>
      <c r="BD544" s="154" t="s">
        <v>6774</v>
      </c>
      <c r="BE544" s="154" t="s">
        <v>6218</v>
      </c>
      <c r="BF544" s="154" t="s">
        <v>8623</v>
      </c>
    </row>
    <row r="545" spans="1:59" x14ac:dyDescent="0.35">
      <c r="A545" s="98" t="s">
        <v>8454</v>
      </c>
      <c r="B545" s="17">
        <v>45205.649687500001</v>
      </c>
      <c r="C545" s="98" t="s">
        <v>1016</v>
      </c>
      <c r="D545" s="141" t="s">
        <v>8113</v>
      </c>
      <c r="E545" s="141" t="s">
        <v>809</v>
      </c>
      <c r="F545" s="141" t="s">
        <v>6286</v>
      </c>
      <c r="G545" s="141" t="s">
        <v>1245</v>
      </c>
      <c r="H545" s="288">
        <v>2021</v>
      </c>
      <c r="I545" s="141" t="s">
        <v>6230</v>
      </c>
      <c r="J545" s="141" t="s">
        <v>6215</v>
      </c>
      <c r="K545" s="141" t="s">
        <v>6216</v>
      </c>
      <c r="L545" s="141" t="s">
        <v>6218</v>
      </c>
      <c r="M545" s="141" t="s">
        <v>6217</v>
      </c>
      <c r="N545" s="141"/>
      <c r="O545" s="141" t="s">
        <v>6215</v>
      </c>
      <c r="S545" s="237">
        <v>98</v>
      </c>
      <c r="T545" s="141" t="s">
        <v>6215</v>
      </c>
      <c r="U545" s="141" t="s">
        <v>7390</v>
      </c>
      <c r="V545" s="141" t="s">
        <v>6218</v>
      </c>
      <c r="W545" s="141" t="s">
        <v>6268</v>
      </c>
      <c r="Y545" s="98">
        <v>2</v>
      </c>
      <c r="Z545" s="98">
        <v>2</v>
      </c>
      <c r="AA545" s="98">
        <v>0</v>
      </c>
      <c r="AB545" s="141">
        <v>4</v>
      </c>
      <c r="AC545" s="141" t="s">
        <v>6246</v>
      </c>
      <c r="AD545" s="141" t="s">
        <v>8114</v>
      </c>
      <c r="AJ545" s="18"/>
      <c r="AK545" s="18"/>
      <c r="AM545" s="141" t="s">
        <v>6218</v>
      </c>
      <c r="AN545" s="141" t="s">
        <v>6476</v>
      </c>
      <c r="AP545" s="264">
        <v>2500</v>
      </c>
      <c r="AQ545" s="113">
        <f t="shared" si="26"/>
        <v>58.034128710412027</v>
      </c>
      <c r="AR545" s="18">
        <v>47000</v>
      </c>
      <c r="AS545" s="141" t="s">
        <v>6223</v>
      </c>
      <c r="AT545" s="96"/>
      <c r="AU545" s="18">
        <v>2000000</v>
      </c>
      <c r="AV545" s="18"/>
      <c r="AX545" s="141" t="s">
        <v>6218</v>
      </c>
      <c r="AY545" s="141" t="s">
        <v>6215</v>
      </c>
      <c r="AZ545" s="141" t="s">
        <v>6215</v>
      </c>
      <c r="BA545" s="141" t="s">
        <v>6218</v>
      </c>
      <c r="BB545" s="141" t="s">
        <v>6218</v>
      </c>
      <c r="BC545" s="141" t="s">
        <v>8115</v>
      </c>
      <c r="BD545" s="141" t="s">
        <v>8116</v>
      </c>
      <c r="BE545" s="141" t="s">
        <v>6218</v>
      </c>
      <c r="BF545" s="141" t="s">
        <v>7311</v>
      </c>
      <c r="BG545" s="98" t="s">
        <v>8117</v>
      </c>
    </row>
    <row r="546" spans="1:59" x14ac:dyDescent="0.35">
      <c r="A546" s="98" t="s">
        <v>8112</v>
      </c>
      <c r="B546" s="17">
        <v>45114.578217592592</v>
      </c>
      <c r="C546" s="98" t="s">
        <v>778</v>
      </c>
      <c r="D546" s="98" t="s">
        <v>7232</v>
      </c>
      <c r="E546" s="244" t="s">
        <v>476</v>
      </c>
      <c r="F546" s="141" t="s">
        <v>6870</v>
      </c>
      <c r="G546" s="141" t="s">
        <v>1245</v>
      </c>
      <c r="H546" s="115">
        <v>2013</v>
      </c>
      <c r="I546" s="98" t="s">
        <v>6294</v>
      </c>
      <c r="J546" s="98" t="s">
        <v>6295</v>
      </c>
      <c r="K546" s="98" t="s">
        <v>6216</v>
      </c>
      <c r="L546" s="98" t="s">
        <v>6218</v>
      </c>
      <c r="M546" s="98" t="s">
        <v>6231</v>
      </c>
      <c r="O546" s="98" t="s">
        <v>6215</v>
      </c>
      <c r="S546" s="107">
        <v>200</v>
      </c>
      <c r="T546" s="98" t="s">
        <v>6215</v>
      </c>
      <c r="V546" s="98" t="s">
        <v>6215</v>
      </c>
      <c r="W546" s="98" t="s">
        <v>6268</v>
      </c>
      <c r="AB546" s="98">
        <v>12</v>
      </c>
      <c r="AC546" s="98" t="s">
        <v>6246</v>
      </c>
      <c r="AD546" s="98" t="s">
        <v>7233</v>
      </c>
      <c r="AJ546" s="18"/>
      <c r="AK546" s="18"/>
      <c r="AN546" s="98" t="s">
        <v>6262</v>
      </c>
      <c r="AP546" s="264">
        <v>4000</v>
      </c>
      <c r="AQ546" s="113">
        <f t="shared" si="26"/>
        <v>92.85460593665924</v>
      </c>
      <c r="AR546" s="18">
        <v>6500</v>
      </c>
      <c r="AS546" s="141" t="s">
        <v>6223</v>
      </c>
      <c r="AT546" s="96"/>
      <c r="AU546" s="18">
        <v>100000</v>
      </c>
      <c r="AV546" s="18"/>
      <c r="AX546" s="98" t="s">
        <v>6215</v>
      </c>
      <c r="AY546" s="98" t="s">
        <v>6215</v>
      </c>
      <c r="AZ546" s="98" t="s">
        <v>6215</v>
      </c>
      <c r="BA546" s="98" t="s">
        <v>6215</v>
      </c>
      <c r="BB546" s="98" t="s">
        <v>6215</v>
      </c>
      <c r="BD546" s="98" t="s">
        <v>6379</v>
      </c>
      <c r="BF546" s="98" t="s">
        <v>7123</v>
      </c>
      <c r="BG546" s="98" t="s">
        <v>7234</v>
      </c>
    </row>
    <row r="547" spans="1:59" x14ac:dyDescent="0.35">
      <c r="A547" s="98" t="s">
        <v>7231</v>
      </c>
      <c r="B547" s="17">
        <v>45036.495891203704</v>
      </c>
      <c r="C547" s="98" t="s">
        <v>6561</v>
      </c>
      <c r="D547" s="98" t="s">
        <v>6562</v>
      </c>
      <c r="E547" s="98" t="s">
        <v>32</v>
      </c>
      <c r="F547" s="98" t="s">
        <v>6213</v>
      </c>
      <c r="G547" s="98" t="s">
        <v>1245</v>
      </c>
      <c r="H547" s="115">
        <v>2011</v>
      </c>
      <c r="I547" s="98" t="s">
        <v>6230</v>
      </c>
      <c r="J547" s="98" t="s">
        <v>6215</v>
      </c>
      <c r="K547" s="98" t="s">
        <v>6216</v>
      </c>
      <c r="L547" s="98" t="s">
        <v>6215</v>
      </c>
      <c r="M547" s="98" t="s">
        <v>6217</v>
      </c>
      <c r="O547" s="98" t="s">
        <v>6215</v>
      </c>
      <c r="S547" s="107">
        <v>60</v>
      </c>
      <c r="T547" s="98" t="s">
        <v>6215</v>
      </c>
      <c r="V547" s="98" t="s">
        <v>6215</v>
      </c>
      <c r="W547" s="98" t="s">
        <v>6219</v>
      </c>
      <c r="AB547" s="98">
        <v>4</v>
      </c>
      <c r="AC547" s="98" t="s">
        <v>6220</v>
      </c>
      <c r="AD547" s="98" t="s">
        <v>6563</v>
      </c>
      <c r="AJ547" s="18"/>
      <c r="AK547" s="18"/>
      <c r="AM547" s="98" t="s">
        <v>6215</v>
      </c>
      <c r="AN547" s="98" t="s">
        <v>6233</v>
      </c>
      <c r="AP547" s="264">
        <v>4200</v>
      </c>
      <c r="AQ547" s="113">
        <f t="shared" si="26"/>
        <v>97.497336233492206</v>
      </c>
      <c r="AR547" s="18">
        <v>5000</v>
      </c>
      <c r="AS547" s="141" t="s">
        <v>6223</v>
      </c>
      <c r="AT547" s="96"/>
      <c r="AU547" s="18">
        <v>300000</v>
      </c>
      <c r="AV547" s="18"/>
      <c r="AX547" s="98" t="s">
        <v>6215</v>
      </c>
      <c r="AY547" s="98" t="s">
        <v>6215</v>
      </c>
      <c r="AZ547" s="98" t="s">
        <v>6215</v>
      </c>
      <c r="BA547" s="98" t="s">
        <v>6215</v>
      </c>
      <c r="BB547" s="98" t="s">
        <v>6215</v>
      </c>
      <c r="BD547" s="98" t="s">
        <v>6564</v>
      </c>
      <c r="BF547" s="98" t="s">
        <v>6235</v>
      </c>
      <c r="BG547" s="98" t="s">
        <v>6565</v>
      </c>
    </row>
    <row r="548" spans="1:59" x14ac:dyDescent="0.35">
      <c r="A548" s="98" t="s">
        <v>8922</v>
      </c>
      <c r="B548" s="17">
        <v>45371.771874999999</v>
      </c>
      <c r="C548" t="s">
        <v>8937</v>
      </c>
      <c r="D548" t="s">
        <v>8938</v>
      </c>
      <c r="E548" s="98" t="s">
        <v>139</v>
      </c>
      <c r="F548" t="s">
        <v>6213</v>
      </c>
      <c r="G548" t="s">
        <v>1245</v>
      </c>
      <c r="H548" s="275">
        <v>2013</v>
      </c>
      <c r="I548" t="s">
        <v>6214</v>
      </c>
      <c r="J548" t="s">
        <v>6215</v>
      </c>
      <c r="K548" t="s">
        <v>6216</v>
      </c>
      <c r="L548" t="s">
        <v>6215</v>
      </c>
      <c r="M548" t="s">
        <v>6217</v>
      </c>
      <c r="O548" t="s">
        <v>6218</v>
      </c>
      <c r="S548" s="107">
        <v>750</v>
      </c>
      <c r="T548" s="98" t="s">
        <v>6215</v>
      </c>
      <c r="U548" t="s">
        <v>7390</v>
      </c>
      <c r="V548" t="s">
        <v>6215</v>
      </c>
      <c r="W548" t="s">
        <v>6219</v>
      </c>
      <c r="Y548" s="98">
        <v>4</v>
      </c>
      <c r="Z548" s="98">
        <v>4</v>
      </c>
      <c r="AA548" s="98">
        <v>0</v>
      </c>
      <c r="AB548" s="98">
        <f>SUM(Y548:AA548)</f>
        <v>8</v>
      </c>
      <c r="AC548" t="s">
        <v>6220</v>
      </c>
      <c r="AD548" t="s">
        <v>8939</v>
      </c>
      <c r="AF548" s="12">
        <v>4</v>
      </c>
      <c r="AG548" s="12">
        <v>17</v>
      </c>
      <c r="AH548" s="12">
        <f>SUM(AF548:AG548)</f>
        <v>21</v>
      </c>
      <c r="AJ548" s="238">
        <v>20000</v>
      </c>
      <c r="AK548" s="238">
        <v>18000</v>
      </c>
      <c r="AL548" t="s">
        <v>8267</v>
      </c>
      <c r="AM548" t="s">
        <v>6215</v>
      </c>
      <c r="AN548" t="s">
        <v>6389</v>
      </c>
      <c r="AP548" s="149">
        <v>2500</v>
      </c>
      <c r="AQ548" s="113">
        <f t="shared" si="26"/>
        <v>58.034128710412027</v>
      </c>
      <c r="AR548">
        <v>7250</v>
      </c>
      <c r="AS548" s="141" t="s">
        <v>6223</v>
      </c>
      <c r="AT548" s="96">
        <v>7350</v>
      </c>
      <c r="AU548" s="18">
        <v>200000</v>
      </c>
      <c r="AV548" s="18">
        <v>150000</v>
      </c>
      <c r="AX548" t="s">
        <v>6218</v>
      </c>
      <c r="AY548" t="s">
        <v>6215</v>
      </c>
      <c r="AZ548" t="s">
        <v>6215</v>
      </c>
      <c r="BA548" t="s">
        <v>6218</v>
      </c>
      <c r="BB548" t="s">
        <v>6218</v>
      </c>
      <c r="BC548" t="s">
        <v>8940</v>
      </c>
      <c r="BD548" t="s">
        <v>8941</v>
      </c>
      <c r="BE548" t="s">
        <v>6218</v>
      </c>
      <c r="BF548" t="s">
        <v>7189</v>
      </c>
    </row>
    <row r="549" spans="1:59" x14ac:dyDescent="0.35">
      <c r="A549" s="98" t="s">
        <v>8800</v>
      </c>
      <c r="B549" s="17">
        <v>45344.683321759258</v>
      </c>
      <c r="C549" s="98" t="s">
        <v>1856</v>
      </c>
      <c r="D549" s="98" t="s">
        <v>8788</v>
      </c>
      <c r="E549" s="98" t="s">
        <v>102</v>
      </c>
      <c r="F549" s="98" t="s">
        <v>6213</v>
      </c>
      <c r="G549" s="98" t="s">
        <v>1245</v>
      </c>
      <c r="H549" s="98">
        <v>1994</v>
      </c>
      <c r="I549" s="98" t="s">
        <v>6230</v>
      </c>
      <c r="J549" s="98" t="s">
        <v>6215</v>
      </c>
      <c r="K549" s="98" t="s">
        <v>6216</v>
      </c>
      <c r="L549" s="98" t="s">
        <v>6218</v>
      </c>
      <c r="M549" s="98" t="s">
        <v>6217</v>
      </c>
      <c r="O549" s="98" t="s">
        <v>6218</v>
      </c>
      <c r="S549" s="107">
        <v>145</v>
      </c>
      <c r="T549" s="98" t="s">
        <v>6215</v>
      </c>
      <c r="U549" s="98" t="s">
        <v>8150</v>
      </c>
      <c r="V549" s="98" t="s">
        <v>6215</v>
      </c>
      <c r="W549" s="98" t="s">
        <v>6268</v>
      </c>
      <c r="Y549" s="98">
        <v>4</v>
      </c>
      <c r="Z549" s="98">
        <v>4</v>
      </c>
      <c r="AA549" s="98">
        <v>0</v>
      </c>
      <c r="AB549" s="98">
        <f>SUM(Y549:AA549)</f>
        <v>8</v>
      </c>
      <c r="AC549" s="98" t="s">
        <v>6757</v>
      </c>
      <c r="AD549" s="98" t="s">
        <v>8789</v>
      </c>
      <c r="AF549" s="12">
        <v>8</v>
      </c>
      <c r="AG549" s="12">
        <v>3</v>
      </c>
      <c r="AH549" s="12">
        <f>SUM(AF549:AG549)</f>
        <v>11</v>
      </c>
      <c r="AJ549" s="18">
        <v>17000</v>
      </c>
      <c r="AK549" s="18">
        <v>9000</v>
      </c>
      <c r="AL549" s="98" t="s">
        <v>8267</v>
      </c>
      <c r="AM549" s="98" t="s">
        <v>6215</v>
      </c>
      <c r="AN549" s="98" t="s">
        <v>6248</v>
      </c>
      <c r="AP549" s="149">
        <v>5500</v>
      </c>
      <c r="AQ549" s="113">
        <f t="shared" si="26"/>
        <v>127.67508316290645</v>
      </c>
      <c r="AR549" s="18">
        <v>7500</v>
      </c>
      <c r="AS549" s="141" t="s">
        <v>6223</v>
      </c>
      <c r="AT549" s="298">
        <v>600000</v>
      </c>
      <c r="AU549" s="18">
        <v>600000</v>
      </c>
      <c r="AV549" s="18">
        <v>100000</v>
      </c>
      <c r="AX549" s="98" t="s">
        <v>6215</v>
      </c>
      <c r="AY549" s="98" t="s">
        <v>6215</v>
      </c>
      <c r="AZ549" s="98" t="s">
        <v>6215</v>
      </c>
      <c r="BA549" s="98" t="s">
        <v>6215</v>
      </c>
      <c r="BB549" s="98" t="s">
        <v>6215</v>
      </c>
      <c r="BC549" s="98" t="s">
        <v>8790</v>
      </c>
      <c r="BD549" s="98" t="s">
        <v>8791</v>
      </c>
      <c r="BE549" s="98" t="s">
        <v>6215</v>
      </c>
      <c r="BF549" s="98" t="s">
        <v>8792</v>
      </c>
      <c r="BG549" s="98" t="s">
        <v>8793</v>
      </c>
    </row>
    <row r="550" spans="1:59" x14ac:dyDescent="0.35">
      <c r="A550" s="98" t="s">
        <v>6560</v>
      </c>
      <c r="B550" s="17">
        <v>45134.376168981478</v>
      </c>
      <c r="C550" s="98" t="s">
        <v>1063</v>
      </c>
      <c r="D550" s="98" t="s">
        <v>7506</v>
      </c>
      <c r="E550" t="s">
        <v>32</v>
      </c>
      <c r="F550" s="98" t="s">
        <v>6213</v>
      </c>
      <c r="G550" s="98" t="s">
        <v>1245</v>
      </c>
      <c r="H550" s="115">
        <v>2010</v>
      </c>
      <c r="I550" s="98" t="s">
        <v>6214</v>
      </c>
      <c r="J550" s="98" t="s">
        <v>6215</v>
      </c>
      <c r="K550" s="98" t="s">
        <v>6216</v>
      </c>
      <c r="L550" s="98" t="s">
        <v>6215</v>
      </c>
      <c r="M550" s="98" t="s">
        <v>6217</v>
      </c>
      <c r="O550" s="98" t="s">
        <v>6215</v>
      </c>
      <c r="S550" s="107">
        <v>340</v>
      </c>
      <c r="T550" s="98" t="s">
        <v>6215</v>
      </c>
      <c r="V550" s="98" t="s">
        <v>6218</v>
      </c>
      <c r="W550" s="98" t="s">
        <v>6268</v>
      </c>
      <c r="AB550" s="98">
        <v>4</v>
      </c>
      <c r="AC550" s="98" t="s">
        <v>6220</v>
      </c>
      <c r="AD550" s="98" t="s">
        <v>7507</v>
      </c>
      <c r="AJ550" s="18"/>
      <c r="AK550" s="18"/>
      <c r="AM550" s="98" t="s">
        <v>6215</v>
      </c>
      <c r="AN550" s="98" t="s">
        <v>6262</v>
      </c>
      <c r="AP550" s="268">
        <v>4200</v>
      </c>
      <c r="AQ550" s="113">
        <f t="shared" si="26"/>
        <v>97.497336233492206</v>
      </c>
      <c r="AR550" s="269">
        <v>4800</v>
      </c>
      <c r="AS550" s="141" t="s">
        <v>6223</v>
      </c>
      <c r="AT550" s="266">
        <v>5200</v>
      </c>
      <c r="AU550" s="269">
        <v>315000</v>
      </c>
      <c r="AV550" s="269">
        <v>210000</v>
      </c>
      <c r="AX550" s="98" t="s">
        <v>6215</v>
      </c>
      <c r="AY550" s="98" t="s">
        <v>6215</v>
      </c>
      <c r="AZ550" s="98" t="s">
        <v>6215</v>
      </c>
      <c r="BA550" s="98" t="s">
        <v>6215</v>
      </c>
      <c r="BB550" s="98" t="s">
        <v>6218</v>
      </c>
      <c r="BD550" s="98" t="s">
        <v>7508</v>
      </c>
      <c r="BF550" s="98" t="s">
        <v>6235</v>
      </c>
      <c r="BG550" s="98" t="s">
        <v>7509</v>
      </c>
    </row>
    <row r="551" spans="1:59" x14ac:dyDescent="0.35">
      <c r="A551" s="98" t="s">
        <v>7505</v>
      </c>
      <c r="B551" s="17">
        <v>45012.596562500003</v>
      </c>
      <c r="C551" s="98" t="s">
        <v>638</v>
      </c>
      <c r="D551" s="98" t="s">
        <v>6431</v>
      </c>
      <c r="E551" s="98" t="s">
        <v>577</v>
      </c>
      <c r="F551" s="98" t="s">
        <v>6432</v>
      </c>
      <c r="G551" s="98" t="s">
        <v>1245</v>
      </c>
      <c r="H551" s="115">
        <v>2021</v>
      </c>
      <c r="I551" s="98" t="s">
        <v>6230</v>
      </c>
      <c r="J551" s="98" t="s">
        <v>6215</v>
      </c>
      <c r="K551" s="98" t="s">
        <v>6216</v>
      </c>
      <c r="L551" s="98" t="s">
        <v>6215</v>
      </c>
      <c r="M551" s="98" t="s">
        <v>6267</v>
      </c>
      <c r="O551" s="98" t="s">
        <v>6218</v>
      </c>
      <c r="S551" s="107">
        <v>280</v>
      </c>
      <c r="T551" s="98" t="s">
        <v>6215</v>
      </c>
      <c r="V551" s="98" t="s">
        <v>6218</v>
      </c>
      <c r="W551" s="98" t="s">
        <v>6219</v>
      </c>
      <c r="AB551" s="98">
        <v>14</v>
      </c>
      <c r="AC551" s="98" t="s">
        <v>6220</v>
      </c>
      <c r="AD551" s="98" t="s">
        <v>6433</v>
      </c>
      <c r="AJ551" s="18"/>
      <c r="AK551" s="18"/>
      <c r="AN551" s="98" t="s">
        <v>6233</v>
      </c>
      <c r="AP551" s="264">
        <v>3500</v>
      </c>
      <c r="AQ551" s="113">
        <f t="shared" si="26"/>
        <v>81.247780194576833</v>
      </c>
      <c r="AR551" s="18">
        <v>4800</v>
      </c>
      <c r="AS551" s="141" t="s">
        <v>6223</v>
      </c>
      <c r="AT551" s="96"/>
      <c r="AU551" s="18">
        <v>100000</v>
      </c>
      <c r="AV551" s="18"/>
      <c r="AX551" s="98" t="s">
        <v>6215</v>
      </c>
      <c r="AY551" s="98" t="s">
        <v>6215</v>
      </c>
      <c r="AZ551" s="98" t="s">
        <v>6215</v>
      </c>
      <c r="BA551" s="98" t="s">
        <v>6215</v>
      </c>
      <c r="BB551" s="98" t="s">
        <v>6218</v>
      </c>
      <c r="BD551" s="98" t="s">
        <v>6379</v>
      </c>
      <c r="BF551" s="98" t="s">
        <v>6434</v>
      </c>
      <c r="BG551" s="98" t="s">
        <v>6435</v>
      </c>
    </row>
    <row r="552" spans="1:59" x14ac:dyDescent="0.35">
      <c r="A552" s="98" t="s">
        <v>11767</v>
      </c>
      <c r="B552" s="17">
        <v>45518.467418981483</v>
      </c>
      <c r="C552" s="154" t="s">
        <v>10089</v>
      </c>
      <c r="D552" s="154" t="s">
        <v>10090</v>
      </c>
      <c r="E552" s="244" t="s">
        <v>14</v>
      </c>
      <c r="F552" s="154" t="s">
        <v>6213</v>
      </c>
      <c r="G552" s="154" t="s">
        <v>1245</v>
      </c>
      <c r="H552" s="115">
        <v>2019</v>
      </c>
      <c r="I552" s="154" t="s">
        <v>6230</v>
      </c>
      <c r="J552" s="154" t="s">
        <v>6218</v>
      </c>
      <c r="K552" s="154" t="s">
        <v>6216</v>
      </c>
      <c r="L552" s="154" t="s">
        <v>6215</v>
      </c>
      <c r="M552" s="154" t="s">
        <v>6217</v>
      </c>
      <c r="O552" s="154" t="s">
        <v>6215</v>
      </c>
      <c r="Q552" s="243">
        <v>35</v>
      </c>
      <c r="R552" s="243">
        <v>45</v>
      </c>
      <c r="S552" s="243">
        <f>Q552+R552</f>
        <v>80</v>
      </c>
      <c r="T552" s="244" t="s">
        <v>6215</v>
      </c>
      <c r="U552" s="154" t="s">
        <v>7390</v>
      </c>
      <c r="V552" s="154" t="s">
        <v>6215</v>
      </c>
      <c r="W552" s="154" t="s">
        <v>6219</v>
      </c>
      <c r="Y552" s="244">
        <v>1</v>
      </c>
      <c r="Z552" s="244">
        <v>1</v>
      </c>
      <c r="AA552" s="244">
        <v>1</v>
      </c>
      <c r="AB552" s="98">
        <f>Y552+Z552+AA552</f>
        <v>3</v>
      </c>
      <c r="AC552" s="154" t="s">
        <v>6220</v>
      </c>
      <c r="AD552" s="154" t="s">
        <v>9168</v>
      </c>
      <c r="AF552" s="315">
        <v>1</v>
      </c>
      <c r="AG552" s="315">
        <v>5</v>
      </c>
      <c r="AH552" s="12">
        <f>AF552+AG552</f>
        <v>6</v>
      </c>
      <c r="AJ552" s="316">
        <v>10000</v>
      </c>
      <c r="AK552" s="316">
        <v>5000</v>
      </c>
      <c r="AL552" s="154" t="s">
        <v>8267</v>
      </c>
      <c r="AM552" s="154" t="s">
        <v>6215</v>
      </c>
      <c r="AN552" s="154" t="s">
        <v>6262</v>
      </c>
      <c r="AP552" s="316">
        <v>3500</v>
      </c>
      <c r="AQ552" s="113">
        <f t="shared" si="26"/>
        <v>81.247780194576833</v>
      </c>
      <c r="AR552" s="316">
        <v>5500</v>
      </c>
      <c r="AS552" s="141" t="s">
        <v>6223</v>
      </c>
      <c r="AT552" s="317">
        <v>2500</v>
      </c>
      <c r="AU552" s="317">
        <v>120000</v>
      </c>
      <c r="AV552" s="317">
        <v>80000</v>
      </c>
      <c r="AW552" s="154"/>
      <c r="AX552" s="154" t="s">
        <v>6215</v>
      </c>
      <c r="AY552" s="154" t="s">
        <v>6215</v>
      </c>
      <c r="AZ552" s="154" t="s">
        <v>6215</v>
      </c>
      <c r="BA552" s="154" t="s">
        <v>6215</v>
      </c>
      <c r="BB552" s="154" t="s">
        <v>6215</v>
      </c>
      <c r="BC552" s="154" t="s">
        <v>6218</v>
      </c>
      <c r="BD552" s="154" t="s">
        <v>8622</v>
      </c>
      <c r="BE552" s="154" t="s">
        <v>6215</v>
      </c>
      <c r="BF552" s="154" t="s">
        <v>6218</v>
      </c>
    </row>
    <row r="553" spans="1:59" x14ac:dyDescent="0.35">
      <c r="A553" s="98" t="s">
        <v>10616</v>
      </c>
      <c r="B553" s="17">
        <v>45614.674050925925</v>
      </c>
      <c r="C553" s="154" t="s">
        <v>3686</v>
      </c>
      <c r="D553" s="154" t="s">
        <v>6742</v>
      </c>
      <c r="E553" s="244" t="s">
        <v>14</v>
      </c>
      <c r="F553" s="154" t="s">
        <v>6213</v>
      </c>
      <c r="G553" s="154" t="s">
        <v>1248</v>
      </c>
      <c r="H553" s="115">
        <v>2013</v>
      </c>
      <c r="I553" s="154" t="s">
        <v>6214</v>
      </c>
      <c r="J553" s="154" t="s">
        <v>6215</v>
      </c>
      <c r="K553" s="154" t="s">
        <v>6216</v>
      </c>
      <c r="L553" s="154" t="s">
        <v>6218</v>
      </c>
      <c r="M553" s="154" t="s">
        <v>6231</v>
      </c>
      <c r="O553" s="154" t="s">
        <v>6218</v>
      </c>
      <c r="Q553" s="243">
        <v>186</v>
      </c>
      <c r="R553" s="243">
        <v>180</v>
      </c>
      <c r="S553" s="243">
        <f>Q553+R553</f>
        <v>366</v>
      </c>
      <c r="T553" s="154" t="s">
        <v>10565</v>
      </c>
      <c r="U553" s="154" t="s">
        <v>8150</v>
      </c>
      <c r="V553" s="154" t="s">
        <v>6215</v>
      </c>
      <c r="W553" s="154" t="s">
        <v>6219</v>
      </c>
      <c r="Y553" s="244">
        <v>4</v>
      </c>
      <c r="Z553" s="244">
        <v>4</v>
      </c>
      <c r="AA553" s="244">
        <v>1</v>
      </c>
      <c r="AB553" s="98">
        <f>SUM(Y553:AA553)</f>
        <v>9</v>
      </c>
      <c r="AC553" s="154" t="s">
        <v>6220</v>
      </c>
      <c r="AD553" s="154" t="s">
        <v>10566</v>
      </c>
      <c r="AF553" s="315">
        <v>3</v>
      </c>
      <c r="AG553" s="315">
        <v>12</v>
      </c>
      <c r="AH553" s="12">
        <f>SUM(AF553:AG553)</f>
        <v>15</v>
      </c>
      <c r="AJ553" s="316">
        <v>30000</v>
      </c>
      <c r="AK553" s="316">
        <v>15000</v>
      </c>
      <c r="AL553" s="154" t="s">
        <v>7392</v>
      </c>
      <c r="AM553" s="154" t="s">
        <v>6215</v>
      </c>
      <c r="AN553" s="154" t="s">
        <v>6262</v>
      </c>
      <c r="AP553" s="316">
        <v>3500</v>
      </c>
      <c r="AQ553" s="113">
        <f t="shared" si="26"/>
        <v>81.247780194576833</v>
      </c>
      <c r="AR553" s="316">
        <v>11000</v>
      </c>
      <c r="AS553" s="141" t="s">
        <v>6223</v>
      </c>
      <c r="AT553" s="316">
        <v>3000</v>
      </c>
      <c r="AU553" s="316">
        <v>767000</v>
      </c>
      <c r="AV553" s="316">
        <v>500000</v>
      </c>
      <c r="AX553" s="154" t="s">
        <v>6215</v>
      </c>
      <c r="AY553" s="154" t="s">
        <v>6215</v>
      </c>
      <c r="AZ553" s="154" t="s">
        <v>6215</v>
      </c>
      <c r="BA553" s="154" t="s">
        <v>6215</v>
      </c>
      <c r="BB553" s="154" t="s">
        <v>6215</v>
      </c>
      <c r="BC553" s="154" t="s">
        <v>8865</v>
      </c>
      <c r="BD553" s="154" t="s">
        <v>9691</v>
      </c>
      <c r="BE553" s="154" t="s">
        <v>6218</v>
      </c>
      <c r="BF553" s="154" t="s">
        <v>9939</v>
      </c>
    </row>
    <row r="554" spans="1:59" x14ac:dyDescent="0.35">
      <c r="A554" s="98" t="s">
        <v>11582</v>
      </c>
      <c r="B554" s="117">
        <v>45876.619560185187</v>
      </c>
      <c r="C554" s="154" t="s">
        <v>5883</v>
      </c>
      <c r="D554" s="154" t="s">
        <v>11647</v>
      </c>
      <c r="E554" t="s">
        <v>2861</v>
      </c>
      <c r="F554" s="154" t="s">
        <v>6725</v>
      </c>
      <c r="G554" s="154" t="s">
        <v>1245</v>
      </c>
      <c r="H554" s="115">
        <v>2022</v>
      </c>
      <c r="I554" s="154" t="s">
        <v>6294</v>
      </c>
      <c r="J554" s="154" t="s">
        <v>6215</v>
      </c>
      <c r="K554" s="154" t="s">
        <v>6216</v>
      </c>
      <c r="L554" s="154" t="s">
        <v>6215</v>
      </c>
      <c r="M554" s="154" t="s">
        <v>6267</v>
      </c>
      <c r="O554" s="154" t="s">
        <v>6215</v>
      </c>
      <c r="Q554" s="129">
        <v>34</v>
      </c>
      <c r="R554" s="129">
        <v>21</v>
      </c>
      <c r="S554" s="107">
        <v>55</v>
      </c>
      <c r="T554" s="154" t="s">
        <v>6215</v>
      </c>
      <c r="U554" s="154" t="s">
        <v>6474</v>
      </c>
      <c r="V554" s="154" t="s">
        <v>6215</v>
      </c>
      <c r="W554" s="154" t="s">
        <v>6219</v>
      </c>
      <c r="Y554" s="244">
        <v>34</v>
      </c>
      <c r="Z554" s="244">
        <v>1</v>
      </c>
      <c r="AA554" s="244">
        <v>2</v>
      </c>
      <c r="AB554" s="244">
        <v>37</v>
      </c>
      <c r="AC554" s="154" t="s">
        <v>6246</v>
      </c>
      <c r="AD554" s="154" t="s">
        <v>11648</v>
      </c>
      <c r="AF554" s="154">
        <v>1</v>
      </c>
      <c r="AG554" s="154">
        <v>2</v>
      </c>
      <c r="AH554" s="154">
        <v>3</v>
      </c>
      <c r="AJ554" s="154">
        <v>5000</v>
      </c>
      <c r="AK554" s="154">
        <v>4000</v>
      </c>
      <c r="AL554" s="154" t="s">
        <v>8363</v>
      </c>
      <c r="AM554" s="154" t="s">
        <v>6215</v>
      </c>
      <c r="AN554" s="154" t="s">
        <v>6262</v>
      </c>
      <c r="AP554" s="154">
        <v>4900</v>
      </c>
      <c r="AQ554" s="113">
        <f>(AP554*3)/129.2424</f>
        <v>113.73976342129208</v>
      </c>
      <c r="AR554" s="154">
        <v>4900</v>
      </c>
      <c r="AS554" s="154" t="s">
        <v>11551</v>
      </c>
      <c r="AT554" s="154">
        <v>75000</v>
      </c>
      <c r="AU554" s="154">
        <v>40000</v>
      </c>
      <c r="AV554" s="154">
        <v>60000</v>
      </c>
      <c r="AW554" s="154"/>
      <c r="AX554" s="154" t="s">
        <v>6215</v>
      </c>
      <c r="AY554" s="154" t="s">
        <v>6215</v>
      </c>
      <c r="AZ554" s="154" t="s">
        <v>6215</v>
      </c>
      <c r="BA554" s="154" t="s">
        <v>6215</v>
      </c>
      <c r="BB554" s="154" t="s">
        <v>6215</v>
      </c>
      <c r="BC554" s="154" t="s">
        <v>10554</v>
      </c>
      <c r="BD554" s="154" t="s">
        <v>8253</v>
      </c>
      <c r="BE554" s="154" t="s">
        <v>6218</v>
      </c>
      <c r="BF554" s="154" t="s">
        <v>11405</v>
      </c>
    </row>
    <row r="555" spans="1:59" x14ac:dyDescent="0.35">
      <c r="A555" s="98" t="s">
        <v>11051</v>
      </c>
      <c r="B555" s="117">
        <v>45758.451261574075</v>
      </c>
      <c r="C555" s="98" t="s">
        <v>4866</v>
      </c>
      <c r="D555" s="98" t="s">
        <v>11265</v>
      </c>
      <c r="E555" s="244" t="s">
        <v>610</v>
      </c>
      <c r="F555" s="98" t="s">
        <v>6334</v>
      </c>
      <c r="G555" s="98" t="s">
        <v>1248</v>
      </c>
      <c r="H555" s="98">
        <v>2024</v>
      </c>
      <c r="I555" s="98" t="s">
        <v>6294</v>
      </c>
      <c r="J555" s="98" t="s">
        <v>6215</v>
      </c>
      <c r="K555" s="98" t="s">
        <v>6216</v>
      </c>
      <c r="L555" s="98" t="s">
        <v>6215</v>
      </c>
      <c r="M555" s="98" t="s">
        <v>6217</v>
      </c>
      <c r="O555" s="98" t="s">
        <v>6215</v>
      </c>
      <c r="Q555" s="129">
        <v>37</v>
      </c>
      <c r="R555" s="129">
        <v>32</v>
      </c>
      <c r="S555" s="107">
        <v>69</v>
      </c>
      <c r="T555" s="98" t="s">
        <v>6215</v>
      </c>
      <c r="U555" s="98" t="s">
        <v>7390</v>
      </c>
      <c r="V555" s="98" t="s">
        <v>6218</v>
      </c>
      <c r="W555" s="98" t="s">
        <v>6268</v>
      </c>
      <c r="Y555" s="98" t="s">
        <v>6992</v>
      </c>
      <c r="Z555" s="98" t="s">
        <v>6992</v>
      </c>
      <c r="AA555" s="98" t="s">
        <v>6944</v>
      </c>
      <c r="AB555" s="98">
        <f>Y555+Z555+AA555</f>
        <v>5</v>
      </c>
      <c r="AC555" s="154" t="s">
        <v>6254</v>
      </c>
      <c r="AD555" s="154" t="s">
        <v>8796</v>
      </c>
      <c r="AF555" s="12" t="s">
        <v>6944</v>
      </c>
      <c r="AG555" s="12" t="s">
        <v>6991</v>
      </c>
      <c r="AH555" s="12">
        <f>AF555+AG555</f>
        <v>4</v>
      </c>
      <c r="AJ555" s="352" t="s">
        <v>11187</v>
      </c>
      <c r="AK555" s="12" t="s">
        <v>11137</v>
      </c>
      <c r="AL555" s="98" t="s">
        <v>7392</v>
      </c>
      <c r="AM555" s="98" t="s">
        <v>6215</v>
      </c>
      <c r="AN555" s="98" t="s">
        <v>6233</v>
      </c>
      <c r="AP555" s="315">
        <v>6000</v>
      </c>
      <c r="AQ555" s="113">
        <f t="shared" ref="AQ555:AQ563" si="27">(AP555*3)/129.2343</f>
        <v>139.28190890498885</v>
      </c>
      <c r="AR555" s="315">
        <v>17000</v>
      </c>
      <c r="AS555" s="154" t="s">
        <v>6223</v>
      </c>
      <c r="AT555" s="12" t="s">
        <v>11266</v>
      </c>
      <c r="AU555" s="284" t="s">
        <v>11154</v>
      </c>
      <c r="AV555" s="12" t="s">
        <v>11267</v>
      </c>
      <c r="AX555" s="98" t="s">
        <v>6215</v>
      </c>
      <c r="AY555" s="98" t="s">
        <v>6215</v>
      </c>
      <c r="AZ555" s="98" t="s">
        <v>6218</v>
      </c>
      <c r="BA555" s="98" t="s">
        <v>6215</v>
      </c>
      <c r="BB555" s="98" t="s">
        <v>6215</v>
      </c>
      <c r="BC555" s="98" t="s">
        <v>8744</v>
      </c>
      <c r="BD555" s="98" t="s">
        <v>11122</v>
      </c>
      <c r="BE555" s="98" t="s">
        <v>6215</v>
      </c>
      <c r="BF555" s="98" t="s">
        <v>11123</v>
      </c>
    </row>
    <row r="556" spans="1:59" x14ac:dyDescent="0.35">
      <c r="A556" s="98" t="s">
        <v>9541</v>
      </c>
      <c r="B556" s="17">
        <v>45450.816458333335</v>
      </c>
      <c r="C556" t="s">
        <v>3199</v>
      </c>
      <c r="D556" t="s">
        <v>9302</v>
      </c>
      <c r="E556" t="s">
        <v>398</v>
      </c>
      <c r="F556" t="s">
        <v>6394</v>
      </c>
      <c r="G556" t="s">
        <v>1245</v>
      </c>
      <c r="H556" s="115">
        <v>2008</v>
      </c>
      <c r="I556" t="s">
        <v>6294</v>
      </c>
      <c r="J556" t="s">
        <v>6215</v>
      </c>
      <c r="K556" t="s">
        <v>6216</v>
      </c>
      <c r="L556" t="s">
        <v>6215</v>
      </c>
      <c r="M556" t="s">
        <v>6267</v>
      </c>
      <c r="O556" t="s">
        <v>6218</v>
      </c>
      <c r="P556"/>
      <c r="Q556" s="107">
        <v>13</v>
      </c>
      <c r="R556" s="107">
        <v>20</v>
      </c>
      <c r="S556" s="107">
        <f>SUM(Q556:R556)</f>
        <v>33</v>
      </c>
      <c r="T556" s="98" t="s">
        <v>6215</v>
      </c>
      <c r="U556" t="s">
        <v>7390</v>
      </c>
      <c r="V556" t="s">
        <v>6215</v>
      </c>
      <c r="W556" t="s">
        <v>6219</v>
      </c>
      <c r="Y556" s="98">
        <v>2</v>
      </c>
      <c r="Z556" s="98">
        <v>2</v>
      </c>
      <c r="AA556" s="98">
        <v>0</v>
      </c>
      <c r="AB556" s="98">
        <f>SUM(Y556:AA556)</f>
        <v>4</v>
      </c>
      <c r="AC556" t="s">
        <v>6254</v>
      </c>
      <c r="AD556" t="s">
        <v>9303</v>
      </c>
      <c r="AF556" s="12">
        <v>0</v>
      </c>
      <c r="AG556" s="12">
        <v>6</v>
      </c>
      <c r="AH556" s="12">
        <f>AF556+AG556</f>
        <v>6</v>
      </c>
      <c r="AJ556" s="238">
        <v>9000</v>
      </c>
      <c r="AK556" s="238">
        <v>7000</v>
      </c>
      <c r="AL556" t="s">
        <v>8267</v>
      </c>
      <c r="AM556" t="s">
        <v>6215</v>
      </c>
      <c r="AN556" t="s">
        <v>6262</v>
      </c>
      <c r="AP556" s="238">
        <v>4800</v>
      </c>
      <c r="AQ556" s="113">
        <f t="shared" si="27"/>
        <v>111.42552712399109</v>
      </c>
      <c r="AR556" s="238">
        <v>9000</v>
      </c>
      <c r="AS556" s="141" t="s">
        <v>6223</v>
      </c>
      <c r="AT556" s="282">
        <v>1800</v>
      </c>
      <c r="AU556" s="283">
        <v>50000</v>
      </c>
      <c r="AV556" s="283">
        <v>30000</v>
      </c>
      <c r="AX556" t="s">
        <v>6218</v>
      </c>
      <c r="AY556" t="s">
        <v>6215</v>
      </c>
      <c r="AZ556" t="s">
        <v>6218</v>
      </c>
      <c r="BA556" t="s">
        <v>6218</v>
      </c>
      <c r="BB556" t="s">
        <v>6215</v>
      </c>
      <c r="BC556" t="s">
        <v>9304</v>
      </c>
      <c r="BD556" t="s">
        <v>9305</v>
      </c>
      <c r="BE556" t="s">
        <v>6218</v>
      </c>
      <c r="BF556" t="s">
        <v>6845</v>
      </c>
    </row>
    <row r="557" spans="1:59" x14ac:dyDescent="0.35">
      <c r="A557" s="98" t="s">
        <v>8903</v>
      </c>
      <c r="B557" s="17">
        <v>45370.828483796293</v>
      </c>
      <c r="C557" t="s">
        <v>2006</v>
      </c>
      <c r="D557" t="s">
        <v>7469</v>
      </c>
      <c r="E557" s="98" t="s">
        <v>102</v>
      </c>
      <c r="F557" t="s">
        <v>6213</v>
      </c>
      <c r="G557" t="s">
        <v>1248</v>
      </c>
      <c r="H557" s="275">
        <v>2009</v>
      </c>
      <c r="I557" t="s">
        <v>6230</v>
      </c>
      <c r="J557" t="s">
        <v>6215</v>
      </c>
      <c r="K557" t="s">
        <v>6216</v>
      </c>
      <c r="L557" t="s">
        <v>6215</v>
      </c>
      <c r="M557" t="s">
        <v>6217</v>
      </c>
      <c r="O557" t="s">
        <v>6218</v>
      </c>
      <c r="S557" s="107">
        <v>84</v>
      </c>
      <c r="T557" s="98" t="s">
        <v>6215</v>
      </c>
      <c r="U557" t="s">
        <v>7390</v>
      </c>
      <c r="V557" t="s">
        <v>6218</v>
      </c>
      <c r="W557" t="s">
        <v>6268</v>
      </c>
      <c r="Y557" s="98">
        <v>2</v>
      </c>
      <c r="Z557" s="98">
        <v>2</v>
      </c>
      <c r="AA557" s="98">
        <v>0</v>
      </c>
      <c r="AB557" s="98">
        <f>SUM(Y557:AA557)</f>
        <v>4</v>
      </c>
      <c r="AC557" t="s">
        <v>6220</v>
      </c>
      <c r="AD557" t="s">
        <v>8920</v>
      </c>
      <c r="AF557" s="12">
        <v>2</v>
      </c>
      <c r="AG557" s="12">
        <v>2</v>
      </c>
      <c r="AH557" s="12">
        <f>SUM(AF557:AG557)</f>
        <v>4</v>
      </c>
      <c r="AJ557" s="238">
        <v>12000</v>
      </c>
      <c r="AK557" s="238">
        <v>7000</v>
      </c>
      <c r="AL557" t="s">
        <v>7392</v>
      </c>
      <c r="AM557" t="s">
        <v>6215</v>
      </c>
      <c r="AN557" t="s">
        <v>6262</v>
      </c>
      <c r="AP557" s="149">
        <v>4500</v>
      </c>
      <c r="AQ557" s="113">
        <f t="shared" si="27"/>
        <v>104.46143167874165</v>
      </c>
      <c r="AR557">
        <v>4500</v>
      </c>
      <c r="AS557" s="141" t="s">
        <v>6223</v>
      </c>
      <c r="AT557" s="298">
        <v>120000</v>
      </c>
      <c r="AU557" s="18">
        <v>40000</v>
      </c>
      <c r="AV557" s="18">
        <v>60000</v>
      </c>
      <c r="AX557" t="s">
        <v>6215</v>
      </c>
      <c r="AY557" t="s">
        <v>6215</v>
      </c>
      <c r="AZ557" t="s">
        <v>6215</v>
      </c>
      <c r="BA557" t="s">
        <v>6215</v>
      </c>
      <c r="BB557" t="s">
        <v>6215</v>
      </c>
      <c r="BC557" t="s">
        <v>8666</v>
      </c>
      <c r="BD557" t="s">
        <v>8921</v>
      </c>
      <c r="BE557" t="s">
        <v>6218</v>
      </c>
      <c r="BF557" t="s">
        <v>6235</v>
      </c>
    </row>
    <row r="558" spans="1:59" x14ac:dyDescent="0.35">
      <c r="A558" s="98" t="s">
        <v>9758</v>
      </c>
      <c r="B558" s="17">
        <v>45498.609363425923</v>
      </c>
      <c r="C558" s="154" t="s">
        <v>3708</v>
      </c>
      <c r="D558" t="s">
        <v>9817</v>
      </c>
      <c r="E558" s="98" t="s">
        <v>285</v>
      </c>
      <c r="F558" t="s">
        <v>6293</v>
      </c>
      <c r="G558" t="s">
        <v>1245</v>
      </c>
      <c r="H558" s="115">
        <v>2019</v>
      </c>
      <c r="I558" t="s">
        <v>6230</v>
      </c>
      <c r="J558" t="s">
        <v>6215</v>
      </c>
      <c r="K558" t="s">
        <v>6216</v>
      </c>
      <c r="L558" t="s">
        <v>6215</v>
      </c>
      <c r="M558" t="s">
        <v>6267</v>
      </c>
      <c r="O558" t="s">
        <v>6215</v>
      </c>
      <c r="S558" s="107">
        <v>50</v>
      </c>
      <c r="T558" s="98" t="s">
        <v>6215</v>
      </c>
      <c r="U558" t="s">
        <v>6474</v>
      </c>
      <c r="V558" t="s">
        <v>6218</v>
      </c>
      <c r="W558" t="s">
        <v>6219</v>
      </c>
      <c r="Y558" s="98">
        <v>3</v>
      </c>
      <c r="Z558" s="98">
        <v>3</v>
      </c>
      <c r="AA558" s="98">
        <v>4</v>
      </c>
      <c r="AB558" s="98">
        <f>Y558+Z558+AA558</f>
        <v>10</v>
      </c>
      <c r="AC558" t="s">
        <v>6231</v>
      </c>
      <c r="AD558" t="s">
        <v>7466</v>
      </c>
      <c r="AF558" s="12">
        <v>1</v>
      </c>
      <c r="AG558" s="12">
        <v>3</v>
      </c>
      <c r="AH558" s="12">
        <f>AF558+AG558</f>
        <v>4</v>
      </c>
      <c r="AJ558" s="238">
        <v>8000</v>
      </c>
      <c r="AK558" s="238">
        <v>5000</v>
      </c>
      <c r="AL558" t="s">
        <v>8251</v>
      </c>
      <c r="AM558" t="s">
        <v>6215</v>
      </c>
      <c r="AN558" t="s">
        <v>6233</v>
      </c>
      <c r="AP558" s="238">
        <v>6000</v>
      </c>
      <c r="AQ558" s="113">
        <f t="shared" si="27"/>
        <v>139.28190890498885</v>
      </c>
      <c r="AR558" s="238">
        <v>6000</v>
      </c>
      <c r="AS558" s="141" t="s">
        <v>6223</v>
      </c>
      <c r="AT558" s="238">
        <v>200000</v>
      </c>
      <c r="AU558" s="238">
        <v>350000</v>
      </c>
      <c r="AV558" s="238">
        <v>100000</v>
      </c>
      <c r="AX558" t="s">
        <v>6215</v>
      </c>
      <c r="AY558" t="s">
        <v>6215</v>
      </c>
      <c r="AZ558" t="s">
        <v>6215</v>
      </c>
      <c r="BA558" t="s">
        <v>6215</v>
      </c>
      <c r="BB558" t="s">
        <v>6218</v>
      </c>
      <c r="BC558" t="s">
        <v>9188</v>
      </c>
      <c r="BD558" t="s">
        <v>8444</v>
      </c>
      <c r="BE558" t="s">
        <v>6218</v>
      </c>
      <c r="BF558" t="s">
        <v>6218</v>
      </c>
    </row>
    <row r="559" spans="1:59" x14ac:dyDescent="0.35">
      <c r="A559" s="98" t="s">
        <v>6430</v>
      </c>
      <c r="B559" s="17">
        <v>45124.479745370372</v>
      </c>
      <c r="C559" s="98" t="s">
        <v>3614</v>
      </c>
      <c r="D559" s="98" t="s">
        <v>7352</v>
      </c>
      <c r="E559" s="98" t="s">
        <v>456</v>
      </c>
      <c r="F559" s="98" t="s">
        <v>6870</v>
      </c>
      <c r="G559" s="98" t="s">
        <v>1248</v>
      </c>
      <c r="H559" s="115">
        <v>2008</v>
      </c>
      <c r="I559" s="98" t="s">
        <v>6294</v>
      </c>
      <c r="J559" s="98" t="s">
        <v>6215</v>
      </c>
      <c r="K559" s="98" t="s">
        <v>6216</v>
      </c>
      <c r="L559" s="98" t="s">
        <v>6215</v>
      </c>
      <c r="M559" s="98" t="s">
        <v>6267</v>
      </c>
      <c r="O559" s="98" t="s">
        <v>6215</v>
      </c>
      <c r="S559" s="107">
        <v>60</v>
      </c>
      <c r="T559" s="98" t="s">
        <v>6215</v>
      </c>
      <c r="V559" s="98" t="s">
        <v>6215</v>
      </c>
      <c r="W559" s="98" t="s">
        <v>6219</v>
      </c>
      <c r="AB559" s="98">
        <v>5</v>
      </c>
      <c r="AC559" s="98" t="s">
        <v>6246</v>
      </c>
      <c r="AD559" s="98" t="s">
        <v>7353</v>
      </c>
      <c r="AJ559" s="18"/>
      <c r="AK559" s="18"/>
      <c r="AN559" s="98" t="s">
        <v>6262</v>
      </c>
      <c r="AP559" s="264">
        <v>4200</v>
      </c>
      <c r="AQ559" s="113">
        <f t="shared" si="27"/>
        <v>97.497336233492206</v>
      </c>
      <c r="AR559" s="18">
        <v>5700</v>
      </c>
      <c r="AS559" s="141" t="s">
        <v>6223</v>
      </c>
      <c r="AT559" s="96">
        <v>30000</v>
      </c>
      <c r="AU559" s="18">
        <v>202000</v>
      </c>
      <c r="AV559" s="18"/>
      <c r="AX559" s="98" t="s">
        <v>6215</v>
      </c>
      <c r="AY559" s="98" t="s">
        <v>6215</v>
      </c>
      <c r="AZ559" s="98" t="s">
        <v>6215</v>
      </c>
      <c r="BA559" s="98" t="s">
        <v>6215</v>
      </c>
      <c r="BB559" s="98" t="s">
        <v>6215</v>
      </c>
      <c r="BD559" s="98" t="s">
        <v>7354</v>
      </c>
      <c r="BG559" s="98" t="s">
        <v>7355</v>
      </c>
    </row>
    <row r="560" spans="1:59" x14ac:dyDescent="0.35">
      <c r="A560" s="98" t="s">
        <v>7351</v>
      </c>
      <c r="B560" s="17">
        <v>45146.406712962962</v>
      </c>
      <c r="C560" s="98" t="s">
        <v>678</v>
      </c>
      <c r="D560" s="98" t="s">
        <v>7733</v>
      </c>
      <c r="E560" s="98" t="s">
        <v>40</v>
      </c>
      <c r="F560" s="98" t="s">
        <v>6286</v>
      </c>
      <c r="G560" s="98" t="s">
        <v>1248</v>
      </c>
      <c r="H560" s="115">
        <v>2011</v>
      </c>
      <c r="I560" s="98" t="s">
        <v>6294</v>
      </c>
      <c r="J560" s="98" t="s">
        <v>6215</v>
      </c>
      <c r="K560" s="98" t="s">
        <v>6216</v>
      </c>
      <c r="L560" s="98" t="s">
        <v>6218</v>
      </c>
      <c r="M560" s="98" t="s">
        <v>6231</v>
      </c>
      <c r="O560" s="98" t="s">
        <v>6218</v>
      </c>
      <c r="Q560" s="107">
        <v>168</v>
      </c>
      <c r="R560" s="107">
        <v>181</v>
      </c>
      <c r="S560" s="107">
        <v>349</v>
      </c>
      <c r="T560" s="98" t="s">
        <v>6215</v>
      </c>
      <c r="V560" s="98" t="s">
        <v>6218</v>
      </c>
      <c r="W560" s="98" t="s">
        <v>6219</v>
      </c>
      <c r="AB560" s="98">
        <v>9</v>
      </c>
      <c r="AC560" s="98" t="s">
        <v>6220</v>
      </c>
      <c r="AJ560" s="18"/>
      <c r="AK560" s="18"/>
      <c r="AN560" s="98" t="s">
        <v>6233</v>
      </c>
      <c r="AP560" s="264">
        <v>4200</v>
      </c>
      <c r="AQ560" s="113">
        <f t="shared" si="27"/>
        <v>97.497336233492206</v>
      </c>
      <c r="AR560" s="18">
        <v>4800</v>
      </c>
      <c r="AS560" s="141" t="s">
        <v>6223</v>
      </c>
      <c r="AT560" s="96"/>
      <c r="AU560" s="18"/>
      <c r="AV560" s="18"/>
      <c r="AX560" s="98" t="s">
        <v>6215</v>
      </c>
      <c r="AY560" s="98" t="s">
        <v>6215</v>
      </c>
      <c r="AZ560" s="98" t="s">
        <v>6215</v>
      </c>
      <c r="BA560" s="98" t="s">
        <v>6215</v>
      </c>
      <c r="BB560" s="98" t="s">
        <v>6218</v>
      </c>
      <c r="BD560" s="98" t="s">
        <v>7734</v>
      </c>
      <c r="BF560" s="98" t="s">
        <v>7735</v>
      </c>
      <c r="BG560" s="98" t="s">
        <v>7736</v>
      </c>
    </row>
    <row r="561" spans="1:59" x14ac:dyDescent="0.35">
      <c r="A561" s="98" t="s">
        <v>7732</v>
      </c>
      <c r="B561" s="17">
        <v>45141.533194444448</v>
      </c>
      <c r="C561" s="98" t="s">
        <v>7664</v>
      </c>
      <c r="D561" t="s">
        <v>7665</v>
      </c>
      <c r="E561" s="141" t="s">
        <v>465</v>
      </c>
      <c r="F561" s="98" t="s">
        <v>7666</v>
      </c>
      <c r="G561" s="98" t="s">
        <v>1248</v>
      </c>
      <c r="H561" s="115">
        <v>1998</v>
      </c>
      <c r="I561" s="98" t="s">
        <v>6214</v>
      </c>
      <c r="J561" s="98" t="s">
        <v>6215</v>
      </c>
      <c r="K561" s="98" t="s">
        <v>6245</v>
      </c>
      <c r="L561" s="98" t="s">
        <v>6215</v>
      </c>
      <c r="M561" s="98" t="s">
        <v>6267</v>
      </c>
      <c r="O561" s="98" t="s">
        <v>6215</v>
      </c>
      <c r="S561" s="107">
        <v>100</v>
      </c>
      <c r="T561" s="98" t="s">
        <v>6215</v>
      </c>
      <c r="V561" s="98" t="s">
        <v>6215</v>
      </c>
      <c r="W561" s="98" t="s">
        <v>6219</v>
      </c>
      <c r="AB561" s="98">
        <v>8</v>
      </c>
      <c r="AC561" s="98" t="s">
        <v>6220</v>
      </c>
      <c r="AD561" s="98" t="s">
        <v>6992</v>
      </c>
      <c r="AJ561" s="18"/>
      <c r="AK561" s="18"/>
      <c r="AN561" s="98" t="s">
        <v>6262</v>
      </c>
      <c r="AP561" s="264">
        <v>4300</v>
      </c>
      <c r="AQ561" s="113">
        <f t="shared" si="27"/>
        <v>99.818701381908681</v>
      </c>
      <c r="AR561" s="18">
        <v>6500</v>
      </c>
      <c r="AS561" s="141" t="s">
        <v>6223</v>
      </c>
      <c r="AT561" s="96"/>
      <c r="AU561" s="18"/>
      <c r="AV561" s="18"/>
      <c r="AX561" s="98" t="s">
        <v>6215</v>
      </c>
      <c r="AY561" s="98" t="s">
        <v>6215</v>
      </c>
      <c r="AZ561" s="98" t="s">
        <v>6215</v>
      </c>
      <c r="BA561" s="98" t="s">
        <v>6215</v>
      </c>
      <c r="BB561" s="98" t="s">
        <v>6218</v>
      </c>
      <c r="BD561" s="98" t="s">
        <v>7667</v>
      </c>
      <c r="BF561" s="98" t="s">
        <v>6299</v>
      </c>
      <c r="BG561" s="98" t="s">
        <v>7668</v>
      </c>
    </row>
    <row r="562" spans="1:59" x14ac:dyDescent="0.35">
      <c r="A562" s="98" t="s">
        <v>8859</v>
      </c>
      <c r="B562" s="17">
        <v>45362.702546296299</v>
      </c>
      <c r="C562" t="s">
        <v>8874</v>
      </c>
      <c r="D562" s="154" t="s">
        <v>8875</v>
      </c>
      <c r="E562" s="98" t="s">
        <v>139</v>
      </c>
      <c r="F562" t="s">
        <v>6213</v>
      </c>
      <c r="G562" t="s">
        <v>1248</v>
      </c>
      <c r="H562" s="275">
        <v>2002</v>
      </c>
      <c r="I562" t="s">
        <v>6214</v>
      </c>
      <c r="J562" t="s">
        <v>6215</v>
      </c>
      <c r="K562" t="s">
        <v>6216</v>
      </c>
      <c r="L562" t="s">
        <v>6218</v>
      </c>
      <c r="M562" t="s">
        <v>6217</v>
      </c>
      <c r="O562" t="s">
        <v>6218</v>
      </c>
      <c r="S562" s="107">
        <v>189</v>
      </c>
      <c r="T562" s="98" t="s">
        <v>6215</v>
      </c>
      <c r="U562" t="s">
        <v>7390</v>
      </c>
      <c r="V562" t="s">
        <v>6218</v>
      </c>
      <c r="W562" t="s">
        <v>6219</v>
      </c>
      <c r="Y562" s="98">
        <v>4</v>
      </c>
      <c r="Z562" s="98">
        <v>4</v>
      </c>
      <c r="AA562" s="98">
        <v>0</v>
      </c>
      <c r="AB562" s="98">
        <f>SUM(Y562:AA562)</f>
        <v>8</v>
      </c>
      <c r="AC562" t="s">
        <v>6220</v>
      </c>
      <c r="AD562" t="s">
        <v>6416</v>
      </c>
      <c r="AF562" s="12">
        <v>2</v>
      </c>
      <c r="AG562" s="12">
        <v>12</v>
      </c>
      <c r="AH562" s="12">
        <f>SUM(AF562:AG562)</f>
        <v>14</v>
      </c>
      <c r="AJ562" s="238">
        <v>10000</v>
      </c>
      <c r="AK562" s="238">
        <v>6000</v>
      </c>
      <c r="AL562" t="s">
        <v>6474</v>
      </c>
      <c r="AM562" t="s">
        <v>6215</v>
      </c>
      <c r="AN562" t="s">
        <v>6262</v>
      </c>
      <c r="AP562" s="149">
        <v>6800</v>
      </c>
      <c r="AQ562" s="113">
        <f t="shared" si="27"/>
        <v>157.85283009232072</v>
      </c>
      <c r="AR562">
        <v>7800</v>
      </c>
      <c r="AS562" s="141" t="s">
        <v>6223</v>
      </c>
      <c r="AT562" s="96">
        <v>7800</v>
      </c>
      <c r="AU562" s="18">
        <v>400000</v>
      </c>
      <c r="AV562" s="18">
        <v>50000</v>
      </c>
      <c r="AX562" t="s">
        <v>6218</v>
      </c>
      <c r="AY562" t="s">
        <v>6215</v>
      </c>
      <c r="AZ562" t="s">
        <v>6218</v>
      </c>
      <c r="BA562" t="s">
        <v>6218</v>
      </c>
      <c r="BB562" t="s">
        <v>6218</v>
      </c>
      <c r="BC562" t="s">
        <v>8876</v>
      </c>
      <c r="BD562" t="s">
        <v>8877</v>
      </c>
      <c r="BE562" t="s">
        <v>6218</v>
      </c>
      <c r="BF562" t="s">
        <v>7189</v>
      </c>
    </row>
    <row r="563" spans="1:59" x14ac:dyDescent="0.35">
      <c r="A563" s="98" t="s">
        <v>11245</v>
      </c>
      <c r="B563" s="117">
        <v>45790.674456018518</v>
      </c>
      <c r="C563" s="98" t="s">
        <v>5094</v>
      </c>
      <c r="D563" s="98" t="s">
        <v>11371</v>
      </c>
      <c r="E563" s="98" t="s">
        <v>40</v>
      </c>
      <c r="F563" s="98" t="s">
        <v>6286</v>
      </c>
      <c r="G563" s="98" t="s">
        <v>1245</v>
      </c>
      <c r="H563" s="98">
        <v>2005</v>
      </c>
      <c r="I563" s="98" t="s">
        <v>6294</v>
      </c>
      <c r="J563" s="98" t="s">
        <v>6215</v>
      </c>
      <c r="K563" s="154" t="s">
        <v>6216</v>
      </c>
      <c r="L563" s="154" t="s">
        <v>6215</v>
      </c>
      <c r="M563" s="154" t="s">
        <v>6231</v>
      </c>
      <c r="O563" s="154" t="s">
        <v>6218</v>
      </c>
      <c r="Q563" s="129">
        <v>62.879999999999995</v>
      </c>
      <c r="R563" s="129">
        <v>68.12</v>
      </c>
      <c r="S563" s="129">
        <v>131</v>
      </c>
      <c r="T563" s="154" t="s">
        <v>6215</v>
      </c>
      <c r="U563" s="154" t="s">
        <v>7390</v>
      </c>
      <c r="V563" s="154" t="s">
        <v>6215</v>
      </c>
      <c r="W563" s="154" t="s">
        <v>6219</v>
      </c>
      <c r="Y563" s="98">
        <v>4</v>
      </c>
      <c r="Z563" s="98">
        <v>6</v>
      </c>
      <c r="AA563" s="98">
        <v>1</v>
      </c>
      <c r="AB563" s="98">
        <v>11</v>
      </c>
      <c r="AC563" s="154" t="s">
        <v>6254</v>
      </c>
      <c r="AD563" s="154" t="s">
        <v>8725</v>
      </c>
      <c r="AF563" s="154">
        <v>3</v>
      </c>
      <c r="AG563" s="154">
        <v>6</v>
      </c>
      <c r="AH563" s="154">
        <v>9</v>
      </c>
      <c r="AJ563" s="154">
        <v>18000</v>
      </c>
      <c r="AK563" s="154">
        <v>10000</v>
      </c>
      <c r="AL563" s="154" t="s">
        <v>8267</v>
      </c>
      <c r="AM563" s="154" t="s">
        <v>6215</v>
      </c>
      <c r="AN563" s="154" t="s">
        <v>6262</v>
      </c>
      <c r="AP563" s="154">
        <v>2350</v>
      </c>
      <c r="AQ563" s="113">
        <f t="shared" si="27"/>
        <v>54.552080987787299</v>
      </c>
      <c r="AR563" s="154">
        <v>2350</v>
      </c>
      <c r="AS563" s="154" t="s">
        <v>6223</v>
      </c>
      <c r="AT563" s="154">
        <v>70000</v>
      </c>
      <c r="AU563" s="154">
        <v>250000</v>
      </c>
      <c r="AV563" s="154">
        <v>170000</v>
      </c>
      <c r="AX563" s="154" t="s">
        <v>6215</v>
      </c>
      <c r="AY563" s="154" t="s">
        <v>6215</v>
      </c>
      <c r="AZ563" s="154" t="s">
        <v>6215</v>
      </c>
      <c r="BA563" s="154" t="s">
        <v>6215</v>
      </c>
      <c r="BB563" s="154" t="s">
        <v>6215</v>
      </c>
      <c r="BC563" s="154" t="s">
        <v>11372</v>
      </c>
      <c r="BD563" s="154" t="s">
        <v>11373</v>
      </c>
      <c r="BE563" s="154" t="s">
        <v>6218</v>
      </c>
      <c r="BF563" s="154" t="s">
        <v>6235</v>
      </c>
    </row>
    <row r="564" spans="1:59" x14ac:dyDescent="0.35">
      <c r="A564" s="98" t="s">
        <v>11563</v>
      </c>
      <c r="B564" s="117">
        <v>45877.627060185187</v>
      </c>
      <c r="C564" s="154" t="s">
        <v>5913</v>
      </c>
      <c r="D564" s="154" t="s">
        <v>10552</v>
      </c>
      <c r="E564" t="s">
        <v>2861</v>
      </c>
      <c r="F564" s="154" t="s">
        <v>6725</v>
      </c>
      <c r="G564" s="154" t="s">
        <v>1245</v>
      </c>
      <c r="H564" s="115">
        <v>2020</v>
      </c>
      <c r="I564" s="154" t="s">
        <v>6214</v>
      </c>
      <c r="J564" s="154" t="s">
        <v>6215</v>
      </c>
      <c r="K564" s="154" t="s">
        <v>6216</v>
      </c>
      <c r="L564" s="154" t="s">
        <v>6215</v>
      </c>
      <c r="M564" s="154" t="s">
        <v>6267</v>
      </c>
      <c r="O564" s="154" t="s">
        <v>6215</v>
      </c>
      <c r="Q564" s="129">
        <v>60</v>
      </c>
      <c r="R564" s="129">
        <v>90</v>
      </c>
      <c r="S564" s="107">
        <v>150</v>
      </c>
      <c r="T564" s="154" t="s">
        <v>6215</v>
      </c>
      <c r="U564" s="154" t="s">
        <v>8150</v>
      </c>
      <c r="V564" s="154" t="s">
        <v>6215</v>
      </c>
      <c r="W564" s="154" t="s">
        <v>6268</v>
      </c>
      <c r="Y564" s="244">
        <v>2</v>
      </c>
      <c r="Z564" s="244">
        <v>2</v>
      </c>
      <c r="AA564" s="244">
        <v>1</v>
      </c>
      <c r="AB564" s="244">
        <v>5</v>
      </c>
      <c r="AC564" s="154" t="s">
        <v>6246</v>
      </c>
      <c r="AD564" s="154" t="s">
        <v>6552</v>
      </c>
      <c r="AF564" s="154">
        <v>4</v>
      </c>
      <c r="AG564" s="154">
        <v>4</v>
      </c>
      <c r="AH564" s="154">
        <v>8</v>
      </c>
      <c r="AJ564" s="154">
        <v>5000</v>
      </c>
      <c r="AK564" s="154">
        <v>4500</v>
      </c>
      <c r="AL564" s="154" t="s">
        <v>8267</v>
      </c>
      <c r="AM564" s="154" t="s">
        <v>6215</v>
      </c>
      <c r="AN564" s="154" t="s">
        <v>6248</v>
      </c>
      <c r="AP564" s="154">
        <v>2000</v>
      </c>
      <c r="AQ564" s="113">
        <f>(AP564*3)/129.2424</f>
        <v>46.424393233180439</v>
      </c>
      <c r="AR564" s="154">
        <v>2000</v>
      </c>
      <c r="AS564" s="154" t="s">
        <v>11486</v>
      </c>
      <c r="AT564" s="154">
        <v>1000</v>
      </c>
      <c r="AU564" s="154">
        <v>60000</v>
      </c>
      <c r="AV564" s="154">
        <v>20000</v>
      </c>
      <c r="AW564" s="154"/>
      <c r="AX564" s="154" t="s">
        <v>6215</v>
      </c>
      <c r="AY564" s="154" t="s">
        <v>6215</v>
      </c>
      <c r="AZ564" s="154" t="s">
        <v>6215</v>
      </c>
      <c r="BA564" s="154" t="s">
        <v>6215</v>
      </c>
      <c r="BB564" s="154" t="s">
        <v>6215</v>
      </c>
      <c r="BC564" s="154" t="s">
        <v>10665</v>
      </c>
      <c r="BD564" s="154" t="s">
        <v>10554</v>
      </c>
      <c r="BE564" s="154" t="s">
        <v>6215</v>
      </c>
      <c r="BF564" s="154" t="s">
        <v>9019</v>
      </c>
    </row>
    <row r="565" spans="1:59" x14ac:dyDescent="0.35">
      <c r="A565" s="98" t="s">
        <v>7663</v>
      </c>
      <c r="B565" s="289">
        <v>45239.486840277801</v>
      </c>
      <c r="C565" s="242" t="s">
        <v>2181</v>
      </c>
      <c r="D565" s="242" t="s">
        <v>8315</v>
      </c>
      <c r="E565" s="141" t="s">
        <v>1382</v>
      </c>
      <c r="F565" s="242" t="s">
        <v>6469</v>
      </c>
      <c r="G565" s="242" t="s">
        <v>1248</v>
      </c>
      <c r="H565" s="276">
        <v>2014</v>
      </c>
      <c r="I565" s="242" t="s">
        <v>6214</v>
      </c>
      <c r="J565" s="242" t="s">
        <v>6215</v>
      </c>
      <c r="K565" s="242" t="s">
        <v>6216</v>
      </c>
      <c r="L565" s="242" t="s">
        <v>6215</v>
      </c>
      <c r="M565" s="242" t="s">
        <v>6267</v>
      </c>
      <c r="N565" s="242"/>
      <c r="O565" s="242" t="s">
        <v>6215</v>
      </c>
      <c r="S565" s="241">
        <v>312</v>
      </c>
      <c r="T565" s="242" t="s">
        <v>6215</v>
      </c>
      <c r="U565" s="242" t="s">
        <v>7390</v>
      </c>
      <c r="V565" s="242" t="s">
        <v>6218</v>
      </c>
      <c r="W565" s="242" t="s">
        <v>6296</v>
      </c>
      <c r="Y565" s="242">
        <v>6</v>
      </c>
      <c r="Z565" s="242">
        <v>6</v>
      </c>
      <c r="AA565" s="242">
        <v>0</v>
      </c>
      <c r="AB565" s="242">
        <v>12</v>
      </c>
      <c r="AC565" s="242" t="s">
        <v>6220</v>
      </c>
      <c r="AD565" s="242" t="s">
        <v>8316</v>
      </c>
      <c r="AF565" s="290">
        <v>10</v>
      </c>
      <c r="AG565" s="290">
        <v>11</v>
      </c>
      <c r="AH565" s="290">
        <v>21</v>
      </c>
      <c r="AJ565" s="269">
        <v>14000</v>
      </c>
      <c r="AK565" s="269">
        <v>7000</v>
      </c>
      <c r="AL565" s="242" t="s">
        <v>8267</v>
      </c>
      <c r="AM565" s="242" t="s">
        <v>6215</v>
      </c>
      <c r="AN565" s="242" t="s">
        <v>6262</v>
      </c>
      <c r="AP565" s="264">
        <v>4300</v>
      </c>
      <c r="AQ565" s="113">
        <f t="shared" ref="AQ565:AQ583" si="28">(AP565*3)/129.2343</f>
        <v>99.818701381908681</v>
      </c>
      <c r="AR565" s="18">
        <v>6500</v>
      </c>
      <c r="AS565" s="141" t="s">
        <v>6223</v>
      </c>
      <c r="AT565" s="96"/>
      <c r="AU565" s="18">
        <v>500000</v>
      </c>
      <c r="AV565" s="18"/>
      <c r="AX565" s="242" t="s">
        <v>6215</v>
      </c>
      <c r="AY565" s="242" t="s">
        <v>6215</v>
      </c>
      <c r="AZ565" s="242" t="s">
        <v>6215</v>
      </c>
      <c r="BA565" s="242" t="s">
        <v>6215</v>
      </c>
      <c r="BB565" s="242" t="s">
        <v>6218</v>
      </c>
      <c r="BC565" s="242" t="s">
        <v>8317</v>
      </c>
      <c r="BD565" s="242" t="s">
        <v>8318</v>
      </c>
      <c r="BE565" s="242" t="s">
        <v>6215</v>
      </c>
      <c r="BF565" s="242" t="s">
        <v>8319</v>
      </c>
      <c r="BG565" s="98" t="s">
        <v>8320</v>
      </c>
    </row>
    <row r="566" spans="1:59" x14ac:dyDescent="0.35">
      <c r="A566" s="98" t="s">
        <v>8314</v>
      </c>
      <c r="B566" s="17">
        <v>45009</v>
      </c>
      <c r="C566" s="98" t="s">
        <v>6413</v>
      </c>
      <c r="D566" s="141" t="s">
        <v>6414</v>
      </c>
      <c r="E566" s="98" t="s">
        <v>223</v>
      </c>
      <c r="F566" s="98" t="s">
        <v>6286</v>
      </c>
      <c r="G566" s="98" t="s">
        <v>1245</v>
      </c>
      <c r="H566" s="115">
        <v>2015</v>
      </c>
      <c r="I566" s="98" t="s">
        <v>6230</v>
      </c>
      <c r="J566" s="98" t="s">
        <v>6215</v>
      </c>
      <c r="K566" s="98" t="s">
        <v>6245</v>
      </c>
      <c r="L566" s="98" t="s">
        <v>6215</v>
      </c>
      <c r="M566" s="98" t="s">
        <v>6415</v>
      </c>
      <c r="O566" s="98" t="s">
        <v>6215</v>
      </c>
      <c r="S566" s="107">
        <v>153</v>
      </c>
      <c r="T566" s="98" t="s">
        <v>6215</v>
      </c>
      <c r="V566" s="98" t="s">
        <v>6218</v>
      </c>
      <c r="W566" s="98" t="s">
        <v>6268</v>
      </c>
      <c r="AB566" s="98">
        <v>10</v>
      </c>
      <c r="AC566" s="98" t="s">
        <v>6220</v>
      </c>
      <c r="AD566" s="98" t="s">
        <v>6416</v>
      </c>
      <c r="AJ566" s="18"/>
      <c r="AK566" s="18"/>
      <c r="AN566" s="98" t="s">
        <v>6262</v>
      </c>
      <c r="AP566" s="264">
        <v>4400</v>
      </c>
      <c r="AQ566" s="113">
        <f t="shared" si="28"/>
        <v>102.14006653032516</v>
      </c>
      <c r="AR566" s="18">
        <v>4400</v>
      </c>
      <c r="AS566" s="141" t="s">
        <v>6223</v>
      </c>
      <c r="AT566" s="96"/>
      <c r="AU566" s="18">
        <v>60000</v>
      </c>
      <c r="AV566" s="18"/>
      <c r="AX566" s="98" t="s">
        <v>6215</v>
      </c>
      <c r="AY566" s="98" t="s">
        <v>6215</v>
      </c>
      <c r="AZ566" s="98" t="s">
        <v>6215</v>
      </c>
      <c r="BA566" s="98" t="s">
        <v>6215</v>
      </c>
      <c r="BB566" s="98" t="s">
        <v>6218</v>
      </c>
      <c r="BD566" s="98" t="s">
        <v>6417</v>
      </c>
      <c r="BF566" s="98" t="s">
        <v>6418</v>
      </c>
      <c r="BG566" s="98" t="s">
        <v>6419</v>
      </c>
    </row>
    <row r="567" spans="1:59" x14ac:dyDescent="0.35">
      <c r="A567" s="98" t="s">
        <v>6412</v>
      </c>
      <c r="B567" s="17">
        <v>44881.41920138889</v>
      </c>
      <c r="C567" s="98" t="s">
        <v>6211</v>
      </c>
      <c r="D567" s="98" t="s">
        <v>6212</v>
      </c>
      <c r="E567" s="98" t="s">
        <v>14</v>
      </c>
      <c r="F567" s="98" t="s">
        <v>6213</v>
      </c>
      <c r="G567" s="98" t="s">
        <v>1245</v>
      </c>
      <c r="H567" s="115">
        <v>2015</v>
      </c>
      <c r="I567" s="98" t="s">
        <v>6214</v>
      </c>
      <c r="J567" s="98" t="s">
        <v>6215</v>
      </c>
      <c r="K567" s="98" t="s">
        <v>6216</v>
      </c>
      <c r="L567" s="98" t="s">
        <v>6215</v>
      </c>
      <c r="M567" s="98" t="s">
        <v>6217</v>
      </c>
      <c r="O567" s="98" t="s">
        <v>6215</v>
      </c>
      <c r="Q567" s="107">
        <v>46</v>
      </c>
      <c r="R567" s="107">
        <v>70</v>
      </c>
      <c r="S567" s="107">
        <f>SUM(Q567:R567)</f>
        <v>116</v>
      </c>
      <c r="T567" s="98" t="s">
        <v>6215</v>
      </c>
      <c r="V567" s="98" t="s">
        <v>6218</v>
      </c>
      <c r="W567" s="98" t="s">
        <v>6219</v>
      </c>
      <c r="AB567" s="98">
        <v>6</v>
      </c>
      <c r="AC567" s="98" t="s">
        <v>6220</v>
      </c>
      <c r="AD567" s="98" t="s">
        <v>6221</v>
      </c>
      <c r="AJ567" s="18"/>
      <c r="AK567" s="18"/>
      <c r="AM567" s="98" t="s">
        <v>6215</v>
      </c>
      <c r="AN567" s="98" t="s">
        <v>6222</v>
      </c>
      <c r="AP567" s="264">
        <v>4400</v>
      </c>
      <c r="AQ567" s="113">
        <f t="shared" si="28"/>
        <v>102.14006653032516</v>
      </c>
      <c r="AR567" s="18">
        <v>5400</v>
      </c>
      <c r="AS567" s="141" t="s">
        <v>6223</v>
      </c>
      <c r="AT567" s="96"/>
      <c r="AU567" s="18"/>
      <c r="AV567" s="18"/>
      <c r="AX567" s="98" t="s">
        <v>6215</v>
      </c>
      <c r="AY567" s="98" t="s">
        <v>6215</v>
      </c>
      <c r="AZ567" s="98" t="s">
        <v>6215</v>
      </c>
      <c r="BA567" s="98" t="s">
        <v>6215</v>
      </c>
      <c r="BB567" s="98" t="s">
        <v>6218</v>
      </c>
      <c r="BD567" s="98" t="s">
        <v>6224</v>
      </c>
      <c r="BF567" s="98" t="s">
        <v>6225</v>
      </c>
      <c r="BG567" s="98" t="s">
        <v>6226</v>
      </c>
    </row>
    <row r="568" spans="1:59" x14ac:dyDescent="0.35">
      <c r="A568" s="98" t="s">
        <v>10044</v>
      </c>
      <c r="B568" s="17">
        <v>45506.777013888888</v>
      </c>
      <c r="C568" s="154" t="s">
        <v>9958</v>
      </c>
      <c r="D568" s="154" t="s">
        <v>9959</v>
      </c>
      <c r="E568" s="244" t="s">
        <v>237</v>
      </c>
      <c r="F568" s="154" t="s">
        <v>6394</v>
      </c>
      <c r="G568" s="154" t="s">
        <v>1248</v>
      </c>
      <c r="H568" s="115">
        <v>2008</v>
      </c>
      <c r="I568" s="154" t="s">
        <v>6214</v>
      </c>
      <c r="J568" s="154" t="s">
        <v>6215</v>
      </c>
      <c r="K568" s="154" t="s">
        <v>6216</v>
      </c>
      <c r="L568" s="154" t="s">
        <v>6215</v>
      </c>
      <c r="M568" s="154" t="s">
        <v>6267</v>
      </c>
      <c r="O568" s="154" t="s">
        <v>6215</v>
      </c>
      <c r="Q568" s="243">
        <v>113</v>
      </c>
      <c r="R568" s="243">
        <v>308</v>
      </c>
      <c r="S568" s="243">
        <f>Q568+R568</f>
        <v>421</v>
      </c>
      <c r="T568" s="244" t="s">
        <v>6215</v>
      </c>
      <c r="U568" s="154" t="s">
        <v>7390</v>
      </c>
      <c r="V568" s="154" t="s">
        <v>6215</v>
      </c>
      <c r="W568" s="154" t="s">
        <v>6219</v>
      </c>
      <c r="Y568" s="244">
        <v>5</v>
      </c>
      <c r="Z568" s="244">
        <v>5</v>
      </c>
      <c r="AA568" s="244">
        <v>4</v>
      </c>
      <c r="AB568" s="98">
        <f>Y568+Z568+AA568</f>
        <v>14</v>
      </c>
      <c r="AC568" s="154" t="s">
        <v>6220</v>
      </c>
      <c r="AD568" s="154" t="s">
        <v>9960</v>
      </c>
      <c r="AF568" s="315">
        <v>14</v>
      </c>
      <c r="AG568" s="315">
        <v>16</v>
      </c>
      <c r="AH568" s="12">
        <f>AF568+AG568</f>
        <v>30</v>
      </c>
      <c r="AJ568" s="316">
        <v>57000</v>
      </c>
      <c r="AK568" s="316">
        <v>11000</v>
      </c>
      <c r="AL568" s="154" t="s">
        <v>8251</v>
      </c>
      <c r="AM568" s="154" t="s">
        <v>6215</v>
      </c>
      <c r="AN568" s="154" t="s">
        <v>6389</v>
      </c>
      <c r="AP568" s="316">
        <v>8500</v>
      </c>
      <c r="AQ568" s="113">
        <f t="shared" si="28"/>
        <v>197.31603761540089</v>
      </c>
      <c r="AR568" s="316">
        <v>8500</v>
      </c>
      <c r="AS568" s="141" t="s">
        <v>6223</v>
      </c>
      <c r="AT568" s="317">
        <v>63800</v>
      </c>
      <c r="AU568" s="317">
        <v>5100000</v>
      </c>
      <c r="AV568" s="317">
        <v>4200000</v>
      </c>
      <c r="AW568" s="154"/>
      <c r="AX568" s="154" t="s">
        <v>6215</v>
      </c>
      <c r="AY568" s="154" t="s">
        <v>6215</v>
      </c>
      <c r="AZ568" s="154" t="s">
        <v>6215</v>
      </c>
      <c r="BA568" s="154" t="s">
        <v>6215</v>
      </c>
      <c r="BB568" s="154" t="s">
        <v>6215</v>
      </c>
      <c r="BC568" s="154" t="s">
        <v>6760</v>
      </c>
      <c r="BD568" s="154" t="s">
        <v>9961</v>
      </c>
      <c r="BE568" s="154" t="s">
        <v>6218</v>
      </c>
      <c r="BF568" s="154" t="s">
        <v>6760</v>
      </c>
    </row>
    <row r="569" spans="1:59" x14ac:dyDescent="0.35">
      <c r="A569" s="98" t="s">
        <v>6210</v>
      </c>
      <c r="B569" s="17">
        <v>45173.491215277776</v>
      </c>
      <c r="C569" s="98" t="s">
        <v>928</v>
      </c>
      <c r="D569" s="98" t="s">
        <v>7553</v>
      </c>
      <c r="E569" s="98" t="s">
        <v>32</v>
      </c>
      <c r="F569" s="98" t="s">
        <v>6213</v>
      </c>
      <c r="G569" s="98" t="s">
        <v>1245</v>
      </c>
      <c r="H569" s="115">
        <v>1999</v>
      </c>
      <c r="I569" s="98" t="s">
        <v>6230</v>
      </c>
      <c r="J569" s="98" t="s">
        <v>6215</v>
      </c>
      <c r="K569" s="98" t="s">
        <v>6216</v>
      </c>
      <c r="L569" s="98" t="s">
        <v>6215</v>
      </c>
      <c r="M569" s="98" t="s">
        <v>6217</v>
      </c>
      <c r="O569" s="98" t="s">
        <v>6215</v>
      </c>
      <c r="S569" s="107">
        <v>740</v>
      </c>
      <c r="T569" s="98" t="s">
        <v>6215</v>
      </c>
      <c r="V569" s="98" t="s">
        <v>6215</v>
      </c>
      <c r="W569" s="98" t="s">
        <v>6219</v>
      </c>
      <c r="AB569" s="98">
        <v>10</v>
      </c>
      <c r="AC569" s="98" t="s">
        <v>6254</v>
      </c>
      <c r="AD569" s="98" t="s">
        <v>6695</v>
      </c>
      <c r="AJ569" s="18"/>
      <c r="AK569" s="18"/>
      <c r="AM569" s="98" t="s">
        <v>6215</v>
      </c>
      <c r="AN569" s="98" t="s">
        <v>6262</v>
      </c>
      <c r="AP569" s="264">
        <v>4400</v>
      </c>
      <c r="AQ569" s="113">
        <f t="shared" si="28"/>
        <v>102.14006653032516</v>
      </c>
      <c r="AR569" s="18">
        <v>5200</v>
      </c>
      <c r="AS569" s="141" t="s">
        <v>6223</v>
      </c>
      <c r="AT569" s="96"/>
      <c r="AU569" s="18"/>
      <c r="AV569" s="18"/>
      <c r="AX569" s="98" t="s">
        <v>6215</v>
      </c>
      <c r="AY569" s="98" t="s">
        <v>6215</v>
      </c>
      <c r="AZ569" s="98" t="s">
        <v>6215</v>
      </c>
      <c r="BA569" s="98" t="s">
        <v>6215</v>
      </c>
      <c r="BB569" s="98" t="s">
        <v>6215</v>
      </c>
      <c r="BD569" s="98" t="s">
        <v>7984</v>
      </c>
      <c r="BF569" s="98" t="s">
        <v>7123</v>
      </c>
      <c r="BG569" s="98" t="s">
        <v>7985</v>
      </c>
    </row>
    <row r="570" spans="1:59" x14ac:dyDescent="0.35">
      <c r="A570" s="98" t="s">
        <v>8662</v>
      </c>
      <c r="B570" s="17">
        <v>45355</v>
      </c>
      <c r="C570" t="s">
        <v>1914</v>
      </c>
      <c r="D570" t="s">
        <v>6229</v>
      </c>
      <c r="E570" s="98" t="s">
        <v>146</v>
      </c>
      <c r="F570" t="s">
        <v>6213</v>
      </c>
      <c r="G570" t="s">
        <v>1245</v>
      </c>
      <c r="H570" s="275">
        <v>2019</v>
      </c>
      <c r="I570" t="s">
        <v>6230</v>
      </c>
      <c r="J570" t="s">
        <v>6215</v>
      </c>
      <c r="K570" t="s">
        <v>6216</v>
      </c>
      <c r="L570" t="s">
        <v>6218</v>
      </c>
      <c r="M570" t="s">
        <v>6231</v>
      </c>
      <c r="O570" t="s">
        <v>6215</v>
      </c>
      <c r="S570" s="107">
        <v>289</v>
      </c>
      <c r="T570" s="98" t="s">
        <v>6215</v>
      </c>
      <c r="U570" t="s">
        <v>6474</v>
      </c>
      <c r="V570" t="s">
        <v>6218</v>
      </c>
      <c r="W570" t="s">
        <v>6219</v>
      </c>
      <c r="Y570" s="98">
        <v>2</v>
      </c>
      <c r="Z570" s="98">
        <v>2</v>
      </c>
      <c r="AA570" s="98">
        <v>0</v>
      </c>
      <c r="AB570" s="98">
        <f>SUM(Y570:AA570)</f>
        <v>4</v>
      </c>
      <c r="AC570" t="s">
        <v>6254</v>
      </c>
      <c r="AD570" t="s">
        <v>8402</v>
      </c>
      <c r="AF570" s="12">
        <v>4</v>
      </c>
      <c r="AG570" s="12">
        <v>6</v>
      </c>
      <c r="AH570" s="12">
        <f>SUM(AF570:AG570)</f>
        <v>10</v>
      </c>
      <c r="AJ570" s="238">
        <v>15000</v>
      </c>
      <c r="AK570" s="238">
        <v>10000</v>
      </c>
      <c r="AL570" t="s">
        <v>7392</v>
      </c>
      <c r="AM570" t="s">
        <v>6215</v>
      </c>
      <c r="AN570" t="s">
        <v>6262</v>
      </c>
      <c r="AP570" s="149">
        <v>3000</v>
      </c>
      <c r="AQ570" s="113">
        <f t="shared" si="28"/>
        <v>69.640954452494427</v>
      </c>
      <c r="AR570">
        <v>4500</v>
      </c>
      <c r="AS570" s="141" t="s">
        <v>6223</v>
      </c>
      <c r="AT570" s="96">
        <v>50000</v>
      </c>
      <c r="AU570" s="18">
        <v>300000</v>
      </c>
      <c r="AV570" s="18">
        <v>150000</v>
      </c>
      <c r="AX570" t="s">
        <v>6215</v>
      </c>
      <c r="AY570" t="s">
        <v>6215</v>
      </c>
      <c r="AZ570" t="s">
        <v>6215</v>
      </c>
      <c r="BA570" t="s">
        <v>6215</v>
      </c>
      <c r="BB570" t="s">
        <v>6218</v>
      </c>
      <c r="BC570" t="s">
        <v>6235</v>
      </c>
      <c r="BD570" t="s">
        <v>6696</v>
      </c>
      <c r="BE570" t="s">
        <v>6218</v>
      </c>
      <c r="BF570" t="s">
        <v>6235</v>
      </c>
    </row>
    <row r="571" spans="1:59" x14ac:dyDescent="0.35">
      <c r="A571" s="98" t="s">
        <v>7983</v>
      </c>
      <c r="B571" s="17">
        <v>45226</v>
      </c>
      <c r="C571" s="141" t="s">
        <v>8179</v>
      </c>
      <c r="D571" s="141" t="s">
        <v>8180</v>
      </c>
      <c r="E571" s="98" t="s">
        <v>139</v>
      </c>
      <c r="F571" s="141" t="s">
        <v>6394</v>
      </c>
      <c r="G571" s="141" t="s">
        <v>1245</v>
      </c>
      <c r="H571" s="288">
        <v>2013</v>
      </c>
      <c r="I571" s="141" t="s">
        <v>6214</v>
      </c>
      <c r="J571" s="141" t="s">
        <v>6215</v>
      </c>
      <c r="K571" s="141" t="s">
        <v>6216</v>
      </c>
      <c r="L571" s="141" t="s">
        <v>6215</v>
      </c>
      <c r="M571" s="141" t="s">
        <v>6267</v>
      </c>
      <c r="N571" s="141"/>
      <c r="O571" s="141" t="s">
        <v>6218</v>
      </c>
      <c r="S571" s="237">
        <v>185</v>
      </c>
      <c r="T571" s="141" t="s">
        <v>6215</v>
      </c>
      <c r="U571" s="141" t="s">
        <v>7390</v>
      </c>
      <c r="V571" s="141" t="s">
        <v>6218</v>
      </c>
      <c r="W571" s="141" t="s">
        <v>6219</v>
      </c>
      <c r="Y571" s="98">
        <v>2</v>
      </c>
      <c r="Z571" s="98">
        <v>2</v>
      </c>
      <c r="AA571" s="98">
        <v>1</v>
      </c>
      <c r="AB571" s="141">
        <v>5</v>
      </c>
      <c r="AC571" s="141" t="s">
        <v>6220</v>
      </c>
      <c r="AD571" s="141" t="s">
        <v>8181</v>
      </c>
      <c r="AJ571" s="18"/>
      <c r="AK571" s="18"/>
      <c r="AM571" s="141" t="s">
        <v>6215</v>
      </c>
      <c r="AN571" s="141" t="s">
        <v>6222</v>
      </c>
      <c r="AP571" s="264">
        <v>4500</v>
      </c>
      <c r="AQ571" s="113">
        <f t="shared" si="28"/>
        <v>104.46143167874165</v>
      </c>
      <c r="AR571" s="18">
        <v>6500</v>
      </c>
      <c r="AS571" s="141" t="s">
        <v>6223</v>
      </c>
      <c r="AT571" s="96"/>
      <c r="AU571" s="18"/>
      <c r="AV571" s="18"/>
      <c r="AX571" s="141" t="s">
        <v>6215</v>
      </c>
      <c r="AY571" s="141" t="s">
        <v>6215</v>
      </c>
      <c r="AZ571" s="141" t="s">
        <v>6215</v>
      </c>
      <c r="BA571" s="141" t="s">
        <v>6215</v>
      </c>
      <c r="BB571" s="141" t="s">
        <v>6215</v>
      </c>
      <c r="BC571" s="141" t="s">
        <v>6774</v>
      </c>
      <c r="BD571" s="141" t="s">
        <v>8182</v>
      </c>
      <c r="BE571" s="141" t="s">
        <v>6215</v>
      </c>
      <c r="BF571" s="141" t="s">
        <v>8183</v>
      </c>
      <c r="BG571" s="98" t="s">
        <v>8184</v>
      </c>
    </row>
    <row r="572" spans="1:59" x14ac:dyDescent="0.35">
      <c r="A572" s="98" t="s">
        <v>10322</v>
      </c>
      <c r="B572" s="17">
        <v>45572.757650462961</v>
      </c>
      <c r="C572" s="154" t="s">
        <v>10316</v>
      </c>
      <c r="D572" s="154" t="s">
        <v>10317</v>
      </c>
      <c r="E572" s="244" t="s">
        <v>2965</v>
      </c>
      <c r="F572" s="154" t="s">
        <v>6684</v>
      </c>
      <c r="G572" s="154" t="s">
        <v>1248</v>
      </c>
      <c r="H572" s="115">
        <v>2016</v>
      </c>
      <c r="I572" s="154" t="s">
        <v>6294</v>
      </c>
      <c r="J572" s="154" t="s">
        <v>6215</v>
      </c>
      <c r="K572" s="154" t="s">
        <v>6216</v>
      </c>
      <c r="L572" s="154" t="s">
        <v>6215</v>
      </c>
      <c r="M572" s="154" t="s">
        <v>6267</v>
      </c>
      <c r="O572" s="154" t="s">
        <v>6215</v>
      </c>
      <c r="Q572" s="243">
        <v>59</v>
      </c>
      <c r="R572" s="243">
        <v>74</v>
      </c>
      <c r="S572" s="243">
        <f>Q572+R572</f>
        <v>133</v>
      </c>
      <c r="T572" s="244" t="s">
        <v>6215</v>
      </c>
      <c r="U572" s="154" t="s">
        <v>6474</v>
      </c>
      <c r="V572" s="154" t="s">
        <v>6218</v>
      </c>
      <c r="W572" s="154" t="s">
        <v>6268</v>
      </c>
      <c r="Y572" s="244">
        <v>4</v>
      </c>
      <c r="Z572" s="244">
        <v>2</v>
      </c>
      <c r="AA572" s="244">
        <v>4</v>
      </c>
      <c r="AB572" s="98">
        <f>SUM(Y572:AA572)</f>
        <v>10</v>
      </c>
      <c r="AC572" s="154" t="s">
        <v>6246</v>
      </c>
      <c r="AD572" s="154" t="s">
        <v>9515</v>
      </c>
      <c r="AF572" s="315">
        <v>3</v>
      </c>
      <c r="AG572" s="315">
        <v>6</v>
      </c>
      <c r="AH572" s="12">
        <f>SUM(AF572:AG572)</f>
        <v>9</v>
      </c>
      <c r="AJ572" s="316">
        <v>50000</v>
      </c>
      <c r="AK572" s="316">
        <v>25000</v>
      </c>
      <c r="AL572" s="154" t="s">
        <v>8267</v>
      </c>
      <c r="AM572" s="154" t="s">
        <v>6215</v>
      </c>
      <c r="AN572" s="154" t="s">
        <v>6262</v>
      </c>
      <c r="AP572" s="316">
        <v>2500</v>
      </c>
      <c r="AQ572" s="113">
        <f t="shared" si="28"/>
        <v>58.034128710412027</v>
      </c>
      <c r="AR572" s="316">
        <v>5500</v>
      </c>
      <c r="AS572" s="141" t="s">
        <v>6223</v>
      </c>
      <c r="AT572" s="316">
        <v>7500</v>
      </c>
      <c r="AU572" s="316">
        <v>2500</v>
      </c>
      <c r="AV572" s="316">
        <v>55000</v>
      </c>
      <c r="AX572" s="154" t="s">
        <v>6215</v>
      </c>
      <c r="AY572" s="154" t="s">
        <v>6215</v>
      </c>
      <c r="AZ572" s="154" t="s">
        <v>6215</v>
      </c>
      <c r="BA572" s="154" t="s">
        <v>6215</v>
      </c>
      <c r="BB572" s="154" t="s">
        <v>6218</v>
      </c>
      <c r="BC572" s="154" t="s">
        <v>10318</v>
      </c>
      <c r="BD572" s="154" t="s">
        <v>10319</v>
      </c>
      <c r="BE572" s="154" t="s">
        <v>6218</v>
      </c>
      <c r="BF572" s="154" t="s">
        <v>8623</v>
      </c>
    </row>
    <row r="573" spans="1:59" x14ac:dyDescent="0.35">
      <c r="A573" s="98" t="s">
        <v>10985</v>
      </c>
      <c r="B573" s="117">
        <v>45771.706273148149</v>
      </c>
      <c r="C573" s="98" t="s">
        <v>4874</v>
      </c>
      <c r="D573" s="98" t="s">
        <v>11322</v>
      </c>
      <c r="E573" s="244" t="s">
        <v>2861</v>
      </c>
      <c r="F573" s="98" t="s">
        <v>6725</v>
      </c>
      <c r="G573" s="98" t="s">
        <v>1245</v>
      </c>
      <c r="H573" s="98">
        <v>2013</v>
      </c>
      <c r="I573" s="98" t="s">
        <v>6294</v>
      </c>
      <c r="J573" s="98" t="s">
        <v>6295</v>
      </c>
      <c r="K573" s="98" t="s">
        <v>6216</v>
      </c>
      <c r="L573" s="98" t="s">
        <v>6215</v>
      </c>
      <c r="M573" s="98" t="s">
        <v>6231</v>
      </c>
      <c r="O573" s="98" t="s">
        <v>6215</v>
      </c>
      <c r="Q573" s="129">
        <v>46</v>
      </c>
      <c r="R573" s="129">
        <v>74</v>
      </c>
      <c r="S573" s="107">
        <v>120</v>
      </c>
      <c r="T573" s="98" t="s">
        <v>6215</v>
      </c>
      <c r="U573" s="98" t="s">
        <v>6474</v>
      </c>
      <c r="V573" s="98" t="s">
        <v>6218</v>
      </c>
      <c r="W573" s="98" t="s">
        <v>6268</v>
      </c>
      <c r="Y573" s="98" t="s">
        <v>6992</v>
      </c>
      <c r="Z573" s="98" t="s">
        <v>6991</v>
      </c>
      <c r="AA573" s="98" t="s">
        <v>6944</v>
      </c>
      <c r="AB573" s="98">
        <f>Y573+Z573+AA573</f>
        <v>6</v>
      </c>
      <c r="AC573" s="154" t="s">
        <v>6220</v>
      </c>
      <c r="AD573" s="154" t="s">
        <v>6552</v>
      </c>
      <c r="AF573" s="12" t="s">
        <v>6992</v>
      </c>
      <c r="AG573" s="12" t="s">
        <v>6929</v>
      </c>
      <c r="AH573" s="12">
        <f>AF573+AG573</f>
        <v>6</v>
      </c>
      <c r="AJ573" s="352" t="s">
        <v>11144</v>
      </c>
      <c r="AK573" s="12" t="s">
        <v>11162</v>
      </c>
      <c r="AL573" s="98" t="s">
        <v>6474</v>
      </c>
      <c r="AM573" s="98" t="s">
        <v>6215</v>
      </c>
      <c r="AN573" s="98" t="s">
        <v>6262</v>
      </c>
      <c r="AP573" s="315">
        <v>6500</v>
      </c>
      <c r="AQ573" s="113">
        <f t="shared" si="28"/>
        <v>150.88873464707126</v>
      </c>
      <c r="AR573" s="315">
        <v>7500</v>
      </c>
      <c r="AS573" s="154" t="s">
        <v>6223</v>
      </c>
      <c r="AT573" s="12" t="s">
        <v>11129</v>
      </c>
      <c r="AU573" s="284" t="s">
        <v>11214</v>
      </c>
      <c r="AV573" s="12" t="s">
        <v>11173</v>
      </c>
      <c r="AX573" s="98" t="s">
        <v>6215</v>
      </c>
      <c r="AY573" s="98" t="s">
        <v>6215</v>
      </c>
      <c r="AZ573" s="98" t="s">
        <v>6215</v>
      </c>
      <c r="BA573" s="98" t="s">
        <v>6215</v>
      </c>
      <c r="BB573" s="98" t="s">
        <v>6215</v>
      </c>
      <c r="BC573" s="98" t="s">
        <v>9181</v>
      </c>
      <c r="BD573" s="98" t="s">
        <v>7448</v>
      </c>
      <c r="BE573" s="98" t="s">
        <v>6218</v>
      </c>
      <c r="BF573" s="98" t="s">
        <v>6235</v>
      </c>
    </row>
    <row r="574" spans="1:59" x14ac:dyDescent="0.35">
      <c r="A574" s="98" t="s">
        <v>9162</v>
      </c>
      <c r="B574" s="17">
        <v>45391.808865740742</v>
      </c>
      <c r="C574" t="s">
        <v>2133</v>
      </c>
      <c r="D574" t="s">
        <v>6212</v>
      </c>
      <c r="E574" s="98" t="s">
        <v>44</v>
      </c>
      <c r="F574" t="s">
        <v>6286</v>
      </c>
      <c r="G574" t="s">
        <v>1245</v>
      </c>
      <c r="H574" s="115">
        <v>2009</v>
      </c>
      <c r="I574" t="s">
        <v>6294</v>
      </c>
      <c r="J574" t="s">
        <v>6215</v>
      </c>
      <c r="K574" t="s">
        <v>6216</v>
      </c>
      <c r="L574" t="s">
        <v>6215</v>
      </c>
      <c r="M574" t="s">
        <v>6231</v>
      </c>
      <c r="O574" t="s">
        <v>6215</v>
      </c>
      <c r="Q574" s="107">
        <v>316</v>
      </c>
      <c r="R574" s="107">
        <v>284</v>
      </c>
      <c r="S574" s="107">
        <v>600</v>
      </c>
      <c r="T574" s="98" t="s">
        <v>6215</v>
      </c>
      <c r="U574" t="s">
        <v>7390</v>
      </c>
      <c r="V574" t="s">
        <v>6215</v>
      </c>
      <c r="W574" t="s">
        <v>6219</v>
      </c>
      <c r="Y574" s="98">
        <v>16</v>
      </c>
      <c r="Z574" s="98">
        <v>12</v>
      </c>
      <c r="AA574" s="98">
        <v>4</v>
      </c>
      <c r="AB574" s="98">
        <f>SUM(Y574:AA574)</f>
        <v>32</v>
      </c>
      <c r="AC574" t="s">
        <v>6220</v>
      </c>
      <c r="AD574" t="s">
        <v>9044</v>
      </c>
      <c r="AF574" s="12">
        <v>10</v>
      </c>
      <c r="AG574" s="12">
        <v>20</v>
      </c>
      <c r="AH574" s="12">
        <f>SUM(AF574:AG574)</f>
        <v>30</v>
      </c>
      <c r="AJ574" s="238">
        <v>25000</v>
      </c>
      <c r="AK574" s="238">
        <v>10000</v>
      </c>
      <c r="AL574" t="s">
        <v>8363</v>
      </c>
      <c r="AM574" t="s">
        <v>6215</v>
      </c>
      <c r="AN574" t="s">
        <v>6262</v>
      </c>
      <c r="AP574" s="238">
        <v>3700</v>
      </c>
      <c r="AQ574" s="113">
        <f t="shared" si="28"/>
        <v>85.890510491409799</v>
      </c>
      <c r="AR574" s="238">
        <v>8500</v>
      </c>
      <c r="AS574" s="141" t="s">
        <v>6223</v>
      </c>
      <c r="AT574" s="306">
        <v>100000</v>
      </c>
      <c r="AU574" s="238">
        <v>200000</v>
      </c>
      <c r="AV574" s="238">
        <v>100000</v>
      </c>
      <c r="AX574" t="s">
        <v>6215</v>
      </c>
      <c r="AY574" t="s">
        <v>6215</v>
      </c>
      <c r="AZ574" t="s">
        <v>6215</v>
      </c>
      <c r="BA574" t="s">
        <v>6215</v>
      </c>
      <c r="BB574" t="s">
        <v>6218</v>
      </c>
      <c r="BC574" t="s">
        <v>9045</v>
      </c>
      <c r="BD574" t="s">
        <v>6892</v>
      </c>
      <c r="BE574" t="s">
        <v>6215</v>
      </c>
      <c r="BF574" t="s">
        <v>9046</v>
      </c>
    </row>
    <row r="575" spans="1:59" x14ac:dyDescent="0.35">
      <c r="A575" s="98" t="s">
        <v>8751</v>
      </c>
      <c r="B575" s="17">
        <v>45322.631168981497</v>
      </c>
      <c r="C575" s="141" t="s">
        <v>8679</v>
      </c>
      <c r="D575" s="141" t="s">
        <v>6266</v>
      </c>
      <c r="E575" s="141" t="s">
        <v>58</v>
      </c>
      <c r="F575" s="141" t="s">
        <v>6213</v>
      </c>
      <c r="G575" s="141" t="s">
        <v>1245</v>
      </c>
      <c r="H575" s="288">
        <v>2007</v>
      </c>
      <c r="I575" s="141" t="s">
        <v>6214</v>
      </c>
      <c r="J575" s="141" t="s">
        <v>6215</v>
      </c>
      <c r="K575" s="141" t="s">
        <v>6216</v>
      </c>
      <c r="L575" s="141" t="s">
        <v>6215</v>
      </c>
      <c r="M575" s="141" t="s">
        <v>6217</v>
      </c>
      <c r="N575" s="141"/>
      <c r="O575" s="141" t="s">
        <v>6215</v>
      </c>
      <c r="Q575" s="237"/>
      <c r="R575" s="237"/>
      <c r="S575" s="237">
        <v>162</v>
      </c>
      <c r="T575" s="141" t="s">
        <v>6215</v>
      </c>
      <c r="U575" s="141" t="s">
        <v>7390</v>
      </c>
      <c r="V575" s="141" t="s">
        <v>6218</v>
      </c>
      <c r="W575" s="141" t="s">
        <v>6268</v>
      </c>
      <c r="Y575" s="141">
        <v>2</v>
      </c>
      <c r="Z575" s="141">
        <v>2</v>
      </c>
      <c r="AA575" s="141">
        <v>0</v>
      </c>
      <c r="AB575" s="141">
        <f>SUM(Y575:AA575)</f>
        <v>4</v>
      </c>
      <c r="AC575" s="141" t="s">
        <v>6254</v>
      </c>
      <c r="AD575" s="141" t="s">
        <v>6357</v>
      </c>
      <c r="AF575" s="286">
        <v>3</v>
      </c>
      <c r="AG575" s="286">
        <v>7</v>
      </c>
      <c r="AH575" s="12">
        <f>SUM(AF575:AG575)</f>
        <v>10</v>
      </c>
      <c r="AJ575" s="273">
        <v>18000</v>
      </c>
      <c r="AK575" s="273">
        <v>6500</v>
      </c>
      <c r="AL575" s="141" t="s">
        <v>7392</v>
      </c>
      <c r="AM575" s="141" t="s">
        <v>6215</v>
      </c>
      <c r="AN575" s="141" t="s">
        <v>6896</v>
      </c>
      <c r="AP575" s="297">
        <v>4700</v>
      </c>
      <c r="AQ575" s="113">
        <f t="shared" si="28"/>
        <v>109.1041619755746</v>
      </c>
      <c r="AR575" s="273">
        <v>12000</v>
      </c>
      <c r="AS575" s="141" t="s">
        <v>6223</v>
      </c>
      <c r="AT575" s="270">
        <v>729000</v>
      </c>
      <c r="AU575" s="273">
        <v>450000</v>
      </c>
      <c r="AV575" s="273">
        <v>200000</v>
      </c>
      <c r="AX575" s="141" t="s">
        <v>6215</v>
      </c>
      <c r="AY575" s="141" t="s">
        <v>6215</v>
      </c>
      <c r="AZ575" s="141" t="s">
        <v>6215</v>
      </c>
      <c r="BA575" s="141" t="s">
        <v>6215</v>
      </c>
      <c r="BB575" s="141" t="s">
        <v>6218</v>
      </c>
      <c r="BC575" s="141" t="s">
        <v>6271</v>
      </c>
      <c r="BD575" s="141" t="s">
        <v>7336</v>
      </c>
      <c r="BE575" s="141" t="s">
        <v>6218</v>
      </c>
      <c r="BF575" s="141" t="s">
        <v>6271</v>
      </c>
      <c r="BG575" s="98" t="s">
        <v>8680</v>
      </c>
    </row>
    <row r="576" spans="1:59" x14ac:dyDescent="0.35">
      <c r="A576" s="98" t="s">
        <v>8178</v>
      </c>
      <c r="B576" s="17">
        <v>45133.429618055554</v>
      </c>
      <c r="C576" s="98" t="s">
        <v>1057</v>
      </c>
      <c r="D576" s="154" t="s">
        <v>7485</v>
      </c>
      <c r="E576" s="98" t="s">
        <v>1056</v>
      </c>
      <c r="F576" s="154" t="s">
        <v>6581</v>
      </c>
      <c r="G576" s="98" t="s">
        <v>1245</v>
      </c>
      <c r="H576" s="115">
        <v>2016</v>
      </c>
      <c r="I576" s="98" t="s">
        <v>6230</v>
      </c>
      <c r="J576" s="98" t="s">
        <v>6215</v>
      </c>
      <c r="L576" s="98" t="s">
        <v>6215</v>
      </c>
      <c r="M576" s="98" t="s">
        <v>6267</v>
      </c>
      <c r="O576" s="98" t="s">
        <v>6218</v>
      </c>
      <c r="S576" s="107">
        <v>199</v>
      </c>
      <c r="T576" s="98" t="s">
        <v>6215</v>
      </c>
      <c r="V576" s="98" t="s">
        <v>6218</v>
      </c>
      <c r="W576" s="98" t="s">
        <v>6268</v>
      </c>
      <c r="AB576" s="98">
        <v>5</v>
      </c>
      <c r="AC576" s="98" t="s">
        <v>6220</v>
      </c>
      <c r="AJ576" s="18"/>
      <c r="AK576" s="18"/>
      <c r="AN576" s="98" t="s">
        <v>6262</v>
      </c>
      <c r="AP576" s="264">
        <v>2600</v>
      </c>
      <c r="AQ576" s="113">
        <f t="shared" si="28"/>
        <v>60.355493858828503</v>
      </c>
      <c r="AR576" s="18">
        <v>5500</v>
      </c>
      <c r="AS576" s="141" t="s">
        <v>6223</v>
      </c>
      <c r="AT576" s="96"/>
      <c r="AU576" s="18"/>
      <c r="AV576" s="18"/>
      <c r="AY576" s="98" t="s">
        <v>6215</v>
      </c>
      <c r="AZ576" s="98" t="s">
        <v>6215</v>
      </c>
      <c r="BG576" s="98" t="s">
        <v>7486</v>
      </c>
    </row>
    <row r="577" spans="1:59" x14ac:dyDescent="0.35">
      <c r="A577" s="98" t="s">
        <v>7484</v>
      </c>
      <c r="B577" s="17">
        <v>45084.480497685188</v>
      </c>
      <c r="C577" s="98" t="s">
        <v>6907</v>
      </c>
      <c r="D577" s="141" t="s">
        <v>6908</v>
      </c>
      <c r="E577" s="98" t="s">
        <v>420</v>
      </c>
      <c r="F577" s="98" t="s">
        <v>6293</v>
      </c>
      <c r="G577" s="98" t="s">
        <v>1245</v>
      </c>
      <c r="H577" s="115">
        <v>2013</v>
      </c>
      <c r="I577" s="98" t="s">
        <v>6214</v>
      </c>
      <c r="J577" s="98" t="s">
        <v>6295</v>
      </c>
      <c r="K577" s="98" t="s">
        <v>6216</v>
      </c>
      <c r="L577" s="98" t="s">
        <v>6218</v>
      </c>
      <c r="M577" s="98" t="s">
        <v>6231</v>
      </c>
      <c r="O577" s="98" t="s">
        <v>6215</v>
      </c>
      <c r="S577" s="107">
        <v>102</v>
      </c>
      <c r="T577" s="98" t="s">
        <v>6215</v>
      </c>
      <c r="V577" s="98" t="s">
        <v>6215</v>
      </c>
      <c r="W577" s="98" t="s">
        <v>6219</v>
      </c>
      <c r="AB577" s="98">
        <v>4</v>
      </c>
      <c r="AC577" s="98" t="s">
        <v>6220</v>
      </c>
      <c r="AD577" s="98" t="s">
        <v>6695</v>
      </c>
      <c r="AJ577" s="18"/>
      <c r="AK577" s="18"/>
      <c r="AN577" s="98" t="s">
        <v>6262</v>
      </c>
      <c r="AP577" s="264">
        <v>4500</v>
      </c>
      <c r="AQ577" s="113">
        <f t="shared" si="28"/>
        <v>104.46143167874165</v>
      </c>
      <c r="AR577" s="18">
        <v>10000</v>
      </c>
      <c r="AS577" s="141" t="s">
        <v>6223</v>
      </c>
      <c r="AT577" s="96"/>
      <c r="AU577" s="18"/>
      <c r="AV577" s="18"/>
      <c r="AX577" s="98" t="s">
        <v>6215</v>
      </c>
      <c r="AY577" s="98" t="s">
        <v>6215</v>
      </c>
      <c r="AZ577" s="98" t="s">
        <v>6215</v>
      </c>
      <c r="BA577" s="98" t="s">
        <v>6218</v>
      </c>
      <c r="BB577" s="98" t="s">
        <v>6218</v>
      </c>
      <c r="BD577" s="98" t="s">
        <v>6909</v>
      </c>
      <c r="BF577" s="98" t="s">
        <v>6299</v>
      </c>
      <c r="BG577" s="98" t="s">
        <v>6910</v>
      </c>
    </row>
    <row r="578" spans="1:59" x14ac:dyDescent="0.35">
      <c r="A578" s="98" t="s">
        <v>8914</v>
      </c>
      <c r="B578" s="17">
        <v>45371.712777777779</v>
      </c>
      <c r="C578" t="s">
        <v>2015</v>
      </c>
      <c r="D578" t="s">
        <v>8930</v>
      </c>
      <c r="E578" s="244" t="s">
        <v>247</v>
      </c>
      <c r="F578" t="s">
        <v>6481</v>
      </c>
      <c r="G578" t="s">
        <v>1248</v>
      </c>
      <c r="H578" s="275">
        <v>2009</v>
      </c>
      <c r="I578" t="s">
        <v>6294</v>
      </c>
      <c r="J578" t="s">
        <v>6218</v>
      </c>
      <c r="K578" t="s">
        <v>6216</v>
      </c>
      <c r="L578" t="s">
        <v>6215</v>
      </c>
      <c r="M578" t="s">
        <v>6267</v>
      </c>
      <c r="O578" t="s">
        <v>6218</v>
      </c>
      <c r="S578" s="107">
        <v>209</v>
      </c>
      <c r="T578" s="98" t="s">
        <v>6215</v>
      </c>
      <c r="U578" t="s">
        <v>8150</v>
      </c>
      <c r="V578" t="s">
        <v>6218</v>
      </c>
      <c r="W578" t="s">
        <v>6268</v>
      </c>
      <c r="Y578" s="98">
        <v>4</v>
      </c>
      <c r="Z578" s="98">
        <v>6</v>
      </c>
      <c r="AA578" s="98">
        <v>2</v>
      </c>
      <c r="AB578" s="98">
        <f>SUM(Y578:AA578)</f>
        <v>12</v>
      </c>
      <c r="AC578" t="s">
        <v>6220</v>
      </c>
      <c r="AD578" t="s">
        <v>8931</v>
      </c>
      <c r="AF578" s="12">
        <v>1</v>
      </c>
      <c r="AG578" s="12">
        <v>8</v>
      </c>
      <c r="AH578" s="12">
        <f>SUM(AF578:AG578)</f>
        <v>9</v>
      </c>
      <c r="AJ578" s="238">
        <v>7000</v>
      </c>
      <c r="AK578" s="238">
        <v>5000</v>
      </c>
      <c r="AL578" t="s">
        <v>7392</v>
      </c>
      <c r="AM578" t="s">
        <v>6218</v>
      </c>
      <c r="AN578" t="s">
        <v>6616</v>
      </c>
      <c r="AP578" s="149">
        <v>3200</v>
      </c>
      <c r="AQ578" s="113">
        <f t="shared" si="28"/>
        <v>74.283684749327392</v>
      </c>
      <c r="AR578">
        <v>3500</v>
      </c>
      <c r="AS578" s="141" t="s">
        <v>6223</v>
      </c>
      <c r="AT578" s="96">
        <v>500</v>
      </c>
      <c r="AU578" s="18">
        <v>200000</v>
      </c>
      <c r="AV578" s="18">
        <v>100000</v>
      </c>
      <c r="AX578" t="s">
        <v>6215</v>
      </c>
      <c r="AY578" t="s">
        <v>6215</v>
      </c>
      <c r="AZ578" t="s">
        <v>6215</v>
      </c>
      <c r="BA578" t="s">
        <v>6215</v>
      </c>
      <c r="BB578" t="s">
        <v>6218</v>
      </c>
      <c r="BC578" t="s">
        <v>7896</v>
      </c>
      <c r="BD578" t="s">
        <v>7456</v>
      </c>
      <c r="BE578" t="s">
        <v>6215</v>
      </c>
      <c r="BF578" t="s">
        <v>8932</v>
      </c>
    </row>
    <row r="579" spans="1:59" x14ac:dyDescent="0.35">
      <c r="A579" s="98" t="s">
        <v>10611</v>
      </c>
      <c r="B579" s="17">
        <v>45625.625648148147</v>
      </c>
      <c r="C579" s="154" t="s">
        <v>3846</v>
      </c>
      <c r="D579" s="154" t="s">
        <v>10625</v>
      </c>
      <c r="E579" s="244" t="s">
        <v>14</v>
      </c>
      <c r="F579" s="154" t="s">
        <v>6213</v>
      </c>
      <c r="G579" s="154" t="s">
        <v>1245</v>
      </c>
      <c r="H579" s="115">
        <v>2021</v>
      </c>
      <c r="I579" s="154" t="s">
        <v>6214</v>
      </c>
      <c r="J579" s="154" t="s">
        <v>6215</v>
      </c>
      <c r="K579" s="154" t="s">
        <v>6216</v>
      </c>
      <c r="L579" s="154" t="s">
        <v>6215</v>
      </c>
      <c r="M579" s="154" t="s">
        <v>6217</v>
      </c>
      <c r="O579" s="154" t="s">
        <v>6215</v>
      </c>
      <c r="Q579" s="243">
        <v>11</v>
      </c>
      <c r="R579" s="243">
        <v>84</v>
      </c>
      <c r="S579" s="243">
        <f>Q579+R579</f>
        <v>95</v>
      </c>
      <c r="T579" s="154" t="s">
        <v>6215</v>
      </c>
      <c r="U579" s="154" t="s">
        <v>7390</v>
      </c>
      <c r="V579" s="154" t="s">
        <v>6215</v>
      </c>
      <c r="W579" s="154" t="s">
        <v>6219</v>
      </c>
      <c r="Y579" s="244">
        <v>5</v>
      </c>
      <c r="Z579" s="244">
        <v>2</v>
      </c>
      <c r="AA579" s="244">
        <v>1</v>
      </c>
      <c r="AB579" s="98">
        <f>SUM(Y579:AA579)</f>
        <v>8</v>
      </c>
      <c r="AC579" s="154" t="s">
        <v>6220</v>
      </c>
      <c r="AD579" s="154" t="s">
        <v>10411</v>
      </c>
      <c r="AF579" s="315">
        <v>1</v>
      </c>
      <c r="AG579" s="315">
        <v>10</v>
      </c>
      <c r="AH579" s="12">
        <f>SUM(AF579:AG579)</f>
        <v>11</v>
      </c>
      <c r="AJ579" s="316">
        <v>10000</v>
      </c>
      <c r="AK579" s="316">
        <v>8000</v>
      </c>
      <c r="AL579" s="154" t="s">
        <v>7392</v>
      </c>
      <c r="AM579" s="154" t="s">
        <v>6215</v>
      </c>
      <c r="AN579" s="154" t="s">
        <v>6262</v>
      </c>
      <c r="AP579" s="316">
        <v>6000</v>
      </c>
      <c r="AQ579" s="113">
        <f t="shared" si="28"/>
        <v>139.28190890498885</v>
      </c>
      <c r="AR579" s="316">
        <v>7000</v>
      </c>
      <c r="AS579" s="141" t="s">
        <v>6223</v>
      </c>
      <c r="AT579" s="316">
        <v>2000</v>
      </c>
      <c r="AU579" s="316">
        <v>422500</v>
      </c>
      <c r="AV579" s="316">
        <v>222500</v>
      </c>
      <c r="AX579" s="154" t="s">
        <v>6215</v>
      </c>
      <c r="AY579" s="154" t="s">
        <v>6215</v>
      </c>
      <c r="AZ579" s="154" t="s">
        <v>6215</v>
      </c>
      <c r="BA579" s="154" t="s">
        <v>6215</v>
      </c>
      <c r="BB579" s="154" t="s">
        <v>6215</v>
      </c>
      <c r="BC579" s="154" t="s">
        <v>9966</v>
      </c>
      <c r="BD579" s="154" t="s">
        <v>6774</v>
      </c>
      <c r="BE579" s="154" t="s">
        <v>6218</v>
      </c>
      <c r="BF579" s="154" t="s">
        <v>8623</v>
      </c>
    </row>
    <row r="580" spans="1:59" x14ac:dyDescent="0.35">
      <c r="A580" s="98" t="s">
        <v>6906</v>
      </c>
      <c r="B580" s="17">
        <v>45031.408900462964</v>
      </c>
      <c r="C580" s="98" t="s">
        <v>727</v>
      </c>
      <c r="D580" s="98" t="s">
        <v>6530</v>
      </c>
      <c r="E580" s="98" t="s">
        <v>725</v>
      </c>
      <c r="F580" s="98" t="s">
        <v>6531</v>
      </c>
      <c r="G580" s="98" t="s">
        <v>1245</v>
      </c>
      <c r="H580" s="115">
        <v>2014</v>
      </c>
      <c r="I580" s="98" t="s">
        <v>6294</v>
      </c>
      <c r="J580" s="98" t="s">
        <v>6215</v>
      </c>
      <c r="K580" s="98" t="s">
        <v>6216</v>
      </c>
      <c r="L580" s="98" t="s">
        <v>6215</v>
      </c>
      <c r="M580" s="98" t="s">
        <v>6267</v>
      </c>
      <c r="O580" s="98" t="s">
        <v>6215</v>
      </c>
      <c r="S580" s="107">
        <v>150</v>
      </c>
      <c r="T580" s="98" t="s">
        <v>6215</v>
      </c>
      <c r="V580" s="98" t="s">
        <v>6215</v>
      </c>
      <c r="W580" s="98" t="s">
        <v>6219</v>
      </c>
      <c r="AB580" s="98">
        <v>4</v>
      </c>
      <c r="AC580" s="98" t="s">
        <v>6231</v>
      </c>
      <c r="AD580" s="98" t="s">
        <v>6532</v>
      </c>
      <c r="AJ580" s="18"/>
      <c r="AK580" s="18"/>
      <c r="AM580" s="98" t="s">
        <v>6215</v>
      </c>
      <c r="AN580" s="98" t="s">
        <v>6262</v>
      </c>
      <c r="AP580" s="264">
        <v>3900</v>
      </c>
      <c r="AQ580" s="113">
        <f t="shared" si="28"/>
        <v>90.53324078824275</v>
      </c>
      <c r="AR580" s="18">
        <v>8000</v>
      </c>
      <c r="AS580" s="141" t="s">
        <v>6223</v>
      </c>
      <c r="AT580" s="96"/>
      <c r="AU580" s="18">
        <v>200000</v>
      </c>
      <c r="AV580" s="18"/>
      <c r="AX580" s="98" t="s">
        <v>6215</v>
      </c>
      <c r="AY580" s="98" t="s">
        <v>6215</v>
      </c>
      <c r="AZ580" s="98" t="s">
        <v>6215</v>
      </c>
      <c r="BA580" s="98" t="s">
        <v>6215</v>
      </c>
      <c r="BB580" s="98" t="s">
        <v>6218</v>
      </c>
      <c r="BD580" s="98" t="s">
        <v>6533</v>
      </c>
      <c r="BF580" s="98" t="s">
        <v>6271</v>
      </c>
      <c r="BG580" s="98" t="s">
        <v>6534</v>
      </c>
    </row>
    <row r="581" spans="1:59" x14ac:dyDescent="0.35">
      <c r="A581" s="98" t="s">
        <v>6529</v>
      </c>
      <c r="B581" s="17">
        <v>45031</v>
      </c>
      <c r="C581" s="141" t="s">
        <v>1238</v>
      </c>
      <c r="D581" s="141" t="s">
        <v>6522</v>
      </c>
      <c r="E581" s="98" t="s">
        <v>36</v>
      </c>
      <c r="F581" s="98" t="s">
        <v>6481</v>
      </c>
      <c r="G581" s="98" t="s">
        <v>1248</v>
      </c>
      <c r="H581" s="115">
        <v>2015</v>
      </c>
      <c r="I581" s="98" t="s">
        <v>6214</v>
      </c>
      <c r="J581" s="98" t="s">
        <v>6215</v>
      </c>
      <c r="K581" s="98" t="s">
        <v>6216</v>
      </c>
      <c r="L581" s="98" t="s">
        <v>6218</v>
      </c>
      <c r="M581" s="98" t="s">
        <v>6231</v>
      </c>
      <c r="O581" s="98" t="s">
        <v>6218</v>
      </c>
      <c r="S581" s="107">
        <v>130</v>
      </c>
      <c r="T581" s="98" t="s">
        <v>6215</v>
      </c>
      <c r="W581" s="98" t="s">
        <v>6268</v>
      </c>
      <c r="AB581" s="98">
        <v>4</v>
      </c>
      <c r="AC581" s="98" t="s">
        <v>6220</v>
      </c>
      <c r="AD581" s="98" t="s">
        <v>6482</v>
      </c>
      <c r="AJ581" s="18"/>
      <c r="AK581" s="18"/>
      <c r="AP581" s="264">
        <v>4500</v>
      </c>
      <c r="AQ581" s="113">
        <f t="shared" si="28"/>
        <v>104.46143167874165</v>
      </c>
      <c r="AR581" s="18">
        <v>5000</v>
      </c>
      <c r="AS581" s="141" t="s">
        <v>6223</v>
      </c>
      <c r="AT581" s="96"/>
      <c r="AU581" s="18">
        <v>450000</v>
      </c>
      <c r="AV581" s="18"/>
      <c r="AX581" s="98" t="s">
        <v>6215</v>
      </c>
      <c r="AY581" s="98" t="s">
        <v>6215</v>
      </c>
      <c r="AZ581" s="98" t="s">
        <v>6215</v>
      </c>
      <c r="BB581" s="98" t="s">
        <v>6218</v>
      </c>
      <c r="BD581" s="98" t="s">
        <v>6523</v>
      </c>
      <c r="BF581" s="98" t="s">
        <v>6484</v>
      </c>
      <c r="BG581" s="98" t="s">
        <v>6524</v>
      </c>
    </row>
    <row r="582" spans="1:59" x14ac:dyDescent="0.35">
      <c r="A582" s="98" t="s">
        <v>6521</v>
      </c>
      <c r="B582" s="17">
        <v>45197.3746412037</v>
      </c>
      <c r="C582" s="141" t="s">
        <v>1175</v>
      </c>
      <c r="D582" t="s">
        <v>8099</v>
      </c>
      <c r="E582" s="98" t="s">
        <v>102</v>
      </c>
      <c r="F582" s="141" t="s">
        <v>6213</v>
      </c>
      <c r="G582" s="141" t="s">
        <v>1248</v>
      </c>
      <c r="H582" s="141">
        <v>2015</v>
      </c>
      <c r="I582" s="141" t="s">
        <v>6230</v>
      </c>
      <c r="J582" s="141" t="s">
        <v>6215</v>
      </c>
      <c r="K582" s="141" t="s">
        <v>6216</v>
      </c>
      <c r="L582" s="141" t="s">
        <v>6215</v>
      </c>
      <c r="M582" s="141" t="s">
        <v>6217</v>
      </c>
      <c r="N582" s="141"/>
      <c r="O582" s="141" t="s">
        <v>6218</v>
      </c>
      <c r="P582" s="141"/>
      <c r="Q582" s="237"/>
      <c r="R582" s="237"/>
      <c r="S582" s="237">
        <v>34</v>
      </c>
      <c r="T582" s="141" t="s">
        <v>6215</v>
      </c>
      <c r="U582" s="141"/>
      <c r="V582" s="141" t="s">
        <v>6218</v>
      </c>
      <c r="W582" s="141" t="s">
        <v>6268</v>
      </c>
      <c r="X582" s="141"/>
      <c r="Y582" s="141"/>
      <c r="Z582" s="141"/>
      <c r="AA582" s="141"/>
      <c r="AB582" s="141">
        <v>6</v>
      </c>
      <c r="AC582" s="141" t="s">
        <v>6254</v>
      </c>
      <c r="AD582" s="141" t="s">
        <v>8100</v>
      </c>
      <c r="AE582" s="141"/>
      <c r="AF582" s="286"/>
      <c r="AG582" s="286"/>
      <c r="AH582" s="286"/>
      <c r="AI582" s="141"/>
      <c r="AJ582" s="273"/>
      <c r="AK582" s="273"/>
      <c r="AL582" s="141"/>
      <c r="AM582" s="141" t="s">
        <v>6215</v>
      </c>
      <c r="AN582" s="141" t="s">
        <v>6233</v>
      </c>
      <c r="AO582" s="141"/>
      <c r="AP582" s="264">
        <v>4500</v>
      </c>
      <c r="AQ582" s="113">
        <f t="shared" si="28"/>
        <v>104.46143167874165</v>
      </c>
      <c r="AR582" s="18">
        <v>5000</v>
      </c>
      <c r="AS582" s="141" t="s">
        <v>6223</v>
      </c>
      <c r="AT582" s="96"/>
      <c r="AU582" s="18">
        <v>300000</v>
      </c>
      <c r="AV582" s="18"/>
      <c r="AW582" s="141"/>
      <c r="AX582" s="141" t="s">
        <v>6218</v>
      </c>
      <c r="AY582" s="141" t="s">
        <v>6215</v>
      </c>
      <c r="AZ582" s="141" t="s">
        <v>6215</v>
      </c>
      <c r="BA582" s="141" t="s">
        <v>6215</v>
      </c>
      <c r="BB582" s="141" t="s">
        <v>6215</v>
      </c>
      <c r="BC582" s="141"/>
      <c r="BD582" s="141" t="s">
        <v>8101</v>
      </c>
      <c r="BE582" s="141"/>
      <c r="BF582" s="141" t="s">
        <v>6235</v>
      </c>
      <c r="BG582" s="98" t="s">
        <v>8102</v>
      </c>
    </row>
    <row r="583" spans="1:59" x14ac:dyDescent="0.35">
      <c r="A583" s="98" t="s">
        <v>9688</v>
      </c>
      <c r="B583" s="17">
        <v>45474.631296296298</v>
      </c>
      <c r="C583" t="s">
        <v>2584</v>
      </c>
      <c r="D583" t="s">
        <v>8699</v>
      </c>
      <c r="E583" s="98" t="s">
        <v>14</v>
      </c>
      <c r="F583" t="s">
        <v>6213</v>
      </c>
      <c r="G583" t="s">
        <v>1245</v>
      </c>
      <c r="H583" s="115">
        <v>2021</v>
      </c>
      <c r="I583" t="s">
        <v>6214</v>
      </c>
      <c r="J583" t="s">
        <v>6215</v>
      </c>
      <c r="K583" t="s">
        <v>6216</v>
      </c>
      <c r="L583" t="s">
        <v>6218</v>
      </c>
      <c r="M583" t="s">
        <v>6231</v>
      </c>
      <c r="O583" t="s">
        <v>6218</v>
      </c>
      <c r="Q583" s="107">
        <v>93</v>
      </c>
      <c r="R583" s="107">
        <v>85</v>
      </c>
      <c r="S583" s="107">
        <v>178</v>
      </c>
      <c r="T583" s="98" t="s">
        <v>6215</v>
      </c>
      <c r="U583" t="s">
        <v>8150</v>
      </c>
      <c r="V583" t="s">
        <v>6218</v>
      </c>
      <c r="W583" t="s">
        <v>6219</v>
      </c>
      <c r="Y583" s="98">
        <v>3</v>
      </c>
      <c r="Z583" s="98">
        <v>3</v>
      </c>
      <c r="AA583" s="98">
        <v>0</v>
      </c>
      <c r="AB583" s="98">
        <f>Y583+Z583+AA583</f>
        <v>6</v>
      </c>
      <c r="AC583" t="s">
        <v>6220</v>
      </c>
      <c r="AD583" t="s">
        <v>8753</v>
      </c>
      <c r="AF583" s="12">
        <v>2</v>
      </c>
      <c r="AG583" s="12">
        <v>7</v>
      </c>
      <c r="AH583" s="12">
        <f>AF583+AG583</f>
        <v>9</v>
      </c>
      <c r="AJ583" s="238">
        <v>12000</v>
      </c>
      <c r="AK583" s="238">
        <v>8000</v>
      </c>
      <c r="AL583" t="s">
        <v>7392</v>
      </c>
      <c r="AM583" t="s">
        <v>6215</v>
      </c>
      <c r="AN583" t="s">
        <v>6262</v>
      </c>
      <c r="AP583" s="238">
        <v>5200</v>
      </c>
      <c r="AQ583" s="113">
        <f t="shared" si="28"/>
        <v>120.71098771765701</v>
      </c>
      <c r="AR583" s="238">
        <v>7000</v>
      </c>
      <c r="AS583" s="141" t="s">
        <v>6223</v>
      </c>
      <c r="AT583" s="238">
        <v>2000</v>
      </c>
      <c r="AU583" s="238">
        <v>209000</v>
      </c>
      <c r="AV583" s="238">
        <v>40000</v>
      </c>
      <c r="AX583" t="s">
        <v>6215</v>
      </c>
      <c r="AY583" t="s">
        <v>6215</v>
      </c>
      <c r="AZ583" t="s">
        <v>6215</v>
      </c>
      <c r="BA583" t="s">
        <v>6215</v>
      </c>
      <c r="BB583" t="s">
        <v>6215</v>
      </c>
      <c r="BC583" t="s">
        <v>9266</v>
      </c>
      <c r="BD583" t="s">
        <v>6774</v>
      </c>
      <c r="BE583" t="s">
        <v>6218</v>
      </c>
      <c r="BF583" t="s">
        <v>6760</v>
      </c>
    </row>
    <row r="584" spans="1:59" x14ac:dyDescent="0.35">
      <c r="A584" s="98" t="s">
        <v>11468</v>
      </c>
      <c r="B584" s="117">
        <v>45854.649733796294</v>
      </c>
      <c r="C584" s="154" t="s">
        <v>5738</v>
      </c>
      <c r="D584" s="154" t="s">
        <v>6266</v>
      </c>
      <c r="E584" t="s">
        <v>58</v>
      </c>
      <c r="F584" s="154" t="s">
        <v>6213</v>
      </c>
      <c r="G584" s="154" t="s">
        <v>1248</v>
      </c>
      <c r="H584" s="115">
        <v>2017</v>
      </c>
      <c r="I584" s="154" t="s">
        <v>6214</v>
      </c>
      <c r="J584" s="154" t="s">
        <v>6215</v>
      </c>
      <c r="K584" s="154" t="s">
        <v>6216</v>
      </c>
      <c r="L584" s="154" t="s">
        <v>6215</v>
      </c>
      <c r="M584" s="154" t="s">
        <v>6217</v>
      </c>
      <c r="O584" s="154" t="s">
        <v>6215</v>
      </c>
      <c r="Q584" s="129">
        <v>73</v>
      </c>
      <c r="R584" s="129">
        <v>73</v>
      </c>
      <c r="S584" s="129">
        <v>146</v>
      </c>
      <c r="T584" s="154" t="s">
        <v>6215</v>
      </c>
      <c r="U584" s="154" t="s">
        <v>6474</v>
      </c>
      <c r="V584" s="154" t="s">
        <v>6218</v>
      </c>
      <c r="W584" s="154" t="s">
        <v>6268</v>
      </c>
      <c r="Y584" s="154" t="s">
        <v>6992</v>
      </c>
      <c r="Z584" s="154" t="s">
        <v>6992</v>
      </c>
      <c r="AA584" s="154" t="s">
        <v>6944</v>
      </c>
      <c r="AB584" s="154" t="s">
        <v>6630</v>
      </c>
      <c r="AC584" s="154" t="s">
        <v>6220</v>
      </c>
      <c r="AD584" s="154" t="s">
        <v>11597</v>
      </c>
      <c r="AF584" s="154">
        <v>4</v>
      </c>
      <c r="AG584" s="154">
        <v>3</v>
      </c>
      <c r="AH584" s="154">
        <v>7</v>
      </c>
      <c r="AJ584" s="154">
        <v>12000</v>
      </c>
      <c r="AK584" s="154">
        <v>8000</v>
      </c>
      <c r="AL584" s="154" t="s">
        <v>8267</v>
      </c>
      <c r="AM584" s="154" t="s">
        <v>6215</v>
      </c>
      <c r="AN584" s="154" t="s">
        <v>6233</v>
      </c>
      <c r="AP584" s="354">
        <v>3500</v>
      </c>
      <c r="AQ584" s="113">
        <f>(AP584*3)/129.2394</f>
        <v>81.244574023092042</v>
      </c>
      <c r="AR584" s="354">
        <v>3500</v>
      </c>
      <c r="AS584" s="154" t="s">
        <v>6223</v>
      </c>
      <c r="AT584" s="154">
        <v>492800</v>
      </c>
      <c r="AU584" s="154">
        <v>164266</v>
      </c>
      <c r="AV584" s="154">
        <v>80000</v>
      </c>
      <c r="AX584" s="154" t="s">
        <v>6215</v>
      </c>
      <c r="AY584" s="154" t="s">
        <v>6215</v>
      </c>
      <c r="AZ584" s="154" t="s">
        <v>6215</v>
      </c>
      <c r="BA584" s="154" t="s">
        <v>6215</v>
      </c>
      <c r="BB584" s="154" t="s">
        <v>6215</v>
      </c>
      <c r="BC584" s="154" t="s">
        <v>10559</v>
      </c>
      <c r="BD584" s="154" t="s">
        <v>7456</v>
      </c>
      <c r="BE584" s="154" t="s">
        <v>6215</v>
      </c>
      <c r="BF584" s="154" t="s">
        <v>11598</v>
      </c>
    </row>
    <row r="585" spans="1:59" x14ac:dyDescent="0.35">
      <c r="A585" s="98" t="s">
        <v>8892</v>
      </c>
      <c r="B585" s="17">
        <v>45365</v>
      </c>
      <c r="C585" t="s">
        <v>1979</v>
      </c>
      <c r="D585" t="s">
        <v>8884</v>
      </c>
      <c r="E585" s="98" t="s">
        <v>32</v>
      </c>
      <c r="F585" t="s">
        <v>6213</v>
      </c>
      <c r="G585" t="s">
        <v>1248</v>
      </c>
      <c r="H585" s="275">
        <v>2013</v>
      </c>
      <c r="I585" t="s">
        <v>6230</v>
      </c>
      <c r="J585" t="s">
        <v>6215</v>
      </c>
      <c r="K585" t="s">
        <v>6216</v>
      </c>
      <c r="L585" t="s">
        <v>6215</v>
      </c>
      <c r="M585" t="s">
        <v>6231</v>
      </c>
      <c r="O585" t="s">
        <v>6215</v>
      </c>
      <c r="Q585" s="107">
        <v>70</v>
      </c>
      <c r="R585" s="107">
        <v>80</v>
      </c>
      <c r="S585" s="107">
        <v>150</v>
      </c>
      <c r="T585" s="98" t="s">
        <v>6215</v>
      </c>
      <c r="U585" t="s">
        <v>6474</v>
      </c>
      <c r="V585" t="s">
        <v>6218</v>
      </c>
      <c r="W585" t="s">
        <v>6268</v>
      </c>
      <c r="Y585" s="98">
        <v>2</v>
      </c>
      <c r="Z585" s="98">
        <v>2</v>
      </c>
      <c r="AA585" s="98">
        <v>0</v>
      </c>
      <c r="AB585" s="98">
        <f>SUM(Y585:AA585)</f>
        <v>4</v>
      </c>
      <c r="AC585" t="s">
        <v>6220</v>
      </c>
      <c r="AD585" t="s">
        <v>8904</v>
      </c>
      <c r="AF585" s="12">
        <v>4</v>
      </c>
      <c r="AG585" s="12">
        <v>3</v>
      </c>
      <c r="AH585" s="12">
        <f>SUM(AF585:AG585)</f>
        <v>7</v>
      </c>
      <c r="AJ585" s="238">
        <v>9500</v>
      </c>
      <c r="AK585" s="238">
        <v>5500</v>
      </c>
      <c r="AL585" t="s">
        <v>7392</v>
      </c>
      <c r="AM585" t="s">
        <v>6215</v>
      </c>
      <c r="AN585" t="s">
        <v>6262</v>
      </c>
      <c r="AP585" s="149">
        <v>2100</v>
      </c>
      <c r="AQ585" s="113">
        <f t="shared" ref="AQ585:AQ612" si="29">(AP585*3)/129.2343</f>
        <v>48.748668116746103</v>
      </c>
      <c r="AR585">
        <v>4200</v>
      </c>
      <c r="AS585" s="141" t="s">
        <v>6223</v>
      </c>
      <c r="AT585" s="298">
        <v>427800</v>
      </c>
      <c r="AU585" s="18">
        <v>100000</v>
      </c>
      <c r="AV585" s="18">
        <v>65500</v>
      </c>
      <c r="AX585" t="s">
        <v>6215</v>
      </c>
      <c r="AY585" t="s">
        <v>6215</v>
      </c>
      <c r="AZ585" t="s">
        <v>6215</v>
      </c>
      <c r="BA585" t="s">
        <v>6215</v>
      </c>
      <c r="BB585" t="s">
        <v>6218</v>
      </c>
      <c r="BC585" t="s">
        <v>8905</v>
      </c>
      <c r="BD585" t="s">
        <v>7456</v>
      </c>
      <c r="BE585" t="s">
        <v>6218</v>
      </c>
      <c r="BF585" t="s">
        <v>7189</v>
      </c>
    </row>
    <row r="586" spans="1:59" x14ac:dyDescent="0.35">
      <c r="A586" s="98" t="s">
        <v>9573</v>
      </c>
      <c r="B586" s="17">
        <v>45484.48238425926</v>
      </c>
      <c r="C586" t="s">
        <v>9618</v>
      </c>
      <c r="D586" t="s">
        <v>9619</v>
      </c>
      <c r="E586" s="98" t="s">
        <v>285</v>
      </c>
      <c r="F586" t="s">
        <v>6293</v>
      </c>
      <c r="G586" t="s">
        <v>1245</v>
      </c>
      <c r="H586" s="115">
        <v>2013</v>
      </c>
      <c r="I586" t="s">
        <v>6214</v>
      </c>
      <c r="J586" t="s">
        <v>6215</v>
      </c>
      <c r="K586" t="s">
        <v>6245</v>
      </c>
      <c r="L586" t="s">
        <v>6215</v>
      </c>
      <c r="M586" t="s">
        <v>6267</v>
      </c>
      <c r="O586" t="s">
        <v>6218</v>
      </c>
      <c r="S586" s="107">
        <v>44</v>
      </c>
      <c r="T586" s="98" t="s">
        <v>6215</v>
      </c>
      <c r="U586" t="s">
        <v>6474</v>
      </c>
      <c r="V586" t="s">
        <v>6215</v>
      </c>
      <c r="W586" t="s">
        <v>6219</v>
      </c>
      <c r="Y586" s="98">
        <v>1</v>
      </c>
      <c r="Z586" s="98">
        <v>1</v>
      </c>
      <c r="AA586" s="98">
        <v>0</v>
      </c>
      <c r="AB586" s="98">
        <f>Y586+Z586+AA586</f>
        <v>2</v>
      </c>
      <c r="AC586" t="s">
        <v>6254</v>
      </c>
      <c r="AD586" t="s">
        <v>9620</v>
      </c>
      <c r="AF586" s="12">
        <v>0</v>
      </c>
      <c r="AG586" s="12">
        <v>2</v>
      </c>
      <c r="AH586" s="12">
        <f>AF586+AG586</f>
        <v>2</v>
      </c>
      <c r="AJ586" s="238">
        <v>15000</v>
      </c>
      <c r="AK586" s="238">
        <v>8000</v>
      </c>
      <c r="AL586" t="s">
        <v>7392</v>
      </c>
      <c r="AM586" t="s">
        <v>6215</v>
      </c>
      <c r="AN586" t="s">
        <v>6262</v>
      </c>
      <c r="AP586" s="238">
        <v>5000</v>
      </c>
      <c r="AQ586" s="113">
        <f t="shared" si="29"/>
        <v>116.06825742082405</v>
      </c>
      <c r="AR586" s="238">
        <v>6000</v>
      </c>
      <c r="AS586" s="141" t="s">
        <v>6223</v>
      </c>
      <c r="AT586" s="238">
        <v>20</v>
      </c>
      <c r="AU586" s="238">
        <v>80000</v>
      </c>
      <c r="AV586" s="238">
        <v>80000</v>
      </c>
      <c r="AX586" t="s">
        <v>6215</v>
      </c>
      <c r="AY586" t="s">
        <v>6215</v>
      </c>
      <c r="AZ586" t="s">
        <v>6215</v>
      </c>
      <c r="BA586" t="s">
        <v>6215</v>
      </c>
      <c r="BB586" t="s">
        <v>6218</v>
      </c>
      <c r="BC586" t="s">
        <v>9621</v>
      </c>
      <c r="BD586" t="s">
        <v>9622</v>
      </c>
      <c r="BE586" t="s">
        <v>6218</v>
      </c>
      <c r="BF586" t="s">
        <v>6218</v>
      </c>
    </row>
    <row r="587" spans="1:59" x14ac:dyDescent="0.35">
      <c r="A587" s="98" t="s">
        <v>9125</v>
      </c>
      <c r="B587" s="17">
        <v>45394.672951388886</v>
      </c>
      <c r="C587" t="s">
        <v>2144</v>
      </c>
      <c r="D587" t="s">
        <v>9071</v>
      </c>
      <c r="E587" s="98" t="s">
        <v>14</v>
      </c>
      <c r="F587" t="s">
        <v>6213</v>
      </c>
      <c r="G587" t="s">
        <v>1245</v>
      </c>
      <c r="H587" s="115">
        <v>2019</v>
      </c>
      <c r="I587" t="s">
        <v>6230</v>
      </c>
      <c r="J587" t="s">
        <v>6215</v>
      </c>
      <c r="K587" t="s">
        <v>6216</v>
      </c>
      <c r="L587" t="s">
        <v>6215</v>
      </c>
      <c r="M587" t="s">
        <v>6217</v>
      </c>
      <c r="O587" t="s">
        <v>6215</v>
      </c>
      <c r="S587" s="107">
        <v>60</v>
      </c>
      <c r="T587" s="98" t="s">
        <v>6215</v>
      </c>
      <c r="U587" t="s">
        <v>7390</v>
      </c>
      <c r="V587" t="s">
        <v>6218</v>
      </c>
      <c r="W587" t="s">
        <v>6219</v>
      </c>
      <c r="Y587" s="98">
        <v>4</v>
      </c>
      <c r="Z587" s="98">
        <v>2</v>
      </c>
      <c r="AA587" s="98">
        <v>2</v>
      </c>
      <c r="AB587" s="98">
        <f>SUM(Y587:AA587)</f>
        <v>8</v>
      </c>
      <c r="AC587" t="s">
        <v>6254</v>
      </c>
      <c r="AD587" t="s">
        <v>6552</v>
      </c>
      <c r="AF587" s="12">
        <v>8</v>
      </c>
      <c r="AG587" s="12">
        <v>7</v>
      </c>
      <c r="AH587" s="12">
        <f>SUM(AF587:AG587)</f>
        <v>15</v>
      </c>
      <c r="AJ587" s="238">
        <v>10000</v>
      </c>
      <c r="AK587" s="238">
        <v>8000</v>
      </c>
      <c r="AL587" t="s">
        <v>7392</v>
      </c>
      <c r="AM587" t="s">
        <v>6215</v>
      </c>
      <c r="AN587" t="s">
        <v>6262</v>
      </c>
      <c r="AP587" s="238">
        <v>7500</v>
      </c>
      <c r="AQ587" s="113">
        <f t="shared" si="29"/>
        <v>174.10238613123607</v>
      </c>
      <c r="AR587" s="238">
        <v>8500</v>
      </c>
      <c r="AS587" s="141" t="s">
        <v>6223</v>
      </c>
      <c r="AT587" s="309">
        <v>0</v>
      </c>
      <c r="AU587" s="238">
        <v>180000</v>
      </c>
      <c r="AV587" s="238">
        <v>85000</v>
      </c>
      <c r="AX587" t="s">
        <v>6215</v>
      </c>
      <c r="AY587" t="s">
        <v>6215</v>
      </c>
      <c r="AZ587" t="s">
        <v>6215</v>
      </c>
      <c r="BA587" t="s">
        <v>6215</v>
      </c>
      <c r="BB587" t="s">
        <v>6215</v>
      </c>
      <c r="BC587" t="s">
        <v>9072</v>
      </c>
      <c r="BD587" t="s">
        <v>6234</v>
      </c>
      <c r="BE587" t="s">
        <v>6218</v>
      </c>
      <c r="BF587" t="s">
        <v>9072</v>
      </c>
    </row>
    <row r="588" spans="1:59" x14ac:dyDescent="0.35">
      <c r="A588" s="98" t="s">
        <v>10432</v>
      </c>
      <c r="B588" s="17">
        <v>45583.6637962963</v>
      </c>
      <c r="C588" s="154" t="s">
        <v>3264</v>
      </c>
      <c r="D588" s="154" t="s">
        <v>10364</v>
      </c>
      <c r="E588" s="244" t="s">
        <v>1382</v>
      </c>
      <c r="F588" s="154" t="s">
        <v>6469</v>
      </c>
      <c r="G588" s="154" t="s">
        <v>1248</v>
      </c>
      <c r="H588" s="115">
        <v>2015</v>
      </c>
      <c r="I588" s="154" t="s">
        <v>6294</v>
      </c>
      <c r="J588" s="154" t="s">
        <v>6215</v>
      </c>
      <c r="K588" s="154" t="s">
        <v>6216</v>
      </c>
      <c r="L588" s="154" t="s">
        <v>6215</v>
      </c>
      <c r="M588" s="154" t="s">
        <v>6267</v>
      </c>
      <c r="O588" s="154" t="s">
        <v>6215</v>
      </c>
      <c r="Q588" s="243">
        <v>88</v>
      </c>
      <c r="R588" s="243">
        <v>113</v>
      </c>
      <c r="S588" s="243">
        <f>Q588+R588</f>
        <v>201</v>
      </c>
      <c r="T588" s="244" t="s">
        <v>6215</v>
      </c>
      <c r="U588" s="154" t="s">
        <v>8150</v>
      </c>
      <c r="V588" s="154" t="s">
        <v>6215</v>
      </c>
      <c r="W588" s="154" t="s">
        <v>6296</v>
      </c>
      <c r="Y588" s="244">
        <v>8</v>
      </c>
      <c r="Z588" s="244">
        <v>12</v>
      </c>
      <c r="AA588" s="244">
        <v>2</v>
      </c>
      <c r="AB588" s="98">
        <f>SUM(Y588:AA588)</f>
        <v>22</v>
      </c>
      <c r="AC588" s="154" t="s">
        <v>6246</v>
      </c>
      <c r="AD588" s="154" t="s">
        <v>10365</v>
      </c>
      <c r="AF588" s="315">
        <v>8</v>
      </c>
      <c r="AG588" s="315">
        <v>5</v>
      </c>
      <c r="AH588" s="12">
        <f>SUM(AF588:AG588)</f>
        <v>13</v>
      </c>
      <c r="AJ588" s="316">
        <v>7000</v>
      </c>
      <c r="AK588" s="316">
        <v>10000</v>
      </c>
      <c r="AL588" s="154" t="s">
        <v>7392</v>
      </c>
      <c r="AM588" s="154" t="s">
        <v>6215</v>
      </c>
      <c r="AN588" s="154" t="s">
        <v>6262</v>
      </c>
      <c r="AP588" s="316">
        <v>4400</v>
      </c>
      <c r="AQ588" s="113">
        <f t="shared" si="29"/>
        <v>102.14006653032516</v>
      </c>
      <c r="AR588" s="316">
        <v>7000</v>
      </c>
      <c r="AS588" s="141" t="s">
        <v>6223</v>
      </c>
      <c r="AT588" s="316">
        <v>130000</v>
      </c>
      <c r="AU588" s="316">
        <v>90000</v>
      </c>
      <c r="AV588" s="316">
        <v>40000</v>
      </c>
      <c r="AX588" s="154" t="s">
        <v>6215</v>
      </c>
      <c r="AY588" s="154" t="s">
        <v>6215</v>
      </c>
      <c r="AZ588" s="154" t="s">
        <v>6215</v>
      </c>
      <c r="BA588" s="154" t="s">
        <v>6215</v>
      </c>
      <c r="BB588" s="154" t="s">
        <v>6215</v>
      </c>
      <c r="BC588" s="154" t="s">
        <v>10366</v>
      </c>
      <c r="BD588" s="154" t="s">
        <v>10367</v>
      </c>
      <c r="BE588" s="154" t="s">
        <v>6218</v>
      </c>
      <c r="BF588" s="154" t="s">
        <v>7311</v>
      </c>
    </row>
    <row r="589" spans="1:59" x14ac:dyDescent="0.35">
      <c r="A589" s="98" t="s">
        <v>8098</v>
      </c>
      <c r="B589" s="17">
        <v>45134.519618055558</v>
      </c>
      <c r="C589" s="98" t="s">
        <v>1064</v>
      </c>
      <c r="D589" s="154" t="s">
        <v>7511</v>
      </c>
      <c r="E589" s="98" t="s">
        <v>14</v>
      </c>
      <c r="F589" s="98" t="s">
        <v>6213</v>
      </c>
      <c r="G589" s="98" t="s">
        <v>1245</v>
      </c>
      <c r="H589" s="115">
        <v>2000</v>
      </c>
      <c r="I589" s="98" t="s">
        <v>6230</v>
      </c>
      <c r="J589" s="98" t="s">
        <v>6215</v>
      </c>
      <c r="K589" s="98" t="s">
        <v>6216</v>
      </c>
      <c r="L589" s="98" t="s">
        <v>6215</v>
      </c>
      <c r="M589" s="98" t="s">
        <v>6217</v>
      </c>
      <c r="O589" s="98" t="s">
        <v>6218</v>
      </c>
      <c r="S589" s="107">
        <v>470</v>
      </c>
      <c r="T589" s="98" t="s">
        <v>6215</v>
      </c>
      <c r="V589" s="98" t="s">
        <v>6218</v>
      </c>
      <c r="W589" s="98" t="s">
        <v>6219</v>
      </c>
      <c r="AB589" s="98">
        <v>9</v>
      </c>
      <c r="AC589" s="98" t="s">
        <v>6220</v>
      </c>
      <c r="AD589" s="98" t="s">
        <v>7512</v>
      </c>
      <c r="AJ589" s="18"/>
      <c r="AK589" s="18"/>
      <c r="AN589" s="98" t="s">
        <v>6389</v>
      </c>
      <c r="AP589" s="264">
        <v>4500</v>
      </c>
      <c r="AQ589" s="113">
        <f t="shared" si="29"/>
        <v>104.46143167874165</v>
      </c>
      <c r="AR589" s="18">
        <v>5000</v>
      </c>
      <c r="AS589" s="141" t="s">
        <v>6223</v>
      </c>
      <c r="AT589" s="96"/>
      <c r="AU589" s="18">
        <v>100000</v>
      </c>
      <c r="AV589" s="18"/>
      <c r="AX589" s="98" t="s">
        <v>6215</v>
      </c>
      <c r="AY589" s="98" t="s">
        <v>6215</v>
      </c>
      <c r="AZ589" s="98" t="s">
        <v>6215</v>
      </c>
      <c r="BA589" s="98" t="s">
        <v>6215</v>
      </c>
      <c r="BB589" s="98" t="s">
        <v>6218</v>
      </c>
      <c r="BD589" s="98" t="s">
        <v>7236</v>
      </c>
      <c r="BF589" s="98" t="s">
        <v>6235</v>
      </c>
      <c r="BG589" s="98" t="s">
        <v>7513</v>
      </c>
    </row>
    <row r="590" spans="1:59" x14ac:dyDescent="0.35">
      <c r="A590" s="98" t="s">
        <v>7510</v>
      </c>
      <c r="B590" s="17">
        <v>45134.662673611114</v>
      </c>
      <c r="C590" s="98" t="s">
        <v>2607</v>
      </c>
      <c r="D590" s="141" t="s">
        <v>7520</v>
      </c>
      <c r="E590" s="141" t="s">
        <v>14</v>
      </c>
      <c r="F590" s="98" t="s">
        <v>6213</v>
      </c>
      <c r="G590" s="98" t="s">
        <v>1245</v>
      </c>
      <c r="H590" s="115">
        <v>2005</v>
      </c>
      <c r="I590" s="98" t="s">
        <v>6230</v>
      </c>
      <c r="J590" s="98" t="s">
        <v>6215</v>
      </c>
      <c r="K590" s="98" t="s">
        <v>6216</v>
      </c>
      <c r="L590" s="98" t="s">
        <v>6215</v>
      </c>
      <c r="M590" s="98" t="s">
        <v>6217</v>
      </c>
      <c r="O590" s="98" t="s">
        <v>6215</v>
      </c>
      <c r="Q590" s="107">
        <v>90</v>
      </c>
      <c r="R590" s="107">
        <v>90</v>
      </c>
      <c r="S590" s="107">
        <v>180</v>
      </c>
      <c r="T590" s="98" t="s">
        <v>6215</v>
      </c>
      <c r="V590" s="98" t="s">
        <v>6215</v>
      </c>
      <c r="W590" s="98" t="s">
        <v>6219</v>
      </c>
      <c r="AB590" s="98">
        <v>5</v>
      </c>
      <c r="AC590" s="98" t="s">
        <v>6220</v>
      </c>
      <c r="AD590" s="98" t="s">
        <v>7521</v>
      </c>
      <c r="AJ590" s="18"/>
      <c r="AK590" s="18"/>
      <c r="AN590" s="98" t="s">
        <v>6233</v>
      </c>
      <c r="AP590" s="268">
        <v>4500</v>
      </c>
      <c r="AQ590" s="113">
        <f t="shared" si="29"/>
        <v>104.46143167874165</v>
      </c>
      <c r="AR590" s="269">
        <v>7000</v>
      </c>
      <c r="AS590" s="141" t="s">
        <v>6223</v>
      </c>
      <c r="AT590" s="266">
        <v>3600</v>
      </c>
      <c r="AU590" s="269">
        <v>300000</v>
      </c>
      <c r="AV590" s="269">
        <v>12000</v>
      </c>
      <c r="AX590" s="98" t="s">
        <v>6215</v>
      </c>
      <c r="AY590" s="98" t="s">
        <v>6215</v>
      </c>
      <c r="AZ590" s="98" t="s">
        <v>6215</v>
      </c>
      <c r="BA590" s="98" t="s">
        <v>6215</v>
      </c>
      <c r="BB590" s="98" t="s">
        <v>6215</v>
      </c>
      <c r="BD590" s="98" t="s">
        <v>7522</v>
      </c>
      <c r="BF590" s="98" t="s">
        <v>7523</v>
      </c>
      <c r="BG590" s="98" t="s">
        <v>7524</v>
      </c>
    </row>
    <row r="591" spans="1:59" x14ac:dyDescent="0.35">
      <c r="A591" s="98" t="s">
        <v>7519</v>
      </c>
      <c r="B591" s="17">
        <v>45185.395787037036</v>
      </c>
      <c r="C591" s="98" t="s">
        <v>8051</v>
      </c>
      <c r="D591" s="98" t="s">
        <v>8052</v>
      </c>
      <c r="E591" s="98" t="s">
        <v>131</v>
      </c>
      <c r="F591" s="98" t="s">
        <v>6581</v>
      </c>
      <c r="G591" s="98" t="s">
        <v>1245</v>
      </c>
      <c r="H591" s="115">
        <v>2003</v>
      </c>
      <c r="I591" s="98" t="s">
        <v>6214</v>
      </c>
      <c r="J591" s="98" t="s">
        <v>6215</v>
      </c>
      <c r="K591" s="98" t="s">
        <v>6216</v>
      </c>
      <c r="L591" s="98" t="s">
        <v>6215</v>
      </c>
      <c r="M591" s="98" t="s">
        <v>6267</v>
      </c>
      <c r="O591" s="98" t="s">
        <v>6218</v>
      </c>
      <c r="S591" s="107">
        <v>60</v>
      </c>
      <c r="T591" s="98" t="s">
        <v>6215</v>
      </c>
      <c r="V591" s="98" t="s">
        <v>6215</v>
      </c>
      <c r="W591" s="98" t="s">
        <v>6219</v>
      </c>
      <c r="AB591" s="98">
        <v>3</v>
      </c>
      <c r="AC591" s="98" t="s">
        <v>6220</v>
      </c>
      <c r="AD591" s="98" t="s">
        <v>7465</v>
      </c>
      <c r="AJ591" s="18"/>
      <c r="AK591" s="18"/>
      <c r="AN591" s="98" t="s">
        <v>6248</v>
      </c>
      <c r="AP591" s="264">
        <v>4500</v>
      </c>
      <c r="AQ591" s="113">
        <f t="shared" si="29"/>
        <v>104.46143167874165</v>
      </c>
      <c r="AR591" s="18">
        <v>4500</v>
      </c>
      <c r="AS591" s="141" t="s">
        <v>6223</v>
      </c>
      <c r="AT591" s="96"/>
      <c r="AU591" s="18">
        <v>200000</v>
      </c>
      <c r="AV591" s="18"/>
      <c r="AX591" s="98" t="s">
        <v>6215</v>
      </c>
      <c r="AY591" s="98" t="s">
        <v>6215</v>
      </c>
      <c r="AZ591" s="98" t="s">
        <v>6215</v>
      </c>
      <c r="BA591" s="98" t="s">
        <v>6215</v>
      </c>
      <c r="BB591" s="98" t="s">
        <v>6218</v>
      </c>
      <c r="BD591" s="98" t="s">
        <v>7456</v>
      </c>
      <c r="BG591" s="98" t="s">
        <v>8053</v>
      </c>
    </row>
    <row r="592" spans="1:59" x14ac:dyDescent="0.35">
      <c r="A592" s="98" t="s">
        <v>8050</v>
      </c>
      <c r="B592" s="17">
        <v>45043.500069444446</v>
      </c>
      <c r="C592" s="98" t="s">
        <v>63</v>
      </c>
      <c r="D592" s="98" t="s">
        <v>6614</v>
      </c>
      <c r="E592" s="141" t="s">
        <v>14</v>
      </c>
      <c r="F592" s="98" t="s">
        <v>6213</v>
      </c>
      <c r="G592" s="98" t="s">
        <v>1245</v>
      </c>
      <c r="H592" s="115">
        <v>2018</v>
      </c>
      <c r="I592" s="98" t="s">
        <v>6214</v>
      </c>
      <c r="J592" s="98" t="s">
        <v>6215</v>
      </c>
      <c r="K592" s="98" t="s">
        <v>6216</v>
      </c>
      <c r="L592" s="98" t="s">
        <v>6215</v>
      </c>
      <c r="M592" s="98" t="s">
        <v>6217</v>
      </c>
      <c r="O592" s="98" t="s">
        <v>6215</v>
      </c>
      <c r="Q592" s="107">
        <v>45</v>
      </c>
      <c r="R592" s="107">
        <v>60</v>
      </c>
      <c r="S592" s="107">
        <v>105</v>
      </c>
      <c r="T592" s="98" t="s">
        <v>6215</v>
      </c>
      <c r="V592" s="98" t="s">
        <v>6218</v>
      </c>
      <c r="W592" s="98" t="s">
        <v>6268</v>
      </c>
      <c r="AB592" s="98">
        <v>6</v>
      </c>
      <c r="AC592" s="98" t="s">
        <v>6220</v>
      </c>
      <c r="AD592" s="98" t="s">
        <v>6615</v>
      </c>
      <c r="AJ592" s="18"/>
      <c r="AK592" s="18"/>
      <c r="AM592" s="98" t="s">
        <v>6215</v>
      </c>
      <c r="AN592" s="98" t="s">
        <v>6616</v>
      </c>
      <c r="AP592" s="264">
        <v>4500</v>
      </c>
      <c r="AQ592" s="113">
        <f t="shared" si="29"/>
        <v>104.46143167874165</v>
      </c>
      <c r="AR592" s="18">
        <v>6500</v>
      </c>
      <c r="AS592" s="141" t="s">
        <v>6223</v>
      </c>
      <c r="AT592" s="96"/>
      <c r="AU592" s="18"/>
      <c r="AV592" s="18"/>
      <c r="AX592" s="98" t="s">
        <v>6215</v>
      </c>
      <c r="AY592" s="98" t="s">
        <v>6215</v>
      </c>
      <c r="AZ592" s="98" t="s">
        <v>6215</v>
      </c>
      <c r="BA592" s="98" t="s">
        <v>6215</v>
      </c>
      <c r="BB592" s="98" t="s">
        <v>6218</v>
      </c>
      <c r="BD592" s="98" t="s">
        <v>6617</v>
      </c>
      <c r="BF592" s="98" t="s">
        <v>6235</v>
      </c>
      <c r="BG592" s="98" t="s">
        <v>6618</v>
      </c>
    </row>
    <row r="593" spans="1:59" x14ac:dyDescent="0.35">
      <c r="A593" s="98" t="s">
        <v>6613</v>
      </c>
      <c r="B593" s="17">
        <v>45101.451817129629</v>
      </c>
      <c r="C593" s="98" t="s">
        <v>977</v>
      </c>
      <c r="D593" s="141" t="s">
        <v>7079</v>
      </c>
      <c r="E593" s="98" t="s">
        <v>58</v>
      </c>
      <c r="F593" s="98" t="s">
        <v>6213</v>
      </c>
      <c r="G593" s="98" t="s">
        <v>1245</v>
      </c>
      <c r="H593" s="115">
        <v>2008</v>
      </c>
      <c r="I593" s="98" t="s">
        <v>6230</v>
      </c>
      <c r="J593" s="98" t="s">
        <v>6215</v>
      </c>
      <c r="K593" s="98" t="s">
        <v>6216</v>
      </c>
      <c r="L593" s="98" t="s">
        <v>6215</v>
      </c>
      <c r="M593" s="98" t="s">
        <v>6267</v>
      </c>
      <c r="O593" s="98" t="s">
        <v>6218</v>
      </c>
      <c r="S593" s="107">
        <v>184</v>
      </c>
      <c r="T593" s="98" t="s">
        <v>6215</v>
      </c>
      <c r="V593" s="98" t="s">
        <v>6218</v>
      </c>
      <c r="W593" s="98" t="s">
        <v>6268</v>
      </c>
      <c r="AB593" s="98">
        <v>20</v>
      </c>
      <c r="AC593" s="98" t="s">
        <v>6220</v>
      </c>
      <c r="AD593" s="98" t="s">
        <v>7080</v>
      </c>
      <c r="AJ593" s="18"/>
      <c r="AK593" s="18"/>
      <c r="AM593" s="98" t="s">
        <v>6215</v>
      </c>
      <c r="AN593" s="98" t="s">
        <v>6233</v>
      </c>
      <c r="AP593" s="268">
        <v>4500</v>
      </c>
      <c r="AQ593" s="113">
        <f t="shared" si="29"/>
        <v>104.46143167874165</v>
      </c>
      <c r="AR593" s="269">
        <v>6500</v>
      </c>
      <c r="AS593" s="141" t="s">
        <v>6223</v>
      </c>
      <c r="AT593" s="266">
        <v>8000</v>
      </c>
      <c r="AU593" s="269">
        <v>350830</v>
      </c>
      <c r="AV593" s="269">
        <v>320000</v>
      </c>
      <c r="AX593" s="98" t="s">
        <v>6215</v>
      </c>
      <c r="AY593" s="98" t="s">
        <v>6215</v>
      </c>
      <c r="AZ593" s="98" t="s">
        <v>6215</v>
      </c>
      <c r="BA593" s="98" t="s">
        <v>6215</v>
      </c>
      <c r="BB593" s="98" t="s">
        <v>6215</v>
      </c>
      <c r="BD593" s="98" t="s">
        <v>6661</v>
      </c>
      <c r="BF593" s="98" t="s">
        <v>7081</v>
      </c>
      <c r="BG593" s="98" t="s">
        <v>7082</v>
      </c>
    </row>
    <row r="594" spans="1:59" x14ac:dyDescent="0.35">
      <c r="A594" s="98" t="s">
        <v>7078</v>
      </c>
      <c r="B594" s="17">
        <v>44891.497696759259</v>
      </c>
      <c r="C594" s="98" t="s">
        <v>1369</v>
      </c>
      <c r="D594" s="98" t="s">
        <v>6244</v>
      </c>
      <c r="E594" s="98" t="s">
        <v>102</v>
      </c>
      <c r="F594" s="98" t="s">
        <v>6213</v>
      </c>
      <c r="G594" s="98" t="s">
        <v>1248</v>
      </c>
      <c r="H594" s="115">
        <v>1982</v>
      </c>
      <c r="I594" s="98" t="s">
        <v>6230</v>
      </c>
      <c r="J594" s="98" t="s">
        <v>6215</v>
      </c>
      <c r="K594" s="98" t="s">
        <v>6245</v>
      </c>
      <c r="L594" s="98" t="s">
        <v>6215</v>
      </c>
      <c r="M594" s="98" t="s">
        <v>6217</v>
      </c>
      <c r="O594" s="98" t="s">
        <v>6215</v>
      </c>
      <c r="S594" s="107">
        <v>226</v>
      </c>
      <c r="T594" s="98" t="s">
        <v>6215</v>
      </c>
      <c r="V594" s="98" t="s">
        <v>6215</v>
      </c>
      <c r="W594" s="98" t="s">
        <v>6219</v>
      </c>
      <c r="AB594" s="98">
        <v>14</v>
      </c>
      <c r="AC594" s="98" t="s">
        <v>6246</v>
      </c>
      <c r="AD594" s="98" t="s">
        <v>6247</v>
      </c>
      <c r="AJ594" s="18"/>
      <c r="AK594" s="18"/>
      <c r="AN594" s="98" t="s">
        <v>6248</v>
      </c>
      <c r="AP594" s="264">
        <v>4500</v>
      </c>
      <c r="AQ594" s="113">
        <f t="shared" si="29"/>
        <v>104.46143167874165</v>
      </c>
      <c r="AR594" s="18">
        <v>4500</v>
      </c>
      <c r="AS594" s="141" t="s">
        <v>6223</v>
      </c>
      <c r="AT594" s="96"/>
      <c r="AU594" s="18">
        <v>450000</v>
      </c>
      <c r="AV594" s="18"/>
      <c r="AX594" s="98" t="s">
        <v>6215</v>
      </c>
      <c r="AY594" s="98" t="s">
        <v>6215</v>
      </c>
      <c r="AZ594" s="98" t="s">
        <v>6215</v>
      </c>
      <c r="BA594" s="98" t="s">
        <v>6218</v>
      </c>
      <c r="BB594" s="98" t="s">
        <v>6218</v>
      </c>
      <c r="BD594" s="98" t="s">
        <v>6249</v>
      </c>
      <c r="BF594" s="98" t="s">
        <v>6235</v>
      </c>
      <c r="BG594" s="98" t="s">
        <v>6250</v>
      </c>
    </row>
    <row r="595" spans="1:59" x14ac:dyDescent="0.35">
      <c r="A595" s="98" t="s">
        <v>7302</v>
      </c>
      <c r="B595" s="17">
        <v>45120.63386574074</v>
      </c>
      <c r="C595" t="s">
        <v>5459</v>
      </c>
      <c r="D595" s="98" t="s">
        <v>7303</v>
      </c>
      <c r="E595" s="98" t="s">
        <v>135</v>
      </c>
      <c r="F595" s="98" t="s">
        <v>6581</v>
      </c>
      <c r="G595" s="98" t="s">
        <v>1245</v>
      </c>
      <c r="H595" s="115">
        <v>2010</v>
      </c>
      <c r="I595" s="98" t="s">
        <v>6294</v>
      </c>
      <c r="J595" s="98" t="s">
        <v>6215</v>
      </c>
      <c r="K595" s="98" t="s">
        <v>6245</v>
      </c>
      <c r="L595" s="98" t="s">
        <v>6218</v>
      </c>
      <c r="M595" s="98" t="s">
        <v>6231</v>
      </c>
      <c r="O595" s="98" t="s">
        <v>6218</v>
      </c>
      <c r="S595" s="107">
        <v>96</v>
      </c>
      <c r="T595" s="98" t="s">
        <v>6215</v>
      </c>
      <c r="V595" s="98" t="s">
        <v>6218</v>
      </c>
      <c r="W595" s="98" t="s">
        <v>6219</v>
      </c>
      <c r="AB595" s="98">
        <v>7</v>
      </c>
      <c r="AC595" s="98" t="s">
        <v>6220</v>
      </c>
      <c r="AJ595" s="18"/>
      <c r="AK595" s="18"/>
      <c r="AN595" s="98" t="s">
        <v>6262</v>
      </c>
      <c r="AP595" s="264">
        <v>4000</v>
      </c>
      <c r="AQ595" s="113">
        <f t="shared" si="29"/>
        <v>92.85460593665924</v>
      </c>
      <c r="AR595" s="18">
        <v>5000</v>
      </c>
      <c r="AS595" s="141" t="s">
        <v>6223</v>
      </c>
      <c r="AT595" s="96"/>
      <c r="AU595" s="18"/>
      <c r="AV595" s="18"/>
      <c r="AX595" s="98" t="s">
        <v>6215</v>
      </c>
      <c r="AY595" s="98" t="s">
        <v>6215</v>
      </c>
      <c r="AZ595" s="98" t="s">
        <v>6218</v>
      </c>
      <c r="BA595" s="98" t="s">
        <v>6218</v>
      </c>
      <c r="BB595" s="98" t="s">
        <v>6218</v>
      </c>
      <c r="BD595" s="98" t="s">
        <v>7304</v>
      </c>
      <c r="BF595" s="98" t="s">
        <v>7305</v>
      </c>
      <c r="BG595" s="98" t="s">
        <v>7306</v>
      </c>
    </row>
    <row r="596" spans="1:59" x14ac:dyDescent="0.35">
      <c r="A596" s="98" t="s">
        <v>6243</v>
      </c>
      <c r="B596" s="17">
        <v>44980.512118055558</v>
      </c>
      <c r="C596" s="98" t="s">
        <v>6339</v>
      </c>
      <c r="D596" s="98" t="s">
        <v>6340</v>
      </c>
      <c r="E596" s="141" t="s">
        <v>871</v>
      </c>
      <c r="F596" s="98" t="s">
        <v>6334</v>
      </c>
      <c r="G596" s="98" t="s">
        <v>1245</v>
      </c>
      <c r="H596" s="115">
        <v>2006</v>
      </c>
      <c r="I596" s="98" t="s">
        <v>6214</v>
      </c>
      <c r="J596" s="98" t="s">
        <v>6215</v>
      </c>
      <c r="K596" s="98" t="s">
        <v>6216</v>
      </c>
      <c r="L596" s="98" t="s">
        <v>6218</v>
      </c>
      <c r="M596" s="98" t="s">
        <v>6231</v>
      </c>
      <c r="O596" s="98" t="s">
        <v>6218</v>
      </c>
      <c r="S596" s="107">
        <v>272</v>
      </c>
      <c r="T596" s="98" t="s">
        <v>6218</v>
      </c>
      <c r="V596" s="98" t="s">
        <v>6215</v>
      </c>
      <c r="W596" s="98" t="s">
        <v>6219</v>
      </c>
      <c r="AB596" s="98">
        <v>7</v>
      </c>
      <c r="AC596" s="98" t="s">
        <v>6246</v>
      </c>
      <c r="AD596" s="98" t="s">
        <v>6341</v>
      </c>
      <c r="AJ596" s="18"/>
      <c r="AK596" s="18"/>
      <c r="AM596" s="98" t="s">
        <v>6215</v>
      </c>
      <c r="AN596" s="98" t="s">
        <v>6233</v>
      </c>
      <c r="AP596" s="264">
        <v>4500</v>
      </c>
      <c r="AQ596" s="113">
        <f t="shared" si="29"/>
        <v>104.46143167874165</v>
      </c>
      <c r="AR596" s="18">
        <v>5000</v>
      </c>
      <c r="AS596" s="141" t="s">
        <v>6223</v>
      </c>
      <c r="AT596" s="96"/>
      <c r="AU596" s="18">
        <v>200000</v>
      </c>
      <c r="AV596" s="18"/>
      <c r="AX596" s="98" t="s">
        <v>6215</v>
      </c>
      <c r="AY596" s="98" t="s">
        <v>6215</v>
      </c>
      <c r="AZ596" s="98" t="s">
        <v>6215</v>
      </c>
      <c r="BA596" s="98" t="s">
        <v>6215</v>
      </c>
      <c r="BB596" s="98" t="s">
        <v>6215</v>
      </c>
      <c r="BD596" s="98" t="s">
        <v>6342</v>
      </c>
      <c r="BF596" s="98" t="s">
        <v>6235</v>
      </c>
      <c r="BG596" s="98" t="s">
        <v>6343</v>
      </c>
    </row>
    <row r="597" spans="1:59" x14ac:dyDescent="0.35">
      <c r="A597" s="98" t="s">
        <v>9917</v>
      </c>
      <c r="B597" s="17">
        <v>45491.735590277778</v>
      </c>
      <c r="C597" t="s">
        <v>9713</v>
      </c>
      <c r="D597" t="s">
        <v>9714</v>
      </c>
      <c r="E597" s="98" t="s">
        <v>871</v>
      </c>
      <c r="F597" t="s">
        <v>6334</v>
      </c>
      <c r="G597" t="s">
        <v>1248</v>
      </c>
      <c r="H597" s="115">
        <v>2018</v>
      </c>
      <c r="I597" t="s">
        <v>6230</v>
      </c>
      <c r="J597" t="s">
        <v>6215</v>
      </c>
      <c r="K597" t="s">
        <v>6216</v>
      </c>
      <c r="L597" t="s">
        <v>6215</v>
      </c>
      <c r="M597" t="s">
        <v>6267</v>
      </c>
      <c r="O597" t="s">
        <v>6215</v>
      </c>
      <c r="Q597" s="107">
        <v>49</v>
      </c>
      <c r="R597" s="107">
        <v>73</v>
      </c>
      <c r="S597" s="107">
        <f>Q597+R597</f>
        <v>122</v>
      </c>
      <c r="T597" s="98" t="s">
        <v>6215</v>
      </c>
      <c r="U597" t="s">
        <v>6474</v>
      </c>
      <c r="V597" t="s">
        <v>6218</v>
      </c>
      <c r="W597" t="s">
        <v>6219</v>
      </c>
      <c r="Y597" s="98">
        <v>2</v>
      </c>
      <c r="Z597" s="98">
        <v>3</v>
      </c>
      <c r="AA597" s="98">
        <v>2</v>
      </c>
      <c r="AB597" s="98">
        <f>Y597+Z597+AA597</f>
        <v>7</v>
      </c>
      <c r="AC597" t="s">
        <v>6220</v>
      </c>
      <c r="AD597" t="s">
        <v>9715</v>
      </c>
      <c r="AF597" s="12">
        <v>1</v>
      </c>
      <c r="AG597" s="12">
        <v>5</v>
      </c>
      <c r="AH597" s="12">
        <f>AF597+AG597</f>
        <v>6</v>
      </c>
      <c r="AJ597" s="238">
        <v>16000</v>
      </c>
      <c r="AK597" s="238">
        <v>10000</v>
      </c>
      <c r="AL597" t="s">
        <v>7392</v>
      </c>
      <c r="AM597" t="s">
        <v>6215</v>
      </c>
      <c r="AN597" t="s">
        <v>6262</v>
      </c>
      <c r="AP597" s="238">
        <v>6000</v>
      </c>
      <c r="AQ597" s="113">
        <f t="shared" si="29"/>
        <v>139.28190890498885</v>
      </c>
      <c r="AR597" s="238">
        <v>3000</v>
      </c>
      <c r="AS597" s="141" t="s">
        <v>6223</v>
      </c>
      <c r="AT597" s="238">
        <v>36900</v>
      </c>
      <c r="AU597" s="238">
        <v>80000</v>
      </c>
      <c r="AV597" s="238">
        <v>40000</v>
      </c>
      <c r="AX597" t="s">
        <v>6215</v>
      </c>
      <c r="AY597" t="s">
        <v>6215</v>
      </c>
      <c r="AZ597" t="s">
        <v>6215</v>
      </c>
      <c r="BA597" t="s">
        <v>6215</v>
      </c>
      <c r="BB597" t="s">
        <v>6218</v>
      </c>
      <c r="BC597" t="s">
        <v>9716</v>
      </c>
      <c r="BD597" t="s">
        <v>9717</v>
      </c>
      <c r="BE597" t="s">
        <v>6218</v>
      </c>
      <c r="BF597" t="s">
        <v>6218</v>
      </c>
    </row>
    <row r="598" spans="1:59" x14ac:dyDescent="0.35">
      <c r="A598" s="98" t="s">
        <v>10222</v>
      </c>
      <c r="B598" s="17">
        <v>45549.473854166667</v>
      </c>
      <c r="C598" s="154" t="s">
        <v>10248</v>
      </c>
      <c r="D598" s="154" t="s">
        <v>10249</v>
      </c>
      <c r="E598" s="244" t="s">
        <v>1987</v>
      </c>
      <c r="F598" s="154" t="s">
        <v>6334</v>
      </c>
      <c r="G598" s="154" t="s">
        <v>1248</v>
      </c>
      <c r="H598" s="115">
        <v>2021</v>
      </c>
      <c r="I598" s="154" t="s">
        <v>6294</v>
      </c>
      <c r="J598" s="154" t="s">
        <v>6215</v>
      </c>
      <c r="K598" s="154" t="s">
        <v>6216</v>
      </c>
      <c r="L598" s="154" t="s">
        <v>6215</v>
      </c>
      <c r="M598" s="154" t="s">
        <v>6217</v>
      </c>
      <c r="O598" s="154" t="s">
        <v>6215</v>
      </c>
      <c r="Q598" s="319">
        <v>32</v>
      </c>
      <c r="R598" s="319">
        <v>48</v>
      </c>
      <c r="S598" s="319">
        <f>SUM(Q598:R598)</f>
        <v>80</v>
      </c>
      <c r="T598" s="244" t="s">
        <v>6215</v>
      </c>
      <c r="U598" s="154" t="s">
        <v>6474</v>
      </c>
      <c r="V598" s="154" t="s">
        <v>6215</v>
      </c>
      <c r="W598" s="154" t="s">
        <v>6219</v>
      </c>
      <c r="Y598" s="244">
        <v>3</v>
      </c>
      <c r="Z598" s="244">
        <v>2</v>
      </c>
      <c r="AA598" s="244">
        <v>1</v>
      </c>
      <c r="AB598" s="98">
        <f>SUM(Y598:AA598)</f>
        <v>6</v>
      </c>
      <c r="AC598" s="154" t="s">
        <v>6220</v>
      </c>
      <c r="AD598" s="154" t="s">
        <v>10250</v>
      </c>
      <c r="AF598" s="315">
        <v>2</v>
      </c>
      <c r="AG598" s="315">
        <v>5</v>
      </c>
      <c r="AH598" s="12">
        <f>SUM(AF598:AG598)</f>
        <v>7</v>
      </c>
      <c r="AJ598" s="316">
        <v>10000</v>
      </c>
      <c r="AK598" s="316">
        <v>5000</v>
      </c>
      <c r="AL598" s="154" t="s">
        <v>6474</v>
      </c>
      <c r="AM598" s="154" t="s">
        <v>6215</v>
      </c>
      <c r="AN598" s="154" t="s">
        <v>6262</v>
      </c>
      <c r="AP598" s="316">
        <v>5000</v>
      </c>
      <c r="AQ598" s="113">
        <f t="shared" si="29"/>
        <v>116.06825742082405</v>
      </c>
      <c r="AR598" s="316">
        <v>5000</v>
      </c>
      <c r="AS598" s="141" t="s">
        <v>6223</v>
      </c>
      <c r="AT598" s="318">
        <v>16300</v>
      </c>
      <c r="AU598" s="318">
        <v>5000</v>
      </c>
      <c r="AV598" s="316">
        <v>85000</v>
      </c>
      <c r="AX598" s="154" t="s">
        <v>6215</v>
      </c>
      <c r="AY598" s="154" t="s">
        <v>6215</v>
      </c>
      <c r="AZ598" s="154" t="s">
        <v>6215</v>
      </c>
      <c r="BA598" s="154" t="s">
        <v>6215</v>
      </c>
      <c r="BB598" s="154" t="s">
        <v>6215</v>
      </c>
      <c r="BC598" s="154" t="s">
        <v>9526</v>
      </c>
      <c r="BD598" s="154" t="s">
        <v>10251</v>
      </c>
      <c r="BE598" s="154" t="s">
        <v>6215</v>
      </c>
      <c r="BF598" s="154" t="s">
        <v>9526</v>
      </c>
    </row>
    <row r="599" spans="1:59" x14ac:dyDescent="0.35">
      <c r="A599" s="98" t="s">
        <v>6338</v>
      </c>
      <c r="B599" s="17">
        <v>45104.651759259257</v>
      </c>
      <c r="C599" s="98" t="s">
        <v>7109</v>
      </c>
      <c r="D599" s="242" t="s">
        <v>7110</v>
      </c>
      <c r="E599" s="244" t="s">
        <v>36</v>
      </c>
      <c r="F599" s="242" t="s">
        <v>6481</v>
      </c>
      <c r="G599" s="98" t="s">
        <v>1245</v>
      </c>
      <c r="H599" s="115">
        <v>2012</v>
      </c>
      <c r="I599" s="98" t="s">
        <v>6214</v>
      </c>
      <c r="J599" s="98" t="s">
        <v>6215</v>
      </c>
      <c r="K599" s="98" t="s">
        <v>6216</v>
      </c>
      <c r="L599" s="98" t="s">
        <v>6218</v>
      </c>
      <c r="M599" s="98" t="s">
        <v>6231</v>
      </c>
      <c r="O599" s="98" t="s">
        <v>6215</v>
      </c>
      <c r="S599" s="107">
        <v>210</v>
      </c>
      <c r="T599" s="98" t="s">
        <v>6215</v>
      </c>
      <c r="V599" s="98" t="s">
        <v>6215</v>
      </c>
      <c r="W599" s="98" t="s">
        <v>6268</v>
      </c>
      <c r="AB599" s="98">
        <v>14</v>
      </c>
      <c r="AC599" s="98" t="s">
        <v>6254</v>
      </c>
      <c r="AD599" s="98" t="s">
        <v>7111</v>
      </c>
      <c r="AJ599" s="18"/>
      <c r="AK599" s="18"/>
      <c r="AN599" s="98" t="s">
        <v>6248</v>
      </c>
      <c r="AP599" s="268">
        <v>4500</v>
      </c>
      <c r="AQ599" s="113">
        <f t="shared" si="29"/>
        <v>104.46143167874165</v>
      </c>
      <c r="AR599" s="269">
        <v>6000</v>
      </c>
      <c r="AS599" s="141" t="s">
        <v>6223</v>
      </c>
      <c r="AT599" s="267">
        <v>3700</v>
      </c>
      <c r="AU599" s="269">
        <v>175000</v>
      </c>
      <c r="AV599" s="269">
        <v>95000</v>
      </c>
      <c r="AX599" s="98" t="s">
        <v>6215</v>
      </c>
      <c r="AY599" s="98" t="s">
        <v>6215</v>
      </c>
      <c r="AZ599" s="98" t="s">
        <v>6215</v>
      </c>
      <c r="BA599" s="98" t="s">
        <v>6218</v>
      </c>
      <c r="BB599" s="98" t="s">
        <v>6218</v>
      </c>
      <c r="BD599" s="98" t="s">
        <v>7112</v>
      </c>
      <c r="BF599" s="98" t="s">
        <v>6484</v>
      </c>
      <c r="BG599" s="98" t="s">
        <v>7113</v>
      </c>
    </row>
    <row r="600" spans="1:59" x14ac:dyDescent="0.35">
      <c r="A600" s="98" t="s">
        <v>9582</v>
      </c>
      <c r="B600" s="17">
        <v>45478.699328703704</v>
      </c>
      <c r="C600" t="s">
        <v>2598</v>
      </c>
      <c r="D600" t="s">
        <v>9591</v>
      </c>
      <c r="E600" s="98" t="s">
        <v>1135</v>
      </c>
      <c r="F600" t="s">
        <v>6394</v>
      </c>
      <c r="G600" t="s">
        <v>1245</v>
      </c>
      <c r="H600" s="115">
        <v>2016</v>
      </c>
      <c r="I600" t="s">
        <v>6294</v>
      </c>
      <c r="J600" t="s">
        <v>6215</v>
      </c>
      <c r="K600" t="s">
        <v>6216</v>
      </c>
      <c r="L600" t="s">
        <v>6218</v>
      </c>
      <c r="M600" t="s">
        <v>6231</v>
      </c>
      <c r="O600" t="s">
        <v>6218</v>
      </c>
      <c r="S600" s="107">
        <v>47</v>
      </c>
      <c r="T600" s="98" t="s">
        <v>6215</v>
      </c>
      <c r="U600" t="s">
        <v>6474</v>
      </c>
      <c r="V600" t="s">
        <v>6215</v>
      </c>
      <c r="W600" t="s">
        <v>6219</v>
      </c>
      <c r="Y600" s="98">
        <v>3</v>
      </c>
      <c r="Z600" s="98">
        <v>3</v>
      </c>
      <c r="AA600" s="98">
        <v>0</v>
      </c>
      <c r="AB600" s="98">
        <f>Y600+Z600+AA600</f>
        <v>6</v>
      </c>
      <c r="AC600" t="s">
        <v>6220</v>
      </c>
      <c r="AD600" t="s">
        <v>9592</v>
      </c>
      <c r="AF600" s="12">
        <v>0</v>
      </c>
      <c r="AG600" s="12">
        <v>5</v>
      </c>
      <c r="AH600" s="12">
        <f>AF600+AG600</f>
        <v>5</v>
      </c>
      <c r="AJ600" s="238">
        <v>10000</v>
      </c>
      <c r="AK600" s="238">
        <v>7000</v>
      </c>
      <c r="AL600" t="s">
        <v>7392</v>
      </c>
      <c r="AM600" t="s">
        <v>6215</v>
      </c>
      <c r="AN600" t="s">
        <v>6262</v>
      </c>
      <c r="AP600" s="238">
        <v>8500</v>
      </c>
      <c r="AQ600" s="113">
        <f t="shared" si="29"/>
        <v>197.31603761540089</v>
      </c>
      <c r="AR600" s="238">
        <v>115000</v>
      </c>
      <c r="AS600" s="141" t="s">
        <v>6223</v>
      </c>
      <c r="AT600" s="238">
        <v>13500</v>
      </c>
      <c r="AU600" s="238">
        <v>120000</v>
      </c>
      <c r="AV600" s="238">
        <v>80000</v>
      </c>
      <c r="AX600" t="s">
        <v>6215</v>
      </c>
      <c r="AY600" t="s">
        <v>6215</v>
      </c>
      <c r="AZ600" t="s">
        <v>6215</v>
      </c>
      <c r="BA600" t="s">
        <v>6215</v>
      </c>
      <c r="BB600" t="s">
        <v>6218</v>
      </c>
      <c r="BC600" t="s">
        <v>9593</v>
      </c>
      <c r="BD600" t="s">
        <v>9594</v>
      </c>
      <c r="BE600" t="s">
        <v>6218</v>
      </c>
      <c r="BF600" t="s">
        <v>9595</v>
      </c>
    </row>
    <row r="601" spans="1:59" x14ac:dyDescent="0.35">
      <c r="A601" s="98" t="s">
        <v>8947</v>
      </c>
      <c r="B601" s="17">
        <v>45377.829340277778</v>
      </c>
      <c r="C601" t="s">
        <v>8962</v>
      </c>
      <c r="D601" t="s">
        <v>8963</v>
      </c>
      <c r="E601" s="244" t="s">
        <v>725</v>
      </c>
      <c r="F601" t="s">
        <v>6531</v>
      </c>
      <c r="G601" t="s">
        <v>1248</v>
      </c>
      <c r="H601" s="275">
        <v>2011</v>
      </c>
      <c r="I601" t="s">
        <v>6294</v>
      </c>
      <c r="J601" t="s">
        <v>6215</v>
      </c>
      <c r="K601" t="s">
        <v>6216</v>
      </c>
      <c r="L601" t="s">
        <v>6215</v>
      </c>
      <c r="M601" t="s">
        <v>6267</v>
      </c>
      <c r="O601" t="s">
        <v>6215</v>
      </c>
      <c r="S601" s="107">
        <v>217</v>
      </c>
      <c r="T601" s="98" t="s">
        <v>6215</v>
      </c>
      <c r="U601" t="s">
        <v>7390</v>
      </c>
      <c r="V601" t="s">
        <v>6215</v>
      </c>
      <c r="W601" t="s">
        <v>6219</v>
      </c>
      <c r="Y601" s="98">
        <v>4</v>
      </c>
      <c r="Z601" s="98">
        <v>6</v>
      </c>
      <c r="AA601" s="98">
        <v>2</v>
      </c>
      <c r="AB601" s="98">
        <f>SUM(Y601:AA601)</f>
        <v>12</v>
      </c>
      <c r="AC601" t="s">
        <v>6220</v>
      </c>
      <c r="AD601" t="s">
        <v>8964</v>
      </c>
      <c r="AF601" s="12">
        <v>7</v>
      </c>
      <c r="AG601" s="12">
        <v>10</v>
      </c>
      <c r="AH601" s="12">
        <f>SUM(AF601:AG601)</f>
        <v>17</v>
      </c>
      <c r="AJ601" s="238">
        <v>22000</v>
      </c>
      <c r="AK601" s="238">
        <v>8000</v>
      </c>
      <c r="AL601" t="s">
        <v>8267</v>
      </c>
      <c r="AM601" t="s">
        <v>6215</v>
      </c>
      <c r="AN601" t="s">
        <v>6389</v>
      </c>
      <c r="AP601" s="149">
        <v>3500</v>
      </c>
      <c r="AQ601" s="113">
        <f t="shared" si="29"/>
        <v>81.247780194576833</v>
      </c>
      <c r="AR601">
        <v>15800</v>
      </c>
      <c r="AS601" s="141" t="s">
        <v>6223</v>
      </c>
      <c r="AT601" s="96">
        <v>6500</v>
      </c>
      <c r="AU601" s="18">
        <v>180000</v>
      </c>
      <c r="AV601" s="18">
        <v>120000</v>
      </c>
      <c r="AX601" t="s">
        <v>6215</v>
      </c>
      <c r="AY601" t="s">
        <v>6215</v>
      </c>
      <c r="AZ601" t="s">
        <v>6215</v>
      </c>
      <c r="BA601" t="s">
        <v>6215</v>
      </c>
      <c r="BB601" t="s">
        <v>6215</v>
      </c>
      <c r="BC601" t="s">
        <v>7311</v>
      </c>
      <c r="BD601" t="s">
        <v>8965</v>
      </c>
      <c r="BE601" t="s">
        <v>6215</v>
      </c>
      <c r="BF601" t="s">
        <v>8966</v>
      </c>
    </row>
    <row r="602" spans="1:59" x14ac:dyDescent="0.35">
      <c r="A602" s="98" t="s">
        <v>10963</v>
      </c>
      <c r="B602" s="117">
        <v>45726.684965277775</v>
      </c>
      <c r="C602" s="154" t="s">
        <v>4555</v>
      </c>
      <c r="D602" s="154" t="s">
        <v>10951</v>
      </c>
      <c r="E602" s="98" t="s">
        <v>913</v>
      </c>
      <c r="F602" s="154" t="s">
        <v>6725</v>
      </c>
      <c r="G602" s="154" t="s">
        <v>1245</v>
      </c>
      <c r="H602" s="115">
        <v>2003</v>
      </c>
      <c r="I602" s="154" t="s">
        <v>6294</v>
      </c>
      <c r="J602" s="154" t="s">
        <v>6215</v>
      </c>
      <c r="K602" s="154" t="s">
        <v>6216</v>
      </c>
      <c r="L602" s="154" t="s">
        <v>6215</v>
      </c>
      <c r="M602" s="154" t="s">
        <v>6267</v>
      </c>
      <c r="O602" s="154" t="s">
        <v>6215</v>
      </c>
      <c r="Q602" s="107">
        <v>80</v>
      </c>
      <c r="R602" s="107">
        <v>120</v>
      </c>
      <c r="S602" s="107">
        <v>200</v>
      </c>
      <c r="T602" s="154" t="s">
        <v>6215</v>
      </c>
      <c r="U602" s="154" t="s">
        <v>7390</v>
      </c>
      <c r="V602" s="154" t="s">
        <v>6215</v>
      </c>
      <c r="W602" s="154" t="s">
        <v>6219</v>
      </c>
      <c r="Y602" s="98">
        <v>3</v>
      </c>
      <c r="Z602" s="98">
        <v>3</v>
      </c>
      <c r="AA602" s="98">
        <v>3</v>
      </c>
      <c r="AB602" s="98">
        <f>Y602+Z602+AA602</f>
        <v>9</v>
      </c>
      <c r="AC602" s="154" t="s">
        <v>6220</v>
      </c>
      <c r="AD602" s="154" t="s">
        <v>10952</v>
      </c>
      <c r="AF602" s="315">
        <v>3</v>
      </c>
      <c r="AG602" s="315">
        <v>5</v>
      </c>
      <c r="AH602" s="12">
        <f>SUM(AF602:AG602)</f>
        <v>8</v>
      </c>
      <c r="AJ602" s="316">
        <v>8000</v>
      </c>
      <c r="AK602" s="316">
        <v>3000</v>
      </c>
      <c r="AL602" s="154" t="s">
        <v>8449</v>
      </c>
      <c r="AM602" s="154" t="s">
        <v>6215</v>
      </c>
      <c r="AN602" s="154" t="s">
        <v>10953</v>
      </c>
      <c r="AP602" s="316">
        <v>3700</v>
      </c>
      <c r="AQ602" s="113">
        <f t="shared" si="29"/>
        <v>85.890510491409799</v>
      </c>
      <c r="AR602" s="316">
        <v>6700</v>
      </c>
      <c r="AS602" s="141" t="s">
        <v>6223</v>
      </c>
      <c r="AT602" s="316">
        <v>450000</v>
      </c>
      <c r="AU602" s="316">
        <v>15000</v>
      </c>
      <c r="AV602" s="316">
        <v>80000</v>
      </c>
      <c r="AX602" s="154" t="s">
        <v>6215</v>
      </c>
      <c r="AY602" s="154" t="s">
        <v>6215</v>
      </c>
      <c r="AZ602" s="154" t="s">
        <v>6215</v>
      </c>
      <c r="BA602" s="154" t="s">
        <v>6215</v>
      </c>
      <c r="BB602" s="154" t="s">
        <v>6218</v>
      </c>
      <c r="BC602" s="154" t="s">
        <v>6845</v>
      </c>
      <c r="BD602" s="154" t="s">
        <v>10954</v>
      </c>
      <c r="BE602" s="154" t="s">
        <v>6215</v>
      </c>
      <c r="BF602" s="154" t="s">
        <v>10955</v>
      </c>
    </row>
    <row r="603" spans="1:59" x14ac:dyDescent="0.35">
      <c r="A603" s="98" t="s">
        <v>10584</v>
      </c>
      <c r="B603" s="312">
        <v>45615</v>
      </c>
      <c r="C603" s="164" t="s">
        <v>4297</v>
      </c>
      <c r="D603" s="164" t="s">
        <v>10568</v>
      </c>
      <c r="E603" t="s">
        <v>230</v>
      </c>
      <c r="F603" s="164" t="s">
        <v>6481</v>
      </c>
      <c r="G603" s="164" t="s">
        <v>1245</v>
      </c>
      <c r="H603" s="313">
        <v>2022</v>
      </c>
      <c r="I603" s="164" t="s">
        <v>6230</v>
      </c>
      <c r="J603" s="164" t="s">
        <v>6215</v>
      </c>
      <c r="K603" s="164" t="s">
        <v>6216</v>
      </c>
      <c r="L603" s="164" t="s">
        <v>6215</v>
      </c>
      <c r="M603" s="164" t="s">
        <v>6217</v>
      </c>
      <c r="N603" s="233"/>
      <c r="O603" s="164" t="s">
        <v>6218</v>
      </c>
      <c r="P603" s="233"/>
      <c r="Q603" s="245"/>
      <c r="R603" s="245"/>
      <c r="S603" s="245">
        <v>240</v>
      </c>
      <c r="T603" s="164" t="s">
        <v>6215</v>
      </c>
      <c r="U603" s="164" t="s">
        <v>8150</v>
      </c>
      <c r="V603" s="164" t="s">
        <v>6218</v>
      </c>
      <c r="W603" s="164" t="s">
        <v>6268</v>
      </c>
      <c r="X603" s="233"/>
      <c r="Y603" s="246">
        <v>5</v>
      </c>
      <c r="Z603" s="246">
        <v>6</v>
      </c>
      <c r="AA603" s="246">
        <v>2</v>
      </c>
      <c r="AB603" s="233">
        <f>SUM(Y603:AA603)</f>
        <v>13</v>
      </c>
      <c r="AC603" s="164" t="s">
        <v>6254</v>
      </c>
      <c r="AD603" s="164" t="s">
        <v>10569</v>
      </c>
      <c r="AE603" s="233"/>
      <c r="AF603" s="320">
        <v>2</v>
      </c>
      <c r="AG603" s="320">
        <v>12</v>
      </c>
      <c r="AH603" s="314">
        <f>SUM(AF603:AG603)</f>
        <v>14</v>
      </c>
      <c r="AI603" s="233"/>
      <c r="AJ603" s="321">
        <v>25000</v>
      </c>
      <c r="AK603" s="321">
        <v>15000</v>
      </c>
      <c r="AL603" s="164" t="s">
        <v>8267</v>
      </c>
      <c r="AM603" s="164" t="s">
        <v>6215</v>
      </c>
      <c r="AN603" s="164" t="s">
        <v>6262</v>
      </c>
      <c r="AO603" s="233"/>
      <c r="AP603" s="321">
        <v>2700</v>
      </c>
      <c r="AQ603" s="113">
        <f t="shared" si="29"/>
        <v>62.676859007244985</v>
      </c>
      <c r="AR603" s="321">
        <v>10000</v>
      </c>
      <c r="AS603" s="141" t="s">
        <v>6223</v>
      </c>
      <c r="AT603" s="321">
        <v>15000</v>
      </c>
      <c r="AU603" s="321">
        <v>250000</v>
      </c>
      <c r="AV603" s="321">
        <v>100000</v>
      </c>
      <c r="AW603" s="233"/>
      <c r="AX603" s="164" t="s">
        <v>6218</v>
      </c>
      <c r="AY603" s="164" t="s">
        <v>6215</v>
      </c>
      <c r="AZ603" s="164" t="s">
        <v>6215</v>
      </c>
      <c r="BA603" s="164" t="s">
        <v>6215</v>
      </c>
      <c r="BB603" s="164" t="s">
        <v>6218</v>
      </c>
      <c r="BC603" s="164" t="s">
        <v>6215</v>
      </c>
      <c r="BD603" s="164" t="s">
        <v>10570</v>
      </c>
      <c r="BE603" s="164" t="s">
        <v>6218</v>
      </c>
      <c r="BF603" s="164" t="s">
        <v>10571</v>
      </c>
      <c r="BG603" s="233"/>
    </row>
    <row r="604" spans="1:59" x14ac:dyDescent="0.35">
      <c r="A604" s="98" t="s">
        <v>11071</v>
      </c>
      <c r="B604" s="117">
        <v>45769.63318287037</v>
      </c>
      <c r="C604" s="98" t="s">
        <v>4876</v>
      </c>
      <c r="D604" s="98" t="s">
        <v>11310</v>
      </c>
      <c r="E604" s="244" t="s">
        <v>24</v>
      </c>
      <c r="F604" s="98" t="s">
        <v>6213</v>
      </c>
      <c r="G604" s="98" t="s">
        <v>1245</v>
      </c>
      <c r="H604" s="98">
        <v>2008</v>
      </c>
      <c r="I604" s="98" t="s">
        <v>6294</v>
      </c>
      <c r="J604" s="98" t="s">
        <v>6215</v>
      </c>
      <c r="K604" s="98" t="s">
        <v>6216</v>
      </c>
      <c r="L604" s="98" t="s">
        <v>6215</v>
      </c>
      <c r="M604" s="98" t="s">
        <v>6217</v>
      </c>
      <c r="O604" s="98" t="s">
        <v>6218</v>
      </c>
      <c r="Q604" s="129">
        <v>46</v>
      </c>
      <c r="R604" s="129">
        <v>80</v>
      </c>
      <c r="S604" s="107">
        <v>126</v>
      </c>
      <c r="T604" s="98" t="s">
        <v>6215</v>
      </c>
      <c r="U604" s="98" t="s">
        <v>6474</v>
      </c>
      <c r="V604" s="98" t="s">
        <v>6218</v>
      </c>
      <c r="W604" s="98" t="s">
        <v>6268</v>
      </c>
      <c r="Y604" s="98" t="s">
        <v>6944</v>
      </c>
      <c r="Z604" s="98" t="s">
        <v>6944</v>
      </c>
      <c r="AA604" s="98" t="s">
        <v>6944</v>
      </c>
      <c r="AB604" s="98">
        <f>Y604+Z604+AA604</f>
        <v>3</v>
      </c>
      <c r="AC604" s="154" t="s">
        <v>6220</v>
      </c>
      <c r="AD604" s="154" t="s">
        <v>8796</v>
      </c>
      <c r="AF604" s="12" t="s">
        <v>6992</v>
      </c>
      <c r="AG604" s="12" t="s">
        <v>7755</v>
      </c>
      <c r="AH604" s="12">
        <f>AF604+AG604</f>
        <v>8</v>
      </c>
      <c r="AJ604" s="352" t="s">
        <v>11311</v>
      </c>
      <c r="AK604" s="12" t="s">
        <v>11146</v>
      </c>
      <c r="AL604" s="98" t="s">
        <v>7392</v>
      </c>
      <c r="AM604" s="98" t="s">
        <v>6215</v>
      </c>
      <c r="AN604" s="98" t="s">
        <v>6262</v>
      </c>
      <c r="AP604" s="315" t="s">
        <v>11145</v>
      </c>
      <c r="AQ604" s="113">
        <f t="shared" si="29"/>
        <v>139.28190890498885</v>
      </c>
      <c r="AR604" s="315" t="s">
        <v>11145</v>
      </c>
      <c r="AS604" s="154" t="s">
        <v>6223</v>
      </c>
      <c r="AT604" s="12" t="s">
        <v>11312</v>
      </c>
      <c r="AU604" s="284" t="s">
        <v>11313</v>
      </c>
      <c r="AV604" s="12" t="s">
        <v>11128</v>
      </c>
      <c r="AX604" s="98" t="s">
        <v>6215</v>
      </c>
      <c r="AY604" s="98" t="s">
        <v>6215</v>
      </c>
      <c r="AZ604" s="98" t="s">
        <v>6215</v>
      </c>
      <c r="BA604" s="98" t="s">
        <v>6215</v>
      </c>
      <c r="BB604" s="98" t="s">
        <v>6215</v>
      </c>
      <c r="BC604" s="98" t="s">
        <v>8110</v>
      </c>
      <c r="BD604" s="98" t="s">
        <v>11314</v>
      </c>
      <c r="BE604" s="98" t="s">
        <v>6215</v>
      </c>
      <c r="BF604" s="98" t="s">
        <v>8110</v>
      </c>
    </row>
    <row r="605" spans="1:59" x14ac:dyDescent="0.35">
      <c r="A605" s="98" t="s">
        <v>7108</v>
      </c>
      <c r="B605" s="17">
        <v>45136</v>
      </c>
      <c r="C605" s="98" t="s">
        <v>3293</v>
      </c>
      <c r="D605" s="98" t="s">
        <v>7583</v>
      </c>
      <c r="E605" s="98" t="s">
        <v>58</v>
      </c>
      <c r="F605" s="98" t="s">
        <v>6213</v>
      </c>
      <c r="G605" s="98" t="s">
        <v>1248</v>
      </c>
      <c r="H605" s="115">
        <v>1992</v>
      </c>
      <c r="I605" s="98" t="s">
        <v>6230</v>
      </c>
      <c r="J605" s="98" t="s">
        <v>6215</v>
      </c>
      <c r="K605" s="98" t="s">
        <v>6216</v>
      </c>
      <c r="L605" s="98" t="s">
        <v>6215</v>
      </c>
      <c r="M605" s="98" t="s">
        <v>6231</v>
      </c>
      <c r="O605" s="98" t="s">
        <v>6215</v>
      </c>
      <c r="S605" s="107">
        <v>225</v>
      </c>
      <c r="T605" s="98" t="s">
        <v>6215</v>
      </c>
      <c r="V605" s="98" t="s">
        <v>6215</v>
      </c>
      <c r="W605" s="98" t="s">
        <v>6268</v>
      </c>
      <c r="AB605" s="98">
        <v>5</v>
      </c>
      <c r="AC605" s="98" t="s">
        <v>6220</v>
      </c>
      <c r="AD605" s="98" t="s">
        <v>7584</v>
      </c>
      <c r="AJ605" s="18"/>
      <c r="AK605" s="18"/>
      <c r="AM605" s="98" t="s">
        <v>6215</v>
      </c>
      <c r="AN605" s="98" t="s">
        <v>6233</v>
      </c>
      <c r="AP605" s="272">
        <v>4500</v>
      </c>
      <c r="AQ605" s="113">
        <f t="shared" si="29"/>
        <v>104.46143167874165</v>
      </c>
      <c r="AR605" s="273">
        <v>4800</v>
      </c>
      <c r="AS605" s="141" t="s">
        <v>6223</v>
      </c>
      <c r="AT605" s="270">
        <v>950000</v>
      </c>
      <c r="AU605" s="273">
        <v>38000</v>
      </c>
      <c r="AV605" s="273">
        <v>150000</v>
      </c>
      <c r="AX605" s="98" t="s">
        <v>6215</v>
      </c>
      <c r="AY605" s="98" t="s">
        <v>6215</v>
      </c>
      <c r="AZ605" s="98" t="s">
        <v>6215</v>
      </c>
      <c r="BA605" s="98" t="s">
        <v>6215</v>
      </c>
      <c r="BB605" s="98" t="s">
        <v>6218</v>
      </c>
      <c r="BD605" s="98" t="s">
        <v>7585</v>
      </c>
      <c r="BF605" s="98" t="s">
        <v>6271</v>
      </c>
      <c r="BG605" s="98" t="s">
        <v>7586</v>
      </c>
    </row>
    <row r="606" spans="1:59" x14ac:dyDescent="0.35">
      <c r="A606" s="98" t="s">
        <v>9991</v>
      </c>
      <c r="B606" s="17">
        <v>45506.718391203707</v>
      </c>
      <c r="C606" s="154" t="s">
        <v>9951</v>
      </c>
      <c r="D606" s="154">
        <v>2095</v>
      </c>
      <c r="E606" s="244" t="s">
        <v>447</v>
      </c>
      <c r="F606" s="154" t="s">
        <v>6323</v>
      </c>
      <c r="G606" s="154" t="s">
        <v>1245</v>
      </c>
      <c r="H606" s="115">
        <v>2008</v>
      </c>
      <c r="I606" s="154" t="s">
        <v>6230</v>
      </c>
      <c r="J606" s="154" t="s">
        <v>6215</v>
      </c>
      <c r="K606" s="154" t="s">
        <v>6216</v>
      </c>
      <c r="L606" s="154" t="s">
        <v>6215</v>
      </c>
      <c r="M606" s="154" t="s">
        <v>6267</v>
      </c>
      <c r="O606" s="154" t="s">
        <v>6218</v>
      </c>
      <c r="Q606" s="243">
        <v>42</v>
      </c>
      <c r="R606" s="243">
        <v>38</v>
      </c>
      <c r="S606" s="243">
        <f>Q606+R606</f>
        <v>80</v>
      </c>
      <c r="T606" s="244" t="s">
        <v>6215</v>
      </c>
      <c r="U606" s="154" t="s">
        <v>7390</v>
      </c>
      <c r="V606" s="154" t="s">
        <v>6215</v>
      </c>
      <c r="W606" s="154" t="s">
        <v>6296</v>
      </c>
      <c r="Y606" s="244">
        <v>8</v>
      </c>
      <c r="Z606" s="244">
        <v>8</v>
      </c>
      <c r="AA606" s="244">
        <v>5</v>
      </c>
      <c r="AB606" s="98">
        <f>Y606+Z606+AA606</f>
        <v>21</v>
      </c>
      <c r="AC606" s="154" t="s">
        <v>6246</v>
      </c>
      <c r="AD606" s="154" t="s">
        <v>6357</v>
      </c>
      <c r="AF606" s="315">
        <v>5</v>
      </c>
      <c r="AG606" s="315">
        <v>12</v>
      </c>
      <c r="AH606" s="12">
        <f>AF606+AG606</f>
        <v>17</v>
      </c>
      <c r="AJ606" s="316">
        <v>12000</v>
      </c>
      <c r="AK606" s="316">
        <v>8000</v>
      </c>
      <c r="AL606" s="154" t="s">
        <v>8363</v>
      </c>
      <c r="AM606" s="154" t="s">
        <v>6215</v>
      </c>
      <c r="AN606" s="154" t="s">
        <v>6262</v>
      </c>
      <c r="AP606" s="316">
        <v>5000</v>
      </c>
      <c r="AQ606" s="113">
        <f t="shared" si="29"/>
        <v>116.06825742082405</v>
      </c>
      <c r="AR606" s="316">
        <v>8000</v>
      </c>
      <c r="AS606" s="141" t="s">
        <v>6223</v>
      </c>
      <c r="AT606" s="317">
        <v>100000</v>
      </c>
      <c r="AU606" s="317">
        <v>400000</v>
      </c>
      <c r="AV606" s="317">
        <v>0</v>
      </c>
      <c r="AW606" s="154"/>
      <c r="AX606" s="154" t="s">
        <v>6218</v>
      </c>
      <c r="AY606" s="154" t="s">
        <v>6215</v>
      </c>
      <c r="AZ606" s="154" t="s">
        <v>6215</v>
      </c>
      <c r="BA606" s="154" t="s">
        <v>6218</v>
      </c>
      <c r="BB606" s="154" t="s">
        <v>6218</v>
      </c>
      <c r="BC606" s="154" t="s">
        <v>6235</v>
      </c>
      <c r="BD606" s="154" t="s">
        <v>8916</v>
      </c>
      <c r="BE606" s="154" t="s">
        <v>6218</v>
      </c>
      <c r="BF606" s="154" t="s">
        <v>9952</v>
      </c>
    </row>
    <row r="607" spans="1:59" x14ac:dyDescent="0.35">
      <c r="A607" s="98" t="s">
        <v>7582</v>
      </c>
      <c r="B607" s="17">
        <v>45069.488726851851</v>
      </c>
      <c r="C607" s="98" t="s">
        <v>932</v>
      </c>
      <c r="D607" s="98" t="s">
        <v>6786</v>
      </c>
      <c r="E607" s="98" t="s">
        <v>420</v>
      </c>
      <c r="F607" s="98" t="s">
        <v>6293</v>
      </c>
      <c r="G607" s="98" t="s">
        <v>1245</v>
      </c>
      <c r="H607" s="115">
        <v>2015</v>
      </c>
      <c r="I607" s="98" t="s">
        <v>6294</v>
      </c>
      <c r="J607" s="98" t="s">
        <v>6215</v>
      </c>
      <c r="K607" s="98" t="s">
        <v>6216</v>
      </c>
      <c r="L607" s="98" t="s">
        <v>6218</v>
      </c>
      <c r="M607" s="98" t="s">
        <v>6231</v>
      </c>
      <c r="O607" s="98" t="s">
        <v>6218</v>
      </c>
      <c r="S607" s="107">
        <v>170</v>
      </c>
      <c r="T607" s="98" t="s">
        <v>6215</v>
      </c>
      <c r="V607" s="98" t="s">
        <v>6215</v>
      </c>
      <c r="W607" s="98" t="s">
        <v>6296</v>
      </c>
      <c r="AB607" s="98">
        <v>4</v>
      </c>
      <c r="AC607" s="98" t="s">
        <v>6246</v>
      </c>
      <c r="AD607" s="98" t="s">
        <v>6297</v>
      </c>
      <c r="AJ607" s="18"/>
      <c r="AK607" s="18"/>
      <c r="AN607" s="98" t="s">
        <v>6262</v>
      </c>
      <c r="AP607" s="264">
        <v>4300</v>
      </c>
      <c r="AQ607" s="113">
        <f t="shared" si="29"/>
        <v>99.818701381908681</v>
      </c>
      <c r="AR607" s="18">
        <v>7000</v>
      </c>
      <c r="AS607" s="141" t="s">
        <v>6223</v>
      </c>
      <c r="AT607" s="96"/>
      <c r="AU607" s="18"/>
      <c r="AV607" s="18"/>
      <c r="AX607" s="98" t="s">
        <v>6215</v>
      </c>
      <c r="AY607" s="98" t="s">
        <v>6215</v>
      </c>
      <c r="AZ607" s="98" t="s">
        <v>6218</v>
      </c>
      <c r="BA607" s="98" t="s">
        <v>6215</v>
      </c>
      <c r="BB607" s="98" t="s">
        <v>6218</v>
      </c>
      <c r="BD607" s="98" t="s">
        <v>6787</v>
      </c>
      <c r="BF607" s="98" t="s">
        <v>6760</v>
      </c>
      <c r="BG607" s="98" t="s">
        <v>6788</v>
      </c>
    </row>
    <row r="608" spans="1:59" x14ac:dyDescent="0.35">
      <c r="A608" s="98" t="s">
        <v>9272</v>
      </c>
      <c r="B608" s="17">
        <v>45442.73777777778</v>
      </c>
      <c r="C608" t="s">
        <v>9240</v>
      </c>
      <c r="D608" t="s">
        <v>9241</v>
      </c>
      <c r="E608" s="98" t="s">
        <v>2313</v>
      </c>
      <c r="F608" t="s">
        <v>6469</v>
      </c>
      <c r="G608" t="s">
        <v>1248</v>
      </c>
      <c r="H608" s="115">
        <v>1999</v>
      </c>
      <c r="I608" t="s">
        <v>6214</v>
      </c>
      <c r="J608" t="s">
        <v>6215</v>
      </c>
      <c r="K608" t="s">
        <v>6216</v>
      </c>
      <c r="L608" t="s">
        <v>6215</v>
      </c>
      <c r="M608" t="s">
        <v>6267</v>
      </c>
      <c r="N608"/>
      <c r="O608" t="s">
        <v>6215</v>
      </c>
      <c r="S608" s="107">
        <v>74</v>
      </c>
      <c r="T608" s="98" t="s">
        <v>6215</v>
      </c>
      <c r="U608" t="s">
        <v>7390</v>
      </c>
      <c r="V608" t="s">
        <v>6215</v>
      </c>
      <c r="W608" t="s">
        <v>6219</v>
      </c>
      <c r="Y608" s="98">
        <v>6</v>
      </c>
      <c r="Z608" s="98">
        <v>6</v>
      </c>
      <c r="AA608" s="98">
        <v>0</v>
      </c>
      <c r="AB608" s="98">
        <f>Y608+Z608+AA608</f>
        <v>12</v>
      </c>
      <c r="AC608" t="s">
        <v>6220</v>
      </c>
      <c r="AD608" t="s">
        <v>9242</v>
      </c>
      <c r="AF608" s="12">
        <v>2</v>
      </c>
      <c r="AG608" s="12">
        <v>3</v>
      </c>
      <c r="AH608" s="12">
        <f>AF608+AG608</f>
        <v>5</v>
      </c>
      <c r="AJ608" s="238">
        <v>12000</v>
      </c>
      <c r="AK608" s="238">
        <v>8000</v>
      </c>
      <c r="AL608" t="s">
        <v>8267</v>
      </c>
      <c r="AM608" t="s">
        <v>6215</v>
      </c>
      <c r="AN608" t="s">
        <v>6262</v>
      </c>
      <c r="AP608" s="113">
        <v>4500</v>
      </c>
      <c r="AQ608" s="113">
        <f t="shared" si="29"/>
        <v>104.46143167874165</v>
      </c>
      <c r="AR608" s="113">
        <v>10500</v>
      </c>
      <c r="AS608" s="141" t="s">
        <v>6223</v>
      </c>
      <c r="AT608" s="309">
        <v>0</v>
      </c>
      <c r="AU608" s="238">
        <v>200000</v>
      </c>
      <c r="AV608" s="238">
        <v>120000</v>
      </c>
      <c r="AX608" t="s">
        <v>6215</v>
      </c>
      <c r="AY608" t="s">
        <v>6215</v>
      </c>
      <c r="AZ608" t="s">
        <v>6215</v>
      </c>
      <c r="BA608" t="s">
        <v>6218</v>
      </c>
      <c r="BB608" t="s">
        <v>6215</v>
      </c>
      <c r="BC608" t="s">
        <v>9243</v>
      </c>
      <c r="BD608" t="s">
        <v>9244</v>
      </c>
      <c r="BE608" t="s">
        <v>6215</v>
      </c>
      <c r="BF608" t="s">
        <v>9245</v>
      </c>
    </row>
    <row r="609" spans="1:59" x14ac:dyDescent="0.35">
      <c r="A609" s="98" t="s">
        <v>10937</v>
      </c>
      <c r="B609" s="117">
        <v>45734.598981481482</v>
      </c>
      <c r="C609" s="154" t="s">
        <v>4632</v>
      </c>
      <c r="D609" s="154" t="s">
        <v>11017</v>
      </c>
      <c r="E609" s="98" t="s">
        <v>2374</v>
      </c>
      <c r="F609" s="154" t="s">
        <v>6334</v>
      </c>
      <c r="G609" s="154" t="s">
        <v>1245</v>
      </c>
      <c r="H609" s="115">
        <v>2016</v>
      </c>
      <c r="I609" s="154" t="s">
        <v>6214</v>
      </c>
      <c r="J609" s="154" t="s">
        <v>6215</v>
      </c>
      <c r="K609" s="154" t="s">
        <v>6216</v>
      </c>
      <c r="L609" s="154" t="s">
        <v>6215</v>
      </c>
      <c r="M609" s="154" t="s">
        <v>6267</v>
      </c>
      <c r="O609" s="154" t="s">
        <v>6215</v>
      </c>
      <c r="Q609" s="107">
        <v>70</v>
      </c>
      <c r="R609" s="107">
        <v>80</v>
      </c>
      <c r="S609" s="107">
        <v>150</v>
      </c>
      <c r="T609" s="154" t="s">
        <v>6215</v>
      </c>
      <c r="U609" s="154" t="s">
        <v>8150</v>
      </c>
      <c r="V609" s="154" t="s">
        <v>6215</v>
      </c>
      <c r="W609" s="154" t="s">
        <v>6219</v>
      </c>
      <c r="Y609" s="98">
        <v>3</v>
      </c>
      <c r="Z609" s="98">
        <v>4</v>
      </c>
      <c r="AA609" s="98">
        <v>1</v>
      </c>
      <c r="AB609" s="98">
        <f>Y609+Z609+AA609</f>
        <v>8</v>
      </c>
      <c r="AC609" s="154" t="s">
        <v>6220</v>
      </c>
      <c r="AD609" s="154" t="s">
        <v>8897</v>
      </c>
      <c r="AF609" s="315">
        <v>4</v>
      </c>
      <c r="AG609" s="315">
        <v>6</v>
      </c>
      <c r="AH609" s="12">
        <f>SUM(AF609:AG609)</f>
        <v>10</v>
      </c>
      <c r="AJ609" s="316">
        <v>15000</v>
      </c>
      <c r="AK609" s="316">
        <v>12000</v>
      </c>
      <c r="AL609" s="154" t="s">
        <v>7392</v>
      </c>
      <c r="AM609" s="154" t="s">
        <v>6215</v>
      </c>
      <c r="AN609" s="154" t="s">
        <v>6262</v>
      </c>
      <c r="AP609" s="316">
        <v>7000</v>
      </c>
      <c r="AQ609" s="113">
        <f t="shared" si="29"/>
        <v>162.49556038915367</v>
      </c>
      <c r="AR609" s="316">
        <v>15000</v>
      </c>
      <c r="AS609" s="141" t="s">
        <v>6223</v>
      </c>
      <c r="AT609" s="316">
        <v>10500</v>
      </c>
      <c r="AU609" s="316">
        <v>400000</v>
      </c>
      <c r="AV609" s="316">
        <v>320</v>
      </c>
      <c r="AX609" s="154" t="s">
        <v>6215</v>
      </c>
      <c r="AY609" s="154" t="s">
        <v>6215</v>
      </c>
      <c r="AZ609" s="154" t="s">
        <v>6215</v>
      </c>
      <c r="BA609" s="154" t="s">
        <v>6215</v>
      </c>
      <c r="BB609" s="154" t="s">
        <v>6215</v>
      </c>
      <c r="BC609" s="154" t="s">
        <v>11018</v>
      </c>
      <c r="BD609" s="154" t="s">
        <v>11019</v>
      </c>
      <c r="BE609" s="154" t="s">
        <v>6218</v>
      </c>
      <c r="BF609" s="154" t="s">
        <v>6235</v>
      </c>
    </row>
    <row r="610" spans="1:59" x14ac:dyDescent="0.35">
      <c r="A610" s="98" t="s">
        <v>10945</v>
      </c>
      <c r="B610" s="117">
        <v>45735.731076388889</v>
      </c>
      <c r="C610" s="154" t="s">
        <v>4446</v>
      </c>
      <c r="D610" s="154" t="s">
        <v>11029</v>
      </c>
      <c r="E610" s="244" t="s">
        <v>1816</v>
      </c>
      <c r="F610" s="154" t="s">
        <v>6684</v>
      </c>
      <c r="G610" s="154" t="s">
        <v>1245</v>
      </c>
      <c r="H610" s="115">
        <v>2010</v>
      </c>
      <c r="I610" s="154" t="s">
        <v>6294</v>
      </c>
      <c r="J610" s="154" t="s">
        <v>6215</v>
      </c>
      <c r="K610" s="154" t="s">
        <v>6216</v>
      </c>
      <c r="L610" s="154" t="s">
        <v>6215</v>
      </c>
      <c r="M610" s="154" t="s">
        <v>6267</v>
      </c>
      <c r="O610" s="154" t="s">
        <v>6218</v>
      </c>
      <c r="Q610" s="107">
        <v>110</v>
      </c>
      <c r="R610" s="107">
        <v>100</v>
      </c>
      <c r="S610" s="107">
        <v>210</v>
      </c>
      <c r="T610" s="154" t="s">
        <v>6215</v>
      </c>
      <c r="U610" s="154" t="s">
        <v>7390</v>
      </c>
      <c r="V610" s="154" t="s">
        <v>6215</v>
      </c>
      <c r="W610" s="154" t="s">
        <v>6219</v>
      </c>
      <c r="Y610" s="98">
        <v>6</v>
      </c>
      <c r="Z610" s="98">
        <v>6</v>
      </c>
      <c r="AA610" s="98">
        <v>2</v>
      </c>
      <c r="AB610" s="98">
        <f>Y610+Z610+AA610</f>
        <v>14</v>
      </c>
      <c r="AC610" s="154" t="s">
        <v>6246</v>
      </c>
      <c r="AD610" s="154" t="s">
        <v>7993</v>
      </c>
      <c r="AF610" s="315">
        <v>4</v>
      </c>
      <c r="AG610" s="315">
        <v>9</v>
      </c>
      <c r="AH610" s="12">
        <f>SUM(AF610:AG610)</f>
        <v>13</v>
      </c>
      <c r="AJ610" s="316">
        <v>12500</v>
      </c>
      <c r="AK610" s="316">
        <v>7000</v>
      </c>
      <c r="AL610" s="154" t="s">
        <v>8267</v>
      </c>
      <c r="AM610" s="154" t="s">
        <v>6215</v>
      </c>
      <c r="AN610" s="154" t="s">
        <v>6262</v>
      </c>
      <c r="AP610" s="316">
        <v>3000</v>
      </c>
      <c r="AQ610" s="113">
        <f t="shared" si="29"/>
        <v>69.640954452494427</v>
      </c>
      <c r="AR610" s="316">
        <v>4400</v>
      </c>
      <c r="AS610" s="141" t="s">
        <v>6223</v>
      </c>
      <c r="AT610" s="316">
        <v>12000</v>
      </c>
      <c r="AU610" s="316">
        <v>2000</v>
      </c>
      <c r="AV610" s="316">
        <v>45000</v>
      </c>
      <c r="AX610" s="154" t="s">
        <v>6215</v>
      </c>
      <c r="AY610" s="154" t="s">
        <v>6215</v>
      </c>
      <c r="AZ610" s="154" t="s">
        <v>6215</v>
      </c>
      <c r="BA610" s="154" t="s">
        <v>6215</v>
      </c>
      <c r="BB610" s="154" t="s">
        <v>6218</v>
      </c>
      <c r="BC610" s="154" t="s">
        <v>10023</v>
      </c>
      <c r="BD610" s="154" t="s">
        <v>11030</v>
      </c>
      <c r="BE610" s="154" t="s">
        <v>6218</v>
      </c>
      <c r="BF610" s="154" t="s">
        <v>6218</v>
      </c>
    </row>
    <row r="611" spans="1:59" x14ac:dyDescent="0.35">
      <c r="A611" s="98" t="s">
        <v>6785</v>
      </c>
      <c r="B611" s="17">
        <v>45218.596840277802</v>
      </c>
      <c r="C611" s="141" t="s">
        <v>3115</v>
      </c>
      <c r="D611" s="141" t="s">
        <v>6557</v>
      </c>
      <c r="E611" s="244" t="s">
        <v>306</v>
      </c>
      <c r="F611" s="141" t="s">
        <v>6334</v>
      </c>
      <c r="G611" s="141" t="s">
        <v>1245</v>
      </c>
      <c r="H611" s="288">
        <v>2018</v>
      </c>
      <c r="I611" s="141" t="s">
        <v>6230</v>
      </c>
      <c r="J611" s="141" t="s">
        <v>6215</v>
      </c>
      <c r="K611" s="141" t="s">
        <v>6245</v>
      </c>
      <c r="L611" s="141" t="s">
        <v>6215</v>
      </c>
      <c r="M611" s="141" t="s">
        <v>6267</v>
      </c>
      <c r="N611" s="141"/>
      <c r="O611" s="141" t="s">
        <v>6215</v>
      </c>
      <c r="S611" s="237">
        <v>237</v>
      </c>
      <c r="T611" s="141" t="s">
        <v>6215</v>
      </c>
      <c r="U611" s="141" t="s">
        <v>7390</v>
      </c>
      <c r="V611" s="141" t="s">
        <v>6218</v>
      </c>
      <c r="W611" s="141" t="s">
        <v>6268</v>
      </c>
      <c r="Y611" s="98">
        <v>2</v>
      </c>
      <c r="Z611" s="98">
        <v>2</v>
      </c>
      <c r="AA611" s="98">
        <v>2</v>
      </c>
      <c r="AB611" s="141">
        <v>6</v>
      </c>
      <c r="AC611" s="141" t="s">
        <v>6220</v>
      </c>
      <c r="AD611" s="141" t="s">
        <v>8143</v>
      </c>
      <c r="AJ611" s="18"/>
      <c r="AK611" s="18"/>
      <c r="AM611" s="141" t="s">
        <v>6215</v>
      </c>
      <c r="AN611" s="141" t="s">
        <v>6233</v>
      </c>
      <c r="AP611" s="268">
        <v>4500</v>
      </c>
      <c r="AQ611" s="113">
        <f t="shared" si="29"/>
        <v>104.46143167874165</v>
      </c>
      <c r="AR611" s="269">
        <v>6000</v>
      </c>
      <c r="AS611" s="141" t="s">
        <v>6223</v>
      </c>
      <c r="AT611" s="270">
        <v>73000</v>
      </c>
      <c r="AU611" s="269">
        <v>200000</v>
      </c>
      <c r="AV611" s="269">
        <v>150000</v>
      </c>
      <c r="AX611" s="141" t="s">
        <v>6215</v>
      </c>
      <c r="AY611" s="141" t="s">
        <v>6215</v>
      </c>
      <c r="AZ611" s="141" t="s">
        <v>6215</v>
      </c>
      <c r="BA611" s="141" t="s">
        <v>6215</v>
      </c>
      <c r="BB611" s="141" t="s">
        <v>6215</v>
      </c>
      <c r="BC611" s="141" t="s">
        <v>8144</v>
      </c>
      <c r="BD611" s="141" t="s">
        <v>6451</v>
      </c>
      <c r="BE611" s="141" t="s">
        <v>6215</v>
      </c>
      <c r="BF611" s="141" t="s">
        <v>8145</v>
      </c>
      <c r="BG611" s="98" t="s">
        <v>8146</v>
      </c>
    </row>
    <row r="612" spans="1:59" x14ac:dyDescent="0.35">
      <c r="A612" s="98" t="s">
        <v>8142</v>
      </c>
      <c r="B612" s="17">
        <v>45064.563275462962</v>
      </c>
      <c r="C612" s="98" t="s">
        <v>60</v>
      </c>
      <c r="D612" s="98" t="s">
        <v>6746</v>
      </c>
      <c r="E612" s="98" t="s">
        <v>58</v>
      </c>
      <c r="F612" s="98" t="s">
        <v>6213</v>
      </c>
      <c r="G612" s="98" t="s">
        <v>1245</v>
      </c>
      <c r="H612" s="115">
        <v>2012</v>
      </c>
      <c r="I612" s="98" t="s">
        <v>6230</v>
      </c>
      <c r="J612" s="98" t="s">
        <v>6215</v>
      </c>
      <c r="K612" s="98" t="s">
        <v>6216</v>
      </c>
      <c r="L612" s="98" t="s">
        <v>6215</v>
      </c>
      <c r="M612" s="98" t="s">
        <v>6267</v>
      </c>
      <c r="O612" s="98" t="s">
        <v>6215</v>
      </c>
      <c r="S612" s="107">
        <v>96</v>
      </c>
      <c r="T612" s="98" t="s">
        <v>6215</v>
      </c>
      <c r="V612" s="98" t="s">
        <v>6218</v>
      </c>
      <c r="W612" s="98" t="s">
        <v>6268</v>
      </c>
      <c r="AB612" s="98">
        <v>9</v>
      </c>
      <c r="AC612" s="98" t="s">
        <v>6220</v>
      </c>
      <c r="AD612" s="98" t="s">
        <v>6747</v>
      </c>
      <c r="AJ612" s="18"/>
      <c r="AK612" s="18"/>
      <c r="AN612" s="98" t="s">
        <v>6233</v>
      </c>
      <c r="AP612" s="264">
        <v>4500</v>
      </c>
      <c r="AQ612" s="113">
        <f t="shared" si="29"/>
        <v>104.46143167874165</v>
      </c>
      <c r="AR612" s="18">
        <v>7500</v>
      </c>
      <c r="AS612" s="141" t="s">
        <v>6223</v>
      </c>
      <c r="AT612" s="96"/>
      <c r="AU612" s="18"/>
      <c r="AV612" s="18"/>
      <c r="AX612" s="98" t="s">
        <v>6215</v>
      </c>
      <c r="AY612" s="98" t="s">
        <v>6215</v>
      </c>
      <c r="AZ612" s="98" t="s">
        <v>6215</v>
      </c>
      <c r="BA612" s="98" t="s">
        <v>6215</v>
      </c>
      <c r="BB612" s="98" t="s">
        <v>6215</v>
      </c>
      <c r="BD612" s="98" t="s">
        <v>6748</v>
      </c>
      <c r="BF612" s="98" t="s">
        <v>6749</v>
      </c>
      <c r="BG612" s="98" t="s">
        <v>6750</v>
      </c>
    </row>
    <row r="613" spans="1:59" x14ac:dyDescent="0.35">
      <c r="A613" s="98" t="s">
        <v>11586</v>
      </c>
      <c r="B613" s="117">
        <v>45878.72320601852</v>
      </c>
      <c r="C613" s="154" t="s">
        <v>5881</v>
      </c>
      <c r="D613" s="154" t="s">
        <v>11663</v>
      </c>
      <c r="E613" t="s">
        <v>420</v>
      </c>
      <c r="F613" s="154" t="s">
        <v>6293</v>
      </c>
      <c r="G613" s="154" t="s">
        <v>1248</v>
      </c>
      <c r="H613" s="115">
        <v>2005</v>
      </c>
      <c r="I613" s="154" t="s">
        <v>6294</v>
      </c>
      <c r="J613" s="154" t="s">
        <v>6215</v>
      </c>
      <c r="K613" s="154" t="s">
        <v>6216</v>
      </c>
      <c r="L613" s="154" t="s">
        <v>6215</v>
      </c>
      <c r="M613" s="154" t="s">
        <v>6267</v>
      </c>
      <c r="O613" s="154" t="s">
        <v>6215</v>
      </c>
      <c r="Q613" s="129">
        <v>190</v>
      </c>
      <c r="R613" s="129">
        <v>205</v>
      </c>
      <c r="S613" s="107">
        <v>395</v>
      </c>
      <c r="T613" s="154" t="s">
        <v>6215</v>
      </c>
      <c r="U613" s="154" t="s">
        <v>7390</v>
      </c>
      <c r="V613" s="154" t="s">
        <v>6215</v>
      </c>
      <c r="W613" s="154" t="s">
        <v>6268</v>
      </c>
      <c r="Y613" s="244">
        <v>2</v>
      </c>
      <c r="Z613" s="244">
        <v>3</v>
      </c>
      <c r="AA613" s="244">
        <v>2</v>
      </c>
      <c r="AB613" s="244">
        <v>7</v>
      </c>
      <c r="AC613" s="154" t="s">
        <v>6246</v>
      </c>
      <c r="AD613" s="154" t="s">
        <v>6695</v>
      </c>
      <c r="AF613" s="154">
        <v>5</v>
      </c>
      <c r="AG613" s="154">
        <v>5</v>
      </c>
      <c r="AH613" s="154">
        <v>10</v>
      </c>
      <c r="AJ613" s="154">
        <v>12000</v>
      </c>
      <c r="AK613" s="154">
        <v>8000</v>
      </c>
      <c r="AL613" s="154" t="s">
        <v>6474</v>
      </c>
      <c r="AM613" s="154" t="s">
        <v>6215</v>
      </c>
      <c r="AN613" s="154" t="s">
        <v>6262</v>
      </c>
      <c r="AP613" s="154">
        <v>4000</v>
      </c>
      <c r="AQ613" s="113">
        <f>(AP613*3)/129.2424</f>
        <v>92.848786466360878</v>
      </c>
      <c r="AR613" s="154">
        <v>14000</v>
      </c>
      <c r="AS613" s="154" t="s">
        <v>6223</v>
      </c>
      <c r="AT613" s="154">
        <v>2316000</v>
      </c>
      <c r="AU613" s="154">
        <v>800000</v>
      </c>
      <c r="AV613" s="154">
        <v>650000</v>
      </c>
      <c r="AW613" s="154"/>
      <c r="AX613" s="154" t="s">
        <v>6215</v>
      </c>
      <c r="AY613" s="154" t="s">
        <v>6215</v>
      </c>
      <c r="AZ613" s="154" t="s">
        <v>6218</v>
      </c>
      <c r="BA613" s="154" t="s">
        <v>6215</v>
      </c>
      <c r="BB613" s="154" t="s">
        <v>6218</v>
      </c>
      <c r="BC613" s="154" t="s">
        <v>8887</v>
      </c>
      <c r="BD613" s="154" t="s">
        <v>7123</v>
      </c>
      <c r="BE613" s="154" t="s">
        <v>6218</v>
      </c>
      <c r="BF613" s="154" t="s">
        <v>7123</v>
      </c>
    </row>
    <row r="614" spans="1:59" x14ac:dyDescent="0.35">
      <c r="A614" s="98" t="s">
        <v>9292</v>
      </c>
      <c r="B614" s="17">
        <v>45450.715821759259</v>
      </c>
      <c r="C614" t="s">
        <v>3361</v>
      </c>
      <c r="D614" t="s">
        <v>9296</v>
      </c>
      <c r="E614" s="98" t="s">
        <v>2374</v>
      </c>
      <c r="F614" t="s">
        <v>6334</v>
      </c>
      <c r="G614" t="s">
        <v>1245</v>
      </c>
      <c r="H614" s="115">
        <v>2009</v>
      </c>
      <c r="I614" t="s">
        <v>6214</v>
      </c>
      <c r="J614" t="s">
        <v>6215</v>
      </c>
      <c r="K614" t="s">
        <v>6216</v>
      </c>
      <c r="L614" t="s">
        <v>6215</v>
      </c>
      <c r="M614" t="s">
        <v>6267</v>
      </c>
      <c r="O614" t="s">
        <v>6218</v>
      </c>
      <c r="P614"/>
      <c r="S614" s="107">
        <v>57</v>
      </c>
      <c r="T614" s="98" t="s">
        <v>6215</v>
      </c>
      <c r="U614" t="s">
        <v>7390</v>
      </c>
      <c r="V614" t="s">
        <v>6215</v>
      </c>
      <c r="W614" t="s">
        <v>6268</v>
      </c>
      <c r="Y614" s="98">
        <v>4</v>
      </c>
      <c r="Z614" s="98">
        <v>4</v>
      </c>
      <c r="AA614" s="98">
        <v>0</v>
      </c>
      <c r="AB614" s="98">
        <f>SUM(Y614:AA614)</f>
        <v>8</v>
      </c>
      <c r="AC614" t="s">
        <v>6220</v>
      </c>
      <c r="AD614" t="s">
        <v>9297</v>
      </c>
      <c r="AF614" s="12">
        <v>3</v>
      </c>
      <c r="AG614" s="12">
        <v>5</v>
      </c>
      <c r="AH614" s="12">
        <f>AF614+AG614</f>
        <v>8</v>
      </c>
      <c r="AJ614" s="238">
        <v>20000</v>
      </c>
      <c r="AK614" s="238">
        <v>9000</v>
      </c>
      <c r="AL614" t="s">
        <v>8363</v>
      </c>
      <c r="AM614" t="s">
        <v>6215</v>
      </c>
      <c r="AN614" t="s">
        <v>6233</v>
      </c>
      <c r="AP614" s="238">
        <v>3000</v>
      </c>
      <c r="AQ614" s="113">
        <f t="shared" ref="AQ614:AQ637" si="30">(AP614*3)/129.2343</f>
        <v>69.640954452494427</v>
      </c>
      <c r="AR614" s="238">
        <v>5000</v>
      </c>
      <c r="AS614" s="141" t="s">
        <v>6223</v>
      </c>
      <c r="AT614" s="282">
        <v>1000</v>
      </c>
      <c r="AU614" s="283">
        <v>182000</v>
      </c>
      <c r="AV614" s="283">
        <v>93000</v>
      </c>
      <c r="AX614" t="s">
        <v>6215</v>
      </c>
      <c r="AY614" t="s">
        <v>6215</v>
      </c>
      <c r="AZ614" t="s">
        <v>6215</v>
      </c>
      <c r="BA614" t="s">
        <v>6215</v>
      </c>
      <c r="BB614" t="s">
        <v>6218</v>
      </c>
      <c r="BC614" t="s">
        <v>9298</v>
      </c>
      <c r="BD614" t="s">
        <v>9299</v>
      </c>
      <c r="BE614" t="s">
        <v>6215</v>
      </c>
      <c r="BF614" t="s">
        <v>9300</v>
      </c>
    </row>
    <row r="615" spans="1:59" x14ac:dyDescent="0.35">
      <c r="A615" s="98" t="s">
        <v>6745</v>
      </c>
      <c r="B615" s="17">
        <v>45021.656689814816</v>
      </c>
      <c r="C615" s="98" t="s">
        <v>1259</v>
      </c>
      <c r="D615" s="141" t="s">
        <v>6468</v>
      </c>
      <c r="E615" s="98" t="s">
        <v>748</v>
      </c>
      <c r="F615" s="141" t="s">
        <v>6469</v>
      </c>
      <c r="G615" s="141" t="s">
        <v>1248</v>
      </c>
      <c r="H615" s="115">
        <v>2008</v>
      </c>
      <c r="I615" s="98" t="s">
        <v>6214</v>
      </c>
      <c r="J615" s="98" t="s">
        <v>6215</v>
      </c>
      <c r="K615" s="98" t="s">
        <v>6216</v>
      </c>
      <c r="L615" s="98" t="s">
        <v>6215</v>
      </c>
      <c r="M615" s="98" t="s">
        <v>6267</v>
      </c>
      <c r="O615" s="98" t="s">
        <v>6215</v>
      </c>
      <c r="S615" s="107">
        <v>264</v>
      </c>
      <c r="T615" s="98" t="s">
        <v>6215</v>
      </c>
      <c r="V615" s="98" t="s">
        <v>6215</v>
      </c>
      <c r="W615" s="98" t="s">
        <v>6219</v>
      </c>
      <c r="AB615" s="98">
        <v>12</v>
      </c>
      <c r="AC615" s="98" t="s">
        <v>6220</v>
      </c>
      <c r="AJ615" s="18"/>
      <c r="AK615" s="18"/>
      <c r="AP615" s="264">
        <v>3300</v>
      </c>
      <c r="AQ615" s="113">
        <f t="shared" si="30"/>
        <v>76.605049897743868</v>
      </c>
      <c r="AR615" s="18">
        <v>4500</v>
      </c>
      <c r="AS615" s="141" t="s">
        <v>6223</v>
      </c>
      <c r="AT615" s="96"/>
      <c r="AU615" s="18">
        <v>300000</v>
      </c>
      <c r="AV615" s="18"/>
      <c r="BG615" s="98" t="s">
        <v>6470</v>
      </c>
    </row>
    <row r="616" spans="1:59" x14ac:dyDescent="0.35">
      <c r="A616" s="98" t="s">
        <v>6467</v>
      </c>
      <c r="B616" s="17">
        <v>45111.482638888891</v>
      </c>
      <c r="C616" s="98" t="s">
        <v>7187</v>
      </c>
      <c r="D616" t="s">
        <v>7188</v>
      </c>
      <c r="E616" s="98" t="s">
        <v>359</v>
      </c>
      <c r="F616" s="98" t="s">
        <v>6928</v>
      </c>
      <c r="G616" s="98" t="s">
        <v>1248</v>
      </c>
      <c r="H616" s="115">
        <v>2018</v>
      </c>
      <c r="I616" s="98" t="s">
        <v>6294</v>
      </c>
      <c r="J616" s="98" t="s">
        <v>6215</v>
      </c>
      <c r="K616" s="98" t="s">
        <v>6245</v>
      </c>
      <c r="L616" s="98" t="s">
        <v>6215</v>
      </c>
      <c r="M616" s="98" t="s">
        <v>6267</v>
      </c>
      <c r="O616" s="98" t="s">
        <v>6218</v>
      </c>
      <c r="S616" s="107">
        <v>290</v>
      </c>
      <c r="T616" s="98" t="s">
        <v>6215</v>
      </c>
      <c r="V616" s="98" t="s">
        <v>6215</v>
      </c>
      <c r="W616" s="98" t="s">
        <v>6268</v>
      </c>
      <c r="AB616" s="98">
        <v>16</v>
      </c>
      <c r="AC616" s="98" t="s">
        <v>6220</v>
      </c>
      <c r="AD616" s="98" t="s">
        <v>6929</v>
      </c>
      <c r="AJ616" s="18"/>
      <c r="AK616" s="18"/>
      <c r="AN616" s="98" t="s">
        <v>6248</v>
      </c>
      <c r="AP616" s="264">
        <v>4500</v>
      </c>
      <c r="AQ616" s="113">
        <f t="shared" si="30"/>
        <v>104.46143167874165</v>
      </c>
      <c r="AR616" s="18">
        <v>5000</v>
      </c>
      <c r="AS616" s="141" t="s">
        <v>6223</v>
      </c>
      <c r="AT616" s="96"/>
      <c r="AU616" s="18">
        <v>30000</v>
      </c>
      <c r="AV616" s="18"/>
      <c r="AX616" s="98" t="s">
        <v>6215</v>
      </c>
      <c r="AY616" s="98" t="s">
        <v>6215</v>
      </c>
      <c r="AZ616" s="98" t="s">
        <v>6215</v>
      </c>
      <c r="BA616" s="98" t="s">
        <v>6215</v>
      </c>
      <c r="BB616" s="98" t="s">
        <v>6218</v>
      </c>
      <c r="BD616" s="98" t="s">
        <v>7189</v>
      </c>
      <c r="BF616" s="98" t="s">
        <v>6271</v>
      </c>
      <c r="BG616" s="98" t="s">
        <v>7190</v>
      </c>
    </row>
    <row r="617" spans="1:59" x14ac:dyDescent="0.35">
      <c r="A617" s="98" t="s">
        <v>10857</v>
      </c>
      <c r="B617" s="17">
        <v>45707.720891203702</v>
      </c>
      <c r="C617" s="154" t="s">
        <v>4235</v>
      </c>
      <c r="D617" s="154" t="s">
        <v>10888</v>
      </c>
      <c r="E617" s="244" t="s">
        <v>2605</v>
      </c>
      <c r="F617" s="154" t="s">
        <v>7666</v>
      </c>
      <c r="G617" s="154" t="s">
        <v>1248</v>
      </c>
      <c r="H617" s="115">
        <v>2019</v>
      </c>
      <c r="I617" s="154" t="s">
        <v>6294</v>
      </c>
      <c r="J617" s="154" t="s">
        <v>6215</v>
      </c>
      <c r="K617" s="154" t="s">
        <v>6216</v>
      </c>
      <c r="L617" s="154" t="s">
        <v>6215</v>
      </c>
      <c r="M617" s="154" t="s">
        <v>6231</v>
      </c>
      <c r="O617" s="154" t="s">
        <v>6218</v>
      </c>
      <c r="Q617" s="243">
        <v>82</v>
      </c>
      <c r="R617" s="243">
        <v>83</v>
      </c>
      <c r="S617" s="243">
        <f>Q617+R617</f>
        <v>165</v>
      </c>
      <c r="T617" s="154" t="s">
        <v>6215</v>
      </c>
      <c r="U617" s="154" t="s">
        <v>7390</v>
      </c>
      <c r="V617" s="154" t="s">
        <v>6215</v>
      </c>
      <c r="W617" s="154" t="s">
        <v>6268</v>
      </c>
      <c r="Y617" s="244">
        <v>3</v>
      </c>
      <c r="Z617" s="244">
        <v>3</v>
      </c>
      <c r="AA617" s="244">
        <v>1</v>
      </c>
      <c r="AB617" s="98">
        <f>SUM(Y617:AA617)</f>
        <v>7</v>
      </c>
      <c r="AC617" s="154" t="s">
        <v>6246</v>
      </c>
      <c r="AD617" s="154" t="s">
        <v>10889</v>
      </c>
      <c r="AF617" s="315">
        <v>1</v>
      </c>
      <c r="AG617" s="315">
        <v>6</v>
      </c>
      <c r="AH617" s="12">
        <f>SUM(AF617:AG617)</f>
        <v>7</v>
      </c>
      <c r="AJ617" s="316">
        <v>10000</v>
      </c>
      <c r="AK617" s="316">
        <v>7000</v>
      </c>
      <c r="AL617" s="154" t="s">
        <v>8267</v>
      </c>
      <c r="AM617" s="154" t="s">
        <v>6215</v>
      </c>
      <c r="AN617" s="154" t="s">
        <v>6233</v>
      </c>
      <c r="AP617" s="316">
        <v>6000</v>
      </c>
      <c r="AQ617" s="113">
        <f t="shared" si="30"/>
        <v>139.28190890498885</v>
      </c>
      <c r="AR617" s="316">
        <v>2000</v>
      </c>
      <c r="AS617" s="141" t="s">
        <v>6223</v>
      </c>
      <c r="AT617" s="316">
        <v>5000</v>
      </c>
      <c r="AU617" s="316">
        <v>100000</v>
      </c>
      <c r="AV617" s="316">
        <v>30000</v>
      </c>
      <c r="AX617" s="154" t="s">
        <v>6215</v>
      </c>
      <c r="AY617" s="154" t="s">
        <v>6215</v>
      </c>
      <c r="AZ617" s="154" t="s">
        <v>6215</v>
      </c>
      <c r="BA617" s="154" t="s">
        <v>6215</v>
      </c>
      <c r="BB617" s="154" t="s">
        <v>6215</v>
      </c>
      <c r="BC617" s="154" t="s">
        <v>10890</v>
      </c>
      <c r="BD617" s="154" t="s">
        <v>10891</v>
      </c>
      <c r="BE617" s="154" t="s">
        <v>6215</v>
      </c>
      <c r="BF617" s="154" t="s">
        <v>10892</v>
      </c>
    </row>
    <row r="618" spans="1:59" x14ac:dyDescent="0.35">
      <c r="A618" s="98" t="s">
        <v>10443</v>
      </c>
      <c r="B618" s="17">
        <v>45584.535833333335</v>
      </c>
      <c r="C618" s="154" t="s">
        <v>3286</v>
      </c>
      <c r="D618" s="154" t="s">
        <v>10384</v>
      </c>
      <c r="E618" s="244" t="s">
        <v>1056</v>
      </c>
      <c r="F618" s="154" t="s">
        <v>8890</v>
      </c>
      <c r="G618" s="154" t="s">
        <v>1248</v>
      </c>
      <c r="H618" s="115">
        <v>2023</v>
      </c>
      <c r="I618" s="154" t="s">
        <v>6294</v>
      </c>
      <c r="J618" s="154" t="s">
        <v>6215</v>
      </c>
      <c r="K618" s="154" t="s">
        <v>6216</v>
      </c>
      <c r="L618" s="154" t="s">
        <v>6218</v>
      </c>
      <c r="M618" s="154" t="s">
        <v>6231</v>
      </c>
      <c r="O618" s="154" t="s">
        <v>6218</v>
      </c>
      <c r="Q618" s="243"/>
      <c r="R618" s="243"/>
      <c r="S618" s="243">
        <v>25</v>
      </c>
      <c r="T618" s="244" t="s">
        <v>6215</v>
      </c>
      <c r="U618" s="154" t="s">
        <v>7390</v>
      </c>
      <c r="V618" s="154" t="s">
        <v>6215</v>
      </c>
      <c r="W618" s="154" t="s">
        <v>6219</v>
      </c>
      <c r="Y618" s="244">
        <v>2</v>
      </c>
      <c r="Z618" s="244">
        <v>2</v>
      </c>
      <c r="AA618" s="244">
        <v>1</v>
      </c>
      <c r="AB618" s="98">
        <f>SUM(Y618:AA618)</f>
        <v>5</v>
      </c>
      <c r="AC618" s="154" t="s">
        <v>6220</v>
      </c>
      <c r="AD618" s="154" t="s">
        <v>10385</v>
      </c>
      <c r="AF618" s="315">
        <v>1</v>
      </c>
      <c r="AG618" s="315">
        <v>2</v>
      </c>
      <c r="AH618" s="12">
        <f>SUM(AF618:AG618)</f>
        <v>3</v>
      </c>
      <c r="AJ618" s="316">
        <v>12000</v>
      </c>
      <c r="AK618" s="316">
        <v>10000</v>
      </c>
      <c r="AL618" s="154" t="s">
        <v>8251</v>
      </c>
      <c r="AM618" s="154" t="s">
        <v>6215</v>
      </c>
      <c r="AN618" s="154" t="s">
        <v>6233</v>
      </c>
      <c r="AP618" s="316">
        <v>5500</v>
      </c>
      <c r="AQ618" s="113">
        <f t="shared" si="30"/>
        <v>127.67508316290645</v>
      </c>
      <c r="AR618" s="316">
        <v>10000</v>
      </c>
      <c r="AS618" s="141" t="s">
        <v>6223</v>
      </c>
      <c r="AT618" s="316">
        <v>200000</v>
      </c>
      <c r="AU618" s="316">
        <v>70000</v>
      </c>
      <c r="AV618" s="316">
        <v>30000</v>
      </c>
      <c r="AX618" s="154" t="s">
        <v>6215</v>
      </c>
      <c r="AY618" s="154" t="s">
        <v>6215</v>
      </c>
      <c r="AZ618" s="154" t="s">
        <v>6215</v>
      </c>
      <c r="BA618" s="154" t="s">
        <v>6215</v>
      </c>
      <c r="BB618" s="154" t="s">
        <v>6215</v>
      </c>
      <c r="BC618" s="154" t="s">
        <v>7123</v>
      </c>
      <c r="BD618" s="154" t="s">
        <v>10386</v>
      </c>
      <c r="BE618" s="154" t="s">
        <v>6218</v>
      </c>
      <c r="BF618" s="154" t="s">
        <v>9183</v>
      </c>
    </row>
    <row r="619" spans="1:59" x14ac:dyDescent="0.35">
      <c r="A619" s="98" t="s">
        <v>8893</v>
      </c>
      <c r="B619" s="17">
        <v>45366.771574074075</v>
      </c>
      <c r="C619" t="s">
        <v>3559</v>
      </c>
      <c r="D619" t="s">
        <v>8907</v>
      </c>
      <c r="E619" s="98" t="s">
        <v>1987</v>
      </c>
      <c r="F619" t="s">
        <v>6323</v>
      </c>
      <c r="G619" t="s">
        <v>1245</v>
      </c>
      <c r="H619" s="275">
        <v>2008</v>
      </c>
      <c r="I619" t="s">
        <v>6214</v>
      </c>
      <c r="J619" t="s">
        <v>6215</v>
      </c>
      <c r="K619" t="s">
        <v>6216</v>
      </c>
      <c r="L619" t="s">
        <v>6215</v>
      </c>
      <c r="M619" t="s">
        <v>6217</v>
      </c>
      <c r="O619" t="s">
        <v>6218</v>
      </c>
      <c r="S619" s="107">
        <v>152</v>
      </c>
      <c r="T619" s="98" t="s">
        <v>6215</v>
      </c>
      <c r="U619" t="s">
        <v>7390</v>
      </c>
      <c r="V619" t="s">
        <v>6215</v>
      </c>
      <c r="W619" t="s">
        <v>6268</v>
      </c>
      <c r="Y619" s="98">
        <v>2</v>
      </c>
      <c r="Z619" s="98">
        <v>2</v>
      </c>
      <c r="AA619" s="98">
        <v>0</v>
      </c>
      <c r="AB619" s="98">
        <f>SUM(Y619:AA619)</f>
        <v>4</v>
      </c>
      <c r="AC619" t="s">
        <v>6254</v>
      </c>
      <c r="AD619" t="s">
        <v>8908</v>
      </c>
      <c r="AF619" s="12">
        <v>6</v>
      </c>
      <c r="AG619" s="12">
        <v>8</v>
      </c>
      <c r="AH619" s="12">
        <f>SUM(AF619:AG619)</f>
        <v>14</v>
      </c>
      <c r="AJ619" s="238">
        <v>12000</v>
      </c>
      <c r="AK619" s="238">
        <v>7000</v>
      </c>
      <c r="AL619" t="s">
        <v>8267</v>
      </c>
      <c r="AM619" t="s">
        <v>6215</v>
      </c>
      <c r="AN619" t="s">
        <v>6262</v>
      </c>
      <c r="AP619" s="149">
        <v>7500</v>
      </c>
      <c r="AQ619" s="113">
        <f t="shared" si="30"/>
        <v>174.10238613123607</v>
      </c>
      <c r="AR619">
        <v>12500</v>
      </c>
      <c r="AS619" s="141" t="s">
        <v>6223</v>
      </c>
      <c r="AT619" s="96">
        <v>25000</v>
      </c>
      <c r="AU619" s="18">
        <v>8000</v>
      </c>
      <c r="AV619" s="18">
        <v>100000</v>
      </c>
      <c r="AX619" t="s">
        <v>6218</v>
      </c>
      <c r="AY619" t="s">
        <v>6215</v>
      </c>
      <c r="AZ619" t="s">
        <v>6215</v>
      </c>
      <c r="BA619" t="s">
        <v>6215</v>
      </c>
      <c r="BB619" t="s">
        <v>6215</v>
      </c>
      <c r="BC619" t="s">
        <v>7296</v>
      </c>
      <c r="BD619" t="s">
        <v>8909</v>
      </c>
      <c r="BE619" t="s">
        <v>6218</v>
      </c>
      <c r="BF619" t="s">
        <v>6235</v>
      </c>
    </row>
    <row r="620" spans="1:59" x14ac:dyDescent="0.35">
      <c r="A620" s="98" t="s">
        <v>9623</v>
      </c>
      <c r="B620" s="17">
        <v>45504.791979166665</v>
      </c>
      <c r="C620" t="s">
        <v>3920</v>
      </c>
      <c r="D620" t="s">
        <v>9945</v>
      </c>
      <c r="E620" s="244" t="s">
        <v>14</v>
      </c>
      <c r="F620" t="s">
        <v>6213</v>
      </c>
      <c r="G620" t="s">
        <v>1245</v>
      </c>
      <c r="H620" s="115">
        <v>2016</v>
      </c>
      <c r="I620" t="s">
        <v>6214</v>
      </c>
      <c r="J620" t="s">
        <v>6215</v>
      </c>
      <c r="K620" t="s">
        <v>6216</v>
      </c>
      <c r="L620" t="s">
        <v>6215</v>
      </c>
      <c r="M620" t="s">
        <v>6217</v>
      </c>
      <c r="O620" t="s">
        <v>6218</v>
      </c>
      <c r="S620" s="107">
        <v>70</v>
      </c>
      <c r="T620" s="98" t="s">
        <v>6215</v>
      </c>
      <c r="U620" t="s">
        <v>6474</v>
      </c>
      <c r="V620" t="s">
        <v>6218</v>
      </c>
      <c r="W620" t="s">
        <v>6268</v>
      </c>
      <c r="Y620" s="98">
        <v>1</v>
      </c>
      <c r="Z620" s="98">
        <v>1</v>
      </c>
      <c r="AA620" s="98">
        <v>1</v>
      </c>
      <c r="AB620" s="98">
        <f>Y620+Z620+AA620</f>
        <v>3</v>
      </c>
      <c r="AC620" t="s">
        <v>6220</v>
      </c>
      <c r="AD620" t="s">
        <v>9161</v>
      </c>
      <c r="AF620" s="12">
        <v>3</v>
      </c>
      <c r="AG620" s="12">
        <v>4</v>
      </c>
      <c r="AH620" s="12">
        <f>AF620+AG620</f>
        <v>7</v>
      </c>
      <c r="AJ620" s="238">
        <v>10000</v>
      </c>
      <c r="AK620" s="238">
        <v>8000</v>
      </c>
      <c r="AL620" t="s">
        <v>7392</v>
      </c>
      <c r="AM620" t="s">
        <v>6215</v>
      </c>
      <c r="AN620" t="s">
        <v>6233</v>
      </c>
      <c r="AP620" s="238">
        <v>4500</v>
      </c>
      <c r="AQ620" s="113">
        <f t="shared" si="30"/>
        <v>104.46143167874165</v>
      </c>
      <c r="AR620" s="238">
        <v>7000</v>
      </c>
      <c r="AS620" s="141" t="s">
        <v>6223</v>
      </c>
      <c r="AT620" s="238">
        <v>25000</v>
      </c>
      <c r="AU620" s="238">
        <v>400000</v>
      </c>
      <c r="AV620" s="238">
        <v>280000</v>
      </c>
      <c r="AX620" t="s">
        <v>6215</v>
      </c>
      <c r="AY620" t="s">
        <v>6215</v>
      </c>
      <c r="AZ620" t="s">
        <v>6215</v>
      </c>
      <c r="BA620" t="s">
        <v>6215</v>
      </c>
      <c r="BB620" t="s">
        <v>6215</v>
      </c>
      <c r="BC620" t="s">
        <v>9150</v>
      </c>
      <c r="BD620" t="s">
        <v>6774</v>
      </c>
      <c r="BE620" t="s">
        <v>6218</v>
      </c>
      <c r="BF620" t="s">
        <v>6235</v>
      </c>
    </row>
    <row r="621" spans="1:59" x14ac:dyDescent="0.35">
      <c r="A621" s="98" t="s">
        <v>7186</v>
      </c>
      <c r="B621" s="17">
        <v>45122.483773148146</v>
      </c>
      <c r="C621" s="98" t="s">
        <v>7340</v>
      </c>
      <c r="D621" s="98" t="s">
        <v>7341</v>
      </c>
      <c r="E621" s="98" t="s">
        <v>44</v>
      </c>
      <c r="F621" s="98" t="s">
        <v>6213</v>
      </c>
      <c r="H621" s="115">
        <v>2012</v>
      </c>
      <c r="I621" s="98" t="s">
        <v>6214</v>
      </c>
      <c r="J621" s="98" t="s">
        <v>6215</v>
      </c>
      <c r="K621" s="98" t="s">
        <v>6216</v>
      </c>
      <c r="L621" s="98" t="s">
        <v>6215</v>
      </c>
      <c r="M621" s="98" t="s">
        <v>6267</v>
      </c>
      <c r="O621" s="98" t="s">
        <v>6215</v>
      </c>
      <c r="S621" s="107">
        <v>450</v>
      </c>
      <c r="T621" s="98" t="s">
        <v>6215</v>
      </c>
      <c r="V621" s="98" t="s">
        <v>6215</v>
      </c>
      <c r="W621" s="98" t="s">
        <v>6219</v>
      </c>
      <c r="AB621" s="98">
        <v>13</v>
      </c>
      <c r="AC621" s="98" t="s">
        <v>6220</v>
      </c>
      <c r="AD621" s="98" t="s">
        <v>7342</v>
      </c>
      <c r="AJ621" s="18"/>
      <c r="AK621" s="18"/>
      <c r="AN621" s="98" t="s">
        <v>6262</v>
      </c>
      <c r="AP621" s="264">
        <v>4500</v>
      </c>
      <c r="AQ621" s="113">
        <f t="shared" si="30"/>
        <v>104.46143167874165</v>
      </c>
      <c r="AR621" s="18">
        <v>9000</v>
      </c>
      <c r="AS621" s="141" t="s">
        <v>6223</v>
      </c>
      <c r="AT621" s="96"/>
      <c r="AU621" s="18"/>
      <c r="AV621" s="18"/>
      <c r="AX621" s="98" t="s">
        <v>6215</v>
      </c>
      <c r="AY621" s="98" t="s">
        <v>6215</v>
      </c>
      <c r="AZ621" s="98" t="s">
        <v>6215</v>
      </c>
      <c r="BA621" s="98" t="s">
        <v>6215</v>
      </c>
      <c r="BB621" s="98" t="s">
        <v>6215</v>
      </c>
      <c r="BD621" s="98" t="s">
        <v>7343</v>
      </c>
      <c r="BF621" s="98" t="s">
        <v>6271</v>
      </c>
      <c r="BG621" s="98" t="s">
        <v>7344</v>
      </c>
    </row>
    <row r="622" spans="1:59" x14ac:dyDescent="0.35">
      <c r="A622" s="98" t="s">
        <v>11120</v>
      </c>
      <c r="B622" s="117">
        <v>45744.653587962966</v>
      </c>
      <c r="C622" s="154" t="s">
        <v>4729</v>
      </c>
      <c r="D622" s="154" t="s">
        <v>6394</v>
      </c>
      <c r="E622" s="244" t="s">
        <v>237</v>
      </c>
      <c r="F622" s="154" t="s">
        <v>6394</v>
      </c>
      <c r="G622" s="154" t="s">
        <v>1245</v>
      </c>
      <c r="H622" s="115">
        <v>2015</v>
      </c>
      <c r="I622" s="154" t="s">
        <v>6214</v>
      </c>
      <c r="J622" s="154" t="s">
        <v>6215</v>
      </c>
      <c r="K622" s="154" t="s">
        <v>6216</v>
      </c>
      <c r="L622" s="154" t="s">
        <v>6215</v>
      </c>
      <c r="M622" s="154" t="s">
        <v>6267</v>
      </c>
      <c r="O622" s="154" t="s">
        <v>6218</v>
      </c>
      <c r="Q622" s="107">
        <v>72</v>
      </c>
      <c r="R622" s="107">
        <v>128</v>
      </c>
      <c r="S622" s="107">
        <v>200</v>
      </c>
      <c r="T622" s="154" t="s">
        <v>6215</v>
      </c>
      <c r="U622" s="154" t="s">
        <v>7390</v>
      </c>
      <c r="V622" s="154" t="s">
        <v>6215</v>
      </c>
      <c r="W622" s="154" t="s">
        <v>6219</v>
      </c>
      <c r="Y622" s="98">
        <v>3</v>
      </c>
      <c r="Z622" s="98">
        <v>3</v>
      </c>
      <c r="AA622" s="98">
        <v>1</v>
      </c>
      <c r="AB622" s="98">
        <f>Y622+Z622+AA622</f>
        <v>7</v>
      </c>
      <c r="AC622" s="154" t="s">
        <v>6220</v>
      </c>
      <c r="AD622" s="154" t="s">
        <v>11091</v>
      </c>
      <c r="AF622" s="315">
        <v>2</v>
      </c>
      <c r="AG622" s="315">
        <v>8</v>
      </c>
      <c r="AH622" s="12">
        <f>SUM(AF622:AG622)</f>
        <v>10</v>
      </c>
      <c r="AJ622" s="316">
        <v>15000</v>
      </c>
      <c r="AK622" s="316">
        <v>8000</v>
      </c>
      <c r="AL622" s="154" t="s">
        <v>8267</v>
      </c>
      <c r="AM622" s="154" t="s">
        <v>6215</v>
      </c>
      <c r="AN622" s="154" t="s">
        <v>6262</v>
      </c>
      <c r="AP622" s="316">
        <v>3000</v>
      </c>
      <c r="AQ622" s="113">
        <f t="shared" si="30"/>
        <v>69.640954452494427</v>
      </c>
      <c r="AR622" s="316">
        <v>9500</v>
      </c>
      <c r="AS622" s="141" t="s">
        <v>6223</v>
      </c>
      <c r="AT622" s="316">
        <v>12000</v>
      </c>
      <c r="AU622" s="316">
        <v>400000</v>
      </c>
      <c r="AV622" s="316">
        <v>2000</v>
      </c>
      <c r="AX622" s="154" t="s">
        <v>6215</v>
      </c>
      <c r="AY622" s="154" t="s">
        <v>6215</v>
      </c>
      <c r="AZ622" s="154" t="s">
        <v>6215</v>
      </c>
      <c r="BA622" s="154" t="s">
        <v>6215</v>
      </c>
      <c r="BB622" s="154" t="s">
        <v>6218</v>
      </c>
      <c r="BC622" s="154" t="s">
        <v>6235</v>
      </c>
      <c r="BD622" s="154" t="s">
        <v>6696</v>
      </c>
      <c r="BE622" s="154" t="s">
        <v>6218</v>
      </c>
      <c r="BF622" s="154" t="s">
        <v>7311</v>
      </c>
    </row>
    <row r="623" spans="1:59" x14ac:dyDescent="0.35">
      <c r="A623" s="98" t="s">
        <v>8967</v>
      </c>
      <c r="B623" s="17">
        <v>45381</v>
      </c>
      <c r="C623" t="s">
        <v>2608</v>
      </c>
      <c r="D623" s="154" t="s">
        <v>8983</v>
      </c>
      <c r="E623" s="244" t="s">
        <v>252</v>
      </c>
      <c r="F623" t="s">
        <v>6481</v>
      </c>
      <c r="G623" t="s">
        <v>1245</v>
      </c>
      <c r="H623" s="275">
        <v>2004</v>
      </c>
      <c r="I623" t="s">
        <v>6214</v>
      </c>
      <c r="J623" t="s">
        <v>6215</v>
      </c>
      <c r="K623" t="s">
        <v>6216</v>
      </c>
      <c r="L623" t="s">
        <v>6215</v>
      </c>
      <c r="M623" t="s">
        <v>6267</v>
      </c>
      <c r="O623" t="s">
        <v>6218</v>
      </c>
      <c r="S623" s="107">
        <v>160</v>
      </c>
      <c r="T623" s="98" t="s">
        <v>6215</v>
      </c>
      <c r="U623" t="s">
        <v>8150</v>
      </c>
      <c r="V623" t="s">
        <v>6215</v>
      </c>
      <c r="W623" t="s">
        <v>6219</v>
      </c>
      <c r="Y623" s="98">
        <v>4</v>
      </c>
      <c r="Z623" s="98">
        <v>6</v>
      </c>
      <c r="AA623" s="98">
        <v>2</v>
      </c>
      <c r="AB623" s="98">
        <f>SUM(Y623:AA623)</f>
        <v>12</v>
      </c>
      <c r="AC623" t="s">
        <v>6220</v>
      </c>
      <c r="AD623" t="s">
        <v>8984</v>
      </c>
      <c r="AF623" s="12">
        <v>6</v>
      </c>
      <c r="AG623" s="12">
        <v>6</v>
      </c>
      <c r="AH623" s="12">
        <f>SUM(AF623:AG623)</f>
        <v>12</v>
      </c>
      <c r="AJ623" s="238">
        <v>24000</v>
      </c>
      <c r="AK623" s="238">
        <v>10000</v>
      </c>
      <c r="AL623" t="s">
        <v>8251</v>
      </c>
      <c r="AM623" t="s">
        <v>6215</v>
      </c>
      <c r="AN623" t="s">
        <v>6248</v>
      </c>
      <c r="AP623" s="149">
        <v>10000</v>
      </c>
      <c r="AQ623" s="113">
        <f t="shared" si="30"/>
        <v>232.13651484164811</v>
      </c>
      <c r="AR623">
        <v>17500</v>
      </c>
      <c r="AS623" s="141" t="s">
        <v>6223</v>
      </c>
      <c r="AT623" s="96">
        <v>10400</v>
      </c>
      <c r="AU623" s="18">
        <v>500000</v>
      </c>
      <c r="AV623" s="18">
        <v>139000</v>
      </c>
      <c r="AX623" t="s">
        <v>6215</v>
      </c>
      <c r="AY623" t="s">
        <v>6215</v>
      </c>
      <c r="AZ623" t="s">
        <v>6215</v>
      </c>
      <c r="BA623" t="s">
        <v>6215</v>
      </c>
      <c r="BB623" t="s">
        <v>6218</v>
      </c>
      <c r="BC623" t="s">
        <v>8985</v>
      </c>
      <c r="BD623" t="s">
        <v>8986</v>
      </c>
      <c r="BE623" t="s">
        <v>6215</v>
      </c>
      <c r="BF623" t="s">
        <v>8828</v>
      </c>
    </row>
    <row r="624" spans="1:59" x14ac:dyDescent="0.35">
      <c r="A624" s="98" t="s">
        <v>10125</v>
      </c>
      <c r="B624" s="17">
        <v>45518.667222222219</v>
      </c>
      <c r="C624" s="154" t="s">
        <v>2901</v>
      </c>
      <c r="D624" s="154" t="s">
        <v>10092</v>
      </c>
      <c r="E624" s="244" t="s">
        <v>237</v>
      </c>
      <c r="F624" s="154" t="s">
        <v>6394</v>
      </c>
      <c r="G624" s="154" t="s">
        <v>1245</v>
      </c>
      <c r="H624" s="115">
        <v>1997</v>
      </c>
      <c r="I624" s="154" t="s">
        <v>6294</v>
      </c>
      <c r="J624" s="154" t="s">
        <v>6215</v>
      </c>
      <c r="K624" s="154" t="s">
        <v>6216</v>
      </c>
      <c r="L624" s="154" t="s">
        <v>6215</v>
      </c>
      <c r="M624" s="154" t="s">
        <v>6267</v>
      </c>
      <c r="O624" s="154" t="s">
        <v>6218</v>
      </c>
      <c r="Q624" s="243">
        <v>164</v>
      </c>
      <c r="R624" s="243">
        <v>196</v>
      </c>
      <c r="S624" s="243">
        <f>Q624+R624</f>
        <v>360</v>
      </c>
      <c r="T624" s="244" t="s">
        <v>6215</v>
      </c>
      <c r="U624" s="154" t="s">
        <v>8150</v>
      </c>
      <c r="V624" s="154" t="s">
        <v>6215</v>
      </c>
      <c r="W624" s="154" t="s">
        <v>6219</v>
      </c>
      <c r="Y624" s="244">
        <v>4</v>
      </c>
      <c r="Z624" s="244">
        <v>3</v>
      </c>
      <c r="AA624" s="244">
        <v>3</v>
      </c>
      <c r="AB624" s="98">
        <f>Y624+Z624+AA624</f>
        <v>10</v>
      </c>
      <c r="AC624" s="154" t="s">
        <v>6246</v>
      </c>
      <c r="AD624" s="154" t="s">
        <v>10093</v>
      </c>
      <c r="AF624" s="315">
        <v>5</v>
      </c>
      <c r="AG624" s="315">
        <v>15</v>
      </c>
      <c r="AH624" s="12">
        <f>AF624+AG624</f>
        <v>20</v>
      </c>
      <c r="AJ624" s="316">
        <v>13000</v>
      </c>
      <c r="AK624" s="316">
        <v>12000</v>
      </c>
      <c r="AL624" s="154" t="s">
        <v>8267</v>
      </c>
      <c r="AM624" s="154" t="s">
        <v>6215</v>
      </c>
      <c r="AN624" s="154" t="s">
        <v>6389</v>
      </c>
      <c r="AP624" s="316">
        <v>4000</v>
      </c>
      <c r="AQ624" s="113">
        <f t="shared" si="30"/>
        <v>92.85460593665924</v>
      </c>
      <c r="AR624" s="316">
        <v>13000</v>
      </c>
      <c r="AS624" s="141" t="s">
        <v>6223</v>
      </c>
      <c r="AT624" s="317">
        <v>10000</v>
      </c>
      <c r="AU624" s="317">
        <v>300000</v>
      </c>
      <c r="AV624" s="317">
        <v>200000</v>
      </c>
      <c r="AW624" s="154"/>
      <c r="AX624" s="154" t="s">
        <v>6215</v>
      </c>
      <c r="AY624" s="154" t="s">
        <v>6215</v>
      </c>
      <c r="AZ624" s="154" t="s">
        <v>6215</v>
      </c>
      <c r="BA624" s="154" t="s">
        <v>6215</v>
      </c>
      <c r="BB624" s="154" t="s">
        <v>6215</v>
      </c>
      <c r="BC624" s="154" t="s">
        <v>8144</v>
      </c>
      <c r="BD624" s="154" t="s">
        <v>10094</v>
      </c>
      <c r="BE624" s="154" t="s">
        <v>6215</v>
      </c>
      <c r="BF624" s="154" t="s">
        <v>10095</v>
      </c>
    </row>
    <row r="625" spans="1:59" x14ac:dyDescent="0.35">
      <c r="A625" s="98" t="s">
        <v>7339</v>
      </c>
      <c r="B625" s="17">
        <v>45042.490300925929</v>
      </c>
      <c r="C625" s="98" t="s">
        <v>774</v>
      </c>
      <c r="D625" s="98" t="s">
        <v>6609</v>
      </c>
      <c r="E625" s="98" t="s">
        <v>32</v>
      </c>
      <c r="F625" s="98" t="s">
        <v>6213</v>
      </c>
      <c r="G625" s="98" t="s">
        <v>1248</v>
      </c>
      <c r="H625" s="115">
        <v>2001</v>
      </c>
      <c r="I625" s="98" t="s">
        <v>6230</v>
      </c>
      <c r="J625" s="98" t="s">
        <v>6215</v>
      </c>
      <c r="K625" s="98" t="s">
        <v>6216</v>
      </c>
      <c r="L625" s="98" t="s">
        <v>6215</v>
      </c>
      <c r="M625" s="98" t="s">
        <v>6267</v>
      </c>
      <c r="O625" s="98" t="s">
        <v>6215</v>
      </c>
      <c r="S625" s="107">
        <v>360</v>
      </c>
      <c r="T625" s="98" t="s">
        <v>6215</v>
      </c>
      <c r="V625" s="98" t="s">
        <v>6215</v>
      </c>
      <c r="W625" s="98" t="s">
        <v>6219</v>
      </c>
      <c r="AB625" s="98">
        <v>8</v>
      </c>
      <c r="AC625" s="98" t="s">
        <v>6220</v>
      </c>
      <c r="AD625" s="98" t="s">
        <v>6610</v>
      </c>
      <c r="AJ625" s="18"/>
      <c r="AK625" s="18"/>
      <c r="AM625" s="98" t="s">
        <v>6215</v>
      </c>
      <c r="AN625" s="98" t="s">
        <v>6262</v>
      </c>
      <c r="AP625" s="264">
        <v>4500</v>
      </c>
      <c r="AQ625" s="113">
        <f t="shared" si="30"/>
        <v>104.46143167874165</v>
      </c>
      <c r="AR625" s="18">
        <v>5000</v>
      </c>
      <c r="AS625" s="141" t="s">
        <v>6223</v>
      </c>
      <c r="AT625" s="96"/>
      <c r="AU625" s="18">
        <v>300000</v>
      </c>
      <c r="AV625" s="18"/>
      <c r="AX625" s="98" t="s">
        <v>6215</v>
      </c>
      <c r="AY625" s="98" t="s">
        <v>6215</v>
      </c>
      <c r="AZ625" s="98" t="s">
        <v>6215</v>
      </c>
      <c r="BA625" s="98" t="s">
        <v>6215</v>
      </c>
      <c r="BB625" s="98" t="s">
        <v>6215</v>
      </c>
      <c r="BD625" s="98" t="s">
        <v>6611</v>
      </c>
      <c r="BF625" s="98" t="s">
        <v>6235</v>
      </c>
      <c r="BG625" s="98" t="s">
        <v>6612</v>
      </c>
    </row>
    <row r="626" spans="1:59" x14ac:dyDescent="0.35">
      <c r="A626" s="98" t="s">
        <v>10139</v>
      </c>
      <c r="B626" s="17">
        <v>45524.731840277775</v>
      </c>
      <c r="C626" s="154" t="s">
        <v>2948</v>
      </c>
      <c r="D626" s="154" t="s">
        <v>10133</v>
      </c>
      <c r="E626" s="244" t="s">
        <v>1382</v>
      </c>
      <c r="F626" s="154" t="s">
        <v>6469</v>
      </c>
      <c r="G626" s="154" t="s">
        <v>1245</v>
      </c>
      <c r="H626" s="115">
        <v>2014</v>
      </c>
      <c r="I626" s="154" t="s">
        <v>6230</v>
      </c>
      <c r="J626" s="154" t="s">
        <v>6215</v>
      </c>
      <c r="K626" s="154" t="s">
        <v>6216</v>
      </c>
      <c r="L626" s="154" t="s">
        <v>6215</v>
      </c>
      <c r="M626" s="154" t="s">
        <v>6267</v>
      </c>
      <c r="O626" s="154" t="s">
        <v>6215</v>
      </c>
      <c r="Q626" s="243">
        <v>45</v>
      </c>
      <c r="R626" s="243">
        <v>47</v>
      </c>
      <c r="S626" s="243">
        <f>Q626+R626</f>
        <v>92</v>
      </c>
      <c r="T626" s="244" t="s">
        <v>6215</v>
      </c>
      <c r="U626" s="154" t="s">
        <v>7390</v>
      </c>
      <c r="V626" s="154" t="s">
        <v>6215</v>
      </c>
      <c r="W626" s="154" t="s">
        <v>6296</v>
      </c>
      <c r="Y626" s="244">
        <v>4</v>
      </c>
      <c r="Z626" s="244">
        <v>4</v>
      </c>
      <c r="AA626" s="244">
        <v>1</v>
      </c>
      <c r="AB626" s="98">
        <f>Y626+Z626+AA626</f>
        <v>9</v>
      </c>
      <c r="AC626" s="154" t="s">
        <v>6220</v>
      </c>
      <c r="AD626" s="154" t="s">
        <v>9831</v>
      </c>
      <c r="AF626" s="315">
        <v>9</v>
      </c>
      <c r="AG626" s="315">
        <v>2</v>
      </c>
      <c r="AH626" s="12">
        <f>AF626+AG626</f>
        <v>11</v>
      </c>
      <c r="AJ626" s="316">
        <v>12000</v>
      </c>
      <c r="AK626" s="316">
        <v>7000</v>
      </c>
      <c r="AL626" s="154" t="s">
        <v>8267</v>
      </c>
      <c r="AM626" s="154" t="s">
        <v>6215</v>
      </c>
      <c r="AN626" s="154" t="s">
        <v>6262</v>
      </c>
      <c r="AP626" s="316">
        <v>8500</v>
      </c>
      <c r="AQ626" s="113">
        <f t="shared" si="30"/>
        <v>197.31603761540089</v>
      </c>
      <c r="AR626" s="316">
        <v>15000</v>
      </c>
      <c r="AS626" s="141" t="s">
        <v>6223</v>
      </c>
      <c r="AT626" s="317">
        <v>1380000</v>
      </c>
      <c r="AU626" s="317">
        <v>300000</v>
      </c>
      <c r="AV626" s="317">
        <v>150000</v>
      </c>
      <c r="AW626" s="154"/>
      <c r="AX626" s="154" t="s">
        <v>6215</v>
      </c>
      <c r="AY626" s="154" t="s">
        <v>6215</v>
      </c>
      <c r="AZ626" s="154" t="s">
        <v>6215</v>
      </c>
      <c r="BA626" s="154" t="s">
        <v>6215</v>
      </c>
      <c r="BB626" s="154" t="s">
        <v>6215</v>
      </c>
      <c r="BC626" s="154" t="s">
        <v>9832</v>
      </c>
      <c r="BD626" s="154" t="s">
        <v>9833</v>
      </c>
      <c r="BE626" s="154" t="s">
        <v>6215</v>
      </c>
      <c r="BF626" s="154" t="s">
        <v>7695</v>
      </c>
    </row>
    <row r="627" spans="1:59" x14ac:dyDescent="0.35">
      <c r="A627" s="98" t="s">
        <v>9053</v>
      </c>
      <c r="B627" s="17">
        <v>45394.777314814812</v>
      </c>
      <c r="C627" t="s">
        <v>2148</v>
      </c>
      <c r="D627" t="s">
        <v>9057</v>
      </c>
      <c r="E627" s="98" t="s">
        <v>146</v>
      </c>
      <c r="F627" t="s">
        <v>6213</v>
      </c>
      <c r="G627" t="s">
        <v>1248</v>
      </c>
      <c r="H627" s="115">
        <v>2012</v>
      </c>
      <c r="I627" t="s">
        <v>6230</v>
      </c>
      <c r="J627" t="s">
        <v>6215</v>
      </c>
      <c r="K627" t="s">
        <v>6216</v>
      </c>
      <c r="L627" t="s">
        <v>6215</v>
      </c>
      <c r="M627" t="s">
        <v>6217</v>
      </c>
      <c r="O627" t="s">
        <v>6215</v>
      </c>
      <c r="S627" s="107">
        <v>400</v>
      </c>
      <c r="T627" s="98" t="s">
        <v>6215</v>
      </c>
      <c r="U627" t="s">
        <v>8150</v>
      </c>
      <c r="V627" t="s">
        <v>6215</v>
      </c>
      <c r="W627" t="s">
        <v>6268</v>
      </c>
      <c r="Y627" s="98">
        <v>4</v>
      </c>
      <c r="Z627" s="98">
        <v>4</v>
      </c>
      <c r="AA627" s="98">
        <v>4</v>
      </c>
      <c r="AB627" s="98">
        <f>SUM(Y627:AA627)</f>
        <v>12</v>
      </c>
      <c r="AC627" t="s">
        <v>6220</v>
      </c>
      <c r="AD627" t="s">
        <v>6538</v>
      </c>
      <c r="AF627" s="12">
        <v>7</v>
      </c>
      <c r="AG627" s="12">
        <v>10</v>
      </c>
      <c r="AH627" s="12">
        <f>SUM(AF627:AG627)</f>
        <v>17</v>
      </c>
      <c r="AJ627" s="238">
        <v>18000</v>
      </c>
      <c r="AK627" s="238">
        <v>10000</v>
      </c>
      <c r="AL627" t="s">
        <v>8267</v>
      </c>
      <c r="AM627" t="s">
        <v>6215</v>
      </c>
      <c r="AN627" t="s">
        <v>6233</v>
      </c>
      <c r="AP627" s="238">
        <v>4500</v>
      </c>
      <c r="AQ627" s="113">
        <f t="shared" si="30"/>
        <v>104.46143167874165</v>
      </c>
      <c r="AR627" s="238">
        <v>11500</v>
      </c>
      <c r="AS627" s="141" t="s">
        <v>6223</v>
      </c>
      <c r="AT627" s="307">
        <v>50000</v>
      </c>
      <c r="AU627" s="238">
        <v>400000</v>
      </c>
      <c r="AV627" s="238">
        <v>320000</v>
      </c>
      <c r="AX627" t="s">
        <v>6215</v>
      </c>
      <c r="AY627" t="s">
        <v>6215</v>
      </c>
      <c r="AZ627" t="s">
        <v>6215</v>
      </c>
      <c r="BA627" t="s">
        <v>6215</v>
      </c>
      <c r="BB627" t="s">
        <v>6215</v>
      </c>
      <c r="BC627" t="s">
        <v>9086</v>
      </c>
      <c r="BD627" t="s">
        <v>6653</v>
      </c>
      <c r="BE627" t="s">
        <v>6218</v>
      </c>
      <c r="BF627" t="s">
        <v>6235</v>
      </c>
    </row>
    <row r="628" spans="1:59" x14ac:dyDescent="0.35">
      <c r="A628" s="98" t="s">
        <v>6608</v>
      </c>
      <c r="B628" s="17">
        <v>45146.60565972222</v>
      </c>
      <c r="C628" s="98" t="s">
        <v>1101</v>
      </c>
      <c r="D628" s="98" t="s">
        <v>7759</v>
      </c>
      <c r="E628" s="235" t="s">
        <v>410</v>
      </c>
      <c r="F628" s="98" t="s">
        <v>6213</v>
      </c>
      <c r="H628" s="115">
        <v>2018</v>
      </c>
      <c r="I628" s="98" t="s">
        <v>6214</v>
      </c>
      <c r="J628" s="98" t="s">
        <v>6215</v>
      </c>
      <c r="K628" s="98" t="s">
        <v>6245</v>
      </c>
      <c r="L628" s="98" t="s">
        <v>6218</v>
      </c>
      <c r="M628" s="98" t="s">
        <v>6231</v>
      </c>
      <c r="O628" s="98" t="s">
        <v>6218</v>
      </c>
      <c r="Q628" s="107">
        <v>130</v>
      </c>
      <c r="R628" s="107">
        <v>140</v>
      </c>
      <c r="S628" s="107">
        <f>SUM(Q628:R628)</f>
        <v>270</v>
      </c>
      <c r="T628" s="98" t="s">
        <v>6215</v>
      </c>
      <c r="V628" s="98" t="s">
        <v>6215</v>
      </c>
      <c r="W628" s="98" t="s">
        <v>6268</v>
      </c>
      <c r="AB628" s="98">
        <v>4</v>
      </c>
      <c r="AC628" s="98" t="s">
        <v>6220</v>
      </c>
      <c r="AD628" s="98" t="s">
        <v>7760</v>
      </c>
      <c r="AJ628" s="18"/>
      <c r="AK628" s="18"/>
      <c r="AN628" s="98" t="s">
        <v>6262</v>
      </c>
      <c r="AP628" s="264">
        <v>4500</v>
      </c>
      <c r="AQ628" s="113">
        <f t="shared" si="30"/>
        <v>104.46143167874165</v>
      </c>
      <c r="AR628" s="18">
        <v>8500</v>
      </c>
      <c r="AS628" s="141" t="s">
        <v>6223</v>
      </c>
      <c r="AT628" s="96"/>
      <c r="AU628" s="18"/>
      <c r="AV628" s="18"/>
      <c r="AX628" s="98" t="s">
        <v>6215</v>
      </c>
      <c r="AY628" s="98" t="s">
        <v>6215</v>
      </c>
      <c r="AZ628" s="98" t="s">
        <v>6215</v>
      </c>
      <c r="BA628" s="98" t="s">
        <v>6218</v>
      </c>
      <c r="BB628" s="98" t="s">
        <v>6215</v>
      </c>
      <c r="BD628" s="98" t="s">
        <v>7761</v>
      </c>
      <c r="BF628" s="98" t="s">
        <v>6235</v>
      </c>
      <c r="BG628" s="98" t="s">
        <v>7762</v>
      </c>
    </row>
    <row r="629" spans="1:59" x14ac:dyDescent="0.35">
      <c r="A629" s="98" t="s">
        <v>7758</v>
      </c>
      <c r="B629" s="17">
        <v>45069.603043981479</v>
      </c>
      <c r="C629" s="98" t="s">
        <v>904</v>
      </c>
      <c r="D629" s="141" t="s">
        <v>6794</v>
      </c>
      <c r="E629" s="98" t="s">
        <v>410</v>
      </c>
      <c r="F629" s="141" t="s">
        <v>6795</v>
      </c>
      <c r="G629" s="98" t="s">
        <v>1245</v>
      </c>
      <c r="H629" s="115">
        <v>2008</v>
      </c>
      <c r="I629" s="98" t="s">
        <v>6294</v>
      </c>
      <c r="J629" s="98" t="s">
        <v>6215</v>
      </c>
      <c r="K629" s="98" t="s">
        <v>6216</v>
      </c>
      <c r="L629" s="98" t="s">
        <v>6215</v>
      </c>
      <c r="M629" s="98" t="s">
        <v>6267</v>
      </c>
      <c r="O629" s="98" t="s">
        <v>6218</v>
      </c>
      <c r="S629" s="107">
        <v>330</v>
      </c>
      <c r="T629" s="98" t="s">
        <v>6215</v>
      </c>
      <c r="V629" s="98" t="s">
        <v>6215</v>
      </c>
      <c r="W629" s="98" t="s">
        <v>6296</v>
      </c>
      <c r="AB629" s="98">
        <v>11</v>
      </c>
      <c r="AC629" s="98" t="s">
        <v>6220</v>
      </c>
      <c r="AD629" s="98" t="s">
        <v>6796</v>
      </c>
      <c r="AJ629" s="18"/>
      <c r="AK629" s="18"/>
      <c r="AN629" s="98" t="s">
        <v>6233</v>
      </c>
      <c r="AP629" s="264">
        <v>4500</v>
      </c>
      <c r="AQ629" s="113">
        <f t="shared" si="30"/>
        <v>104.46143167874165</v>
      </c>
      <c r="AR629" s="18">
        <v>6000</v>
      </c>
      <c r="AS629" s="141" t="s">
        <v>6223</v>
      </c>
      <c r="AT629" s="96"/>
      <c r="AU629" s="18"/>
      <c r="AV629" s="18"/>
      <c r="AX629" s="98" t="s">
        <v>6215</v>
      </c>
      <c r="AY629" s="98" t="s">
        <v>6215</v>
      </c>
      <c r="AZ629" s="98" t="s">
        <v>6215</v>
      </c>
      <c r="BA629" s="98" t="s">
        <v>6215</v>
      </c>
      <c r="BB629" s="98" t="s">
        <v>6215</v>
      </c>
      <c r="BD629" s="98" t="s">
        <v>6797</v>
      </c>
      <c r="BF629" s="98" t="s">
        <v>6235</v>
      </c>
      <c r="BG629" s="98" t="s">
        <v>6798</v>
      </c>
    </row>
    <row r="630" spans="1:59" x14ac:dyDescent="0.35">
      <c r="A630" s="98" t="s">
        <v>10305</v>
      </c>
      <c r="B630" s="17">
        <v>45547.631331018521</v>
      </c>
      <c r="C630" s="154" t="s">
        <v>3059</v>
      </c>
      <c r="D630" s="154" t="s">
        <v>10229</v>
      </c>
      <c r="E630" s="244" t="s">
        <v>3017</v>
      </c>
      <c r="F630" s="154" t="s">
        <v>6725</v>
      </c>
      <c r="G630" s="154" t="s">
        <v>1248</v>
      </c>
      <c r="H630" s="115">
        <v>2023</v>
      </c>
      <c r="I630" s="154" t="s">
        <v>6294</v>
      </c>
      <c r="J630" s="154" t="s">
        <v>6215</v>
      </c>
      <c r="K630" s="154" t="s">
        <v>6216</v>
      </c>
      <c r="L630" s="154" t="s">
        <v>6215</v>
      </c>
      <c r="M630" s="154" t="s">
        <v>6231</v>
      </c>
      <c r="O630" s="154" t="s">
        <v>6215</v>
      </c>
      <c r="Q630" s="319"/>
      <c r="R630" s="319"/>
      <c r="S630" s="319">
        <v>22</v>
      </c>
      <c r="T630" s="244" t="s">
        <v>6215</v>
      </c>
      <c r="U630" s="154" t="s">
        <v>8150</v>
      </c>
      <c r="V630" s="154" t="s">
        <v>6218</v>
      </c>
      <c r="W630" s="154" t="s">
        <v>6219</v>
      </c>
      <c r="Y630" s="244">
        <v>2</v>
      </c>
      <c r="Z630" s="244">
        <v>2</v>
      </c>
      <c r="AA630" s="244">
        <v>1</v>
      </c>
      <c r="AB630" s="98">
        <f>SUM(Y630:AA630)</f>
        <v>5</v>
      </c>
      <c r="AC630" s="154" t="s">
        <v>6220</v>
      </c>
      <c r="AD630" s="154" t="s">
        <v>10230</v>
      </c>
      <c r="AF630" s="315">
        <v>4</v>
      </c>
      <c r="AG630" s="315">
        <v>2</v>
      </c>
      <c r="AH630" s="12">
        <f>SUM(AF630:AG630)</f>
        <v>6</v>
      </c>
      <c r="AJ630" s="316">
        <v>18000</v>
      </c>
      <c r="AK630" s="316">
        <v>11000</v>
      </c>
      <c r="AL630" s="154" t="s">
        <v>8267</v>
      </c>
      <c r="AM630" s="154" t="s">
        <v>6215</v>
      </c>
      <c r="AN630" s="154" t="s">
        <v>6233</v>
      </c>
      <c r="AP630" s="316">
        <v>3000</v>
      </c>
      <c r="AQ630" s="113">
        <f t="shared" si="30"/>
        <v>69.640954452494427</v>
      </c>
      <c r="AR630" s="316">
        <v>5600</v>
      </c>
      <c r="AS630" s="141" t="s">
        <v>6223</v>
      </c>
      <c r="AT630" s="318">
        <v>8000</v>
      </c>
      <c r="AU630" s="318">
        <v>100000</v>
      </c>
      <c r="AV630" s="316">
        <v>30000</v>
      </c>
      <c r="AX630" s="154" t="s">
        <v>6215</v>
      </c>
      <c r="AY630" s="154" t="s">
        <v>6215</v>
      </c>
      <c r="AZ630" s="154" t="s">
        <v>6215</v>
      </c>
      <c r="BA630" s="154" t="s">
        <v>6215</v>
      </c>
      <c r="BB630" s="154" t="s">
        <v>6215</v>
      </c>
      <c r="BC630" s="154" t="s">
        <v>10231</v>
      </c>
      <c r="BD630" s="154" t="s">
        <v>10232</v>
      </c>
      <c r="BE630" s="154" t="s">
        <v>6215</v>
      </c>
      <c r="BF630" s="154" t="s">
        <v>10233</v>
      </c>
    </row>
    <row r="631" spans="1:59" x14ac:dyDescent="0.35">
      <c r="A631" s="98" t="s">
        <v>9710</v>
      </c>
      <c r="B631" s="17">
        <v>45503.659224537034</v>
      </c>
      <c r="C631" t="s">
        <v>2723</v>
      </c>
      <c r="D631" t="s">
        <v>9886</v>
      </c>
      <c r="E631" s="98" t="s">
        <v>252</v>
      </c>
      <c r="F631" t="s">
        <v>6481</v>
      </c>
      <c r="G631" t="s">
        <v>1248</v>
      </c>
      <c r="H631" s="115">
        <v>2022</v>
      </c>
      <c r="I631" t="s">
        <v>6214</v>
      </c>
      <c r="J631" t="s">
        <v>6295</v>
      </c>
      <c r="K631" t="s">
        <v>6216</v>
      </c>
      <c r="L631" t="s">
        <v>6218</v>
      </c>
      <c r="M631" t="s">
        <v>6231</v>
      </c>
      <c r="O631" t="s">
        <v>6218</v>
      </c>
      <c r="S631" s="107">
        <v>36</v>
      </c>
      <c r="T631" s="98" t="s">
        <v>6215</v>
      </c>
      <c r="U631" t="s">
        <v>8150</v>
      </c>
      <c r="V631" t="s">
        <v>6218</v>
      </c>
      <c r="W631" t="s">
        <v>6219</v>
      </c>
      <c r="Y631" s="98">
        <v>4</v>
      </c>
      <c r="Z631" s="98">
        <v>2</v>
      </c>
      <c r="AA631" s="98">
        <v>2</v>
      </c>
      <c r="AB631" s="98">
        <f>Y631+Z631+AA631</f>
        <v>8</v>
      </c>
      <c r="AC631" t="s">
        <v>6220</v>
      </c>
      <c r="AD631" t="s">
        <v>9887</v>
      </c>
      <c r="AF631" s="12">
        <v>1</v>
      </c>
      <c r="AG631" s="12">
        <v>3</v>
      </c>
      <c r="AH631" s="12">
        <f>AF631+AG631</f>
        <v>4</v>
      </c>
      <c r="AJ631" s="238">
        <v>16000</v>
      </c>
      <c r="AK631" s="238">
        <v>11500</v>
      </c>
      <c r="AL631" t="s">
        <v>7392</v>
      </c>
      <c r="AM631" t="s">
        <v>6215</v>
      </c>
      <c r="AN631" t="s">
        <v>6262</v>
      </c>
      <c r="AP631" s="238">
        <v>12500</v>
      </c>
      <c r="AQ631" s="113">
        <f t="shared" si="30"/>
        <v>290.17064355206014</v>
      </c>
      <c r="AR631" s="238">
        <v>13500</v>
      </c>
      <c r="AS631" s="141" t="s">
        <v>6223</v>
      </c>
      <c r="AT631" s="238">
        <v>15000</v>
      </c>
      <c r="AU631" s="238">
        <v>160000</v>
      </c>
      <c r="AV631" s="238">
        <v>62000</v>
      </c>
      <c r="AX631" t="s">
        <v>6215</v>
      </c>
      <c r="AY631" t="s">
        <v>6215</v>
      </c>
      <c r="AZ631" t="s">
        <v>6215</v>
      </c>
      <c r="BA631" t="s">
        <v>6215</v>
      </c>
      <c r="BB631" t="s">
        <v>6215</v>
      </c>
      <c r="BC631" t="s">
        <v>9888</v>
      </c>
      <c r="BD631" t="s">
        <v>9889</v>
      </c>
      <c r="BE631" t="s">
        <v>6218</v>
      </c>
      <c r="BF631" t="s">
        <v>9890</v>
      </c>
    </row>
    <row r="632" spans="1:59" x14ac:dyDescent="0.35">
      <c r="A632" s="98" t="s">
        <v>7913</v>
      </c>
      <c r="B632" s="17">
        <v>45101.497696759259</v>
      </c>
      <c r="C632" s="98" t="s">
        <v>970</v>
      </c>
      <c r="D632" s="154" t="s">
        <v>6345</v>
      </c>
      <c r="E632" s="98" t="s">
        <v>256</v>
      </c>
      <c r="F632" s="154" t="s">
        <v>6286</v>
      </c>
      <c r="G632" s="154" t="s">
        <v>1245</v>
      </c>
      <c r="H632" s="115">
        <v>2021</v>
      </c>
      <c r="I632" s="98" t="s">
        <v>6214</v>
      </c>
      <c r="J632" s="98" t="s">
        <v>6218</v>
      </c>
      <c r="K632" s="98" t="s">
        <v>6216</v>
      </c>
      <c r="L632" s="98" t="s">
        <v>6218</v>
      </c>
      <c r="M632" s="98" t="s">
        <v>6231</v>
      </c>
      <c r="O632" s="98" t="s">
        <v>6218</v>
      </c>
      <c r="S632" s="107">
        <v>110</v>
      </c>
      <c r="T632" s="98" t="s">
        <v>6215</v>
      </c>
      <c r="V632" s="98" t="s">
        <v>6218</v>
      </c>
      <c r="W632" s="98" t="s">
        <v>6219</v>
      </c>
      <c r="AB632" s="98">
        <v>2</v>
      </c>
      <c r="AC632" s="98" t="s">
        <v>6231</v>
      </c>
      <c r="AD632" s="98" t="s">
        <v>7090</v>
      </c>
      <c r="AJ632" s="18"/>
      <c r="AK632" s="18"/>
      <c r="AN632" s="98" t="s">
        <v>6262</v>
      </c>
      <c r="AP632" s="264">
        <v>3300</v>
      </c>
      <c r="AQ632" s="113">
        <f t="shared" si="30"/>
        <v>76.605049897743868</v>
      </c>
      <c r="AR632" s="18">
        <v>7000</v>
      </c>
      <c r="AS632" s="141" t="s">
        <v>6223</v>
      </c>
      <c r="AT632" s="96"/>
      <c r="AU632" s="18"/>
      <c r="AV632" s="18"/>
      <c r="AX632" s="98" t="s">
        <v>6215</v>
      </c>
      <c r="AY632" s="98" t="s">
        <v>6215</v>
      </c>
      <c r="AZ632" s="98" t="s">
        <v>6218</v>
      </c>
      <c r="BA632" s="98" t="s">
        <v>6215</v>
      </c>
      <c r="BB632" s="98" t="s">
        <v>6215</v>
      </c>
      <c r="BD632" s="98" t="s">
        <v>7091</v>
      </c>
      <c r="BF632" s="98" t="s">
        <v>6271</v>
      </c>
      <c r="BG632" s="98" t="s">
        <v>7092</v>
      </c>
    </row>
    <row r="633" spans="1:59" x14ac:dyDescent="0.35">
      <c r="A633" s="98" t="s">
        <v>11192</v>
      </c>
      <c r="B633" s="117">
        <v>45772.602858796294</v>
      </c>
      <c r="C633" s="98" t="s">
        <v>4881</v>
      </c>
      <c r="D633" s="98" t="s">
        <v>11324</v>
      </c>
      <c r="E633" s="244" t="s">
        <v>139</v>
      </c>
      <c r="F633" s="98" t="s">
        <v>6213</v>
      </c>
      <c r="G633" s="98" t="s">
        <v>1245</v>
      </c>
      <c r="H633" s="98">
        <v>2019</v>
      </c>
      <c r="I633" s="98" t="s">
        <v>6214</v>
      </c>
      <c r="J633" s="98" t="s">
        <v>6215</v>
      </c>
      <c r="K633" s="98" t="s">
        <v>6216</v>
      </c>
      <c r="L633" s="98" t="s">
        <v>6215</v>
      </c>
      <c r="M633" s="98" t="s">
        <v>6217</v>
      </c>
      <c r="O633" s="98" t="s">
        <v>6215</v>
      </c>
      <c r="Q633" s="129">
        <v>28</v>
      </c>
      <c r="R633" s="129">
        <v>34</v>
      </c>
      <c r="S633" s="107">
        <v>62</v>
      </c>
      <c r="T633" s="98" t="s">
        <v>6215</v>
      </c>
      <c r="U633" s="98" t="s">
        <v>7390</v>
      </c>
      <c r="V633" s="98" t="s">
        <v>6218</v>
      </c>
      <c r="W633" s="98" t="s">
        <v>6268</v>
      </c>
      <c r="Y633" s="98" t="s">
        <v>6992</v>
      </c>
      <c r="Z633" s="98" t="s">
        <v>6630</v>
      </c>
      <c r="AA633" s="98" t="s">
        <v>6944</v>
      </c>
      <c r="AB633" s="98">
        <f>Y633+Z633+AA633</f>
        <v>8</v>
      </c>
      <c r="AC633" s="154" t="s">
        <v>6220</v>
      </c>
      <c r="AD633" s="154" t="s">
        <v>6552</v>
      </c>
      <c r="AF633" s="12" t="s">
        <v>6992</v>
      </c>
      <c r="AG633" s="12" t="s">
        <v>6630</v>
      </c>
      <c r="AH633" s="12">
        <f>AF633+AG633</f>
        <v>7</v>
      </c>
      <c r="AJ633" s="352" t="s">
        <v>11137</v>
      </c>
      <c r="AK633" s="12" t="s">
        <v>11135</v>
      </c>
      <c r="AL633" s="98" t="s">
        <v>8267</v>
      </c>
      <c r="AM633" s="98" t="s">
        <v>6215</v>
      </c>
      <c r="AN633" s="98" t="s">
        <v>6262</v>
      </c>
      <c r="AP633" s="315">
        <v>4200</v>
      </c>
      <c r="AQ633" s="113">
        <f t="shared" si="30"/>
        <v>97.497336233492206</v>
      </c>
      <c r="AR633" s="315">
        <v>5000</v>
      </c>
      <c r="AS633" s="154" t="s">
        <v>6223</v>
      </c>
      <c r="AT633" s="12" t="s">
        <v>11325</v>
      </c>
      <c r="AU633" s="284" t="s">
        <v>11326</v>
      </c>
      <c r="AV633" s="12" t="s">
        <v>11327</v>
      </c>
      <c r="AX633" s="98" t="s">
        <v>6215</v>
      </c>
      <c r="AY633" s="98" t="s">
        <v>6215</v>
      </c>
      <c r="AZ633" s="98" t="s">
        <v>6215</v>
      </c>
      <c r="BA633" s="98" t="s">
        <v>6215</v>
      </c>
      <c r="BB633" s="98" t="s">
        <v>6215</v>
      </c>
      <c r="BC633" s="98" t="s">
        <v>9150</v>
      </c>
      <c r="BD633" s="98" t="s">
        <v>9415</v>
      </c>
      <c r="BE633" s="98" t="s">
        <v>6218</v>
      </c>
      <c r="BF633" s="98" t="s">
        <v>7311</v>
      </c>
    </row>
    <row r="634" spans="1:59" x14ac:dyDescent="0.35">
      <c r="A634" s="98" t="s">
        <v>8906</v>
      </c>
      <c r="B634" s="17">
        <v>45371</v>
      </c>
      <c r="C634" t="s">
        <v>2008</v>
      </c>
      <c r="D634" t="s">
        <v>8218</v>
      </c>
      <c r="E634" s="98" t="s">
        <v>32</v>
      </c>
      <c r="F634" t="s">
        <v>6213</v>
      </c>
      <c r="G634" t="s">
        <v>1245</v>
      </c>
      <c r="H634" s="275">
        <v>2013</v>
      </c>
      <c r="I634" t="s">
        <v>6230</v>
      </c>
      <c r="J634" t="s">
        <v>6215</v>
      </c>
      <c r="K634" t="s">
        <v>6216</v>
      </c>
      <c r="L634" t="s">
        <v>6215</v>
      </c>
      <c r="M634" t="s">
        <v>6217</v>
      </c>
      <c r="O634" t="s">
        <v>6215</v>
      </c>
      <c r="S634" s="107">
        <v>255</v>
      </c>
      <c r="T634" s="98" t="s">
        <v>6215</v>
      </c>
      <c r="U634" t="s">
        <v>6474</v>
      </c>
      <c r="V634" t="s">
        <v>6218</v>
      </c>
      <c r="W634" t="s">
        <v>6268</v>
      </c>
      <c r="Y634" s="98">
        <v>2</v>
      </c>
      <c r="Z634" s="98">
        <v>3</v>
      </c>
      <c r="AA634" s="98">
        <v>1</v>
      </c>
      <c r="AB634" s="98">
        <f>SUM(Y634:AA634)</f>
        <v>6</v>
      </c>
      <c r="AC634" t="s">
        <v>6254</v>
      </c>
      <c r="AD634" t="s">
        <v>6410</v>
      </c>
      <c r="AF634" s="12">
        <v>3</v>
      </c>
      <c r="AG634" s="12">
        <v>6</v>
      </c>
      <c r="AH634" s="12">
        <f>SUM(AF634:AG634)</f>
        <v>9</v>
      </c>
      <c r="AJ634" s="238">
        <v>14000</v>
      </c>
      <c r="AK634" s="238">
        <v>10000</v>
      </c>
      <c r="AL634" t="s">
        <v>7392</v>
      </c>
      <c r="AM634" t="s">
        <v>6215</v>
      </c>
      <c r="AN634" t="s">
        <v>6262</v>
      </c>
      <c r="AP634" s="149">
        <v>3000</v>
      </c>
      <c r="AQ634" s="113">
        <f t="shared" si="30"/>
        <v>69.640954452494427</v>
      </c>
      <c r="AR634" s="149">
        <v>3600</v>
      </c>
      <c r="AS634" s="141" t="s">
        <v>6223</v>
      </c>
      <c r="AT634" s="298">
        <v>100000</v>
      </c>
      <c r="AU634" s="18">
        <v>250000</v>
      </c>
      <c r="AV634" s="18">
        <v>137000</v>
      </c>
      <c r="AX634" t="s">
        <v>6215</v>
      </c>
      <c r="AY634" t="s">
        <v>6215</v>
      </c>
      <c r="AZ634" t="s">
        <v>6215</v>
      </c>
      <c r="BA634" t="s">
        <v>6215</v>
      </c>
      <c r="BB634" t="s">
        <v>6218</v>
      </c>
      <c r="BC634" t="s">
        <v>6235</v>
      </c>
      <c r="BD634" t="s">
        <v>8923</v>
      </c>
      <c r="BE634" t="s">
        <v>6218</v>
      </c>
      <c r="BF634" t="s">
        <v>6235</v>
      </c>
    </row>
    <row r="635" spans="1:59" x14ac:dyDescent="0.35">
      <c r="A635" s="98" t="s">
        <v>10181</v>
      </c>
      <c r="B635" s="17">
        <v>45512.58326388889</v>
      </c>
      <c r="C635" s="154" t="s">
        <v>10026</v>
      </c>
      <c r="D635" s="154" t="s">
        <v>10027</v>
      </c>
      <c r="E635" s="98" t="s">
        <v>139</v>
      </c>
      <c r="F635" s="154" t="s">
        <v>6213</v>
      </c>
      <c r="G635" s="154" t="s">
        <v>1245</v>
      </c>
      <c r="H635" s="115">
        <v>2020</v>
      </c>
      <c r="I635" s="154" t="s">
        <v>6294</v>
      </c>
      <c r="J635" s="154" t="s">
        <v>6215</v>
      </c>
      <c r="K635" s="154" t="s">
        <v>6216</v>
      </c>
      <c r="L635" s="154" t="s">
        <v>6215</v>
      </c>
      <c r="M635" s="154" t="s">
        <v>6231</v>
      </c>
      <c r="O635" s="154" t="s">
        <v>6218</v>
      </c>
      <c r="Q635" s="243">
        <v>60</v>
      </c>
      <c r="R635" s="243">
        <v>60</v>
      </c>
      <c r="S635" s="243">
        <f>Q635+R635</f>
        <v>120</v>
      </c>
      <c r="T635" s="244" t="s">
        <v>6215</v>
      </c>
      <c r="U635" s="154" t="s">
        <v>7390</v>
      </c>
      <c r="V635" s="154" t="s">
        <v>6215</v>
      </c>
      <c r="W635" s="154" t="s">
        <v>6268</v>
      </c>
      <c r="Y635" s="244">
        <v>4</v>
      </c>
      <c r="Z635" s="244">
        <v>4</v>
      </c>
      <c r="AA635" s="244">
        <v>1</v>
      </c>
      <c r="AB635" s="98">
        <f>Y635+Z635+AA635</f>
        <v>9</v>
      </c>
      <c r="AC635" s="154" t="s">
        <v>6220</v>
      </c>
      <c r="AD635" s="154" t="s">
        <v>7465</v>
      </c>
      <c r="AF635" s="315">
        <v>2</v>
      </c>
      <c r="AG635" s="315">
        <v>8</v>
      </c>
      <c r="AH635" s="12">
        <f>AF635+AG635</f>
        <v>10</v>
      </c>
      <c r="AJ635" s="316">
        <v>15000</v>
      </c>
      <c r="AK635" s="316">
        <v>8000</v>
      </c>
      <c r="AL635" s="154" t="s">
        <v>8251</v>
      </c>
      <c r="AM635" s="154" t="s">
        <v>6215</v>
      </c>
      <c r="AN635" s="154" t="s">
        <v>6262</v>
      </c>
      <c r="AP635" s="316">
        <v>8000</v>
      </c>
      <c r="AQ635" s="113">
        <f t="shared" si="30"/>
        <v>185.70921187331848</v>
      </c>
      <c r="AR635" s="316">
        <v>15000</v>
      </c>
      <c r="AS635" s="141" t="s">
        <v>6223</v>
      </c>
      <c r="AT635" s="317">
        <v>5000</v>
      </c>
      <c r="AU635" s="317">
        <v>400000</v>
      </c>
      <c r="AV635" s="317">
        <v>50000</v>
      </c>
      <c r="AW635" s="154"/>
      <c r="AX635" s="154" t="s">
        <v>6215</v>
      </c>
      <c r="AY635" s="154" t="s">
        <v>6215</v>
      </c>
      <c r="AZ635" s="154" t="s">
        <v>6215</v>
      </c>
      <c r="BA635" s="154" t="s">
        <v>6215</v>
      </c>
      <c r="BB635" s="154" t="s">
        <v>6215</v>
      </c>
      <c r="BC635" s="154" t="s">
        <v>10028</v>
      </c>
      <c r="BD635" s="154" t="s">
        <v>10029</v>
      </c>
      <c r="BE635" s="154" t="s">
        <v>6218</v>
      </c>
      <c r="BF635" s="154" t="s">
        <v>7123</v>
      </c>
    </row>
    <row r="636" spans="1:59" x14ac:dyDescent="0.35">
      <c r="A636" s="98" t="s">
        <v>6793</v>
      </c>
      <c r="B636" s="17">
        <v>45156.665393518517</v>
      </c>
      <c r="C636" s="98" t="s">
        <v>7914</v>
      </c>
      <c r="D636" s="98" t="s">
        <v>7915</v>
      </c>
      <c r="E636" s="244" t="s">
        <v>252</v>
      </c>
      <c r="F636" s="98" t="s">
        <v>6481</v>
      </c>
      <c r="G636" s="98" t="s">
        <v>1245</v>
      </c>
      <c r="H636" s="115">
        <v>2014</v>
      </c>
      <c r="I636" s="98" t="s">
        <v>6214</v>
      </c>
      <c r="J636" s="98" t="s">
        <v>6215</v>
      </c>
      <c r="K636" s="98" t="s">
        <v>6216</v>
      </c>
      <c r="L636" s="98" t="s">
        <v>6215</v>
      </c>
      <c r="M636" s="98" t="s">
        <v>6267</v>
      </c>
      <c r="O636" s="98" t="s">
        <v>6215</v>
      </c>
      <c r="S636" s="107">
        <v>280</v>
      </c>
      <c r="T636" s="98" t="s">
        <v>6215</v>
      </c>
      <c r="V636" s="98" t="s">
        <v>6215</v>
      </c>
      <c r="W636" s="98" t="s">
        <v>6219</v>
      </c>
      <c r="AB636" s="98">
        <v>21</v>
      </c>
      <c r="AC636" s="98" t="s">
        <v>6254</v>
      </c>
      <c r="AD636" s="98" t="s">
        <v>6695</v>
      </c>
      <c r="AJ636" s="18"/>
      <c r="AK636" s="18"/>
      <c r="AM636" s="98" t="s">
        <v>6215</v>
      </c>
      <c r="AN636" s="98" t="s">
        <v>6896</v>
      </c>
      <c r="AP636" s="264">
        <v>3700</v>
      </c>
      <c r="AQ636" s="113">
        <f t="shared" si="30"/>
        <v>85.890510491409799</v>
      </c>
      <c r="AR636" s="18">
        <v>8500</v>
      </c>
      <c r="AS636" s="141" t="s">
        <v>6223</v>
      </c>
      <c r="AT636" s="96"/>
      <c r="AU636" s="18"/>
      <c r="AV636" s="18"/>
      <c r="AX636" s="98" t="s">
        <v>6215</v>
      </c>
      <c r="AY636" s="98" t="s">
        <v>6215</v>
      </c>
      <c r="AZ636" s="98" t="s">
        <v>6215</v>
      </c>
      <c r="BA636" s="98" t="s">
        <v>6215</v>
      </c>
      <c r="BB636" s="98" t="s">
        <v>6215</v>
      </c>
      <c r="BD636" s="98" t="s">
        <v>7916</v>
      </c>
      <c r="BF636" s="98" t="s">
        <v>6299</v>
      </c>
      <c r="BG636" s="98" t="s">
        <v>7917</v>
      </c>
    </row>
    <row r="637" spans="1:59" x14ac:dyDescent="0.35">
      <c r="A637" s="98" t="s">
        <v>9429</v>
      </c>
      <c r="B637" s="17">
        <v>45464.567557870374</v>
      </c>
      <c r="C637" t="s">
        <v>9445</v>
      </c>
      <c r="D637" t="s">
        <v>9446</v>
      </c>
      <c r="E637" s="131" t="s">
        <v>256</v>
      </c>
      <c r="F637" t="s">
        <v>6286</v>
      </c>
      <c r="G637" t="s">
        <v>1248</v>
      </c>
      <c r="H637" s="115">
        <v>2013</v>
      </c>
      <c r="I637" t="s">
        <v>6214</v>
      </c>
      <c r="J637" t="s">
        <v>6295</v>
      </c>
      <c r="K637" t="s">
        <v>6216</v>
      </c>
      <c r="L637" t="s">
        <v>6215</v>
      </c>
      <c r="M637" t="s">
        <v>6231</v>
      </c>
      <c r="O637" t="s">
        <v>6218</v>
      </c>
      <c r="P637"/>
      <c r="S637" s="107">
        <v>200</v>
      </c>
      <c r="T637" s="98" t="s">
        <v>6215</v>
      </c>
      <c r="U637" t="s">
        <v>7390</v>
      </c>
      <c r="V637" t="s">
        <v>6215</v>
      </c>
      <c r="W637" t="s">
        <v>6219</v>
      </c>
      <c r="Y637" s="98">
        <v>2</v>
      </c>
      <c r="Z637" s="98">
        <v>2</v>
      </c>
      <c r="AA637" s="98">
        <v>2</v>
      </c>
      <c r="AB637" s="98">
        <f>SUM(Y637:AA637)</f>
        <v>6</v>
      </c>
      <c r="AC637" t="s">
        <v>6220</v>
      </c>
      <c r="AD637" t="s">
        <v>9447</v>
      </c>
      <c r="AF637" s="12">
        <v>1</v>
      </c>
      <c r="AG637" s="12">
        <v>6</v>
      </c>
      <c r="AH637" s="12">
        <f>AF637+AG637</f>
        <v>7</v>
      </c>
      <c r="AJ637" s="238">
        <v>10000</v>
      </c>
      <c r="AK637" s="238">
        <v>7000</v>
      </c>
      <c r="AL637" t="s">
        <v>6474</v>
      </c>
      <c r="AM637" t="s">
        <v>6215</v>
      </c>
      <c r="AN637" t="s">
        <v>6262</v>
      </c>
      <c r="AP637" s="238">
        <v>5200</v>
      </c>
      <c r="AQ637" s="113">
        <f t="shared" si="30"/>
        <v>120.71098771765701</v>
      </c>
      <c r="AR637" s="238">
        <v>5800</v>
      </c>
      <c r="AS637" s="141" t="s">
        <v>6223</v>
      </c>
      <c r="AT637" s="282">
        <v>360000</v>
      </c>
      <c r="AU637" s="283">
        <v>122500</v>
      </c>
      <c r="AV637" s="283">
        <v>50000</v>
      </c>
      <c r="AX637" t="s">
        <v>6215</v>
      </c>
      <c r="AY637" t="s">
        <v>6215</v>
      </c>
      <c r="AZ637" t="s">
        <v>6215</v>
      </c>
      <c r="BA637" t="s">
        <v>6215</v>
      </c>
      <c r="BB637" t="s">
        <v>6215</v>
      </c>
      <c r="BC637" t="s">
        <v>9448</v>
      </c>
      <c r="BD637" t="s">
        <v>9449</v>
      </c>
      <c r="BE637" t="s">
        <v>6218</v>
      </c>
      <c r="BF637" t="s">
        <v>9450</v>
      </c>
    </row>
    <row r="638" spans="1:59" x14ac:dyDescent="0.35">
      <c r="A638" s="98" t="s">
        <v>11458</v>
      </c>
      <c r="B638" s="117">
        <v>45850.546238425923</v>
      </c>
      <c r="C638" s="154" t="s">
        <v>5745</v>
      </c>
      <c r="D638" s="154" t="s">
        <v>11584</v>
      </c>
      <c r="E638" t="s">
        <v>2965</v>
      </c>
      <c r="F638" s="154" t="s">
        <v>6684</v>
      </c>
      <c r="G638" s="154" t="s">
        <v>1248</v>
      </c>
      <c r="H638" s="115">
        <v>2013</v>
      </c>
      <c r="I638" s="154" t="s">
        <v>6214</v>
      </c>
      <c r="J638" s="154" t="s">
        <v>6215</v>
      </c>
      <c r="K638" s="154" t="s">
        <v>6216</v>
      </c>
      <c r="L638" s="154" t="s">
        <v>6215</v>
      </c>
      <c r="M638" s="154" t="s">
        <v>6267</v>
      </c>
      <c r="O638" s="154" t="s">
        <v>6215</v>
      </c>
      <c r="Q638" s="129">
        <v>37.659164000000004</v>
      </c>
      <c r="R638" s="129">
        <v>42.340836012861736</v>
      </c>
      <c r="S638" s="129">
        <v>80.000000012861733</v>
      </c>
      <c r="T638" s="154" t="s">
        <v>6215</v>
      </c>
      <c r="U638" s="154" t="s">
        <v>7390</v>
      </c>
      <c r="V638" s="154" t="s">
        <v>6215</v>
      </c>
      <c r="W638" s="154" t="s">
        <v>6268</v>
      </c>
      <c r="Y638" s="154" t="s">
        <v>7755</v>
      </c>
      <c r="Z638" s="154" t="s">
        <v>7755</v>
      </c>
      <c r="AA638" s="154" t="s">
        <v>6992</v>
      </c>
      <c r="AB638" s="154" t="s">
        <v>11585</v>
      </c>
      <c r="AC638" s="154" t="s">
        <v>6246</v>
      </c>
      <c r="AD638" s="154" t="s">
        <v>8431</v>
      </c>
      <c r="AF638" s="154">
        <v>3</v>
      </c>
      <c r="AG638" s="154">
        <v>5</v>
      </c>
      <c r="AH638" s="154">
        <v>8</v>
      </c>
      <c r="AJ638" s="154">
        <v>9000</v>
      </c>
      <c r="AK638" s="154">
        <v>5000</v>
      </c>
      <c r="AL638" s="154" t="s">
        <v>8267</v>
      </c>
      <c r="AM638" s="154" t="s">
        <v>6215</v>
      </c>
      <c r="AN638" s="154" t="s">
        <v>6262</v>
      </c>
      <c r="AP638" s="354">
        <v>5950</v>
      </c>
      <c r="AQ638" s="113">
        <f>(AP638*3)/129.2394</f>
        <v>138.11577583925646</v>
      </c>
      <c r="AR638" s="354">
        <v>7950</v>
      </c>
      <c r="AS638" s="154" t="s">
        <v>6223</v>
      </c>
      <c r="AT638" s="154">
        <v>695000</v>
      </c>
      <c r="AU638" s="154">
        <v>10000</v>
      </c>
      <c r="AV638" s="154">
        <v>350000</v>
      </c>
      <c r="AX638" s="154" t="s">
        <v>6215</v>
      </c>
      <c r="AY638" s="154" t="s">
        <v>6215</v>
      </c>
      <c r="AZ638" s="154" t="s">
        <v>6215</v>
      </c>
      <c r="BA638" s="154" t="s">
        <v>6215</v>
      </c>
      <c r="BB638" s="154" t="s">
        <v>6215</v>
      </c>
      <c r="BC638" s="154" t="s">
        <v>6845</v>
      </c>
      <c r="BD638" s="154" t="s">
        <v>10882</v>
      </c>
      <c r="BE638" s="154" t="s">
        <v>6218</v>
      </c>
      <c r="BF638" s="154" t="s">
        <v>6845</v>
      </c>
    </row>
    <row r="639" spans="1:59" x14ac:dyDescent="0.35">
      <c r="A639" s="98" t="s">
        <v>10458</v>
      </c>
      <c r="B639" s="17">
        <v>45582.694618055553</v>
      </c>
      <c r="C639" s="154" t="s">
        <v>3245</v>
      </c>
      <c r="D639" s="154" t="s">
        <v>10347</v>
      </c>
      <c r="E639" s="244" t="s">
        <v>442</v>
      </c>
      <c r="F639" s="154" t="s">
        <v>6870</v>
      </c>
      <c r="G639" s="154" t="s">
        <v>1245</v>
      </c>
      <c r="H639" s="115">
        <v>2007</v>
      </c>
      <c r="I639" s="154" t="s">
        <v>6214</v>
      </c>
      <c r="J639" s="154" t="s">
        <v>6215</v>
      </c>
      <c r="K639" s="154" t="s">
        <v>6216</v>
      </c>
      <c r="L639" s="154" t="s">
        <v>6215</v>
      </c>
      <c r="M639" s="154" t="s">
        <v>6267</v>
      </c>
      <c r="O639" s="154" t="s">
        <v>6215</v>
      </c>
      <c r="Q639" s="243">
        <v>93</v>
      </c>
      <c r="R639" s="243">
        <v>107</v>
      </c>
      <c r="S639" s="243">
        <f>Q639+R639</f>
        <v>200</v>
      </c>
      <c r="T639" s="244" t="s">
        <v>6215</v>
      </c>
      <c r="U639" s="154" t="s">
        <v>7390</v>
      </c>
      <c r="V639" s="154" t="s">
        <v>6215</v>
      </c>
      <c r="W639" s="154" t="s">
        <v>6219</v>
      </c>
      <c r="Y639" s="244">
        <v>6</v>
      </c>
      <c r="Z639" s="244">
        <v>8</v>
      </c>
      <c r="AA639" s="244">
        <v>4</v>
      </c>
      <c r="AB639" s="98">
        <f>SUM(Y639:AA639)</f>
        <v>18</v>
      </c>
      <c r="AC639" s="154" t="s">
        <v>6246</v>
      </c>
      <c r="AD639" s="154" t="s">
        <v>8715</v>
      </c>
      <c r="AF639" s="315">
        <v>5</v>
      </c>
      <c r="AG639" s="315">
        <v>8</v>
      </c>
      <c r="AH639" s="12">
        <f>SUM(AF639:AG639)</f>
        <v>13</v>
      </c>
      <c r="AJ639" s="316">
        <v>15000</v>
      </c>
      <c r="AK639" s="316">
        <v>6000</v>
      </c>
      <c r="AL639" s="154" t="s">
        <v>8363</v>
      </c>
      <c r="AM639" s="154" t="s">
        <v>6215</v>
      </c>
      <c r="AN639" s="154" t="s">
        <v>6233</v>
      </c>
      <c r="AP639" s="316">
        <v>9500</v>
      </c>
      <c r="AQ639" s="113">
        <f t="shared" ref="AQ639:AQ656" si="31">(AP639*3)/129.2343</f>
        <v>220.5296890995657</v>
      </c>
      <c r="AR639" s="316">
        <v>40000</v>
      </c>
      <c r="AS639" s="141" t="s">
        <v>6223</v>
      </c>
      <c r="AT639" s="316">
        <v>25000</v>
      </c>
      <c r="AU639" s="316">
        <v>50000</v>
      </c>
      <c r="AV639" s="316">
        <v>20000</v>
      </c>
      <c r="AX639" s="154" t="s">
        <v>6215</v>
      </c>
      <c r="AY639" s="154" t="s">
        <v>6215</v>
      </c>
      <c r="AZ639" s="154" t="s">
        <v>6215</v>
      </c>
      <c r="BA639" s="154" t="s">
        <v>6215</v>
      </c>
      <c r="BB639" s="154" t="s">
        <v>6215</v>
      </c>
      <c r="BC639" s="154" t="s">
        <v>9188</v>
      </c>
      <c r="BD639" s="154" t="s">
        <v>8432</v>
      </c>
      <c r="BE639" s="154" t="s">
        <v>6218</v>
      </c>
      <c r="BF639" s="154" t="s">
        <v>6218</v>
      </c>
    </row>
    <row r="640" spans="1:59" x14ac:dyDescent="0.35">
      <c r="A640" s="98" t="s">
        <v>9970</v>
      </c>
      <c r="B640" s="17">
        <v>45535.533391203702</v>
      </c>
      <c r="C640" s="154" t="s">
        <v>10184</v>
      </c>
      <c r="D640" s="154" t="s">
        <v>10185</v>
      </c>
      <c r="E640" s="244" t="s">
        <v>359</v>
      </c>
      <c r="F640" s="154" t="s">
        <v>6629</v>
      </c>
      <c r="G640" s="154" t="s">
        <v>1245</v>
      </c>
      <c r="H640" s="115">
        <v>2012</v>
      </c>
      <c r="I640" s="154" t="s">
        <v>6214</v>
      </c>
      <c r="J640" s="154" t="s">
        <v>6215</v>
      </c>
      <c r="K640" s="154" t="s">
        <v>6216</v>
      </c>
      <c r="L640" s="154" t="s">
        <v>6215</v>
      </c>
      <c r="M640" s="154" t="s">
        <v>6267</v>
      </c>
      <c r="O640" s="154" t="s">
        <v>6218</v>
      </c>
      <c r="Q640" s="243">
        <v>200</v>
      </c>
      <c r="R640" s="243">
        <v>170</v>
      </c>
      <c r="S640" s="243">
        <f>Q640+R640</f>
        <v>370</v>
      </c>
      <c r="T640" s="244" t="s">
        <v>6215</v>
      </c>
      <c r="U640" s="154" t="s">
        <v>7390</v>
      </c>
      <c r="V640" s="154" t="s">
        <v>6215</v>
      </c>
      <c r="W640" s="154" t="s">
        <v>6268</v>
      </c>
      <c r="Y640" s="244">
        <v>7</v>
      </c>
      <c r="Z640" s="244">
        <v>5</v>
      </c>
      <c r="AA640" s="244">
        <v>2</v>
      </c>
      <c r="AB640" s="98">
        <f>Y640+Z640+AA640</f>
        <v>14</v>
      </c>
      <c r="AC640" s="154" t="s">
        <v>6220</v>
      </c>
      <c r="AD640" s="154" t="s">
        <v>6695</v>
      </c>
      <c r="AF640" s="315">
        <v>6</v>
      </c>
      <c r="AG640" s="315">
        <v>8</v>
      </c>
      <c r="AH640" s="12">
        <f>AF640+AG640</f>
        <v>14</v>
      </c>
      <c r="AJ640" s="316">
        <v>17000</v>
      </c>
      <c r="AK640" s="316">
        <v>10000</v>
      </c>
      <c r="AL640" s="154" t="s">
        <v>8449</v>
      </c>
      <c r="AM640" s="154" t="s">
        <v>6215</v>
      </c>
      <c r="AN640" s="154" t="s">
        <v>6262</v>
      </c>
      <c r="AP640" s="316">
        <v>2800</v>
      </c>
      <c r="AQ640" s="113">
        <f t="shared" si="31"/>
        <v>64.998224155661461</v>
      </c>
      <c r="AR640" s="316">
        <v>11000</v>
      </c>
      <c r="AS640" s="141" t="s">
        <v>6223</v>
      </c>
      <c r="AT640" s="317">
        <v>3400000</v>
      </c>
      <c r="AU640" s="317">
        <v>660000</v>
      </c>
      <c r="AV640" s="317">
        <v>450000</v>
      </c>
      <c r="AW640" s="154"/>
      <c r="AX640" s="154" t="s">
        <v>6215</v>
      </c>
      <c r="AY640" s="154" t="s">
        <v>6215</v>
      </c>
      <c r="AZ640" s="154" t="s">
        <v>6215</v>
      </c>
      <c r="BA640" s="154" t="s">
        <v>6215</v>
      </c>
      <c r="BB640" s="154" t="s">
        <v>6215</v>
      </c>
      <c r="BC640" s="154" t="s">
        <v>9298</v>
      </c>
      <c r="BD640" s="154" t="s">
        <v>10186</v>
      </c>
      <c r="BE640" s="154" t="s">
        <v>6218</v>
      </c>
      <c r="BF640" s="154" t="s">
        <v>8818</v>
      </c>
    </row>
    <row r="641" spans="1:59" x14ac:dyDescent="0.35">
      <c r="A641" s="98" t="s">
        <v>11275</v>
      </c>
      <c r="B641" s="117">
        <v>45749.671423611115</v>
      </c>
      <c r="C641" s="98" t="s">
        <v>4885</v>
      </c>
      <c r="D641" s="98" t="s">
        <v>11141</v>
      </c>
      <c r="E641" s="244" t="s">
        <v>359</v>
      </c>
      <c r="F641" s="98" t="s">
        <v>6629</v>
      </c>
      <c r="G641" s="98" t="s">
        <v>1245</v>
      </c>
      <c r="H641" s="98">
        <v>2013</v>
      </c>
      <c r="I641" s="98" t="s">
        <v>6294</v>
      </c>
      <c r="J641" s="98" t="s">
        <v>6215</v>
      </c>
      <c r="K641" s="98" t="s">
        <v>6216</v>
      </c>
      <c r="L641" s="98" t="s">
        <v>6215</v>
      </c>
      <c r="M641" s="98" t="s">
        <v>6267</v>
      </c>
      <c r="O641" s="98" t="s">
        <v>6218</v>
      </c>
      <c r="Q641" s="129">
        <v>200</v>
      </c>
      <c r="R641" s="129">
        <v>301</v>
      </c>
      <c r="S641" s="107">
        <v>501</v>
      </c>
      <c r="T641" s="98" t="s">
        <v>6215</v>
      </c>
      <c r="U641" s="98" t="s">
        <v>7390</v>
      </c>
      <c r="V641" s="98" t="s">
        <v>6215</v>
      </c>
      <c r="W641" s="98" t="s">
        <v>6296</v>
      </c>
      <c r="Y641" s="98" t="s">
        <v>11126</v>
      </c>
      <c r="Z641" s="98" t="s">
        <v>11142</v>
      </c>
      <c r="AA641" s="98" t="s">
        <v>6991</v>
      </c>
      <c r="AB641" s="98">
        <f>Y641+Z641+AA641</f>
        <v>20</v>
      </c>
      <c r="AC641" s="154" t="s">
        <v>6220</v>
      </c>
      <c r="AD641" s="154" t="s">
        <v>6695</v>
      </c>
      <c r="AF641" s="12" t="s">
        <v>6630</v>
      </c>
      <c r="AG641" s="12" t="s">
        <v>11143</v>
      </c>
      <c r="AH641" s="12">
        <f>AF641+AG641</f>
        <v>13</v>
      </c>
      <c r="AJ641" s="352" t="s">
        <v>11144</v>
      </c>
      <c r="AK641" s="12" t="s">
        <v>11145</v>
      </c>
      <c r="AL641" s="98" t="s">
        <v>8267</v>
      </c>
      <c r="AM641" s="98" t="s">
        <v>6215</v>
      </c>
      <c r="AN641" s="98" t="s">
        <v>6233</v>
      </c>
      <c r="AP641" s="315" t="s">
        <v>11146</v>
      </c>
      <c r="AQ641" s="113">
        <f t="shared" si="31"/>
        <v>162.49556038915367</v>
      </c>
      <c r="AR641" s="315" t="s">
        <v>11146</v>
      </c>
      <c r="AS641" s="154" t="s">
        <v>6223</v>
      </c>
      <c r="AT641" s="12" t="s">
        <v>11147</v>
      </c>
      <c r="AU641" s="284" t="s">
        <v>11131</v>
      </c>
      <c r="AV641" s="12" t="s">
        <v>11148</v>
      </c>
      <c r="AX641" s="98" t="s">
        <v>6218</v>
      </c>
      <c r="AY641" s="98" t="s">
        <v>6215</v>
      </c>
      <c r="AZ641" s="98" t="s">
        <v>6218</v>
      </c>
      <c r="BA641" s="98" t="s">
        <v>6215</v>
      </c>
      <c r="BB641" s="98" t="s">
        <v>6218</v>
      </c>
      <c r="BC641" s="98" t="s">
        <v>11149</v>
      </c>
      <c r="BD641" s="98" t="s">
        <v>11150</v>
      </c>
      <c r="BE641" s="98" t="s">
        <v>6218</v>
      </c>
      <c r="BF641" s="98" t="s">
        <v>6845</v>
      </c>
    </row>
    <row r="642" spans="1:59" x14ac:dyDescent="0.35">
      <c r="A642" s="98" t="s">
        <v>7089</v>
      </c>
      <c r="B642" s="17">
        <v>45132.483252314814</v>
      </c>
      <c r="C642" s="98" t="s">
        <v>1054</v>
      </c>
      <c r="D642" s="98" t="s">
        <v>7477</v>
      </c>
      <c r="E642" s="98" t="s">
        <v>456</v>
      </c>
      <c r="F642" s="98" t="s">
        <v>6870</v>
      </c>
      <c r="H642" s="115">
        <v>2018</v>
      </c>
      <c r="I642" s="98" t="s">
        <v>6230</v>
      </c>
      <c r="J642" s="98" t="s">
        <v>6215</v>
      </c>
      <c r="K642" s="98" t="s">
        <v>6216</v>
      </c>
      <c r="L642" s="98" t="s">
        <v>6218</v>
      </c>
      <c r="M642" s="98" t="s">
        <v>6267</v>
      </c>
      <c r="O642" s="98" t="s">
        <v>6215</v>
      </c>
      <c r="Q642" s="107">
        <v>95</v>
      </c>
      <c r="R642" s="107">
        <v>151</v>
      </c>
      <c r="S642" s="107">
        <f>SUM(Q642:R642)</f>
        <v>246</v>
      </c>
      <c r="T642" s="98" t="s">
        <v>6215</v>
      </c>
      <c r="V642" s="98" t="s">
        <v>6215</v>
      </c>
      <c r="W642" s="98" t="s">
        <v>6219</v>
      </c>
      <c r="AB642" s="98">
        <v>8</v>
      </c>
      <c r="AC642" s="98" t="s">
        <v>6220</v>
      </c>
      <c r="AJ642" s="18"/>
      <c r="AK642" s="18"/>
      <c r="AP642" s="268">
        <v>3500</v>
      </c>
      <c r="AQ642" s="113">
        <f t="shared" si="31"/>
        <v>81.247780194576833</v>
      </c>
      <c r="AR642" s="269">
        <v>7000</v>
      </c>
      <c r="AS642" s="141" t="s">
        <v>6223</v>
      </c>
      <c r="AT642" s="270">
        <v>200000</v>
      </c>
      <c r="AU642" s="269">
        <v>30000</v>
      </c>
      <c r="AV642" s="269">
        <v>70000</v>
      </c>
      <c r="BG642" s="98" t="s">
        <v>7478</v>
      </c>
    </row>
    <row r="643" spans="1:59" x14ac:dyDescent="0.35">
      <c r="A643" s="98" t="s">
        <v>8952</v>
      </c>
      <c r="B643" s="17">
        <v>45379</v>
      </c>
      <c r="C643" t="s">
        <v>3740</v>
      </c>
      <c r="D643" t="s">
        <v>6213</v>
      </c>
      <c r="E643" s="244" t="s">
        <v>32</v>
      </c>
      <c r="F643" t="s">
        <v>6213</v>
      </c>
      <c r="G643" t="s">
        <v>1248</v>
      </c>
      <c r="H643" s="275">
        <v>2011</v>
      </c>
      <c r="I643" t="s">
        <v>6230</v>
      </c>
      <c r="J643" t="s">
        <v>6215</v>
      </c>
      <c r="K643" t="s">
        <v>6216</v>
      </c>
      <c r="L643" t="s">
        <v>6215</v>
      </c>
      <c r="M643" t="s">
        <v>6217</v>
      </c>
      <c r="O643" t="s">
        <v>6215</v>
      </c>
      <c r="S643" s="107">
        <v>176</v>
      </c>
      <c r="T643" s="98" t="s">
        <v>6215</v>
      </c>
      <c r="U643" t="s">
        <v>6474</v>
      </c>
      <c r="V643" t="s">
        <v>6218</v>
      </c>
      <c r="W643" t="s">
        <v>6268</v>
      </c>
      <c r="Y643" s="98">
        <v>2</v>
      </c>
      <c r="Z643" s="98">
        <v>2</v>
      </c>
      <c r="AA643" s="98">
        <v>4</v>
      </c>
      <c r="AB643" s="98">
        <f>SUM(Y643:AA643)</f>
        <v>8</v>
      </c>
      <c r="AC643" t="s">
        <v>6220</v>
      </c>
      <c r="AD643" t="s">
        <v>7465</v>
      </c>
      <c r="AF643" s="12">
        <v>2</v>
      </c>
      <c r="AG643" s="12">
        <v>5</v>
      </c>
      <c r="AH643" s="12">
        <f>SUM(AF643:AG643)</f>
        <v>7</v>
      </c>
      <c r="AJ643" s="238">
        <v>15000</v>
      </c>
      <c r="AK643" s="238">
        <v>7000</v>
      </c>
      <c r="AL643" t="s">
        <v>7392</v>
      </c>
      <c r="AM643" t="s">
        <v>6215</v>
      </c>
      <c r="AN643" t="s">
        <v>6262</v>
      </c>
      <c r="AP643" s="149">
        <v>7500</v>
      </c>
      <c r="AQ643" s="113">
        <f t="shared" si="31"/>
        <v>174.10238613123607</v>
      </c>
      <c r="AR643">
        <v>7500</v>
      </c>
      <c r="AS643" s="141" t="s">
        <v>6223</v>
      </c>
      <c r="AT643" s="96">
        <v>1500</v>
      </c>
      <c r="AU643" s="18">
        <v>230000</v>
      </c>
      <c r="AV643" s="18">
        <v>170000</v>
      </c>
      <c r="AX643" t="s">
        <v>6215</v>
      </c>
      <c r="AY643" t="s">
        <v>6215</v>
      </c>
      <c r="AZ643" t="s">
        <v>6215</v>
      </c>
      <c r="BA643" t="s">
        <v>6215</v>
      </c>
      <c r="BB643" t="s">
        <v>6218</v>
      </c>
      <c r="BC643" t="s">
        <v>8450</v>
      </c>
      <c r="BD643" t="s">
        <v>8469</v>
      </c>
      <c r="BE643" t="s">
        <v>6218</v>
      </c>
      <c r="BF643" t="s">
        <v>7311</v>
      </c>
    </row>
    <row r="644" spans="1:59" x14ac:dyDescent="0.35">
      <c r="A644" s="98" t="s">
        <v>7476</v>
      </c>
      <c r="B644" s="17">
        <v>45055.583020833335</v>
      </c>
      <c r="C644" s="98" t="s">
        <v>6674</v>
      </c>
      <c r="D644" s="98" t="s">
        <v>6394</v>
      </c>
      <c r="E644" s="98" t="s">
        <v>230</v>
      </c>
      <c r="F644" s="98" t="s">
        <v>6394</v>
      </c>
      <c r="G644" s="98" t="s">
        <v>1245</v>
      </c>
      <c r="H644" s="115">
        <v>2012</v>
      </c>
      <c r="I644" s="98" t="s">
        <v>6230</v>
      </c>
      <c r="J644" s="98" t="s">
        <v>6215</v>
      </c>
      <c r="K644" s="98" t="s">
        <v>6216</v>
      </c>
      <c r="L644" s="98" t="s">
        <v>6218</v>
      </c>
      <c r="M644" s="98" t="s">
        <v>6231</v>
      </c>
      <c r="O644" s="98" t="s">
        <v>6215</v>
      </c>
      <c r="Q644" s="107">
        <v>76</v>
      </c>
      <c r="R644" s="107">
        <v>60</v>
      </c>
      <c r="S644" s="107">
        <f>SUM(Q644:R644)</f>
        <v>136</v>
      </c>
      <c r="T644" s="98" t="s">
        <v>6215</v>
      </c>
      <c r="V644" s="98" t="s">
        <v>6218</v>
      </c>
      <c r="W644" s="98" t="s">
        <v>6268</v>
      </c>
      <c r="AB644" s="98">
        <v>8</v>
      </c>
      <c r="AC644" s="98" t="s">
        <v>6220</v>
      </c>
      <c r="AD644" s="98" t="s">
        <v>6675</v>
      </c>
      <c r="AJ644" s="18"/>
      <c r="AK644" s="18"/>
      <c r="AM644" s="98" t="s">
        <v>6215</v>
      </c>
      <c r="AN644" s="98" t="s">
        <v>6262</v>
      </c>
      <c r="AP644" s="268">
        <v>4000</v>
      </c>
      <c r="AQ644" s="113">
        <f t="shared" si="31"/>
        <v>92.85460593665924</v>
      </c>
      <c r="AR644" s="269">
        <v>7500</v>
      </c>
      <c r="AS644" s="141" t="s">
        <v>6223</v>
      </c>
      <c r="AT644" s="270">
        <v>250000</v>
      </c>
      <c r="AU644" s="269">
        <v>200000</v>
      </c>
      <c r="AV644" s="269">
        <v>150000</v>
      </c>
      <c r="AX644" s="98" t="s">
        <v>6215</v>
      </c>
      <c r="AY644" s="98" t="s">
        <v>6215</v>
      </c>
      <c r="AZ644" s="98" t="s">
        <v>6215</v>
      </c>
      <c r="BA644" s="98" t="s">
        <v>6215</v>
      </c>
      <c r="BB644" s="98" t="s">
        <v>6215</v>
      </c>
      <c r="BD644" s="98" t="s">
        <v>6234</v>
      </c>
      <c r="BF644" s="98" t="s">
        <v>6235</v>
      </c>
      <c r="BG644" s="98" t="s">
        <v>6676</v>
      </c>
    </row>
    <row r="645" spans="1:59" x14ac:dyDescent="0.35">
      <c r="A645" s="98" t="s">
        <v>9735</v>
      </c>
      <c r="B645" s="17">
        <v>45490.601851851854</v>
      </c>
      <c r="C645" t="s">
        <v>2648</v>
      </c>
      <c r="D645" t="s">
        <v>9686</v>
      </c>
      <c r="E645" s="98" t="s">
        <v>32</v>
      </c>
      <c r="F645" t="s">
        <v>6213</v>
      </c>
      <c r="G645" t="s">
        <v>1245</v>
      </c>
      <c r="H645" s="115">
        <v>2013</v>
      </c>
      <c r="I645" t="s">
        <v>6230</v>
      </c>
      <c r="J645" t="s">
        <v>6215</v>
      </c>
      <c r="K645" t="s">
        <v>6216</v>
      </c>
      <c r="L645" t="s">
        <v>6215</v>
      </c>
      <c r="M645" t="s">
        <v>6217</v>
      </c>
      <c r="O645" t="s">
        <v>6218</v>
      </c>
      <c r="Q645" s="107">
        <v>94</v>
      </c>
      <c r="R645" s="107">
        <v>76</v>
      </c>
      <c r="S645" s="107">
        <f>Q645+R645</f>
        <v>170</v>
      </c>
      <c r="T645" s="98" t="s">
        <v>6215</v>
      </c>
      <c r="U645" t="s">
        <v>6474</v>
      </c>
      <c r="V645" t="s">
        <v>6218</v>
      </c>
      <c r="W645" t="s">
        <v>6219</v>
      </c>
      <c r="Y645" s="98">
        <v>2</v>
      </c>
      <c r="Z645" s="98">
        <v>2</v>
      </c>
      <c r="AA645" s="98">
        <v>2</v>
      </c>
      <c r="AB645" s="98">
        <f>Y645+Z645+AA645</f>
        <v>6</v>
      </c>
      <c r="AC645" t="s">
        <v>6220</v>
      </c>
      <c r="AD645" t="s">
        <v>8812</v>
      </c>
      <c r="AF645" s="12">
        <v>0</v>
      </c>
      <c r="AG645" s="12">
        <v>9</v>
      </c>
      <c r="AH645" s="12">
        <f>AF645+AG645</f>
        <v>9</v>
      </c>
      <c r="AJ645" s="238">
        <v>15000</v>
      </c>
      <c r="AK645" s="238">
        <v>10000</v>
      </c>
      <c r="AL645" t="s">
        <v>7392</v>
      </c>
      <c r="AM645" t="s">
        <v>6215</v>
      </c>
      <c r="AN645" t="s">
        <v>6233</v>
      </c>
      <c r="AP645" s="238">
        <v>7000</v>
      </c>
      <c r="AQ645" s="113">
        <f t="shared" si="31"/>
        <v>162.49556038915367</v>
      </c>
      <c r="AR645" s="238">
        <v>9500</v>
      </c>
      <c r="AS645" s="141" t="s">
        <v>6223</v>
      </c>
      <c r="AT645" s="238">
        <v>2000</v>
      </c>
      <c r="AU645" s="238">
        <v>300000</v>
      </c>
      <c r="AV645" s="238">
        <v>200000</v>
      </c>
      <c r="AX645" t="s">
        <v>6215</v>
      </c>
      <c r="AY645" t="s">
        <v>6215</v>
      </c>
      <c r="AZ645" t="s">
        <v>6215</v>
      </c>
      <c r="BA645" t="s">
        <v>6215</v>
      </c>
      <c r="BB645" t="s">
        <v>6215</v>
      </c>
      <c r="BC645" t="s">
        <v>8652</v>
      </c>
      <c r="BD645" t="s">
        <v>8450</v>
      </c>
      <c r="BE645" t="s">
        <v>6215</v>
      </c>
      <c r="BF645" t="s">
        <v>9687</v>
      </c>
    </row>
    <row r="646" spans="1:59" x14ac:dyDescent="0.35">
      <c r="A646" s="98" t="s">
        <v>9413</v>
      </c>
      <c r="B646" s="17">
        <v>45457.623599537037</v>
      </c>
      <c r="C646" t="s">
        <v>2431</v>
      </c>
      <c r="D646" t="s">
        <v>9378</v>
      </c>
      <c r="E646" s="98" t="s">
        <v>447</v>
      </c>
      <c r="F646" t="s">
        <v>6323</v>
      </c>
      <c r="G646" t="s">
        <v>1248</v>
      </c>
      <c r="H646" s="115">
        <v>2008</v>
      </c>
      <c r="I646" t="s">
        <v>6294</v>
      </c>
      <c r="J646" t="s">
        <v>6215</v>
      </c>
      <c r="K646" t="s">
        <v>6216</v>
      </c>
      <c r="L646" t="s">
        <v>6215</v>
      </c>
      <c r="M646" t="s">
        <v>6267</v>
      </c>
      <c r="O646" t="s">
        <v>6218</v>
      </c>
      <c r="P646"/>
      <c r="S646" s="107">
        <v>395</v>
      </c>
      <c r="T646" s="98" t="s">
        <v>6215</v>
      </c>
      <c r="U646" t="s">
        <v>7390</v>
      </c>
      <c r="V646" t="s">
        <v>6215</v>
      </c>
      <c r="W646" t="s">
        <v>6219</v>
      </c>
      <c r="Y646" s="98">
        <v>3</v>
      </c>
      <c r="Z646" s="98">
        <v>3</v>
      </c>
      <c r="AA646" s="98">
        <v>1</v>
      </c>
      <c r="AB646" s="98">
        <f>SUM(Y646:AA646)</f>
        <v>7</v>
      </c>
      <c r="AC646" t="s">
        <v>6246</v>
      </c>
      <c r="AD646" t="s">
        <v>9072</v>
      </c>
      <c r="AF646" s="12">
        <v>4</v>
      </c>
      <c r="AG646" s="12">
        <v>11</v>
      </c>
      <c r="AH646" s="12">
        <f>AF646+AG646</f>
        <v>15</v>
      </c>
      <c r="AJ646" s="238">
        <v>20000</v>
      </c>
      <c r="AK646" s="238">
        <v>8500</v>
      </c>
      <c r="AL646" t="s">
        <v>8251</v>
      </c>
      <c r="AM646" t="s">
        <v>6215</v>
      </c>
      <c r="AN646" t="s">
        <v>6233</v>
      </c>
      <c r="AP646" s="238">
        <v>3000</v>
      </c>
      <c r="AQ646" s="113">
        <f t="shared" si="31"/>
        <v>69.640954452494427</v>
      </c>
      <c r="AR646" s="238">
        <v>11000</v>
      </c>
      <c r="AS646" s="141" t="s">
        <v>6223</v>
      </c>
      <c r="AT646" s="282">
        <v>38000</v>
      </c>
      <c r="AU646" s="283">
        <v>300000</v>
      </c>
      <c r="AV646" s="283">
        <v>100000</v>
      </c>
      <c r="AX646" t="s">
        <v>6215</v>
      </c>
      <c r="AY646" t="s">
        <v>6215</v>
      </c>
      <c r="AZ646" t="s">
        <v>6218</v>
      </c>
      <c r="BA646" t="s">
        <v>6215</v>
      </c>
      <c r="BB646" t="s">
        <v>6215</v>
      </c>
      <c r="BC646" t="s">
        <v>9379</v>
      </c>
      <c r="BD646" t="s">
        <v>8732</v>
      </c>
      <c r="BE646" t="s">
        <v>6218</v>
      </c>
      <c r="BF646" t="s">
        <v>9072</v>
      </c>
    </row>
    <row r="647" spans="1:59" x14ac:dyDescent="0.35">
      <c r="A647" s="98" t="s">
        <v>9809</v>
      </c>
      <c r="B647" s="17">
        <v>45495.698750000003</v>
      </c>
      <c r="C647" t="s">
        <v>2671</v>
      </c>
      <c r="D647" t="s">
        <v>9750</v>
      </c>
      <c r="E647" s="98" t="s">
        <v>748</v>
      </c>
      <c r="F647" t="s">
        <v>6334</v>
      </c>
      <c r="G647" t="s">
        <v>1248</v>
      </c>
      <c r="H647" s="115">
        <v>2010</v>
      </c>
      <c r="I647" t="s">
        <v>6294</v>
      </c>
      <c r="J647" t="s">
        <v>6218</v>
      </c>
      <c r="K647" t="s">
        <v>6216</v>
      </c>
      <c r="L647" t="s">
        <v>6215</v>
      </c>
      <c r="M647" t="s">
        <v>6267</v>
      </c>
      <c r="O647" t="s">
        <v>6218</v>
      </c>
      <c r="S647" s="107">
        <v>342</v>
      </c>
      <c r="T647" s="98" t="s">
        <v>6215</v>
      </c>
      <c r="U647" t="s">
        <v>7390</v>
      </c>
      <c r="V647" t="s">
        <v>6215</v>
      </c>
      <c r="W647" t="s">
        <v>6219</v>
      </c>
      <c r="Y647" s="98">
        <v>5</v>
      </c>
      <c r="Z647" s="98">
        <v>5</v>
      </c>
      <c r="AA647" s="98">
        <v>5</v>
      </c>
      <c r="AB647" s="98">
        <f>Y647+Z647+AA647</f>
        <v>15</v>
      </c>
      <c r="AC647" t="s">
        <v>6220</v>
      </c>
      <c r="AD647" t="s">
        <v>9751</v>
      </c>
      <c r="AF647" s="12">
        <v>10</v>
      </c>
      <c r="AG647" s="12">
        <v>5</v>
      </c>
      <c r="AH647" s="12">
        <f>AF647+AG647</f>
        <v>15</v>
      </c>
      <c r="AJ647" s="238">
        <v>15000</v>
      </c>
      <c r="AK647" s="238">
        <v>12000</v>
      </c>
      <c r="AL647" t="s">
        <v>8251</v>
      </c>
      <c r="AM647" t="s">
        <v>6215</v>
      </c>
      <c r="AN647" t="s">
        <v>6233</v>
      </c>
      <c r="AP647" s="238">
        <v>5500</v>
      </c>
      <c r="AQ647" s="113">
        <f t="shared" si="31"/>
        <v>127.67508316290645</v>
      </c>
      <c r="AR647" s="238">
        <v>37000</v>
      </c>
      <c r="AS647" s="141" t="s">
        <v>6223</v>
      </c>
      <c r="AT647" s="238">
        <v>20000</v>
      </c>
      <c r="AU647" s="238">
        <v>2000000</v>
      </c>
      <c r="AV647" s="238">
        <v>1200000</v>
      </c>
      <c r="AX647" t="s">
        <v>6215</v>
      </c>
      <c r="AY647" t="s">
        <v>6215</v>
      </c>
      <c r="AZ647" t="s">
        <v>6215</v>
      </c>
      <c r="BA647" t="s">
        <v>6215</v>
      </c>
      <c r="BB647" t="s">
        <v>6215</v>
      </c>
      <c r="BC647" t="s">
        <v>9752</v>
      </c>
      <c r="BD647" t="s">
        <v>9753</v>
      </c>
      <c r="BE647" t="s">
        <v>6218</v>
      </c>
      <c r="BF647" t="s">
        <v>9754</v>
      </c>
    </row>
    <row r="648" spans="1:59" x14ac:dyDescent="0.35">
      <c r="A648" s="98" t="s">
        <v>10204</v>
      </c>
      <c r="B648" s="17">
        <v>45540.807280092595</v>
      </c>
      <c r="C648" s="154" t="s">
        <v>3025</v>
      </c>
      <c r="D648" s="154" t="s">
        <v>10206</v>
      </c>
      <c r="E648" s="244" t="s">
        <v>1382</v>
      </c>
      <c r="F648" s="154" t="s">
        <v>6469</v>
      </c>
      <c r="G648" s="154" t="s">
        <v>1248</v>
      </c>
      <c r="H648" s="115">
        <v>2009</v>
      </c>
      <c r="I648" s="154" t="s">
        <v>6214</v>
      </c>
      <c r="J648" s="154" t="s">
        <v>6215</v>
      </c>
      <c r="K648" s="154" t="s">
        <v>6216</v>
      </c>
      <c r="L648" s="154" t="s">
        <v>6215</v>
      </c>
      <c r="M648" s="154" t="s">
        <v>6267</v>
      </c>
      <c r="O648" s="154" t="s">
        <v>6215</v>
      </c>
      <c r="Q648" s="319">
        <v>102</v>
      </c>
      <c r="R648" s="319">
        <v>90</v>
      </c>
      <c r="S648" s="319">
        <f>SUM(Q648:R648)</f>
        <v>192</v>
      </c>
      <c r="T648" s="244" t="s">
        <v>6215</v>
      </c>
      <c r="U648" s="154" t="s">
        <v>7390</v>
      </c>
      <c r="V648" s="154" t="s">
        <v>6215</v>
      </c>
      <c r="W648" s="154" t="s">
        <v>6219</v>
      </c>
      <c r="Y648" s="244">
        <v>4</v>
      </c>
      <c r="Z648" s="244">
        <v>4</v>
      </c>
      <c r="AA648" s="244">
        <v>2</v>
      </c>
      <c r="AB648" s="98">
        <f>SUM(Y648:AA648)</f>
        <v>10</v>
      </c>
      <c r="AC648" s="154" t="s">
        <v>6220</v>
      </c>
      <c r="AD648" s="154" t="s">
        <v>7993</v>
      </c>
      <c r="AF648" s="315">
        <v>5</v>
      </c>
      <c r="AG648" s="315">
        <v>6</v>
      </c>
      <c r="AH648" s="12">
        <f>SUM(AF648:AG648)</f>
        <v>11</v>
      </c>
      <c r="AJ648" s="316">
        <v>12000</v>
      </c>
      <c r="AK648" s="316">
        <v>7000</v>
      </c>
      <c r="AL648" s="154" t="s">
        <v>8267</v>
      </c>
      <c r="AM648" s="154" t="s">
        <v>6215</v>
      </c>
      <c r="AN648" s="154" t="s">
        <v>6262</v>
      </c>
      <c r="AP648" s="316">
        <v>5800</v>
      </c>
      <c r="AQ648" s="113">
        <f t="shared" si="31"/>
        <v>134.6391786081559</v>
      </c>
      <c r="AR648" s="316">
        <v>7000</v>
      </c>
      <c r="AS648" s="141" t="s">
        <v>6223</v>
      </c>
      <c r="AT648" s="318">
        <v>24000</v>
      </c>
      <c r="AU648" s="318">
        <v>310000</v>
      </c>
      <c r="AV648" s="316">
        <v>203000</v>
      </c>
      <c r="AX648" s="154" t="s">
        <v>6215</v>
      </c>
      <c r="AY648" s="154" t="s">
        <v>6215</v>
      </c>
      <c r="AZ648" s="154" t="s">
        <v>6215</v>
      </c>
      <c r="BA648" s="154" t="s">
        <v>6215</v>
      </c>
      <c r="BB648" s="154" t="s">
        <v>6215</v>
      </c>
      <c r="BC648" s="154" t="s">
        <v>9478</v>
      </c>
      <c r="BD648" s="154" t="s">
        <v>10207</v>
      </c>
      <c r="BE648" s="154" t="s">
        <v>6218</v>
      </c>
      <c r="BF648" s="154" t="s">
        <v>7695</v>
      </c>
    </row>
    <row r="649" spans="1:59" x14ac:dyDescent="0.35">
      <c r="A649" s="98" t="s">
        <v>9470</v>
      </c>
      <c r="B649" s="17">
        <v>45463.697997685187</v>
      </c>
      <c r="C649" t="s">
        <v>2477</v>
      </c>
      <c r="D649" t="s">
        <v>9434</v>
      </c>
      <c r="E649" s="98" t="s">
        <v>1382</v>
      </c>
      <c r="F649" t="s">
        <v>6469</v>
      </c>
      <c r="G649" t="s">
        <v>1248</v>
      </c>
      <c r="H649" s="115">
        <v>1987</v>
      </c>
      <c r="I649" t="s">
        <v>6294</v>
      </c>
      <c r="J649" t="s">
        <v>6215</v>
      </c>
      <c r="K649" t="s">
        <v>6216</v>
      </c>
      <c r="L649" t="s">
        <v>6215</v>
      </c>
      <c r="M649" t="s">
        <v>6267</v>
      </c>
      <c r="O649" t="s">
        <v>6215</v>
      </c>
      <c r="P649"/>
      <c r="Q649" s="107">
        <v>130</v>
      </c>
      <c r="R649" s="107">
        <v>70</v>
      </c>
      <c r="S649" s="107">
        <f>SUM(Q649:R649)</f>
        <v>200</v>
      </c>
      <c r="T649" s="98" t="s">
        <v>6215</v>
      </c>
      <c r="U649" t="s">
        <v>8150</v>
      </c>
      <c r="V649" t="s">
        <v>6215</v>
      </c>
      <c r="W649" t="s">
        <v>6219</v>
      </c>
      <c r="Y649" s="98">
        <v>26</v>
      </c>
      <c r="Z649" s="98">
        <v>28</v>
      </c>
      <c r="AA649" s="98">
        <v>0</v>
      </c>
      <c r="AB649" s="98">
        <f>SUM(Y649:AA649)</f>
        <v>54</v>
      </c>
      <c r="AC649" t="s">
        <v>6220</v>
      </c>
      <c r="AD649" t="s">
        <v>9435</v>
      </c>
      <c r="AF649" s="12">
        <v>4</v>
      </c>
      <c r="AG649" s="12">
        <v>8</v>
      </c>
      <c r="AH649" s="12">
        <f>AF649+AG649</f>
        <v>12</v>
      </c>
      <c r="AJ649" s="238">
        <v>10000</v>
      </c>
      <c r="AK649" s="238">
        <v>7000</v>
      </c>
      <c r="AL649" t="s">
        <v>8251</v>
      </c>
      <c r="AM649" t="s">
        <v>6215</v>
      </c>
      <c r="AN649" t="s">
        <v>6233</v>
      </c>
      <c r="AP649" s="238">
        <v>4000</v>
      </c>
      <c r="AQ649" s="113">
        <f t="shared" si="31"/>
        <v>92.85460593665924</v>
      </c>
      <c r="AR649" s="238">
        <v>15000</v>
      </c>
      <c r="AS649" s="141" t="s">
        <v>6223</v>
      </c>
      <c r="AT649" s="282">
        <v>40000</v>
      </c>
      <c r="AU649" s="283">
        <v>400000</v>
      </c>
      <c r="AV649" s="283">
        <v>200000</v>
      </c>
      <c r="AX649" t="s">
        <v>6215</v>
      </c>
      <c r="AY649" t="s">
        <v>6215</v>
      </c>
      <c r="AZ649" t="s">
        <v>6215</v>
      </c>
      <c r="BA649" t="s">
        <v>6215</v>
      </c>
      <c r="BB649" t="s">
        <v>6215</v>
      </c>
      <c r="BC649" t="s">
        <v>9436</v>
      </c>
      <c r="BD649" t="s">
        <v>9437</v>
      </c>
      <c r="BE649" t="s">
        <v>6218</v>
      </c>
      <c r="BF649" t="s">
        <v>9438</v>
      </c>
    </row>
    <row r="650" spans="1:59" x14ac:dyDescent="0.35">
      <c r="A650" s="98" t="s">
        <v>10479</v>
      </c>
      <c r="B650" s="17">
        <v>45616.657326388886</v>
      </c>
      <c r="C650" s="154" t="s">
        <v>3714</v>
      </c>
      <c r="D650" s="154" t="s">
        <v>10179</v>
      </c>
      <c r="E650" s="244" t="s">
        <v>459</v>
      </c>
      <c r="F650" s="154" t="s">
        <v>6800</v>
      </c>
      <c r="G650" s="154" t="s">
        <v>1245</v>
      </c>
      <c r="H650" s="115">
        <v>1991</v>
      </c>
      <c r="I650" s="154" t="s">
        <v>6214</v>
      </c>
      <c r="J650" s="154" t="s">
        <v>6215</v>
      </c>
      <c r="K650" s="154" t="s">
        <v>6216</v>
      </c>
      <c r="L650" s="154" t="s">
        <v>6215</v>
      </c>
      <c r="M650" s="154" t="s">
        <v>6267</v>
      </c>
      <c r="O650" s="154" t="s">
        <v>6215</v>
      </c>
      <c r="Q650" s="243">
        <v>119</v>
      </c>
      <c r="R650" s="243">
        <v>273</v>
      </c>
      <c r="S650" s="243">
        <f>Q650+R650</f>
        <v>392</v>
      </c>
      <c r="T650" s="154" t="s">
        <v>6215</v>
      </c>
      <c r="U650" s="154" t="s">
        <v>7390</v>
      </c>
      <c r="V650" s="154" t="s">
        <v>6215</v>
      </c>
      <c r="W650" s="154" t="s">
        <v>6219</v>
      </c>
      <c r="Y650" s="244">
        <v>8</v>
      </c>
      <c r="Z650" s="244">
        <v>8</v>
      </c>
      <c r="AA650" s="244">
        <v>3</v>
      </c>
      <c r="AB650" s="98">
        <f>SUM(Y650:AA650)</f>
        <v>19</v>
      </c>
      <c r="AC650" s="154" t="s">
        <v>6220</v>
      </c>
      <c r="AD650" s="154" t="s">
        <v>10578</v>
      </c>
      <c r="AF650" s="315">
        <v>7</v>
      </c>
      <c r="AG650" s="315">
        <v>10</v>
      </c>
      <c r="AH650" s="12">
        <f>SUM(AF650:AG650)</f>
        <v>17</v>
      </c>
      <c r="AJ650" s="316">
        <v>20000</v>
      </c>
      <c r="AK650" s="316">
        <v>10000</v>
      </c>
      <c r="AL650" s="154" t="s">
        <v>8251</v>
      </c>
      <c r="AM650" s="154" t="s">
        <v>6215</v>
      </c>
      <c r="AN650" s="154" t="s">
        <v>6262</v>
      </c>
      <c r="AP650" s="316">
        <v>6000</v>
      </c>
      <c r="AQ650" s="113">
        <f t="shared" si="31"/>
        <v>139.28190890498885</v>
      </c>
      <c r="AR650" s="316">
        <v>61000</v>
      </c>
      <c r="AS650" s="141" t="s">
        <v>6223</v>
      </c>
      <c r="AT650" s="316">
        <v>60000</v>
      </c>
      <c r="AU650" s="316">
        <v>22000</v>
      </c>
      <c r="AV650" s="316">
        <v>100000</v>
      </c>
      <c r="AX650" s="154" t="s">
        <v>6215</v>
      </c>
      <c r="AY650" s="154" t="s">
        <v>6215</v>
      </c>
      <c r="AZ650" s="154" t="s">
        <v>6215</v>
      </c>
      <c r="BA650" s="154" t="s">
        <v>6215</v>
      </c>
      <c r="BB650" s="154" t="s">
        <v>6218</v>
      </c>
      <c r="BC650" s="154" t="s">
        <v>7189</v>
      </c>
      <c r="BD650" s="154" t="s">
        <v>10579</v>
      </c>
      <c r="BE650" s="154" t="s">
        <v>6218</v>
      </c>
      <c r="BF650" s="154" t="s">
        <v>10580</v>
      </c>
    </row>
    <row r="651" spans="1:59" x14ac:dyDescent="0.35">
      <c r="A651" s="98" t="s">
        <v>10101</v>
      </c>
      <c r="B651" s="17">
        <v>45513.621782407405</v>
      </c>
      <c r="C651" s="154" t="s">
        <v>10049</v>
      </c>
      <c r="D651" s="154" t="s">
        <v>10050</v>
      </c>
      <c r="E651" s="98" t="s">
        <v>725</v>
      </c>
      <c r="F651" s="154" t="s">
        <v>6531</v>
      </c>
      <c r="G651" s="154" t="s">
        <v>1248</v>
      </c>
      <c r="H651" s="115">
        <v>2015</v>
      </c>
      <c r="I651" s="154" t="s">
        <v>6214</v>
      </c>
      <c r="J651" s="154" t="s">
        <v>6215</v>
      </c>
      <c r="K651" s="154" t="s">
        <v>6216</v>
      </c>
      <c r="L651" s="154" t="s">
        <v>6215</v>
      </c>
      <c r="M651" s="154" t="s">
        <v>6267</v>
      </c>
      <c r="O651" s="154" t="s">
        <v>6218</v>
      </c>
      <c r="Q651" s="243">
        <v>134</v>
      </c>
      <c r="R651" s="243">
        <v>200</v>
      </c>
      <c r="S651" s="243">
        <f>Q651+R651</f>
        <v>334</v>
      </c>
      <c r="T651" s="244" t="s">
        <v>6215</v>
      </c>
      <c r="U651" s="154" t="s">
        <v>7390</v>
      </c>
      <c r="V651" s="154" t="s">
        <v>6218</v>
      </c>
      <c r="W651" s="154" t="s">
        <v>6219</v>
      </c>
      <c r="Y651" s="244">
        <v>5</v>
      </c>
      <c r="Z651" s="244">
        <v>6</v>
      </c>
      <c r="AA651" s="244">
        <v>4</v>
      </c>
      <c r="AB651" s="98">
        <f>Y651+Z651+AA651</f>
        <v>15</v>
      </c>
      <c r="AC651" s="154" t="s">
        <v>6220</v>
      </c>
      <c r="AD651" s="154" t="s">
        <v>9854</v>
      </c>
      <c r="AF651" s="315">
        <v>7</v>
      </c>
      <c r="AG651" s="315">
        <v>6</v>
      </c>
      <c r="AH651" s="12">
        <f>AF651+AG651</f>
        <v>13</v>
      </c>
      <c r="AJ651" s="316">
        <v>20000</v>
      </c>
      <c r="AK651" s="316">
        <v>13000</v>
      </c>
      <c r="AL651" s="154" t="s">
        <v>8251</v>
      </c>
      <c r="AM651" s="154" t="s">
        <v>6215</v>
      </c>
      <c r="AN651" s="154" t="s">
        <v>6262</v>
      </c>
      <c r="AP651" s="316">
        <v>4500</v>
      </c>
      <c r="AQ651" s="113">
        <f t="shared" si="31"/>
        <v>104.46143167874165</v>
      </c>
      <c r="AR651" s="316">
        <v>15000</v>
      </c>
      <c r="AS651" s="141" t="s">
        <v>6223</v>
      </c>
      <c r="AT651" s="317">
        <v>5500</v>
      </c>
      <c r="AU651" s="317">
        <v>400000</v>
      </c>
      <c r="AV651" s="317">
        <v>210000</v>
      </c>
      <c r="AW651" s="154"/>
      <c r="AX651" s="154" t="s">
        <v>6215</v>
      </c>
      <c r="AY651" s="154" t="s">
        <v>6215</v>
      </c>
      <c r="AZ651" s="154" t="s">
        <v>6215</v>
      </c>
      <c r="BA651" s="154" t="s">
        <v>6215</v>
      </c>
      <c r="BB651" s="154" t="s">
        <v>6215</v>
      </c>
      <c r="BC651" s="154" t="s">
        <v>6774</v>
      </c>
      <c r="BD651" s="154" t="s">
        <v>10051</v>
      </c>
      <c r="BE651" s="154" t="s">
        <v>6218</v>
      </c>
      <c r="BF651" s="154" t="s">
        <v>9602</v>
      </c>
    </row>
    <row r="652" spans="1:59" x14ac:dyDescent="0.35">
      <c r="A652" s="98" t="s">
        <v>6673</v>
      </c>
      <c r="B652" s="17">
        <v>45189.416712962964</v>
      </c>
      <c r="C652" s="242" t="s">
        <v>8076</v>
      </c>
      <c r="D652" s="98" t="s">
        <v>6480</v>
      </c>
      <c r="E652" s="239" t="s">
        <v>36</v>
      </c>
      <c r="F652" s="98" t="s">
        <v>6481</v>
      </c>
      <c r="G652" s="98" t="s">
        <v>1245</v>
      </c>
      <c r="H652" s="115">
        <v>2007</v>
      </c>
      <c r="I652" s="98" t="s">
        <v>6214</v>
      </c>
      <c r="J652" s="98" t="s">
        <v>6215</v>
      </c>
      <c r="K652" s="98" t="s">
        <v>6216</v>
      </c>
      <c r="L652" s="98" t="s">
        <v>6218</v>
      </c>
      <c r="M652" s="98" t="s">
        <v>6231</v>
      </c>
      <c r="O652" s="98" t="s">
        <v>6218</v>
      </c>
      <c r="S652" s="107">
        <v>220</v>
      </c>
      <c r="T652" s="98" t="s">
        <v>6215</v>
      </c>
      <c r="V652" s="98" t="s">
        <v>6215</v>
      </c>
      <c r="W652" s="98" t="s">
        <v>6219</v>
      </c>
      <c r="AB652" s="98">
        <v>14</v>
      </c>
      <c r="AC652" s="98" t="s">
        <v>6220</v>
      </c>
      <c r="AD652" s="98" t="s">
        <v>8077</v>
      </c>
      <c r="AJ652" s="18"/>
      <c r="AK652" s="18"/>
      <c r="AN652" s="98" t="s">
        <v>6262</v>
      </c>
      <c r="AP652" s="264">
        <v>4500</v>
      </c>
      <c r="AQ652" s="113">
        <f t="shared" si="31"/>
        <v>104.46143167874165</v>
      </c>
      <c r="AR652" s="18">
        <v>7500</v>
      </c>
      <c r="AS652" s="141" t="s">
        <v>6223</v>
      </c>
      <c r="AT652" s="96"/>
      <c r="AU652" s="18">
        <v>220000</v>
      </c>
      <c r="AV652" s="18"/>
      <c r="AX652" s="98" t="s">
        <v>6218</v>
      </c>
      <c r="AY652" s="98" t="s">
        <v>6215</v>
      </c>
      <c r="AZ652" s="98" t="s">
        <v>6215</v>
      </c>
      <c r="BA652" s="98" t="s">
        <v>6215</v>
      </c>
      <c r="BB652" s="98" t="s">
        <v>6218</v>
      </c>
      <c r="BD652" s="98" t="s">
        <v>6680</v>
      </c>
      <c r="BF652" s="98" t="s">
        <v>6484</v>
      </c>
      <c r="BG652" s="98" t="s">
        <v>8078</v>
      </c>
    </row>
    <row r="653" spans="1:59" x14ac:dyDescent="0.35">
      <c r="A653" s="98" t="s">
        <v>10609</v>
      </c>
      <c r="B653" s="17">
        <v>45604.695300925923</v>
      </c>
      <c r="C653" s="154" t="s">
        <v>3553</v>
      </c>
      <c r="D653" s="154" t="s">
        <v>10492</v>
      </c>
      <c r="E653" s="244" t="s">
        <v>442</v>
      </c>
      <c r="F653" s="154" t="s">
        <v>6870</v>
      </c>
      <c r="G653" s="154" t="s">
        <v>1245</v>
      </c>
      <c r="H653" s="115">
        <v>2008</v>
      </c>
      <c r="I653" s="154" t="s">
        <v>6214</v>
      </c>
      <c r="J653" s="154" t="s">
        <v>6215</v>
      </c>
      <c r="K653" s="154" t="s">
        <v>6216</v>
      </c>
      <c r="L653" s="154" t="s">
        <v>6218</v>
      </c>
      <c r="M653" s="154" t="s">
        <v>6231</v>
      </c>
      <c r="O653" s="154" t="s">
        <v>6215</v>
      </c>
      <c r="Q653" s="243">
        <v>199</v>
      </c>
      <c r="R653" s="243">
        <v>208</v>
      </c>
      <c r="S653" s="243">
        <f>Q653+R653</f>
        <v>407</v>
      </c>
      <c r="T653" s="154" t="s">
        <v>6215</v>
      </c>
      <c r="U653" s="154" t="s">
        <v>7390</v>
      </c>
      <c r="V653" s="154" t="s">
        <v>6215</v>
      </c>
      <c r="W653" s="154" t="s">
        <v>6219</v>
      </c>
      <c r="Y653" s="244">
        <v>6</v>
      </c>
      <c r="Z653" s="244">
        <v>8</v>
      </c>
      <c r="AA653" s="244">
        <v>2</v>
      </c>
      <c r="AB653" s="98">
        <f>SUM(Y653:AA653)</f>
        <v>16</v>
      </c>
      <c r="AC653" s="154" t="s">
        <v>6254</v>
      </c>
      <c r="AD653" s="154" t="s">
        <v>8732</v>
      </c>
      <c r="AF653" s="315">
        <v>7</v>
      </c>
      <c r="AG653" s="315">
        <v>11</v>
      </c>
      <c r="AH653" s="12">
        <f>SUM(AF653:AG653)</f>
        <v>18</v>
      </c>
      <c r="AJ653" s="316">
        <v>15000</v>
      </c>
      <c r="AK653" s="316">
        <v>8000</v>
      </c>
      <c r="AL653" s="154" t="s">
        <v>7392</v>
      </c>
      <c r="AM653" s="154" t="s">
        <v>6215</v>
      </c>
      <c r="AN653" s="154" t="s">
        <v>6262</v>
      </c>
      <c r="AP653" s="316">
        <v>6000</v>
      </c>
      <c r="AQ653" s="113">
        <f t="shared" si="31"/>
        <v>139.28190890498885</v>
      </c>
      <c r="AR653" s="316">
        <v>18000</v>
      </c>
      <c r="AS653" s="141" t="s">
        <v>6223</v>
      </c>
      <c r="AT653" s="316">
        <v>4000</v>
      </c>
      <c r="AU653" s="316">
        <v>400000</v>
      </c>
      <c r="AV653" s="316">
        <v>150000</v>
      </c>
      <c r="AX653" s="154" t="s">
        <v>6215</v>
      </c>
      <c r="AY653" s="154" t="s">
        <v>6215</v>
      </c>
      <c r="AZ653" s="154" t="s">
        <v>6215</v>
      </c>
      <c r="BA653" s="154" t="s">
        <v>6215</v>
      </c>
      <c r="BB653" s="154" t="s">
        <v>6215</v>
      </c>
      <c r="BC653" s="154" t="s">
        <v>8732</v>
      </c>
      <c r="BD653" s="154" t="s">
        <v>10493</v>
      </c>
      <c r="BE653" s="154" t="s">
        <v>6218</v>
      </c>
      <c r="BF653" s="154" t="s">
        <v>9072</v>
      </c>
    </row>
    <row r="654" spans="1:59" x14ac:dyDescent="0.35">
      <c r="A654" s="98" t="s">
        <v>11170</v>
      </c>
      <c r="B654" s="117">
        <v>45748.67695601852</v>
      </c>
      <c r="C654" s="98" t="s">
        <v>4889</v>
      </c>
      <c r="D654" s="98" t="s">
        <v>11125</v>
      </c>
      <c r="E654" s="244" t="s">
        <v>442</v>
      </c>
      <c r="F654" s="98" t="s">
        <v>6870</v>
      </c>
      <c r="G654" s="98" t="s">
        <v>1245</v>
      </c>
      <c r="H654" s="98">
        <v>2015</v>
      </c>
      <c r="I654" s="98" t="s">
        <v>6214</v>
      </c>
      <c r="J654" s="98" t="s">
        <v>6215</v>
      </c>
      <c r="K654" s="98" t="s">
        <v>6216</v>
      </c>
      <c r="L654" s="98" t="s">
        <v>6215</v>
      </c>
      <c r="M654" s="98" t="s">
        <v>6231</v>
      </c>
      <c r="O654" s="98" t="s">
        <v>6215</v>
      </c>
      <c r="Q654" s="129">
        <v>130</v>
      </c>
      <c r="R654" s="129">
        <v>136</v>
      </c>
      <c r="S654" s="107">
        <v>266</v>
      </c>
      <c r="T654" s="98" t="s">
        <v>6215</v>
      </c>
      <c r="U654" s="98" t="s">
        <v>7390</v>
      </c>
      <c r="V654" s="98" t="s">
        <v>6215</v>
      </c>
      <c r="W654" s="98" t="s">
        <v>6268</v>
      </c>
      <c r="Y654" s="98" t="s">
        <v>7755</v>
      </c>
      <c r="Z654" s="98" t="s">
        <v>7755</v>
      </c>
      <c r="AA654" s="98" t="s">
        <v>6929</v>
      </c>
      <c r="AB654" s="98">
        <f>Y654+Z654+AA654</f>
        <v>16</v>
      </c>
      <c r="AC654" s="154" t="s">
        <v>6220</v>
      </c>
      <c r="AD654" s="154" t="s">
        <v>8732</v>
      </c>
      <c r="AF654" s="12" t="s">
        <v>6991</v>
      </c>
      <c r="AG654" s="12" t="s">
        <v>11126</v>
      </c>
      <c r="AH654" s="12">
        <f>AF654+AG654</f>
        <v>10</v>
      </c>
      <c r="AJ654" s="352" t="s">
        <v>11127</v>
      </c>
      <c r="AK654" s="12" t="s">
        <v>11128</v>
      </c>
      <c r="AL654" s="98" t="s">
        <v>8251</v>
      </c>
      <c r="AM654" s="98" t="s">
        <v>6215</v>
      </c>
      <c r="AN654" s="98" t="s">
        <v>6262</v>
      </c>
      <c r="AP654" s="315">
        <v>1200</v>
      </c>
      <c r="AQ654" s="113">
        <f t="shared" si="31"/>
        <v>27.856381780997772</v>
      </c>
      <c r="AR654" s="315">
        <v>3000</v>
      </c>
      <c r="AS654" s="154" t="s">
        <v>6223</v>
      </c>
      <c r="AT654" s="12" t="s">
        <v>11129</v>
      </c>
      <c r="AU654" s="284" t="s">
        <v>11130</v>
      </c>
      <c r="AV654" s="12" t="s">
        <v>11131</v>
      </c>
      <c r="AX654" s="98" t="s">
        <v>6215</v>
      </c>
      <c r="AY654" s="98" t="s">
        <v>6215</v>
      </c>
      <c r="AZ654" s="98" t="s">
        <v>6215</v>
      </c>
      <c r="BA654" s="98" t="s">
        <v>6215</v>
      </c>
      <c r="BB654" s="98" t="s">
        <v>6215</v>
      </c>
      <c r="BC654" s="98" t="s">
        <v>11132</v>
      </c>
      <c r="BD654" s="98" t="s">
        <v>10066</v>
      </c>
      <c r="BE654" s="98" t="s">
        <v>6215</v>
      </c>
      <c r="BF654" s="98" t="s">
        <v>9072</v>
      </c>
    </row>
    <row r="655" spans="1:59" x14ac:dyDescent="0.35">
      <c r="A655" s="98" t="s">
        <v>8075</v>
      </c>
      <c r="B655" s="17">
        <v>45097.490682870368</v>
      </c>
      <c r="C655" s="98" t="s">
        <v>1448</v>
      </c>
      <c r="D655" s="98" t="s">
        <v>7023</v>
      </c>
      <c r="E655" t="s">
        <v>442</v>
      </c>
      <c r="F655" s="242" t="s">
        <v>6870</v>
      </c>
      <c r="G655" s="242" t="s">
        <v>1245</v>
      </c>
      <c r="H655" s="115">
        <v>2008</v>
      </c>
      <c r="I655" s="98" t="s">
        <v>6230</v>
      </c>
      <c r="J655" s="98" t="s">
        <v>6215</v>
      </c>
      <c r="K655" s="98" t="s">
        <v>6216</v>
      </c>
      <c r="L655" s="98" t="s">
        <v>6215</v>
      </c>
      <c r="M655" s="98" t="s">
        <v>6267</v>
      </c>
      <c r="O655" s="98" t="s">
        <v>6215</v>
      </c>
      <c r="S655" s="107">
        <v>250</v>
      </c>
      <c r="T655" s="98" t="s">
        <v>6215</v>
      </c>
      <c r="V655" s="98" t="s">
        <v>6218</v>
      </c>
      <c r="W655" s="98" t="s">
        <v>6219</v>
      </c>
      <c r="AB655" s="98">
        <v>6</v>
      </c>
      <c r="AC655" s="98" t="s">
        <v>6220</v>
      </c>
      <c r="AD655" s="98" t="s">
        <v>7024</v>
      </c>
      <c r="AJ655" s="18"/>
      <c r="AK655" s="18"/>
      <c r="AN655" s="98" t="s">
        <v>6262</v>
      </c>
      <c r="AP655" s="264">
        <v>3500</v>
      </c>
      <c r="AQ655" s="113">
        <f t="shared" si="31"/>
        <v>81.247780194576833</v>
      </c>
      <c r="AR655" s="18">
        <v>8000</v>
      </c>
      <c r="AS655" s="141" t="s">
        <v>6223</v>
      </c>
      <c r="AT655" s="96"/>
      <c r="AU655" s="18">
        <v>647000</v>
      </c>
      <c r="AV655" s="18"/>
      <c r="AX655" s="98" t="s">
        <v>6215</v>
      </c>
      <c r="AY655" s="98" t="s">
        <v>6215</v>
      </c>
      <c r="AZ655" s="98" t="s">
        <v>6215</v>
      </c>
      <c r="BA655" s="98" t="s">
        <v>6215</v>
      </c>
      <c r="BB655" s="98" t="s">
        <v>6215</v>
      </c>
      <c r="BD655" s="98" t="s">
        <v>6451</v>
      </c>
      <c r="BF655" s="98" t="s">
        <v>6271</v>
      </c>
      <c r="BG655" s="98" t="s">
        <v>7025</v>
      </c>
    </row>
    <row r="656" spans="1:59" x14ac:dyDescent="0.35">
      <c r="A656" s="98" t="s">
        <v>7022</v>
      </c>
      <c r="B656" s="17">
        <v>45134</v>
      </c>
      <c r="C656" s="98" t="s">
        <v>2448</v>
      </c>
      <c r="D656" s="242" t="s">
        <v>7502</v>
      </c>
      <c r="E656" s="98" t="s">
        <v>237</v>
      </c>
      <c r="F656" s="98" t="s">
        <v>6394</v>
      </c>
      <c r="G656" s="98" t="s">
        <v>1248</v>
      </c>
      <c r="H656" s="115">
        <v>2017</v>
      </c>
      <c r="I656" s="98" t="s">
        <v>6294</v>
      </c>
      <c r="J656" s="98" t="s">
        <v>6215</v>
      </c>
      <c r="K656" s="98" t="s">
        <v>6216</v>
      </c>
      <c r="L656" s="98" t="s">
        <v>6215</v>
      </c>
      <c r="M656" s="98" t="s">
        <v>6267</v>
      </c>
      <c r="O656" s="98" t="s">
        <v>6218</v>
      </c>
      <c r="S656" s="107">
        <v>160</v>
      </c>
      <c r="T656" s="98" t="s">
        <v>6215</v>
      </c>
      <c r="V656" s="98" t="s">
        <v>6215</v>
      </c>
      <c r="W656" s="98" t="s">
        <v>6219</v>
      </c>
      <c r="AB656" s="98">
        <v>8</v>
      </c>
      <c r="AC656" s="98" t="s">
        <v>6220</v>
      </c>
      <c r="AD656" s="98" t="s">
        <v>7503</v>
      </c>
      <c r="AJ656" s="18"/>
      <c r="AK656" s="18"/>
      <c r="AN656" s="98" t="s">
        <v>6389</v>
      </c>
      <c r="AP656" s="264">
        <v>4500</v>
      </c>
      <c r="AQ656" s="113">
        <f t="shared" si="31"/>
        <v>104.46143167874165</v>
      </c>
      <c r="AR656" s="18">
        <v>8000</v>
      </c>
      <c r="AS656" s="141" t="s">
        <v>6223</v>
      </c>
      <c r="AT656" s="96"/>
      <c r="AU656" s="18"/>
      <c r="AV656" s="18"/>
      <c r="AX656" s="98" t="s">
        <v>6215</v>
      </c>
      <c r="AY656" s="98" t="s">
        <v>6215</v>
      </c>
      <c r="AZ656" s="98" t="s">
        <v>6215</v>
      </c>
      <c r="BA656" s="98" t="s">
        <v>6215</v>
      </c>
      <c r="BB656" s="98" t="s">
        <v>6215</v>
      </c>
      <c r="BD656" s="98" t="s">
        <v>6281</v>
      </c>
      <c r="BF656" s="98" t="s">
        <v>6235</v>
      </c>
      <c r="BG656" s="98" t="s">
        <v>7504</v>
      </c>
    </row>
    <row r="657" spans="1:59" x14ac:dyDescent="0.35">
      <c r="A657" s="98" t="s">
        <v>11531</v>
      </c>
      <c r="B657" s="117">
        <v>45864.579351851855</v>
      </c>
      <c r="C657" s="154" t="s">
        <v>5747</v>
      </c>
      <c r="D657" s="154" t="s">
        <v>11636</v>
      </c>
      <c r="E657" t="s">
        <v>725</v>
      </c>
      <c r="F657" s="154" t="s">
        <v>6531</v>
      </c>
      <c r="G657" s="154" t="s">
        <v>1248</v>
      </c>
      <c r="H657" s="115">
        <v>2018</v>
      </c>
      <c r="I657" s="154" t="s">
        <v>6294</v>
      </c>
      <c r="J657" s="154" t="s">
        <v>6215</v>
      </c>
      <c r="K657" s="154" t="s">
        <v>6216</v>
      </c>
      <c r="L657" s="154" t="s">
        <v>6215</v>
      </c>
      <c r="M657" s="154" t="s">
        <v>6217</v>
      </c>
      <c r="O657" s="154" t="s">
        <v>6218</v>
      </c>
      <c r="Q657" s="129">
        <v>86</v>
      </c>
      <c r="R657" s="129">
        <v>92</v>
      </c>
      <c r="S657" s="129">
        <v>178</v>
      </c>
      <c r="T657" s="154" t="s">
        <v>6215</v>
      </c>
      <c r="U657" s="154" t="s">
        <v>7390</v>
      </c>
      <c r="V657" s="154" t="s">
        <v>6215</v>
      </c>
      <c r="W657" s="154" t="s">
        <v>6219</v>
      </c>
      <c r="Y657" s="154" t="s">
        <v>6929</v>
      </c>
      <c r="Z657" s="154" t="s">
        <v>11126</v>
      </c>
      <c r="AA657" s="154" t="s">
        <v>6944</v>
      </c>
      <c r="AB657" s="154" t="s">
        <v>8536</v>
      </c>
      <c r="AC657" s="154" t="s">
        <v>6254</v>
      </c>
      <c r="AD657" s="154" t="s">
        <v>11637</v>
      </c>
      <c r="AF657" s="154">
        <v>9</v>
      </c>
      <c r="AG657" s="154">
        <v>9</v>
      </c>
      <c r="AH657" s="154">
        <v>18</v>
      </c>
      <c r="AJ657" s="154">
        <v>20000</v>
      </c>
      <c r="AK657" s="154">
        <v>9000</v>
      </c>
      <c r="AL657" s="154" t="s">
        <v>8363</v>
      </c>
      <c r="AM657" s="154" t="s">
        <v>6215</v>
      </c>
      <c r="AN657" s="154" t="s">
        <v>6262</v>
      </c>
      <c r="AP657" s="354">
        <v>2000</v>
      </c>
      <c r="AQ657" s="113">
        <f>(AP657*3)/129.2394</f>
        <v>46.425470870338309</v>
      </c>
      <c r="AR657" s="354">
        <v>4000</v>
      </c>
      <c r="AS657" s="154" t="s">
        <v>6223</v>
      </c>
      <c r="AT657" s="154">
        <v>6000</v>
      </c>
      <c r="AU657" s="154">
        <v>500000</v>
      </c>
      <c r="AV657" s="154">
        <v>300000</v>
      </c>
      <c r="AX657" s="154" t="s">
        <v>6215</v>
      </c>
      <c r="AY657" s="154" t="s">
        <v>6215</v>
      </c>
      <c r="AZ657" s="154" t="s">
        <v>6215</v>
      </c>
      <c r="BA657" s="154" t="s">
        <v>6215</v>
      </c>
      <c r="BB657" s="154" t="s">
        <v>6215</v>
      </c>
      <c r="BC657" s="154" t="s">
        <v>11638</v>
      </c>
      <c r="BD657" s="154" t="s">
        <v>11639</v>
      </c>
      <c r="BE657" s="154" t="s">
        <v>6218</v>
      </c>
      <c r="BF657" s="154" t="s">
        <v>6235</v>
      </c>
    </row>
    <row r="658" spans="1:59" x14ac:dyDescent="0.35">
      <c r="A658" s="98" t="s">
        <v>9517</v>
      </c>
      <c r="B658" s="17">
        <v>45468.561215277776</v>
      </c>
      <c r="C658" t="s">
        <v>9496</v>
      </c>
      <c r="D658" t="s">
        <v>9497</v>
      </c>
      <c r="E658" s="98" t="s">
        <v>359</v>
      </c>
      <c r="F658" t="s">
        <v>6629</v>
      </c>
      <c r="G658" t="s">
        <v>1245</v>
      </c>
      <c r="H658" s="115">
        <v>2014</v>
      </c>
      <c r="I658" t="s">
        <v>6294</v>
      </c>
      <c r="J658" t="s">
        <v>6215</v>
      </c>
      <c r="K658" t="s">
        <v>6216</v>
      </c>
      <c r="L658" t="s">
        <v>6218</v>
      </c>
      <c r="M658" t="s">
        <v>6231</v>
      </c>
      <c r="O658" t="s">
        <v>6218</v>
      </c>
      <c r="P658"/>
      <c r="Q658" s="107">
        <v>200</v>
      </c>
      <c r="R658" s="107">
        <v>120</v>
      </c>
      <c r="S658" s="107">
        <f>SUM(Q658:R658)</f>
        <v>320</v>
      </c>
      <c r="T658" s="98" t="s">
        <v>6215</v>
      </c>
      <c r="U658" t="s">
        <v>6474</v>
      </c>
      <c r="V658" t="s">
        <v>6215</v>
      </c>
      <c r="W658" t="s">
        <v>6268</v>
      </c>
      <c r="Y658" s="98">
        <v>8</v>
      </c>
      <c r="Z658" s="98">
        <v>6</v>
      </c>
      <c r="AA658" s="98">
        <v>0</v>
      </c>
      <c r="AB658" s="98">
        <f>SUM(Y658:AA658)</f>
        <v>14</v>
      </c>
      <c r="AC658" t="s">
        <v>6220</v>
      </c>
      <c r="AD658" t="s">
        <v>6679</v>
      </c>
      <c r="AF658" s="12">
        <v>6</v>
      </c>
      <c r="AG658" s="12">
        <v>8</v>
      </c>
      <c r="AH658" s="12">
        <f>AF658+AG658</f>
        <v>14</v>
      </c>
      <c r="AJ658" s="238">
        <v>8000</v>
      </c>
      <c r="AK658" s="238">
        <v>7000</v>
      </c>
      <c r="AL658" t="s">
        <v>8267</v>
      </c>
      <c r="AM658" t="s">
        <v>6215</v>
      </c>
      <c r="AN658" t="s">
        <v>6262</v>
      </c>
      <c r="AP658" s="238">
        <v>3800</v>
      </c>
      <c r="AQ658" s="113">
        <f>(AP658*3)/129.2343</f>
        <v>88.211875639826275</v>
      </c>
      <c r="AR658" s="238">
        <v>5500</v>
      </c>
      <c r="AS658" s="141" t="s">
        <v>6223</v>
      </c>
      <c r="AT658" s="282">
        <v>55000</v>
      </c>
      <c r="AU658" s="283">
        <v>163960</v>
      </c>
      <c r="AV658" s="283">
        <v>990000</v>
      </c>
      <c r="AX658" t="s">
        <v>6215</v>
      </c>
      <c r="AY658" t="s">
        <v>6215</v>
      </c>
      <c r="AZ658" t="s">
        <v>6215</v>
      </c>
      <c r="BA658" t="s">
        <v>6215</v>
      </c>
      <c r="BB658" t="s">
        <v>6218</v>
      </c>
      <c r="BC658" t="s">
        <v>8686</v>
      </c>
      <c r="BD658" t="s">
        <v>9498</v>
      </c>
      <c r="BE658" t="s">
        <v>6218</v>
      </c>
      <c r="BF658" t="s">
        <v>7123</v>
      </c>
    </row>
    <row r="659" spans="1:59" x14ac:dyDescent="0.35">
      <c r="A659" s="98" t="s">
        <v>9606</v>
      </c>
      <c r="B659" s="17">
        <v>45490.535208333335</v>
      </c>
      <c r="C659" t="s">
        <v>2647</v>
      </c>
      <c r="D659" t="s">
        <v>9681</v>
      </c>
      <c r="E659" s="98" t="s">
        <v>1382</v>
      </c>
      <c r="F659" t="s">
        <v>6469</v>
      </c>
      <c r="G659" t="s">
        <v>1248</v>
      </c>
      <c r="H659" s="115">
        <v>2014</v>
      </c>
      <c r="I659" t="s">
        <v>6294</v>
      </c>
      <c r="J659" t="s">
        <v>6215</v>
      </c>
      <c r="K659" t="s">
        <v>6216</v>
      </c>
      <c r="L659" t="s">
        <v>6215</v>
      </c>
      <c r="M659" t="s">
        <v>6267</v>
      </c>
      <c r="O659" t="s">
        <v>6215</v>
      </c>
      <c r="S659" s="107">
        <v>200</v>
      </c>
      <c r="T659" s="98" t="s">
        <v>6215</v>
      </c>
      <c r="U659" t="s">
        <v>6474</v>
      </c>
      <c r="V659" t="s">
        <v>6215</v>
      </c>
      <c r="W659" t="s">
        <v>6219</v>
      </c>
      <c r="Y659" s="98">
        <v>3</v>
      </c>
      <c r="Z659" s="98">
        <v>3</v>
      </c>
      <c r="AA659" s="98">
        <v>0</v>
      </c>
      <c r="AB659" s="98">
        <f>Y659+Z659+AA659</f>
        <v>6</v>
      </c>
      <c r="AC659" t="s">
        <v>6220</v>
      </c>
      <c r="AD659" t="s">
        <v>9682</v>
      </c>
      <c r="AF659" s="12">
        <v>7</v>
      </c>
      <c r="AG659" s="12">
        <v>6</v>
      </c>
      <c r="AH659" s="12">
        <f>AF659+AG659</f>
        <v>13</v>
      </c>
      <c r="AJ659" s="238">
        <v>8000</v>
      </c>
      <c r="AK659" s="238">
        <v>4500</v>
      </c>
      <c r="AL659" t="s">
        <v>8251</v>
      </c>
      <c r="AM659" t="s">
        <v>6215</v>
      </c>
      <c r="AN659" t="s">
        <v>6233</v>
      </c>
      <c r="AP659" s="238">
        <v>2200</v>
      </c>
      <c r="AQ659" s="113">
        <f>(AP659*3)/129.2343</f>
        <v>51.070033265162579</v>
      </c>
      <c r="AR659" s="238">
        <v>7200</v>
      </c>
      <c r="AS659" s="141" t="s">
        <v>6223</v>
      </c>
      <c r="AT659" s="238">
        <v>80000</v>
      </c>
      <c r="AU659" s="238">
        <v>200000</v>
      </c>
      <c r="AV659" s="238">
        <v>80000</v>
      </c>
      <c r="AX659" t="s">
        <v>6215</v>
      </c>
      <c r="AY659" t="s">
        <v>6215</v>
      </c>
      <c r="AZ659" t="s">
        <v>6215</v>
      </c>
      <c r="BA659" t="s">
        <v>6215</v>
      </c>
      <c r="BB659" t="s">
        <v>6215</v>
      </c>
      <c r="BC659" t="s">
        <v>8135</v>
      </c>
      <c r="BD659" t="s">
        <v>9683</v>
      </c>
      <c r="BE659" t="s">
        <v>6218</v>
      </c>
      <c r="BF659" t="s">
        <v>9684</v>
      </c>
    </row>
    <row r="660" spans="1:59" x14ac:dyDescent="0.35">
      <c r="A660" s="98" t="s">
        <v>7501</v>
      </c>
      <c r="B660" s="17">
        <v>45099.51734953704</v>
      </c>
      <c r="C660" s="98" t="s">
        <v>946</v>
      </c>
      <c r="D660" s="98" t="s">
        <v>7043</v>
      </c>
      <c r="E660" s="98" t="s">
        <v>456</v>
      </c>
      <c r="F660" s="141" t="s">
        <v>6870</v>
      </c>
      <c r="G660" s="98" t="s">
        <v>1245</v>
      </c>
      <c r="H660" s="115">
        <v>2007</v>
      </c>
      <c r="I660" s="98" t="s">
        <v>6294</v>
      </c>
      <c r="J660" s="98" t="s">
        <v>6215</v>
      </c>
      <c r="K660" s="98" t="s">
        <v>6216</v>
      </c>
      <c r="L660" s="98" t="s">
        <v>6215</v>
      </c>
      <c r="M660" s="98" t="s">
        <v>6231</v>
      </c>
      <c r="O660" s="98" t="s">
        <v>6218</v>
      </c>
      <c r="S660" s="107">
        <v>150</v>
      </c>
      <c r="T660" s="98" t="s">
        <v>6215</v>
      </c>
      <c r="V660" s="98" t="s">
        <v>6215</v>
      </c>
      <c r="W660" s="98" t="s">
        <v>6219</v>
      </c>
      <c r="AB660" s="98">
        <v>8</v>
      </c>
      <c r="AC660" s="98" t="s">
        <v>6757</v>
      </c>
      <c r="AD660" s="98" t="s">
        <v>7044</v>
      </c>
      <c r="AJ660" s="18"/>
      <c r="AK660" s="18"/>
      <c r="AN660" s="98" t="s">
        <v>6262</v>
      </c>
      <c r="AP660" s="264">
        <v>4500</v>
      </c>
      <c r="AQ660" s="113">
        <f>(AP660*3)/129.2343</f>
        <v>104.46143167874165</v>
      </c>
      <c r="AR660" s="18">
        <v>9500</v>
      </c>
      <c r="AS660" s="141" t="s">
        <v>6223</v>
      </c>
      <c r="AT660" s="96"/>
      <c r="AU660" s="18"/>
      <c r="AV660" s="18"/>
      <c r="AX660" s="98" t="s">
        <v>6215</v>
      </c>
      <c r="AY660" s="98" t="s">
        <v>6215</v>
      </c>
      <c r="AZ660" s="98" t="s">
        <v>6215</v>
      </c>
      <c r="BA660" s="98" t="s">
        <v>6215</v>
      </c>
      <c r="BB660" s="98" t="s">
        <v>6215</v>
      </c>
      <c r="BD660" s="98" t="s">
        <v>6234</v>
      </c>
      <c r="BG660" s="98" t="s">
        <v>7045</v>
      </c>
    </row>
    <row r="661" spans="1:59" x14ac:dyDescent="0.35">
      <c r="A661" s="98" t="s">
        <v>11709</v>
      </c>
      <c r="B661" s="117">
        <v>45918.735891203702</v>
      </c>
      <c r="C661" s="154" t="s">
        <v>6134</v>
      </c>
      <c r="D661" s="154" t="s">
        <v>11729</v>
      </c>
      <c r="E661" s="131" t="s">
        <v>268</v>
      </c>
      <c r="F661" s="154" t="s">
        <v>6870</v>
      </c>
      <c r="G661" s="154" t="s">
        <v>1245</v>
      </c>
      <c r="H661" s="115">
        <v>2012</v>
      </c>
      <c r="I661" s="154" t="s">
        <v>6294</v>
      </c>
      <c r="J661" s="154" t="s">
        <v>6215</v>
      </c>
      <c r="K661" s="154" t="s">
        <v>6216</v>
      </c>
      <c r="L661" s="154" t="s">
        <v>6215</v>
      </c>
      <c r="M661" s="154" t="s">
        <v>6267</v>
      </c>
      <c r="O661" s="154" t="s">
        <v>6218</v>
      </c>
      <c r="Q661" s="129">
        <v>58.455445544554451</v>
      </c>
      <c r="R661" s="129">
        <v>61.544554455445549</v>
      </c>
      <c r="S661" s="129">
        <v>120</v>
      </c>
      <c r="T661" s="154" t="s">
        <v>6215</v>
      </c>
      <c r="U661" s="154" t="s">
        <v>6474</v>
      </c>
      <c r="V661" s="154" t="s">
        <v>6215</v>
      </c>
      <c r="W661" s="154" t="s">
        <v>6219</v>
      </c>
      <c r="Y661" s="98">
        <v>3</v>
      </c>
      <c r="Z661" s="98">
        <v>3</v>
      </c>
      <c r="AA661" s="98">
        <v>2</v>
      </c>
      <c r="AB661" s="98">
        <v>8</v>
      </c>
      <c r="AC661" s="154" t="s">
        <v>6220</v>
      </c>
      <c r="AD661" s="154" t="s">
        <v>11730</v>
      </c>
      <c r="AF661" s="12">
        <v>2</v>
      </c>
      <c r="AG661" s="12">
        <v>4</v>
      </c>
      <c r="AH661" s="12">
        <v>6</v>
      </c>
      <c r="AJ661" s="355">
        <v>15000</v>
      </c>
      <c r="AK661" s="355">
        <v>7000</v>
      </c>
      <c r="AL661" s="98" t="s">
        <v>8267</v>
      </c>
      <c r="AM661" s="98" t="s">
        <v>6215</v>
      </c>
      <c r="AN661" s="98" t="s">
        <v>6262</v>
      </c>
      <c r="AP661" s="264">
        <v>3500</v>
      </c>
      <c r="AQ661" s="113">
        <f>(AP661*3)/129.2404</f>
        <v>81.243945391688669</v>
      </c>
      <c r="AR661" s="113">
        <v>6000</v>
      </c>
      <c r="AS661" s="154" t="s">
        <v>6223</v>
      </c>
      <c r="AT661" s="356">
        <v>75000</v>
      </c>
      <c r="AU661" s="356">
        <v>237500</v>
      </c>
      <c r="AV661" s="356">
        <v>110000</v>
      </c>
      <c r="AX661" s="154" t="s">
        <v>6215</v>
      </c>
      <c r="AY661" s="154" t="s">
        <v>6215</v>
      </c>
      <c r="AZ661" s="154" t="s">
        <v>6215</v>
      </c>
      <c r="BA661" s="154" t="s">
        <v>6215</v>
      </c>
      <c r="BB661" s="154" t="s">
        <v>6218</v>
      </c>
      <c r="BC661" s="154" t="s">
        <v>9150</v>
      </c>
      <c r="BD661" s="154" t="s">
        <v>11731</v>
      </c>
      <c r="BE661" s="154" t="s">
        <v>6218</v>
      </c>
      <c r="BF661" s="154" t="s">
        <v>6235</v>
      </c>
    </row>
    <row r="662" spans="1:59" x14ac:dyDescent="0.35">
      <c r="A662" s="98" t="s">
        <v>7042</v>
      </c>
      <c r="B662" s="17">
        <v>45090.583981481483</v>
      </c>
      <c r="C662" s="98" t="s">
        <v>957</v>
      </c>
      <c r="D662" s="98" t="s">
        <v>6976</v>
      </c>
      <c r="E662" s="98" t="s">
        <v>956</v>
      </c>
      <c r="F662" s="98" t="s">
        <v>6293</v>
      </c>
      <c r="G662" s="98" t="s">
        <v>1245</v>
      </c>
      <c r="H662" s="115">
        <v>2012</v>
      </c>
      <c r="I662" s="98" t="s">
        <v>6214</v>
      </c>
      <c r="J662" s="98" t="s">
        <v>6215</v>
      </c>
      <c r="K662" s="98" t="s">
        <v>6216</v>
      </c>
      <c r="L662" s="98" t="s">
        <v>6215</v>
      </c>
      <c r="M662" s="98" t="s">
        <v>6267</v>
      </c>
      <c r="O662" s="98" t="s">
        <v>6218</v>
      </c>
      <c r="S662" s="107">
        <v>100</v>
      </c>
      <c r="T662" s="98" t="s">
        <v>6215</v>
      </c>
      <c r="V662" s="98" t="s">
        <v>6218</v>
      </c>
      <c r="W662" s="98" t="s">
        <v>6219</v>
      </c>
      <c r="AB662" s="98">
        <v>14</v>
      </c>
      <c r="AC662" s="98" t="s">
        <v>6220</v>
      </c>
      <c r="AD662" s="98" t="s">
        <v>6977</v>
      </c>
      <c r="AJ662" s="18"/>
      <c r="AK662" s="18"/>
      <c r="AM662" s="98" t="s">
        <v>6215</v>
      </c>
      <c r="AN662" s="98" t="s">
        <v>6262</v>
      </c>
      <c r="AP662" s="264">
        <v>4500</v>
      </c>
      <c r="AQ662" s="113">
        <f t="shared" ref="AQ662:AQ693" si="32">(AP662*3)/129.2343</f>
        <v>104.46143167874165</v>
      </c>
      <c r="AR662" s="18">
        <v>8500</v>
      </c>
      <c r="AS662" s="141" t="s">
        <v>6223</v>
      </c>
      <c r="AT662" s="96"/>
      <c r="AU662" s="18"/>
      <c r="AV662" s="18"/>
      <c r="AX662" s="98" t="s">
        <v>6215</v>
      </c>
      <c r="AY662" s="98" t="s">
        <v>6215</v>
      </c>
      <c r="AZ662" s="98" t="s">
        <v>6215</v>
      </c>
      <c r="BA662" s="98" t="s">
        <v>6215</v>
      </c>
      <c r="BB662" s="98" t="s">
        <v>6215</v>
      </c>
      <c r="BD662" s="98" t="s">
        <v>6978</v>
      </c>
      <c r="BF662" s="98" t="s">
        <v>6235</v>
      </c>
      <c r="BG662" s="98" t="s">
        <v>6979</v>
      </c>
    </row>
    <row r="663" spans="1:59" x14ac:dyDescent="0.35">
      <c r="A663" s="98" t="s">
        <v>6975</v>
      </c>
      <c r="B663" s="17">
        <v>45125.548541666663</v>
      </c>
      <c r="C663" s="98" t="s">
        <v>7364</v>
      </c>
      <c r="D663" s="98" t="s">
        <v>7365</v>
      </c>
      <c r="E663" s="98" t="s">
        <v>32</v>
      </c>
      <c r="F663" s="98" t="s">
        <v>6213</v>
      </c>
      <c r="G663" s="98" t="s">
        <v>1245</v>
      </c>
      <c r="H663" s="115">
        <v>2015</v>
      </c>
      <c r="I663" s="98" t="s">
        <v>6230</v>
      </c>
      <c r="J663" s="98" t="s">
        <v>6215</v>
      </c>
      <c r="K663" s="98" t="s">
        <v>6216</v>
      </c>
      <c r="L663" s="98" t="s">
        <v>6215</v>
      </c>
      <c r="M663" s="98" t="s">
        <v>6217</v>
      </c>
      <c r="O663" s="98" t="s">
        <v>6215</v>
      </c>
      <c r="S663" s="107">
        <v>121</v>
      </c>
      <c r="T663" s="98" t="s">
        <v>6215</v>
      </c>
      <c r="V663" s="98" t="s">
        <v>6215</v>
      </c>
      <c r="W663" s="98" t="s">
        <v>6219</v>
      </c>
      <c r="AB663" s="98">
        <v>10</v>
      </c>
      <c r="AC663" s="98" t="s">
        <v>6220</v>
      </c>
      <c r="AD663" s="98" t="s">
        <v>7366</v>
      </c>
      <c r="AJ663" s="18"/>
      <c r="AK663" s="18"/>
      <c r="AM663" s="98" t="s">
        <v>6215</v>
      </c>
      <c r="AN663" s="98" t="s">
        <v>6233</v>
      </c>
      <c r="AP663" s="264">
        <v>3300</v>
      </c>
      <c r="AQ663" s="113">
        <f t="shared" si="32"/>
        <v>76.605049897743868</v>
      </c>
      <c r="AR663" s="18">
        <v>7000</v>
      </c>
      <c r="AS663" s="141" t="s">
        <v>6223</v>
      </c>
      <c r="AT663" s="96"/>
      <c r="AU663" s="18">
        <v>488600</v>
      </c>
      <c r="AV663" s="18"/>
      <c r="AX663" s="98" t="s">
        <v>6218</v>
      </c>
      <c r="AY663" s="98" t="s">
        <v>6215</v>
      </c>
      <c r="AZ663" s="98" t="s">
        <v>6218</v>
      </c>
      <c r="BA663" s="98" t="s">
        <v>6218</v>
      </c>
      <c r="BB663" s="98" t="s">
        <v>6218</v>
      </c>
      <c r="BD663" s="98" t="s">
        <v>7367</v>
      </c>
      <c r="BF663" s="98" t="s">
        <v>6218</v>
      </c>
      <c r="BG663" s="98" t="s">
        <v>7368</v>
      </c>
    </row>
    <row r="664" spans="1:59" x14ac:dyDescent="0.35">
      <c r="A664" s="98" t="s">
        <v>7363</v>
      </c>
      <c r="B664" s="17">
        <v>45099.50199074074</v>
      </c>
      <c r="C664" s="98" t="s">
        <v>7037</v>
      </c>
      <c r="D664" s="242" t="s">
        <v>7038</v>
      </c>
      <c r="E664" s="141" t="s">
        <v>14</v>
      </c>
      <c r="F664" s="98" t="s">
        <v>6213</v>
      </c>
      <c r="G664" s="98" t="s">
        <v>1248</v>
      </c>
      <c r="H664" s="115">
        <v>2014</v>
      </c>
      <c r="I664" s="98" t="s">
        <v>6230</v>
      </c>
      <c r="J664" s="98" t="s">
        <v>6215</v>
      </c>
      <c r="K664" s="98" t="s">
        <v>6216</v>
      </c>
      <c r="L664" s="98" t="s">
        <v>6215</v>
      </c>
      <c r="M664" s="98" t="s">
        <v>6217</v>
      </c>
      <c r="O664" s="98" t="s">
        <v>6218</v>
      </c>
      <c r="Q664" s="107">
        <v>372</v>
      </c>
      <c r="R664" s="107">
        <v>389</v>
      </c>
      <c r="S664" s="107">
        <f>SUM(Q664:R664)</f>
        <v>761</v>
      </c>
      <c r="T664" s="98" t="s">
        <v>6215</v>
      </c>
      <c r="V664" s="98" t="s">
        <v>6218</v>
      </c>
      <c r="W664" s="98" t="s">
        <v>6219</v>
      </c>
      <c r="AB664" s="98">
        <v>7</v>
      </c>
      <c r="AC664" s="98" t="s">
        <v>6220</v>
      </c>
      <c r="AD664" s="98" t="s">
        <v>7039</v>
      </c>
      <c r="AJ664" s="18"/>
      <c r="AK664" s="18"/>
      <c r="AN664" s="98" t="s">
        <v>6233</v>
      </c>
      <c r="AP664" s="264">
        <v>4600</v>
      </c>
      <c r="AQ664" s="113">
        <f t="shared" si="32"/>
        <v>106.78279682715812</v>
      </c>
      <c r="AR664" s="18">
        <v>4600</v>
      </c>
      <c r="AS664" s="141" t="s">
        <v>6223</v>
      </c>
      <c r="AT664" s="96"/>
      <c r="AU664" s="18"/>
      <c r="AV664" s="18"/>
      <c r="AX664" s="98" t="s">
        <v>6215</v>
      </c>
      <c r="AY664" s="98" t="s">
        <v>6215</v>
      </c>
      <c r="AZ664" s="98" t="s">
        <v>6215</v>
      </c>
      <c r="BA664" s="98" t="s">
        <v>6215</v>
      </c>
      <c r="BB664" s="98" t="s">
        <v>6218</v>
      </c>
      <c r="BD664" s="98" t="s">
        <v>7040</v>
      </c>
      <c r="BF664" s="98" t="s">
        <v>6235</v>
      </c>
      <c r="BG664" s="98" t="s">
        <v>7041</v>
      </c>
    </row>
    <row r="665" spans="1:59" x14ac:dyDescent="0.35">
      <c r="A665" s="98" t="s">
        <v>7036</v>
      </c>
      <c r="B665" s="17">
        <v>45189.601226851853</v>
      </c>
      <c r="C665" s="98" t="s">
        <v>2032</v>
      </c>
      <c r="D665" s="98" t="s">
        <v>6345</v>
      </c>
      <c r="E665" s="141" t="s">
        <v>14</v>
      </c>
      <c r="F665" s="98" t="s">
        <v>6213</v>
      </c>
      <c r="G665" s="98" t="s">
        <v>1245</v>
      </c>
      <c r="H665" s="115">
        <v>2004</v>
      </c>
      <c r="I665" s="98" t="s">
        <v>6214</v>
      </c>
      <c r="J665" s="98" t="s">
        <v>6215</v>
      </c>
      <c r="K665" s="98" t="s">
        <v>6216</v>
      </c>
      <c r="L665" s="98" t="s">
        <v>6215</v>
      </c>
      <c r="M665" s="98" t="s">
        <v>6217</v>
      </c>
      <c r="O665" s="98" t="s">
        <v>6215</v>
      </c>
      <c r="Q665" s="107">
        <v>200</v>
      </c>
      <c r="R665" s="107">
        <v>250</v>
      </c>
      <c r="S665" s="107">
        <v>450</v>
      </c>
      <c r="T665" s="98" t="s">
        <v>6215</v>
      </c>
      <c r="V665" s="98" t="s">
        <v>6215</v>
      </c>
      <c r="W665" s="98" t="s">
        <v>6219</v>
      </c>
      <c r="AB665" s="98">
        <v>4</v>
      </c>
      <c r="AC665" s="98" t="s">
        <v>6220</v>
      </c>
      <c r="AD665" s="98" t="s">
        <v>8080</v>
      </c>
      <c r="AJ665" s="18"/>
      <c r="AK665" s="18"/>
      <c r="AM665" s="98" t="s">
        <v>6215</v>
      </c>
      <c r="AN665" s="98" t="s">
        <v>6262</v>
      </c>
      <c r="AP665" s="264">
        <v>3500</v>
      </c>
      <c r="AQ665" s="113">
        <f t="shared" si="32"/>
        <v>81.247780194576833</v>
      </c>
      <c r="AR665" s="18">
        <v>6800</v>
      </c>
      <c r="AS665" s="141" t="s">
        <v>6223</v>
      </c>
      <c r="AT665" s="96"/>
      <c r="AU665" s="18">
        <v>300000</v>
      </c>
      <c r="AV665" s="18"/>
      <c r="AX665" s="98" t="s">
        <v>6215</v>
      </c>
      <c r="AY665" s="98" t="s">
        <v>6215</v>
      </c>
      <c r="AZ665" s="98" t="s">
        <v>6215</v>
      </c>
      <c r="BA665" s="98" t="s">
        <v>6215</v>
      </c>
      <c r="BB665" s="98" t="s">
        <v>6218</v>
      </c>
      <c r="BD665" s="98" t="s">
        <v>8081</v>
      </c>
      <c r="BF665" s="98" t="s">
        <v>6235</v>
      </c>
      <c r="BG665" s="98" t="s">
        <v>8082</v>
      </c>
    </row>
    <row r="666" spans="1:59" x14ac:dyDescent="0.35">
      <c r="A666" s="98" t="s">
        <v>8851</v>
      </c>
      <c r="B666" s="17">
        <v>45360</v>
      </c>
      <c r="C666" t="s">
        <v>8867</v>
      </c>
      <c r="D666" t="s">
        <v>6737</v>
      </c>
      <c r="E666" s="98" t="s">
        <v>32</v>
      </c>
      <c r="F666" t="s">
        <v>6213</v>
      </c>
      <c r="G666" t="s">
        <v>1245</v>
      </c>
      <c r="H666" s="275">
        <v>2016</v>
      </c>
      <c r="I666" t="s">
        <v>6214</v>
      </c>
      <c r="J666" t="s">
        <v>6215</v>
      </c>
      <c r="K666" t="s">
        <v>6216</v>
      </c>
      <c r="L666" t="s">
        <v>6215</v>
      </c>
      <c r="M666" t="s">
        <v>6217</v>
      </c>
      <c r="O666" t="s">
        <v>6215</v>
      </c>
      <c r="S666" s="107">
        <v>78</v>
      </c>
      <c r="T666" s="98" t="s">
        <v>6215</v>
      </c>
      <c r="U666" t="s">
        <v>6474</v>
      </c>
      <c r="V666" t="s">
        <v>6218</v>
      </c>
      <c r="W666" t="s">
        <v>6268</v>
      </c>
      <c r="Y666" s="98">
        <v>1</v>
      </c>
      <c r="Z666" s="98">
        <v>1</v>
      </c>
      <c r="AA666" s="98">
        <v>0</v>
      </c>
      <c r="AB666" s="98">
        <f>SUM(Y666:AA666)</f>
        <v>2</v>
      </c>
      <c r="AC666" t="s">
        <v>6220</v>
      </c>
      <c r="AD666" t="s">
        <v>8868</v>
      </c>
      <c r="AF666" s="12">
        <v>1</v>
      </c>
      <c r="AG666" s="12">
        <v>4</v>
      </c>
      <c r="AH666" s="12">
        <f>SUM(AF666:AG666)</f>
        <v>5</v>
      </c>
      <c r="AJ666" s="238">
        <v>13000</v>
      </c>
      <c r="AK666" s="238">
        <v>10000</v>
      </c>
      <c r="AL666" t="s">
        <v>7392</v>
      </c>
      <c r="AM666" t="s">
        <v>6215</v>
      </c>
      <c r="AN666" t="s">
        <v>6262</v>
      </c>
      <c r="AP666" s="149">
        <v>4300</v>
      </c>
      <c r="AQ666" s="113">
        <f t="shared" si="32"/>
        <v>99.818701381908681</v>
      </c>
      <c r="AR666">
        <v>6100</v>
      </c>
      <c r="AS666" s="141" t="s">
        <v>6223</v>
      </c>
      <c r="AT666" s="298">
        <v>450000</v>
      </c>
      <c r="AU666" s="18">
        <v>150000</v>
      </c>
      <c r="AV666" s="18">
        <v>80000</v>
      </c>
      <c r="AX666" t="s">
        <v>6215</v>
      </c>
      <c r="AY666" t="s">
        <v>6215</v>
      </c>
      <c r="AZ666" t="s">
        <v>6215</v>
      </c>
      <c r="BA666" t="s">
        <v>6215</v>
      </c>
      <c r="BB666" t="s">
        <v>6218</v>
      </c>
      <c r="BC666" t="s">
        <v>6235</v>
      </c>
      <c r="BD666" t="s">
        <v>7311</v>
      </c>
      <c r="BE666" t="s">
        <v>6218</v>
      </c>
      <c r="BF666" t="s">
        <v>6235</v>
      </c>
    </row>
    <row r="667" spans="1:59" x14ac:dyDescent="0.35">
      <c r="A667" s="98" t="s">
        <v>8079</v>
      </c>
      <c r="B667" s="289">
        <v>45236</v>
      </c>
      <c r="C667" s="98" t="s">
        <v>8264</v>
      </c>
      <c r="D667" s="242" t="s">
        <v>8265</v>
      </c>
      <c r="E667" s="244" t="s">
        <v>24</v>
      </c>
      <c r="F667" s="242" t="s">
        <v>6286</v>
      </c>
      <c r="G667" s="242" t="s">
        <v>1245</v>
      </c>
      <c r="H667" s="276">
        <v>2000</v>
      </c>
      <c r="I667" s="242" t="s">
        <v>6294</v>
      </c>
      <c r="J667" s="242" t="s">
        <v>6215</v>
      </c>
      <c r="K667" s="242" t="s">
        <v>6216</v>
      </c>
      <c r="L667" s="242" t="s">
        <v>6215</v>
      </c>
      <c r="M667" s="242" t="s">
        <v>6267</v>
      </c>
      <c r="N667" s="242"/>
      <c r="O667" s="242" t="s">
        <v>6215</v>
      </c>
      <c r="S667" s="241">
        <v>281</v>
      </c>
      <c r="T667" s="242" t="s">
        <v>6215</v>
      </c>
      <c r="U667" s="242" t="s">
        <v>7390</v>
      </c>
      <c r="V667" s="242" t="s">
        <v>6218</v>
      </c>
      <c r="W667" s="242" t="s">
        <v>6268</v>
      </c>
      <c r="Y667" s="242">
        <v>6</v>
      </c>
      <c r="Z667" s="242">
        <v>6</v>
      </c>
      <c r="AA667" s="242">
        <v>0</v>
      </c>
      <c r="AB667" s="242">
        <v>12</v>
      </c>
      <c r="AC667" s="242" t="s">
        <v>6220</v>
      </c>
      <c r="AD667" s="242" t="s">
        <v>8266</v>
      </c>
      <c r="AF667" s="290">
        <v>5</v>
      </c>
      <c r="AG667" s="290">
        <v>6</v>
      </c>
      <c r="AH667" s="290">
        <v>11</v>
      </c>
      <c r="AJ667" s="269">
        <v>6000</v>
      </c>
      <c r="AK667" s="269">
        <v>3000</v>
      </c>
      <c r="AL667" s="242" t="s">
        <v>8267</v>
      </c>
      <c r="AM667" s="242" t="s">
        <v>6215</v>
      </c>
      <c r="AN667" s="242" t="s">
        <v>6262</v>
      </c>
      <c r="AP667" s="264">
        <v>4600</v>
      </c>
      <c r="AQ667" s="113">
        <f t="shared" si="32"/>
        <v>106.78279682715812</v>
      </c>
      <c r="AR667" s="18">
        <v>6000</v>
      </c>
      <c r="AS667" s="141" t="s">
        <v>6223</v>
      </c>
      <c r="AT667" s="96">
        <v>15000</v>
      </c>
      <c r="AU667" s="18">
        <v>180000</v>
      </c>
      <c r="AV667" s="18"/>
      <c r="AX667" s="242" t="s">
        <v>6215</v>
      </c>
      <c r="AY667" s="242" t="s">
        <v>6215</v>
      </c>
      <c r="AZ667" s="242" t="s">
        <v>6215</v>
      </c>
      <c r="BA667" s="242" t="s">
        <v>6215</v>
      </c>
      <c r="BB667" s="242" t="s">
        <v>6215</v>
      </c>
      <c r="BC667" s="242" t="s">
        <v>8268</v>
      </c>
      <c r="BD667" s="242" t="s">
        <v>8269</v>
      </c>
      <c r="BE667" s="242" t="s">
        <v>6218</v>
      </c>
      <c r="BF667" s="242" t="s">
        <v>6760</v>
      </c>
      <c r="BG667" s="98" t="s">
        <v>8270</v>
      </c>
    </row>
    <row r="668" spans="1:59" x14ac:dyDescent="0.35">
      <c r="A668" s="98" t="s">
        <v>8263</v>
      </c>
      <c r="B668" s="289">
        <v>45237.568101851903</v>
      </c>
      <c r="C668" s="242" t="s">
        <v>1354</v>
      </c>
      <c r="D668" s="242" t="s">
        <v>7807</v>
      </c>
      <c r="E668" t="s">
        <v>355</v>
      </c>
      <c r="F668" s="242" t="s">
        <v>6213</v>
      </c>
      <c r="G668" s="242" t="s">
        <v>1248</v>
      </c>
      <c r="H668" s="291">
        <v>2015</v>
      </c>
      <c r="I668" s="242" t="s">
        <v>6214</v>
      </c>
      <c r="J668" s="242" t="s">
        <v>6215</v>
      </c>
      <c r="K668" s="242" t="s">
        <v>6216</v>
      </c>
      <c r="L668" s="242" t="s">
        <v>6215</v>
      </c>
      <c r="M668" s="242" t="s">
        <v>6217</v>
      </c>
      <c r="N668" s="242"/>
      <c r="O668" s="242" t="s">
        <v>6218</v>
      </c>
      <c r="S668" s="241">
        <v>220</v>
      </c>
      <c r="T668" s="242" t="s">
        <v>6215</v>
      </c>
      <c r="U668" s="242" t="s">
        <v>7390</v>
      </c>
      <c r="V668" s="242" t="s">
        <v>6218</v>
      </c>
      <c r="W668" s="242" t="s">
        <v>6268</v>
      </c>
      <c r="Y668" s="242">
        <v>2</v>
      </c>
      <c r="Z668" s="242">
        <v>2</v>
      </c>
      <c r="AA668" s="242">
        <v>0</v>
      </c>
      <c r="AB668" s="242">
        <v>4</v>
      </c>
      <c r="AC668" s="242" t="s">
        <v>6254</v>
      </c>
      <c r="AD668" s="242" t="s">
        <v>8284</v>
      </c>
      <c r="AF668" s="290"/>
      <c r="AG668" s="290"/>
      <c r="AH668" s="290"/>
      <c r="AJ668" s="269">
        <v>10000</v>
      </c>
      <c r="AK668" s="269">
        <v>5000</v>
      </c>
      <c r="AL668" s="242" t="s">
        <v>7392</v>
      </c>
      <c r="AM668" s="242" t="s">
        <v>6215</v>
      </c>
      <c r="AN668" s="242" t="s">
        <v>6233</v>
      </c>
      <c r="AP668" s="264">
        <v>4800</v>
      </c>
      <c r="AQ668" s="113">
        <f t="shared" si="32"/>
        <v>111.42552712399109</v>
      </c>
      <c r="AR668" s="18">
        <v>8000</v>
      </c>
      <c r="AS668" s="141" t="s">
        <v>6223</v>
      </c>
      <c r="AT668" s="96"/>
      <c r="AU668" s="18"/>
      <c r="AV668" s="18"/>
      <c r="AX668" s="242" t="s">
        <v>6215</v>
      </c>
      <c r="AY668" s="242" t="s">
        <v>6215</v>
      </c>
      <c r="AZ668" s="242" t="s">
        <v>6215</v>
      </c>
      <c r="BA668" s="242" t="s">
        <v>6215</v>
      </c>
      <c r="BB668" s="242" t="s">
        <v>6218</v>
      </c>
      <c r="BC668" s="242" t="s">
        <v>8285</v>
      </c>
      <c r="BD668" s="242" t="s">
        <v>8286</v>
      </c>
      <c r="BE668" s="242" t="s">
        <v>6218</v>
      </c>
      <c r="BF668" s="242" t="s">
        <v>6271</v>
      </c>
      <c r="BG668" s="98" t="s">
        <v>8287</v>
      </c>
    </row>
    <row r="669" spans="1:59" x14ac:dyDescent="0.35">
      <c r="A669" s="98" t="s">
        <v>9816</v>
      </c>
      <c r="B669" s="17">
        <v>45502</v>
      </c>
      <c r="C669" t="s">
        <v>2717</v>
      </c>
      <c r="D669" t="s">
        <v>9872</v>
      </c>
      <c r="E669" s="98" t="s">
        <v>230</v>
      </c>
      <c r="F669" t="s">
        <v>6481</v>
      </c>
      <c r="G669" t="s">
        <v>1245</v>
      </c>
      <c r="H669" s="115">
        <v>2020</v>
      </c>
      <c r="I669" t="s">
        <v>6230</v>
      </c>
      <c r="J669" t="s">
        <v>6215</v>
      </c>
      <c r="K669" t="s">
        <v>6216</v>
      </c>
      <c r="L669" t="s">
        <v>6215</v>
      </c>
      <c r="M669" t="s">
        <v>6267</v>
      </c>
      <c r="O669" t="s">
        <v>6215</v>
      </c>
      <c r="S669" s="107">
        <v>89</v>
      </c>
      <c r="T669" s="98" t="s">
        <v>6215</v>
      </c>
      <c r="U669" t="s">
        <v>7390</v>
      </c>
      <c r="V669" t="s">
        <v>6215</v>
      </c>
      <c r="W669" t="s">
        <v>6219</v>
      </c>
      <c r="Y669" s="98">
        <v>3</v>
      </c>
      <c r="Z669" s="98">
        <v>3</v>
      </c>
      <c r="AA669" s="98">
        <v>2</v>
      </c>
      <c r="AB669" s="98">
        <f>Y669+Z669+AA669</f>
        <v>8</v>
      </c>
      <c r="AC669" t="s">
        <v>6220</v>
      </c>
      <c r="AD669" t="s">
        <v>9773</v>
      </c>
      <c r="AF669" s="12">
        <v>2</v>
      </c>
      <c r="AG669" s="12">
        <v>6</v>
      </c>
      <c r="AH669" s="12">
        <f>AF669+AG669</f>
        <v>8</v>
      </c>
      <c r="AJ669" s="238">
        <v>24000</v>
      </c>
      <c r="AK669" s="238">
        <v>8000</v>
      </c>
      <c r="AL669" t="s">
        <v>7392</v>
      </c>
      <c r="AM669" t="s">
        <v>6215</v>
      </c>
      <c r="AN669" t="s">
        <v>6262</v>
      </c>
      <c r="AP669" s="238">
        <v>10250</v>
      </c>
      <c r="AQ669" s="113">
        <f t="shared" si="32"/>
        <v>237.9399277126893</v>
      </c>
      <c r="AR669" s="238">
        <v>28000</v>
      </c>
      <c r="AS669" s="141" t="s">
        <v>6223</v>
      </c>
      <c r="AT669" s="238">
        <v>200000</v>
      </c>
      <c r="AU669" s="238">
        <v>200000</v>
      </c>
      <c r="AV669" s="238">
        <v>350000</v>
      </c>
      <c r="AX669" t="s">
        <v>6215</v>
      </c>
      <c r="AY669" t="s">
        <v>6215</v>
      </c>
      <c r="AZ669" t="s">
        <v>6215</v>
      </c>
      <c r="BA669" t="s">
        <v>6215</v>
      </c>
      <c r="BB669" t="s">
        <v>6218</v>
      </c>
      <c r="BC669" t="s">
        <v>6235</v>
      </c>
      <c r="BD669" t="s">
        <v>9873</v>
      </c>
      <c r="BE669" t="s">
        <v>6215</v>
      </c>
      <c r="BF669" t="s">
        <v>6235</v>
      </c>
    </row>
    <row r="670" spans="1:59" x14ac:dyDescent="0.35">
      <c r="A670" s="98" t="s">
        <v>11237</v>
      </c>
      <c r="B670" s="117">
        <v>45758.524884259263</v>
      </c>
      <c r="C670" s="98" t="s">
        <v>4895</v>
      </c>
      <c r="D670" s="98" t="s">
        <v>9546</v>
      </c>
      <c r="E670" s="244" t="s">
        <v>44</v>
      </c>
      <c r="F670" s="98" t="s">
        <v>6213</v>
      </c>
      <c r="G670" s="98" t="s">
        <v>1245</v>
      </c>
      <c r="H670" s="98">
        <v>2022</v>
      </c>
      <c r="I670" s="98" t="s">
        <v>6230</v>
      </c>
      <c r="J670" s="98" t="s">
        <v>6218</v>
      </c>
      <c r="K670" s="98" t="s">
        <v>6216</v>
      </c>
      <c r="L670" s="98" t="s">
        <v>6215</v>
      </c>
      <c r="M670" s="98" t="s">
        <v>6217</v>
      </c>
      <c r="O670" s="98" t="s">
        <v>6218</v>
      </c>
      <c r="Q670" s="129">
        <v>68</v>
      </c>
      <c r="R670" s="129">
        <v>86</v>
      </c>
      <c r="S670" s="107">
        <v>154</v>
      </c>
      <c r="T670" s="98" t="s">
        <v>6215</v>
      </c>
      <c r="U670" s="98" t="s">
        <v>6474</v>
      </c>
      <c r="V670" s="98" t="s">
        <v>6218</v>
      </c>
      <c r="W670" s="98" t="s">
        <v>6219</v>
      </c>
      <c r="Y670" s="98" t="s">
        <v>6944</v>
      </c>
      <c r="Z670" s="98" t="s">
        <v>6944</v>
      </c>
      <c r="AA670" s="98" t="s">
        <v>6944</v>
      </c>
      <c r="AB670" s="98">
        <f>Y670+Z670+AA670</f>
        <v>3</v>
      </c>
      <c r="AC670" s="154" t="s">
        <v>6220</v>
      </c>
      <c r="AD670" s="154" t="s">
        <v>6695</v>
      </c>
      <c r="AF670" s="12" t="s">
        <v>6944</v>
      </c>
      <c r="AG670" s="12" t="s">
        <v>11143</v>
      </c>
      <c r="AH670" s="12">
        <f>AF670+AG670</f>
        <v>9</v>
      </c>
      <c r="AJ670" s="352" t="s">
        <v>11135</v>
      </c>
      <c r="AK670" s="12" t="s">
        <v>11146</v>
      </c>
      <c r="AL670" s="98" t="s">
        <v>8267</v>
      </c>
      <c r="AM670" s="98" t="s">
        <v>6215</v>
      </c>
      <c r="AN670" s="98" t="s">
        <v>6262</v>
      </c>
      <c r="AP670" s="315">
        <v>3500</v>
      </c>
      <c r="AQ670" s="113">
        <f t="shared" si="32"/>
        <v>81.247780194576833</v>
      </c>
      <c r="AR670" s="315">
        <v>5000</v>
      </c>
      <c r="AS670" s="154" t="s">
        <v>6223</v>
      </c>
      <c r="AT670" s="12" t="s">
        <v>11182</v>
      </c>
      <c r="AU670" s="284" t="s">
        <v>11130</v>
      </c>
      <c r="AV670" s="12" t="s">
        <v>11131</v>
      </c>
      <c r="AX670" s="98" t="s">
        <v>6215</v>
      </c>
      <c r="AY670" s="98" t="s">
        <v>6215</v>
      </c>
      <c r="AZ670" s="98" t="s">
        <v>6215</v>
      </c>
      <c r="BA670" s="98" t="s">
        <v>6215</v>
      </c>
      <c r="BB670" s="98" t="s">
        <v>6215</v>
      </c>
      <c r="BC670" s="98" t="s">
        <v>10239</v>
      </c>
      <c r="BD670" s="98" t="s">
        <v>9594</v>
      </c>
      <c r="BE670" s="98" t="s">
        <v>6215</v>
      </c>
      <c r="BF670" s="98" t="s">
        <v>9072</v>
      </c>
    </row>
    <row r="671" spans="1:59" x14ac:dyDescent="0.35">
      <c r="A671" s="98" t="s">
        <v>9499</v>
      </c>
      <c r="B671" s="17">
        <v>45472.593460648146</v>
      </c>
      <c r="C671" t="s">
        <v>9554</v>
      </c>
      <c r="D671" t="s">
        <v>9555</v>
      </c>
      <c r="E671" s="98" t="s">
        <v>102</v>
      </c>
      <c r="F671" t="s">
        <v>6213</v>
      </c>
      <c r="G671" t="s">
        <v>1245</v>
      </c>
      <c r="H671" s="115">
        <v>2020</v>
      </c>
      <c r="I671" t="s">
        <v>6214</v>
      </c>
      <c r="J671" t="s">
        <v>6218</v>
      </c>
      <c r="K671" t="s">
        <v>6216</v>
      </c>
      <c r="L671" t="s">
        <v>6218</v>
      </c>
      <c r="M671" t="s">
        <v>6217</v>
      </c>
      <c r="O671" t="s">
        <v>6218</v>
      </c>
      <c r="P671"/>
      <c r="S671" s="107">
        <v>52</v>
      </c>
      <c r="T671" s="98" t="s">
        <v>6215</v>
      </c>
      <c r="U671" t="s">
        <v>7390</v>
      </c>
      <c r="V671" t="s">
        <v>6218</v>
      </c>
      <c r="W671" t="s">
        <v>6268</v>
      </c>
      <c r="Y671" s="98">
        <v>1</v>
      </c>
      <c r="Z671" s="98">
        <v>1</v>
      </c>
      <c r="AA671" s="98">
        <v>0</v>
      </c>
      <c r="AB671" s="98">
        <f>SUM(Y671:AA671)</f>
        <v>2</v>
      </c>
      <c r="AC671" t="s">
        <v>6220</v>
      </c>
      <c r="AD671" t="s">
        <v>9556</v>
      </c>
      <c r="AF671" s="12">
        <v>1</v>
      </c>
      <c r="AG671" s="12">
        <v>3</v>
      </c>
      <c r="AH671" s="12">
        <f>AF671+AG671</f>
        <v>4</v>
      </c>
      <c r="AJ671" s="238">
        <v>6000</v>
      </c>
      <c r="AK671" s="238">
        <v>7000</v>
      </c>
      <c r="AL671" t="s">
        <v>6474</v>
      </c>
      <c r="AM671" t="s">
        <v>6215</v>
      </c>
      <c r="AN671" t="s">
        <v>6262</v>
      </c>
      <c r="AP671" s="238">
        <v>3500</v>
      </c>
      <c r="AQ671" s="113">
        <f t="shared" si="32"/>
        <v>81.247780194576833</v>
      </c>
      <c r="AR671" s="238">
        <v>3500</v>
      </c>
      <c r="AS671" s="141" t="s">
        <v>6223</v>
      </c>
      <c r="AT671" s="282">
        <v>80000</v>
      </c>
      <c r="AU671" s="283">
        <v>80000</v>
      </c>
      <c r="AV671" s="283">
        <v>20000</v>
      </c>
      <c r="AX671" t="s">
        <v>6215</v>
      </c>
      <c r="AY671" t="s">
        <v>6215</v>
      </c>
      <c r="AZ671" t="s">
        <v>6215</v>
      </c>
      <c r="BA671" t="s">
        <v>6215</v>
      </c>
      <c r="BB671" t="s">
        <v>6218</v>
      </c>
      <c r="BC671" t="s">
        <v>7311</v>
      </c>
      <c r="BD671" t="s">
        <v>7456</v>
      </c>
      <c r="BE671" t="s">
        <v>6218</v>
      </c>
      <c r="BF671" t="s">
        <v>6218</v>
      </c>
    </row>
    <row r="672" spans="1:59" x14ac:dyDescent="0.35">
      <c r="A672" s="98" t="s">
        <v>8283</v>
      </c>
      <c r="B672" s="17">
        <v>45112.490555555552</v>
      </c>
      <c r="C672" s="98" t="s">
        <v>1004</v>
      </c>
      <c r="D672" s="98" t="s">
        <v>7208</v>
      </c>
      <c r="E672" s="98" t="s">
        <v>32</v>
      </c>
      <c r="F672" s="98" t="s">
        <v>6213</v>
      </c>
      <c r="G672" s="98" t="s">
        <v>1245</v>
      </c>
      <c r="H672" s="115">
        <v>2013</v>
      </c>
      <c r="I672" s="98" t="s">
        <v>6214</v>
      </c>
      <c r="J672" s="98" t="s">
        <v>6215</v>
      </c>
      <c r="K672" s="98" t="s">
        <v>6216</v>
      </c>
      <c r="L672" s="98" t="s">
        <v>6215</v>
      </c>
      <c r="M672" s="98" t="s">
        <v>6217</v>
      </c>
      <c r="O672" s="98" t="s">
        <v>6215</v>
      </c>
      <c r="S672" s="107">
        <v>60</v>
      </c>
      <c r="T672" s="98" t="s">
        <v>6215</v>
      </c>
      <c r="V672" s="98" t="s">
        <v>6215</v>
      </c>
      <c r="W672" s="98" t="s">
        <v>6219</v>
      </c>
      <c r="AB672" s="98">
        <v>3</v>
      </c>
      <c r="AC672" s="98" t="s">
        <v>6220</v>
      </c>
      <c r="AD672" s="98" t="s">
        <v>7209</v>
      </c>
      <c r="AJ672" s="18"/>
      <c r="AK672" s="18"/>
      <c r="AM672" s="98" t="s">
        <v>6215</v>
      </c>
      <c r="AN672" s="98" t="s">
        <v>6476</v>
      </c>
      <c r="AP672" s="264">
        <v>3000</v>
      </c>
      <c r="AQ672" s="113">
        <f t="shared" si="32"/>
        <v>69.640954452494427</v>
      </c>
      <c r="AR672" s="18">
        <v>6200</v>
      </c>
      <c r="AS672" s="141" t="s">
        <v>6223</v>
      </c>
      <c r="AT672" s="96"/>
      <c r="AU672" s="18">
        <v>500000</v>
      </c>
      <c r="AV672" s="18"/>
      <c r="AX672" s="98" t="s">
        <v>6218</v>
      </c>
      <c r="AY672" s="98" t="s">
        <v>6218</v>
      </c>
      <c r="AZ672" s="98" t="s">
        <v>6218</v>
      </c>
      <c r="BA672" s="98" t="s">
        <v>6218</v>
      </c>
      <c r="BB672" s="98" t="s">
        <v>6218</v>
      </c>
      <c r="BD672" s="98" t="s">
        <v>7210</v>
      </c>
      <c r="BF672" s="98" t="s">
        <v>6235</v>
      </c>
      <c r="BG672" s="98" t="s">
        <v>7211</v>
      </c>
    </row>
    <row r="673" spans="1:59" x14ac:dyDescent="0.35">
      <c r="A673" s="98" t="s">
        <v>8888</v>
      </c>
      <c r="B673" s="17">
        <v>45364.758946759262</v>
      </c>
      <c r="C673" t="s">
        <v>1975</v>
      </c>
      <c r="D673" s="154" t="s">
        <v>8900</v>
      </c>
      <c r="E673" s="244" t="s">
        <v>306</v>
      </c>
      <c r="F673" t="s">
        <v>6334</v>
      </c>
      <c r="G673" t="s">
        <v>1248</v>
      </c>
      <c r="H673" s="275">
        <v>2014</v>
      </c>
      <c r="I673" t="s">
        <v>6214</v>
      </c>
      <c r="J673" t="s">
        <v>6215</v>
      </c>
      <c r="K673" t="s">
        <v>6216</v>
      </c>
      <c r="L673" t="s">
        <v>6215</v>
      </c>
      <c r="M673" t="s">
        <v>6267</v>
      </c>
      <c r="O673" t="s">
        <v>6215</v>
      </c>
      <c r="Q673" s="107">
        <v>93</v>
      </c>
      <c r="R673" s="107">
        <v>103</v>
      </c>
      <c r="S673" s="107">
        <v>196</v>
      </c>
      <c r="T673" s="98" t="s">
        <v>6215</v>
      </c>
      <c r="U673" t="s">
        <v>7390</v>
      </c>
      <c r="V673" t="s">
        <v>6215</v>
      </c>
      <c r="W673" t="s">
        <v>6219</v>
      </c>
      <c r="Y673" s="98">
        <v>4</v>
      </c>
      <c r="Z673" s="98">
        <v>4</v>
      </c>
      <c r="AA673" s="98">
        <v>0</v>
      </c>
      <c r="AB673" s="98">
        <f>SUM(Y673:AA673)</f>
        <v>8</v>
      </c>
      <c r="AC673" t="s">
        <v>6220</v>
      </c>
      <c r="AD673" t="s">
        <v>8753</v>
      </c>
      <c r="AF673" s="12">
        <v>6</v>
      </c>
      <c r="AG673" s="12">
        <v>7</v>
      </c>
      <c r="AH673" s="12">
        <f>SUM(AF673:AG673)</f>
        <v>13</v>
      </c>
      <c r="AJ673" s="238">
        <v>18000</v>
      </c>
      <c r="AK673" s="238">
        <v>7000</v>
      </c>
      <c r="AL673" t="s">
        <v>8449</v>
      </c>
      <c r="AM673" t="s">
        <v>6215</v>
      </c>
      <c r="AN673" t="s">
        <v>6233</v>
      </c>
      <c r="AP673" s="149">
        <v>4000</v>
      </c>
      <c r="AQ673" s="113">
        <f t="shared" si="32"/>
        <v>92.85460593665924</v>
      </c>
      <c r="AR673">
        <v>10000</v>
      </c>
      <c r="AS673" s="141" t="s">
        <v>6223</v>
      </c>
      <c r="AT673" s="96">
        <v>12000</v>
      </c>
      <c r="AU673" s="18">
        <v>140000</v>
      </c>
      <c r="AV673" s="18">
        <v>40000</v>
      </c>
      <c r="AX673" t="s">
        <v>6215</v>
      </c>
      <c r="AY673" t="s">
        <v>6215</v>
      </c>
      <c r="AZ673" t="s">
        <v>6215</v>
      </c>
      <c r="BA673" t="s">
        <v>6215</v>
      </c>
      <c r="BB673" t="s">
        <v>6218</v>
      </c>
      <c r="BC673" t="s">
        <v>8901</v>
      </c>
      <c r="BD673" t="s">
        <v>8902</v>
      </c>
      <c r="BE673" t="s">
        <v>6218</v>
      </c>
      <c r="BF673" t="s">
        <v>6299</v>
      </c>
    </row>
    <row r="674" spans="1:59" x14ac:dyDescent="0.35">
      <c r="A674" s="98" t="s">
        <v>8697</v>
      </c>
      <c r="B674" s="17">
        <v>45302.650254629603</v>
      </c>
      <c r="C674" s="141" t="s">
        <v>1632</v>
      </c>
      <c r="D674" s="141" t="s">
        <v>6345</v>
      </c>
      <c r="E674" s="141" t="s">
        <v>256</v>
      </c>
      <c r="F674" s="141" t="s">
        <v>6286</v>
      </c>
      <c r="G674" s="141" t="s">
        <v>1248</v>
      </c>
      <c r="H674" s="288">
        <v>1997</v>
      </c>
      <c r="I674" s="141" t="s">
        <v>6230</v>
      </c>
      <c r="J674" s="141" t="s">
        <v>6218</v>
      </c>
      <c r="K674" s="141" t="s">
        <v>6216</v>
      </c>
      <c r="L674" s="141" t="s">
        <v>6215</v>
      </c>
      <c r="M674" s="141" t="s">
        <v>6231</v>
      </c>
      <c r="N674" s="141"/>
      <c r="O674" s="141" t="s">
        <v>6218</v>
      </c>
      <c r="Q674" s="237"/>
      <c r="R674" s="237"/>
      <c r="S674" s="237">
        <v>201</v>
      </c>
      <c r="T674" s="141" t="s">
        <v>6215</v>
      </c>
      <c r="U674" s="141" t="s">
        <v>7390</v>
      </c>
      <c r="V674" s="141" t="s">
        <v>6218</v>
      </c>
      <c r="W674" s="141" t="s">
        <v>6219</v>
      </c>
      <c r="Y674" s="141">
        <v>2</v>
      </c>
      <c r="Z674" s="141">
        <v>2</v>
      </c>
      <c r="AA674" s="141">
        <v>2</v>
      </c>
      <c r="AB674" s="141">
        <f>SUM(Y674:AA674)</f>
        <v>6</v>
      </c>
      <c r="AC674" s="141" t="s">
        <v>6254</v>
      </c>
      <c r="AD674" s="141" t="s">
        <v>6271</v>
      </c>
      <c r="AF674" s="286">
        <v>4</v>
      </c>
      <c r="AG674" s="286">
        <v>6</v>
      </c>
      <c r="AH674" s="12">
        <f>SUM(AF674:AG674)</f>
        <v>10</v>
      </c>
      <c r="AJ674" s="273">
        <v>15000</v>
      </c>
      <c r="AK674" s="273">
        <v>7000</v>
      </c>
      <c r="AL674" s="141" t="s">
        <v>6474</v>
      </c>
      <c r="AM674" s="141" t="s">
        <v>6215</v>
      </c>
      <c r="AN674" s="141" t="s">
        <v>6233</v>
      </c>
      <c r="AP674" s="297">
        <v>3000</v>
      </c>
      <c r="AQ674" s="113">
        <f t="shared" si="32"/>
        <v>69.640954452494427</v>
      </c>
      <c r="AR674" s="273">
        <v>6000</v>
      </c>
      <c r="AS674" s="141" t="s">
        <v>6223</v>
      </c>
      <c r="AT674" s="267">
        <v>7000</v>
      </c>
      <c r="AU674" s="273">
        <v>300000</v>
      </c>
      <c r="AV674" s="273">
        <v>140000</v>
      </c>
      <c r="AX674" s="141" t="s">
        <v>6215</v>
      </c>
      <c r="AY674" s="141" t="s">
        <v>6215</v>
      </c>
      <c r="AZ674" s="141" t="s">
        <v>6215</v>
      </c>
      <c r="BA674" s="141" t="s">
        <v>6215</v>
      </c>
      <c r="BB674" s="141" t="s">
        <v>6215</v>
      </c>
      <c r="BC674" s="141" t="s">
        <v>7417</v>
      </c>
      <c r="BD674" s="141" t="s">
        <v>8603</v>
      </c>
      <c r="BE674" s="141" t="s">
        <v>6218</v>
      </c>
      <c r="BF674" s="141" t="s">
        <v>6271</v>
      </c>
      <c r="BG674" s="98" t="s">
        <v>8604</v>
      </c>
    </row>
    <row r="675" spans="1:59" x14ac:dyDescent="0.35">
      <c r="A675" s="98" t="s">
        <v>11065</v>
      </c>
      <c r="B675" s="117">
        <v>45744.456516203703</v>
      </c>
      <c r="C675" s="154" t="s">
        <v>4706</v>
      </c>
      <c r="D675" s="154" t="s">
        <v>11086</v>
      </c>
      <c r="E675" s="98" t="s">
        <v>1987</v>
      </c>
      <c r="F675" s="154" t="s">
        <v>6334</v>
      </c>
      <c r="G675" s="154" t="s">
        <v>1248</v>
      </c>
      <c r="H675" s="115">
        <v>2021</v>
      </c>
      <c r="I675" s="154" t="s">
        <v>6294</v>
      </c>
      <c r="J675" s="154" t="s">
        <v>6215</v>
      </c>
      <c r="K675" s="154" t="s">
        <v>6216</v>
      </c>
      <c r="L675" s="154" t="s">
        <v>6215</v>
      </c>
      <c r="M675" s="154" t="s">
        <v>6267</v>
      </c>
      <c r="O675" s="154" t="s">
        <v>6215</v>
      </c>
      <c r="S675" s="107">
        <v>80</v>
      </c>
      <c r="T675" s="154" t="s">
        <v>6215</v>
      </c>
      <c r="U675" s="154" t="s">
        <v>6474</v>
      </c>
      <c r="V675" s="154" t="s">
        <v>6215</v>
      </c>
      <c r="W675" s="154" t="s">
        <v>6219</v>
      </c>
      <c r="Y675" s="98">
        <v>3</v>
      </c>
      <c r="Z675" s="98">
        <v>2</v>
      </c>
      <c r="AA675" s="98">
        <v>1</v>
      </c>
      <c r="AB675" s="98">
        <f>Y675+Z675+AA675</f>
        <v>6</v>
      </c>
      <c r="AC675" s="154" t="s">
        <v>6220</v>
      </c>
      <c r="AD675" s="154" t="s">
        <v>10250</v>
      </c>
      <c r="AF675" s="315">
        <v>2</v>
      </c>
      <c r="AG675" s="315">
        <v>5</v>
      </c>
      <c r="AH675" s="12">
        <f>SUM(AF675:AG675)</f>
        <v>7</v>
      </c>
      <c r="AJ675" s="316">
        <v>10000</v>
      </c>
      <c r="AK675" s="316">
        <v>5000</v>
      </c>
      <c r="AL675" s="154" t="s">
        <v>8251</v>
      </c>
      <c r="AM675" s="154" t="s">
        <v>6215</v>
      </c>
      <c r="AN675" s="154" t="s">
        <v>6262</v>
      </c>
      <c r="AP675" s="316">
        <v>4200</v>
      </c>
      <c r="AQ675" s="113">
        <f t="shared" si="32"/>
        <v>97.497336233492206</v>
      </c>
      <c r="AR675" s="316"/>
      <c r="AS675" s="141" t="s">
        <v>6223</v>
      </c>
      <c r="AT675" s="316">
        <v>16300</v>
      </c>
      <c r="AU675" s="316">
        <v>6000</v>
      </c>
      <c r="AV675" s="316">
        <v>85000</v>
      </c>
      <c r="AX675" s="154" t="s">
        <v>6215</v>
      </c>
      <c r="AY675" s="154" t="s">
        <v>6215</v>
      </c>
      <c r="AZ675" s="154" t="s">
        <v>6215</v>
      </c>
      <c r="BA675" s="154" t="s">
        <v>6215</v>
      </c>
      <c r="BB675" s="154" t="s">
        <v>6215</v>
      </c>
      <c r="BC675" s="154" t="s">
        <v>9526</v>
      </c>
      <c r="BD675" s="154" t="s">
        <v>10251</v>
      </c>
      <c r="BE675" s="154" t="s">
        <v>6215</v>
      </c>
      <c r="BF675" s="154" t="s">
        <v>9526</v>
      </c>
    </row>
    <row r="676" spans="1:59" x14ac:dyDescent="0.35">
      <c r="A676" s="98" t="s">
        <v>7207</v>
      </c>
      <c r="B676" s="17">
        <v>45266.597083333298</v>
      </c>
      <c r="C676" s="141" t="s">
        <v>5876</v>
      </c>
      <c r="D676" t="s">
        <v>8568</v>
      </c>
      <c r="E676" s="141" t="s">
        <v>256</v>
      </c>
      <c r="F676" s="141" t="s">
        <v>6213</v>
      </c>
      <c r="G676" s="141" t="s">
        <v>1245</v>
      </c>
      <c r="H676" s="115">
        <v>2009</v>
      </c>
      <c r="I676" s="141" t="s">
        <v>6230</v>
      </c>
      <c r="J676" s="141" t="s">
        <v>6218</v>
      </c>
      <c r="K676" s="141" t="s">
        <v>6216</v>
      </c>
      <c r="L676" s="141" t="s">
        <v>6215</v>
      </c>
      <c r="M676" s="141" t="s">
        <v>6217</v>
      </c>
      <c r="O676" s="141" t="s">
        <v>6215</v>
      </c>
      <c r="S676" s="237">
        <v>215</v>
      </c>
      <c r="T676" s="141" t="s">
        <v>6215</v>
      </c>
      <c r="U676" s="141" t="s">
        <v>7390</v>
      </c>
      <c r="V676" s="141" t="s">
        <v>6215</v>
      </c>
      <c r="W676" s="141" t="s">
        <v>6219</v>
      </c>
      <c r="Y676" s="141">
        <v>2</v>
      </c>
      <c r="Z676" s="141">
        <v>3</v>
      </c>
      <c r="AA676" s="141">
        <v>0</v>
      </c>
      <c r="AB676" s="141">
        <v>5</v>
      </c>
      <c r="AC676" s="141" t="s">
        <v>6254</v>
      </c>
      <c r="AD676" s="141" t="s">
        <v>6271</v>
      </c>
      <c r="AF676" s="286">
        <v>5</v>
      </c>
      <c r="AG676" s="286">
        <v>10</v>
      </c>
      <c r="AH676" s="286">
        <v>15</v>
      </c>
      <c r="AJ676" s="273">
        <v>15000</v>
      </c>
      <c r="AK676" s="273">
        <v>10000</v>
      </c>
      <c r="AL676" s="141" t="s">
        <v>6474</v>
      </c>
      <c r="AM676" s="141" t="s">
        <v>6215</v>
      </c>
      <c r="AN676" s="141" t="s">
        <v>6262</v>
      </c>
      <c r="AP676" s="272">
        <v>4800</v>
      </c>
      <c r="AQ676" s="113">
        <f t="shared" si="32"/>
        <v>111.42552712399109</v>
      </c>
      <c r="AR676" s="273">
        <v>6000</v>
      </c>
      <c r="AS676" s="141" t="s">
        <v>6223</v>
      </c>
      <c r="AT676" s="274">
        <v>6000</v>
      </c>
      <c r="AU676" s="273">
        <v>40000</v>
      </c>
      <c r="AV676" s="273">
        <v>10000</v>
      </c>
      <c r="AX676" s="141" t="s">
        <v>6218</v>
      </c>
      <c r="AY676" s="141" t="s">
        <v>6215</v>
      </c>
      <c r="AZ676" s="141" t="s">
        <v>6218</v>
      </c>
      <c r="BA676" s="141" t="s">
        <v>6218</v>
      </c>
      <c r="BB676" s="141" t="s">
        <v>6218</v>
      </c>
      <c r="BC676" s="141" t="s">
        <v>6271</v>
      </c>
      <c r="BD676" s="141" t="s">
        <v>7417</v>
      </c>
      <c r="BE676" s="141" t="s">
        <v>6218</v>
      </c>
      <c r="BF676" s="141" t="s">
        <v>6271</v>
      </c>
      <c r="BG676" s="98" t="s">
        <v>8569</v>
      </c>
    </row>
    <row r="677" spans="1:59" x14ac:dyDescent="0.35">
      <c r="A677" s="98" t="s">
        <v>8567</v>
      </c>
      <c r="B677" s="17">
        <v>45006.574606481481</v>
      </c>
      <c r="C677" s="141" t="s">
        <v>6404</v>
      </c>
      <c r="D677" s="98" t="s">
        <v>6405</v>
      </c>
      <c r="E677" s="98" t="s">
        <v>14</v>
      </c>
      <c r="F677" s="98" t="s">
        <v>6213</v>
      </c>
      <c r="G677" s="98" t="s">
        <v>1245</v>
      </c>
      <c r="H677" s="115">
        <v>2014</v>
      </c>
      <c r="I677" s="98" t="s">
        <v>6214</v>
      </c>
      <c r="J677" s="98" t="s">
        <v>6215</v>
      </c>
      <c r="K677" s="98" t="s">
        <v>6216</v>
      </c>
      <c r="L677" s="98" t="s">
        <v>6215</v>
      </c>
      <c r="M677" s="98" t="s">
        <v>6217</v>
      </c>
      <c r="O677" s="98" t="s">
        <v>6215</v>
      </c>
      <c r="Q677" s="107">
        <v>120</v>
      </c>
      <c r="R677" s="107">
        <v>150</v>
      </c>
      <c r="S677" s="107">
        <f>SUM(Q677:R677)</f>
        <v>270</v>
      </c>
      <c r="T677" s="98" t="s">
        <v>6215</v>
      </c>
      <c r="V677" s="98" t="s">
        <v>6215</v>
      </c>
      <c r="W677" s="98" t="s">
        <v>6219</v>
      </c>
      <c r="AB677" s="98">
        <v>4</v>
      </c>
      <c r="AC677" s="98" t="s">
        <v>6220</v>
      </c>
      <c r="AD677" s="98" t="s">
        <v>6406</v>
      </c>
      <c r="AJ677" s="18"/>
      <c r="AK677" s="18"/>
      <c r="AM677" s="98" t="s">
        <v>6215</v>
      </c>
      <c r="AN677" s="98" t="s">
        <v>6262</v>
      </c>
      <c r="AP677" s="264">
        <v>4800</v>
      </c>
      <c r="AQ677" s="113">
        <f t="shared" si="32"/>
        <v>111.42552712399109</v>
      </c>
      <c r="AR677" s="18">
        <v>6800</v>
      </c>
      <c r="AS677" s="141" t="s">
        <v>6223</v>
      </c>
      <c r="AT677" s="96"/>
      <c r="AU677" s="18">
        <v>150000</v>
      </c>
      <c r="AV677" s="18"/>
      <c r="AX677" s="98" t="s">
        <v>6215</v>
      </c>
      <c r="AY677" s="98" t="s">
        <v>6215</v>
      </c>
      <c r="AZ677" s="98" t="s">
        <v>6215</v>
      </c>
      <c r="BA677" s="98" t="s">
        <v>6215</v>
      </c>
      <c r="BB677" s="98" t="s">
        <v>6218</v>
      </c>
      <c r="BD677" s="98" t="s">
        <v>6281</v>
      </c>
      <c r="BF677" s="98" t="s">
        <v>6235</v>
      </c>
      <c r="BG677" s="98" t="s">
        <v>6407</v>
      </c>
    </row>
    <row r="678" spans="1:59" x14ac:dyDescent="0.35">
      <c r="A678" s="98" t="s">
        <v>6403</v>
      </c>
      <c r="B678" s="17">
        <v>45062.51703703704</v>
      </c>
      <c r="C678" s="98" t="s">
        <v>6709</v>
      </c>
      <c r="D678" t="s">
        <v>6710</v>
      </c>
      <c r="E678" s="98" t="s">
        <v>223</v>
      </c>
      <c r="F678" s="98" t="s">
        <v>6213</v>
      </c>
      <c r="G678" s="98" t="s">
        <v>1245</v>
      </c>
      <c r="H678" s="115">
        <v>2010</v>
      </c>
      <c r="I678" s="98" t="s">
        <v>6230</v>
      </c>
      <c r="J678" s="98" t="s">
        <v>6215</v>
      </c>
      <c r="K678" s="98" t="s">
        <v>6245</v>
      </c>
      <c r="L678" s="98" t="s">
        <v>6215</v>
      </c>
      <c r="M678" s="98" t="s">
        <v>6217</v>
      </c>
      <c r="O678" s="98" t="s">
        <v>6218</v>
      </c>
      <c r="S678" s="107">
        <v>179</v>
      </c>
      <c r="T678" s="98" t="s">
        <v>6215</v>
      </c>
      <c r="V678" s="98" t="s">
        <v>6218</v>
      </c>
      <c r="W678" s="98" t="s">
        <v>6268</v>
      </c>
      <c r="AB678" s="98">
        <v>8</v>
      </c>
      <c r="AC678" s="98" t="s">
        <v>6254</v>
      </c>
      <c r="AD678" s="98" t="s">
        <v>6711</v>
      </c>
      <c r="AJ678" s="18"/>
      <c r="AK678" s="18"/>
      <c r="AN678" s="98" t="s">
        <v>6262</v>
      </c>
      <c r="AP678" s="264">
        <v>4800</v>
      </c>
      <c r="AQ678" s="113">
        <f t="shared" si="32"/>
        <v>111.42552712399109</v>
      </c>
      <c r="AR678" s="18">
        <v>10000</v>
      </c>
      <c r="AS678" s="141" t="s">
        <v>6223</v>
      </c>
      <c r="AT678" s="96"/>
      <c r="AU678" s="18"/>
      <c r="AV678" s="18"/>
      <c r="AX678" s="98" t="s">
        <v>6215</v>
      </c>
      <c r="AY678" s="98" t="s">
        <v>6215</v>
      </c>
      <c r="AZ678" s="98" t="s">
        <v>6215</v>
      </c>
      <c r="BA678" s="98" t="s">
        <v>6215</v>
      </c>
      <c r="BB678" s="98" t="s">
        <v>6218</v>
      </c>
      <c r="BD678" s="98" t="s">
        <v>6712</v>
      </c>
      <c r="BF678" s="98" t="s">
        <v>6271</v>
      </c>
      <c r="BG678" s="98" t="s">
        <v>6713</v>
      </c>
    </row>
    <row r="679" spans="1:59" x14ac:dyDescent="0.35">
      <c r="A679" s="98" t="s">
        <v>6708</v>
      </c>
      <c r="B679" s="17">
        <v>45145.515462962961</v>
      </c>
      <c r="C679" s="98" t="s">
        <v>7711</v>
      </c>
      <c r="D679" s="154" t="s">
        <v>7712</v>
      </c>
      <c r="E679" s="98" t="s">
        <v>44</v>
      </c>
      <c r="F679" s="98" t="s">
        <v>6213</v>
      </c>
      <c r="G679" s="98" t="s">
        <v>1248</v>
      </c>
      <c r="H679" s="115">
        <v>1998</v>
      </c>
      <c r="I679" s="98" t="s">
        <v>6214</v>
      </c>
      <c r="J679" s="98" t="s">
        <v>6215</v>
      </c>
      <c r="K679" s="98" t="s">
        <v>6216</v>
      </c>
      <c r="L679" s="98" t="s">
        <v>6215</v>
      </c>
      <c r="M679" s="98" t="s">
        <v>6217</v>
      </c>
      <c r="O679" s="98" t="s">
        <v>6218</v>
      </c>
      <c r="S679" s="107">
        <v>290</v>
      </c>
      <c r="T679" s="98" t="s">
        <v>6215</v>
      </c>
      <c r="V679" s="98" t="s">
        <v>6218</v>
      </c>
      <c r="W679" s="98" t="s">
        <v>6219</v>
      </c>
      <c r="AB679" s="98">
        <v>6</v>
      </c>
      <c r="AC679" s="98" t="s">
        <v>6220</v>
      </c>
      <c r="AD679" s="98" t="s">
        <v>6813</v>
      </c>
      <c r="AJ679" s="18"/>
      <c r="AK679" s="18"/>
      <c r="AN679" s="98" t="s">
        <v>6262</v>
      </c>
      <c r="AP679" s="264">
        <v>3600</v>
      </c>
      <c r="AQ679" s="113">
        <f t="shared" si="32"/>
        <v>83.569145342993309</v>
      </c>
      <c r="AR679" s="18">
        <v>9500</v>
      </c>
      <c r="AS679" s="141" t="s">
        <v>6223</v>
      </c>
      <c r="AT679" s="96"/>
      <c r="AU679" s="18">
        <v>300000</v>
      </c>
      <c r="AV679" s="18"/>
      <c r="AX679" s="98" t="s">
        <v>6215</v>
      </c>
      <c r="AY679" s="98" t="s">
        <v>6215</v>
      </c>
      <c r="AZ679" s="98" t="s">
        <v>6215</v>
      </c>
      <c r="BA679" s="98" t="s">
        <v>6215</v>
      </c>
      <c r="BB679" s="98" t="s">
        <v>6218</v>
      </c>
      <c r="BD679" s="98" t="s">
        <v>6224</v>
      </c>
      <c r="BF679" s="98" t="s">
        <v>7713</v>
      </c>
      <c r="BG679" s="98" t="s">
        <v>7714</v>
      </c>
    </row>
    <row r="680" spans="1:59" x14ac:dyDescent="0.35">
      <c r="A680" s="98" t="s">
        <v>9571</v>
      </c>
      <c r="B680" s="17">
        <v>45495.603229166663</v>
      </c>
      <c r="C680" t="s">
        <v>2670</v>
      </c>
      <c r="D680" t="s">
        <v>8458</v>
      </c>
      <c r="E680" s="98" t="s">
        <v>14</v>
      </c>
      <c r="F680" t="s">
        <v>6213</v>
      </c>
      <c r="G680" t="s">
        <v>1245</v>
      </c>
      <c r="H680" s="115">
        <v>2020</v>
      </c>
      <c r="I680" t="s">
        <v>6230</v>
      </c>
      <c r="J680" t="s">
        <v>6215</v>
      </c>
      <c r="K680" t="s">
        <v>6216</v>
      </c>
      <c r="L680" t="s">
        <v>6215</v>
      </c>
      <c r="M680" t="s">
        <v>6217</v>
      </c>
      <c r="O680" t="s">
        <v>6215</v>
      </c>
      <c r="S680" s="107">
        <v>86</v>
      </c>
      <c r="T680" s="98" t="s">
        <v>6215</v>
      </c>
      <c r="U680" t="s">
        <v>7390</v>
      </c>
      <c r="V680" t="s">
        <v>6218</v>
      </c>
      <c r="W680" t="s">
        <v>6219</v>
      </c>
      <c r="Y680" s="98">
        <v>1</v>
      </c>
      <c r="Z680" s="98">
        <v>1</v>
      </c>
      <c r="AA680" s="98">
        <v>1</v>
      </c>
      <c r="AB680" s="98">
        <f>Y680+Z680+AA680</f>
        <v>3</v>
      </c>
      <c r="AC680" t="s">
        <v>6220</v>
      </c>
      <c r="AD680" t="s">
        <v>9547</v>
      </c>
      <c r="AF680" s="12">
        <v>2</v>
      </c>
      <c r="AG680" s="12">
        <v>6</v>
      </c>
      <c r="AH680" s="12">
        <f>AF680+AG680</f>
        <v>8</v>
      </c>
      <c r="AJ680" s="238">
        <v>8000</v>
      </c>
      <c r="AK680" s="238">
        <v>6000</v>
      </c>
      <c r="AL680" t="s">
        <v>8267</v>
      </c>
      <c r="AM680" t="s">
        <v>6215</v>
      </c>
      <c r="AN680" t="s">
        <v>6262</v>
      </c>
      <c r="AP680" s="238">
        <v>4000</v>
      </c>
      <c r="AQ680" s="113">
        <f t="shared" si="32"/>
        <v>92.85460593665924</v>
      </c>
      <c r="AR680" s="238">
        <v>5800</v>
      </c>
      <c r="AS680" s="141" t="s">
        <v>6223</v>
      </c>
      <c r="AT680" s="238">
        <v>2000</v>
      </c>
      <c r="AU680" s="238">
        <v>100000</v>
      </c>
      <c r="AV680" s="238">
        <v>60000</v>
      </c>
      <c r="AX680" t="s">
        <v>6215</v>
      </c>
      <c r="AY680" t="s">
        <v>6215</v>
      </c>
      <c r="AZ680" t="s">
        <v>6215</v>
      </c>
      <c r="BA680" t="s">
        <v>6215</v>
      </c>
      <c r="BB680" t="s">
        <v>6218</v>
      </c>
      <c r="BC680" t="s">
        <v>9747</v>
      </c>
      <c r="BD680" t="s">
        <v>9748</v>
      </c>
      <c r="BE680" t="s">
        <v>6218</v>
      </c>
      <c r="BF680" t="s">
        <v>6218</v>
      </c>
    </row>
    <row r="681" spans="1:59" x14ac:dyDescent="0.35">
      <c r="A681" s="98" t="s">
        <v>9617</v>
      </c>
      <c r="B681" s="17">
        <v>45503.608067129629</v>
      </c>
      <c r="C681" t="s">
        <v>2722</v>
      </c>
      <c r="D681" t="s">
        <v>9883</v>
      </c>
      <c r="E681" s="98" t="s">
        <v>1382</v>
      </c>
      <c r="F681" t="s">
        <v>6469</v>
      </c>
      <c r="G681" t="s">
        <v>1248</v>
      </c>
      <c r="H681" s="115">
        <v>2020</v>
      </c>
      <c r="I681" t="s">
        <v>6214</v>
      </c>
      <c r="J681" t="s">
        <v>6215</v>
      </c>
      <c r="K681" t="s">
        <v>6216</v>
      </c>
      <c r="L681" t="s">
        <v>6218</v>
      </c>
      <c r="M681" t="s">
        <v>6231</v>
      </c>
      <c r="O681" t="s">
        <v>6218</v>
      </c>
      <c r="S681" s="107">
        <v>106</v>
      </c>
      <c r="T681" s="98" t="s">
        <v>6215</v>
      </c>
      <c r="U681" t="s">
        <v>6474</v>
      </c>
      <c r="V681" t="s">
        <v>6215</v>
      </c>
      <c r="W681" t="s">
        <v>6268</v>
      </c>
      <c r="Y681" s="98">
        <v>3</v>
      </c>
      <c r="Z681" s="98">
        <v>3</v>
      </c>
      <c r="AA681" s="98">
        <v>3</v>
      </c>
      <c r="AB681" s="98">
        <f>Y681+Z681+AA681</f>
        <v>9</v>
      </c>
      <c r="AC681" t="s">
        <v>6231</v>
      </c>
      <c r="AD681" t="s">
        <v>9884</v>
      </c>
      <c r="AF681" s="12">
        <v>3</v>
      </c>
      <c r="AG681" s="12">
        <v>7</v>
      </c>
      <c r="AH681" s="12">
        <f>AF681+AG681</f>
        <v>10</v>
      </c>
      <c r="AJ681" s="238">
        <v>6000</v>
      </c>
      <c r="AK681" s="238">
        <v>5000</v>
      </c>
      <c r="AL681" t="s">
        <v>8251</v>
      </c>
      <c r="AM681" t="s">
        <v>6215</v>
      </c>
      <c r="AN681" t="s">
        <v>6262</v>
      </c>
      <c r="AP681" s="238">
        <v>6000</v>
      </c>
      <c r="AQ681" s="113">
        <f t="shared" si="32"/>
        <v>139.28190890498885</v>
      </c>
      <c r="AR681" s="238">
        <v>6000</v>
      </c>
      <c r="AS681" s="141" t="s">
        <v>6223</v>
      </c>
      <c r="AT681" s="238">
        <v>500</v>
      </c>
      <c r="AU681" s="238">
        <v>500000</v>
      </c>
      <c r="AV681" s="238">
        <v>70000</v>
      </c>
      <c r="AX681" t="s">
        <v>6215</v>
      </c>
      <c r="AY681" t="s">
        <v>6215</v>
      </c>
      <c r="AZ681" t="s">
        <v>6215</v>
      </c>
      <c r="BA681" t="s">
        <v>6218</v>
      </c>
      <c r="BB681" t="s">
        <v>6215</v>
      </c>
      <c r="BC681" t="s">
        <v>8572</v>
      </c>
      <c r="BD681" t="s">
        <v>6892</v>
      </c>
      <c r="BE681" t="s">
        <v>6218</v>
      </c>
      <c r="BF681" t="s">
        <v>6218</v>
      </c>
    </row>
    <row r="682" spans="1:59" x14ac:dyDescent="0.35">
      <c r="A682" s="98" t="s">
        <v>11384</v>
      </c>
      <c r="B682" s="117">
        <v>45832.747164351851</v>
      </c>
      <c r="C682" s="154" t="s">
        <v>5342</v>
      </c>
      <c r="D682" s="154" t="s">
        <v>10552</v>
      </c>
      <c r="E682" t="s">
        <v>2861</v>
      </c>
      <c r="F682" s="154" t="s">
        <v>6725</v>
      </c>
      <c r="G682" s="154" t="s">
        <v>1248</v>
      </c>
      <c r="H682" s="115">
        <v>2017</v>
      </c>
      <c r="I682" s="154" t="s">
        <v>6294</v>
      </c>
      <c r="J682" s="154" t="s">
        <v>6215</v>
      </c>
      <c r="K682" s="154" t="s">
        <v>6216</v>
      </c>
      <c r="L682" s="154" t="s">
        <v>6215</v>
      </c>
      <c r="M682" s="154" t="s">
        <v>6267</v>
      </c>
      <c r="O682" s="154" t="s">
        <v>6215</v>
      </c>
      <c r="Q682" s="129">
        <v>123</v>
      </c>
      <c r="R682" s="129">
        <v>132</v>
      </c>
      <c r="S682" s="129">
        <v>255</v>
      </c>
      <c r="T682" s="154" t="s">
        <v>6218</v>
      </c>
      <c r="U682" s="154" t="s">
        <v>8150</v>
      </c>
      <c r="V682" s="154" t="s">
        <v>6215</v>
      </c>
      <c r="W682" s="154" t="s">
        <v>6219</v>
      </c>
      <c r="Y682" s="244">
        <v>3</v>
      </c>
      <c r="Z682" s="244">
        <v>3</v>
      </c>
      <c r="AA682" s="244">
        <v>2</v>
      </c>
      <c r="AB682" s="244">
        <v>8</v>
      </c>
      <c r="AC682" s="154" t="s">
        <v>6246</v>
      </c>
      <c r="AD682" s="154" t="s">
        <v>6552</v>
      </c>
      <c r="AF682" s="154">
        <v>4</v>
      </c>
      <c r="AG682" s="12">
        <v>5</v>
      </c>
      <c r="AH682" s="12">
        <v>9</v>
      </c>
      <c r="AJ682" s="154">
        <v>12000</v>
      </c>
      <c r="AK682" s="154">
        <v>7000</v>
      </c>
      <c r="AL682" s="154" t="s">
        <v>8267</v>
      </c>
      <c r="AM682" s="154" t="s">
        <v>6215</v>
      </c>
      <c r="AN682" s="154" t="s">
        <v>6248</v>
      </c>
      <c r="AP682" s="154">
        <v>2500</v>
      </c>
      <c r="AQ682" s="113">
        <f t="shared" si="32"/>
        <v>58.034128710412027</v>
      </c>
      <c r="AR682" s="154">
        <v>5900</v>
      </c>
      <c r="AS682" s="154" t="s">
        <v>11486</v>
      </c>
      <c r="AT682" s="154">
        <v>3000</v>
      </c>
      <c r="AU682" s="154">
        <v>140000</v>
      </c>
      <c r="AV682" s="154">
        <v>80000</v>
      </c>
      <c r="AX682" s="154" t="s">
        <v>6215</v>
      </c>
      <c r="AY682" s="154" t="s">
        <v>6215</v>
      </c>
      <c r="AZ682" s="154" t="s">
        <v>6215</v>
      </c>
      <c r="BA682" s="154" t="s">
        <v>6215</v>
      </c>
      <c r="BB682" s="154" t="s">
        <v>6215</v>
      </c>
      <c r="BC682" s="154" t="s">
        <v>10665</v>
      </c>
      <c r="BD682" s="154" t="s">
        <v>10554</v>
      </c>
      <c r="BE682" s="154" t="s">
        <v>6215</v>
      </c>
      <c r="BF682" s="154" t="s">
        <v>9019</v>
      </c>
    </row>
    <row r="683" spans="1:59" x14ac:dyDescent="0.35">
      <c r="A683" s="98" t="s">
        <v>8850</v>
      </c>
      <c r="B683" s="17">
        <v>45359.655856481484</v>
      </c>
      <c r="C683" t="s">
        <v>1937</v>
      </c>
      <c r="D683" t="s">
        <v>8863</v>
      </c>
      <c r="E683" s="98" t="s">
        <v>14</v>
      </c>
      <c r="F683" t="s">
        <v>6213</v>
      </c>
      <c r="G683" t="s">
        <v>1248</v>
      </c>
      <c r="H683" s="275">
        <v>2010</v>
      </c>
      <c r="I683" t="s">
        <v>6214</v>
      </c>
      <c r="J683" t="s">
        <v>6215</v>
      </c>
      <c r="K683" t="s">
        <v>6216</v>
      </c>
      <c r="L683" t="s">
        <v>6215</v>
      </c>
      <c r="M683" t="s">
        <v>6231</v>
      </c>
      <c r="O683" t="s">
        <v>6215</v>
      </c>
      <c r="S683" s="107">
        <v>160</v>
      </c>
      <c r="T683" s="98" t="s">
        <v>6215</v>
      </c>
      <c r="U683" t="s">
        <v>7390</v>
      </c>
      <c r="V683" t="s">
        <v>6218</v>
      </c>
      <c r="W683" t="s">
        <v>6219</v>
      </c>
      <c r="Y683" s="98">
        <v>2</v>
      </c>
      <c r="Z683" s="98">
        <v>2</v>
      </c>
      <c r="AA683" s="98">
        <v>1</v>
      </c>
      <c r="AB683" s="98">
        <f>SUM(Y683:AA683)</f>
        <v>5</v>
      </c>
      <c r="AC683" t="s">
        <v>6220</v>
      </c>
      <c r="AD683" t="s">
        <v>8864</v>
      </c>
      <c r="AF683" s="12">
        <v>3</v>
      </c>
      <c r="AG683" s="12">
        <v>6</v>
      </c>
      <c r="AH683" s="12">
        <f>SUM(AF683:AG683)</f>
        <v>9</v>
      </c>
      <c r="AJ683" s="238">
        <v>9000</v>
      </c>
      <c r="AK683" s="238">
        <v>4000</v>
      </c>
      <c r="AL683" t="s">
        <v>7392</v>
      </c>
      <c r="AM683" t="s">
        <v>6215</v>
      </c>
      <c r="AN683" t="s">
        <v>6262</v>
      </c>
      <c r="AP683" s="149">
        <v>4800</v>
      </c>
      <c r="AQ683" s="113">
        <f t="shared" si="32"/>
        <v>111.42552712399109</v>
      </c>
      <c r="AR683">
        <v>5500</v>
      </c>
      <c r="AS683" s="141" t="s">
        <v>6223</v>
      </c>
      <c r="AT683" s="96">
        <v>2000</v>
      </c>
      <c r="AU683" s="18">
        <v>200000</v>
      </c>
      <c r="AV683" s="18">
        <v>50000</v>
      </c>
      <c r="AX683" t="s">
        <v>6215</v>
      </c>
      <c r="AY683" t="s">
        <v>6215</v>
      </c>
      <c r="AZ683" t="s">
        <v>6215</v>
      </c>
      <c r="BA683" t="s">
        <v>6215</v>
      </c>
      <c r="BB683" t="s">
        <v>6215</v>
      </c>
      <c r="BC683" t="s">
        <v>8865</v>
      </c>
      <c r="BD683" t="s">
        <v>7417</v>
      </c>
      <c r="BE683" t="s">
        <v>6218</v>
      </c>
      <c r="BF683" t="s">
        <v>6299</v>
      </c>
    </row>
    <row r="684" spans="1:59" x14ac:dyDescent="0.35">
      <c r="A684" s="98" t="s">
        <v>7710</v>
      </c>
      <c r="B684" s="17">
        <v>45273.5307986111</v>
      </c>
      <c r="C684" s="141" t="s">
        <v>8580</v>
      </c>
      <c r="D684" s="141" t="s">
        <v>7341</v>
      </c>
      <c r="E684" s="98" t="s">
        <v>14</v>
      </c>
      <c r="F684" s="141" t="s">
        <v>6213</v>
      </c>
      <c r="G684" s="141" t="s">
        <v>1248</v>
      </c>
      <c r="H684" s="115">
        <v>2016</v>
      </c>
      <c r="I684" s="141" t="s">
        <v>6214</v>
      </c>
      <c r="J684" s="141" t="s">
        <v>6215</v>
      </c>
      <c r="K684" s="141" t="s">
        <v>6216</v>
      </c>
      <c r="L684" s="141" t="s">
        <v>6215</v>
      </c>
      <c r="M684" s="141" t="s">
        <v>6231</v>
      </c>
      <c r="O684" s="141" t="s">
        <v>6215</v>
      </c>
      <c r="S684" s="237">
        <v>379</v>
      </c>
      <c r="T684" s="141" t="s">
        <v>6215</v>
      </c>
      <c r="U684" s="141" t="s">
        <v>7390</v>
      </c>
      <c r="V684" s="141" t="s">
        <v>6218</v>
      </c>
      <c r="W684" s="141" t="s">
        <v>6219</v>
      </c>
      <c r="Y684" s="141">
        <v>5</v>
      </c>
      <c r="Z684" s="141">
        <v>6</v>
      </c>
      <c r="AA684" s="141">
        <v>0</v>
      </c>
      <c r="AB684" s="141">
        <v>11</v>
      </c>
      <c r="AC684" s="141" t="s">
        <v>6254</v>
      </c>
      <c r="AD684" s="141" t="s">
        <v>6552</v>
      </c>
      <c r="AF684" s="286">
        <v>13</v>
      </c>
      <c r="AG684" s="286">
        <v>13</v>
      </c>
      <c r="AH684" s="286">
        <v>26</v>
      </c>
      <c r="AJ684" s="273">
        <v>15000</v>
      </c>
      <c r="AK684" s="273">
        <v>8000</v>
      </c>
      <c r="AL684" s="141" t="s">
        <v>8267</v>
      </c>
      <c r="AM684" s="141" t="s">
        <v>6215</v>
      </c>
      <c r="AN684" s="141" t="s">
        <v>6262</v>
      </c>
      <c r="AP684" s="264">
        <v>4900</v>
      </c>
      <c r="AQ684" s="113">
        <f t="shared" si="32"/>
        <v>113.74689227240756</v>
      </c>
      <c r="AR684" s="18">
        <v>5000</v>
      </c>
      <c r="AS684" s="141" t="s">
        <v>6223</v>
      </c>
      <c r="AT684" s="96"/>
      <c r="AU684" s="18">
        <v>303800</v>
      </c>
      <c r="AV684" s="18"/>
      <c r="AX684" s="141" t="s">
        <v>6215</v>
      </c>
      <c r="AY684" s="141" t="s">
        <v>6215</v>
      </c>
      <c r="AZ684" s="141" t="s">
        <v>6218</v>
      </c>
      <c r="BA684" s="141" t="s">
        <v>6215</v>
      </c>
      <c r="BB684" s="141" t="s">
        <v>6215</v>
      </c>
      <c r="BC684" s="141" t="s">
        <v>6706</v>
      </c>
      <c r="BD684" s="141" t="s">
        <v>7708</v>
      </c>
      <c r="BE684" s="141" t="s">
        <v>6218</v>
      </c>
      <c r="BF684" s="141" t="s">
        <v>6235</v>
      </c>
      <c r="BG684" s="98" t="s">
        <v>8581</v>
      </c>
    </row>
    <row r="685" spans="1:59" x14ac:dyDescent="0.35">
      <c r="A685" s="98" t="s">
        <v>10168</v>
      </c>
      <c r="B685" s="17">
        <v>45523.690474537034</v>
      </c>
      <c r="C685" s="154" t="s">
        <v>10122</v>
      </c>
      <c r="D685" s="154" t="s">
        <v>10123</v>
      </c>
      <c r="E685" s="98" t="s">
        <v>2374</v>
      </c>
      <c r="F685" s="154" t="s">
        <v>6334</v>
      </c>
      <c r="G685" s="154" t="s">
        <v>1248</v>
      </c>
      <c r="H685" s="115">
        <v>2023</v>
      </c>
      <c r="I685" s="154" t="s">
        <v>6294</v>
      </c>
      <c r="J685" s="154" t="s">
        <v>6215</v>
      </c>
      <c r="K685" s="154" t="s">
        <v>6216</v>
      </c>
      <c r="L685" s="154" t="s">
        <v>6215</v>
      </c>
      <c r="M685" s="154" t="s">
        <v>6231</v>
      </c>
      <c r="O685" s="154" t="s">
        <v>6218</v>
      </c>
      <c r="Q685" s="243">
        <v>35</v>
      </c>
      <c r="R685" s="243">
        <v>40</v>
      </c>
      <c r="S685" s="243">
        <f>Q685+R685</f>
        <v>75</v>
      </c>
      <c r="T685" s="244" t="s">
        <v>6215</v>
      </c>
      <c r="U685" s="154" t="s">
        <v>6474</v>
      </c>
      <c r="V685" s="154" t="s">
        <v>6215</v>
      </c>
      <c r="W685" s="154" t="s">
        <v>6219</v>
      </c>
      <c r="Y685" s="244">
        <v>2</v>
      </c>
      <c r="Z685" s="244">
        <v>2</v>
      </c>
      <c r="AA685" s="244">
        <v>3</v>
      </c>
      <c r="AB685" s="98">
        <f>Y685+Z685+AA685</f>
        <v>7</v>
      </c>
      <c r="AC685" s="154" t="s">
        <v>6231</v>
      </c>
      <c r="AD685" s="154" t="s">
        <v>8351</v>
      </c>
      <c r="AF685" s="315">
        <v>2</v>
      </c>
      <c r="AG685" s="315">
        <v>3</v>
      </c>
      <c r="AH685" s="12">
        <f>AF685+AG685</f>
        <v>5</v>
      </c>
      <c r="AJ685" s="316">
        <v>7000</v>
      </c>
      <c r="AK685" s="316">
        <v>5000</v>
      </c>
      <c r="AL685" s="154" t="s">
        <v>6474</v>
      </c>
      <c r="AM685" s="154" t="s">
        <v>6215</v>
      </c>
      <c r="AN685" s="154" t="s">
        <v>6262</v>
      </c>
      <c r="AP685" s="316">
        <v>3500</v>
      </c>
      <c r="AQ685" s="113">
        <f t="shared" si="32"/>
        <v>81.247780194576833</v>
      </c>
      <c r="AR685" s="316">
        <v>5500</v>
      </c>
      <c r="AS685" s="141" t="s">
        <v>6223</v>
      </c>
      <c r="AT685" s="317">
        <v>6000</v>
      </c>
      <c r="AU685" s="317">
        <v>375000</v>
      </c>
      <c r="AV685" s="317">
        <v>100000</v>
      </c>
      <c r="AW685" s="154"/>
      <c r="AX685" s="154" t="s">
        <v>6215</v>
      </c>
      <c r="AY685" s="154" t="s">
        <v>6215</v>
      </c>
      <c r="AZ685" s="154" t="s">
        <v>6215</v>
      </c>
      <c r="BA685" s="154" t="s">
        <v>6215</v>
      </c>
      <c r="BB685" s="154" t="s">
        <v>6215</v>
      </c>
      <c r="BC685" s="154" t="s">
        <v>9181</v>
      </c>
      <c r="BD685" s="154" t="s">
        <v>10124</v>
      </c>
      <c r="BE685" s="154" t="s">
        <v>6218</v>
      </c>
      <c r="BF685" s="154" t="s">
        <v>8818</v>
      </c>
    </row>
    <row r="686" spans="1:59" x14ac:dyDescent="0.35">
      <c r="A686" s="98" t="s">
        <v>9712</v>
      </c>
      <c r="B686" s="17">
        <v>45502.687002314815</v>
      </c>
      <c r="C686" t="s">
        <v>2720</v>
      </c>
      <c r="D686" t="s">
        <v>9879</v>
      </c>
      <c r="E686" s="244" t="s">
        <v>230</v>
      </c>
      <c r="F686" t="s">
        <v>6394</v>
      </c>
      <c r="G686" t="s">
        <v>1245</v>
      </c>
      <c r="H686" s="115">
        <v>2011</v>
      </c>
      <c r="I686" t="s">
        <v>6214</v>
      </c>
      <c r="J686" t="s">
        <v>6218</v>
      </c>
      <c r="K686" t="s">
        <v>6216</v>
      </c>
      <c r="L686" t="s">
        <v>6215</v>
      </c>
      <c r="M686" t="s">
        <v>6267</v>
      </c>
      <c r="O686" t="s">
        <v>6215</v>
      </c>
      <c r="S686" s="107">
        <v>140</v>
      </c>
      <c r="T686" s="98" t="s">
        <v>6215</v>
      </c>
      <c r="U686" t="s">
        <v>7390</v>
      </c>
      <c r="V686" t="s">
        <v>6215</v>
      </c>
      <c r="W686" t="s">
        <v>6268</v>
      </c>
      <c r="Y686" s="98">
        <v>2</v>
      </c>
      <c r="Z686" s="98">
        <v>2</v>
      </c>
      <c r="AA686" s="98">
        <v>1</v>
      </c>
      <c r="AB686" s="98">
        <f>Y686+Z686+AA686</f>
        <v>5</v>
      </c>
      <c r="AC686" t="s">
        <v>6220</v>
      </c>
      <c r="AD686" t="s">
        <v>9880</v>
      </c>
      <c r="AF686" s="12">
        <v>3</v>
      </c>
      <c r="AG686" s="12">
        <v>9</v>
      </c>
      <c r="AH686" s="12">
        <f>AF686+AG686</f>
        <v>12</v>
      </c>
      <c r="AJ686" s="238">
        <v>13000</v>
      </c>
      <c r="AK686" s="238">
        <v>9000</v>
      </c>
      <c r="AL686" t="s">
        <v>8267</v>
      </c>
      <c r="AM686" t="s">
        <v>6215</v>
      </c>
      <c r="AN686" t="s">
        <v>6262</v>
      </c>
      <c r="AP686" s="238">
        <v>4000</v>
      </c>
      <c r="AQ686" s="113">
        <f t="shared" si="32"/>
        <v>92.85460593665924</v>
      </c>
      <c r="AR686" s="238">
        <v>5000</v>
      </c>
      <c r="AS686" s="141" t="s">
        <v>6223</v>
      </c>
      <c r="AT686" s="310">
        <v>1100000</v>
      </c>
      <c r="AU686" s="238">
        <v>400000</v>
      </c>
      <c r="AV686" s="238">
        <v>250000</v>
      </c>
      <c r="AX686" t="s">
        <v>6215</v>
      </c>
      <c r="AY686" t="s">
        <v>6215</v>
      </c>
      <c r="AZ686" t="s">
        <v>6215</v>
      </c>
      <c r="BA686" t="s">
        <v>6215</v>
      </c>
      <c r="BB686" t="s">
        <v>6218</v>
      </c>
      <c r="BC686" t="s">
        <v>6235</v>
      </c>
      <c r="BD686" t="s">
        <v>9873</v>
      </c>
      <c r="BE686" t="s">
        <v>6218</v>
      </c>
      <c r="BF686" t="s">
        <v>9881</v>
      </c>
    </row>
    <row r="687" spans="1:59" x14ac:dyDescent="0.35">
      <c r="A687" s="98" t="s">
        <v>8579</v>
      </c>
      <c r="B687" s="17">
        <v>44984.544409722221</v>
      </c>
      <c r="C687" s="98" t="s">
        <v>6349</v>
      </c>
      <c r="D687" s="98" t="s">
        <v>6350</v>
      </c>
      <c r="E687" s="98" t="s">
        <v>281</v>
      </c>
      <c r="H687" s="115">
        <v>2014</v>
      </c>
      <c r="I687" s="98" t="s">
        <v>6214</v>
      </c>
      <c r="J687" s="98" t="s">
        <v>6215</v>
      </c>
      <c r="K687" s="98" t="s">
        <v>6216</v>
      </c>
      <c r="L687" s="98" t="s">
        <v>6215</v>
      </c>
      <c r="M687" s="98" t="s">
        <v>6267</v>
      </c>
      <c r="O687" s="98" t="s">
        <v>6218</v>
      </c>
      <c r="Q687" s="107">
        <v>126</v>
      </c>
      <c r="R687" s="107">
        <v>163</v>
      </c>
      <c r="S687" s="107">
        <f>SUM(Q687:R687)</f>
        <v>289</v>
      </c>
      <c r="T687" s="98" t="s">
        <v>6215</v>
      </c>
      <c r="V687" s="98" t="s">
        <v>6215</v>
      </c>
      <c r="W687" s="98" t="s">
        <v>6219</v>
      </c>
      <c r="AB687" s="98">
        <v>18</v>
      </c>
      <c r="AC687" s="98" t="s">
        <v>6231</v>
      </c>
      <c r="AD687" s="98" t="s">
        <v>6351</v>
      </c>
      <c r="AJ687" s="18"/>
      <c r="AK687" s="18"/>
      <c r="AN687" s="98" t="s">
        <v>6262</v>
      </c>
      <c r="AP687" s="264">
        <v>3000</v>
      </c>
      <c r="AQ687" s="113">
        <f t="shared" si="32"/>
        <v>69.640954452494427</v>
      </c>
      <c r="AR687" s="18">
        <v>5750</v>
      </c>
      <c r="AS687" s="141" t="s">
        <v>6223</v>
      </c>
      <c r="AT687" s="96"/>
      <c r="AU687" s="18"/>
      <c r="AV687" s="18"/>
      <c r="AX687" s="98" t="s">
        <v>6215</v>
      </c>
      <c r="AY687" s="98" t="s">
        <v>6215</v>
      </c>
      <c r="AZ687" s="98" t="s">
        <v>6215</v>
      </c>
      <c r="BA687" s="98" t="s">
        <v>6215</v>
      </c>
      <c r="BB687" s="98" t="s">
        <v>6218</v>
      </c>
      <c r="BD687" s="98" t="s">
        <v>6352</v>
      </c>
      <c r="BF687" s="98" t="s">
        <v>6353</v>
      </c>
      <c r="BG687" s="98" t="s">
        <v>6354</v>
      </c>
    </row>
    <row r="688" spans="1:59" x14ac:dyDescent="0.35">
      <c r="A688" s="98" t="s">
        <v>10173</v>
      </c>
      <c r="B688" s="17">
        <v>45516.714606481481</v>
      </c>
      <c r="C688" s="154" t="s">
        <v>3948</v>
      </c>
      <c r="D688" s="154" t="s">
        <v>10082</v>
      </c>
      <c r="E688" s="244" t="s">
        <v>2313</v>
      </c>
      <c r="F688" s="154" t="s">
        <v>6323</v>
      </c>
      <c r="G688" s="154" t="s">
        <v>1245</v>
      </c>
      <c r="H688" s="115">
        <v>2010</v>
      </c>
      <c r="I688" s="154" t="s">
        <v>6294</v>
      </c>
      <c r="J688" s="154" t="s">
        <v>6215</v>
      </c>
      <c r="K688" s="154" t="s">
        <v>6216</v>
      </c>
      <c r="L688" s="154" t="s">
        <v>6215</v>
      </c>
      <c r="M688" s="154" t="s">
        <v>6267</v>
      </c>
      <c r="O688" s="154" t="s">
        <v>6218</v>
      </c>
      <c r="Q688" s="243">
        <v>207</v>
      </c>
      <c r="R688" s="243">
        <v>198</v>
      </c>
      <c r="S688" s="243">
        <f>Q688+R688</f>
        <v>405</v>
      </c>
      <c r="T688" s="244" t="s">
        <v>6215</v>
      </c>
      <c r="U688" s="154" t="s">
        <v>7390</v>
      </c>
      <c r="V688" s="154" t="s">
        <v>6215</v>
      </c>
      <c r="W688" s="154" t="s">
        <v>6219</v>
      </c>
      <c r="Y688" s="244">
        <v>5</v>
      </c>
      <c r="Z688" s="244">
        <v>3</v>
      </c>
      <c r="AA688" s="244">
        <v>0</v>
      </c>
      <c r="AB688" s="98">
        <f>Y688+Z688+AA688</f>
        <v>8</v>
      </c>
      <c r="AC688" s="154" t="s">
        <v>6220</v>
      </c>
      <c r="AD688" s="154" t="s">
        <v>9751</v>
      </c>
      <c r="AF688" s="315">
        <v>13</v>
      </c>
      <c r="AG688" s="315">
        <v>11</v>
      </c>
      <c r="AH688" s="12">
        <f>AF688+AG688</f>
        <v>24</v>
      </c>
      <c r="AJ688" s="316">
        <v>60000</v>
      </c>
      <c r="AK688" s="316">
        <v>9500</v>
      </c>
      <c r="AL688" s="154" t="s">
        <v>7392</v>
      </c>
      <c r="AM688" s="154" t="s">
        <v>6215</v>
      </c>
      <c r="AN688" s="154" t="s">
        <v>6262</v>
      </c>
      <c r="AP688" s="316">
        <v>8000</v>
      </c>
      <c r="AQ688" s="113">
        <f t="shared" si="32"/>
        <v>185.70921187331848</v>
      </c>
      <c r="AR688" s="316">
        <v>12500</v>
      </c>
      <c r="AS688" s="141" t="s">
        <v>6223</v>
      </c>
      <c r="AT688" s="317">
        <v>100000</v>
      </c>
      <c r="AU688" s="317">
        <v>71600</v>
      </c>
      <c r="AV688" s="317">
        <v>460000</v>
      </c>
      <c r="AW688" s="154"/>
      <c r="AX688" s="154" t="s">
        <v>6215</v>
      </c>
      <c r="AY688" s="154" t="s">
        <v>6215</v>
      </c>
      <c r="AZ688" s="154" t="s">
        <v>6215</v>
      </c>
      <c r="BA688" s="154" t="s">
        <v>6215</v>
      </c>
      <c r="BB688" s="154" t="s">
        <v>6218</v>
      </c>
      <c r="BC688" s="154" t="s">
        <v>10083</v>
      </c>
      <c r="BD688" s="154" t="s">
        <v>10084</v>
      </c>
      <c r="BE688" s="154" t="s">
        <v>6215</v>
      </c>
      <c r="BF688" s="154" t="s">
        <v>10085</v>
      </c>
    </row>
    <row r="689" spans="1:59" x14ac:dyDescent="0.35">
      <c r="A689" s="98" t="s">
        <v>6348</v>
      </c>
      <c r="B689" s="17">
        <v>45133.618020833332</v>
      </c>
      <c r="C689" s="98" t="s">
        <v>2091</v>
      </c>
      <c r="D689" t="s">
        <v>7497</v>
      </c>
      <c r="E689" s="98" t="s">
        <v>721</v>
      </c>
      <c r="F689" t="s">
        <v>6598</v>
      </c>
      <c r="G689" t="s">
        <v>1245</v>
      </c>
      <c r="H689" s="115">
        <v>2010</v>
      </c>
      <c r="I689" s="98" t="s">
        <v>6294</v>
      </c>
      <c r="J689" s="98" t="s">
        <v>6215</v>
      </c>
      <c r="K689" s="98" t="s">
        <v>6216</v>
      </c>
      <c r="L689" s="98" t="s">
        <v>6218</v>
      </c>
      <c r="M689" s="98" t="s">
        <v>6415</v>
      </c>
      <c r="O689" s="98" t="s">
        <v>6218</v>
      </c>
      <c r="S689" s="107">
        <v>183</v>
      </c>
      <c r="T689" s="98" t="s">
        <v>6215</v>
      </c>
      <c r="V689" s="98" t="s">
        <v>6215</v>
      </c>
      <c r="W689" s="98" t="s">
        <v>6219</v>
      </c>
      <c r="AB689" s="98">
        <v>8</v>
      </c>
      <c r="AC689" s="98" t="s">
        <v>6220</v>
      </c>
      <c r="AD689" s="98" t="s">
        <v>7498</v>
      </c>
      <c r="AJ689" s="18"/>
      <c r="AK689" s="18"/>
      <c r="AN689" s="98" t="s">
        <v>6262</v>
      </c>
      <c r="AP689" s="264">
        <v>4950</v>
      </c>
      <c r="AQ689" s="113">
        <f t="shared" si="32"/>
        <v>114.9075748466158</v>
      </c>
      <c r="AR689" s="18">
        <v>4950</v>
      </c>
      <c r="AS689" s="141" t="s">
        <v>6223</v>
      </c>
      <c r="AT689" s="96"/>
      <c r="AU689" s="18">
        <v>800000</v>
      </c>
      <c r="AV689" s="18"/>
      <c r="AX689" s="98" t="s">
        <v>6215</v>
      </c>
      <c r="AY689" s="98" t="s">
        <v>6215</v>
      </c>
      <c r="AZ689" s="98" t="s">
        <v>6215</v>
      </c>
      <c r="BA689" s="98" t="s">
        <v>6215</v>
      </c>
      <c r="BB689" s="98" t="s">
        <v>6215</v>
      </c>
      <c r="BD689" s="98" t="s">
        <v>7499</v>
      </c>
      <c r="BF689" s="98" t="s">
        <v>6600</v>
      </c>
      <c r="BG689" s="98" t="s">
        <v>7500</v>
      </c>
    </row>
    <row r="690" spans="1:59" x14ac:dyDescent="0.35">
      <c r="A690" s="98" t="s">
        <v>9590</v>
      </c>
      <c r="B690" s="17">
        <v>45491.589328703703</v>
      </c>
      <c r="C690" t="s">
        <v>2653</v>
      </c>
      <c r="D690" t="s">
        <v>9698</v>
      </c>
      <c r="E690" s="98" t="s">
        <v>14</v>
      </c>
      <c r="F690" t="s">
        <v>6213</v>
      </c>
      <c r="G690" t="s">
        <v>1245</v>
      </c>
      <c r="H690" s="115">
        <v>2005</v>
      </c>
      <c r="I690" t="s">
        <v>6230</v>
      </c>
      <c r="J690" t="s">
        <v>6218</v>
      </c>
      <c r="K690" t="s">
        <v>6216</v>
      </c>
      <c r="L690" t="s">
        <v>6218</v>
      </c>
      <c r="M690" t="s">
        <v>6231</v>
      </c>
      <c r="O690" t="s">
        <v>6218</v>
      </c>
      <c r="S690" s="107">
        <v>128</v>
      </c>
      <c r="T690" s="98" t="s">
        <v>6215</v>
      </c>
      <c r="U690" t="s">
        <v>7390</v>
      </c>
      <c r="V690" t="s">
        <v>6218</v>
      </c>
      <c r="W690" t="s">
        <v>6219</v>
      </c>
      <c r="Y690" s="98">
        <v>1</v>
      </c>
      <c r="Z690" s="98">
        <v>1</v>
      </c>
      <c r="AA690" s="98">
        <v>3</v>
      </c>
      <c r="AB690" s="98">
        <f>Y690+Z690+AA690</f>
        <v>5</v>
      </c>
      <c r="AC690" t="s">
        <v>6220</v>
      </c>
      <c r="AD690" t="s">
        <v>9699</v>
      </c>
      <c r="AF690" s="12">
        <v>2</v>
      </c>
      <c r="AG690" s="12">
        <v>11</v>
      </c>
      <c r="AH690" s="12">
        <f>AF690+AG690</f>
        <v>13</v>
      </c>
      <c r="AJ690" s="238">
        <v>20000</v>
      </c>
      <c r="AK690" s="238">
        <v>10000</v>
      </c>
      <c r="AL690" t="s">
        <v>8267</v>
      </c>
      <c r="AM690" t="s">
        <v>6215</v>
      </c>
      <c r="AN690" t="s">
        <v>6262</v>
      </c>
      <c r="AP690" s="238">
        <v>5500</v>
      </c>
      <c r="AQ690" s="113">
        <f t="shared" si="32"/>
        <v>127.67508316290645</v>
      </c>
      <c r="AR690" s="238">
        <v>20000</v>
      </c>
      <c r="AS690" s="141" t="s">
        <v>6223</v>
      </c>
      <c r="AT690" s="238">
        <v>6600</v>
      </c>
      <c r="AU690" s="238">
        <v>430000</v>
      </c>
      <c r="AV690" s="238">
        <v>260000</v>
      </c>
      <c r="AX690" t="s">
        <v>6215</v>
      </c>
      <c r="AY690" t="s">
        <v>6215</v>
      </c>
      <c r="AZ690" t="s">
        <v>6215</v>
      </c>
      <c r="BA690" t="s">
        <v>6215</v>
      </c>
      <c r="BB690" t="s">
        <v>6218</v>
      </c>
      <c r="BC690" t="s">
        <v>9700</v>
      </c>
      <c r="BD690" t="s">
        <v>9701</v>
      </c>
      <c r="BE690" t="s">
        <v>6215</v>
      </c>
      <c r="BF690" t="s">
        <v>9702</v>
      </c>
    </row>
    <row r="691" spans="1:59" x14ac:dyDescent="0.35">
      <c r="A691" s="98" t="s">
        <v>8866</v>
      </c>
      <c r="B691" s="17">
        <v>45363</v>
      </c>
      <c r="C691" t="s">
        <v>1957</v>
      </c>
      <c r="D691" t="s">
        <v>6213</v>
      </c>
      <c r="E691" s="98" t="s">
        <v>32</v>
      </c>
      <c r="F691" t="s">
        <v>6213</v>
      </c>
      <c r="G691" t="s">
        <v>1248</v>
      </c>
      <c r="H691" s="275">
        <v>2012</v>
      </c>
      <c r="I691" t="s">
        <v>6230</v>
      </c>
      <c r="J691" t="s">
        <v>6215</v>
      </c>
      <c r="K691" t="s">
        <v>6216</v>
      </c>
      <c r="L691" t="s">
        <v>6215</v>
      </c>
      <c r="M691" t="s">
        <v>6217</v>
      </c>
      <c r="O691" t="s">
        <v>6215</v>
      </c>
      <c r="Q691" s="107">
        <v>200</v>
      </c>
      <c r="R691" s="107">
        <v>321</v>
      </c>
      <c r="S691" s="107">
        <v>521</v>
      </c>
      <c r="T691" s="98" t="s">
        <v>6215</v>
      </c>
      <c r="U691" t="s">
        <v>6474</v>
      </c>
      <c r="V691" t="s">
        <v>6215</v>
      </c>
      <c r="W691" t="s">
        <v>6268</v>
      </c>
      <c r="Y691" s="98">
        <v>2</v>
      </c>
      <c r="Z691" s="98">
        <v>3</v>
      </c>
      <c r="AA691" s="98">
        <v>0</v>
      </c>
      <c r="AB691" s="98">
        <f>SUM(Y691:AA691)</f>
        <v>5</v>
      </c>
      <c r="AC691" t="s">
        <v>6254</v>
      </c>
      <c r="AD691" t="s">
        <v>8886</v>
      </c>
      <c r="AF691" s="12">
        <v>2</v>
      </c>
      <c r="AG691" s="12">
        <v>14</v>
      </c>
      <c r="AH691" s="12">
        <f>SUM(AF691:AG691)</f>
        <v>16</v>
      </c>
      <c r="AJ691" s="238">
        <v>10000</v>
      </c>
      <c r="AK691" s="238">
        <v>4000</v>
      </c>
      <c r="AL691" t="s">
        <v>7392</v>
      </c>
      <c r="AM691" t="s">
        <v>6215</v>
      </c>
      <c r="AN691" t="s">
        <v>6262</v>
      </c>
      <c r="AP691" s="149">
        <v>4500</v>
      </c>
      <c r="AQ691" s="113">
        <f t="shared" si="32"/>
        <v>104.46143167874165</v>
      </c>
      <c r="AR691">
        <v>3300</v>
      </c>
      <c r="AS691" s="141" t="s">
        <v>6223</v>
      </c>
      <c r="AT691" s="298">
        <v>1600000</v>
      </c>
      <c r="AU691" s="18">
        <v>230000</v>
      </c>
      <c r="AV691" s="18">
        <v>150000</v>
      </c>
      <c r="AX691" t="s">
        <v>6215</v>
      </c>
      <c r="AY691" t="s">
        <v>6215</v>
      </c>
      <c r="AZ691" t="s">
        <v>6215</v>
      </c>
      <c r="BA691" t="s">
        <v>6215</v>
      </c>
      <c r="BB691" t="s">
        <v>6218</v>
      </c>
      <c r="BC691" t="s">
        <v>8887</v>
      </c>
      <c r="BD691" t="s">
        <v>6653</v>
      </c>
      <c r="BE691" t="s">
        <v>6218</v>
      </c>
      <c r="BF691" t="s">
        <v>6235</v>
      </c>
    </row>
    <row r="692" spans="1:59" x14ac:dyDescent="0.35">
      <c r="A692" s="98" t="s">
        <v>7496</v>
      </c>
      <c r="B692" s="17">
        <v>45087.496689814812</v>
      </c>
      <c r="C692" s="98" t="s">
        <v>2532</v>
      </c>
      <c r="D692" s="98" t="s">
        <v>6328</v>
      </c>
      <c r="E692" s="98" t="s">
        <v>359</v>
      </c>
      <c r="F692" s="98" t="s">
        <v>6928</v>
      </c>
      <c r="G692" s="98" t="s">
        <v>1245</v>
      </c>
      <c r="H692" s="115">
        <v>2014</v>
      </c>
      <c r="I692" s="98" t="s">
        <v>6214</v>
      </c>
      <c r="J692" s="98" t="s">
        <v>6215</v>
      </c>
      <c r="K692" s="98" t="s">
        <v>6216</v>
      </c>
      <c r="L692" s="98" t="s">
        <v>6215</v>
      </c>
      <c r="M692" s="98" t="s">
        <v>6231</v>
      </c>
      <c r="O692" s="98" t="s">
        <v>6218</v>
      </c>
      <c r="S692" s="107">
        <v>264</v>
      </c>
      <c r="T692" s="98" t="s">
        <v>6215</v>
      </c>
      <c r="V692" s="98" t="s">
        <v>6215</v>
      </c>
      <c r="W692" s="98" t="s">
        <v>6268</v>
      </c>
      <c r="AB692" s="98">
        <v>16</v>
      </c>
      <c r="AC692" s="98" t="s">
        <v>6220</v>
      </c>
      <c r="AD692" s="98" t="s">
        <v>6929</v>
      </c>
      <c r="AJ692" s="18"/>
      <c r="AK692" s="18"/>
      <c r="AN692" s="98" t="s">
        <v>6248</v>
      </c>
      <c r="AP692" s="264">
        <v>4950</v>
      </c>
      <c r="AQ692" s="113">
        <f t="shared" si="32"/>
        <v>114.9075748466158</v>
      </c>
      <c r="AR692" s="18">
        <v>6150</v>
      </c>
      <c r="AS692" s="141" t="s">
        <v>6223</v>
      </c>
      <c r="AT692" s="96"/>
      <c r="AU692" s="18">
        <v>600000</v>
      </c>
      <c r="AV692" s="18"/>
      <c r="AX692" s="98" t="s">
        <v>6215</v>
      </c>
      <c r="AY692" s="98" t="s">
        <v>6215</v>
      </c>
      <c r="AZ692" s="98" t="s">
        <v>6215</v>
      </c>
      <c r="BA692" s="98" t="s">
        <v>6215</v>
      </c>
      <c r="BB692" s="98" t="s">
        <v>6218</v>
      </c>
      <c r="BD692" s="98" t="s">
        <v>6944</v>
      </c>
      <c r="BF692" s="98" t="s">
        <v>6271</v>
      </c>
      <c r="BG692" s="98" t="s">
        <v>6945</v>
      </c>
    </row>
    <row r="693" spans="1:59" x14ac:dyDescent="0.35">
      <c r="A693" s="98" t="s">
        <v>10675</v>
      </c>
      <c r="B693" s="334">
        <v>45681.734259259261</v>
      </c>
      <c r="C693" s="281" t="s">
        <v>4045</v>
      </c>
      <c r="D693" s="281" t="s">
        <v>10779</v>
      </c>
      <c r="E693" s="244" t="s">
        <v>230</v>
      </c>
      <c r="F693" s="281" t="s">
        <v>6394</v>
      </c>
      <c r="G693" s="281" t="s">
        <v>1245</v>
      </c>
      <c r="H693" s="335">
        <v>2012</v>
      </c>
      <c r="I693" s="281" t="s">
        <v>6214</v>
      </c>
      <c r="J693" s="281" t="s">
        <v>6215</v>
      </c>
      <c r="K693" s="281" t="s">
        <v>6216</v>
      </c>
      <c r="L693" s="281" t="s">
        <v>6215</v>
      </c>
      <c r="M693" s="281" t="s">
        <v>6267</v>
      </c>
      <c r="O693" s="281" t="s">
        <v>6215</v>
      </c>
      <c r="Q693" s="319">
        <v>151</v>
      </c>
      <c r="R693" s="319">
        <v>200</v>
      </c>
      <c r="S693" s="319">
        <f>Q693+R693</f>
        <v>351</v>
      </c>
      <c r="T693" s="281" t="s">
        <v>6215</v>
      </c>
      <c r="U693" s="281" t="s">
        <v>8150</v>
      </c>
      <c r="V693" s="281" t="s">
        <v>6218</v>
      </c>
      <c r="W693" s="281" t="s">
        <v>6219</v>
      </c>
      <c r="Y693" s="336">
        <v>4</v>
      </c>
      <c r="Z693" s="336">
        <v>8</v>
      </c>
      <c r="AA693" s="336">
        <v>4</v>
      </c>
      <c r="AB693" s="98">
        <f>SUM(Y693:AA693)</f>
        <v>16</v>
      </c>
      <c r="AC693" s="281" t="s">
        <v>6246</v>
      </c>
      <c r="AD693" s="281" t="s">
        <v>8812</v>
      </c>
      <c r="AF693" s="337">
        <v>3</v>
      </c>
      <c r="AG693" s="337">
        <v>8</v>
      </c>
      <c r="AH693" s="12">
        <f>SUM(AF693:AG693)</f>
        <v>11</v>
      </c>
      <c r="AJ693" s="338">
        <v>30000</v>
      </c>
      <c r="AK693" s="338">
        <v>17000</v>
      </c>
      <c r="AL693" s="281" t="s">
        <v>8267</v>
      </c>
      <c r="AM693" s="281" t="s">
        <v>6215</v>
      </c>
      <c r="AN693" s="281" t="s">
        <v>6389</v>
      </c>
      <c r="AP693" s="338">
        <v>7000</v>
      </c>
      <c r="AQ693" s="113">
        <f t="shared" si="32"/>
        <v>162.49556038915367</v>
      </c>
      <c r="AR693" s="338">
        <v>34700</v>
      </c>
      <c r="AS693" s="141" t="s">
        <v>6223</v>
      </c>
      <c r="AT693" s="338">
        <v>32000</v>
      </c>
      <c r="AU693" s="338">
        <v>40000</v>
      </c>
      <c r="AV693" s="338">
        <v>10000</v>
      </c>
      <c r="AX693" s="281" t="s">
        <v>6215</v>
      </c>
      <c r="AY693" s="281" t="s">
        <v>6215</v>
      </c>
      <c r="AZ693" s="281" t="s">
        <v>6215</v>
      </c>
      <c r="BA693" s="281" t="s">
        <v>6215</v>
      </c>
      <c r="BB693" s="281" t="s">
        <v>6215</v>
      </c>
      <c r="BC693" s="281" t="s">
        <v>6235</v>
      </c>
      <c r="BD693" s="281" t="s">
        <v>6774</v>
      </c>
      <c r="BE693" s="281" t="s">
        <v>6218</v>
      </c>
      <c r="BF693" s="281" t="s">
        <v>6235</v>
      </c>
    </row>
    <row r="694" spans="1:59" x14ac:dyDescent="0.35">
      <c r="A694" s="98" t="s">
        <v>11443</v>
      </c>
      <c r="B694" s="117">
        <v>45842.823981481481</v>
      </c>
      <c r="C694" s="154" t="s">
        <v>5751</v>
      </c>
      <c r="D694" s="154" t="s">
        <v>7826</v>
      </c>
      <c r="E694" t="s">
        <v>230</v>
      </c>
      <c r="F694" s="154" t="s">
        <v>6481</v>
      </c>
      <c r="G694" s="154" t="s">
        <v>1245</v>
      </c>
      <c r="H694" s="115">
        <v>2011</v>
      </c>
      <c r="I694" s="154" t="s">
        <v>6214</v>
      </c>
      <c r="J694" s="154" t="s">
        <v>6215</v>
      </c>
      <c r="K694" s="154" t="s">
        <v>6216</v>
      </c>
      <c r="L694" s="154" t="s">
        <v>6215</v>
      </c>
      <c r="M694" s="154" t="s">
        <v>6267</v>
      </c>
      <c r="O694" s="154" t="s">
        <v>6215</v>
      </c>
      <c r="Q694" s="129">
        <v>121</v>
      </c>
      <c r="R694" s="129">
        <v>117</v>
      </c>
      <c r="S694" s="129">
        <v>238</v>
      </c>
      <c r="T694" s="154" t="s">
        <v>6215</v>
      </c>
      <c r="U694" s="154" t="s">
        <v>7390</v>
      </c>
      <c r="V694" s="154" t="s">
        <v>6218</v>
      </c>
      <c r="W694" s="154" t="s">
        <v>6268</v>
      </c>
      <c r="Y694" s="154" t="s">
        <v>6992</v>
      </c>
      <c r="Z694" s="154" t="s">
        <v>6991</v>
      </c>
      <c r="AA694" s="154" t="s">
        <v>6944</v>
      </c>
      <c r="AB694" s="154" t="s">
        <v>7755</v>
      </c>
      <c r="AC694" s="154" t="s">
        <v>6220</v>
      </c>
      <c r="AD694" s="154" t="s">
        <v>7465</v>
      </c>
      <c r="AF694" s="154">
        <v>3</v>
      </c>
      <c r="AG694" s="154">
        <v>5</v>
      </c>
      <c r="AH694" s="154">
        <v>8</v>
      </c>
      <c r="AJ694" s="154">
        <v>17000</v>
      </c>
      <c r="AK694" s="154">
        <v>12000</v>
      </c>
      <c r="AL694" s="154" t="s">
        <v>8267</v>
      </c>
      <c r="AM694" s="154" t="s">
        <v>6215</v>
      </c>
      <c r="AN694" s="154" t="s">
        <v>6262</v>
      </c>
      <c r="AP694" s="354">
        <v>4000</v>
      </c>
      <c r="AQ694" s="113">
        <f>(AP694*3)/129.2394</f>
        <v>92.850941740676618</v>
      </c>
      <c r="AR694" s="354">
        <v>5600</v>
      </c>
      <c r="AS694" s="154" t="s">
        <v>6223</v>
      </c>
      <c r="AT694" s="154">
        <v>500000</v>
      </c>
      <c r="AU694" s="154">
        <v>300000</v>
      </c>
      <c r="AV694" s="154">
        <v>200000</v>
      </c>
      <c r="AX694" s="154" t="s">
        <v>6215</v>
      </c>
      <c r="AY694" s="154" t="s">
        <v>6215</v>
      </c>
      <c r="AZ694" s="154" t="s">
        <v>6215</v>
      </c>
      <c r="BA694" s="154" t="s">
        <v>6215</v>
      </c>
      <c r="BB694" s="154" t="s">
        <v>6218</v>
      </c>
      <c r="BC694" s="154" t="s">
        <v>6235</v>
      </c>
      <c r="BD694" s="154" t="s">
        <v>6696</v>
      </c>
      <c r="BE694" s="154" t="s">
        <v>6218</v>
      </c>
      <c r="BF694" s="154" t="s">
        <v>6235</v>
      </c>
    </row>
    <row r="695" spans="1:59" x14ac:dyDescent="0.35">
      <c r="A695" s="98" t="s">
        <v>6943</v>
      </c>
      <c r="B695" s="17">
        <v>45112.483587962961</v>
      </c>
      <c r="C695" s="98" t="s">
        <v>1002</v>
      </c>
      <c r="D695" s="98" t="s">
        <v>7197</v>
      </c>
      <c r="E695" s="98" t="s">
        <v>32</v>
      </c>
      <c r="F695" s="98" t="s">
        <v>6213</v>
      </c>
      <c r="G695" s="98" t="s">
        <v>1245</v>
      </c>
      <c r="H695" s="115">
        <v>2001</v>
      </c>
      <c r="I695" s="98" t="s">
        <v>6230</v>
      </c>
      <c r="J695" s="98" t="s">
        <v>6215</v>
      </c>
      <c r="K695" s="98" t="s">
        <v>6216</v>
      </c>
      <c r="L695" s="98" t="s">
        <v>6215</v>
      </c>
      <c r="M695" s="98" t="s">
        <v>6217</v>
      </c>
      <c r="O695" s="98" t="s">
        <v>6215</v>
      </c>
      <c r="S695" s="107">
        <v>425</v>
      </c>
      <c r="T695" s="98" t="s">
        <v>6215</v>
      </c>
      <c r="V695" s="98" t="s">
        <v>6215</v>
      </c>
      <c r="W695" s="98" t="s">
        <v>6219</v>
      </c>
      <c r="AB695" s="98">
        <v>9</v>
      </c>
      <c r="AC695" s="98" t="s">
        <v>6220</v>
      </c>
      <c r="AD695" s="98" t="s">
        <v>7198</v>
      </c>
      <c r="AJ695" s="18"/>
      <c r="AK695" s="18"/>
      <c r="AM695" s="98" t="s">
        <v>6215</v>
      </c>
      <c r="AN695" s="98" t="s">
        <v>6262</v>
      </c>
      <c r="AP695" s="264">
        <v>5000</v>
      </c>
      <c r="AQ695" s="113">
        <f>(AP695*3)/129.2343</f>
        <v>116.06825742082405</v>
      </c>
      <c r="AR695" s="18">
        <v>8000</v>
      </c>
      <c r="AS695" s="141" t="s">
        <v>6223</v>
      </c>
      <c r="AT695" s="96">
        <v>30000</v>
      </c>
      <c r="AU695" s="18"/>
      <c r="AV695" s="18"/>
      <c r="AX695" s="98" t="s">
        <v>6215</v>
      </c>
      <c r="AY695" s="98" t="s">
        <v>6215</v>
      </c>
      <c r="AZ695" s="98" t="s">
        <v>6215</v>
      </c>
      <c r="BA695" s="98" t="s">
        <v>6215</v>
      </c>
      <c r="BB695" s="98" t="s">
        <v>6215</v>
      </c>
      <c r="BD695" s="98" t="s">
        <v>6379</v>
      </c>
      <c r="BF695" s="98" t="s">
        <v>7199</v>
      </c>
      <c r="BG695" s="98" t="s">
        <v>7200</v>
      </c>
    </row>
    <row r="696" spans="1:59" x14ac:dyDescent="0.35">
      <c r="A696" s="98" t="s">
        <v>7196</v>
      </c>
      <c r="B696" s="17">
        <v>45223.570196759298</v>
      </c>
      <c r="C696" s="141" t="s">
        <v>8167</v>
      </c>
      <c r="D696" s="141" t="s">
        <v>8168</v>
      </c>
      <c r="E696" t="s">
        <v>252</v>
      </c>
      <c r="F696" s="141" t="s">
        <v>6481</v>
      </c>
      <c r="G696" s="141" t="s">
        <v>1248</v>
      </c>
      <c r="H696" s="288">
        <v>2017</v>
      </c>
      <c r="I696" s="141" t="s">
        <v>6214</v>
      </c>
      <c r="J696" s="141" t="s">
        <v>6215</v>
      </c>
      <c r="K696" s="141" t="s">
        <v>6245</v>
      </c>
      <c r="L696" s="141" t="s">
        <v>6215</v>
      </c>
      <c r="M696" s="141" t="s">
        <v>6267</v>
      </c>
      <c r="N696" s="141"/>
      <c r="O696" s="141" t="s">
        <v>6215</v>
      </c>
      <c r="S696" s="237">
        <v>56</v>
      </c>
      <c r="T696" s="141" t="s">
        <v>6215</v>
      </c>
      <c r="U696" s="141" t="s">
        <v>7390</v>
      </c>
      <c r="V696" s="141" t="s">
        <v>6215</v>
      </c>
      <c r="W696" s="141" t="s">
        <v>6219</v>
      </c>
      <c r="Y696" s="98">
        <v>1</v>
      </c>
      <c r="Z696" s="98">
        <v>1</v>
      </c>
      <c r="AA696" s="98">
        <v>1</v>
      </c>
      <c r="AB696" s="141">
        <v>3</v>
      </c>
      <c r="AC696" s="141" t="s">
        <v>6220</v>
      </c>
      <c r="AD696" s="141" t="s">
        <v>8169</v>
      </c>
      <c r="AJ696" s="18"/>
      <c r="AK696" s="18"/>
      <c r="AM696" s="141" t="s">
        <v>6215</v>
      </c>
      <c r="AN696" s="141" t="s">
        <v>6262</v>
      </c>
      <c r="AP696" s="264">
        <v>5000</v>
      </c>
      <c r="AQ696" s="113">
        <f>(AP696*3)/129.2343</f>
        <v>116.06825742082405</v>
      </c>
      <c r="AR696" s="18">
        <v>9500</v>
      </c>
      <c r="AS696" s="141" t="s">
        <v>6223</v>
      </c>
      <c r="AT696" s="96"/>
      <c r="AU696" s="18">
        <v>2500000</v>
      </c>
      <c r="AV696" s="18"/>
      <c r="AX696" s="141" t="s">
        <v>6215</v>
      </c>
      <c r="AY696" s="141" t="s">
        <v>6215</v>
      </c>
      <c r="AZ696" s="141" t="s">
        <v>6215</v>
      </c>
      <c r="BA696" s="141" t="s">
        <v>6215</v>
      </c>
      <c r="BB696" s="141" t="s">
        <v>6215</v>
      </c>
      <c r="BC696" s="141" t="s">
        <v>8170</v>
      </c>
      <c r="BD696" s="141" t="s">
        <v>6978</v>
      </c>
      <c r="BE696" s="141" t="s">
        <v>6218</v>
      </c>
      <c r="BF696" s="141" t="s">
        <v>6299</v>
      </c>
      <c r="BG696" s="98" t="s">
        <v>8171</v>
      </c>
    </row>
    <row r="697" spans="1:59" x14ac:dyDescent="0.35">
      <c r="A697" s="98" t="s">
        <v>11501</v>
      </c>
      <c r="B697" s="117">
        <v>45855.460231481484</v>
      </c>
      <c r="C697" s="154" t="s">
        <v>5753</v>
      </c>
      <c r="D697" s="154" t="s">
        <v>10552</v>
      </c>
      <c r="E697" t="s">
        <v>2861</v>
      </c>
      <c r="F697" s="154" t="s">
        <v>6725</v>
      </c>
      <c r="G697" s="154" t="s">
        <v>1245</v>
      </c>
      <c r="H697" s="115">
        <v>2020</v>
      </c>
      <c r="I697" s="154" t="s">
        <v>6294</v>
      </c>
      <c r="J697" s="154" t="s">
        <v>6215</v>
      </c>
      <c r="K697" s="154" t="s">
        <v>6216</v>
      </c>
      <c r="L697" s="154" t="s">
        <v>6215</v>
      </c>
      <c r="M697" s="154" t="s">
        <v>6267</v>
      </c>
      <c r="O697" s="154" t="s">
        <v>6215</v>
      </c>
      <c r="Q697" s="129">
        <v>40</v>
      </c>
      <c r="R697" s="129">
        <v>30</v>
      </c>
      <c r="S697" s="129">
        <v>70</v>
      </c>
      <c r="T697" s="154" t="s">
        <v>6215</v>
      </c>
      <c r="U697" s="154" t="s">
        <v>6474</v>
      </c>
      <c r="V697" s="154" t="s">
        <v>6215</v>
      </c>
      <c r="W697" s="154" t="s">
        <v>6268</v>
      </c>
      <c r="Y697" s="154" t="s">
        <v>6992</v>
      </c>
      <c r="Z697" s="154" t="s">
        <v>6992</v>
      </c>
      <c r="AA697" s="154" t="s">
        <v>6944</v>
      </c>
      <c r="AB697" s="154" t="s">
        <v>6630</v>
      </c>
      <c r="AC697" s="154" t="s">
        <v>6246</v>
      </c>
      <c r="AD697" s="154" t="s">
        <v>6552</v>
      </c>
      <c r="AF697" s="154">
        <v>1</v>
      </c>
      <c r="AG697" s="154">
        <v>4</v>
      </c>
      <c r="AH697" s="154">
        <v>5</v>
      </c>
      <c r="AJ697" s="154">
        <v>6000</v>
      </c>
      <c r="AK697" s="154">
        <v>5500</v>
      </c>
      <c r="AL697" s="154" t="s">
        <v>8267</v>
      </c>
      <c r="AM697" s="154" t="s">
        <v>6215</v>
      </c>
      <c r="AN697" s="154" t="s">
        <v>6248</v>
      </c>
      <c r="AP697" s="354">
        <v>1000</v>
      </c>
      <c r="AQ697" s="113">
        <f>(AP697*3)/129.2394</f>
        <v>23.212735435169154</v>
      </c>
      <c r="AR697" s="354">
        <v>1000</v>
      </c>
      <c r="AS697" s="154" t="s">
        <v>11486</v>
      </c>
      <c r="AT697" s="154">
        <v>2200</v>
      </c>
      <c r="AU697" s="154">
        <v>40000</v>
      </c>
      <c r="AV697" s="154">
        <v>20000</v>
      </c>
      <c r="AX697" s="154" t="s">
        <v>6215</v>
      </c>
      <c r="AY697" s="154" t="s">
        <v>6215</v>
      </c>
      <c r="AZ697" s="154" t="s">
        <v>6215</v>
      </c>
      <c r="BA697" s="154" t="s">
        <v>6215</v>
      </c>
      <c r="BB697" s="154" t="s">
        <v>6215</v>
      </c>
      <c r="BC697" s="154" t="s">
        <v>10665</v>
      </c>
      <c r="BD697" s="154" t="s">
        <v>10554</v>
      </c>
      <c r="BE697" s="154" t="s">
        <v>6215</v>
      </c>
      <c r="BF697" s="154" t="s">
        <v>9019</v>
      </c>
    </row>
    <row r="698" spans="1:59" x14ac:dyDescent="0.35">
      <c r="A698" s="98" t="s">
        <v>10696</v>
      </c>
      <c r="B698" s="334">
        <v>45688.925462962965</v>
      </c>
      <c r="C698" s="281" t="s">
        <v>4161</v>
      </c>
      <c r="D698" s="281" t="s">
        <v>10806</v>
      </c>
      <c r="E698" s="244" t="s">
        <v>3017</v>
      </c>
      <c r="F698" s="281" t="s">
        <v>6725</v>
      </c>
      <c r="G698" s="281" t="s">
        <v>1245</v>
      </c>
      <c r="H698" s="335">
        <v>2022</v>
      </c>
      <c r="I698" s="281" t="s">
        <v>6294</v>
      </c>
      <c r="J698" s="281" t="s">
        <v>6215</v>
      </c>
      <c r="K698" s="281" t="s">
        <v>6216</v>
      </c>
      <c r="L698" s="281" t="s">
        <v>6218</v>
      </c>
      <c r="M698" s="281" t="s">
        <v>6231</v>
      </c>
      <c r="O698" s="281" t="s">
        <v>6215</v>
      </c>
      <c r="Q698" s="319">
        <v>70</v>
      </c>
      <c r="R698" s="319">
        <v>80</v>
      </c>
      <c r="S698" s="319">
        <f>Q698+R698</f>
        <v>150</v>
      </c>
      <c r="T698" s="281" t="s">
        <v>6215</v>
      </c>
      <c r="U698" s="281" t="s">
        <v>6474</v>
      </c>
      <c r="V698" s="281" t="s">
        <v>6215</v>
      </c>
      <c r="W698" s="281" t="s">
        <v>6219</v>
      </c>
      <c r="Y698" s="336">
        <v>2</v>
      </c>
      <c r="Z698" s="336">
        <v>3</v>
      </c>
      <c r="AA698" s="336">
        <v>1</v>
      </c>
      <c r="AB698" s="98">
        <f t="shared" ref="AB698:AB703" si="33">SUM(Y698:AA698)</f>
        <v>6</v>
      </c>
      <c r="AC698" s="281" t="s">
        <v>6254</v>
      </c>
      <c r="AD698" s="281" t="s">
        <v>10807</v>
      </c>
      <c r="AF698" s="337">
        <v>1</v>
      </c>
      <c r="AG698" s="337">
        <v>7</v>
      </c>
      <c r="AH698" s="12">
        <f t="shared" ref="AH698:AH703" si="34">SUM(AF698:AG698)</f>
        <v>8</v>
      </c>
      <c r="AJ698" s="338">
        <v>6600</v>
      </c>
      <c r="AK698" s="338">
        <v>5000</v>
      </c>
      <c r="AL698" s="281" t="s">
        <v>8449</v>
      </c>
      <c r="AM698" s="281" t="s">
        <v>6215</v>
      </c>
      <c r="AN698" s="281" t="s">
        <v>6248</v>
      </c>
      <c r="AP698" s="338">
        <v>5400</v>
      </c>
      <c r="AQ698" s="113">
        <f t="shared" ref="AQ698:AQ703" si="35">(AP698*3)/129.2343</f>
        <v>125.35371801448997</v>
      </c>
      <c r="AR698" s="338">
        <v>6000</v>
      </c>
      <c r="AS698" s="141" t="s">
        <v>6223</v>
      </c>
      <c r="AT698" s="338">
        <v>130000</v>
      </c>
      <c r="AU698" s="338">
        <v>130000</v>
      </c>
      <c r="AV698" s="338">
        <v>50000</v>
      </c>
      <c r="AX698" s="281" t="s">
        <v>6215</v>
      </c>
      <c r="AY698" s="281" t="s">
        <v>6215</v>
      </c>
      <c r="AZ698" s="281" t="s">
        <v>6215</v>
      </c>
      <c r="BA698" s="281" t="s">
        <v>6215</v>
      </c>
      <c r="BB698" s="281" t="s">
        <v>6218</v>
      </c>
      <c r="BC698" s="281" t="s">
        <v>8732</v>
      </c>
      <c r="BD698" s="281" t="s">
        <v>8622</v>
      </c>
      <c r="BE698" s="281" t="s">
        <v>6215</v>
      </c>
      <c r="BF698" s="281" t="s">
        <v>10808</v>
      </c>
    </row>
    <row r="699" spans="1:59" x14ac:dyDescent="0.35">
      <c r="A699" s="98" t="s">
        <v>10592</v>
      </c>
      <c r="B699" s="17">
        <v>45631</v>
      </c>
      <c r="C699" s="154" t="s">
        <v>3904</v>
      </c>
      <c r="D699" s="154" t="s">
        <v>8497</v>
      </c>
      <c r="E699" s="244" t="s">
        <v>223</v>
      </c>
      <c r="F699" s="154" t="s">
        <v>6286</v>
      </c>
      <c r="G699" s="154" t="s">
        <v>1245</v>
      </c>
      <c r="H699" s="115">
        <v>2016</v>
      </c>
      <c r="I699" s="154" t="s">
        <v>6214</v>
      </c>
      <c r="J699" s="154" t="s">
        <v>6215</v>
      </c>
      <c r="K699" s="154" t="s">
        <v>6216</v>
      </c>
      <c r="L699" s="154" t="s">
        <v>6215</v>
      </c>
      <c r="M699" s="154" t="s">
        <v>6217</v>
      </c>
      <c r="O699" s="154" t="s">
        <v>6215</v>
      </c>
      <c r="Q699" s="243">
        <v>90</v>
      </c>
      <c r="R699" s="243">
        <v>110</v>
      </c>
      <c r="S699" s="107">
        <f>Q699+R699</f>
        <v>200</v>
      </c>
      <c r="T699" s="154" t="s">
        <v>6215</v>
      </c>
      <c r="U699" s="154" t="s">
        <v>7390</v>
      </c>
      <c r="V699" s="154" t="s">
        <v>6218</v>
      </c>
      <c r="W699" s="154" t="s">
        <v>6268</v>
      </c>
      <c r="Y699" s="244">
        <v>2</v>
      </c>
      <c r="Z699" s="244">
        <v>2</v>
      </c>
      <c r="AA699" s="244">
        <v>1</v>
      </c>
      <c r="AB699" s="98">
        <f t="shared" si="33"/>
        <v>5</v>
      </c>
      <c r="AC699" s="154" t="s">
        <v>6246</v>
      </c>
      <c r="AD699" s="154" t="s">
        <v>8431</v>
      </c>
      <c r="AF699" s="315">
        <v>1</v>
      </c>
      <c r="AG699" s="315">
        <v>8</v>
      </c>
      <c r="AH699" s="12">
        <f t="shared" si="34"/>
        <v>9</v>
      </c>
      <c r="AJ699" s="316">
        <v>12000</v>
      </c>
      <c r="AK699" s="316">
        <v>8000</v>
      </c>
      <c r="AL699" s="154" t="s">
        <v>8267</v>
      </c>
      <c r="AM699" s="154" t="s">
        <v>6215</v>
      </c>
      <c r="AN699" s="154" t="s">
        <v>6389</v>
      </c>
      <c r="AP699" s="316">
        <v>6500</v>
      </c>
      <c r="AQ699" s="113">
        <f t="shared" si="35"/>
        <v>150.88873464707126</v>
      </c>
      <c r="AR699" s="316">
        <v>8000</v>
      </c>
      <c r="AS699" s="141" t="s">
        <v>6223</v>
      </c>
      <c r="AT699" s="316">
        <v>300000</v>
      </c>
      <c r="AU699" s="316">
        <v>100000</v>
      </c>
      <c r="AV699" s="316">
        <v>200000</v>
      </c>
      <c r="AX699" s="154" t="s">
        <v>6215</v>
      </c>
      <c r="AY699" s="154" t="s">
        <v>6215</v>
      </c>
      <c r="AZ699" s="154" t="s">
        <v>6215</v>
      </c>
      <c r="BA699" s="154" t="s">
        <v>6218</v>
      </c>
      <c r="BB699" s="154" t="s">
        <v>6215</v>
      </c>
      <c r="BC699" s="154" t="s">
        <v>8732</v>
      </c>
      <c r="BD699" s="154" t="s">
        <v>10658</v>
      </c>
      <c r="BE699" s="154" t="s">
        <v>6215</v>
      </c>
      <c r="BF699" s="154" t="s">
        <v>10659</v>
      </c>
    </row>
    <row r="700" spans="1:59" x14ac:dyDescent="0.35">
      <c r="A700" s="98" t="s">
        <v>10679</v>
      </c>
      <c r="B700" s="334">
        <v>45664.750069444446</v>
      </c>
      <c r="C700" s="281" t="s">
        <v>4071</v>
      </c>
      <c r="D700" s="281" t="s">
        <v>10732</v>
      </c>
      <c r="E700" s="244" t="s">
        <v>2965</v>
      </c>
      <c r="F700" s="281" t="s">
        <v>6684</v>
      </c>
      <c r="G700" s="281" t="s">
        <v>1245</v>
      </c>
      <c r="H700" s="335">
        <v>2020</v>
      </c>
      <c r="I700" s="281" t="s">
        <v>6214</v>
      </c>
      <c r="J700" s="281" t="s">
        <v>6218</v>
      </c>
      <c r="K700" s="281" t="s">
        <v>6216</v>
      </c>
      <c r="L700" s="281" t="s">
        <v>6218</v>
      </c>
      <c r="M700" s="281" t="s">
        <v>6267</v>
      </c>
      <c r="O700" s="281" t="s">
        <v>6215</v>
      </c>
      <c r="Q700" s="319">
        <v>63</v>
      </c>
      <c r="R700" s="319">
        <v>87</v>
      </c>
      <c r="S700" s="319">
        <f>Q700+R700</f>
        <v>150</v>
      </c>
      <c r="T700" s="281" t="s">
        <v>6215</v>
      </c>
      <c r="U700" s="281" t="s">
        <v>7390</v>
      </c>
      <c r="V700" s="281" t="s">
        <v>6218</v>
      </c>
      <c r="W700" s="281" t="s">
        <v>6268</v>
      </c>
      <c r="Y700" s="336">
        <v>2</v>
      </c>
      <c r="Z700" s="336">
        <v>3</v>
      </c>
      <c r="AA700" s="336">
        <v>1</v>
      </c>
      <c r="AB700" s="98">
        <f t="shared" si="33"/>
        <v>6</v>
      </c>
      <c r="AC700" s="281" t="s">
        <v>6220</v>
      </c>
      <c r="AD700" s="281" t="s">
        <v>10703</v>
      </c>
      <c r="AF700" s="337">
        <v>1</v>
      </c>
      <c r="AG700" s="337">
        <v>7</v>
      </c>
      <c r="AH700" s="12">
        <f t="shared" si="34"/>
        <v>8</v>
      </c>
      <c r="AJ700" s="338">
        <v>5000</v>
      </c>
      <c r="AK700" s="338">
        <v>4500</v>
      </c>
      <c r="AL700" s="281" t="s">
        <v>7392</v>
      </c>
      <c r="AM700" s="281" t="s">
        <v>6215</v>
      </c>
      <c r="AN700" s="281" t="s">
        <v>6262</v>
      </c>
      <c r="AP700" s="338">
        <v>3000</v>
      </c>
      <c r="AQ700" s="113">
        <f t="shared" si="35"/>
        <v>69.640954452494427</v>
      </c>
      <c r="AR700" s="338">
        <v>4100</v>
      </c>
      <c r="AS700" s="141" t="s">
        <v>6223</v>
      </c>
      <c r="AT700" s="338">
        <v>1500</v>
      </c>
      <c r="AU700" s="338">
        <v>70000</v>
      </c>
      <c r="AV700" s="338">
        <v>30000</v>
      </c>
      <c r="AX700" s="281" t="s">
        <v>6215</v>
      </c>
      <c r="AY700" s="281" t="s">
        <v>6215</v>
      </c>
      <c r="AZ700" s="281" t="s">
        <v>6215</v>
      </c>
      <c r="BA700" s="281" t="s">
        <v>6215</v>
      </c>
      <c r="BB700" s="281" t="s">
        <v>6215</v>
      </c>
      <c r="BC700" s="281" t="s">
        <v>7427</v>
      </c>
      <c r="BD700" s="281" t="s">
        <v>10733</v>
      </c>
      <c r="BE700" s="281" t="s">
        <v>6218</v>
      </c>
      <c r="BF700" s="281" t="s">
        <v>6218</v>
      </c>
    </row>
    <row r="701" spans="1:59" x14ac:dyDescent="0.35">
      <c r="A701" s="98" t="s">
        <v>10522</v>
      </c>
      <c r="B701" s="17">
        <v>45635.442997685182</v>
      </c>
      <c r="C701" s="154" t="s">
        <v>3918</v>
      </c>
      <c r="D701" s="154" t="s">
        <v>10670</v>
      </c>
      <c r="E701" s="244" t="s">
        <v>721</v>
      </c>
      <c r="F701" s="154" t="s">
        <v>6598</v>
      </c>
      <c r="G701" s="154" t="s">
        <v>1248</v>
      </c>
      <c r="H701" s="115">
        <v>2017</v>
      </c>
      <c r="I701" s="154" t="s">
        <v>6294</v>
      </c>
      <c r="J701" s="154" t="s">
        <v>6215</v>
      </c>
      <c r="K701" s="154" t="s">
        <v>6216</v>
      </c>
      <c r="L701" s="154" t="s">
        <v>6218</v>
      </c>
      <c r="M701" s="154" t="s">
        <v>6267</v>
      </c>
      <c r="O701" s="154" t="s">
        <v>6218</v>
      </c>
      <c r="Q701" s="243">
        <v>494</v>
      </c>
      <c r="R701" s="243">
        <v>503</v>
      </c>
      <c r="S701" s="107">
        <f>Q701+R701</f>
        <v>997</v>
      </c>
      <c r="T701" s="154" t="s">
        <v>6215</v>
      </c>
      <c r="U701" s="154" t="s">
        <v>8150</v>
      </c>
      <c r="V701" s="154" t="s">
        <v>6215</v>
      </c>
      <c r="W701" s="154" t="s">
        <v>6268</v>
      </c>
      <c r="Y701" s="244">
        <v>8</v>
      </c>
      <c r="Z701" s="244">
        <v>9</v>
      </c>
      <c r="AA701" s="244">
        <v>5</v>
      </c>
      <c r="AB701" s="98">
        <f t="shared" si="33"/>
        <v>22</v>
      </c>
      <c r="AC701" s="154" t="s">
        <v>6220</v>
      </c>
      <c r="AD701" s="154" t="s">
        <v>10671</v>
      </c>
      <c r="AF701" s="315">
        <v>8</v>
      </c>
      <c r="AG701" s="315">
        <v>10</v>
      </c>
      <c r="AH701" s="12">
        <f t="shared" si="34"/>
        <v>18</v>
      </c>
      <c r="AJ701" s="316">
        <v>12000</v>
      </c>
      <c r="AK701" s="316">
        <v>9000</v>
      </c>
      <c r="AL701" s="154" t="s">
        <v>8267</v>
      </c>
      <c r="AM701" s="154" t="s">
        <v>6215</v>
      </c>
      <c r="AN701" s="154" t="s">
        <v>6233</v>
      </c>
      <c r="AP701" s="316">
        <v>4100</v>
      </c>
      <c r="AQ701" s="113">
        <f t="shared" si="35"/>
        <v>95.175971085075716</v>
      </c>
      <c r="AR701" s="316">
        <v>25000</v>
      </c>
      <c r="AS701" s="141" t="s">
        <v>6223</v>
      </c>
      <c r="AT701" s="316">
        <v>1000000</v>
      </c>
      <c r="AU701" s="316">
        <v>500000</v>
      </c>
      <c r="AV701" s="316">
        <v>250000</v>
      </c>
      <c r="AX701" s="154" t="s">
        <v>6215</v>
      </c>
      <c r="AY701" s="154" t="s">
        <v>6215</v>
      </c>
      <c r="AZ701" s="154" t="s">
        <v>6215</v>
      </c>
      <c r="BA701" s="154" t="s">
        <v>6215</v>
      </c>
      <c r="BB701" s="154" t="s">
        <v>6215</v>
      </c>
      <c r="BC701" s="154" t="s">
        <v>6962</v>
      </c>
      <c r="BD701" s="154" t="s">
        <v>9587</v>
      </c>
      <c r="BE701" s="154" t="s">
        <v>6218</v>
      </c>
      <c r="BF701" s="154" t="s">
        <v>6235</v>
      </c>
    </row>
    <row r="702" spans="1:59" x14ac:dyDescent="0.35">
      <c r="A702" s="98" t="s">
        <v>10470</v>
      </c>
      <c r="B702" s="17">
        <v>45610.710185185184</v>
      </c>
      <c r="C702" s="154" t="s">
        <v>3630</v>
      </c>
      <c r="D702" s="154" t="s">
        <v>7451</v>
      </c>
      <c r="E702" t="s">
        <v>14</v>
      </c>
      <c r="F702" s="154" t="s">
        <v>6213</v>
      </c>
      <c r="G702" s="154" t="s">
        <v>1248</v>
      </c>
      <c r="H702" s="115">
        <v>2015</v>
      </c>
      <c r="I702" s="154" t="s">
        <v>6214</v>
      </c>
      <c r="J702" s="154" t="s">
        <v>6215</v>
      </c>
      <c r="K702" s="154" t="s">
        <v>6216</v>
      </c>
      <c r="L702" s="154" t="s">
        <v>6215</v>
      </c>
      <c r="M702" s="154" t="s">
        <v>6217</v>
      </c>
      <c r="O702" s="154" t="s">
        <v>6215</v>
      </c>
      <c r="Q702" s="243">
        <v>150</v>
      </c>
      <c r="R702" s="243">
        <v>170</v>
      </c>
      <c r="S702" s="243">
        <f>Q702+R702</f>
        <v>320</v>
      </c>
      <c r="T702" s="154" t="s">
        <v>6215</v>
      </c>
      <c r="U702" s="154" t="s">
        <v>7390</v>
      </c>
      <c r="V702" s="154" t="s">
        <v>6218</v>
      </c>
      <c r="W702" s="154" t="s">
        <v>6219</v>
      </c>
      <c r="Y702" s="244">
        <v>2</v>
      </c>
      <c r="Z702" s="244">
        <v>2</v>
      </c>
      <c r="AA702" s="244">
        <v>1</v>
      </c>
      <c r="AB702" s="98">
        <f t="shared" si="33"/>
        <v>5</v>
      </c>
      <c r="AC702" s="154" t="s">
        <v>6220</v>
      </c>
      <c r="AD702" s="154" t="s">
        <v>10158</v>
      </c>
      <c r="AF702" s="315">
        <v>7</v>
      </c>
      <c r="AG702" s="315">
        <v>6</v>
      </c>
      <c r="AH702" s="12">
        <f t="shared" si="34"/>
        <v>13</v>
      </c>
      <c r="AJ702" s="316">
        <v>4200</v>
      </c>
      <c r="AK702" s="316">
        <v>10000</v>
      </c>
      <c r="AL702" s="154" t="s">
        <v>8267</v>
      </c>
      <c r="AM702" s="154" t="s">
        <v>6215</v>
      </c>
      <c r="AN702" s="154" t="s">
        <v>6262</v>
      </c>
      <c r="AP702" s="316">
        <v>3000</v>
      </c>
      <c r="AQ702" s="113">
        <f t="shared" si="35"/>
        <v>69.640954452494427</v>
      </c>
      <c r="AR702" s="316">
        <v>4200</v>
      </c>
      <c r="AS702" s="141" t="s">
        <v>6223</v>
      </c>
      <c r="AT702" s="316">
        <v>10000</v>
      </c>
      <c r="AU702" s="316">
        <v>400000</v>
      </c>
      <c r="AV702" s="316">
        <v>320000</v>
      </c>
      <c r="AX702" s="154" t="s">
        <v>6215</v>
      </c>
      <c r="AY702" s="154" t="s">
        <v>6215</v>
      </c>
      <c r="AZ702" s="154" t="s">
        <v>6215</v>
      </c>
      <c r="BA702" s="154" t="s">
        <v>6215</v>
      </c>
      <c r="BB702" s="154" t="s">
        <v>6215</v>
      </c>
      <c r="BC702" s="154" t="s">
        <v>9248</v>
      </c>
      <c r="BD702" s="154" t="s">
        <v>6774</v>
      </c>
      <c r="BE702" s="154" t="s">
        <v>6218</v>
      </c>
      <c r="BF702" s="154" t="s">
        <v>9072</v>
      </c>
    </row>
    <row r="703" spans="1:59" x14ac:dyDescent="0.35">
      <c r="A703" s="98" t="s">
        <v>10198</v>
      </c>
      <c r="B703" s="17">
        <v>45548.687106481484</v>
      </c>
      <c r="C703" s="154" t="s">
        <v>1890</v>
      </c>
      <c r="D703" s="154" t="s">
        <v>10058</v>
      </c>
      <c r="E703" s="244" t="s">
        <v>2861</v>
      </c>
      <c r="F703" s="154" t="s">
        <v>6725</v>
      </c>
      <c r="G703" s="154" t="s">
        <v>1245</v>
      </c>
      <c r="H703" s="115">
        <v>2018</v>
      </c>
      <c r="I703" s="154" t="s">
        <v>6294</v>
      </c>
      <c r="J703" s="154" t="s">
        <v>6215</v>
      </c>
      <c r="K703" s="154" t="s">
        <v>6216</v>
      </c>
      <c r="L703" s="154" t="s">
        <v>6215</v>
      </c>
      <c r="M703" s="154" t="s">
        <v>6231</v>
      </c>
      <c r="O703" s="154" t="s">
        <v>6218</v>
      </c>
      <c r="Q703" s="319">
        <v>26</v>
      </c>
      <c r="R703" s="319">
        <v>22</v>
      </c>
      <c r="S703" s="319">
        <f>SUM(Q703:R703)</f>
        <v>48</v>
      </c>
      <c r="T703" s="244" t="s">
        <v>6215</v>
      </c>
      <c r="U703" s="154" t="s">
        <v>6474</v>
      </c>
      <c r="V703" s="154" t="s">
        <v>6215</v>
      </c>
      <c r="W703" s="154" t="s">
        <v>6268</v>
      </c>
      <c r="Y703" s="244">
        <v>5</v>
      </c>
      <c r="Z703" s="244">
        <v>5</v>
      </c>
      <c r="AA703" s="244">
        <v>1</v>
      </c>
      <c r="AB703" s="98">
        <f t="shared" si="33"/>
        <v>11</v>
      </c>
      <c r="AC703" s="154" t="s">
        <v>6757</v>
      </c>
      <c r="AD703" s="154" t="s">
        <v>10238</v>
      </c>
      <c r="AF703" s="315">
        <v>1</v>
      </c>
      <c r="AG703" s="315">
        <v>4</v>
      </c>
      <c r="AH703" s="12">
        <f t="shared" si="34"/>
        <v>5</v>
      </c>
      <c r="AJ703" s="316">
        <v>10000</v>
      </c>
      <c r="AK703" s="316">
        <v>7000</v>
      </c>
      <c r="AL703" s="154" t="s">
        <v>6474</v>
      </c>
      <c r="AM703" s="154" t="s">
        <v>6215</v>
      </c>
      <c r="AN703" s="154" t="s">
        <v>6262</v>
      </c>
      <c r="AP703" s="316">
        <v>6000</v>
      </c>
      <c r="AQ703" s="113">
        <f t="shared" si="35"/>
        <v>139.28190890498885</v>
      </c>
      <c r="AR703" s="316">
        <v>6000</v>
      </c>
      <c r="AS703" s="141" t="s">
        <v>6223</v>
      </c>
      <c r="AT703" s="318">
        <v>5000</v>
      </c>
      <c r="AU703" s="318">
        <v>300000</v>
      </c>
      <c r="AV703" s="316">
        <v>35000</v>
      </c>
      <c r="AX703" s="154" t="s">
        <v>6215</v>
      </c>
      <c r="AY703" s="154" t="s">
        <v>6215</v>
      </c>
      <c r="AZ703" s="154" t="s">
        <v>6215</v>
      </c>
      <c r="BA703" s="154" t="s">
        <v>6215</v>
      </c>
      <c r="BB703" s="154" t="s">
        <v>6215</v>
      </c>
      <c r="BC703" s="154" t="s">
        <v>10239</v>
      </c>
      <c r="BD703" s="154" t="s">
        <v>10240</v>
      </c>
      <c r="BE703" s="154" t="s">
        <v>6215</v>
      </c>
      <c r="BF703" s="154" t="s">
        <v>10241</v>
      </c>
    </row>
    <row r="704" spans="1:59" x14ac:dyDescent="0.35">
      <c r="A704" s="98" t="s">
        <v>11541</v>
      </c>
      <c r="B704" s="117">
        <v>45847.528912037036</v>
      </c>
      <c r="C704" s="154" t="s">
        <v>5755</v>
      </c>
      <c r="D704" s="154" t="s">
        <v>11561</v>
      </c>
      <c r="E704" t="s">
        <v>3017</v>
      </c>
      <c r="F704" s="154" t="s">
        <v>6725</v>
      </c>
      <c r="G704" s="154" t="s">
        <v>1245</v>
      </c>
      <c r="H704" s="115">
        <v>2010</v>
      </c>
      <c r="I704" s="154" t="s">
        <v>6294</v>
      </c>
      <c r="J704" s="154" t="s">
        <v>6215</v>
      </c>
      <c r="K704" s="154" t="s">
        <v>6216</v>
      </c>
      <c r="L704" s="154" t="s">
        <v>6215</v>
      </c>
      <c r="M704" s="154" t="s">
        <v>6267</v>
      </c>
      <c r="O704" s="154" t="s">
        <v>6218</v>
      </c>
      <c r="Q704" s="129">
        <v>80</v>
      </c>
      <c r="R704" s="129">
        <v>90</v>
      </c>
      <c r="S704" s="129">
        <v>170</v>
      </c>
      <c r="T704" s="154" t="s">
        <v>6215</v>
      </c>
      <c r="U704" s="154" t="s">
        <v>7390</v>
      </c>
      <c r="V704" s="154" t="s">
        <v>6215</v>
      </c>
      <c r="W704" s="154" t="s">
        <v>6219</v>
      </c>
      <c r="Y704" s="154" t="s">
        <v>6992</v>
      </c>
      <c r="Z704" s="154" t="s">
        <v>6992</v>
      </c>
      <c r="AA704" s="154" t="s">
        <v>6944</v>
      </c>
      <c r="AB704" s="154" t="s">
        <v>6630</v>
      </c>
      <c r="AC704" s="154" t="s">
        <v>6220</v>
      </c>
      <c r="AD704" s="154" t="s">
        <v>7993</v>
      </c>
      <c r="AF704" s="154">
        <v>4</v>
      </c>
      <c r="AG704" s="154">
        <v>6</v>
      </c>
      <c r="AH704" s="154">
        <v>10</v>
      </c>
      <c r="AJ704" s="154">
        <v>12000</v>
      </c>
      <c r="AK704" s="154">
        <v>7000</v>
      </c>
      <c r="AL704" s="154" t="s">
        <v>7392</v>
      </c>
      <c r="AM704" s="154" t="s">
        <v>6215</v>
      </c>
      <c r="AN704" s="154" t="s">
        <v>6233</v>
      </c>
      <c r="AP704" s="354">
        <v>8500</v>
      </c>
      <c r="AQ704" s="113">
        <f>(AP704*3)/129.2394</f>
        <v>197.3082511989378</v>
      </c>
      <c r="AR704" s="354">
        <v>14000</v>
      </c>
      <c r="AS704" s="154" t="s">
        <v>11447</v>
      </c>
      <c r="AT704" s="154">
        <v>1500000</v>
      </c>
      <c r="AU704" s="154">
        <v>400000</v>
      </c>
      <c r="AV704" s="154">
        <v>200000</v>
      </c>
      <c r="AX704" s="154" t="s">
        <v>6215</v>
      </c>
      <c r="AY704" s="154" t="s">
        <v>6215</v>
      </c>
      <c r="AZ704" s="154" t="s">
        <v>6215</v>
      </c>
      <c r="BA704" s="154" t="s">
        <v>6215</v>
      </c>
      <c r="BB704" s="154" t="s">
        <v>6215</v>
      </c>
      <c r="BC704" s="154" t="s">
        <v>6215</v>
      </c>
      <c r="BD704" s="154" t="s">
        <v>6892</v>
      </c>
      <c r="BE704" s="154" t="s">
        <v>6215</v>
      </c>
      <c r="BF704" s="154" t="s">
        <v>11562</v>
      </c>
    </row>
    <row r="705" spans="1:59" x14ac:dyDescent="0.35">
      <c r="A705" s="98" t="s">
        <v>8166</v>
      </c>
      <c r="B705" s="17">
        <v>45075.455370370371</v>
      </c>
      <c r="C705" s="98" t="s">
        <v>6859</v>
      </c>
      <c r="D705" s="141" t="s">
        <v>6860</v>
      </c>
      <c r="E705" s="244" t="s">
        <v>230</v>
      </c>
      <c r="F705" s="98" t="s">
        <v>6481</v>
      </c>
      <c r="G705" s="98" t="s">
        <v>1245</v>
      </c>
      <c r="H705" s="115">
        <v>2012</v>
      </c>
      <c r="I705" s="98" t="s">
        <v>6230</v>
      </c>
      <c r="J705" s="98" t="s">
        <v>6215</v>
      </c>
      <c r="K705" s="98" t="s">
        <v>6216</v>
      </c>
      <c r="L705" s="98" t="s">
        <v>6215</v>
      </c>
      <c r="M705" s="98" t="s">
        <v>6267</v>
      </c>
      <c r="O705" s="98" t="s">
        <v>6218</v>
      </c>
      <c r="S705" s="107">
        <v>413</v>
      </c>
      <c r="T705" s="98" t="s">
        <v>6215</v>
      </c>
      <c r="V705" s="98" t="s">
        <v>6218</v>
      </c>
      <c r="W705" s="98" t="s">
        <v>6268</v>
      </c>
      <c r="AB705" s="98">
        <v>10</v>
      </c>
      <c r="AC705" s="98" t="s">
        <v>6231</v>
      </c>
      <c r="AD705" s="98" t="s">
        <v>6861</v>
      </c>
      <c r="AJ705" s="18"/>
      <c r="AK705" s="18"/>
      <c r="AM705" s="98" t="s">
        <v>6215</v>
      </c>
      <c r="AN705" s="98" t="s">
        <v>6262</v>
      </c>
      <c r="AP705" s="264">
        <v>5000</v>
      </c>
      <c r="AQ705" s="113">
        <f t="shared" ref="AQ705:AQ736" si="36">(AP705*3)/129.2343</f>
        <v>116.06825742082405</v>
      </c>
      <c r="AR705" s="18">
        <v>8000</v>
      </c>
      <c r="AS705" s="141" t="s">
        <v>6223</v>
      </c>
      <c r="AT705" s="96"/>
      <c r="AU705" s="18"/>
      <c r="AV705" s="18"/>
      <c r="AX705" s="98" t="s">
        <v>6215</v>
      </c>
      <c r="AY705" s="98" t="s">
        <v>6215</v>
      </c>
      <c r="AZ705" s="98" t="s">
        <v>6215</v>
      </c>
      <c r="BA705" s="98" t="s">
        <v>6215</v>
      </c>
      <c r="BB705" s="98" t="s">
        <v>6218</v>
      </c>
      <c r="BD705" s="98" t="s">
        <v>6379</v>
      </c>
      <c r="BF705" s="98" t="s">
        <v>6235</v>
      </c>
      <c r="BG705" s="98" t="s">
        <v>6862</v>
      </c>
    </row>
    <row r="706" spans="1:59" x14ac:dyDescent="0.35">
      <c r="A706" s="98" t="s">
        <v>10334</v>
      </c>
      <c r="B706" s="17">
        <v>45594.732233796298</v>
      </c>
      <c r="C706" s="154" t="s">
        <v>10436</v>
      </c>
      <c r="D706" s="154" t="s">
        <v>10437</v>
      </c>
      <c r="E706" s="244" t="s">
        <v>40</v>
      </c>
      <c r="F706" s="154" t="s">
        <v>6286</v>
      </c>
      <c r="G706" s="154" t="s">
        <v>1245</v>
      </c>
      <c r="H706" s="115">
        <v>2020</v>
      </c>
      <c r="I706" s="154" t="s">
        <v>6294</v>
      </c>
      <c r="J706" s="154" t="s">
        <v>6215</v>
      </c>
      <c r="K706" s="154" t="s">
        <v>6216</v>
      </c>
      <c r="L706" s="154" t="s">
        <v>6218</v>
      </c>
      <c r="M706" s="154" t="s">
        <v>6267</v>
      </c>
      <c r="O706" s="154" t="s">
        <v>6215</v>
      </c>
      <c r="Q706" s="243"/>
      <c r="R706" s="243"/>
      <c r="S706" s="243">
        <v>85</v>
      </c>
      <c r="T706" s="244" t="s">
        <v>6215</v>
      </c>
      <c r="U706" s="154" t="s">
        <v>7390</v>
      </c>
      <c r="V706" s="154" t="s">
        <v>6215</v>
      </c>
      <c r="W706" s="154" t="s">
        <v>6219</v>
      </c>
      <c r="Y706" s="244">
        <v>2</v>
      </c>
      <c r="Z706" s="244">
        <v>2</v>
      </c>
      <c r="AA706" s="244">
        <v>1</v>
      </c>
      <c r="AB706" s="98">
        <f>SUM(Y706:AA706)</f>
        <v>5</v>
      </c>
      <c r="AC706" s="154" t="s">
        <v>6220</v>
      </c>
      <c r="AD706" s="154" t="s">
        <v>7465</v>
      </c>
      <c r="AF706" s="315">
        <v>2</v>
      </c>
      <c r="AG706" s="315">
        <v>4</v>
      </c>
      <c r="AH706" s="12">
        <f>SUM(AF706:AG706)</f>
        <v>6</v>
      </c>
      <c r="AJ706" s="316">
        <v>18000</v>
      </c>
      <c r="AK706" s="316">
        <v>12000</v>
      </c>
      <c r="AL706" s="154" t="s">
        <v>9905</v>
      </c>
      <c r="AM706" s="154" t="s">
        <v>6215</v>
      </c>
      <c r="AN706" s="154" t="s">
        <v>6233</v>
      </c>
      <c r="AP706" s="316">
        <v>4500</v>
      </c>
      <c r="AQ706" s="113">
        <f t="shared" si="36"/>
        <v>104.46143167874165</v>
      </c>
      <c r="AR706" s="316">
        <v>8500</v>
      </c>
      <c r="AS706" s="141" t="s">
        <v>6223</v>
      </c>
      <c r="AT706" s="316">
        <v>150000</v>
      </c>
      <c r="AU706" s="316">
        <v>100000</v>
      </c>
      <c r="AV706" s="316">
        <v>50000</v>
      </c>
      <c r="AX706" s="154" t="s">
        <v>6215</v>
      </c>
      <c r="AY706" s="154" t="s">
        <v>6215</v>
      </c>
      <c r="AZ706" s="154" t="s">
        <v>6215</v>
      </c>
      <c r="BA706" s="154" t="s">
        <v>6215</v>
      </c>
      <c r="BB706" s="154" t="s">
        <v>6215</v>
      </c>
      <c r="BC706" s="154" t="s">
        <v>7813</v>
      </c>
      <c r="BD706" s="154" t="s">
        <v>6892</v>
      </c>
      <c r="BE706" s="154" t="s">
        <v>6215</v>
      </c>
      <c r="BF706" s="154" t="s">
        <v>10438</v>
      </c>
    </row>
    <row r="707" spans="1:59" x14ac:dyDescent="0.35">
      <c r="A707" s="98" t="s">
        <v>10243</v>
      </c>
      <c r="B707" s="17">
        <v>45545</v>
      </c>
      <c r="C707" s="154" t="s">
        <v>10215</v>
      </c>
      <c r="D707" s="154" t="s">
        <v>10216</v>
      </c>
      <c r="E707" s="244" t="s">
        <v>14</v>
      </c>
      <c r="F707" s="154" t="s">
        <v>6213</v>
      </c>
      <c r="G707" s="154" t="s">
        <v>1245</v>
      </c>
      <c r="H707" s="115">
        <v>2021</v>
      </c>
      <c r="I707" s="154" t="s">
        <v>6230</v>
      </c>
      <c r="J707" s="154" t="s">
        <v>6215</v>
      </c>
      <c r="K707" s="154" t="s">
        <v>6216</v>
      </c>
      <c r="L707" s="154" t="s">
        <v>6215</v>
      </c>
      <c r="M707" s="154" t="s">
        <v>6217</v>
      </c>
      <c r="O707" s="154" t="s">
        <v>6215</v>
      </c>
      <c r="Q707" s="319">
        <v>28</v>
      </c>
      <c r="R707" s="319">
        <v>30</v>
      </c>
      <c r="S707" s="319">
        <f>SUM(Q707:R707)</f>
        <v>58</v>
      </c>
      <c r="T707" s="244" t="s">
        <v>6215</v>
      </c>
      <c r="U707" s="154" t="s">
        <v>7390</v>
      </c>
      <c r="V707" s="154" t="s">
        <v>6218</v>
      </c>
      <c r="W707" s="154" t="s">
        <v>6219</v>
      </c>
      <c r="Y707" s="244">
        <v>1</v>
      </c>
      <c r="Z707" s="244">
        <v>1</v>
      </c>
      <c r="AA707" s="244">
        <v>1</v>
      </c>
      <c r="AB707" s="98">
        <f>SUM(Y707:AA707)</f>
        <v>3</v>
      </c>
      <c r="AC707" s="154" t="s">
        <v>6220</v>
      </c>
      <c r="AD707" s="154" t="s">
        <v>8753</v>
      </c>
      <c r="AF707" s="315">
        <v>0</v>
      </c>
      <c r="AG707" s="315">
        <v>4</v>
      </c>
      <c r="AH707" s="12">
        <f>SUM(AF707:AG707)</f>
        <v>4</v>
      </c>
      <c r="AJ707" s="316">
        <v>5500</v>
      </c>
      <c r="AK707" s="316">
        <v>7000</v>
      </c>
      <c r="AL707" s="154" t="s">
        <v>8267</v>
      </c>
      <c r="AM707" s="154" t="s">
        <v>6215</v>
      </c>
      <c r="AN707" s="154" t="s">
        <v>6262</v>
      </c>
      <c r="AP707" s="316">
        <v>4500</v>
      </c>
      <c r="AQ707" s="113">
        <f t="shared" si="36"/>
        <v>104.46143167874165</v>
      </c>
      <c r="AR707" s="316">
        <v>5500</v>
      </c>
      <c r="AS707" s="141" t="s">
        <v>6223</v>
      </c>
      <c r="AT707" s="318">
        <v>2400</v>
      </c>
      <c r="AU707" s="318">
        <v>90000</v>
      </c>
      <c r="AV707" s="316">
        <v>66000</v>
      </c>
      <c r="AX707" s="154" t="s">
        <v>6215</v>
      </c>
      <c r="AY707" s="154" t="s">
        <v>6215</v>
      </c>
      <c r="AZ707" s="154" t="s">
        <v>6215</v>
      </c>
      <c r="BA707" s="154" t="s">
        <v>6215</v>
      </c>
      <c r="BB707" s="154" t="s">
        <v>6218</v>
      </c>
      <c r="BC707" s="154" t="s">
        <v>9663</v>
      </c>
      <c r="BD707" s="154" t="s">
        <v>10217</v>
      </c>
      <c r="BE707" s="154" t="s">
        <v>6218</v>
      </c>
      <c r="BF707" s="154" t="s">
        <v>6235</v>
      </c>
    </row>
    <row r="708" spans="1:59" x14ac:dyDescent="0.35">
      <c r="A708" s="98" t="s">
        <v>6858</v>
      </c>
      <c r="B708" s="17">
        <v>45131.644571759258</v>
      </c>
      <c r="C708" s="98" t="s">
        <v>7463</v>
      </c>
      <c r="D708" s="242" t="s">
        <v>7464</v>
      </c>
      <c r="E708" s="141" t="s">
        <v>442</v>
      </c>
      <c r="F708" s="242" t="s">
        <v>6870</v>
      </c>
      <c r="G708" s="98" t="s">
        <v>1245</v>
      </c>
      <c r="H708" s="115">
        <v>2009</v>
      </c>
      <c r="I708" s="98" t="s">
        <v>6214</v>
      </c>
      <c r="J708" s="98" t="s">
        <v>6295</v>
      </c>
      <c r="K708" s="98" t="s">
        <v>6216</v>
      </c>
      <c r="L708" s="98" t="s">
        <v>6215</v>
      </c>
      <c r="M708" s="98" t="s">
        <v>6267</v>
      </c>
      <c r="O708" s="98" t="s">
        <v>6215</v>
      </c>
      <c r="S708" s="107">
        <v>200</v>
      </c>
      <c r="T708" s="98" t="s">
        <v>6215</v>
      </c>
      <c r="V708" s="98" t="s">
        <v>6215</v>
      </c>
      <c r="W708" s="98" t="s">
        <v>6219</v>
      </c>
      <c r="AB708" s="98">
        <v>11</v>
      </c>
      <c r="AC708" s="98" t="s">
        <v>6254</v>
      </c>
      <c r="AD708" s="98" t="s">
        <v>7465</v>
      </c>
      <c r="AJ708" s="18"/>
      <c r="AK708" s="18"/>
      <c r="AN708" s="98" t="s">
        <v>6233</v>
      </c>
      <c r="AP708" s="272">
        <v>3600</v>
      </c>
      <c r="AQ708" s="113">
        <f t="shared" si="36"/>
        <v>83.569145342993309</v>
      </c>
      <c r="AR708" s="273">
        <v>8000</v>
      </c>
      <c r="AS708" s="141" t="s">
        <v>6223</v>
      </c>
      <c r="AT708" s="270">
        <v>500000</v>
      </c>
      <c r="AU708" s="273">
        <v>200000</v>
      </c>
      <c r="AV708" s="273">
        <v>240000</v>
      </c>
      <c r="AX708" s="98" t="s">
        <v>6215</v>
      </c>
      <c r="AY708" s="98" t="s">
        <v>6215</v>
      </c>
      <c r="AZ708" s="98" t="s">
        <v>6215</v>
      </c>
      <c r="BA708" s="98" t="s">
        <v>6215</v>
      </c>
      <c r="BB708" s="98" t="s">
        <v>6218</v>
      </c>
      <c r="BD708" s="98" t="s">
        <v>7466</v>
      </c>
      <c r="BF708" s="98" t="s">
        <v>6271</v>
      </c>
      <c r="BG708" s="98" t="s">
        <v>7467</v>
      </c>
    </row>
    <row r="709" spans="1:59" x14ac:dyDescent="0.35">
      <c r="A709" s="98" t="s">
        <v>7462</v>
      </c>
      <c r="B709" s="17">
        <v>45122.466932870368</v>
      </c>
      <c r="C709" s="98" t="s">
        <v>1028</v>
      </c>
      <c r="D709" s="98" t="s">
        <v>6266</v>
      </c>
      <c r="E709" s="244" t="s">
        <v>58</v>
      </c>
      <c r="F709" s="98" t="s">
        <v>6213</v>
      </c>
      <c r="G709" s="98" t="s">
        <v>1245</v>
      </c>
      <c r="H709" s="115">
        <v>2009</v>
      </c>
      <c r="I709" s="98" t="s">
        <v>6230</v>
      </c>
      <c r="J709" s="98" t="s">
        <v>6215</v>
      </c>
      <c r="K709" s="98" t="s">
        <v>6216</v>
      </c>
      <c r="L709" s="98" t="s">
        <v>6215</v>
      </c>
      <c r="M709" s="98" t="s">
        <v>6267</v>
      </c>
      <c r="O709" s="98" t="s">
        <v>6215</v>
      </c>
      <c r="S709" s="107">
        <v>250</v>
      </c>
      <c r="T709" s="98" t="s">
        <v>6215</v>
      </c>
      <c r="V709" s="98" t="s">
        <v>6218</v>
      </c>
      <c r="W709" s="98" t="s">
        <v>6268</v>
      </c>
      <c r="AB709" s="98">
        <v>6</v>
      </c>
      <c r="AC709" s="98" t="s">
        <v>6220</v>
      </c>
      <c r="AD709" s="98" t="s">
        <v>7335</v>
      </c>
      <c r="AJ709" s="18"/>
      <c r="AK709" s="18"/>
      <c r="AM709" s="98" t="s">
        <v>6215</v>
      </c>
      <c r="AN709" s="98" t="s">
        <v>6262</v>
      </c>
      <c r="AP709" s="264">
        <v>5000</v>
      </c>
      <c r="AQ709" s="113">
        <f t="shared" si="36"/>
        <v>116.06825742082405</v>
      </c>
      <c r="AR709" s="18">
        <v>5000</v>
      </c>
      <c r="AS709" s="141" t="s">
        <v>6223</v>
      </c>
      <c r="AT709" s="96"/>
      <c r="AU709" s="18"/>
      <c r="AV709" s="18"/>
      <c r="AX709" s="98" t="s">
        <v>6215</v>
      </c>
      <c r="AY709" s="98" t="s">
        <v>6215</v>
      </c>
      <c r="AZ709" s="98" t="s">
        <v>6215</v>
      </c>
      <c r="BA709" s="98" t="s">
        <v>6215</v>
      </c>
      <c r="BB709" s="98" t="s">
        <v>6218</v>
      </c>
      <c r="BD709" s="98" t="s">
        <v>7336</v>
      </c>
      <c r="BF709" s="98" t="s">
        <v>7337</v>
      </c>
      <c r="BG709" s="98" t="s">
        <v>7338</v>
      </c>
    </row>
    <row r="710" spans="1:59" x14ac:dyDescent="0.35">
      <c r="A710" s="98" t="s">
        <v>10439</v>
      </c>
      <c r="B710" s="17">
        <v>45591.726157407407</v>
      </c>
      <c r="C710" s="154" t="s">
        <v>10425</v>
      </c>
      <c r="D710" s="154" t="s">
        <v>10426</v>
      </c>
      <c r="E710" s="244" t="s">
        <v>285</v>
      </c>
      <c r="F710" s="154" t="s">
        <v>6293</v>
      </c>
      <c r="G710" s="154" t="s">
        <v>1248</v>
      </c>
      <c r="H710" s="115">
        <v>2008</v>
      </c>
      <c r="I710" s="154" t="s">
        <v>6214</v>
      </c>
      <c r="J710" s="154" t="s">
        <v>6215</v>
      </c>
      <c r="K710" s="154" t="s">
        <v>6216</v>
      </c>
      <c r="L710" s="154" t="s">
        <v>6218</v>
      </c>
      <c r="M710" s="154" t="s">
        <v>6231</v>
      </c>
      <c r="O710" s="154" t="s">
        <v>6218</v>
      </c>
      <c r="Q710" s="243">
        <v>250</v>
      </c>
      <c r="R710" s="243">
        <v>150</v>
      </c>
      <c r="S710" s="243">
        <f>Q710+R710</f>
        <v>400</v>
      </c>
      <c r="T710" s="244" t="s">
        <v>6218</v>
      </c>
      <c r="U710" s="154" t="s">
        <v>7390</v>
      </c>
      <c r="V710" s="154" t="s">
        <v>6215</v>
      </c>
      <c r="W710" s="154" t="s">
        <v>6219</v>
      </c>
      <c r="Y710" s="244">
        <v>5</v>
      </c>
      <c r="Z710" s="244">
        <v>6</v>
      </c>
      <c r="AA710" s="244">
        <v>2</v>
      </c>
      <c r="AB710" s="98">
        <f>SUM(Y710:AA710)</f>
        <v>13</v>
      </c>
      <c r="AC710" s="154" t="s">
        <v>6231</v>
      </c>
      <c r="AD710" s="154" t="s">
        <v>9364</v>
      </c>
      <c r="AF710" s="315">
        <v>10</v>
      </c>
      <c r="AG710" s="315">
        <v>12</v>
      </c>
      <c r="AH710" s="12">
        <f>SUM(AF710:AG710)</f>
        <v>22</v>
      </c>
      <c r="AJ710" s="316">
        <v>21000</v>
      </c>
      <c r="AK710" s="316">
        <v>12000</v>
      </c>
      <c r="AL710" s="154" t="s">
        <v>8267</v>
      </c>
      <c r="AM710" s="154" t="s">
        <v>6215</v>
      </c>
      <c r="AN710" s="154" t="s">
        <v>6233</v>
      </c>
      <c r="AP710" s="316">
        <v>4500</v>
      </c>
      <c r="AQ710" s="113">
        <f t="shared" si="36"/>
        <v>104.46143167874165</v>
      </c>
      <c r="AR710" s="316">
        <v>8500</v>
      </c>
      <c r="AS710" s="141" t="s">
        <v>6223</v>
      </c>
      <c r="AT710" s="316">
        <v>689000</v>
      </c>
      <c r="AU710" s="316">
        <v>890000</v>
      </c>
      <c r="AV710" s="316">
        <v>560000</v>
      </c>
      <c r="AX710" s="154" t="s">
        <v>6218</v>
      </c>
      <c r="AY710" s="154" t="s">
        <v>6215</v>
      </c>
      <c r="AZ710" s="154" t="s">
        <v>6218</v>
      </c>
      <c r="BA710" s="154" t="s">
        <v>6215</v>
      </c>
      <c r="BB710" s="154" t="s">
        <v>6215</v>
      </c>
      <c r="BC710" s="154" t="s">
        <v>10427</v>
      </c>
      <c r="BD710" s="154" t="s">
        <v>10428</v>
      </c>
      <c r="BE710" s="154" t="s">
        <v>6218</v>
      </c>
      <c r="BF710" s="154" t="s">
        <v>6299</v>
      </c>
    </row>
    <row r="711" spans="1:59" x14ac:dyDescent="0.35">
      <c r="A711" s="98" t="s">
        <v>7334</v>
      </c>
      <c r="B711" s="17">
        <v>45230</v>
      </c>
      <c r="C711" s="141" t="s">
        <v>8224</v>
      </c>
      <c r="D711" s="141" t="s">
        <v>6405</v>
      </c>
      <c r="E711" s="244" t="s">
        <v>32</v>
      </c>
      <c r="F711" s="141" t="s">
        <v>6213</v>
      </c>
      <c r="G711" s="141" t="s">
        <v>1245</v>
      </c>
      <c r="H711" s="288">
        <v>2016</v>
      </c>
      <c r="I711" s="141" t="s">
        <v>6214</v>
      </c>
      <c r="J711" s="141" t="s">
        <v>6215</v>
      </c>
      <c r="K711" s="141" t="s">
        <v>6216</v>
      </c>
      <c r="L711" s="141" t="s">
        <v>6215</v>
      </c>
      <c r="M711" s="141" t="s">
        <v>6217</v>
      </c>
      <c r="N711" s="141"/>
      <c r="O711" s="141" t="s">
        <v>6215</v>
      </c>
      <c r="S711" s="237">
        <v>86</v>
      </c>
      <c r="T711" s="141" t="s">
        <v>6215</v>
      </c>
      <c r="U711" s="141" t="s">
        <v>6474</v>
      </c>
      <c r="V711" s="141" t="s">
        <v>6218</v>
      </c>
      <c r="W711" s="141" t="s">
        <v>6219</v>
      </c>
      <c r="Y711" s="98">
        <v>1</v>
      </c>
      <c r="Z711" s="98">
        <v>2</v>
      </c>
      <c r="AA711" s="98">
        <v>4</v>
      </c>
      <c r="AB711" s="141">
        <v>7</v>
      </c>
      <c r="AC711" s="141" t="s">
        <v>6220</v>
      </c>
      <c r="AD711" s="141" t="s">
        <v>8225</v>
      </c>
      <c r="AJ711" s="18"/>
      <c r="AK711" s="18"/>
      <c r="AM711" s="141" t="s">
        <v>6215</v>
      </c>
      <c r="AN711" s="141" t="s">
        <v>6262</v>
      </c>
      <c r="AP711" s="264">
        <v>5000</v>
      </c>
      <c r="AQ711" s="113">
        <f t="shared" si="36"/>
        <v>116.06825742082405</v>
      </c>
      <c r="AR711" s="18">
        <v>5600</v>
      </c>
      <c r="AS711" s="141" t="s">
        <v>6223</v>
      </c>
      <c r="AT711" s="96"/>
      <c r="AU711" s="18"/>
      <c r="AV711" s="18"/>
      <c r="AX711" s="141" t="s">
        <v>6215</v>
      </c>
      <c r="AY711" s="141" t="s">
        <v>6215</v>
      </c>
      <c r="AZ711" s="141" t="s">
        <v>6215</v>
      </c>
      <c r="BA711" s="141" t="s">
        <v>6215</v>
      </c>
      <c r="BB711" s="141" t="s">
        <v>6218</v>
      </c>
      <c r="BC711" s="141" t="s">
        <v>6235</v>
      </c>
      <c r="BD711" s="141" t="s">
        <v>6753</v>
      </c>
      <c r="BE711" s="141" t="s">
        <v>6218</v>
      </c>
      <c r="BF711" s="141" t="s">
        <v>6235</v>
      </c>
      <c r="BG711" s="98" t="s">
        <v>8226</v>
      </c>
    </row>
    <row r="712" spans="1:59" x14ac:dyDescent="0.35">
      <c r="A712" s="98" t="s">
        <v>9944</v>
      </c>
      <c r="B712" s="17">
        <v>45609.777025462965</v>
      </c>
      <c r="C712" t="s">
        <v>3611</v>
      </c>
      <c r="D712" s="154" t="s">
        <v>10531</v>
      </c>
      <c r="E712" s="98" t="s">
        <v>359</v>
      </c>
      <c r="F712" s="154" t="s">
        <v>6629</v>
      </c>
      <c r="G712" s="154" t="s">
        <v>1245</v>
      </c>
      <c r="H712" s="115">
        <v>2013</v>
      </c>
      <c r="I712" s="154" t="s">
        <v>6294</v>
      </c>
      <c r="J712" s="154" t="s">
        <v>6215</v>
      </c>
      <c r="K712" s="154" t="s">
        <v>6216</v>
      </c>
      <c r="L712" s="154" t="s">
        <v>6215</v>
      </c>
      <c r="M712" s="154" t="s">
        <v>6267</v>
      </c>
      <c r="O712" s="154" t="s">
        <v>6218</v>
      </c>
      <c r="Q712" s="243">
        <v>100</v>
      </c>
      <c r="R712" s="243">
        <v>138</v>
      </c>
      <c r="S712" s="243">
        <f>Q712+R712</f>
        <v>238</v>
      </c>
      <c r="T712" s="154" t="s">
        <v>6215</v>
      </c>
      <c r="U712" s="154" t="s">
        <v>7390</v>
      </c>
      <c r="V712" s="154" t="s">
        <v>6215</v>
      </c>
      <c r="W712" s="154" t="s">
        <v>6268</v>
      </c>
      <c r="Y712" s="244">
        <v>6</v>
      </c>
      <c r="Z712" s="244">
        <v>6</v>
      </c>
      <c r="AA712" s="244">
        <v>4</v>
      </c>
      <c r="AB712" s="98">
        <f>SUM(Y712:AA712)</f>
        <v>16</v>
      </c>
      <c r="AC712" s="154" t="s">
        <v>6246</v>
      </c>
      <c r="AD712" s="154" t="s">
        <v>10532</v>
      </c>
      <c r="AF712" s="315">
        <v>6</v>
      </c>
      <c r="AG712" s="315">
        <v>7</v>
      </c>
      <c r="AH712" s="12">
        <f>SUM(AF712:AG712)</f>
        <v>13</v>
      </c>
      <c r="AJ712" s="154">
        <v>17000</v>
      </c>
      <c r="AK712" s="154">
        <v>9000</v>
      </c>
      <c r="AL712" s="154" t="s">
        <v>8267</v>
      </c>
      <c r="AM712" s="154" t="s">
        <v>6215</v>
      </c>
      <c r="AN712" s="154" t="s">
        <v>6233</v>
      </c>
      <c r="AP712" s="316">
        <v>4500</v>
      </c>
      <c r="AQ712" s="113">
        <f t="shared" si="36"/>
        <v>104.46143167874165</v>
      </c>
      <c r="AR712" s="316">
        <v>7500</v>
      </c>
      <c r="AS712" s="141" t="s">
        <v>6223</v>
      </c>
      <c r="AT712" s="317">
        <v>500000</v>
      </c>
      <c r="AU712" s="317">
        <v>150000</v>
      </c>
      <c r="AV712" s="317">
        <v>70000</v>
      </c>
      <c r="AX712" s="154" t="s">
        <v>6215</v>
      </c>
      <c r="AY712" s="154" t="s">
        <v>6215</v>
      </c>
      <c r="AZ712" s="154" t="s">
        <v>6215</v>
      </c>
      <c r="BA712" s="154" t="s">
        <v>6215</v>
      </c>
      <c r="BB712" s="154" t="s">
        <v>6215</v>
      </c>
      <c r="BC712" s="154" t="s">
        <v>6215</v>
      </c>
      <c r="BD712" s="154" t="s">
        <v>6224</v>
      </c>
      <c r="BE712" s="154" t="s">
        <v>6215</v>
      </c>
      <c r="BF712" s="154" t="s">
        <v>6218</v>
      </c>
    </row>
    <row r="713" spans="1:59" x14ac:dyDescent="0.35">
      <c r="A713" s="98" t="s">
        <v>8223</v>
      </c>
      <c r="B713" s="17">
        <v>45106.712233796294</v>
      </c>
      <c r="C713" s="98" t="s">
        <v>2758</v>
      </c>
      <c r="D713" s="141" t="s">
        <v>7152</v>
      </c>
      <c r="E713" s="244" t="s">
        <v>549</v>
      </c>
      <c r="F713" s="98" t="s">
        <v>6286</v>
      </c>
      <c r="G713" s="98" t="s">
        <v>1245</v>
      </c>
      <c r="H713" s="115">
        <v>2009</v>
      </c>
      <c r="I713" s="98" t="s">
        <v>6214</v>
      </c>
      <c r="J713" s="98" t="s">
        <v>6295</v>
      </c>
      <c r="K713" s="98" t="s">
        <v>6245</v>
      </c>
      <c r="L713" s="98" t="s">
        <v>6218</v>
      </c>
      <c r="M713" s="98" t="s">
        <v>6231</v>
      </c>
      <c r="O713" s="98" t="s">
        <v>6218</v>
      </c>
      <c r="S713" s="107">
        <v>66</v>
      </c>
      <c r="T713" s="98" t="s">
        <v>6215</v>
      </c>
      <c r="V713" s="98" t="s">
        <v>6218</v>
      </c>
      <c r="W713" s="98" t="s">
        <v>6268</v>
      </c>
      <c r="AB713" s="98">
        <v>4</v>
      </c>
      <c r="AC713" s="98" t="s">
        <v>6220</v>
      </c>
      <c r="AD713" s="98" t="s">
        <v>7153</v>
      </c>
      <c r="AJ713" s="18"/>
      <c r="AK713" s="18"/>
      <c r="AM713" s="98" t="s">
        <v>6215</v>
      </c>
      <c r="AN713" s="98" t="s">
        <v>6262</v>
      </c>
      <c r="AP713" s="268">
        <v>5000</v>
      </c>
      <c r="AQ713" s="113">
        <f t="shared" si="36"/>
        <v>116.06825742082405</v>
      </c>
      <c r="AR713" s="269">
        <v>8000</v>
      </c>
      <c r="AS713" s="141" t="s">
        <v>6223</v>
      </c>
      <c r="AT713" s="267">
        <v>4500</v>
      </c>
      <c r="AU713" s="269">
        <v>120000</v>
      </c>
      <c r="AV713" s="269">
        <v>80000</v>
      </c>
      <c r="AX713" s="98" t="s">
        <v>6218</v>
      </c>
      <c r="AY713" s="98" t="s">
        <v>6215</v>
      </c>
      <c r="AZ713" s="98" t="s">
        <v>6215</v>
      </c>
      <c r="BA713" s="98" t="s">
        <v>6215</v>
      </c>
      <c r="BB713" s="98" t="s">
        <v>6215</v>
      </c>
      <c r="BD713" s="98" t="s">
        <v>6281</v>
      </c>
      <c r="BF713" s="98" t="s">
        <v>7154</v>
      </c>
      <c r="BG713" s="98" t="s">
        <v>7155</v>
      </c>
    </row>
    <row r="714" spans="1:59" x14ac:dyDescent="0.35">
      <c r="A714" s="98" t="s">
        <v>8996</v>
      </c>
      <c r="B714" s="17">
        <v>45393.606319444443</v>
      </c>
      <c r="C714" t="s">
        <v>3031</v>
      </c>
      <c r="D714" s="281" t="s">
        <v>9052</v>
      </c>
      <c r="E714" s="98" t="s">
        <v>256</v>
      </c>
      <c r="F714" t="s">
        <v>6213</v>
      </c>
      <c r="G714" t="s">
        <v>1245</v>
      </c>
      <c r="H714" s="115">
        <v>2019</v>
      </c>
      <c r="I714" t="s">
        <v>6230</v>
      </c>
      <c r="J714" t="s">
        <v>6215</v>
      </c>
      <c r="K714" t="s">
        <v>6216</v>
      </c>
      <c r="L714" t="s">
        <v>6218</v>
      </c>
      <c r="M714" t="s">
        <v>6231</v>
      </c>
      <c r="O714" t="s">
        <v>6218</v>
      </c>
      <c r="S714" s="107">
        <v>158</v>
      </c>
      <c r="T714" s="98" t="s">
        <v>6215</v>
      </c>
      <c r="U714" t="s">
        <v>6474</v>
      </c>
      <c r="V714" t="s">
        <v>6218</v>
      </c>
      <c r="W714" t="s">
        <v>6219</v>
      </c>
      <c r="Y714" s="98">
        <v>2</v>
      </c>
      <c r="Z714" s="98">
        <v>2</v>
      </c>
      <c r="AA714" s="98">
        <v>1</v>
      </c>
      <c r="AB714" s="98">
        <f>SUM(Y714:AA714)</f>
        <v>5</v>
      </c>
      <c r="AC714" t="s">
        <v>6220</v>
      </c>
      <c r="AD714" t="s">
        <v>6271</v>
      </c>
      <c r="AF714" s="12">
        <v>2</v>
      </c>
      <c r="AG714" s="12">
        <v>9</v>
      </c>
      <c r="AH714" s="12">
        <f>SUM(AF714:AG714)</f>
        <v>11</v>
      </c>
      <c r="AJ714" s="238">
        <v>12000</v>
      </c>
      <c r="AK714" s="238">
        <v>8000</v>
      </c>
      <c r="AL714" t="s">
        <v>6474</v>
      </c>
      <c r="AM714" t="s">
        <v>6215</v>
      </c>
      <c r="AN714" t="s">
        <v>6262</v>
      </c>
      <c r="AP714" s="238">
        <v>3000</v>
      </c>
      <c r="AQ714" s="113">
        <f t="shared" si="36"/>
        <v>69.640954452494427</v>
      </c>
      <c r="AR714" s="238">
        <v>4500</v>
      </c>
      <c r="AS714" s="141" t="s">
        <v>6223</v>
      </c>
      <c r="AT714" s="306">
        <v>520000</v>
      </c>
      <c r="AU714" s="238">
        <v>173000</v>
      </c>
      <c r="AV714" s="238">
        <v>90000</v>
      </c>
      <c r="AX714" t="s">
        <v>6218</v>
      </c>
      <c r="AY714" t="s">
        <v>6215</v>
      </c>
      <c r="AZ714" t="s">
        <v>6218</v>
      </c>
      <c r="BA714" t="s">
        <v>6218</v>
      </c>
      <c r="BB714" t="s">
        <v>6215</v>
      </c>
      <c r="BC714" t="s">
        <v>8285</v>
      </c>
      <c r="BD714" t="s">
        <v>7417</v>
      </c>
      <c r="BE714" t="s">
        <v>6218</v>
      </c>
      <c r="BF714" t="s">
        <v>6299</v>
      </c>
    </row>
    <row r="715" spans="1:59" x14ac:dyDescent="0.35">
      <c r="A715" s="98" t="s">
        <v>7151</v>
      </c>
      <c r="B715" s="289">
        <v>45252</v>
      </c>
      <c r="C715" s="242" t="s">
        <v>1470</v>
      </c>
      <c r="D715" s="242" t="s">
        <v>8391</v>
      </c>
      <c r="E715" s="141" t="s">
        <v>355</v>
      </c>
      <c r="F715" s="242" t="s">
        <v>6213</v>
      </c>
      <c r="G715" s="242" t="s">
        <v>1245</v>
      </c>
      <c r="H715" s="242">
        <v>2000</v>
      </c>
      <c r="I715" s="242" t="s">
        <v>6214</v>
      </c>
      <c r="J715" s="242" t="s">
        <v>6215</v>
      </c>
      <c r="K715" s="242" t="s">
        <v>6216</v>
      </c>
      <c r="L715" s="242" t="s">
        <v>6215</v>
      </c>
      <c r="M715" s="242" t="s">
        <v>6217</v>
      </c>
      <c r="N715" s="242"/>
      <c r="O715" s="242" t="s">
        <v>6218</v>
      </c>
      <c r="S715" s="296">
        <v>579</v>
      </c>
      <c r="T715" s="242" t="s">
        <v>6215</v>
      </c>
      <c r="U715" s="242" t="s">
        <v>7390</v>
      </c>
      <c r="V715" s="242" t="s">
        <v>6218</v>
      </c>
      <c r="W715" s="242" t="s">
        <v>6268</v>
      </c>
      <c r="Y715" s="242">
        <v>3</v>
      </c>
      <c r="Z715" s="242">
        <v>3</v>
      </c>
      <c r="AA715" s="242">
        <v>0</v>
      </c>
      <c r="AB715" s="242">
        <v>6</v>
      </c>
      <c r="AC715" s="242" t="s">
        <v>6254</v>
      </c>
      <c r="AD715" s="242" t="s">
        <v>7716</v>
      </c>
      <c r="AF715" s="290"/>
      <c r="AG715" s="290"/>
      <c r="AH715" s="290"/>
      <c r="AJ715" s="269">
        <v>10000</v>
      </c>
      <c r="AK715" s="269">
        <v>5000</v>
      </c>
      <c r="AL715" s="242" t="s">
        <v>7392</v>
      </c>
      <c r="AM715" s="242" t="s">
        <v>6215</v>
      </c>
      <c r="AN715" s="242" t="s">
        <v>6233</v>
      </c>
      <c r="AP715" s="268">
        <v>5000</v>
      </c>
      <c r="AQ715" s="113">
        <f t="shared" si="36"/>
        <v>116.06825742082405</v>
      </c>
      <c r="AR715" s="269">
        <v>8000</v>
      </c>
      <c r="AS715" s="141" t="s">
        <v>6223</v>
      </c>
      <c r="AT715" s="270">
        <v>1100000</v>
      </c>
      <c r="AU715" s="269">
        <v>300000</v>
      </c>
      <c r="AV715" s="269">
        <v>60000</v>
      </c>
      <c r="AX715" s="242" t="s">
        <v>6215</v>
      </c>
      <c r="AY715" s="242" t="s">
        <v>6215</v>
      </c>
      <c r="AZ715" s="242" t="s">
        <v>6215</v>
      </c>
      <c r="BA715" s="242" t="s">
        <v>6215</v>
      </c>
      <c r="BB715" s="242" t="s">
        <v>6218</v>
      </c>
      <c r="BC715" s="242" t="s">
        <v>8374</v>
      </c>
      <c r="BD715" s="242" t="s">
        <v>6270</v>
      </c>
      <c r="BE715" s="242" t="s">
        <v>6218</v>
      </c>
      <c r="BF715" s="242" t="s">
        <v>6271</v>
      </c>
      <c r="BG715" s="98" t="s">
        <v>8392</v>
      </c>
    </row>
    <row r="716" spans="1:59" x14ac:dyDescent="0.35">
      <c r="A716" s="98" t="s">
        <v>9985</v>
      </c>
      <c r="B716" s="17">
        <v>45514.568495370368</v>
      </c>
      <c r="C716" s="154" t="s">
        <v>2872</v>
      </c>
      <c r="D716" s="154" t="s">
        <v>10073</v>
      </c>
      <c r="E716" s="244" t="s">
        <v>355</v>
      </c>
      <c r="F716" s="154" t="s">
        <v>6213</v>
      </c>
      <c r="G716" s="154" t="s">
        <v>1245</v>
      </c>
      <c r="H716" s="115">
        <v>2000</v>
      </c>
      <c r="I716" s="154" t="s">
        <v>6230</v>
      </c>
      <c r="J716" s="154" t="s">
        <v>6215</v>
      </c>
      <c r="K716" s="154" t="s">
        <v>6216</v>
      </c>
      <c r="L716" s="154" t="s">
        <v>6215</v>
      </c>
      <c r="M716" s="154" t="s">
        <v>6217</v>
      </c>
      <c r="O716" s="154" t="s">
        <v>6215</v>
      </c>
      <c r="Q716" s="243">
        <v>260</v>
      </c>
      <c r="R716" s="243">
        <v>280</v>
      </c>
      <c r="S716" s="243">
        <f>Q716+R716</f>
        <v>540</v>
      </c>
      <c r="T716" s="244" t="s">
        <v>6215</v>
      </c>
      <c r="U716" s="154" t="s">
        <v>7390</v>
      </c>
      <c r="V716" s="154" t="s">
        <v>6218</v>
      </c>
      <c r="W716" s="154" t="s">
        <v>6219</v>
      </c>
      <c r="Y716" s="244">
        <v>5</v>
      </c>
      <c r="Z716" s="244">
        <v>7</v>
      </c>
      <c r="AA716" s="244">
        <v>5</v>
      </c>
      <c r="AB716" s="98">
        <f>Y716+Z716+AA716</f>
        <v>17</v>
      </c>
      <c r="AC716" s="154" t="s">
        <v>6220</v>
      </c>
      <c r="AD716" s="154" t="s">
        <v>10074</v>
      </c>
      <c r="AF716" s="315">
        <v>5</v>
      </c>
      <c r="AG716" s="315">
        <v>11</v>
      </c>
      <c r="AH716" s="12">
        <f>AF716+AG716</f>
        <v>16</v>
      </c>
      <c r="AJ716" s="316">
        <v>20000</v>
      </c>
      <c r="AK716" s="316">
        <v>12000</v>
      </c>
      <c r="AL716" s="154" t="s">
        <v>7392</v>
      </c>
      <c r="AM716" s="154" t="s">
        <v>6215</v>
      </c>
      <c r="AN716" s="154" t="s">
        <v>6233</v>
      </c>
      <c r="AP716" s="316">
        <v>6000</v>
      </c>
      <c r="AQ716" s="113">
        <f t="shared" si="36"/>
        <v>139.28190890498885</v>
      </c>
      <c r="AR716" s="316">
        <v>7000</v>
      </c>
      <c r="AS716" s="141" t="s">
        <v>6223</v>
      </c>
      <c r="AT716" s="317">
        <v>525000</v>
      </c>
      <c r="AU716" s="317">
        <v>750000</v>
      </c>
      <c r="AV716" s="317">
        <v>550000</v>
      </c>
      <c r="AW716" s="154"/>
      <c r="AX716" s="154" t="s">
        <v>6215</v>
      </c>
      <c r="AY716" s="154" t="s">
        <v>6215</v>
      </c>
      <c r="AZ716" s="154" t="s">
        <v>6215</v>
      </c>
      <c r="BA716" s="154" t="s">
        <v>6215</v>
      </c>
      <c r="BB716" s="154" t="s">
        <v>6218</v>
      </c>
      <c r="BC716" s="154" t="s">
        <v>10075</v>
      </c>
      <c r="BD716" s="154" t="s">
        <v>10076</v>
      </c>
      <c r="BE716" s="154" t="s">
        <v>6218</v>
      </c>
      <c r="BF716" s="154" t="s">
        <v>7123</v>
      </c>
    </row>
    <row r="717" spans="1:59" x14ac:dyDescent="0.35">
      <c r="A717" s="98" t="s">
        <v>10640</v>
      </c>
      <c r="B717" s="17">
        <v>45618</v>
      </c>
      <c r="C717" s="154" t="s">
        <v>3951</v>
      </c>
      <c r="D717" s="154" t="s">
        <v>7826</v>
      </c>
      <c r="E717" s="244" t="s">
        <v>549</v>
      </c>
      <c r="F717" s="154" t="s">
        <v>6481</v>
      </c>
      <c r="G717" s="154" t="s">
        <v>1248</v>
      </c>
      <c r="H717" s="115">
        <v>2020</v>
      </c>
      <c r="I717" s="154" t="s">
        <v>6230</v>
      </c>
      <c r="J717" s="154" t="s">
        <v>6215</v>
      </c>
      <c r="K717" s="154" t="s">
        <v>6216</v>
      </c>
      <c r="L717" s="154" t="s">
        <v>6215</v>
      </c>
      <c r="M717" s="154" t="s">
        <v>6267</v>
      </c>
      <c r="O717" s="154" t="s">
        <v>6215</v>
      </c>
      <c r="Q717" s="243"/>
      <c r="R717" s="243"/>
      <c r="S717" s="243">
        <v>97</v>
      </c>
      <c r="T717" s="154" t="s">
        <v>6215</v>
      </c>
      <c r="U717" s="154" t="s">
        <v>7390</v>
      </c>
      <c r="V717" s="154" t="s">
        <v>6215</v>
      </c>
      <c r="W717" s="154" t="s">
        <v>6268</v>
      </c>
      <c r="Y717" s="244">
        <v>3</v>
      </c>
      <c r="Z717" s="244">
        <v>3</v>
      </c>
      <c r="AA717" s="244">
        <v>2</v>
      </c>
      <c r="AB717" s="98">
        <f>SUM(Y717:AA717)</f>
        <v>8</v>
      </c>
      <c r="AC717" s="154" t="s">
        <v>6220</v>
      </c>
      <c r="AD717" s="154" t="s">
        <v>9773</v>
      </c>
      <c r="AF717" s="315">
        <v>3</v>
      </c>
      <c r="AG717" s="315">
        <v>7</v>
      </c>
      <c r="AH717" s="12">
        <f>SUM(AF717:AG717)</f>
        <v>10</v>
      </c>
      <c r="AJ717" s="316">
        <v>20000</v>
      </c>
      <c r="AK717" s="316">
        <v>12000</v>
      </c>
      <c r="AL717" s="154" t="s">
        <v>7392</v>
      </c>
      <c r="AM717" s="154" t="s">
        <v>6215</v>
      </c>
      <c r="AN717" s="154" t="s">
        <v>6262</v>
      </c>
      <c r="AP717" s="316">
        <v>6000</v>
      </c>
      <c r="AQ717" s="113">
        <f t="shared" si="36"/>
        <v>139.28190890498885</v>
      </c>
      <c r="AR717" s="316">
        <v>17000</v>
      </c>
      <c r="AS717" s="141" t="s">
        <v>6223</v>
      </c>
      <c r="AT717" s="316">
        <v>450000</v>
      </c>
      <c r="AU717" s="316">
        <v>150000</v>
      </c>
      <c r="AV717" s="316">
        <v>200000</v>
      </c>
      <c r="AX717" s="154" t="s">
        <v>6215</v>
      </c>
      <c r="AY717" s="154" t="s">
        <v>6215</v>
      </c>
      <c r="AZ717" s="154" t="s">
        <v>6215</v>
      </c>
      <c r="BA717" s="154" t="s">
        <v>6215</v>
      </c>
      <c r="BB717" s="154" t="s">
        <v>6215</v>
      </c>
      <c r="BC717" s="154" t="s">
        <v>6774</v>
      </c>
      <c r="BD717" s="154" t="s">
        <v>6774</v>
      </c>
      <c r="BE717" s="154" t="s">
        <v>6218</v>
      </c>
      <c r="BF717" s="154" t="s">
        <v>7311</v>
      </c>
    </row>
    <row r="718" spans="1:59" x14ac:dyDescent="0.35">
      <c r="A718" s="98" t="s">
        <v>8390</v>
      </c>
      <c r="B718" s="17">
        <v>45196.592094907399</v>
      </c>
      <c r="C718" s="365" t="s">
        <v>8094</v>
      </c>
      <c r="D718" s="141" t="s">
        <v>8095</v>
      </c>
      <c r="E718" s="98" t="s">
        <v>230</v>
      </c>
      <c r="F718" s="141" t="s">
        <v>6394</v>
      </c>
      <c r="G718" s="141" t="s">
        <v>1248</v>
      </c>
      <c r="H718" s="141">
        <v>2002</v>
      </c>
      <c r="I718" s="141" t="s">
        <v>6230</v>
      </c>
      <c r="J718" s="141" t="s">
        <v>6215</v>
      </c>
      <c r="K718" s="141" t="s">
        <v>6216</v>
      </c>
      <c r="L718" s="141" t="s">
        <v>6218</v>
      </c>
      <c r="M718" s="141" t="s">
        <v>6231</v>
      </c>
      <c r="N718" s="141"/>
      <c r="O718" s="141" t="s">
        <v>6218</v>
      </c>
      <c r="P718" s="141"/>
      <c r="Q718" s="237"/>
      <c r="R718" s="237"/>
      <c r="S718" s="237">
        <v>216</v>
      </c>
      <c r="T718" s="141" t="s">
        <v>6215</v>
      </c>
      <c r="U718" s="141"/>
      <c r="V718" s="141" t="s">
        <v>6215</v>
      </c>
      <c r="W718" s="141" t="s">
        <v>6268</v>
      </c>
      <c r="X718" s="141"/>
      <c r="Y718" s="141"/>
      <c r="Z718" s="141"/>
      <c r="AA718" s="141"/>
      <c r="AB718" s="141">
        <v>2</v>
      </c>
      <c r="AC718" s="141" t="s">
        <v>6254</v>
      </c>
      <c r="AD718" s="141" t="s">
        <v>8096</v>
      </c>
      <c r="AE718" s="141"/>
      <c r="AF718" s="286"/>
      <c r="AG718" s="286"/>
      <c r="AH718" s="286"/>
      <c r="AI718" s="141"/>
      <c r="AJ718" s="273"/>
      <c r="AK718" s="273"/>
      <c r="AL718" s="141"/>
      <c r="AM718" s="141" t="s">
        <v>6215</v>
      </c>
      <c r="AN718" s="141" t="s">
        <v>6896</v>
      </c>
      <c r="AO718" s="141"/>
      <c r="AP718" s="272">
        <v>5000</v>
      </c>
      <c r="AQ718" s="113">
        <f t="shared" si="36"/>
        <v>116.06825742082405</v>
      </c>
      <c r="AR718" s="273">
        <v>6000</v>
      </c>
      <c r="AS718" s="141" t="s">
        <v>6223</v>
      </c>
      <c r="AT718" s="270">
        <v>100000</v>
      </c>
      <c r="AU718" s="273">
        <v>150000</v>
      </c>
      <c r="AV718" s="273">
        <v>100000</v>
      </c>
      <c r="AW718" s="141"/>
      <c r="AX718" s="141" t="s">
        <v>6218</v>
      </c>
      <c r="AY718" s="141" t="s">
        <v>6215</v>
      </c>
      <c r="AZ718" s="141" t="s">
        <v>6215</v>
      </c>
      <c r="BA718" s="141" t="s">
        <v>6215</v>
      </c>
      <c r="BB718" s="141" t="s">
        <v>6218</v>
      </c>
      <c r="BC718" s="141"/>
      <c r="BD718" s="141" t="s">
        <v>6451</v>
      </c>
      <c r="BE718" s="141"/>
      <c r="BF718" s="141" t="s">
        <v>6235</v>
      </c>
      <c r="BG718" s="98" t="s">
        <v>8097</v>
      </c>
    </row>
    <row r="719" spans="1:59" x14ac:dyDescent="0.35">
      <c r="A719" s="98" t="s">
        <v>8093</v>
      </c>
      <c r="B719" s="17">
        <v>45114.613379629627</v>
      </c>
      <c r="C719" s="98" t="s">
        <v>1009</v>
      </c>
      <c r="D719" s="141" t="s">
        <v>6874</v>
      </c>
      <c r="E719" s="98" t="s">
        <v>442</v>
      </c>
      <c r="F719" s="141" t="s">
        <v>6870</v>
      </c>
      <c r="G719" s="141" t="s">
        <v>1245</v>
      </c>
      <c r="H719" s="115">
        <v>2005</v>
      </c>
      <c r="I719" s="98" t="s">
        <v>6230</v>
      </c>
      <c r="J719" s="98" t="s">
        <v>6215</v>
      </c>
      <c r="K719" s="98" t="s">
        <v>6216</v>
      </c>
      <c r="L719" s="98" t="s">
        <v>6215</v>
      </c>
      <c r="M719" s="98" t="s">
        <v>6267</v>
      </c>
      <c r="O719" s="98" t="s">
        <v>6215</v>
      </c>
      <c r="S719" s="107">
        <v>270</v>
      </c>
      <c r="T719" s="98" t="s">
        <v>6215</v>
      </c>
      <c r="V719" s="98" t="s">
        <v>6215</v>
      </c>
      <c r="W719" s="98" t="s">
        <v>6268</v>
      </c>
      <c r="AB719" s="98">
        <v>11</v>
      </c>
      <c r="AC719" s="98" t="s">
        <v>6757</v>
      </c>
      <c r="AD719" s="98" t="s">
        <v>6695</v>
      </c>
      <c r="AJ719" s="18"/>
      <c r="AK719" s="18"/>
      <c r="AN719" s="98" t="s">
        <v>6262</v>
      </c>
      <c r="AP719" s="264">
        <v>3500</v>
      </c>
      <c r="AQ719" s="113">
        <f t="shared" si="36"/>
        <v>81.247780194576833</v>
      </c>
      <c r="AR719" s="18">
        <v>5000</v>
      </c>
      <c r="AS719" s="141" t="s">
        <v>6223</v>
      </c>
      <c r="AT719" s="96"/>
      <c r="AU719" s="18"/>
      <c r="AV719" s="18"/>
      <c r="AX719" s="98" t="s">
        <v>6215</v>
      </c>
      <c r="AY719" s="98" t="s">
        <v>6215</v>
      </c>
      <c r="AZ719" s="98" t="s">
        <v>6215</v>
      </c>
      <c r="BA719" s="98" t="s">
        <v>6215</v>
      </c>
      <c r="BB719" s="98" t="s">
        <v>6218</v>
      </c>
      <c r="BD719" s="98" t="s">
        <v>7236</v>
      </c>
      <c r="BF719" s="98" t="s">
        <v>6271</v>
      </c>
      <c r="BG719" s="98" t="s">
        <v>7237</v>
      </c>
    </row>
    <row r="720" spans="1:59" x14ac:dyDescent="0.35">
      <c r="A720" s="98" t="s">
        <v>10647</v>
      </c>
      <c r="B720" s="17">
        <v>45610.707349537035</v>
      </c>
      <c r="C720" s="163" t="s">
        <v>10534</v>
      </c>
      <c r="D720" s="154" t="s">
        <v>10535</v>
      </c>
      <c r="E720" s="244" t="s">
        <v>247</v>
      </c>
      <c r="F720" s="154" t="s">
        <v>6481</v>
      </c>
      <c r="G720" s="154" t="s">
        <v>1245</v>
      </c>
      <c r="H720" s="115">
        <v>2018</v>
      </c>
      <c r="I720" s="154" t="s">
        <v>6214</v>
      </c>
      <c r="J720" s="154" t="s">
        <v>6215</v>
      </c>
      <c r="K720" s="154" t="s">
        <v>6216</v>
      </c>
      <c r="L720" s="154" t="s">
        <v>6218</v>
      </c>
      <c r="M720" s="154" t="s">
        <v>6231</v>
      </c>
      <c r="O720" s="154" t="s">
        <v>6215</v>
      </c>
      <c r="Q720" s="243"/>
      <c r="R720" s="243"/>
      <c r="S720" s="243">
        <v>263</v>
      </c>
      <c r="T720" s="154" t="s">
        <v>6215</v>
      </c>
      <c r="U720" s="154" t="s">
        <v>7390</v>
      </c>
      <c r="V720" s="154" t="s">
        <v>6218</v>
      </c>
      <c r="W720" s="154" t="s">
        <v>6219</v>
      </c>
      <c r="Y720" s="244">
        <v>5</v>
      </c>
      <c r="Z720" s="244">
        <v>5</v>
      </c>
      <c r="AA720" s="244">
        <v>2</v>
      </c>
      <c r="AB720" s="98">
        <f>SUM(Y720:AA720)</f>
        <v>12</v>
      </c>
      <c r="AC720" s="154" t="s">
        <v>6220</v>
      </c>
      <c r="AD720" s="154" t="s">
        <v>10536</v>
      </c>
      <c r="AF720" s="315">
        <v>13</v>
      </c>
      <c r="AG720" s="315">
        <v>13</v>
      </c>
      <c r="AH720" s="12">
        <f>SUM(AF720:AG720)</f>
        <v>26</v>
      </c>
      <c r="AJ720" s="316">
        <v>60000</v>
      </c>
      <c r="AK720" s="316">
        <v>18000</v>
      </c>
      <c r="AL720" s="154" t="s">
        <v>7392</v>
      </c>
      <c r="AM720" s="154" t="s">
        <v>6215</v>
      </c>
      <c r="AN720" s="154" t="s">
        <v>6233</v>
      </c>
      <c r="AP720" s="316">
        <v>18000</v>
      </c>
      <c r="AQ720" s="113">
        <f t="shared" si="36"/>
        <v>417.84572671496659</v>
      </c>
      <c r="AR720" s="316">
        <v>60000</v>
      </c>
      <c r="AS720" s="141" t="s">
        <v>6223</v>
      </c>
      <c r="AT720" s="316">
        <v>1200000</v>
      </c>
      <c r="AU720" s="316">
        <v>700000</v>
      </c>
      <c r="AV720" s="316">
        <v>250000</v>
      </c>
      <c r="AX720" s="154" t="s">
        <v>6215</v>
      </c>
      <c r="AY720" s="154" t="s">
        <v>6215</v>
      </c>
      <c r="AZ720" s="154" t="s">
        <v>6215</v>
      </c>
      <c r="BA720" s="154" t="s">
        <v>6215</v>
      </c>
      <c r="BB720" s="154" t="s">
        <v>6215</v>
      </c>
      <c r="BC720" s="154" t="s">
        <v>8686</v>
      </c>
      <c r="BD720" s="154" t="s">
        <v>10537</v>
      </c>
      <c r="BE720" s="154" t="s">
        <v>6218</v>
      </c>
      <c r="BF720" s="154" t="s">
        <v>6218</v>
      </c>
    </row>
    <row r="721" spans="1:59" x14ac:dyDescent="0.35">
      <c r="A721" s="98" t="s">
        <v>9043</v>
      </c>
      <c r="B721" s="17">
        <v>45394.694027777776</v>
      </c>
      <c r="C721" s="154" t="s">
        <v>3913</v>
      </c>
      <c r="D721" t="s">
        <v>9074</v>
      </c>
      <c r="E721" s="244" t="s">
        <v>252</v>
      </c>
      <c r="F721" t="s">
        <v>6213</v>
      </c>
      <c r="G721" t="s">
        <v>1248</v>
      </c>
      <c r="H721" s="115">
        <v>2016</v>
      </c>
      <c r="I721" t="s">
        <v>6214</v>
      </c>
      <c r="J721" t="s">
        <v>6215</v>
      </c>
      <c r="K721" t="s">
        <v>6216</v>
      </c>
      <c r="L721" t="s">
        <v>6215</v>
      </c>
      <c r="M721" t="s">
        <v>6217</v>
      </c>
      <c r="O721" t="s">
        <v>6218</v>
      </c>
      <c r="S721" s="107">
        <v>360</v>
      </c>
      <c r="T721" s="98" t="s">
        <v>6215</v>
      </c>
      <c r="U721" t="s">
        <v>8150</v>
      </c>
      <c r="V721" t="s">
        <v>6215</v>
      </c>
      <c r="W721" t="s">
        <v>6219</v>
      </c>
      <c r="Y721" s="98">
        <v>2</v>
      </c>
      <c r="Z721" s="98">
        <v>4</v>
      </c>
      <c r="AA721" s="98">
        <v>1</v>
      </c>
      <c r="AB721" s="98">
        <f>SUM(Y721:AA721)</f>
        <v>7</v>
      </c>
      <c r="AC721" t="s">
        <v>6254</v>
      </c>
      <c r="AD721" t="s">
        <v>9075</v>
      </c>
      <c r="AF721" s="12">
        <v>4</v>
      </c>
      <c r="AG721" s="12">
        <v>11</v>
      </c>
      <c r="AH721" s="12">
        <f>SUM(AF721:AG721)</f>
        <v>15</v>
      </c>
      <c r="AJ721" s="238">
        <v>15000</v>
      </c>
      <c r="AK721" s="238">
        <v>12000</v>
      </c>
      <c r="AL721" t="s">
        <v>6474</v>
      </c>
      <c r="AM721" t="s">
        <v>6215</v>
      </c>
      <c r="AN721" t="s">
        <v>6233</v>
      </c>
      <c r="AP721" s="238">
        <v>6500</v>
      </c>
      <c r="AQ721" s="113">
        <f t="shared" si="36"/>
        <v>150.88873464707126</v>
      </c>
      <c r="AR721" s="238">
        <v>9500</v>
      </c>
      <c r="AS721" s="141" t="s">
        <v>6223</v>
      </c>
      <c r="AT721" s="307">
        <v>4200</v>
      </c>
      <c r="AU721" s="238">
        <v>833000</v>
      </c>
      <c r="AV721" s="238">
        <v>570000</v>
      </c>
      <c r="AX721" t="s">
        <v>6215</v>
      </c>
      <c r="AY721" t="s">
        <v>6215</v>
      </c>
      <c r="AZ721" t="s">
        <v>6215</v>
      </c>
      <c r="BA721" t="s">
        <v>6215</v>
      </c>
      <c r="BB721" t="s">
        <v>6215</v>
      </c>
      <c r="BC721" t="s">
        <v>6892</v>
      </c>
      <c r="BD721" t="s">
        <v>9076</v>
      </c>
      <c r="BE721" t="s">
        <v>6215</v>
      </c>
      <c r="BF721" t="s">
        <v>9077</v>
      </c>
    </row>
    <row r="722" spans="1:59" x14ac:dyDescent="0.35">
      <c r="A722" s="98" t="s">
        <v>7235</v>
      </c>
      <c r="B722" s="17">
        <v>45134.723807870374</v>
      </c>
      <c r="C722" s="98" t="s">
        <v>1068</v>
      </c>
      <c r="D722" s="98" t="s">
        <v>6229</v>
      </c>
      <c r="E722" s="98" t="s">
        <v>355</v>
      </c>
      <c r="F722" s="98" t="s">
        <v>6213</v>
      </c>
      <c r="G722" s="98" t="s">
        <v>1245</v>
      </c>
      <c r="H722" s="115">
        <v>2001</v>
      </c>
      <c r="I722" s="98" t="s">
        <v>6214</v>
      </c>
      <c r="J722" s="98" t="s">
        <v>6295</v>
      </c>
      <c r="K722" s="98" t="s">
        <v>6216</v>
      </c>
      <c r="L722" s="98" t="s">
        <v>6215</v>
      </c>
      <c r="M722" s="98" t="s">
        <v>6267</v>
      </c>
      <c r="O722" s="98" t="s">
        <v>6218</v>
      </c>
      <c r="S722" s="107">
        <v>327</v>
      </c>
      <c r="T722" s="98" t="s">
        <v>6215</v>
      </c>
      <c r="V722" s="98" t="s">
        <v>6215</v>
      </c>
      <c r="W722" s="98" t="s">
        <v>6219</v>
      </c>
      <c r="AB722" s="98">
        <v>8</v>
      </c>
      <c r="AC722" s="98" t="s">
        <v>6220</v>
      </c>
      <c r="AD722" s="98" t="s">
        <v>7531</v>
      </c>
      <c r="AJ722" s="18"/>
      <c r="AK722" s="18"/>
      <c r="AM722" s="98" t="s">
        <v>6215</v>
      </c>
      <c r="AN722" s="98" t="s">
        <v>6262</v>
      </c>
      <c r="AP722" s="264">
        <v>5000</v>
      </c>
      <c r="AQ722" s="113">
        <f t="shared" si="36"/>
        <v>116.06825742082405</v>
      </c>
      <c r="AR722" s="18">
        <v>6000</v>
      </c>
      <c r="AS722" s="141" t="s">
        <v>6223</v>
      </c>
      <c r="AT722" s="96"/>
      <c r="AU722" s="18">
        <v>230000</v>
      </c>
      <c r="AV722" s="18"/>
      <c r="AX722" s="98" t="s">
        <v>6215</v>
      </c>
      <c r="AY722" s="98" t="s">
        <v>6215</v>
      </c>
      <c r="AZ722" s="98" t="s">
        <v>6218</v>
      </c>
      <c r="BA722" s="98" t="s">
        <v>6215</v>
      </c>
      <c r="BB722" s="98" t="s">
        <v>6215</v>
      </c>
      <c r="BD722" s="98" t="s">
        <v>7532</v>
      </c>
      <c r="BF722" s="98" t="s">
        <v>6235</v>
      </c>
      <c r="BG722" s="98" t="s">
        <v>7533</v>
      </c>
    </row>
    <row r="723" spans="1:59" x14ac:dyDescent="0.35">
      <c r="A723" s="98" t="s">
        <v>7530</v>
      </c>
      <c r="B723" s="17">
        <v>45138.773738425924</v>
      </c>
      <c r="C723" s="98" t="s">
        <v>626</v>
      </c>
      <c r="D723" t="s">
        <v>7637</v>
      </c>
      <c r="E723" t="s">
        <v>459</v>
      </c>
      <c r="F723" s="141" t="s">
        <v>6293</v>
      </c>
      <c r="G723" s="141" t="s">
        <v>1245</v>
      </c>
      <c r="H723" s="115">
        <v>2014</v>
      </c>
      <c r="I723" s="98" t="s">
        <v>6294</v>
      </c>
      <c r="J723" s="98" t="s">
        <v>6215</v>
      </c>
      <c r="K723" s="98" t="s">
        <v>6216</v>
      </c>
      <c r="L723" s="98" t="s">
        <v>6218</v>
      </c>
      <c r="M723" s="98" t="s">
        <v>6231</v>
      </c>
      <c r="O723" s="98" t="s">
        <v>6218</v>
      </c>
      <c r="S723" s="107">
        <v>190</v>
      </c>
      <c r="T723" s="98" t="s">
        <v>6215</v>
      </c>
      <c r="V723" s="98" t="s">
        <v>6215</v>
      </c>
      <c r="W723" s="98" t="s">
        <v>6268</v>
      </c>
      <c r="AB723" s="98">
        <v>8</v>
      </c>
      <c r="AC723" s="98" t="s">
        <v>6254</v>
      </c>
      <c r="AD723" s="98" t="s">
        <v>7638</v>
      </c>
      <c r="AJ723" s="18"/>
      <c r="AK723" s="18"/>
      <c r="AN723" s="98" t="s">
        <v>6262</v>
      </c>
      <c r="AP723" s="264">
        <v>5000</v>
      </c>
      <c r="AQ723" s="113">
        <f t="shared" si="36"/>
        <v>116.06825742082405</v>
      </c>
      <c r="AR723" s="18">
        <v>6000</v>
      </c>
      <c r="AS723" s="141" t="s">
        <v>6223</v>
      </c>
      <c r="AT723" s="96"/>
      <c r="AU723" s="18"/>
      <c r="AV723" s="18"/>
      <c r="AX723" s="98" t="s">
        <v>6215</v>
      </c>
      <c r="AY723" s="98" t="s">
        <v>6215</v>
      </c>
      <c r="AZ723" s="98" t="s">
        <v>6215</v>
      </c>
      <c r="BA723" s="98" t="s">
        <v>6215</v>
      </c>
      <c r="BB723" s="98" t="s">
        <v>6218</v>
      </c>
      <c r="BD723" s="98" t="s">
        <v>7639</v>
      </c>
      <c r="BF723" s="98" t="s">
        <v>6271</v>
      </c>
      <c r="BG723" s="98" t="s">
        <v>7640</v>
      </c>
    </row>
    <row r="724" spans="1:59" x14ac:dyDescent="0.35">
      <c r="A724" s="98" t="s">
        <v>7636</v>
      </c>
      <c r="B724" s="17">
        <v>45153.469050925924</v>
      </c>
      <c r="C724" s="98" t="s">
        <v>730</v>
      </c>
      <c r="D724" s="98" t="s">
        <v>6629</v>
      </c>
      <c r="E724" s="244" t="s">
        <v>359</v>
      </c>
      <c r="F724" s="98" t="s">
        <v>6629</v>
      </c>
      <c r="G724" s="141" t="s">
        <v>1248</v>
      </c>
      <c r="H724" s="115">
        <v>2020</v>
      </c>
      <c r="I724" s="98" t="s">
        <v>6230</v>
      </c>
      <c r="J724" s="98" t="s">
        <v>6215</v>
      </c>
      <c r="K724" s="98" t="s">
        <v>6216</v>
      </c>
      <c r="L724" s="98" t="s">
        <v>6218</v>
      </c>
      <c r="M724" s="98" t="s">
        <v>6231</v>
      </c>
      <c r="O724" s="98" t="s">
        <v>6218</v>
      </c>
      <c r="S724" s="107">
        <v>278</v>
      </c>
      <c r="T724" s="98" t="s">
        <v>6215</v>
      </c>
      <c r="V724" s="98" t="s">
        <v>6215</v>
      </c>
      <c r="W724" s="98" t="s">
        <v>6268</v>
      </c>
      <c r="AB724" s="98">
        <v>16</v>
      </c>
      <c r="AC724" s="98" t="s">
        <v>6220</v>
      </c>
      <c r="AD724" s="98" t="s">
        <v>6630</v>
      </c>
      <c r="AJ724" s="18"/>
      <c r="AK724" s="18"/>
      <c r="AN724" s="98" t="s">
        <v>6248</v>
      </c>
      <c r="AP724" s="268">
        <v>5000</v>
      </c>
      <c r="AQ724" s="113">
        <f t="shared" si="36"/>
        <v>116.06825742082405</v>
      </c>
      <c r="AR724" s="269">
        <v>8000</v>
      </c>
      <c r="AS724" s="141" t="s">
        <v>6223</v>
      </c>
      <c r="AT724" s="266">
        <v>40000</v>
      </c>
      <c r="AU724" s="269">
        <v>70000</v>
      </c>
      <c r="AV724" s="269">
        <v>50000</v>
      </c>
      <c r="AX724" s="98" t="s">
        <v>6215</v>
      </c>
      <c r="AY724" s="98" t="s">
        <v>6215</v>
      </c>
      <c r="AZ724" s="98" t="s">
        <v>6215</v>
      </c>
      <c r="BA724" s="98" t="s">
        <v>6218</v>
      </c>
      <c r="BB724" s="98" t="s">
        <v>6215</v>
      </c>
      <c r="BD724" s="98" t="s">
        <v>6929</v>
      </c>
      <c r="BF724" s="98" t="s">
        <v>6271</v>
      </c>
      <c r="BG724" s="98" t="s">
        <v>7859</v>
      </c>
    </row>
    <row r="725" spans="1:59" x14ac:dyDescent="0.35">
      <c r="A725" s="98" t="s">
        <v>8678</v>
      </c>
      <c r="B725" s="17">
        <v>45311.464039351798</v>
      </c>
      <c r="C725" s="141" t="s">
        <v>8626</v>
      </c>
      <c r="D725" s="141" t="s">
        <v>8627</v>
      </c>
      <c r="E725" s="98" t="s">
        <v>32</v>
      </c>
      <c r="F725" s="141" t="s">
        <v>6213</v>
      </c>
      <c r="G725" s="141" t="s">
        <v>1248</v>
      </c>
      <c r="H725" s="288">
        <v>2014</v>
      </c>
      <c r="I725" s="141" t="s">
        <v>6230</v>
      </c>
      <c r="J725" s="141" t="s">
        <v>6215</v>
      </c>
      <c r="K725" s="141" t="s">
        <v>6216</v>
      </c>
      <c r="L725" s="141" t="s">
        <v>6215</v>
      </c>
      <c r="M725" s="141" t="s">
        <v>6217</v>
      </c>
      <c r="N725" s="141"/>
      <c r="O725" s="141" t="s">
        <v>6215</v>
      </c>
      <c r="Q725" s="237"/>
      <c r="R725" s="237"/>
      <c r="S725" s="237">
        <v>200</v>
      </c>
      <c r="T725" s="141" t="s">
        <v>6215</v>
      </c>
      <c r="U725" s="141" t="s">
        <v>7390</v>
      </c>
      <c r="V725" s="141" t="s">
        <v>6215</v>
      </c>
      <c r="W725" s="141" t="s">
        <v>6219</v>
      </c>
      <c r="Y725" s="141">
        <v>2</v>
      </c>
      <c r="Z725" s="141">
        <v>2</v>
      </c>
      <c r="AA725" s="141">
        <v>0</v>
      </c>
      <c r="AB725" s="141">
        <f>SUM(Y725:AA725)</f>
        <v>4</v>
      </c>
      <c r="AC725" s="141" t="s">
        <v>6220</v>
      </c>
      <c r="AD725" s="141" t="s">
        <v>7925</v>
      </c>
      <c r="AF725" s="286">
        <v>4</v>
      </c>
      <c r="AG725" s="286">
        <v>6</v>
      </c>
      <c r="AH725" s="12">
        <f>SUM(AF725:AG725)</f>
        <v>10</v>
      </c>
      <c r="AJ725" s="273">
        <v>20000</v>
      </c>
      <c r="AK725" s="273">
        <v>10000</v>
      </c>
      <c r="AL725" s="141" t="s">
        <v>7392</v>
      </c>
      <c r="AM725" s="141" t="s">
        <v>6215</v>
      </c>
      <c r="AN725" s="141" t="s">
        <v>6233</v>
      </c>
      <c r="AP725" s="297">
        <v>2500</v>
      </c>
      <c r="AQ725" s="113">
        <f t="shared" si="36"/>
        <v>58.034128710412027</v>
      </c>
      <c r="AR725" s="273">
        <v>6000</v>
      </c>
      <c r="AS725" s="141" t="s">
        <v>6223</v>
      </c>
      <c r="AT725" s="274">
        <v>30000</v>
      </c>
      <c r="AU725" s="273">
        <v>250000</v>
      </c>
      <c r="AV725" s="273">
        <v>70000</v>
      </c>
      <c r="AX725" s="141" t="s">
        <v>6215</v>
      </c>
      <c r="AY725" s="141" t="s">
        <v>6215</v>
      </c>
      <c r="AZ725" s="141" t="s">
        <v>6215</v>
      </c>
      <c r="BA725" s="141" t="s">
        <v>6215</v>
      </c>
      <c r="BB725" s="141" t="s">
        <v>6215</v>
      </c>
      <c r="BC725" s="141" t="s">
        <v>8628</v>
      </c>
      <c r="BD725" s="141" t="s">
        <v>7528</v>
      </c>
      <c r="BE725" s="141" t="s">
        <v>6218</v>
      </c>
      <c r="BF725" s="141" t="s">
        <v>6235</v>
      </c>
      <c r="BG725" s="141" t="s">
        <v>8629</v>
      </c>
    </row>
    <row r="726" spans="1:59" x14ac:dyDescent="0.35">
      <c r="A726" s="98" t="s">
        <v>11410</v>
      </c>
      <c r="B726" s="117">
        <v>45825.73238425926</v>
      </c>
      <c r="C726" s="154" t="s">
        <v>5508</v>
      </c>
      <c r="D726" s="154" t="s">
        <v>11479</v>
      </c>
      <c r="E726" t="s">
        <v>725</v>
      </c>
      <c r="F726" s="154" t="s">
        <v>6531</v>
      </c>
      <c r="G726" s="154" t="s">
        <v>1245</v>
      </c>
      <c r="H726" s="115">
        <v>2008</v>
      </c>
      <c r="I726" s="154" t="s">
        <v>6294</v>
      </c>
      <c r="J726" s="154" t="s">
        <v>6215</v>
      </c>
      <c r="K726" s="154" t="s">
        <v>6216</v>
      </c>
      <c r="L726" s="154" t="s">
        <v>6215</v>
      </c>
      <c r="M726" s="154" t="s">
        <v>6267</v>
      </c>
      <c r="O726" s="154" t="s">
        <v>6215</v>
      </c>
      <c r="Q726" s="129">
        <v>176.81167400881057</v>
      </c>
      <c r="R726" s="129">
        <v>208.18832599118943</v>
      </c>
      <c r="S726" s="129">
        <v>385</v>
      </c>
      <c r="T726" s="154" t="s">
        <v>6215</v>
      </c>
      <c r="U726" s="154" t="s">
        <v>7390</v>
      </c>
      <c r="V726" s="154" t="s">
        <v>6215</v>
      </c>
      <c r="W726" s="154" t="s">
        <v>6219</v>
      </c>
      <c r="Y726" s="244">
        <v>10</v>
      </c>
      <c r="Z726" s="244">
        <v>14</v>
      </c>
      <c r="AA726" s="244">
        <v>4</v>
      </c>
      <c r="AB726" s="244">
        <v>28</v>
      </c>
      <c r="AC726" s="154" t="s">
        <v>6220</v>
      </c>
      <c r="AD726" s="154" t="s">
        <v>6977</v>
      </c>
      <c r="AF726" s="154">
        <v>7</v>
      </c>
      <c r="AG726" s="12">
        <v>18</v>
      </c>
      <c r="AH726" s="12">
        <v>25</v>
      </c>
      <c r="AJ726" s="154">
        <v>25000</v>
      </c>
      <c r="AK726" s="154">
        <v>10000</v>
      </c>
      <c r="AL726" s="154" t="s">
        <v>7392</v>
      </c>
      <c r="AM726" s="154" t="s">
        <v>6215</v>
      </c>
      <c r="AN726" s="154" t="s">
        <v>6233</v>
      </c>
      <c r="AP726" s="154">
        <v>10000</v>
      </c>
      <c r="AQ726" s="113">
        <f t="shared" si="36"/>
        <v>232.13651484164811</v>
      </c>
      <c r="AR726" s="154">
        <v>25000</v>
      </c>
      <c r="AS726" s="154" t="s">
        <v>6223</v>
      </c>
      <c r="AT726" s="154">
        <v>3468000</v>
      </c>
      <c r="AU726" s="154">
        <v>250000</v>
      </c>
      <c r="AV726" s="154">
        <v>90000</v>
      </c>
      <c r="AX726" s="154" t="s">
        <v>6215</v>
      </c>
      <c r="AY726" s="154" t="s">
        <v>6215</v>
      </c>
      <c r="AZ726" s="154" t="s">
        <v>6215</v>
      </c>
      <c r="BA726" s="154" t="s">
        <v>6215</v>
      </c>
      <c r="BB726" s="154" t="s">
        <v>6215</v>
      </c>
      <c r="BC726" s="154" t="s">
        <v>9304</v>
      </c>
      <c r="BD726" s="154" t="s">
        <v>6748</v>
      </c>
      <c r="BE726" s="154" t="s">
        <v>6218</v>
      </c>
      <c r="BF726" s="154" t="s">
        <v>6808</v>
      </c>
    </row>
    <row r="727" spans="1:59" x14ac:dyDescent="0.35">
      <c r="A727" s="98" t="s">
        <v>10144</v>
      </c>
      <c r="B727" s="17">
        <v>45519.740277777775</v>
      </c>
      <c r="C727" s="154" t="s">
        <v>2923</v>
      </c>
      <c r="D727" s="154" t="s">
        <v>10106</v>
      </c>
      <c r="E727" s="244" t="s">
        <v>2861</v>
      </c>
      <c r="F727" s="154" t="s">
        <v>6725</v>
      </c>
      <c r="G727" s="154" t="s">
        <v>1248</v>
      </c>
      <c r="H727" s="115">
        <v>2015</v>
      </c>
      <c r="I727" s="154" t="s">
        <v>6230</v>
      </c>
      <c r="J727" s="154" t="s">
        <v>6215</v>
      </c>
      <c r="K727" s="154" t="s">
        <v>6216</v>
      </c>
      <c r="L727" s="154" t="s">
        <v>6215</v>
      </c>
      <c r="M727" s="154" t="s">
        <v>6267</v>
      </c>
      <c r="O727" s="154" t="s">
        <v>6218</v>
      </c>
      <c r="Q727" s="243">
        <v>172</v>
      </c>
      <c r="R727" s="243">
        <v>240</v>
      </c>
      <c r="S727" s="243">
        <f>Q727+R727</f>
        <v>412</v>
      </c>
      <c r="T727" s="244" t="s">
        <v>6215</v>
      </c>
      <c r="U727" s="154" t="s">
        <v>7390</v>
      </c>
      <c r="V727" s="154" t="s">
        <v>6215</v>
      </c>
      <c r="W727" s="154" t="s">
        <v>6268</v>
      </c>
      <c r="Y727" s="244">
        <v>5</v>
      </c>
      <c r="Z727" s="244">
        <v>4</v>
      </c>
      <c r="AA727" s="244">
        <v>1</v>
      </c>
      <c r="AB727" s="98">
        <f>Y727+Z727+AA727</f>
        <v>10</v>
      </c>
      <c r="AC727" s="154" t="s">
        <v>6220</v>
      </c>
      <c r="AD727" s="154" t="s">
        <v>9757</v>
      </c>
      <c r="AF727" s="315">
        <v>7</v>
      </c>
      <c r="AG727" s="315">
        <v>8</v>
      </c>
      <c r="AH727" s="12">
        <f>AF727+AG727</f>
        <v>15</v>
      </c>
      <c r="AJ727" s="316">
        <v>15000</v>
      </c>
      <c r="AK727" s="316">
        <v>9000</v>
      </c>
      <c r="AL727" s="154" t="s">
        <v>6474</v>
      </c>
      <c r="AM727" s="154" t="s">
        <v>6215</v>
      </c>
      <c r="AN727" s="154" t="s">
        <v>6233</v>
      </c>
      <c r="AP727" s="316">
        <v>3500</v>
      </c>
      <c r="AQ727" s="113">
        <f t="shared" si="36"/>
        <v>81.247780194576833</v>
      </c>
      <c r="AR727" s="316">
        <v>4500</v>
      </c>
      <c r="AS727" s="141" t="s">
        <v>6223</v>
      </c>
      <c r="AT727" s="317">
        <v>5500</v>
      </c>
      <c r="AU727" s="317">
        <v>1000000</v>
      </c>
      <c r="AV727" s="317">
        <v>80000</v>
      </c>
      <c r="AW727" s="154"/>
      <c r="AX727" s="154" t="s">
        <v>6215</v>
      </c>
      <c r="AY727" s="154" t="s">
        <v>6215</v>
      </c>
      <c r="AZ727" s="154" t="s">
        <v>6215</v>
      </c>
      <c r="BA727" s="154" t="s">
        <v>6215</v>
      </c>
      <c r="BB727" s="154" t="s">
        <v>6215</v>
      </c>
      <c r="BC727" s="154" t="s">
        <v>10107</v>
      </c>
      <c r="BD727" s="154" t="s">
        <v>10108</v>
      </c>
      <c r="BE727" s="154" t="s">
        <v>6215</v>
      </c>
      <c r="BF727" s="154" t="s">
        <v>10109</v>
      </c>
    </row>
    <row r="728" spans="1:59" x14ac:dyDescent="0.35">
      <c r="A728" s="98" t="s">
        <v>9885</v>
      </c>
      <c r="B728" s="17">
        <v>45498.67796296296</v>
      </c>
      <c r="C728" t="s">
        <v>2702</v>
      </c>
      <c r="D728" t="s">
        <v>9830</v>
      </c>
      <c r="E728" s="98" t="s">
        <v>1382</v>
      </c>
      <c r="F728" t="s">
        <v>6469</v>
      </c>
      <c r="G728" t="s">
        <v>1248</v>
      </c>
      <c r="H728" s="115">
        <v>2014</v>
      </c>
      <c r="I728" t="s">
        <v>6294</v>
      </c>
      <c r="J728" t="s">
        <v>6215</v>
      </c>
      <c r="K728" t="s">
        <v>6216</v>
      </c>
      <c r="L728" t="s">
        <v>6215</v>
      </c>
      <c r="M728" t="s">
        <v>6267</v>
      </c>
      <c r="O728" t="s">
        <v>6215</v>
      </c>
      <c r="S728" s="107">
        <v>280</v>
      </c>
      <c r="T728" s="98" t="s">
        <v>6215</v>
      </c>
      <c r="U728" t="s">
        <v>7390</v>
      </c>
      <c r="V728" t="s">
        <v>6215</v>
      </c>
      <c r="W728" t="s">
        <v>6219</v>
      </c>
      <c r="Y728" s="98">
        <v>8</v>
      </c>
      <c r="Z728" s="98">
        <v>8</v>
      </c>
      <c r="AA728" s="98">
        <v>2</v>
      </c>
      <c r="AB728" s="98">
        <f>Y728+Z728+AA728</f>
        <v>18</v>
      </c>
      <c r="AC728" t="s">
        <v>6220</v>
      </c>
      <c r="AD728" t="s">
        <v>9831</v>
      </c>
      <c r="AF728" s="12">
        <v>8</v>
      </c>
      <c r="AG728" s="12">
        <v>7</v>
      </c>
      <c r="AH728" s="12">
        <f>AF728+AG728</f>
        <v>15</v>
      </c>
      <c r="AJ728" s="238">
        <v>13000</v>
      </c>
      <c r="AK728" s="238">
        <v>7000</v>
      </c>
      <c r="AL728" t="s">
        <v>8363</v>
      </c>
      <c r="AM728" t="s">
        <v>6215</v>
      </c>
      <c r="AN728" t="s">
        <v>6233</v>
      </c>
      <c r="AP728" s="238">
        <v>5450</v>
      </c>
      <c r="AQ728" s="113">
        <f t="shared" si="36"/>
        <v>126.51440058869821</v>
      </c>
      <c r="AR728" s="238">
        <v>45000</v>
      </c>
      <c r="AS728" s="141" t="s">
        <v>6223</v>
      </c>
      <c r="AT728" s="238">
        <v>300000</v>
      </c>
      <c r="AU728" s="238">
        <v>600000</v>
      </c>
      <c r="AV728" s="238">
        <v>650000</v>
      </c>
      <c r="AX728" t="s">
        <v>6215</v>
      </c>
      <c r="AY728" t="s">
        <v>6215</v>
      </c>
      <c r="AZ728" t="s">
        <v>6215</v>
      </c>
      <c r="BA728" t="s">
        <v>6215</v>
      </c>
      <c r="BB728" t="s">
        <v>6215</v>
      </c>
      <c r="BC728" t="s">
        <v>9832</v>
      </c>
      <c r="BD728" t="s">
        <v>9833</v>
      </c>
      <c r="BE728" t="s">
        <v>6215</v>
      </c>
      <c r="BF728" t="s">
        <v>7695</v>
      </c>
    </row>
    <row r="729" spans="1:59" x14ac:dyDescent="0.35">
      <c r="A729" s="98" t="s">
        <v>11094</v>
      </c>
      <c r="B729" s="117">
        <v>45741.685358796298</v>
      </c>
      <c r="C729" s="154" t="s">
        <v>4686</v>
      </c>
      <c r="D729" s="154" t="s">
        <v>11069</v>
      </c>
      <c r="E729" s="244" t="s">
        <v>2965</v>
      </c>
      <c r="F729" s="154" t="s">
        <v>6684</v>
      </c>
      <c r="G729" s="154" t="s">
        <v>1245</v>
      </c>
      <c r="H729" s="115">
        <v>2012</v>
      </c>
      <c r="I729" s="154" t="s">
        <v>6214</v>
      </c>
      <c r="J729" s="154" t="s">
        <v>6215</v>
      </c>
      <c r="K729" s="154" t="s">
        <v>6216</v>
      </c>
      <c r="L729" s="154" t="s">
        <v>6215</v>
      </c>
      <c r="M729" s="154" t="s">
        <v>6267</v>
      </c>
      <c r="O729" s="154" t="s">
        <v>6215</v>
      </c>
      <c r="S729" s="107">
        <v>248</v>
      </c>
      <c r="T729" s="154" t="s">
        <v>6215</v>
      </c>
      <c r="U729" s="154" t="s">
        <v>7390</v>
      </c>
      <c r="V729" s="154" t="s">
        <v>6215</v>
      </c>
      <c r="W729" s="154" t="s">
        <v>6219</v>
      </c>
      <c r="Y729" s="98">
        <v>4</v>
      </c>
      <c r="Z729" s="98">
        <v>6</v>
      </c>
      <c r="AA729" s="98">
        <v>4</v>
      </c>
      <c r="AB729" s="98">
        <f>Y729+Z729+AA729</f>
        <v>14</v>
      </c>
      <c r="AC729" s="154" t="s">
        <v>6757</v>
      </c>
      <c r="AD729" s="154" t="s">
        <v>8398</v>
      </c>
      <c r="AF729" s="315">
        <v>3</v>
      </c>
      <c r="AG729" s="315">
        <v>9</v>
      </c>
      <c r="AH729" s="12">
        <f>SUM(AF729:AG729)</f>
        <v>12</v>
      </c>
      <c r="AJ729" s="316">
        <v>8000</v>
      </c>
      <c r="AK729" s="316">
        <v>4000</v>
      </c>
      <c r="AL729" s="154" t="s">
        <v>8267</v>
      </c>
      <c r="AM729" s="154" t="s">
        <v>6215</v>
      </c>
      <c r="AN729" s="154" t="s">
        <v>6262</v>
      </c>
      <c r="AP729" s="316">
        <v>5300</v>
      </c>
      <c r="AQ729" s="113">
        <f t="shared" si="36"/>
        <v>123.0323528660735</v>
      </c>
      <c r="AR729" s="316">
        <v>11000</v>
      </c>
      <c r="AS729" s="141" t="s">
        <v>6223</v>
      </c>
      <c r="AT729" s="316">
        <v>750000</v>
      </c>
      <c r="AU729" s="316">
        <v>20000</v>
      </c>
      <c r="AV729" s="316">
        <v>400000</v>
      </c>
      <c r="AX729" s="154" t="s">
        <v>6215</v>
      </c>
      <c r="AY729" s="154" t="s">
        <v>6215</v>
      </c>
      <c r="AZ729" s="154" t="s">
        <v>6215</v>
      </c>
      <c r="BA729" s="154" t="s">
        <v>6215</v>
      </c>
      <c r="BB729" s="154" t="s">
        <v>6215</v>
      </c>
      <c r="BC729" s="154" t="s">
        <v>9040</v>
      </c>
      <c r="BD729" s="154" t="s">
        <v>8732</v>
      </c>
      <c r="BE729" s="154" t="s">
        <v>6218</v>
      </c>
      <c r="BF729" s="154" t="s">
        <v>6845</v>
      </c>
    </row>
    <row r="730" spans="1:59" x14ac:dyDescent="0.35">
      <c r="A730" s="98" t="s">
        <v>7858</v>
      </c>
      <c r="B730" s="17">
        <v>45124.54409722222</v>
      </c>
      <c r="C730" t="s">
        <v>3618</v>
      </c>
      <c r="D730" s="98" t="s">
        <v>7360</v>
      </c>
      <c r="E730" s="141" t="s">
        <v>476</v>
      </c>
      <c r="F730" s="98" t="s">
        <v>6684</v>
      </c>
      <c r="G730" s="98" t="s">
        <v>1245</v>
      </c>
      <c r="H730" s="115">
        <v>2015</v>
      </c>
      <c r="I730" s="98" t="s">
        <v>6214</v>
      </c>
      <c r="J730" s="98" t="s">
        <v>6215</v>
      </c>
      <c r="K730" s="98" t="s">
        <v>6216</v>
      </c>
      <c r="L730" s="98" t="s">
        <v>6218</v>
      </c>
      <c r="M730" s="98" t="s">
        <v>6231</v>
      </c>
      <c r="O730" s="98" t="s">
        <v>6218</v>
      </c>
      <c r="S730" s="107">
        <v>186</v>
      </c>
      <c r="T730" s="98" t="s">
        <v>6215</v>
      </c>
      <c r="V730" s="98" t="s">
        <v>6215</v>
      </c>
      <c r="W730" s="98" t="s">
        <v>6219</v>
      </c>
      <c r="AB730" s="98">
        <v>6</v>
      </c>
      <c r="AC730" s="98" t="s">
        <v>6246</v>
      </c>
      <c r="AD730" s="98" t="s">
        <v>7361</v>
      </c>
      <c r="AJ730" s="18"/>
      <c r="AK730" s="18"/>
      <c r="AN730" s="98" t="s">
        <v>6262</v>
      </c>
      <c r="AP730" s="264">
        <v>4500</v>
      </c>
      <c r="AQ730" s="113">
        <f t="shared" si="36"/>
        <v>104.46143167874165</v>
      </c>
      <c r="AR730" s="18">
        <v>7000</v>
      </c>
      <c r="AS730" s="141" t="s">
        <v>6223</v>
      </c>
      <c r="AT730" s="96"/>
      <c r="AU730" s="18">
        <v>1200000</v>
      </c>
      <c r="AV730" s="18"/>
      <c r="AX730" s="98" t="s">
        <v>6215</v>
      </c>
      <c r="AY730" s="98" t="s">
        <v>6215</v>
      </c>
      <c r="AZ730" s="98" t="s">
        <v>6215</v>
      </c>
      <c r="BA730" s="98" t="s">
        <v>6215</v>
      </c>
      <c r="BB730" s="98" t="s">
        <v>6215</v>
      </c>
      <c r="BD730" s="98" t="s">
        <v>6234</v>
      </c>
      <c r="BF730" s="98" t="s">
        <v>6235</v>
      </c>
      <c r="BG730" s="98" t="s">
        <v>7362</v>
      </c>
    </row>
    <row r="731" spans="1:59" x14ac:dyDescent="0.35">
      <c r="A731" s="98" t="s">
        <v>10270</v>
      </c>
      <c r="B731" s="17">
        <v>45560.728784722225</v>
      </c>
      <c r="C731" s="154" t="s">
        <v>10283</v>
      </c>
      <c r="D731" s="154" t="s">
        <v>10284</v>
      </c>
      <c r="E731" s="244" t="s">
        <v>359</v>
      </c>
      <c r="F731" s="154" t="s">
        <v>6629</v>
      </c>
      <c r="G731" s="154" t="s">
        <v>1248</v>
      </c>
      <c r="H731" s="115">
        <v>2005</v>
      </c>
      <c r="I731" s="154" t="s">
        <v>6214</v>
      </c>
      <c r="J731" s="154" t="s">
        <v>6215</v>
      </c>
      <c r="K731" s="154" t="s">
        <v>6216</v>
      </c>
      <c r="L731" s="154" t="s">
        <v>6215</v>
      </c>
      <c r="M731" s="154" t="s">
        <v>6267</v>
      </c>
      <c r="O731" s="154" t="s">
        <v>6218</v>
      </c>
      <c r="Q731" s="319">
        <v>220</v>
      </c>
      <c r="R731" s="319">
        <v>194</v>
      </c>
      <c r="S731" s="319">
        <f>SUM(Q731:R731)</f>
        <v>414</v>
      </c>
      <c r="T731" s="244" t="s">
        <v>6215</v>
      </c>
      <c r="U731" s="154" t="s">
        <v>7390</v>
      </c>
      <c r="V731" s="154" t="s">
        <v>6215</v>
      </c>
      <c r="W731" s="154" t="s">
        <v>6219</v>
      </c>
      <c r="Y731" s="244">
        <v>7</v>
      </c>
      <c r="Z731" s="244">
        <v>5</v>
      </c>
      <c r="AA731" s="244">
        <v>4</v>
      </c>
      <c r="AB731" s="98">
        <f>SUM(Y731:AA731)</f>
        <v>16</v>
      </c>
      <c r="AC731" s="154" t="s">
        <v>6220</v>
      </c>
      <c r="AD731" s="154" t="s">
        <v>10285</v>
      </c>
      <c r="AF731" s="315">
        <v>5</v>
      </c>
      <c r="AG731" s="315">
        <v>9</v>
      </c>
      <c r="AH731" s="12">
        <f>SUM(AF731:AG731)</f>
        <v>14</v>
      </c>
      <c r="AJ731" s="316">
        <v>25000</v>
      </c>
      <c r="AK731" s="316">
        <v>12000</v>
      </c>
      <c r="AL731" s="154" t="s">
        <v>8251</v>
      </c>
      <c r="AM731" s="154" t="s">
        <v>6215</v>
      </c>
      <c r="AN731" s="154" t="s">
        <v>6262</v>
      </c>
      <c r="AP731" s="316">
        <v>6100</v>
      </c>
      <c r="AQ731" s="113">
        <f t="shared" si="36"/>
        <v>141.60327405340533</v>
      </c>
      <c r="AR731" s="316">
        <v>10000</v>
      </c>
      <c r="AS731" s="141" t="s">
        <v>6223</v>
      </c>
      <c r="AT731" s="318">
        <v>8000</v>
      </c>
      <c r="AU731" s="318">
        <v>633500</v>
      </c>
      <c r="AV731" s="316">
        <v>413000</v>
      </c>
      <c r="AX731" s="154" t="s">
        <v>6215</v>
      </c>
      <c r="AY731" s="154" t="s">
        <v>6215</v>
      </c>
      <c r="AZ731" s="154" t="s">
        <v>6215</v>
      </c>
      <c r="BA731" s="154" t="s">
        <v>6215</v>
      </c>
      <c r="BB731" s="154" t="s">
        <v>6215</v>
      </c>
      <c r="BC731" s="154" t="s">
        <v>7123</v>
      </c>
      <c r="BD731" s="154" t="s">
        <v>10286</v>
      </c>
      <c r="BE731" s="154" t="s">
        <v>6218</v>
      </c>
      <c r="BF731" s="154" t="s">
        <v>7123</v>
      </c>
    </row>
    <row r="732" spans="1:59" x14ac:dyDescent="0.35">
      <c r="A732" s="98" t="s">
        <v>9301</v>
      </c>
      <c r="B732" s="17">
        <v>45465.550138888888</v>
      </c>
      <c r="C732" t="s">
        <v>2509</v>
      </c>
      <c r="D732" t="s">
        <v>9475</v>
      </c>
      <c r="E732" s="98" t="s">
        <v>603</v>
      </c>
      <c r="F732" t="s">
        <v>6469</v>
      </c>
      <c r="G732" t="s">
        <v>1248</v>
      </c>
      <c r="H732" s="115">
        <v>2013</v>
      </c>
      <c r="I732" t="s">
        <v>6294</v>
      </c>
      <c r="J732" t="s">
        <v>6215</v>
      </c>
      <c r="K732" t="s">
        <v>6216</v>
      </c>
      <c r="L732" t="s">
        <v>6215</v>
      </c>
      <c r="M732" t="s">
        <v>6267</v>
      </c>
      <c r="O732" t="s">
        <v>6215</v>
      </c>
      <c r="P732"/>
      <c r="Q732" s="107">
        <v>45</v>
      </c>
      <c r="R732" s="107">
        <v>65</v>
      </c>
      <c r="S732" s="107">
        <f>SUM(Q732:R732)</f>
        <v>110</v>
      </c>
      <c r="T732" s="98" t="s">
        <v>6215</v>
      </c>
      <c r="U732" t="s">
        <v>6474</v>
      </c>
      <c r="V732" t="s">
        <v>6215</v>
      </c>
      <c r="W732" t="s">
        <v>6296</v>
      </c>
      <c r="Y732" s="98">
        <v>2</v>
      </c>
      <c r="Z732" s="98">
        <v>2</v>
      </c>
      <c r="AA732" s="98">
        <v>2</v>
      </c>
      <c r="AB732" s="98">
        <f>SUM(Y732:AA732)</f>
        <v>6</v>
      </c>
      <c r="AC732" t="s">
        <v>6246</v>
      </c>
      <c r="AD732" t="s">
        <v>9476</v>
      </c>
      <c r="AF732" s="12">
        <v>1</v>
      </c>
      <c r="AG732" s="12">
        <v>5</v>
      </c>
      <c r="AH732" s="12">
        <f>AF732+AG732</f>
        <v>6</v>
      </c>
      <c r="AJ732" s="238">
        <v>4500</v>
      </c>
      <c r="AK732" s="238">
        <v>3500</v>
      </c>
      <c r="AL732" t="s">
        <v>7392</v>
      </c>
      <c r="AM732" t="s">
        <v>6215</v>
      </c>
      <c r="AN732" t="s">
        <v>6262</v>
      </c>
      <c r="AP732" s="238">
        <v>6000</v>
      </c>
      <c r="AQ732" s="113">
        <f t="shared" si="36"/>
        <v>139.28190890498885</v>
      </c>
      <c r="AR732" s="238">
        <v>4000</v>
      </c>
      <c r="AS732" s="141" t="s">
        <v>6223</v>
      </c>
      <c r="AT732" s="282">
        <v>250000</v>
      </c>
      <c r="AU732" s="283">
        <v>200000</v>
      </c>
      <c r="AV732" s="283">
        <v>120000</v>
      </c>
      <c r="AX732" t="s">
        <v>6218</v>
      </c>
      <c r="AY732" t="s">
        <v>6215</v>
      </c>
      <c r="AZ732" t="s">
        <v>6218</v>
      </c>
      <c r="BA732" t="s">
        <v>6215</v>
      </c>
      <c r="BB732" t="s">
        <v>6215</v>
      </c>
      <c r="BC732" t="s">
        <v>9477</v>
      </c>
      <c r="BD732" t="s">
        <v>9478</v>
      </c>
      <c r="BE732" t="s">
        <v>6215</v>
      </c>
      <c r="BF732" t="s">
        <v>9195</v>
      </c>
    </row>
    <row r="733" spans="1:59" x14ac:dyDescent="0.35">
      <c r="A733" s="98" t="s">
        <v>9685</v>
      </c>
      <c r="B733" s="17">
        <v>45499</v>
      </c>
      <c r="C733" t="s">
        <v>2703</v>
      </c>
      <c r="D733" t="s">
        <v>9835</v>
      </c>
      <c r="E733" s="98" t="s">
        <v>809</v>
      </c>
      <c r="F733" t="s">
        <v>6286</v>
      </c>
      <c r="G733" t="s">
        <v>1245</v>
      </c>
      <c r="H733" s="115">
        <v>2014</v>
      </c>
      <c r="I733" t="s">
        <v>6214</v>
      </c>
      <c r="J733" t="s">
        <v>6215</v>
      </c>
      <c r="K733" t="s">
        <v>6216</v>
      </c>
      <c r="L733" t="s">
        <v>6218</v>
      </c>
      <c r="M733" t="s">
        <v>6231</v>
      </c>
      <c r="O733" t="s">
        <v>6218</v>
      </c>
      <c r="S733" s="107">
        <v>181</v>
      </c>
      <c r="T733" s="98" t="s">
        <v>6215</v>
      </c>
      <c r="U733" t="s">
        <v>8150</v>
      </c>
      <c r="V733" t="s">
        <v>6218</v>
      </c>
      <c r="W733" t="s">
        <v>6268</v>
      </c>
      <c r="Y733" s="98">
        <v>4</v>
      </c>
      <c r="Z733" s="98">
        <v>3</v>
      </c>
      <c r="AA733" s="98">
        <v>0</v>
      </c>
      <c r="AB733" s="98">
        <f>Y733+Z733+AA733</f>
        <v>7</v>
      </c>
      <c r="AC733" t="s">
        <v>6220</v>
      </c>
      <c r="AD733" t="s">
        <v>9836</v>
      </c>
      <c r="AF733" s="12">
        <v>2</v>
      </c>
      <c r="AG733" s="12">
        <v>6</v>
      </c>
      <c r="AH733" s="12">
        <f>AF733+AG733</f>
        <v>8</v>
      </c>
      <c r="AJ733" s="238">
        <v>13000</v>
      </c>
      <c r="AK733" s="238">
        <v>9000</v>
      </c>
      <c r="AL733" t="s">
        <v>8363</v>
      </c>
      <c r="AM733" t="s">
        <v>6215</v>
      </c>
      <c r="AN733" t="s">
        <v>6233</v>
      </c>
      <c r="AP733" s="238">
        <v>6000</v>
      </c>
      <c r="AQ733" s="113">
        <f t="shared" si="36"/>
        <v>139.28190890498885</v>
      </c>
      <c r="AR733" s="238">
        <v>7200</v>
      </c>
      <c r="AS733" s="141" t="s">
        <v>6223</v>
      </c>
      <c r="AT733" s="238">
        <v>7200</v>
      </c>
      <c r="AU733" s="238">
        <v>250000</v>
      </c>
      <c r="AV733" s="238">
        <v>100000</v>
      </c>
      <c r="AX733" t="s">
        <v>6215</v>
      </c>
      <c r="AY733" t="s">
        <v>6215</v>
      </c>
      <c r="AZ733" t="s">
        <v>6215</v>
      </c>
      <c r="BA733" t="s">
        <v>6215</v>
      </c>
      <c r="BB733" t="s">
        <v>6218</v>
      </c>
      <c r="BC733" t="s">
        <v>9181</v>
      </c>
      <c r="BD733" t="s">
        <v>9837</v>
      </c>
      <c r="BE733" t="s">
        <v>6218</v>
      </c>
      <c r="BF733" t="s">
        <v>9838</v>
      </c>
    </row>
    <row r="734" spans="1:59" x14ac:dyDescent="0.35">
      <c r="A734" s="98" t="s">
        <v>10699</v>
      </c>
      <c r="B734" s="334">
        <v>45674.70888888889</v>
      </c>
      <c r="C734" s="339" t="s">
        <v>4116</v>
      </c>
      <c r="D734" s="281" t="s">
        <v>10754</v>
      </c>
      <c r="E734" s="244" t="s">
        <v>2861</v>
      </c>
      <c r="F734" s="281" t="s">
        <v>6725</v>
      </c>
      <c r="G734" s="281" t="s">
        <v>1245</v>
      </c>
      <c r="H734" s="335">
        <v>2015</v>
      </c>
      <c r="I734" s="281" t="s">
        <v>6214</v>
      </c>
      <c r="J734" s="281" t="s">
        <v>6215</v>
      </c>
      <c r="K734" s="281" t="s">
        <v>6216</v>
      </c>
      <c r="L734" s="281" t="s">
        <v>6215</v>
      </c>
      <c r="M734" s="281" t="s">
        <v>6267</v>
      </c>
      <c r="O734" s="281" t="s">
        <v>6218</v>
      </c>
      <c r="Q734" s="319">
        <v>32</v>
      </c>
      <c r="R734" s="319">
        <v>72</v>
      </c>
      <c r="S734" s="319">
        <f>Q734+R734</f>
        <v>104</v>
      </c>
      <c r="T734" s="281" t="s">
        <v>6215</v>
      </c>
      <c r="U734" s="281" t="s">
        <v>6474</v>
      </c>
      <c r="V734" s="281" t="s">
        <v>6218</v>
      </c>
      <c r="W734" s="281" t="s">
        <v>6268</v>
      </c>
      <c r="Y734" s="336">
        <v>1</v>
      </c>
      <c r="Z734" s="336">
        <v>1</v>
      </c>
      <c r="AA734" s="336">
        <v>1</v>
      </c>
      <c r="AB734" s="98">
        <f>SUM(Y734:AA734)</f>
        <v>3</v>
      </c>
      <c r="AC734" s="281" t="s">
        <v>6231</v>
      </c>
      <c r="AD734" s="281" t="s">
        <v>10755</v>
      </c>
      <c r="AF734" s="337">
        <v>1</v>
      </c>
      <c r="AG734" s="337">
        <v>5</v>
      </c>
      <c r="AH734" s="12">
        <f>SUM(AF734:AG734)</f>
        <v>6</v>
      </c>
      <c r="AJ734" s="338">
        <v>5000</v>
      </c>
      <c r="AK734" s="338">
        <v>5000</v>
      </c>
      <c r="AL734" s="281" t="s">
        <v>8267</v>
      </c>
      <c r="AM734" s="281" t="s">
        <v>6215</v>
      </c>
      <c r="AN734" s="281" t="s">
        <v>6262</v>
      </c>
      <c r="AP734" s="338">
        <v>3800</v>
      </c>
      <c r="AQ734" s="113">
        <f t="shared" si="36"/>
        <v>88.211875639826275</v>
      </c>
      <c r="AR734" s="338">
        <v>4000</v>
      </c>
      <c r="AS734" s="141" t="s">
        <v>6223</v>
      </c>
      <c r="AT734" s="338">
        <v>5000</v>
      </c>
      <c r="AU734" s="338">
        <v>80000</v>
      </c>
      <c r="AV734" s="338">
        <v>35000</v>
      </c>
      <c r="AX734" s="281" t="s">
        <v>6218</v>
      </c>
      <c r="AY734" s="281" t="s">
        <v>6215</v>
      </c>
      <c r="AZ734" s="281" t="s">
        <v>6215</v>
      </c>
      <c r="BA734" s="281" t="s">
        <v>6215</v>
      </c>
      <c r="BB734" s="281" t="s">
        <v>6215</v>
      </c>
      <c r="BC734" s="281" t="s">
        <v>6215</v>
      </c>
      <c r="BD734" s="281" t="s">
        <v>9679</v>
      </c>
      <c r="BE734" s="281" t="s">
        <v>6218</v>
      </c>
      <c r="BF734" s="281" t="s">
        <v>10409</v>
      </c>
    </row>
    <row r="735" spans="1:59" x14ac:dyDescent="0.35">
      <c r="A735" s="98" t="s">
        <v>9412</v>
      </c>
      <c r="B735" s="17">
        <v>45456.59547453704</v>
      </c>
      <c r="C735" t="s">
        <v>9352</v>
      </c>
      <c r="D735" t="s">
        <v>9353</v>
      </c>
      <c r="E735" s="244" t="s">
        <v>261</v>
      </c>
      <c r="F735" t="s">
        <v>6286</v>
      </c>
      <c r="G735" t="s">
        <v>1245</v>
      </c>
      <c r="H735" s="115">
        <v>2014</v>
      </c>
      <c r="I735" t="s">
        <v>6294</v>
      </c>
      <c r="J735" t="s">
        <v>6215</v>
      </c>
      <c r="K735" t="s">
        <v>6216</v>
      </c>
      <c r="L735" t="s">
        <v>6218</v>
      </c>
      <c r="M735" t="s">
        <v>6231</v>
      </c>
      <c r="O735" t="s">
        <v>6218</v>
      </c>
      <c r="P735"/>
      <c r="S735" s="107">
        <v>188</v>
      </c>
      <c r="T735" s="98" t="s">
        <v>6215</v>
      </c>
      <c r="U735" t="s">
        <v>7390</v>
      </c>
      <c r="V735" t="s">
        <v>6215</v>
      </c>
      <c r="W735" t="s">
        <v>6219</v>
      </c>
      <c r="Y735" s="98">
        <v>0</v>
      </c>
      <c r="Z735" s="98">
        <v>8</v>
      </c>
      <c r="AA735" s="98">
        <v>8</v>
      </c>
      <c r="AB735" s="98">
        <f>SUM(Y735:AA735)</f>
        <v>16</v>
      </c>
      <c r="AC735" t="s">
        <v>6220</v>
      </c>
      <c r="AD735" t="s">
        <v>9354</v>
      </c>
      <c r="AF735" s="12">
        <v>8</v>
      </c>
      <c r="AG735" s="12">
        <v>6</v>
      </c>
      <c r="AH735" s="12">
        <f>AF735+AG735</f>
        <v>14</v>
      </c>
      <c r="AJ735" s="238">
        <v>15000</v>
      </c>
      <c r="AK735" s="238">
        <v>15000</v>
      </c>
      <c r="AL735" t="s">
        <v>6474</v>
      </c>
      <c r="AM735" t="s">
        <v>6215</v>
      </c>
      <c r="AN735" t="s">
        <v>6389</v>
      </c>
      <c r="AP735" s="238">
        <v>5100</v>
      </c>
      <c r="AQ735" s="113">
        <f t="shared" si="36"/>
        <v>118.38962256924053</v>
      </c>
      <c r="AR735" s="238">
        <v>18800</v>
      </c>
      <c r="AS735" s="141" t="s">
        <v>6223</v>
      </c>
      <c r="AT735" s="282">
        <v>18800</v>
      </c>
      <c r="AU735" s="283">
        <v>353440</v>
      </c>
      <c r="AV735" s="283">
        <v>150000</v>
      </c>
      <c r="AX735" t="s">
        <v>6215</v>
      </c>
      <c r="AY735" t="s">
        <v>6215</v>
      </c>
      <c r="AZ735" t="s">
        <v>6215</v>
      </c>
      <c r="BA735" t="s">
        <v>6215</v>
      </c>
      <c r="BB735" t="s">
        <v>6215</v>
      </c>
      <c r="BC735" t="s">
        <v>9355</v>
      </c>
      <c r="BD735" t="s">
        <v>9356</v>
      </c>
      <c r="BE735" t="s">
        <v>6218</v>
      </c>
      <c r="BF735" t="s">
        <v>9357</v>
      </c>
    </row>
    <row r="736" spans="1:59" x14ac:dyDescent="0.35">
      <c r="A736" s="98" t="s">
        <v>11226</v>
      </c>
      <c r="B736" s="117">
        <v>45754.58252314815</v>
      </c>
      <c r="C736" s="98" t="s">
        <v>4916</v>
      </c>
      <c r="D736" s="98" t="s">
        <v>11222</v>
      </c>
      <c r="E736" t="s">
        <v>58</v>
      </c>
      <c r="F736" s="98" t="s">
        <v>6213</v>
      </c>
      <c r="G736" s="98" t="s">
        <v>1245</v>
      </c>
      <c r="H736" s="98">
        <v>2022</v>
      </c>
      <c r="I736" s="98" t="s">
        <v>6214</v>
      </c>
      <c r="J736" s="98" t="s">
        <v>6215</v>
      </c>
      <c r="K736" s="98" t="s">
        <v>6216</v>
      </c>
      <c r="L736" s="98" t="s">
        <v>6215</v>
      </c>
      <c r="M736" s="98" t="s">
        <v>6217</v>
      </c>
      <c r="O736" s="98" t="s">
        <v>6215</v>
      </c>
      <c r="Q736" s="129">
        <v>60</v>
      </c>
      <c r="R736" s="129">
        <v>70</v>
      </c>
      <c r="S736" s="107">
        <v>130</v>
      </c>
      <c r="T736" s="98" t="s">
        <v>6215</v>
      </c>
      <c r="U736" s="98" t="s">
        <v>7390</v>
      </c>
      <c r="V736" s="98" t="s">
        <v>6218</v>
      </c>
      <c r="W736" s="98" t="s">
        <v>6219</v>
      </c>
      <c r="Y736" s="98" t="s">
        <v>6929</v>
      </c>
      <c r="Z736" s="98" t="s">
        <v>6929</v>
      </c>
      <c r="AA736" s="98" t="s">
        <v>6944</v>
      </c>
      <c r="AB736" s="98">
        <f>Y736+Z736+AA736</f>
        <v>9</v>
      </c>
      <c r="AC736" s="154" t="s">
        <v>6246</v>
      </c>
      <c r="AD736" s="154" t="s">
        <v>11223</v>
      </c>
      <c r="AF736" s="12" t="s">
        <v>6944</v>
      </c>
      <c r="AG736" s="12" t="s">
        <v>7755</v>
      </c>
      <c r="AH736" s="12">
        <f>AF736+AG736</f>
        <v>7</v>
      </c>
      <c r="AJ736" s="352" t="s">
        <v>11206</v>
      </c>
      <c r="AK736" s="12" t="s">
        <v>11162</v>
      </c>
      <c r="AL736" s="98" t="s">
        <v>8267</v>
      </c>
      <c r="AM736" s="98" t="s">
        <v>6215</v>
      </c>
      <c r="AN736" s="98" t="s">
        <v>6262</v>
      </c>
      <c r="AP736" s="315">
        <v>3000</v>
      </c>
      <c r="AQ736" s="113">
        <f t="shared" si="36"/>
        <v>69.640954452494427</v>
      </c>
      <c r="AR736" s="315">
        <v>4500</v>
      </c>
      <c r="AS736" s="154" t="s">
        <v>6223</v>
      </c>
      <c r="AT736" s="12" t="s">
        <v>11195</v>
      </c>
      <c r="AU736" s="284" t="s">
        <v>11131</v>
      </c>
      <c r="AV736" s="12" t="s">
        <v>11164</v>
      </c>
      <c r="AX736" s="98" t="s">
        <v>6215</v>
      </c>
      <c r="AY736" s="98" t="s">
        <v>6215</v>
      </c>
      <c r="AZ736" s="98" t="s">
        <v>6215</v>
      </c>
      <c r="BA736" s="98" t="s">
        <v>6215</v>
      </c>
      <c r="BB736" s="98" t="s">
        <v>6218</v>
      </c>
      <c r="BC736" s="98" t="s">
        <v>11224</v>
      </c>
      <c r="BD736" s="98" t="s">
        <v>11225</v>
      </c>
      <c r="BE736" s="98" t="s">
        <v>6218</v>
      </c>
      <c r="BF736" s="98" t="s">
        <v>8990</v>
      </c>
    </row>
    <row r="737" spans="1:59" x14ac:dyDescent="0.35">
      <c r="A737" s="98" t="s">
        <v>9749</v>
      </c>
      <c r="B737" s="17">
        <v>45484.66847222222</v>
      </c>
      <c r="C737" t="s">
        <v>2628</v>
      </c>
      <c r="D737" t="s">
        <v>9633</v>
      </c>
      <c r="E737" s="98" t="s">
        <v>649</v>
      </c>
      <c r="F737" t="s">
        <v>6800</v>
      </c>
      <c r="G737" t="s">
        <v>1245</v>
      </c>
      <c r="H737" s="115">
        <v>2021</v>
      </c>
      <c r="I737" t="s">
        <v>6230</v>
      </c>
      <c r="J737" t="s">
        <v>6215</v>
      </c>
      <c r="K737" t="s">
        <v>6216</v>
      </c>
      <c r="L737" t="s">
        <v>6215</v>
      </c>
      <c r="M737" t="s">
        <v>6231</v>
      </c>
      <c r="O737" t="s">
        <v>6215</v>
      </c>
      <c r="Q737" s="107">
        <v>105</v>
      </c>
      <c r="R737" s="107">
        <v>99</v>
      </c>
      <c r="S737" s="107">
        <v>204</v>
      </c>
      <c r="T737" s="98" t="s">
        <v>6215</v>
      </c>
      <c r="U737" t="s">
        <v>7390</v>
      </c>
      <c r="V737" t="s">
        <v>6218</v>
      </c>
      <c r="W737" t="s">
        <v>6219</v>
      </c>
      <c r="Y737" s="98">
        <v>3</v>
      </c>
      <c r="Z737" s="98">
        <v>3</v>
      </c>
      <c r="AA737" s="98">
        <v>0</v>
      </c>
      <c r="AB737" s="98">
        <f>Y737+Z737+AA737</f>
        <v>6</v>
      </c>
      <c r="AC737" t="s">
        <v>6220</v>
      </c>
      <c r="AD737" t="s">
        <v>9634</v>
      </c>
      <c r="AF737" s="12">
        <v>4</v>
      </c>
      <c r="AG737" s="12">
        <v>7</v>
      </c>
      <c r="AH737" s="12">
        <f>AF737+AG737</f>
        <v>11</v>
      </c>
      <c r="AJ737" s="238">
        <v>19000</v>
      </c>
      <c r="AK737" s="238">
        <v>9000</v>
      </c>
      <c r="AL737" t="s">
        <v>6474</v>
      </c>
      <c r="AM737" t="s">
        <v>6215</v>
      </c>
      <c r="AN737" t="s">
        <v>6262</v>
      </c>
      <c r="AP737" s="238">
        <v>4100</v>
      </c>
      <c r="AQ737" s="113">
        <f t="shared" ref="AQ737:AQ768" si="37">(AP737*3)/129.2343</f>
        <v>95.175971085075716</v>
      </c>
      <c r="AR737" s="238">
        <v>6100</v>
      </c>
      <c r="AS737" s="141" t="s">
        <v>6223</v>
      </c>
      <c r="AT737" s="238">
        <v>18000</v>
      </c>
      <c r="AU737" s="238">
        <v>20000</v>
      </c>
      <c r="AV737" s="238">
        <v>150000</v>
      </c>
      <c r="AX737" t="s">
        <v>6215</v>
      </c>
      <c r="AY737" t="s">
        <v>6215</v>
      </c>
      <c r="AZ737" t="s">
        <v>6215</v>
      </c>
      <c r="BA737" t="s">
        <v>6215</v>
      </c>
      <c r="BB737" t="s">
        <v>6218</v>
      </c>
      <c r="BC737" t="s">
        <v>9635</v>
      </c>
      <c r="BD737" t="s">
        <v>9271</v>
      </c>
      <c r="BE737" t="s">
        <v>6218</v>
      </c>
      <c r="BF737" t="s">
        <v>9636</v>
      </c>
    </row>
    <row r="738" spans="1:59" x14ac:dyDescent="0.35">
      <c r="A738" s="98" t="s">
        <v>11428</v>
      </c>
      <c r="B738" s="117">
        <v>45833.631655092591</v>
      </c>
      <c r="C738" s="163" t="s">
        <v>5332</v>
      </c>
      <c r="D738" s="154" t="s">
        <v>7855</v>
      </c>
      <c r="E738" t="s">
        <v>256</v>
      </c>
      <c r="F738" s="154" t="s">
        <v>6286</v>
      </c>
      <c r="G738" s="154" t="s">
        <v>1245</v>
      </c>
      <c r="H738" s="115">
        <v>2009</v>
      </c>
      <c r="I738" s="154" t="s">
        <v>6294</v>
      </c>
      <c r="J738" s="154" t="s">
        <v>6215</v>
      </c>
      <c r="K738" s="154" t="s">
        <v>6216</v>
      </c>
      <c r="L738" s="154" t="s">
        <v>6215</v>
      </c>
      <c r="M738" s="154" t="s">
        <v>6217</v>
      </c>
      <c r="O738" s="154" t="s">
        <v>6215</v>
      </c>
      <c r="Q738" s="129">
        <v>65</v>
      </c>
      <c r="R738" s="129">
        <v>67</v>
      </c>
      <c r="S738" s="129">
        <v>132</v>
      </c>
      <c r="T738" s="154" t="s">
        <v>6215</v>
      </c>
      <c r="U738" s="154" t="s">
        <v>7390</v>
      </c>
      <c r="V738" s="154" t="s">
        <v>6215</v>
      </c>
      <c r="W738" s="154" t="s">
        <v>6219</v>
      </c>
      <c r="Y738" s="244">
        <v>2</v>
      </c>
      <c r="Z738" s="244">
        <v>2</v>
      </c>
      <c r="AA738" s="244">
        <v>2</v>
      </c>
      <c r="AB738" s="244">
        <v>6</v>
      </c>
      <c r="AC738" s="154" t="s">
        <v>6220</v>
      </c>
      <c r="AD738" s="154" t="s">
        <v>7189</v>
      </c>
      <c r="AF738" s="154">
        <v>3</v>
      </c>
      <c r="AG738" s="12">
        <v>5</v>
      </c>
      <c r="AH738" s="12">
        <v>8</v>
      </c>
      <c r="AJ738" s="154">
        <v>15000</v>
      </c>
      <c r="AK738" s="154">
        <v>12000</v>
      </c>
      <c r="AL738" s="154" t="s">
        <v>6474</v>
      </c>
      <c r="AM738" s="154" t="s">
        <v>6215</v>
      </c>
      <c r="AN738" s="154" t="s">
        <v>6262</v>
      </c>
      <c r="AP738" s="154">
        <v>6000</v>
      </c>
      <c r="AQ738" s="113">
        <f t="shared" si="37"/>
        <v>139.28190890498885</v>
      </c>
      <c r="AR738" s="154">
        <v>7500</v>
      </c>
      <c r="AS738" s="154" t="s">
        <v>11447</v>
      </c>
      <c r="AT738" s="154">
        <v>517000</v>
      </c>
      <c r="AU738" s="154">
        <v>200000</v>
      </c>
      <c r="AV738" s="154">
        <v>250000</v>
      </c>
      <c r="AX738" s="154" t="s">
        <v>6215</v>
      </c>
      <c r="AY738" s="154" t="s">
        <v>6215</v>
      </c>
      <c r="AZ738" s="154" t="s">
        <v>6215</v>
      </c>
      <c r="BA738" s="154" t="s">
        <v>6215</v>
      </c>
      <c r="BB738" s="154" t="s">
        <v>6215</v>
      </c>
      <c r="BC738" s="154" t="s">
        <v>6774</v>
      </c>
      <c r="BD738" s="154" t="s">
        <v>6774</v>
      </c>
      <c r="BE738" s="154" t="s">
        <v>6218</v>
      </c>
      <c r="BF738" s="154" t="s">
        <v>11524</v>
      </c>
    </row>
    <row r="739" spans="1:59" x14ac:dyDescent="0.35">
      <c r="A739" s="98" t="s">
        <v>7359</v>
      </c>
      <c r="B739" s="289">
        <v>45259</v>
      </c>
      <c r="C739" s="295" t="s">
        <v>1520</v>
      </c>
      <c r="D739" s="242" t="s">
        <v>8460</v>
      </c>
      <c r="E739" s="235" t="s">
        <v>24</v>
      </c>
      <c r="F739" s="242" t="s">
        <v>6213</v>
      </c>
      <c r="G739" s="242" t="s">
        <v>1245</v>
      </c>
      <c r="H739" s="276">
        <v>2015</v>
      </c>
      <c r="I739" s="242" t="s">
        <v>6230</v>
      </c>
      <c r="J739" s="242" t="s">
        <v>6295</v>
      </c>
      <c r="K739" s="242" t="s">
        <v>6216</v>
      </c>
      <c r="L739" s="242" t="s">
        <v>6218</v>
      </c>
      <c r="M739" s="242" t="s">
        <v>6217</v>
      </c>
      <c r="N739" s="242"/>
      <c r="O739" s="242" t="s">
        <v>6218</v>
      </c>
      <c r="S739" s="241">
        <v>145</v>
      </c>
      <c r="T739" s="242" t="s">
        <v>6215</v>
      </c>
      <c r="U739" s="242" t="s">
        <v>6474</v>
      </c>
      <c r="V739" s="242" t="s">
        <v>6218</v>
      </c>
      <c r="W739" s="242" t="s">
        <v>6268</v>
      </c>
      <c r="Y739" s="242">
        <v>2</v>
      </c>
      <c r="Z739" s="242">
        <v>2</v>
      </c>
      <c r="AA739" s="242">
        <v>1</v>
      </c>
      <c r="AB739" s="242">
        <v>5</v>
      </c>
      <c r="AC739" s="242" t="s">
        <v>6231</v>
      </c>
      <c r="AD739" s="242" t="s">
        <v>8461</v>
      </c>
      <c r="AF739" s="290">
        <v>1</v>
      </c>
      <c r="AG739" s="290">
        <v>9</v>
      </c>
      <c r="AH739" s="290">
        <v>10</v>
      </c>
      <c r="AJ739" s="269">
        <v>12000</v>
      </c>
      <c r="AK739" s="269">
        <v>8000</v>
      </c>
      <c r="AL739" s="242" t="s">
        <v>7392</v>
      </c>
      <c r="AM739" s="242" t="s">
        <v>6215</v>
      </c>
      <c r="AN739" s="242" t="s">
        <v>6262</v>
      </c>
      <c r="AP739" s="264">
        <v>5000</v>
      </c>
      <c r="AQ739" s="113">
        <f t="shared" si="37"/>
        <v>116.06825742082405</v>
      </c>
      <c r="AR739" s="18">
        <v>18000</v>
      </c>
      <c r="AS739" s="141" t="s">
        <v>6223</v>
      </c>
      <c r="AT739" s="96"/>
      <c r="AU739" s="18">
        <v>300000</v>
      </c>
      <c r="AV739" s="18"/>
      <c r="AX739" s="242" t="s">
        <v>6215</v>
      </c>
      <c r="AY739" s="242" t="s">
        <v>6215</v>
      </c>
      <c r="AZ739" s="242" t="s">
        <v>6215</v>
      </c>
      <c r="BA739" s="242" t="s">
        <v>6215</v>
      </c>
      <c r="BB739" s="242" t="s">
        <v>6218</v>
      </c>
      <c r="BC739" s="242" t="s">
        <v>8462</v>
      </c>
      <c r="BD739" s="242" t="s">
        <v>8463</v>
      </c>
      <c r="BE739" s="242" t="s">
        <v>6218</v>
      </c>
      <c r="BF739" s="242" t="s">
        <v>6235</v>
      </c>
      <c r="BG739" s="98" t="s">
        <v>8464</v>
      </c>
    </row>
    <row r="740" spans="1:59" x14ac:dyDescent="0.35">
      <c r="A740" s="98" t="s">
        <v>9981</v>
      </c>
      <c r="B740" s="17">
        <v>45525.565092592595</v>
      </c>
      <c r="C740" s="163" t="s">
        <v>10135</v>
      </c>
      <c r="D740" s="154" t="s">
        <v>10136</v>
      </c>
      <c r="E740" s="244" t="s">
        <v>102</v>
      </c>
      <c r="F740" s="154" t="s">
        <v>6213</v>
      </c>
      <c r="G740" s="154" t="s">
        <v>1245</v>
      </c>
      <c r="H740" s="115">
        <v>2015</v>
      </c>
      <c r="I740" s="154" t="s">
        <v>6214</v>
      </c>
      <c r="J740" s="154" t="s">
        <v>6215</v>
      </c>
      <c r="K740" s="154" t="s">
        <v>6216</v>
      </c>
      <c r="L740" s="154" t="s">
        <v>6215</v>
      </c>
      <c r="M740" s="154" t="s">
        <v>6217</v>
      </c>
      <c r="O740" s="154" t="s">
        <v>6218</v>
      </c>
      <c r="Q740" s="243">
        <v>58</v>
      </c>
      <c r="R740" s="243">
        <v>42</v>
      </c>
      <c r="S740" s="243">
        <f>Q740+R740</f>
        <v>100</v>
      </c>
      <c r="T740" s="244" t="s">
        <v>6215</v>
      </c>
      <c r="U740" s="154" t="s">
        <v>6474</v>
      </c>
      <c r="V740" s="154" t="s">
        <v>6215</v>
      </c>
      <c r="W740" s="154" t="s">
        <v>6268</v>
      </c>
      <c r="Y740" s="244">
        <v>2</v>
      </c>
      <c r="Z740" s="244">
        <v>2</v>
      </c>
      <c r="AA740" s="244">
        <v>1</v>
      </c>
      <c r="AB740" s="98">
        <f>Y740+Z740+AA740</f>
        <v>5</v>
      </c>
      <c r="AC740" s="154" t="s">
        <v>6220</v>
      </c>
      <c r="AD740" s="154" t="s">
        <v>10137</v>
      </c>
      <c r="AF740" s="315">
        <v>1</v>
      </c>
      <c r="AG740" s="315">
        <v>5</v>
      </c>
      <c r="AH740" s="12">
        <f>AF740+AG740</f>
        <v>6</v>
      </c>
      <c r="AJ740" s="316">
        <v>8000</v>
      </c>
      <c r="AK740" s="316">
        <v>7000</v>
      </c>
      <c r="AL740" s="154" t="s">
        <v>6474</v>
      </c>
      <c r="AM740" s="154" t="s">
        <v>6215</v>
      </c>
      <c r="AN740" s="154" t="s">
        <v>6262</v>
      </c>
      <c r="AP740" s="316">
        <v>3800</v>
      </c>
      <c r="AQ740" s="113">
        <f t="shared" si="37"/>
        <v>88.211875639826275</v>
      </c>
      <c r="AR740" s="316">
        <v>5000</v>
      </c>
      <c r="AS740" s="141" t="s">
        <v>6223</v>
      </c>
      <c r="AT740" s="317">
        <v>1000</v>
      </c>
      <c r="AU740" s="317">
        <v>200000</v>
      </c>
      <c r="AV740" s="317">
        <v>50000</v>
      </c>
      <c r="AW740" s="154"/>
      <c r="AX740" s="154" t="s">
        <v>6215</v>
      </c>
      <c r="AY740" s="154" t="s">
        <v>6215</v>
      </c>
      <c r="AZ740" s="154" t="s">
        <v>6215</v>
      </c>
      <c r="BA740" s="154" t="s">
        <v>6215</v>
      </c>
      <c r="BB740" s="154" t="s">
        <v>6215</v>
      </c>
      <c r="BC740" s="154" t="s">
        <v>8110</v>
      </c>
      <c r="BD740" s="154" t="s">
        <v>10138</v>
      </c>
      <c r="BE740" s="154" t="s">
        <v>6218</v>
      </c>
      <c r="BF740" s="154" t="s">
        <v>8110</v>
      </c>
    </row>
    <row r="741" spans="1:59" x14ac:dyDescent="0.35">
      <c r="A741" s="98" t="s">
        <v>10097</v>
      </c>
      <c r="B741" s="17">
        <v>45511.711377314816</v>
      </c>
      <c r="C741" s="154" t="s">
        <v>10007</v>
      </c>
      <c r="D741" s="154" t="s">
        <v>10008</v>
      </c>
      <c r="E741" s="244" t="s">
        <v>420</v>
      </c>
      <c r="F741" s="154" t="s">
        <v>6293</v>
      </c>
      <c r="G741" s="154" t="s">
        <v>1245</v>
      </c>
      <c r="H741" s="115">
        <v>2018</v>
      </c>
      <c r="I741" s="154" t="s">
        <v>6230</v>
      </c>
      <c r="J741" s="154" t="s">
        <v>6215</v>
      </c>
      <c r="K741" s="154" t="s">
        <v>6216</v>
      </c>
      <c r="L741" s="154" t="s">
        <v>6218</v>
      </c>
      <c r="M741" s="154" t="s">
        <v>6231</v>
      </c>
      <c r="O741" s="154" t="s">
        <v>6218</v>
      </c>
      <c r="Q741" s="243">
        <v>84</v>
      </c>
      <c r="R741" s="243">
        <v>116</v>
      </c>
      <c r="S741" s="243">
        <f>Q741+R741</f>
        <v>200</v>
      </c>
      <c r="T741" s="244" t="s">
        <v>6215</v>
      </c>
      <c r="U741" s="154" t="s">
        <v>6474</v>
      </c>
      <c r="V741" s="154" t="s">
        <v>6215</v>
      </c>
      <c r="W741" s="154" t="s">
        <v>6268</v>
      </c>
      <c r="Y741" s="244">
        <v>3</v>
      </c>
      <c r="Z741" s="244">
        <v>3</v>
      </c>
      <c r="AA741" s="244">
        <v>2</v>
      </c>
      <c r="AB741" s="98">
        <f>Y741+Z741+AA741</f>
        <v>8</v>
      </c>
      <c r="AC741" s="154" t="s">
        <v>6246</v>
      </c>
      <c r="AD741" s="154" t="s">
        <v>10009</v>
      </c>
      <c r="AF741" s="315">
        <v>4</v>
      </c>
      <c r="AG741" s="315">
        <v>4</v>
      </c>
      <c r="AH741" s="12">
        <f>AF741+AG741</f>
        <v>8</v>
      </c>
      <c r="AJ741" s="316">
        <v>18000</v>
      </c>
      <c r="AK741" s="316">
        <v>48000</v>
      </c>
      <c r="AL741" s="154" t="s">
        <v>7392</v>
      </c>
      <c r="AM741" s="154" t="s">
        <v>6215</v>
      </c>
      <c r="AN741" s="154" t="s">
        <v>6233</v>
      </c>
      <c r="AP741" s="316">
        <v>5000</v>
      </c>
      <c r="AQ741" s="113">
        <f t="shared" si="37"/>
        <v>116.06825742082405</v>
      </c>
      <c r="AR741" s="316">
        <v>10000</v>
      </c>
      <c r="AS741" s="141" t="s">
        <v>6223</v>
      </c>
      <c r="AT741" s="317">
        <v>70000</v>
      </c>
      <c r="AU741" s="317">
        <v>2600000</v>
      </c>
      <c r="AV741" s="317">
        <v>215000</v>
      </c>
      <c r="AW741" s="154"/>
      <c r="AX741" s="154" t="s">
        <v>6215</v>
      </c>
      <c r="AY741" s="154" t="s">
        <v>6215</v>
      </c>
      <c r="AZ741" s="154" t="s">
        <v>6215</v>
      </c>
      <c r="BA741" s="154" t="s">
        <v>6215</v>
      </c>
      <c r="BB741" s="154" t="s">
        <v>6218</v>
      </c>
      <c r="BC741" s="154" t="s">
        <v>10010</v>
      </c>
      <c r="BD741" s="154" t="s">
        <v>6706</v>
      </c>
      <c r="BE741" s="154" t="s">
        <v>6218</v>
      </c>
      <c r="BF741" s="154" t="s">
        <v>6218</v>
      </c>
    </row>
    <row r="742" spans="1:59" x14ac:dyDescent="0.35">
      <c r="A742" s="98" t="s">
        <v>8459</v>
      </c>
      <c r="B742" s="17">
        <v>45127.539849537039</v>
      </c>
      <c r="C742" s="98" t="s">
        <v>1044</v>
      </c>
      <c r="D742" s="98" t="s">
        <v>7431</v>
      </c>
      <c r="E742" s="98" t="s">
        <v>268</v>
      </c>
      <c r="F742" s="98" t="s">
        <v>6725</v>
      </c>
      <c r="G742" s="98" t="s">
        <v>1245</v>
      </c>
      <c r="H742" s="115">
        <v>2010</v>
      </c>
      <c r="I742" s="98" t="s">
        <v>6294</v>
      </c>
      <c r="J742" s="98" t="s">
        <v>6215</v>
      </c>
      <c r="K742" s="98" t="s">
        <v>6216</v>
      </c>
      <c r="L742" s="98" t="s">
        <v>6215</v>
      </c>
      <c r="M742" s="98" t="s">
        <v>6267</v>
      </c>
      <c r="O742" s="98" t="s">
        <v>6215</v>
      </c>
      <c r="Q742" s="107">
        <v>87</v>
      </c>
      <c r="R742" s="107">
        <v>105</v>
      </c>
      <c r="S742" s="107">
        <v>192</v>
      </c>
      <c r="T742" s="98" t="s">
        <v>6215</v>
      </c>
      <c r="V742" s="98" t="s">
        <v>6215</v>
      </c>
      <c r="W742" s="98" t="s">
        <v>6219</v>
      </c>
      <c r="AB742" s="98">
        <v>6</v>
      </c>
      <c r="AC742" s="98" t="s">
        <v>6220</v>
      </c>
      <c r="AD742" s="98" t="s">
        <v>7432</v>
      </c>
      <c r="AJ742" s="18"/>
      <c r="AK742" s="18"/>
      <c r="AM742" s="98" t="s">
        <v>6215</v>
      </c>
      <c r="AN742" s="98" t="s">
        <v>6262</v>
      </c>
      <c r="AP742" s="264">
        <v>4200</v>
      </c>
      <c r="AQ742" s="113">
        <f t="shared" si="37"/>
        <v>97.497336233492206</v>
      </c>
      <c r="AR742" s="18">
        <v>6000</v>
      </c>
      <c r="AS742" s="141" t="s">
        <v>6223</v>
      </c>
      <c r="AT742" s="96"/>
      <c r="AU742" s="18"/>
      <c r="AV742" s="18"/>
      <c r="AX742" s="98" t="s">
        <v>6215</v>
      </c>
      <c r="AY742" s="98" t="s">
        <v>6215</v>
      </c>
      <c r="AZ742" s="98" t="s">
        <v>6215</v>
      </c>
      <c r="BA742" s="98" t="s">
        <v>6215</v>
      </c>
      <c r="BB742" s="98" t="s">
        <v>6218</v>
      </c>
      <c r="BD742" s="98" t="s">
        <v>7086</v>
      </c>
      <c r="BF742" s="98" t="s">
        <v>6235</v>
      </c>
      <c r="BG742" s="98" t="s">
        <v>7433</v>
      </c>
    </row>
    <row r="743" spans="1:59" x14ac:dyDescent="0.35">
      <c r="A743" s="98" t="s">
        <v>9680</v>
      </c>
      <c r="B743" s="17">
        <v>45484</v>
      </c>
      <c r="C743" t="s">
        <v>9610</v>
      </c>
      <c r="D743" t="s">
        <v>9611</v>
      </c>
      <c r="E743" s="98" t="s">
        <v>909</v>
      </c>
      <c r="F743" t="s">
        <v>6286</v>
      </c>
      <c r="G743" t="s">
        <v>1245</v>
      </c>
      <c r="H743" s="115">
        <v>2022</v>
      </c>
      <c r="I743" t="s">
        <v>6214</v>
      </c>
      <c r="J743" t="s">
        <v>6215</v>
      </c>
      <c r="K743" t="s">
        <v>6216</v>
      </c>
      <c r="L743" t="s">
        <v>6218</v>
      </c>
      <c r="M743" t="s">
        <v>6231</v>
      </c>
      <c r="O743" t="s">
        <v>6218</v>
      </c>
      <c r="S743" s="107">
        <v>104</v>
      </c>
      <c r="T743" s="98" t="s">
        <v>6215</v>
      </c>
      <c r="U743" t="s">
        <v>6474</v>
      </c>
      <c r="V743" t="s">
        <v>6218</v>
      </c>
      <c r="W743" t="s">
        <v>6219</v>
      </c>
      <c r="Y743" s="98">
        <v>2</v>
      </c>
      <c r="Z743" s="98">
        <v>1</v>
      </c>
      <c r="AA743" s="98">
        <v>1</v>
      </c>
      <c r="AB743" s="98">
        <f>Y743+Z743+AA743</f>
        <v>4</v>
      </c>
      <c r="AC743" t="s">
        <v>6757</v>
      </c>
      <c r="AD743" t="s">
        <v>9461</v>
      </c>
      <c r="AF743" s="12">
        <v>0</v>
      </c>
      <c r="AG743" s="12">
        <v>6</v>
      </c>
      <c r="AH743" s="12">
        <f>AF743+AG743</f>
        <v>6</v>
      </c>
      <c r="AJ743" s="238">
        <v>8000</v>
      </c>
      <c r="AK743" s="238">
        <v>6500</v>
      </c>
      <c r="AL743" t="s">
        <v>8267</v>
      </c>
      <c r="AM743" t="s">
        <v>6215</v>
      </c>
      <c r="AN743" t="s">
        <v>6262</v>
      </c>
      <c r="AP743" s="238">
        <v>2500</v>
      </c>
      <c r="AQ743" s="113">
        <f t="shared" si="37"/>
        <v>58.034128710412027</v>
      </c>
      <c r="AR743" s="238">
        <v>3500</v>
      </c>
      <c r="AS743" s="141" t="s">
        <v>6223</v>
      </c>
      <c r="AT743" s="238">
        <v>10000</v>
      </c>
      <c r="AU743" s="238">
        <v>100000</v>
      </c>
      <c r="AV743" s="238">
        <v>50000</v>
      </c>
      <c r="AX743" t="s">
        <v>6215</v>
      </c>
      <c r="AY743" t="s">
        <v>6215</v>
      </c>
      <c r="AZ743" t="s">
        <v>6215</v>
      </c>
      <c r="BA743" t="s">
        <v>6215</v>
      </c>
      <c r="BB743" t="s">
        <v>6215</v>
      </c>
      <c r="BC743" t="s">
        <v>9150</v>
      </c>
      <c r="BD743" t="s">
        <v>9612</v>
      </c>
      <c r="BE743" t="s">
        <v>6218</v>
      </c>
      <c r="BF743" t="s">
        <v>7123</v>
      </c>
    </row>
    <row r="744" spans="1:59" x14ac:dyDescent="0.35">
      <c r="A744" s="98" t="s">
        <v>11020</v>
      </c>
      <c r="B744" s="117">
        <v>45734.703819444447</v>
      </c>
      <c r="C744" s="163" t="s">
        <v>4630</v>
      </c>
      <c r="D744" s="154" t="s">
        <v>11024</v>
      </c>
      <c r="E744" s="98" t="s">
        <v>14</v>
      </c>
      <c r="F744" s="154" t="s">
        <v>6213</v>
      </c>
      <c r="G744" s="154" t="s">
        <v>1245</v>
      </c>
      <c r="H744" s="115">
        <v>2005</v>
      </c>
      <c r="I744" s="154" t="s">
        <v>6214</v>
      </c>
      <c r="J744" s="154" t="s">
        <v>6215</v>
      </c>
      <c r="K744" s="154" t="s">
        <v>6216</v>
      </c>
      <c r="L744" s="154" t="s">
        <v>6215</v>
      </c>
      <c r="M744" s="154" t="s">
        <v>6231</v>
      </c>
      <c r="O744" s="154" t="s">
        <v>6215</v>
      </c>
      <c r="Q744" s="107">
        <v>87</v>
      </c>
      <c r="R744" s="107">
        <v>100</v>
      </c>
      <c r="S744" s="107">
        <v>187</v>
      </c>
      <c r="T744" s="154" t="s">
        <v>6215</v>
      </c>
      <c r="U744" s="154" t="s">
        <v>8150</v>
      </c>
      <c r="V744" s="154" t="s">
        <v>6215</v>
      </c>
      <c r="W744" s="154" t="s">
        <v>6219</v>
      </c>
      <c r="Y744" s="98">
        <v>3</v>
      </c>
      <c r="Z744" s="98">
        <v>3</v>
      </c>
      <c r="AA744" s="98">
        <v>1</v>
      </c>
      <c r="AB744" s="98">
        <f>Y744+Z744+AA744</f>
        <v>7</v>
      </c>
      <c r="AC744" s="154" t="s">
        <v>6220</v>
      </c>
      <c r="AD744" s="154" t="s">
        <v>8779</v>
      </c>
      <c r="AF744" s="315">
        <v>1</v>
      </c>
      <c r="AG744" s="315">
        <v>12</v>
      </c>
      <c r="AH744" s="12">
        <f>SUM(AF744:AG744)</f>
        <v>13</v>
      </c>
      <c r="AJ744" s="316">
        <v>9300</v>
      </c>
      <c r="AK744" s="316">
        <v>8000</v>
      </c>
      <c r="AL744" s="154" t="s">
        <v>7392</v>
      </c>
      <c r="AM744" s="154" t="s">
        <v>6215</v>
      </c>
      <c r="AN744" s="154" t="s">
        <v>6262</v>
      </c>
      <c r="AP744" s="316">
        <v>6800</v>
      </c>
      <c r="AQ744" s="113">
        <f t="shared" si="37"/>
        <v>157.85283009232072</v>
      </c>
      <c r="AR744" s="316">
        <v>9300</v>
      </c>
      <c r="AS744" s="141" t="s">
        <v>6223</v>
      </c>
      <c r="AT744" s="316">
        <v>2000</v>
      </c>
      <c r="AU744" s="316">
        <v>500000</v>
      </c>
      <c r="AV744" s="316">
        <v>200000</v>
      </c>
      <c r="AX744" s="154" t="s">
        <v>6215</v>
      </c>
      <c r="AY744" s="154" t="s">
        <v>6215</v>
      </c>
      <c r="AZ744" s="154" t="s">
        <v>6215</v>
      </c>
      <c r="BA744" s="154" t="s">
        <v>6215</v>
      </c>
      <c r="BB744" s="154" t="s">
        <v>6215</v>
      </c>
      <c r="BC744" s="154" t="s">
        <v>8865</v>
      </c>
      <c r="BD744" s="154" t="s">
        <v>9691</v>
      </c>
      <c r="BE744" s="154" t="s">
        <v>6218</v>
      </c>
      <c r="BF744" s="154" t="s">
        <v>9939</v>
      </c>
    </row>
    <row r="745" spans="1:59" x14ac:dyDescent="0.35">
      <c r="A745" s="98" t="s">
        <v>7430</v>
      </c>
      <c r="B745" s="289">
        <v>45245.401087963</v>
      </c>
      <c r="C745" s="242" t="s">
        <v>1421</v>
      </c>
      <c r="D745" s="242" t="s">
        <v>8361</v>
      </c>
      <c r="E745" s="141" t="s">
        <v>14</v>
      </c>
      <c r="F745" s="242" t="s">
        <v>6213</v>
      </c>
      <c r="G745" s="242" t="s">
        <v>1245</v>
      </c>
      <c r="H745" s="276">
        <v>2007</v>
      </c>
      <c r="I745" s="242" t="s">
        <v>6214</v>
      </c>
      <c r="J745" s="242" t="s">
        <v>6215</v>
      </c>
      <c r="K745" s="242" t="s">
        <v>6216</v>
      </c>
      <c r="L745" s="242" t="s">
        <v>6215</v>
      </c>
      <c r="M745" s="242" t="s">
        <v>6217</v>
      </c>
      <c r="N745" s="242"/>
      <c r="O745" s="242" t="s">
        <v>6215</v>
      </c>
      <c r="Q745" s="241">
        <v>125</v>
      </c>
      <c r="R745" s="241">
        <v>106</v>
      </c>
      <c r="S745" s="241">
        <v>231</v>
      </c>
      <c r="T745" s="242" t="s">
        <v>6215</v>
      </c>
      <c r="U745" s="242" t="s">
        <v>6474</v>
      </c>
      <c r="V745" s="242" t="s">
        <v>6218</v>
      </c>
      <c r="W745" s="242" t="s">
        <v>6219</v>
      </c>
      <c r="Y745" s="242">
        <v>2</v>
      </c>
      <c r="Z745" s="242">
        <v>2</v>
      </c>
      <c r="AA745" s="242">
        <v>0</v>
      </c>
      <c r="AB745" s="242">
        <v>4</v>
      </c>
      <c r="AC745" s="242" t="s">
        <v>6220</v>
      </c>
      <c r="AD745" s="242" t="s">
        <v>8362</v>
      </c>
      <c r="AF745" s="290">
        <v>5</v>
      </c>
      <c r="AG745" s="290">
        <v>7</v>
      </c>
      <c r="AH745" s="290">
        <v>12</v>
      </c>
      <c r="AJ745" s="269">
        <v>15000</v>
      </c>
      <c r="AK745" s="269">
        <v>9000</v>
      </c>
      <c r="AL745" s="242" t="s">
        <v>8363</v>
      </c>
      <c r="AM745" s="242" t="s">
        <v>6215</v>
      </c>
      <c r="AN745" s="242" t="s">
        <v>6233</v>
      </c>
      <c r="AP745" s="264">
        <v>5000</v>
      </c>
      <c r="AQ745" s="113">
        <f t="shared" si="37"/>
        <v>116.06825742082405</v>
      </c>
      <c r="AR745" s="18">
        <v>6000</v>
      </c>
      <c r="AS745" s="141" t="s">
        <v>6223</v>
      </c>
      <c r="AT745" s="96"/>
      <c r="AU745" s="18">
        <v>150000</v>
      </c>
      <c r="AV745" s="18"/>
      <c r="AX745" s="242" t="s">
        <v>6218</v>
      </c>
      <c r="AY745" s="242" t="s">
        <v>6215</v>
      </c>
      <c r="AZ745" s="242" t="s">
        <v>6215</v>
      </c>
      <c r="BA745" s="242" t="s">
        <v>6218</v>
      </c>
      <c r="BB745" s="242" t="s">
        <v>6218</v>
      </c>
      <c r="BC745" s="242" t="s">
        <v>6235</v>
      </c>
      <c r="BD745" s="242" t="s">
        <v>7367</v>
      </c>
      <c r="BE745" s="242" t="s">
        <v>6218</v>
      </c>
      <c r="BF745" s="242" t="s">
        <v>6235</v>
      </c>
      <c r="BG745" s="98" t="s">
        <v>8364</v>
      </c>
    </row>
    <row r="746" spans="1:59" x14ac:dyDescent="0.35">
      <c r="A746" s="98" t="s">
        <v>10557</v>
      </c>
      <c r="B746" s="17">
        <v>45646.5315625</v>
      </c>
      <c r="C746" s="154" t="s">
        <v>3983</v>
      </c>
      <c r="D746" s="154" t="s">
        <v>10712</v>
      </c>
      <c r="E746" s="244" t="s">
        <v>2692</v>
      </c>
      <c r="F746" s="154" t="s">
        <v>9802</v>
      </c>
      <c r="G746" s="154" t="s">
        <v>1248</v>
      </c>
      <c r="H746" s="115">
        <v>2019</v>
      </c>
      <c r="I746" s="154" t="s">
        <v>6230</v>
      </c>
      <c r="J746" s="154" t="s">
        <v>6215</v>
      </c>
      <c r="K746" s="154" t="s">
        <v>6245</v>
      </c>
      <c r="L746" s="154" t="s">
        <v>6218</v>
      </c>
      <c r="M746" s="154" t="s">
        <v>6231</v>
      </c>
      <c r="O746" s="154" t="s">
        <v>6218</v>
      </c>
      <c r="Q746" s="243">
        <v>50</v>
      </c>
      <c r="R746" s="243">
        <v>60</v>
      </c>
      <c r="S746" s="107">
        <f>Q746+R746</f>
        <v>110</v>
      </c>
      <c r="T746" s="154" t="s">
        <v>6215</v>
      </c>
      <c r="U746" s="154" t="s">
        <v>6474</v>
      </c>
      <c r="V746" s="154" t="s">
        <v>6218</v>
      </c>
      <c r="W746" s="154" t="s">
        <v>6219</v>
      </c>
      <c r="Y746" s="244">
        <v>1</v>
      </c>
      <c r="Z746" s="244">
        <v>1</v>
      </c>
      <c r="AA746" s="244">
        <v>1</v>
      </c>
      <c r="AB746" s="98">
        <f>SUM(Y746:AA746)</f>
        <v>3</v>
      </c>
      <c r="AC746" s="154" t="s">
        <v>6220</v>
      </c>
      <c r="AD746" s="154" t="s">
        <v>7123</v>
      </c>
      <c r="AF746" s="315">
        <v>1</v>
      </c>
      <c r="AG746" s="315">
        <v>2</v>
      </c>
      <c r="AH746" s="12">
        <f>SUM(AF746:AG746)</f>
        <v>3</v>
      </c>
      <c r="AJ746" s="316">
        <v>15000</v>
      </c>
      <c r="AK746" s="316">
        <v>20000</v>
      </c>
      <c r="AL746" s="154" t="s">
        <v>6474</v>
      </c>
      <c r="AM746" s="154" t="s">
        <v>6215</v>
      </c>
      <c r="AN746" s="154" t="s">
        <v>6262</v>
      </c>
      <c r="AP746" s="316">
        <v>4000</v>
      </c>
      <c r="AQ746" s="113">
        <f t="shared" si="37"/>
        <v>92.85460593665924</v>
      </c>
      <c r="AR746" s="316">
        <v>4000</v>
      </c>
      <c r="AS746" s="141" t="s">
        <v>6223</v>
      </c>
      <c r="AT746" s="316">
        <v>4000</v>
      </c>
      <c r="AU746" s="316">
        <v>100000</v>
      </c>
      <c r="AV746" s="316">
        <v>50000</v>
      </c>
      <c r="AX746" s="154" t="s">
        <v>6215</v>
      </c>
      <c r="AY746" s="154" t="s">
        <v>6215</v>
      </c>
      <c r="AZ746" s="154" t="s">
        <v>6215</v>
      </c>
      <c r="BA746" s="154" t="s">
        <v>6215</v>
      </c>
      <c r="BB746" s="154" t="s">
        <v>6215</v>
      </c>
      <c r="BC746" s="154" t="s">
        <v>7123</v>
      </c>
      <c r="BD746" s="154" t="s">
        <v>10713</v>
      </c>
      <c r="BE746" s="154" t="s">
        <v>6218</v>
      </c>
      <c r="BF746" s="154" t="s">
        <v>6235</v>
      </c>
    </row>
    <row r="747" spans="1:59" x14ac:dyDescent="0.35">
      <c r="A747" s="98" t="s">
        <v>11360</v>
      </c>
      <c r="B747" s="117">
        <v>45831.709652777776</v>
      </c>
      <c r="C747" s="163" t="s">
        <v>5324</v>
      </c>
      <c r="D747" s="154" t="s">
        <v>7822</v>
      </c>
      <c r="E747" t="s">
        <v>230</v>
      </c>
      <c r="F747" s="154" t="s">
        <v>6394</v>
      </c>
      <c r="G747" s="154" t="s">
        <v>1248</v>
      </c>
      <c r="H747" s="115">
        <v>2024</v>
      </c>
      <c r="I747" s="154" t="s">
        <v>6214</v>
      </c>
      <c r="J747" s="154" t="s">
        <v>6215</v>
      </c>
      <c r="K747" s="154" t="s">
        <v>6216</v>
      </c>
      <c r="L747" s="154" t="s">
        <v>6215</v>
      </c>
      <c r="M747" s="154" t="s">
        <v>6267</v>
      </c>
      <c r="O747" s="154" t="s">
        <v>6215</v>
      </c>
      <c r="Q747" s="129">
        <v>75</v>
      </c>
      <c r="R747" s="129">
        <v>87</v>
      </c>
      <c r="S747" s="129">
        <v>162</v>
      </c>
      <c r="T747" s="154" t="s">
        <v>6215</v>
      </c>
      <c r="U747" s="154" t="s">
        <v>8150</v>
      </c>
      <c r="V747" s="154" t="s">
        <v>6215</v>
      </c>
      <c r="W747" s="154" t="s">
        <v>6268</v>
      </c>
      <c r="Y747" s="244">
        <v>3</v>
      </c>
      <c r="Z747" s="244">
        <v>3</v>
      </c>
      <c r="AA747" s="244">
        <v>2</v>
      </c>
      <c r="AB747" s="244">
        <v>8</v>
      </c>
      <c r="AC747" s="154" t="s">
        <v>6220</v>
      </c>
      <c r="AD747" s="154" t="s">
        <v>8468</v>
      </c>
      <c r="AF747" s="154">
        <v>2</v>
      </c>
      <c r="AG747" s="12">
        <v>9</v>
      </c>
      <c r="AH747" s="12">
        <v>11</v>
      </c>
      <c r="AJ747" s="154">
        <v>15000</v>
      </c>
      <c r="AK747" s="154">
        <v>15000</v>
      </c>
      <c r="AL747" s="154" t="s">
        <v>8267</v>
      </c>
      <c r="AM747" s="154" t="s">
        <v>6215</v>
      </c>
      <c r="AN747" s="154" t="s">
        <v>6389</v>
      </c>
      <c r="AP747" s="154">
        <v>6000</v>
      </c>
      <c r="AQ747" s="113">
        <f t="shared" si="37"/>
        <v>139.28190890498885</v>
      </c>
      <c r="AR747" s="154">
        <v>9000</v>
      </c>
      <c r="AS747" s="154" t="s">
        <v>6223</v>
      </c>
      <c r="AT747" s="154">
        <v>10000</v>
      </c>
      <c r="AU747" s="154">
        <v>500000</v>
      </c>
      <c r="AV747" s="154">
        <v>100000</v>
      </c>
      <c r="AX747" s="154" t="s">
        <v>6215</v>
      </c>
      <c r="AY747" s="154" t="s">
        <v>6215</v>
      </c>
      <c r="AZ747" s="154" t="s">
        <v>6215</v>
      </c>
      <c r="BA747" s="154" t="s">
        <v>6215</v>
      </c>
      <c r="BB747" s="154" t="s">
        <v>6215</v>
      </c>
      <c r="BC747" s="154" t="s">
        <v>11506</v>
      </c>
      <c r="BD747" s="154" t="s">
        <v>10639</v>
      </c>
      <c r="BE747" s="154" t="s">
        <v>6218</v>
      </c>
      <c r="BF747" s="154" t="s">
        <v>6235</v>
      </c>
    </row>
    <row r="748" spans="1:59" x14ac:dyDescent="0.35">
      <c r="A748" s="98" t="s">
        <v>8360</v>
      </c>
      <c r="B748" s="17">
        <v>45119.559155092589</v>
      </c>
      <c r="C748" s="278" t="s">
        <v>815</v>
      </c>
      <c r="D748" s="98" t="s">
        <v>6481</v>
      </c>
      <c r="E748" s="98" t="s">
        <v>252</v>
      </c>
      <c r="F748" s="98" t="s">
        <v>6481</v>
      </c>
      <c r="G748" s="98" t="s">
        <v>1248</v>
      </c>
      <c r="H748" s="115">
        <v>2008</v>
      </c>
      <c r="I748" s="98" t="s">
        <v>6214</v>
      </c>
      <c r="J748" s="98" t="s">
        <v>6215</v>
      </c>
      <c r="K748" s="98" t="s">
        <v>6216</v>
      </c>
      <c r="L748" s="98" t="s">
        <v>6218</v>
      </c>
      <c r="M748" s="98" t="s">
        <v>6231</v>
      </c>
      <c r="O748" s="98" t="s">
        <v>6215</v>
      </c>
      <c r="S748" s="107">
        <v>102</v>
      </c>
      <c r="T748" s="98" t="s">
        <v>6215</v>
      </c>
      <c r="V748" s="98" t="s">
        <v>6218</v>
      </c>
      <c r="W748" s="98" t="s">
        <v>6219</v>
      </c>
      <c r="AB748" s="98">
        <v>10</v>
      </c>
      <c r="AC748" s="98" t="s">
        <v>6757</v>
      </c>
      <c r="AD748" s="98" t="s">
        <v>7282</v>
      </c>
      <c r="AJ748" s="18"/>
      <c r="AK748" s="18"/>
      <c r="AM748" s="98" t="s">
        <v>6215</v>
      </c>
      <c r="AN748" s="98" t="s">
        <v>6233</v>
      </c>
      <c r="AP748" s="264">
        <v>4700</v>
      </c>
      <c r="AQ748" s="113">
        <f t="shared" si="37"/>
        <v>109.1041619755746</v>
      </c>
      <c r="AR748" s="18">
        <v>10000</v>
      </c>
      <c r="AS748" s="141" t="s">
        <v>6223</v>
      </c>
      <c r="AT748" s="96"/>
      <c r="AU748" s="18"/>
      <c r="AV748" s="18"/>
      <c r="AX748" s="98" t="s">
        <v>6215</v>
      </c>
      <c r="AY748" s="98" t="s">
        <v>6215</v>
      </c>
      <c r="AZ748" s="98" t="s">
        <v>6215</v>
      </c>
      <c r="BA748" s="98" t="s">
        <v>6215</v>
      </c>
      <c r="BB748" s="98" t="s">
        <v>6218</v>
      </c>
      <c r="BD748" s="98" t="s">
        <v>7283</v>
      </c>
      <c r="BF748" s="98" t="s">
        <v>7284</v>
      </c>
      <c r="BG748" s="98" t="s">
        <v>7285</v>
      </c>
    </row>
    <row r="749" spans="1:59" x14ac:dyDescent="0.35">
      <c r="A749" s="98" t="s">
        <v>9871</v>
      </c>
      <c r="B749" s="17">
        <v>45500.620185185187</v>
      </c>
      <c r="C749" t="s">
        <v>2712</v>
      </c>
      <c r="D749" t="s">
        <v>9862</v>
      </c>
      <c r="E749" s="98" t="s">
        <v>398</v>
      </c>
      <c r="F749" t="s">
        <v>6394</v>
      </c>
      <c r="G749" t="s">
        <v>1245</v>
      </c>
      <c r="H749" s="115">
        <v>2019</v>
      </c>
      <c r="I749" t="s">
        <v>6294</v>
      </c>
      <c r="J749" t="s">
        <v>6215</v>
      </c>
      <c r="K749" t="s">
        <v>6216</v>
      </c>
      <c r="L749" t="s">
        <v>6218</v>
      </c>
      <c r="M749" t="s">
        <v>6231</v>
      </c>
      <c r="O749" t="s">
        <v>6218</v>
      </c>
      <c r="S749" s="107">
        <v>49</v>
      </c>
      <c r="T749" s="98" t="s">
        <v>6215</v>
      </c>
      <c r="U749" t="s">
        <v>7390</v>
      </c>
      <c r="V749" t="s">
        <v>6215</v>
      </c>
      <c r="W749" t="s">
        <v>6219</v>
      </c>
      <c r="Y749" s="98">
        <v>2</v>
      </c>
      <c r="Z749" s="98">
        <v>2</v>
      </c>
      <c r="AA749" s="98">
        <v>0</v>
      </c>
      <c r="AB749" s="98">
        <f>Y749+Z749+AA749</f>
        <v>4</v>
      </c>
      <c r="AC749" t="s">
        <v>6220</v>
      </c>
      <c r="AD749" t="s">
        <v>9863</v>
      </c>
      <c r="AF749" s="12">
        <v>2</v>
      </c>
      <c r="AG749" s="12">
        <v>5</v>
      </c>
      <c r="AH749" s="12">
        <f>AF749+AG749</f>
        <v>7</v>
      </c>
      <c r="AJ749" s="238">
        <v>9000</v>
      </c>
      <c r="AK749" s="238">
        <v>7500</v>
      </c>
      <c r="AL749" t="s">
        <v>8251</v>
      </c>
      <c r="AM749" t="s">
        <v>6215</v>
      </c>
      <c r="AN749" t="s">
        <v>6262</v>
      </c>
      <c r="AP749" s="238">
        <v>5400</v>
      </c>
      <c r="AQ749" s="113">
        <f t="shared" si="37"/>
        <v>125.35371801448997</v>
      </c>
      <c r="AR749" s="238">
        <v>6500</v>
      </c>
      <c r="AS749" s="141" t="s">
        <v>6223</v>
      </c>
      <c r="AT749" s="238">
        <v>10000</v>
      </c>
      <c r="AU749" s="238">
        <v>90000</v>
      </c>
      <c r="AV749" s="238">
        <v>15000</v>
      </c>
      <c r="AX749" t="s">
        <v>6218</v>
      </c>
      <c r="AY749" t="s">
        <v>6215</v>
      </c>
      <c r="AZ749" t="s">
        <v>6215</v>
      </c>
      <c r="BA749" t="s">
        <v>6215</v>
      </c>
      <c r="BB749" t="s">
        <v>6215</v>
      </c>
      <c r="BC749" t="s">
        <v>8187</v>
      </c>
      <c r="BD749" t="s">
        <v>6234</v>
      </c>
      <c r="BE749" t="s">
        <v>6218</v>
      </c>
      <c r="BF749" t="s">
        <v>7311</v>
      </c>
    </row>
    <row r="750" spans="1:59" x14ac:dyDescent="0.35">
      <c r="A750" s="98" t="s">
        <v>7593</v>
      </c>
      <c r="B750" s="17">
        <v>45337.548854166664</v>
      </c>
      <c r="C750" s="278" t="s">
        <v>6151</v>
      </c>
      <c r="D750" s="98" t="s">
        <v>8714</v>
      </c>
      <c r="E750" s="98" t="s">
        <v>420</v>
      </c>
      <c r="F750" s="98" t="s">
        <v>6293</v>
      </c>
      <c r="G750" s="98" t="s">
        <v>1248</v>
      </c>
      <c r="H750" s="98">
        <v>2017</v>
      </c>
      <c r="I750" s="98" t="s">
        <v>6230</v>
      </c>
      <c r="J750" s="98" t="s">
        <v>6215</v>
      </c>
      <c r="K750" s="98" t="s">
        <v>6216</v>
      </c>
      <c r="L750" s="98" t="s">
        <v>6215</v>
      </c>
      <c r="M750" s="98" t="s">
        <v>6231</v>
      </c>
      <c r="O750" s="98" t="s">
        <v>6215</v>
      </c>
      <c r="S750" s="107">
        <v>315</v>
      </c>
      <c r="T750" s="98" t="s">
        <v>6215</v>
      </c>
      <c r="U750" s="98" t="s">
        <v>7390</v>
      </c>
      <c r="V750" s="98" t="s">
        <v>6215</v>
      </c>
      <c r="W750" s="98" t="s">
        <v>6296</v>
      </c>
      <c r="Y750" s="98">
        <v>4</v>
      </c>
      <c r="Z750" s="98">
        <v>4</v>
      </c>
      <c r="AA750" s="98">
        <v>0</v>
      </c>
      <c r="AB750" s="98">
        <f>SUM(Y750:AA750)</f>
        <v>8</v>
      </c>
      <c r="AC750" s="98" t="s">
        <v>6220</v>
      </c>
      <c r="AD750" s="98" t="s">
        <v>8715</v>
      </c>
      <c r="AF750" s="12">
        <v>7</v>
      </c>
      <c r="AG750" s="12">
        <v>6</v>
      </c>
      <c r="AH750" s="12">
        <f>SUM(AF750:AG750)</f>
        <v>13</v>
      </c>
      <c r="AJ750" s="18">
        <v>12000</v>
      </c>
      <c r="AK750" s="18">
        <v>10000</v>
      </c>
      <c r="AL750" s="98" t="s">
        <v>7392</v>
      </c>
      <c r="AM750" s="98" t="s">
        <v>6215</v>
      </c>
      <c r="AN750" s="98" t="s">
        <v>6262</v>
      </c>
      <c r="AP750" s="149">
        <v>4500</v>
      </c>
      <c r="AQ750" s="113">
        <f t="shared" si="37"/>
        <v>104.46143167874165</v>
      </c>
      <c r="AR750" s="18">
        <v>6000</v>
      </c>
      <c r="AS750" s="141" t="s">
        <v>6223</v>
      </c>
      <c r="AT750" s="298">
        <v>150000</v>
      </c>
      <c r="AU750" s="18">
        <v>200000</v>
      </c>
      <c r="AV750" s="18">
        <v>150000</v>
      </c>
      <c r="AX750" s="98" t="s">
        <v>6215</v>
      </c>
      <c r="AY750" s="98" t="s">
        <v>6215</v>
      </c>
      <c r="AZ750" s="98" t="s">
        <v>6215</v>
      </c>
      <c r="BA750" s="98" t="s">
        <v>6215</v>
      </c>
      <c r="BB750" s="98" t="s">
        <v>6218</v>
      </c>
      <c r="BC750" s="98" t="s">
        <v>6760</v>
      </c>
      <c r="BD750" s="98" t="s">
        <v>8716</v>
      </c>
      <c r="BE750" s="98" t="s">
        <v>6218</v>
      </c>
      <c r="BF750" s="98" t="s">
        <v>6235</v>
      </c>
      <c r="BG750" s="98" t="s">
        <v>8717</v>
      </c>
    </row>
    <row r="751" spans="1:59" x14ac:dyDescent="0.35">
      <c r="A751" s="98" t="s">
        <v>11203</v>
      </c>
      <c r="B751" s="117">
        <v>45751.638495370367</v>
      </c>
      <c r="C751" s="98" t="s">
        <v>4924</v>
      </c>
      <c r="D751" s="98" t="s">
        <v>11211</v>
      </c>
      <c r="E751" s="244" t="s">
        <v>2861</v>
      </c>
      <c r="F751" s="98" t="s">
        <v>6725</v>
      </c>
      <c r="G751" s="98" t="s">
        <v>1248</v>
      </c>
      <c r="H751" s="98">
        <v>2019</v>
      </c>
      <c r="I751" s="98" t="s">
        <v>6214</v>
      </c>
      <c r="J751" s="98" t="s">
        <v>6215</v>
      </c>
      <c r="K751" s="98" t="s">
        <v>6216</v>
      </c>
      <c r="L751" s="98" t="s">
        <v>6215</v>
      </c>
      <c r="M751" s="98" t="s">
        <v>6267</v>
      </c>
      <c r="O751" s="98" t="s">
        <v>6215</v>
      </c>
      <c r="Q751" s="129">
        <v>25</v>
      </c>
      <c r="R751" s="129">
        <v>20</v>
      </c>
      <c r="S751" s="107">
        <v>45</v>
      </c>
      <c r="T751" s="98" t="s">
        <v>6215</v>
      </c>
      <c r="U751" s="98" t="s">
        <v>6474</v>
      </c>
      <c r="V751" s="98" t="s">
        <v>6215</v>
      </c>
      <c r="W751" s="98" t="s">
        <v>6219</v>
      </c>
      <c r="Y751" s="98" t="s">
        <v>6992</v>
      </c>
      <c r="Z751" s="98" t="s">
        <v>6992</v>
      </c>
      <c r="AA751" s="98" t="s">
        <v>6944</v>
      </c>
      <c r="AB751" s="98">
        <f>Y751+Z751+AA751</f>
        <v>5</v>
      </c>
      <c r="AC751" s="154" t="s">
        <v>6246</v>
      </c>
      <c r="AD751" s="154" t="s">
        <v>6552</v>
      </c>
      <c r="AF751" s="12" t="s">
        <v>6944</v>
      </c>
      <c r="AG751" s="12" t="s">
        <v>6991</v>
      </c>
      <c r="AH751" s="12">
        <f>AF751+AG751</f>
        <v>4</v>
      </c>
      <c r="AJ751" s="352" t="s">
        <v>11146</v>
      </c>
      <c r="AK751" s="12" t="s">
        <v>11212</v>
      </c>
      <c r="AL751" s="98" t="s">
        <v>8363</v>
      </c>
      <c r="AM751" s="98" t="s">
        <v>6215</v>
      </c>
      <c r="AN751" s="98" t="s">
        <v>6248</v>
      </c>
      <c r="AP751" s="315">
        <v>6000</v>
      </c>
      <c r="AQ751" s="113">
        <f t="shared" si="37"/>
        <v>139.28190890498885</v>
      </c>
      <c r="AR751" s="315">
        <v>8500</v>
      </c>
      <c r="AS751" s="154" t="s">
        <v>6223</v>
      </c>
      <c r="AT751" s="12" t="s">
        <v>11213</v>
      </c>
      <c r="AU751" s="284" t="s">
        <v>11214</v>
      </c>
      <c r="AV751" s="12" t="s">
        <v>11131</v>
      </c>
      <c r="AX751" s="98" t="s">
        <v>6215</v>
      </c>
      <c r="AY751" s="98" t="s">
        <v>6215</v>
      </c>
      <c r="AZ751" s="98" t="s">
        <v>6215</v>
      </c>
      <c r="BA751" s="98" t="s">
        <v>6215</v>
      </c>
      <c r="BB751" s="98" t="s">
        <v>6215</v>
      </c>
      <c r="BC751" s="98" t="s">
        <v>11215</v>
      </c>
      <c r="BD751" s="98" t="s">
        <v>11216</v>
      </c>
      <c r="BE751" s="98" t="s">
        <v>6218</v>
      </c>
      <c r="BF751" s="98" t="s">
        <v>6218</v>
      </c>
    </row>
    <row r="752" spans="1:59" x14ac:dyDescent="0.35">
      <c r="A752" s="98" t="s">
        <v>10519</v>
      </c>
      <c r="B752" s="17">
        <v>45604.649814814817</v>
      </c>
      <c r="C752" s="163" t="s">
        <v>3551</v>
      </c>
      <c r="D752" s="154" t="s">
        <v>10489</v>
      </c>
      <c r="E752" s="244" t="s">
        <v>230</v>
      </c>
      <c r="F752" s="154" t="s">
        <v>6394</v>
      </c>
      <c r="G752" s="154" t="s">
        <v>1248</v>
      </c>
      <c r="H752" s="115">
        <v>2023</v>
      </c>
      <c r="I752" s="154" t="s">
        <v>6230</v>
      </c>
      <c r="J752" s="154" t="s">
        <v>6218</v>
      </c>
      <c r="K752" s="154" t="s">
        <v>6216</v>
      </c>
      <c r="L752" s="154" t="s">
        <v>6215</v>
      </c>
      <c r="M752" s="154" t="s">
        <v>6267</v>
      </c>
      <c r="O752" s="154" t="s">
        <v>6215</v>
      </c>
      <c r="Q752" s="243"/>
      <c r="R752" s="243"/>
      <c r="S752" s="243">
        <v>44</v>
      </c>
      <c r="T752" s="154" t="s">
        <v>6215</v>
      </c>
      <c r="U752" s="154" t="s">
        <v>7390</v>
      </c>
      <c r="V752" s="154" t="s">
        <v>6218</v>
      </c>
      <c r="W752" s="154" t="s">
        <v>6219</v>
      </c>
      <c r="Y752" s="244">
        <v>4</v>
      </c>
      <c r="Z752" s="244">
        <v>4</v>
      </c>
      <c r="AA752" s="244">
        <v>8</v>
      </c>
      <c r="AB752" s="98">
        <f>SUM(Y752:AA752)</f>
        <v>16</v>
      </c>
      <c r="AC752" s="154" t="s">
        <v>6220</v>
      </c>
      <c r="AD752" s="154" t="s">
        <v>8468</v>
      </c>
      <c r="AF752" s="315">
        <v>3</v>
      </c>
      <c r="AG752" s="315">
        <v>4</v>
      </c>
      <c r="AH752" s="12">
        <f>SUM(AF752:AG752)</f>
        <v>7</v>
      </c>
      <c r="AJ752" s="316">
        <v>18000</v>
      </c>
      <c r="AK752" s="316">
        <v>15000</v>
      </c>
      <c r="AL752" s="154" t="s">
        <v>8267</v>
      </c>
      <c r="AM752" s="154" t="s">
        <v>6215</v>
      </c>
      <c r="AN752" s="154" t="s">
        <v>6389</v>
      </c>
      <c r="AP752" s="316">
        <v>4900</v>
      </c>
      <c r="AQ752" s="113">
        <f t="shared" si="37"/>
        <v>113.74689227240756</v>
      </c>
      <c r="AR752" s="316">
        <v>30000</v>
      </c>
      <c r="AS752" s="141" t="s">
        <v>6223</v>
      </c>
      <c r="AT752" s="316">
        <v>100000</v>
      </c>
      <c r="AU752" s="316">
        <v>1760000</v>
      </c>
      <c r="AV752" s="316">
        <v>200000</v>
      </c>
      <c r="AX752" s="154" t="s">
        <v>6215</v>
      </c>
      <c r="AY752" s="154" t="s">
        <v>6215</v>
      </c>
      <c r="AZ752" s="154" t="s">
        <v>6215</v>
      </c>
      <c r="BA752" s="154" t="s">
        <v>6215</v>
      </c>
      <c r="BB752" s="154" t="s">
        <v>6215</v>
      </c>
      <c r="BC752" s="154" t="s">
        <v>6774</v>
      </c>
      <c r="BD752" s="154" t="s">
        <v>10490</v>
      </c>
      <c r="BE752" s="154" t="s">
        <v>6218</v>
      </c>
      <c r="BF752" s="154" t="s">
        <v>6235</v>
      </c>
    </row>
    <row r="753" spans="1:59" ht="22.5" customHeight="1" x14ac:dyDescent="0.35">
      <c r="A753" s="98" t="s">
        <v>11286</v>
      </c>
      <c r="B753" s="117">
        <v>45772.786851851852</v>
      </c>
      <c r="C753" s="98" t="s">
        <v>4926</v>
      </c>
      <c r="D753" s="98" t="s">
        <v>11339</v>
      </c>
      <c r="E753" s="244" t="s">
        <v>1314</v>
      </c>
      <c r="F753" s="98" t="s">
        <v>6293</v>
      </c>
      <c r="G753" s="98" t="s">
        <v>1248</v>
      </c>
      <c r="H753" s="98">
        <v>2008</v>
      </c>
      <c r="I753" s="98" t="s">
        <v>6214</v>
      </c>
      <c r="J753" s="98" t="s">
        <v>6215</v>
      </c>
      <c r="K753" s="98" t="s">
        <v>6216</v>
      </c>
      <c r="L753" s="98" t="s">
        <v>6215</v>
      </c>
      <c r="M753" s="98" t="s">
        <v>6267</v>
      </c>
      <c r="O753" s="98" t="s">
        <v>6215</v>
      </c>
      <c r="Q753" s="129">
        <v>57.599999999999994</v>
      </c>
      <c r="R753" s="129">
        <v>62.400000000000006</v>
      </c>
      <c r="S753" s="107">
        <v>120</v>
      </c>
      <c r="T753" s="98" t="s">
        <v>6215</v>
      </c>
      <c r="U753" s="98" t="s">
        <v>7390</v>
      </c>
      <c r="V753" s="98" t="s">
        <v>6218</v>
      </c>
      <c r="W753" s="98" t="s">
        <v>6219</v>
      </c>
      <c r="Y753" s="98" t="s">
        <v>7755</v>
      </c>
      <c r="Z753" s="98" t="s">
        <v>7755</v>
      </c>
      <c r="AA753" s="98" t="s">
        <v>6944</v>
      </c>
      <c r="AB753" s="98">
        <f>Y753+Z753+AA753</f>
        <v>13</v>
      </c>
      <c r="AC753" s="154" t="s">
        <v>6220</v>
      </c>
      <c r="AD753" s="154" t="s">
        <v>11340</v>
      </c>
      <c r="AF753" s="12" t="s">
        <v>6929</v>
      </c>
      <c r="AG753" s="12" t="s">
        <v>7755</v>
      </c>
      <c r="AH753" s="12">
        <f>AF753+AG753</f>
        <v>10</v>
      </c>
      <c r="AJ753" s="352" t="s">
        <v>11135</v>
      </c>
      <c r="AK753" s="12" t="s">
        <v>11162</v>
      </c>
      <c r="AL753" s="98" t="s">
        <v>6474</v>
      </c>
      <c r="AM753" s="98" t="s">
        <v>6215</v>
      </c>
      <c r="AN753" s="98" t="s">
        <v>6262</v>
      </c>
      <c r="AP753" s="315">
        <v>6000</v>
      </c>
      <c r="AQ753" s="113">
        <f t="shared" si="37"/>
        <v>139.28190890498885</v>
      </c>
      <c r="AR753" s="315">
        <v>7500</v>
      </c>
      <c r="AS753" s="154" t="s">
        <v>6223</v>
      </c>
      <c r="AT753" s="12" t="s">
        <v>11341</v>
      </c>
      <c r="AU753" s="284" t="s">
        <v>11342</v>
      </c>
      <c r="AV753" s="12" t="s">
        <v>11343</v>
      </c>
      <c r="AX753" s="98" t="s">
        <v>6215</v>
      </c>
      <c r="AY753" s="98" t="s">
        <v>6215</v>
      </c>
      <c r="AZ753" s="98" t="s">
        <v>6215</v>
      </c>
      <c r="BA753" s="98" t="s">
        <v>6215</v>
      </c>
      <c r="BB753" s="98" t="s">
        <v>6218</v>
      </c>
      <c r="BC753" s="98" t="s">
        <v>11344</v>
      </c>
      <c r="BD753" s="98" t="s">
        <v>10559</v>
      </c>
      <c r="BE753" s="98" t="s">
        <v>6218</v>
      </c>
      <c r="BF753" s="98" t="s">
        <v>6235</v>
      </c>
    </row>
    <row r="754" spans="1:59" x14ac:dyDescent="0.35">
      <c r="A754" s="98" t="s">
        <v>7281</v>
      </c>
      <c r="B754" s="17">
        <v>45111</v>
      </c>
      <c r="C754" s="278" t="s">
        <v>1000</v>
      </c>
      <c r="D754" s="98" t="s">
        <v>7183</v>
      </c>
      <c r="E754" s="98" t="s">
        <v>809</v>
      </c>
      <c r="F754" s="98" t="s">
        <v>6286</v>
      </c>
      <c r="G754" s="98" t="s">
        <v>1245</v>
      </c>
      <c r="H754" s="115">
        <v>2012</v>
      </c>
      <c r="I754" s="98" t="s">
        <v>6230</v>
      </c>
      <c r="J754" s="98" t="s">
        <v>6215</v>
      </c>
      <c r="K754" s="98" t="s">
        <v>6216</v>
      </c>
      <c r="L754" s="98" t="s">
        <v>6215</v>
      </c>
      <c r="M754" s="98" t="s">
        <v>6267</v>
      </c>
      <c r="O754" s="98" t="s">
        <v>6218</v>
      </c>
      <c r="S754" s="107">
        <v>142</v>
      </c>
      <c r="T754" s="98" t="s">
        <v>6215</v>
      </c>
      <c r="V754" s="98" t="s">
        <v>6218</v>
      </c>
      <c r="W754" s="98" t="s">
        <v>6268</v>
      </c>
      <c r="AB754" s="98">
        <v>4</v>
      </c>
      <c r="AC754" s="98" t="s">
        <v>6757</v>
      </c>
      <c r="AD754" s="98" t="s">
        <v>7184</v>
      </c>
      <c r="AJ754" s="18"/>
      <c r="AK754" s="18"/>
      <c r="AM754" s="98" t="s">
        <v>6215</v>
      </c>
      <c r="AN754" s="98" t="s">
        <v>6248</v>
      </c>
      <c r="AP754" s="268">
        <v>4200</v>
      </c>
      <c r="AQ754" s="113">
        <f t="shared" si="37"/>
        <v>97.497336233492206</v>
      </c>
      <c r="AR754" s="269">
        <v>7500</v>
      </c>
      <c r="AS754" s="141" t="s">
        <v>6223</v>
      </c>
      <c r="AT754" s="270">
        <v>100000</v>
      </c>
      <c r="AU754" s="269">
        <v>40000</v>
      </c>
      <c r="AV754" s="269">
        <v>100000</v>
      </c>
      <c r="AX754" s="98" t="s">
        <v>6215</v>
      </c>
      <c r="AY754" s="98" t="s">
        <v>6215</v>
      </c>
      <c r="AZ754" s="98" t="s">
        <v>6218</v>
      </c>
      <c r="BA754" s="98" t="s">
        <v>6218</v>
      </c>
      <c r="BB754" s="98" t="s">
        <v>6218</v>
      </c>
      <c r="BD754" s="98" t="s">
        <v>6490</v>
      </c>
      <c r="BF754" s="98" t="s">
        <v>6271</v>
      </c>
      <c r="BG754" s="98" t="s">
        <v>7185</v>
      </c>
    </row>
    <row r="755" spans="1:59" x14ac:dyDescent="0.35">
      <c r="A755" s="98" t="s">
        <v>10649</v>
      </c>
      <c r="B755" s="17">
        <v>45600.715694444443</v>
      </c>
      <c r="C755" s="163" t="s">
        <v>3496</v>
      </c>
      <c r="D755" s="154" t="s">
        <v>10464</v>
      </c>
      <c r="E755" s="244" t="s">
        <v>1816</v>
      </c>
      <c r="F755" s="154" t="s">
        <v>6684</v>
      </c>
      <c r="G755" s="154" t="s">
        <v>1248</v>
      </c>
      <c r="H755" s="115">
        <v>2007</v>
      </c>
      <c r="I755" s="154" t="s">
        <v>6214</v>
      </c>
      <c r="J755" s="154" t="s">
        <v>6215</v>
      </c>
      <c r="K755" s="154" t="s">
        <v>6245</v>
      </c>
      <c r="L755" s="154" t="s">
        <v>6215</v>
      </c>
      <c r="M755" s="154" t="s">
        <v>6267</v>
      </c>
      <c r="O755" s="154" t="s">
        <v>6218</v>
      </c>
      <c r="Q755" s="243"/>
      <c r="R755" s="243"/>
      <c r="S755" s="243">
        <v>309</v>
      </c>
      <c r="T755" s="154" t="s">
        <v>6215</v>
      </c>
      <c r="U755" s="154" t="s">
        <v>7390</v>
      </c>
      <c r="V755" s="154" t="s">
        <v>6215</v>
      </c>
      <c r="W755" s="154" t="s">
        <v>6219</v>
      </c>
      <c r="Y755" s="244">
        <v>8</v>
      </c>
      <c r="Z755" s="244">
        <v>10</v>
      </c>
      <c r="AA755" s="244">
        <v>2</v>
      </c>
      <c r="AB755" s="98">
        <f>SUM(Y755:AA755)</f>
        <v>20</v>
      </c>
      <c r="AC755" s="154" t="s">
        <v>6220</v>
      </c>
      <c r="AD755" s="154" t="s">
        <v>10465</v>
      </c>
      <c r="AF755" s="315">
        <v>6</v>
      </c>
      <c r="AG755" s="315">
        <v>12</v>
      </c>
      <c r="AH755" s="12">
        <f>SUM(AF755:AG755)</f>
        <v>18</v>
      </c>
      <c r="AJ755" s="316">
        <v>18000</v>
      </c>
      <c r="AK755" s="316">
        <v>8000</v>
      </c>
      <c r="AL755" s="154" t="s">
        <v>7392</v>
      </c>
      <c r="AM755" s="154" t="s">
        <v>6215</v>
      </c>
      <c r="AN755" s="154" t="s">
        <v>6262</v>
      </c>
      <c r="AP755" s="316">
        <v>12300</v>
      </c>
      <c r="AQ755" s="113">
        <f t="shared" si="37"/>
        <v>285.52791325522713</v>
      </c>
      <c r="AR755" s="316">
        <v>16800</v>
      </c>
      <c r="AS755" s="141" t="s">
        <v>6223</v>
      </c>
      <c r="AT755" s="316">
        <v>3090000</v>
      </c>
      <c r="AU755" s="316">
        <v>1030000</v>
      </c>
      <c r="AV755" s="316">
        <v>450000</v>
      </c>
      <c r="AX755" s="154" t="s">
        <v>6215</v>
      </c>
      <c r="AY755" s="154" t="s">
        <v>6215</v>
      </c>
      <c r="AZ755" s="154" t="s">
        <v>6215</v>
      </c>
      <c r="BA755" s="154" t="s">
        <v>6215</v>
      </c>
      <c r="BB755" s="154" t="s">
        <v>6218</v>
      </c>
      <c r="BC755" s="154" t="s">
        <v>10466</v>
      </c>
      <c r="BD755" s="154" t="s">
        <v>10467</v>
      </c>
      <c r="BE755" s="154" t="s">
        <v>6218</v>
      </c>
      <c r="BF755" s="154" t="s">
        <v>7123</v>
      </c>
    </row>
    <row r="756" spans="1:59" x14ac:dyDescent="0.35">
      <c r="A756" s="98" t="s">
        <v>10854</v>
      </c>
      <c r="B756" s="17">
        <v>45707.64806712963</v>
      </c>
      <c r="C756" s="163" t="s">
        <v>4181</v>
      </c>
      <c r="D756" s="154" t="s">
        <v>10878</v>
      </c>
      <c r="E756" s="244" t="s">
        <v>261</v>
      </c>
      <c r="F756" s="154" t="s">
        <v>6286</v>
      </c>
      <c r="G756" s="154" t="s">
        <v>1248</v>
      </c>
      <c r="H756" s="115">
        <v>2012</v>
      </c>
      <c r="I756" s="154" t="s">
        <v>6230</v>
      </c>
      <c r="J756" s="154" t="s">
        <v>6215</v>
      </c>
      <c r="K756" s="154" t="s">
        <v>6216</v>
      </c>
      <c r="L756" s="154" t="s">
        <v>6218</v>
      </c>
      <c r="M756" s="154" t="s">
        <v>6231</v>
      </c>
      <c r="O756" s="154" t="s">
        <v>6215</v>
      </c>
      <c r="Q756" s="243">
        <v>47</v>
      </c>
      <c r="R756" s="243">
        <v>10</v>
      </c>
      <c r="S756" s="243">
        <f>Q756+R756</f>
        <v>57</v>
      </c>
      <c r="T756" s="154" t="s">
        <v>6215</v>
      </c>
      <c r="U756" s="154" t="s">
        <v>7390</v>
      </c>
      <c r="V756" s="154" t="s">
        <v>6215</v>
      </c>
      <c r="W756" s="154" t="s">
        <v>6219</v>
      </c>
      <c r="Y756" s="244">
        <v>5</v>
      </c>
      <c r="Z756" s="244">
        <v>6</v>
      </c>
      <c r="AA756" s="244">
        <v>2</v>
      </c>
      <c r="AB756" s="98">
        <f>SUM(Y756:AA756)</f>
        <v>13</v>
      </c>
      <c r="AC756" s="154" t="s">
        <v>6220</v>
      </c>
      <c r="AD756" s="154" t="s">
        <v>9409</v>
      </c>
      <c r="AF756" s="315">
        <v>4</v>
      </c>
      <c r="AG756" s="315">
        <v>4</v>
      </c>
      <c r="AH756" s="12">
        <f>SUM(AF756:AG756)</f>
        <v>8</v>
      </c>
      <c r="AJ756" s="316">
        <v>18000</v>
      </c>
      <c r="AK756" s="316">
        <v>15000</v>
      </c>
      <c r="AL756" s="154" t="s">
        <v>8363</v>
      </c>
      <c r="AM756" s="154" t="s">
        <v>6215</v>
      </c>
      <c r="AN756" s="154" t="s">
        <v>6389</v>
      </c>
      <c r="AP756" s="316">
        <v>4200</v>
      </c>
      <c r="AQ756" s="113">
        <f t="shared" si="37"/>
        <v>97.497336233492206</v>
      </c>
      <c r="AR756" s="316">
        <v>9400</v>
      </c>
      <c r="AS756" s="141" t="s">
        <v>6223</v>
      </c>
      <c r="AT756" s="316">
        <v>1288000</v>
      </c>
      <c r="AU756" s="316">
        <v>1288000</v>
      </c>
      <c r="AV756" s="316">
        <v>500000</v>
      </c>
      <c r="AX756" s="154" t="s">
        <v>6215</v>
      </c>
      <c r="AY756" s="154" t="s">
        <v>6215</v>
      </c>
      <c r="AZ756" s="154" t="s">
        <v>6215</v>
      </c>
      <c r="BA756" s="154" t="s">
        <v>6215</v>
      </c>
      <c r="BB756" s="154" t="s">
        <v>6215</v>
      </c>
      <c r="BC756" s="154" t="s">
        <v>10879</v>
      </c>
      <c r="BD756" s="154" t="s">
        <v>6774</v>
      </c>
      <c r="BE756" s="154" t="s">
        <v>6218</v>
      </c>
      <c r="BF756" s="154" t="s">
        <v>8686</v>
      </c>
    </row>
    <row r="757" spans="1:59" x14ac:dyDescent="0.35">
      <c r="A757" s="98" t="s">
        <v>7182</v>
      </c>
      <c r="B757" s="17">
        <v>45093.421747685185</v>
      </c>
      <c r="C757" s="98" t="s">
        <v>3787</v>
      </c>
      <c r="D757" s="98" t="s">
        <v>6998</v>
      </c>
      <c r="E757" s="98" t="s">
        <v>256</v>
      </c>
      <c r="F757" s="98" t="s">
        <v>6286</v>
      </c>
      <c r="G757" s="98" t="s">
        <v>1245</v>
      </c>
      <c r="H757" s="115">
        <v>2021</v>
      </c>
      <c r="I757" s="98" t="s">
        <v>6294</v>
      </c>
      <c r="J757" s="98" t="s">
        <v>6215</v>
      </c>
      <c r="K757" s="98" t="s">
        <v>6216</v>
      </c>
      <c r="L757" s="98" t="s">
        <v>6218</v>
      </c>
      <c r="M757" s="98" t="s">
        <v>6231</v>
      </c>
      <c r="O757" s="98" t="s">
        <v>6218</v>
      </c>
      <c r="S757" s="107">
        <v>186</v>
      </c>
      <c r="T757" s="98" t="s">
        <v>6215</v>
      </c>
      <c r="V757" s="98" t="s">
        <v>6218</v>
      </c>
      <c r="W757" s="98" t="s">
        <v>6268</v>
      </c>
      <c r="AB757" s="98">
        <v>6</v>
      </c>
      <c r="AC757" s="98" t="s">
        <v>6474</v>
      </c>
      <c r="AD757" s="98" t="s">
        <v>6999</v>
      </c>
      <c r="AJ757" s="18"/>
      <c r="AK757" s="18"/>
      <c r="AN757" s="98" t="s">
        <v>6262</v>
      </c>
      <c r="AP757" s="272">
        <v>5000</v>
      </c>
      <c r="AQ757" s="113">
        <f t="shared" si="37"/>
        <v>116.06825742082405</v>
      </c>
      <c r="AR757" s="273">
        <v>5000</v>
      </c>
      <c r="AS757" s="141" t="s">
        <v>6223</v>
      </c>
      <c r="AT757" s="274">
        <v>30000</v>
      </c>
      <c r="AU757" s="273">
        <v>300000</v>
      </c>
      <c r="AV757" s="273">
        <v>120000</v>
      </c>
      <c r="AX757" s="98" t="s">
        <v>6218</v>
      </c>
      <c r="AY757" s="98" t="s">
        <v>6215</v>
      </c>
      <c r="AZ757" s="98" t="s">
        <v>6218</v>
      </c>
      <c r="BA757" s="98" t="s">
        <v>6215</v>
      </c>
      <c r="BB757" s="98" t="s">
        <v>6215</v>
      </c>
      <c r="BD757" s="98" t="s">
        <v>7000</v>
      </c>
      <c r="BF757" s="98" t="s">
        <v>6235</v>
      </c>
      <c r="BG757" s="98" t="s">
        <v>7001</v>
      </c>
    </row>
    <row r="758" spans="1:59" x14ac:dyDescent="0.35">
      <c r="A758" s="98" t="s">
        <v>9295</v>
      </c>
      <c r="B758" s="17">
        <v>45446.57472222222</v>
      </c>
      <c r="C758" t="s">
        <v>9276</v>
      </c>
      <c r="D758" t="s">
        <v>7622</v>
      </c>
      <c r="E758" s="98" t="s">
        <v>14</v>
      </c>
      <c r="F758" t="s">
        <v>6213</v>
      </c>
      <c r="G758" t="s">
        <v>1248</v>
      </c>
      <c r="H758" s="115">
        <v>2022</v>
      </c>
      <c r="I758" t="s">
        <v>6230</v>
      </c>
      <c r="J758" t="s">
        <v>6215</v>
      </c>
      <c r="K758" t="s">
        <v>6216</v>
      </c>
      <c r="L758" t="s">
        <v>6215</v>
      </c>
      <c r="M758" t="s">
        <v>6217</v>
      </c>
      <c r="O758" t="s">
        <v>6215</v>
      </c>
      <c r="P758"/>
      <c r="Q758" s="107">
        <v>35</v>
      </c>
      <c r="R758" s="107">
        <v>30</v>
      </c>
      <c r="S758" s="107">
        <f>SUM(Q758:R758)</f>
        <v>65</v>
      </c>
      <c r="T758" s="98" t="s">
        <v>6215</v>
      </c>
      <c r="U758" t="s">
        <v>6474</v>
      </c>
      <c r="V758" t="s">
        <v>6218</v>
      </c>
      <c r="W758" t="s">
        <v>6219</v>
      </c>
      <c r="Y758" s="98">
        <v>2</v>
      </c>
      <c r="Z758" s="98">
        <v>2</v>
      </c>
      <c r="AA758" s="98">
        <v>1</v>
      </c>
      <c r="AB758" s="98">
        <f>SUM(Y758:AA758)</f>
        <v>5</v>
      </c>
      <c r="AC758" t="s">
        <v>6246</v>
      </c>
      <c r="AD758" t="s">
        <v>9277</v>
      </c>
      <c r="AF758" s="12">
        <v>1</v>
      </c>
      <c r="AG758" s="12">
        <v>6</v>
      </c>
      <c r="AH758" s="12">
        <f>AF758+AG758</f>
        <v>7</v>
      </c>
      <c r="AJ758" s="238">
        <v>8000</v>
      </c>
      <c r="AK758" s="238">
        <v>5000</v>
      </c>
      <c r="AL758" t="s">
        <v>8267</v>
      </c>
      <c r="AM758" t="s">
        <v>6215</v>
      </c>
      <c r="AN758" t="s">
        <v>6262</v>
      </c>
      <c r="AP758" s="238">
        <v>3500</v>
      </c>
      <c r="AQ758" s="113">
        <f t="shared" si="37"/>
        <v>81.247780194576833</v>
      </c>
      <c r="AR758" s="238">
        <v>22000</v>
      </c>
      <c r="AS758" s="141" t="s">
        <v>6223</v>
      </c>
      <c r="AT758" s="282">
        <v>1500</v>
      </c>
      <c r="AU758" s="283">
        <v>80000</v>
      </c>
      <c r="AV758" s="283">
        <v>50000</v>
      </c>
      <c r="AX758" t="s">
        <v>6215</v>
      </c>
      <c r="AY758" t="s">
        <v>6215</v>
      </c>
      <c r="AZ758" t="s">
        <v>6215</v>
      </c>
      <c r="BA758" t="s">
        <v>6215</v>
      </c>
      <c r="BB758" t="s">
        <v>6218</v>
      </c>
      <c r="BC758" t="s">
        <v>9278</v>
      </c>
      <c r="BD758" t="s">
        <v>9279</v>
      </c>
      <c r="BE758" t="s">
        <v>6215</v>
      </c>
      <c r="BF758" t="s">
        <v>6235</v>
      </c>
    </row>
    <row r="759" spans="1:59" x14ac:dyDescent="0.35">
      <c r="A759" s="98" t="s">
        <v>10956</v>
      </c>
      <c r="B759" s="117">
        <v>45747.589849537035</v>
      </c>
      <c r="C759" s="154" t="s">
        <v>4755</v>
      </c>
      <c r="D759" s="154" t="s">
        <v>11119</v>
      </c>
      <c r="E759" s="244" t="s">
        <v>2861</v>
      </c>
      <c r="F759" s="154" t="s">
        <v>6725</v>
      </c>
      <c r="G759" s="154" t="s">
        <v>1245</v>
      </c>
      <c r="H759" s="115">
        <v>2010</v>
      </c>
      <c r="I759" s="154" t="s">
        <v>6294</v>
      </c>
      <c r="J759" s="154" t="s">
        <v>6215</v>
      </c>
      <c r="K759" s="154" t="s">
        <v>6216</v>
      </c>
      <c r="L759" s="154" t="s">
        <v>6215</v>
      </c>
      <c r="M759" s="154" t="s">
        <v>6267</v>
      </c>
      <c r="O759" s="154" t="s">
        <v>6215</v>
      </c>
      <c r="Q759" s="107">
        <v>60</v>
      </c>
      <c r="R759" s="107">
        <v>170</v>
      </c>
      <c r="S759" s="107">
        <v>230</v>
      </c>
      <c r="T759" s="154" t="s">
        <v>6215</v>
      </c>
      <c r="U759" s="154" t="s">
        <v>8150</v>
      </c>
      <c r="V759" s="154" t="s">
        <v>6215</v>
      </c>
      <c r="W759" s="154" t="s">
        <v>6219</v>
      </c>
      <c r="Y759" s="98">
        <v>60</v>
      </c>
      <c r="Z759" s="98">
        <v>170</v>
      </c>
      <c r="AA759" s="98">
        <v>2</v>
      </c>
      <c r="AB759" s="98">
        <f>Y759+Z759+AA759</f>
        <v>232</v>
      </c>
      <c r="AC759" s="154" t="s">
        <v>6246</v>
      </c>
      <c r="AD759" s="154" t="s">
        <v>6552</v>
      </c>
      <c r="AF759" s="315">
        <v>3</v>
      </c>
      <c r="AG759" s="315">
        <v>12</v>
      </c>
      <c r="AH759" s="12">
        <f>SUM(AF759:AG759)</f>
        <v>15</v>
      </c>
      <c r="AJ759" s="316">
        <v>7000</v>
      </c>
      <c r="AK759" s="316">
        <v>8000</v>
      </c>
      <c r="AL759" s="154" t="s">
        <v>8363</v>
      </c>
      <c r="AM759" s="154" t="s">
        <v>6215</v>
      </c>
      <c r="AN759" s="154" t="s">
        <v>6248</v>
      </c>
      <c r="AP759" s="316">
        <v>4500</v>
      </c>
      <c r="AQ759" s="113">
        <f t="shared" si="37"/>
        <v>104.46143167874165</v>
      </c>
      <c r="AR759" s="316"/>
      <c r="AS759" s="141" t="s">
        <v>6223</v>
      </c>
      <c r="AT759" s="316">
        <v>5000</v>
      </c>
      <c r="AU759" s="316">
        <v>120000</v>
      </c>
      <c r="AV759" s="316">
        <v>50000</v>
      </c>
      <c r="AX759" s="154" t="s">
        <v>6215</v>
      </c>
      <c r="AY759" s="154" t="s">
        <v>6215</v>
      </c>
      <c r="AZ759" s="154" t="s">
        <v>6215</v>
      </c>
      <c r="BA759" s="154" t="s">
        <v>6215</v>
      </c>
      <c r="BB759" s="154" t="s">
        <v>6215</v>
      </c>
      <c r="BC759" s="154" t="s">
        <v>10665</v>
      </c>
      <c r="BD759" s="154" t="s">
        <v>10554</v>
      </c>
      <c r="BE759" s="154" t="s">
        <v>6215</v>
      </c>
      <c r="BF759" s="154" t="s">
        <v>9019</v>
      </c>
    </row>
    <row r="760" spans="1:59" x14ac:dyDescent="0.35">
      <c r="A760" s="98" t="s">
        <v>6997</v>
      </c>
      <c r="B760" s="17">
        <v>45148.500914351855</v>
      </c>
      <c r="C760" s="242" t="s">
        <v>7806</v>
      </c>
      <c r="D760" s="242" t="s">
        <v>7807</v>
      </c>
      <c r="E760" s="98" t="s">
        <v>139</v>
      </c>
      <c r="F760" s="242" t="s">
        <v>6213</v>
      </c>
      <c r="G760" s="98" t="s">
        <v>1245</v>
      </c>
      <c r="H760" s="115">
        <v>2018</v>
      </c>
      <c r="I760" s="98" t="s">
        <v>6230</v>
      </c>
      <c r="J760" s="98" t="s">
        <v>6215</v>
      </c>
      <c r="K760" s="98" t="s">
        <v>6216</v>
      </c>
      <c r="L760" s="98" t="s">
        <v>6215</v>
      </c>
      <c r="M760" s="98" t="s">
        <v>6217</v>
      </c>
      <c r="O760" s="98" t="s">
        <v>6215</v>
      </c>
      <c r="S760" s="107">
        <v>78</v>
      </c>
      <c r="T760" s="98" t="s">
        <v>6215</v>
      </c>
      <c r="V760" s="98" t="s">
        <v>6218</v>
      </c>
      <c r="W760" s="98" t="s">
        <v>6219</v>
      </c>
      <c r="AB760" s="98">
        <v>4</v>
      </c>
      <c r="AC760" s="98" t="s">
        <v>6254</v>
      </c>
      <c r="AD760" s="98" t="s">
        <v>6569</v>
      </c>
      <c r="AJ760" s="18"/>
      <c r="AK760" s="18"/>
      <c r="AM760" s="98" t="s">
        <v>6215</v>
      </c>
      <c r="AN760" s="98" t="s">
        <v>6262</v>
      </c>
      <c r="AP760" s="264">
        <v>5000</v>
      </c>
      <c r="AQ760" s="113">
        <f t="shared" si="37"/>
        <v>116.06825742082405</v>
      </c>
      <c r="AR760" s="18">
        <v>7000</v>
      </c>
      <c r="AS760" s="141" t="s">
        <v>6223</v>
      </c>
      <c r="AT760" s="96"/>
      <c r="AU760" s="18">
        <v>117000</v>
      </c>
      <c r="AV760" s="18"/>
      <c r="AX760" s="98" t="s">
        <v>6215</v>
      </c>
      <c r="AY760" s="98" t="s">
        <v>6215</v>
      </c>
      <c r="AZ760" s="98" t="s">
        <v>6215</v>
      </c>
      <c r="BA760" s="98" t="s">
        <v>6218</v>
      </c>
      <c r="BB760" s="98" t="s">
        <v>6218</v>
      </c>
      <c r="BD760" s="98" t="s">
        <v>7808</v>
      </c>
      <c r="BF760" s="98" t="s">
        <v>6299</v>
      </c>
      <c r="BG760" s="98" t="s">
        <v>7809</v>
      </c>
    </row>
    <row r="761" spans="1:59" x14ac:dyDescent="0.35">
      <c r="A761" s="98" t="s">
        <v>9225</v>
      </c>
      <c r="B761" s="17">
        <v>45435.515833333331</v>
      </c>
      <c r="C761" t="s">
        <v>2270</v>
      </c>
      <c r="D761" t="s">
        <v>9211</v>
      </c>
      <c r="E761" s="98" t="s">
        <v>306</v>
      </c>
      <c r="F761" t="s">
        <v>6334</v>
      </c>
      <c r="G761" t="s">
        <v>1248</v>
      </c>
      <c r="H761" s="115">
        <v>2019</v>
      </c>
      <c r="I761" t="s">
        <v>6214</v>
      </c>
      <c r="J761" t="s">
        <v>6215</v>
      </c>
      <c r="K761" t="s">
        <v>6216</v>
      </c>
      <c r="L761" t="s">
        <v>6215</v>
      </c>
      <c r="M761" t="s">
        <v>6217</v>
      </c>
      <c r="N761"/>
      <c r="O761" t="s">
        <v>6215</v>
      </c>
      <c r="S761" s="107">
        <v>270</v>
      </c>
      <c r="T761" s="98" t="s">
        <v>6215</v>
      </c>
      <c r="U761" t="s">
        <v>7390</v>
      </c>
      <c r="V761" t="s">
        <v>6218</v>
      </c>
      <c r="W761" t="s">
        <v>6219</v>
      </c>
      <c r="Y761" s="98">
        <v>4</v>
      </c>
      <c r="Z761" s="98">
        <v>5</v>
      </c>
      <c r="AA761" s="98">
        <v>3</v>
      </c>
      <c r="AB761" s="98">
        <f>Y761+Z761+AA761</f>
        <v>12</v>
      </c>
      <c r="AC761" t="s">
        <v>6220</v>
      </c>
      <c r="AD761" t="s">
        <v>8468</v>
      </c>
      <c r="AF761" s="12">
        <v>4</v>
      </c>
      <c r="AG761" s="12">
        <v>9</v>
      </c>
      <c r="AH761" s="12">
        <f>AF761+AG761</f>
        <v>13</v>
      </c>
      <c r="AJ761" s="307">
        <v>15000</v>
      </c>
      <c r="AK761" s="307">
        <v>6000</v>
      </c>
      <c r="AL761" t="s">
        <v>8267</v>
      </c>
      <c r="AM761" t="s">
        <v>6215</v>
      </c>
      <c r="AN761" t="s">
        <v>6262</v>
      </c>
      <c r="AP761" s="113">
        <v>4000</v>
      </c>
      <c r="AQ761" s="113">
        <f t="shared" si="37"/>
        <v>92.85460593665924</v>
      </c>
      <c r="AR761" s="113">
        <v>6000</v>
      </c>
      <c r="AS761" s="141" t="s">
        <v>6223</v>
      </c>
      <c r="AT761" s="306">
        <v>54000</v>
      </c>
      <c r="AU761" s="307">
        <v>150000</v>
      </c>
      <c r="AV761" s="307">
        <v>90000</v>
      </c>
      <c r="AX761" t="s">
        <v>6215</v>
      </c>
      <c r="AY761" t="s">
        <v>6215</v>
      </c>
      <c r="AZ761" t="s">
        <v>6215</v>
      </c>
      <c r="BA761" t="s">
        <v>6215</v>
      </c>
      <c r="BB761" t="s">
        <v>6215</v>
      </c>
      <c r="BC761" t="s">
        <v>9040</v>
      </c>
      <c r="BD761" t="s">
        <v>9212</v>
      </c>
      <c r="BE761" t="s">
        <v>6218</v>
      </c>
      <c r="BF761" t="s">
        <v>8110</v>
      </c>
    </row>
    <row r="762" spans="1:59" x14ac:dyDescent="0.35">
      <c r="A762" s="98" t="s">
        <v>10494</v>
      </c>
      <c r="B762" s="17">
        <v>45637.752326388887</v>
      </c>
      <c r="C762" s="154" t="s">
        <v>3944</v>
      </c>
      <c r="D762" s="154" t="s">
        <v>10685</v>
      </c>
      <c r="E762" s="244" t="s">
        <v>32</v>
      </c>
      <c r="F762" s="154" t="s">
        <v>6213</v>
      </c>
      <c r="G762" s="154" t="s">
        <v>1245</v>
      </c>
      <c r="H762" s="115">
        <v>2011</v>
      </c>
      <c r="I762" s="154" t="s">
        <v>6214</v>
      </c>
      <c r="J762" s="154" t="s">
        <v>6215</v>
      </c>
      <c r="K762" s="154" t="s">
        <v>6216</v>
      </c>
      <c r="L762" s="154" t="s">
        <v>6215</v>
      </c>
      <c r="M762" s="154" t="s">
        <v>6217</v>
      </c>
      <c r="O762" s="154" t="s">
        <v>6215</v>
      </c>
      <c r="Q762" s="243">
        <v>150</v>
      </c>
      <c r="R762" s="243">
        <v>100</v>
      </c>
      <c r="S762" s="107">
        <f>Q762+R762</f>
        <v>250</v>
      </c>
      <c r="T762" s="154" t="s">
        <v>6215</v>
      </c>
      <c r="U762" s="154" t="s">
        <v>7390</v>
      </c>
      <c r="V762" s="154" t="s">
        <v>6215</v>
      </c>
      <c r="W762" s="154" t="s">
        <v>6219</v>
      </c>
      <c r="Y762" s="244">
        <v>2</v>
      </c>
      <c r="Z762" s="244">
        <v>3</v>
      </c>
      <c r="AA762" s="244">
        <v>2</v>
      </c>
      <c r="AB762" s="98">
        <f>SUM(Y762:AA762)</f>
        <v>7</v>
      </c>
      <c r="AC762" s="154" t="s">
        <v>6220</v>
      </c>
      <c r="AD762" s="154" t="s">
        <v>9860</v>
      </c>
      <c r="AF762" s="315">
        <v>3</v>
      </c>
      <c r="AG762" s="315">
        <v>7</v>
      </c>
      <c r="AH762" s="12">
        <f>SUM(AF762:AG762)</f>
        <v>10</v>
      </c>
      <c r="AJ762" s="316">
        <v>11000</v>
      </c>
      <c r="AK762" s="316">
        <v>6500</v>
      </c>
      <c r="AL762" s="154" t="s">
        <v>8267</v>
      </c>
      <c r="AM762" s="154" t="s">
        <v>6215</v>
      </c>
      <c r="AN762" s="154" t="s">
        <v>6233</v>
      </c>
      <c r="AP762" s="316">
        <v>3000</v>
      </c>
      <c r="AQ762" s="113">
        <f t="shared" si="37"/>
        <v>69.640954452494427</v>
      </c>
      <c r="AR762" s="316">
        <v>4500</v>
      </c>
      <c r="AS762" s="141" t="s">
        <v>6223</v>
      </c>
      <c r="AT762" s="316">
        <v>200000</v>
      </c>
      <c r="AU762" s="316">
        <v>150000</v>
      </c>
      <c r="AV762" s="316">
        <v>100000</v>
      </c>
      <c r="AX762" s="154" t="s">
        <v>6215</v>
      </c>
      <c r="AY762" s="154" t="s">
        <v>6215</v>
      </c>
      <c r="AZ762" s="154" t="s">
        <v>6215</v>
      </c>
      <c r="BA762" s="154" t="s">
        <v>6215</v>
      </c>
      <c r="BB762" s="154" t="s">
        <v>6215</v>
      </c>
      <c r="BC762" s="154" t="s">
        <v>6774</v>
      </c>
      <c r="BD762" s="154" t="s">
        <v>6774</v>
      </c>
      <c r="BE762" s="154" t="s">
        <v>6218</v>
      </c>
      <c r="BF762" s="154" t="s">
        <v>9663</v>
      </c>
    </row>
    <row r="763" spans="1:59" x14ac:dyDescent="0.35">
      <c r="A763" s="98" t="s">
        <v>9962</v>
      </c>
      <c r="B763" s="17">
        <v>45527.712881944448</v>
      </c>
      <c r="C763" s="154" t="s">
        <v>10163</v>
      </c>
      <c r="D763" s="154" t="s">
        <v>10164</v>
      </c>
      <c r="E763" s="244" t="s">
        <v>2680</v>
      </c>
      <c r="F763" s="154" t="s">
        <v>6629</v>
      </c>
      <c r="G763" s="154" t="s">
        <v>1248</v>
      </c>
      <c r="H763" s="115">
        <v>1999</v>
      </c>
      <c r="I763" s="154" t="s">
        <v>6294</v>
      </c>
      <c r="J763" s="154" t="s">
        <v>6215</v>
      </c>
      <c r="K763" s="154" t="s">
        <v>6216</v>
      </c>
      <c r="L763" s="154" t="s">
        <v>6215</v>
      </c>
      <c r="M763" s="154" t="s">
        <v>6231</v>
      </c>
      <c r="O763" s="154" t="s">
        <v>6215</v>
      </c>
      <c r="Q763" s="243">
        <v>35</v>
      </c>
      <c r="R763" s="243">
        <v>45</v>
      </c>
      <c r="S763" s="243">
        <f>Q763+R763</f>
        <v>80</v>
      </c>
      <c r="T763" s="244" t="s">
        <v>6215</v>
      </c>
      <c r="U763" s="154" t="s">
        <v>7390</v>
      </c>
      <c r="V763" s="154" t="s">
        <v>6215</v>
      </c>
      <c r="W763" s="154" t="s">
        <v>6219</v>
      </c>
      <c r="Y763" s="244">
        <v>5</v>
      </c>
      <c r="Z763" s="244">
        <v>4</v>
      </c>
      <c r="AA763" s="244">
        <v>0</v>
      </c>
      <c r="AB763" s="98">
        <f>Y763+Z763+AA763</f>
        <v>9</v>
      </c>
      <c r="AC763" s="154" t="s">
        <v>6220</v>
      </c>
      <c r="AD763" s="154" t="s">
        <v>8085</v>
      </c>
      <c r="AF763" s="315">
        <v>4</v>
      </c>
      <c r="AG763" s="315">
        <v>6</v>
      </c>
      <c r="AH763" s="12">
        <f>AF763+AG763</f>
        <v>10</v>
      </c>
      <c r="AJ763" s="316">
        <v>8000</v>
      </c>
      <c r="AK763" s="316">
        <v>5000</v>
      </c>
      <c r="AL763" s="154" t="s">
        <v>8251</v>
      </c>
      <c r="AM763" s="154" t="s">
        <v>6215</v>
      </c>
      <c r="AN763" s="154" t="s">
        <v>6248</v>
      </c>
      <c r="AP763" s="316">
        <v>6300</v>
      </c>
      <c r="AQ763" s="113">
        <f t="shared" si="37"/>
        <v>146.24600435023831</v>
      </c>
      <c r="AR763" s="316">
        <v>6300</v>
      </c>
      <c r="AS763" s="141" t="s">
        <v>6223</v>
      </c>
      <c r="AT763" s="317">
        <v>8000</v>
      </c>
      <c r="AU763" s="317">
        <v>100000</v>
      </c>
      <c r="AV763" s="317">
        <v>60000</v>
      </c>
      <c r="AW763" s="154"/>
      <c r="AX763" s="154" t="s">
        <v>6215</v>
      </c>
      <c r="AY763" s="154" t="s">
        <v>6215</v>
      </c>
      <c r="AZ763" s="154" t="s">
        <v>6215</v>
      </c>
      <c r="BA763" s="154" t="s">
        <v>6215</v>
      </c>
      <c r="BB763" s="154" t="s">
        <v>6218</v>
      </c>
      <c r="BC763" s="154" t="s">
        <v>10165</v>
      </c>
      <c r="BD763" s="154" t="s">
        <v>10166</v>
      </c>
      <c r="BE763" s="154" t="s">
        <v>6215</v>
      </c>
      <c r="BF763" s="154" t="s">
        <v>10167</v>
      </c>
    </row>
    <row r="764" spans="1:59" x14ac:dyDescent="0.35">
      <c r="A764" s="98" t="s">
        <v>11070</v>
      </c>
      <c r="B764" s="117">
        <v>45733.689027777778</v>
      </c>
      <c r="C764" s="154" t="s">
        <v>4441</v>
      </c>
      <c r="D764" s="154" t="s">
        <v>11009</v>
      </c>
      <c r="E764" s="98" t="s">
        <v>1590</v>
      </c>
      <c r="F764" s="154" t="s">
        <v>6689</v>
      </c>
      <c r="G764" s="154" t="s">
        <v>1245</v>
      </c>
      <c r="H764" s="115">
        <v>2015</v>
      </c>
      <c r="I764" s="154" t="s">
        <v>6214</v>
      </c>
      <c r="J764" s="154" t="s">
        <v>6215</v>
      </c>
      <c r="K764" s="154" t="s">
        <v>6216</v>
      </c>
      <c r="L764" s="154" t="s">
        <v>6215</v>
      </c>
      <c r="M764" s="154" t="s">
        <v>6217</v>
      </c>
      <c r="O764" s="154" t="s">
        <v>6215</v>
      </c>
      <c r="Q764" s="107">
        <v>56</v>
      </c>
      <c r="R764" s="107">
        <v>60</v>
      </c>
      <c r="S764" s="107">
        <v>116</v>
      </c>
      <c r="T764" s="154" t="s">
        <v>6215</v>
      </c>
      <c r="U764" s="154" t="s">
        <v>8150</v>
      </c>
      <c r="V764" s="154" t="s">
        <v>6215</v>
      </c>
      <c r="W764" s="154" t="s">
        <v>6219</v>
      </c>
      <c r="Y764" s="98">
        <v>4</v>
      </c>
      <c r="Z764" s="98">
        <v>4</v>
      </c>
      <c r="AA764" s="98">
        <v>2</v>
      </c>
      <c r="AB764" s="98">
        <f>Y764+Z764+AA764</f>
        <v>10</v>
      </c>
      <c r="AC764" s="154" t="s">
        <v>6220</v>
      </c>
      <c r="AD764" s="154" t="s">
        <v>7993</v>
      </c>
      <c r="AF764" s="315">
        <v>4</v>
      </c>
      <c r="AG764" s="315">
        <v>7</v>
      </c>
      <c r="AH764" s="12">
        <f>SUM(AF764:AG764)</f>
        <v>11</v>
      </c>
      <c r="AJ764" s="316">
        <v>15000</v>
      </c>
      <c r="AK764" s="316">
        <v>9000</v>
      </c>
      <c r="AL764" s="154" t="s">
        <v>8449</v>
      </c>
      <c r="AM764" s="154" t="s">
        <v>6215</v>
      </c>
      <c r="AN764" s="154" t="s">
        <v>6262</v>
      </c>
      <c r="AP764" s="316">
        <v>3500</v>
      </c>
      <c r="AQ764" s="113">
        <f t="shared" si="37"/>
        <v>81.247780194576833</v>
      </c>
      <c r="AR764" s="316">
        <v>8500</v>
      </c>
      <c r="AS764" s="141" t="s">
        <v>6223</v>
      </c>
      <c r="AT764" s="316">
        <v>60000</v>
      </c>
      <c r="AU764" s="316">
        <v>350000</v>
      </c>
      <c r="AV764" s="316">
        <v>200000</v>
      </c>
      <c r="AX764" s="154" t="s">
        <v>6215</v>
      </c>
      <c r="AY764" s="154" t="s">
        <v>6215</v>
      </c>
      <c r="AZ764" s="154" t="s">
        <v>6215</v>
      </c>
      <c r="BA764" s="154" t="s">
        <v>6215</v>
      </c>
      <c r="BB764" s="154" t="s">
        <v>6218</v>
      </c>
      <c r="BC764" s="154" t="s">
        <v>6774</v>
      </c>
      <c r="BD764" s="154" t="s">
        <v>6774</v>
      </c>
      <c r="BE764" s="154" t="s">
        <v>6215</v>
      </c>
      <c r="BF764" s="154" t="s">
        <v>11010</v>
      </c>
    </row>
    <row r="765" spans="1:59" x14ac:dyDescent="0.35">
      <c r="A765" s="98" t="s">
        <v>11296</v>
      </c>
      <c r="B765" s="117">
        <v>45754.663923611108</v>
      </c>
      <c r="C765" s="98" t="s">
        <v>4928</v>
      </c>
      <c r="D765" s="98" t="s">
        <v>6303</v>
      </c>
      <c r="E765" s="244" t="s">
        <v>146</v>
      </c>
      <c r="F765" s="98" t="s">
        <v>6213</v>
      </c>
      <c r="G765" s="98" t="s">
        <v>1248</v>
      </c>
      <c r="H765" s="98">
        <v>2017</v>
      </c>
      <c r="I765" s="98" t="s">
        <v>6230</v>
      </c>
      <c r="J765" s="98" t="s">
        <v>6215</v>
      </c>
      <c r="K765" s="98" t="s">
        <v>6216</v>
      </c>
      <c r="L765" s="98" t="s">
        <v>6218</v>
      </c>
      <c r="M765" s="98" t="s">
        <v>6231</v>
      </c>
      <c r="O765" s="98" t="s">
        <v>6215</v>
      </c>
      <c r="Q765" s="129">
        <v>67</v>
      </c>
      <c r="R765" s="129">
        <v>67</v>
      </c>
      <c r="S765" s="107">
        <v>134</v>
      </c>
      <c r="T765" s="98" t="s">
        <v>6215</v>
      </c>
      <c r="U765" s="98" t="s">
        <v>7390</v>
      </c>
      <c r="V765" s="98" t="s">
        <v>6218</v>
      </c>
      <c r="W765" s="98" t="s">
        <v>6268</v>
      </c>
      <c r="Y765" s="98" t="s">
        <v>6992</v>
      </c>
      <c r="Z765" s="98" t="s">
        <v>6992</v>
      </c>
      <c r="AA765" s="98" t="s">
        <v>6944</v>
      </c>
      <c r="AB765" s="98">
        <f>Y765+Z765+AA765</f>
        <v>5</v>
      </c>
      <c r="AC765" s="154" t="s">
        <v>6231</v>
      </c>
      <c r="AD765" s="154" t="s">
        <v>9409</v>
      </c>
      <c r="AF765" s="12" t="s">
        <v>6630</v>
      </c>
      <c r="AG765" s="12" t="s">
        <v>6992</v>
      </c>
      <c r="AH765" s="12">
        <f>AF765+AG765</f>
        <v>7</v>
      </c>
      <c r="AJ765" s="352" t="s">
        <v>11206</v>
      </c>
      <c r="AK765" s="12" t="s">
        <v>11128</v>
      </c>
      <c r="AL765" s="98" t="s">
        <v>8267</v>
      </c>
      <c r="AM765" s="98" t="s">
        <v>6215</v>
      </c>
      <c r="AN765" s="98" t="s">
        <v>6262</v>
      </c>
      <c r="AP765" s="315">
        <v>10500</v>
      </c>
      <c r="AQ765" s="113">
        <f t="shared" si="37"/>
        <v>243.74334058373049</v>
      </c>
      <c r="AR765" s="315">
        <v>13500</v>
      </c>
      <c r="AS765" s="154" t="s">
        <v>6223</v>
      </c>
      <c r="AT765" s="12" t="s">
        <v>11230</v>
      </c>
      <c r="AU765" s="284" t="s">
        <v>11130</v>
      </c>
      <c r="AV765" s="12" t="s">
        <v>11131</v>
      </c>
      <c r="AX765" s="98" t="s">
        <v>6215</v>
      </c>
      <c r="AY765" s="98" t="s">
        <v>6215</v>
      </c>
      <c r="AZ765" s="98" t="s">
        <v>6215</v>
      </c>
      <c r="BA765" s="98" t="s">
        <v>6215</v>
      </c>
      <c r="BB765" s="98" t="s">
        <v>6215</v>
      </c>
      <c r="BC765" s="98" t="s">
        <v>11107</v>
      </c>
      <c r="BD765" s="98" t="s">
        <v>11108</v>
      </c>
      <c r="BE765" s="98" t="s">
        <v>6218</v>
      </c>
      <c r="BF765" s="98" t="s">
        <v>11109</v>
      </c>
    </row>
    <row r="766" spans="1:59" x14ac:dyDescent="0.35">
      <c r="A766" s="98" t="s">
        <v>9444</v>
      </c>
      <c r="B766" s="17">
        <v>45458.630462962959</v>
      </c>
      <c r="C766" t="s">
        <v>2452</v>
      </c>
      <c r="D766" t="s">
        <v>9402</v>
      </c>
      <c r="E766" s="98" t="s">
        <v>1135</v>
      </c>
      <c r="F766" t="s">
        <v>6394</v>
      </c>
      <c r="G766" t="s">
        <v>1245</v>
      </c>
      <c r="H766" s="115">
        <v>2017</v>
      </c>
      <c r="I766" t="s">
        <v>6294</v>
      </c>
      <c r="J766" t="s">
        <v>6215</v>
      </c>
      <c r="K766" t="s">
        <v>6216</v>
      </c>
      <c r="L766" t="s">
        <v>6215</v>
      </c>
      <c r="M766" t="s">
        <v>6231</v>
      </c>
      <c r="O766" t="s">
        <v>6215</v>
      </c>
      <c r="P766"/>
      <c r="Q766" s="107">
        <v>42</v>
      </c>
      <c r="R766" s="107">
        <v>39</v>
      </c>
      <c r="S766" s="107">
        <f>SUM(Q766:R766)</f>
        <v>81</v>
      </c>
      <c r="T766" s="98" t="s">
        <v>6215</v>
      </c>
      <c r="U766" t="s">
        <v>7390</v>
      </c>
      <c r="V766" t="s">
        <v>6218</v>
      </c>
      <c r="W766" t="s">
        <v>6219</v>
      </c>
      <c r="Y766" s="98">
        <v>2</v>
      </c>
      <c r="Z766" s="98">
        <v>3</v>
      </c>
      <c r="AA766" s="98">
        <v>3</v>
      </c>
      <c r="AB766" s="98">
        <f>SUM(Y766:AA766)</f>
        <v>8</v>
      </c>
      <c r="AC766" t="s">
        <v>6757</v>
      </c>
      <c r="AD766" t="s">
        <v>8897</v>
      </c>
      <c r="AF766" s="12">
        <v>3</v>
      </c>
      <c r="AG766" s="12">
        <v>7</v>
      </c>
      <c r="AH766" s="12">
        <f>AF766+AG766</f>
        <v>10</v>
      </c>
      <c r="AJ766" s="238">
        <v>17000</v>
      </c>
      <c r="AK766" s="238">
        <v>80000</v>
      </c>
      <c r="AL766" t="s">
        <v>8267</v>
      </c>
      <c r="AM766" t="s">
        <v>6215</v>
      </c>
      <c r="AN766" t="s">
        <v>6389</v>
      </c>
      <c r="AP766" s="238">
        <v>6250</v>
      </c>
      <c r="AQ766" s="113">
        <f t="shared" si="37"/>
        <v>145.08532177603007</v>
      </c>
      <c r="AR766" s="238">
        <v>65000</v>
      </c>
      <c r="AS766" s="141" t="s">
        <v>6223</v>
      </c>
      <c r="AT766" s="282">
        <v>20000</v>
      </c>
      <c r="AU766" s="282">
        <v>120000</v>
      </c>
      <c r="AV766" s="282">
        <v>500000</v>
      </c>
      <c r="AX766" t="s">
        <v>6215</v>
      </c>
      <c r="AY766" t="s">
        <v>6215</v>
      </c>
      <c r="AZ766" t="s">
        <v>6215</v>
      </c>
      <c r="BA766" t="s">
        <v>6215</v>
      </c>
      <c r="BB766" t="s">
        <v>6215</v>
      </c>
      <c r="BC766" t="s">
        <v>9403</v>
      </c>
      <c r="BD766" t="s">
        <v>9404</v>
      </c>
      <c r="BE766" t="s">
        <v>6218</v>
      </c>
      <c r="BF766" t="s">
        <v>9405</v>
      </c>
    </row>
    <row r="767" spans="1:59" x14ac:dyDescent="0.35">
      <c r="A767" s="98" t="s">
        <v>8602</v>
      </c>
      <c r="B767" s="17">
        <v>45346.558449074073</v>
      </c>
      <c r="C767" s="98" t="s">
        <v>8811</v>
      </c>
      <c r="D767" s="98" t="s">
        <v>8615</v>
      </c>
      <c r="E767" s="98" t="s">
        <v>252</v>
      </c>
      <c r="F767" s="98" t="s">
        <v>6481</v>
      </c>
      <c r="G767" s="98" t="s">
        <v>1245</v>
      </c>
      <c r="H767" s="98">
        <v>2021</v>
      </c>
      <c r="I767" s="98" t="s">
        <v>6214</v>
      </c>
      <c r="J767" s="98" t="s">
        <v>6215</v>
      </c>
      <c r="K767" s="98" t="s">
        <v>6216</v>
      </c>
      <c r="L767" s="98" t="s">
        <v>6218</v>
      </c>
      <c r="M767" s="98" t="s">
        <v>6231</v>
      </c>
      <c r="O767" s="98" t="s">
        <v>6218</v>
      </c>
      <c r="S767" s="107">
        <v>33</v>
      </c>
      <c r="T767" s="98" t="s">
        <v>6218</v>
      </c>
      <c r="U767" s="98" t="s">
        <v>7390</v>
      </c>
      <c r="V767" s="98" t="s">
        <v>6218</v>
      </c>
      <c r="W767" s="98" t="s">
        <v>6219</v>
      </c>
      <c r="Y767" s="98">
        <v>1</v>
      </c>
      <c r="Z767" s="98">
        <v>1</v>
      </c>
      <c r="AA767" s="98">
        <v>1</v>
      </c>
      <c r="AB767" s="98">
        <f>SUM(Y767:AA767)</f>
        <v>3</v>
      </c>
      <c r="AC767" s="98" t="s">
        <v>6220</v>
      </c>
      <c r="AD767" s="98" t="s">
        <v>8812</v>
      </c>
      <c r="AF767" s="12">
        <v>1</v>
      </c>
      <c r="AG767" s="12">
        <v>5</v>
      </c>
      <c r="AH767" s="12">
        <f>SUM(AF767:AG767)</f>
        <v>6</v>
      </c>
      <c r="AJ767" s="18">
        <v>15000</v>
      </c>
      <c r="AK767" s="18">
        <v>8000</v>
      </c>
      <c r="AL767" s="98" t="s">
        <v>8449</v>
      </c>
      <c r="AM767" s="98" t="s">
        <v>6215</v>
      </c>
      <c r="AN767" s="98" t="s">
        <v>6262</v>
      </c>
      <c r="AP767" s="149">
        <v>10000</v>
      </c>
      <c r="AQ767" s="113">
        <f t="shared" si="37"/>
        <v>232.13651484164811</v>
      </c>
      <c r="AR767" s="18">
        <v>10000</v>
      </c>
      <c r="AS767" s="141" t="s">
        <v>6223</v>
      </c>
      <c r="AT767" s="298">
        <v>80000</v>
      </c>
      <c r="AU767" s="18">
        <v>330000</v>
      </c>
      <c r="AV767" s="18">
        <v>80000</v>
      </c>
      <c r="AX767" s="98" t="s">
        <v>6215</v>
      </c>
      <c r="AY767" s="98" t="s">
        <v>6215</v>
      </c>
      <c r="AZ767" s="98" t="s">
        <v>6215</v>
      </c>
      <c r="BA767" s="98" t="s">
        <v>6215</v>
      </c>
      <c r="BB767" s="98" t="s">
        <v>6215</v>
      </c>
      <c r="BC767" s="98" t="s">
        <v>8813</v>
      </c>
      <c r="BD767" s="98" t="s">
        <v>8814</v>
      </c>
      <c r="BE767" s="98" t="s">
        <v>6218</v>
      </c>
      <c r="BF767" s="98" t="s">
        <v>6235</v>
      </c>
      <c r="BG767" s="98" t="s">
        <v>8815</v>
      </c>
    </row>
    <row r="768" spans="1:59" x14ac:dyDescent="0.35">
      <c r="A768" s="98" t="s">
        <v>7805</v>
      </c>
      <c r="B768" s="17">
        <v>45156.672210648147</v>
      </c>
      <c r="C768" s="98" t="s">
        <v>7919</v>
      </c>
      <c r="D768" s="98" t="s">
        <v>7920</v>
      </c>
      <c r="E768" s="235" t="s">
        <v>230</v>
      </c>
      <c r="F768" s="98" t="s">
        <v>6481</v>
      </c>
      <c r="G768" s="98" t="s">
        <v>1248</v>
      </c>
      <c r="H768" s="115">
        <v>2008</v>
      </c>
      <c r="I768" s="98" t="s">
        <v>6230</v>
      </c>
      <c r="J768" s="98" t="s">
        <v>6215</v>
      </c>
      <c r="K768" s="98" t="s">
        <v>6216</v>
      </c>
      <c r="L768" s="98" t="s">
        <v>6215</v>
      </c>
      <c r="M768" s="98" t="s">
        <v>6267</v>
      </c>
      <c r="O768" s="98" t="s">
        <v>6218</v>
      </c>
      <c r="S768" s="107">
        <v>210</v>
      </c>
      <c r="T768" s="98" t="s">
        <v>6215</v>
      </c>
      <c r="V768" s="98" t="s">
        <v>6218</v>
      </c>
      <c r="W768" s="98" t="s">
        <v>6268</v>
      </c>
      <c r="AB768" s="98">
        <v>12</v>
      </c>
      <c r="AC768" s="98" t="s">
        <v>6254</v>
      </c>
      <c r="AD768" s="98" t="s">
        <v>7921</v>
      </c>
      <c r="AJ768" s="18"/>
      <c r="AK768" s="18"/>
      <c r="AM768" s="98" t="s">
        <v>6215</v>
      </c>
      <c r="AN768" s="98" t="s">
        <v>6262</v>
      </c>
      <c r="AP768" s="264">
        <v>5000</v>
      </c>
      <c r="AQ768" s="113">
        <f t="shared" si="37"/>
        <v>116.06825742082405</v>
      </c>
      <c r="AR768" s="18">
        <v>8500</v>
      </c>
      <c r="AS768" s="141" t="s">
        <v>6223</v>
      </c>
      <c r="AT768" s="96"/>
      <c r="AU768" s="18">
        <v>100000</v>
      </c>
      <c r="AV768" s="18"/>
      <c r="AX768" s="98" t="s">
        <v>6215</v>
      </c>
      <c r="AY768" s="98" t="s">
        <v>6215</v>
      </c>
      <c r="AZ768" s="98" t="s">
        <v>6215</v>
      </c>
      <c r="BA768" s="98" t="s">
        <v>6215</v>
      </c>
      <c r="BB768" s="98" t="s">
        <v>6215</v>
      </c>
      <c r="BD768" s="98" t="s">
        <v>7922</v>
      </c>
      <c r="BF768" s="98" t="s">
        <v>6235</v>
      </c>
      <c r="BG768" s="98" t="s">
        <v>7923</v>
      </c>
    </row>
    <row r="769" spans="1:59" x14ac:dyDescent="0.35">
      <c r="A769" s="98" t="s">
        <v>9251</v>
      </c>
      <c r="B769" s="17">
        <v>45439.680185185185</v>
      </c>
      <c r="C769" t="s">
        <v>9222</v>
      </c>
      <c r="D769" t="s">
        <v>9223</v>
      </c>
      <c r="E769" s="98" t="s">
        <v>237</v>
      </c>
      <c r="F769" t="s">
        <v>6531</v>
      </c>
      <c r="G769" t="s">
        <v>1248</v>
      </c>
      <c r="H769" s="115">
        <v>2020</v>
      </c>
      <c r="I769" t="s">
        <v>6294</v>
      </c>
      <c r="J769" t="s">
        <v>6215</v>
      </c>
      <c r="K769" t="s">
        <v>6216</v>
      </c>
      <c r="L769" t="s">
        <v>6218</v>
      </c>
      <c r="M769" t="s">
        <v>6231</v>
      </c>
      <c r="N769"/>
      <c r="O769" t="s">
        <v>6218</v>
      </c>
      <c r="S769" s="107">
        <v>64</v>
      </c>
      <c r="T769" s="98" t="s">
        <v>6215</v>
      </c>
      <c r="U769" t="s">
        <v>6474</v>
      </c>
      <c r="V769" t="s">
        <v>6215</v>
      </c>
      <c r="W769" t="s">
        <v>6268</v>
      </c>
      <c r="Y769" s="98">
        <v>1</v>
      </c>
      <c r="Z769" s="98">
        <v>1</v>
      </c>
      <c r="AA769" s="98">
        <v>0</v>
      </c>
      <c r="AB769" s="98">
        <f>Y769+Z769+AA769</f>
        <v>2</v>
      </c>
      <c r="AC769" t="s">
        <v>6231</v>
      </c>
      <c r="AD769" t="s">
        <v>9224</v>
      </c>
      <c r="AF769" s="12">
        <v>2</v>
      </c>
      <c r="AG769" s="12">
        <v>4</v>
      </c>
      <c r="AH769" s="12">
        <f>AF769+AG769</f>
        <v>6</v>
      </c>
      <c r="AJ769" s="238">
        <v>14000</v>
      </c>
      <c r="AK769" s="238">
        <v>10000</v>
      </c>
      <c r="AL769" t="s">
        <v>8267</v>
      </c>
      <c r="AM769" t="s">
        <v>6215</v>
      </c>
      <c r="AN769" t="s">
        <v>6248</v>
      </c>
      <c r="AP769" s="113">
        <v>4800</v>
      </c>
      <c r="AQ769" s="113">
        <f t="shared" ref="AQ769:AQ771" si="38">(AP769*3)/129.2343</f>
        <v>111.42552712399109</v>
      </c>
      <c r="AR769" s="113">
        <v>5900</v>
      </c>
      <c r="AS769" s="141" t="s">
        <v>6223</v>
      </c>
      <c r="AT769" s="307">
        <v>10000</v>
      </c>
      <c r="AU769" s="238">
        <v>100000</v>
      </c>
      <c r="AV769" s="238">
        <v>50000</v>
      </c>
      <c r="AX769" t="s">
        <v>6215</v>
      </c>
      <c r="AY769" t="s">
        <v>6215</v>
      </c>
      <c r="AZ769" t="s">
        <v>6215</v>
      </c>
      <c r="BA769" t="s">
        <v>6215</v>
      </c>
      <c r="BB769" t="s">
        <v>6218</v>
      </c>
      <c r="BC769" t="s">
        <v>6235</v>
      </c>
      <c r="BD769" t="s">
        <v>6950</v>
      </c>
      <c r="BE769" t="s">
        <v>6218</v>
      </c>
      <c r="BF769" t="s">
        <v>7284</v>
      </c>
    </row>
    <row r="770" spans="1:59" x14ac:dyDescent="0.35">
      <c r="A770" s="98" t="s">
        <v>9228</v>
      </c>
      <c r="B770" s="17">
        <v>45443.488657407404</v>
      </c>
      <c r="C770" t="s">
        <v>9261</v>
      </c>
      <c r="D770" t="s">
        <v>9262</v>
      </c>
      <c r="E770" s="98" t="s">
        <v>14</v>
      </c>
      <c r="F770" t="s">
        <v>6213</v>
      </c>
      <c r="G770" t="s">
        <v>1245</v>
      </c>
      <c r="H770" s="115">
        <v>2002</v>
      </c>
      <c r="I770" t="s">
        <v>6230</v>
      </c>
      <c r="J770" t="s">
        <v>6215</v>
      </c>
      <c r="K770" t="s">
        <v>6216</v>
      </c>
      <c r="L770" t="s">
        <v>6215</v>
      </c>
      <c r="M770" t="s">
        <v>6217</v>
      </c>
      <c r="N770"/>
      <c r="O770" t="s">
        <v>6215</v>
      </c>
      <c r="S770" s="107">
        <v>136</v>
      </c>
      <c r="T770" s="98" t="s">
        <v>6215</v>
      </c>
      <c r="U770" t="s">
        <v>6474</v>
      </c>
      <c r="V770" t="s">
        <v>6218</v>
      </c>
      <c r="W770" t="s">
        <v>6219</v>
      </c>
      <c r="Y770" s="98">
        <v>4</v>
      </c>
      <c r="Z770" s="98">
        <v>2</v>
      </c>
      <c r="AA770" s="98">
        <v>2</v>
      </c>
      <c r="AB770" s="98">
        <f>Y770+Z770+AA770</f>
        <v>8</v>
      </c>
      <c r="AC770" t="s">
        <v>6254</v>
      </c>
      <c r="AD770" t="s">
        <v>9263</v>
      </c>
      <c r="AF770" s="12">
        <v>8</v>
      </c>
      <c r="AG770" s="12">
        <v>4</v>
      </c>
      <c r="AH770" s="12">
        <f>AF770+AG770</f>
        <v>12</v>
      </c>
      <c r="AJ770" s="238">
        <v>6500</v>
      </c>
      <c r="AK770" s="238">
        <v>6000</v>
      </c>
      <c r="AL770" t="s">
        <v>6474</v>
      </c>
      <c r="AM770" t="s">
        <v>6215</v>
      </c>
      <c r="AN770" t="s">
        <v>6262</v>
      </c>
      <c r="AP770" s="113">
        <v>3000</v>
      </c>
      <c r="AQ770" s="113">
        <f t="shared" si="38"/>
        <v>69.640954452494427</v>
      </c>
      <c r="AR770" s="113">
        <v>3500</v>
      </c>
      <c r="AS770" s="141" t="s">
        <v>6223</v>
      </c>
      <c r="AT770" s="306">
        <v>400000</v>
      </c>
      <c r="AU770" s="238">
        <v>250000</v>
      </c>
      <c r="AV770" s="238">
        <v>60000</v>
      </c>
      <c r="AX770" t="s">
        <v>6215</v>
      </c>
      <c r="AY770" t="s">
        <v>6215</v>
      </c>
      <c r="AZ770" t="s">
        <v>6215</v>
      </c>
      <c r="BA770" t="s">
        <v>6215</v>
      </c>
      <c r="BB770" t="s">
        <v>6215</v>
      </c>
      <c r="BC770" t="s">
        <v>7311</v>
      </c>
      <c r="BD770" t="s">
        <v>9064</v>
      </c>
      <c r="BE770" t="s">
        <v>6218</v>
      </c>
      <c r="BF770" t="s">
        <v>7311</v>
      </c>
    </row>
    <row r="771" spans="1:59" x14ac:dyDescent="0.35">
      <c r="A771" s="98" t="s">
        <v>7918</v>
      </c>
      <c r="B771" s="17">
        <v>45173.591828703706</v>
      </c>
      <c r="C771" s="98" t="s">
        <v>7987</v>
      </c>
      <c r="D771" s="98" t="s">
        <v>7988</v>
      </c>
      <c r="E771" s="98" t="s">
        <v>146</v>
      </c>
      <c r="F771" s="98" t="s">
        <v>6213</v>
      </c>
      <c r="G771" s="98" t="s">
        <v>1245</v>
      </c>
      <c r="H771" s="115">
        <v>2014</v>
      </c>
      <c r="I771" s="98" t="s">
        <v>6230</v>
      </c>
      <c r="J771" s="98" t="s">
        <v>6215</v>
      </c>
      <c r="K771" s="98" t="s">
        <v>6216</v>
      </c>
      <c r="L771" s="98" t="s">
        <v>6215</v>
      </c>
      <c r="M771" s="98" t="s">
        <v>6217</v>
      </c>
      <c r="O771" s="98" t="s">
        <v>6215</v>
      </c>
      <c r="S771" s="107">
        <v>165</v>
      </c>
      <c r="T771" s="98" t="s">
        <v>6215</v>
      </c>
      <c r="V771" s="98" t="s">
        <v>6215</v>
      </c>
      <c r="W771" s="98" t="s">
        <v>6219</v>
      </c>
      <c r="AB771" s="98">
        <v>4</v>
      </c>
      <c r="AC771" s="98" t="s">
        <v>6220</v>
      </c>
      <c r="AD771" s="98" t="s">
        <v>7716</v>
      </c>
      <c r="AJ771" s="18"/>
      <c r="AK771" s="18"/>
      <c r="AN771" s="98" t="s">
        <v>6262</v>
      </c>
      <c r="AP771" s="264">
        <v>4000</v>
      </c>
      <c r="AQ771" s="113">
        <f t="shared" si="38"/>
        <v>92.85460593665924</v>
      </c>
      <c r="AR771" s="18">
        <v>6000</v>
      </c>
      <c r="AS771" s="141" t="s">
        <v>6223</v>
      </c>
      <c r="AT771" s="96"/>
      <c r="AU771" s="18"/>
      <c r="AV771" s="18"/>
      <c r="AX771" s="98" t="s">
        <v>6215</v>
      </c>
      <c r="AY771" s="98" t="s">
        <v>6215</v>
      </c>
      <c r="AZ771" s="98" t="s">
        <v>6215</v>
      </c>
      <c r="BA771" s="98" t="s">
        <v>6215</v>
      </c>
      <c r="BB771" s="98" t="s">
        <v>6218</v>
      </c>
      <c r="BD771" s="98" t="s">
        <v>7989</v>
      </c>
      <c r="BF771" s="98" t="s">
        <v>6235</v>
      </c>
      <c r="BG771" s="98" t="s">
        <v>7990</v>
      </c>
    </row>
    <row r="772" spans="1:59" x14ac:dyDescent="0.35">
      <c r="A772" s="98" t="s">
        <v>11544</v>
      </c>
      <c r="B772" s="117">
        <v>45875.507650462961</v>
      </c>
      <c r="C772" s="163" t="s">
        <v>5867</v>
      </c>
      <c r="D772" s="154" t="s">
        <v>10136</v>
      </c>
      <c r="E772" t="s">
        <v>58</v>
      </c>
      <c r="F772" s="154" t="s">
        <v>6286</v>
      </c>
      <c r="G772" s="154" t="s">
        <v>1245</v>
      </c>
      <c r="H772" s="115">
        <v>2021</v>
      </c>
      <c r="I772" s="154" t="s">
        <v>6230</v>
      </c>
      <c r="J772" s="154" t="s">
        <v>6215</v>
      </c>
      <c r="K772" s="154" t="s">
        <v>6216</v>
      </c>
      <c r="L772" s="154" t="s">
        <v>6218</v>
      </c>
      <c r="M772" s="154" t="s">
        <v>6231</v>
      </c>
      <c r="O772" s="154" t="s">
        <v>6218</v>
      </c>
      <c r="Q772" s="129">
        <v>36.621444201312912</v>
      </c>
      <c r="R772" s="129">
        <v>43.378555798687088</v>
      </c>
      <c r="S772" s="107">
        <v>80</v>
      </c>
      <c r="T772" s="154" t="s">
        <v>6215</v>
      </c>
      <c r="U772" s="154" t="s">
        <v>6474</v>
      </c>
      <c r="V772" s="154" t="s">
        <v>6218</v>
      </c>
      <c r="W772" s="154" t="s">
        <v>6268</v>
      </c>
      <c r="Y772" s="244">
        <v>2</v>
      </c>
      <c r="Z772" s="244">
        <v>2</v>
      </c>
      <c r="AA772" s="244">
        <v>1</v>
      </c>
      <c r="AB772" s="244">
        <v>5</v>
      </c>
      <c r="AC772" s="154" t="s">
        <v>6474</v>
      </c>
      <c r="AD772" s="154" t="s">
        <v>11644</v>
      </c>
      <c r="AF772" s="154"/>
      <c r="AG772" s="154">
        <v>5</v>
      </c>
      <c r="AH772" s="154">
        <v>5</v>
      </c>
      <c r="AJ772" s="154">
        <v>10000</v>
      </c>
      <c r="AK772" s="154">
        <v>8000</v>
      </c>
      <c r="AL772" s="154" t="s">
        <v>6474</v>
      </c>
      <c r="AM772" s="154" t="s">
        <v>6215</v>
      </c>
      <c r="AN772" s="154" t="s">
        <v>6262</v>
      </c>
      <c r="AP772" s="154">
        <v>7000</v>
      </c>
      <c r="AQ772" s="113">
        <f>(AP772*3)/129.2424</f>
        <v>162.48537631613155</v>
      </c>
      <c r="AR772" s="154">
        <v>7500</v>
      </c>
      <c r="AS772" s="154" t="s">
        <v>11645</v>
      </c>
      <c r="AT772" s="154">
        <v>10000</v>
      </c>
      <c r="AU772" s="154">
        <v>101333</v>
      </c>
      <c r="AV772" s="154">
        <v>30000</v>
      </c>
      <c r="AW772" s="154"/>
      <c r="AX772" s="154" t="s">
        <v>6215</v>
      </c>
      <c r="AY772" s="154" t="s">
        <v>6215</v>
      </c>
      <c r="AZ772" s="154" t="s">
        <v>6215</v>
      </c>
      <c r="BA772" s="154" t="s">
        <v>6215</v>
      </c>
      <c r="BB772" s="154" t="s">
        <v>6218</v>
      </c>
      <c r="BC772" s="154" t="s">
        <v>8403</v>
      </c>
      <c r="BD772" s="154" t="s">
        <v>10296</v>
      </c>
      <c r="BE772" s="154" t="s">
        <v>6218</v>
      </c>
      <c r="BF772" s="154" t="s">
        <v>7123</v>
      </c>
    </row>
    <row r="773" spans="1:59" x14ac:dyDescent="0.35">
      <c r="A773" s="98" t="s">
        <v>11655</v>
      </c>
      <c r="B773" s="117">
        <v>45917.753981481481</v>
      </c>
      <c r="C773" s="154" t="s">
        <v>11725</v>
      </c>
      <c r="D773" s="154" t="s">
        <v>11726</v>
      </c>
      <c r="E773" s="131" t="s">
        <v>442</v>
      </c>
      <c r="F773" s="154" t="s">
        <v>6870</v>
      </c>
      <c r="G773" s="154" t="s">
        <v>1248</v>
      </c>
      <c r="H773" s="115">
        <v>2022</v>
      </c>
      <c r="I773" s="154" t="s">
        <v>6294</v>
      </c>
      <c r="J773" s="154" t="s">
        <v>6215</v>
      </c>
      <c r="K773" s="154" t="s">
        <v>6216</v>
      </c>
      <c r="L773" s="154" t="s">
        <v>6215</v>
      </c>
      <c r="M773" s="154" t="s">
        <v>6217</v>
      </c>
      <c r="O773" s="154" t="s">
        <v>6215</v>
      </c>
      <c r="Q773" s="129">
        <v>73.069306930693074</v>
      </c>
      <c r="R773" s="129">
        <v>76.930693069306926</v>
      </c>
      <c r="S773" s="129">
        <v>150</v>
      </c>
      <c r="T773" s="154" t="s">
        <v>6215</v>
      </c>
      <c r="U773" s="154" t="s">
        <v>8150</v>
      </c>
      <c r="V773" s="154" t="s">
        <v>6215</v>
      </c>
      <c r="W773" s="154" t="s">
        <v>6219</v>
      </c>
      <c r="Y773" s="98">
        <v>4</v>
      </c>
      <c r="Z773" s="98">
        <v>6</v>
      </c>
      <c r="AA773" s="98">
        <v>2</v>
      </c>
      <c r="AB773" s="98">
        <v>12</v>
      </c>
      <c r="AC773" s="154" t="s">
        <v>6220</v>
      </c>
      <c r="AD773" s="154" t="s">
        <v>8753</v>
      </c>
      <c r="AF773" s="12">
        <v>4</v>
      </c>
      <c r="AG773" s="12">
        <v>6</v>
      </c>
      <c r="AH773" s="12">
        <v>10</v>
      </c>
      <c r="AJ773" s="355">
        <v>10000</v>
      </c>
      <c r="AK773" s="355">
        <v>8000</v>
      </c>
      <c r="AL773" s="98" t="s">
        <v>7392</v>
      </c>
      <c r="AM773" s="98" t="s">
        <v>6215</v>
      </c>
      <c r="AN773" s="98" t="s">
        <v>6262</v>
      </c>
      <c r="AP773" s="264">
        <v>5000</v>
      </c>
      <c r="AQ773" s="113">
        <f>(AP773*3)/129.2404</f>
        <v>116.06277913098381</v>
      </c>
      <c r="AR773" s="113">
        <v>15000</v>
      </c>
      <c r="AS773" s="154" t="s">
        <v>11447</v>
      </c>
      <c r="AT773" s="356">
        <v>400000</v>
      </c>
      <c r="AU773" s="356">
        <v>10000</v>
      </c>
      <c r="AV773" s="356">
        <v>100000</v>
      </c>
      <c r="AX773" s="154" t="s">
        <v>6215</v>
      </c>
      <c r="AY773" s="154" t="s">
        <v>6215</v>
      </c>
      <c r="AZ773" s="154" t="s">
        <v>6215</v>
      </c>
      <c r="BA773" s="154" t="s">
        <v>6215</v>
      </c>
      <c r="BB773" s="154" t="s">
        <v>6215</v>
      </c>
      <c r="BC773" s="154" t="s">
        <v>11727</v>
      </c>
      <c r="BD773" s="154" t="s">
        <v>11728</v>
      </c>
      <c r="BE773" s="154" t="s">
        <v>6215</v>
      </c>
      <c r="BF773" s="154" t="s">
        <v>7311</v>
      </c>
    </row>
    <row r="774" spans="1:59" x14ac:dyDescent="0.35">
      <c r="A774" s="98" t="s">
        <v>8806</v>
      </c>
      <c r="B774" s="17">
        <v>45357.773865740739</v>
      </c>
      <c r="C774" t="s">
        <v>1927</v>
      </c>
      <c r="D774" t="s">
        <v>8854</v>
      </c>
      <c r="E774" s="98" t="s">
        <v>786</v>
      </c>
      <c r="F774" t="s">
        <v>6286</v>
      </c>
      <c r="G774" t="s">
        <v>1248</v>
      </c>
      <c r="H774" s="275">
        <v>2017</v>
      </c>
      <c r="I774" t="s">
        <v>6230</v>
      </c>
      <c r="J774" t="s">
        <v>6215</v>
      </c>
      <c r="K774" t="s">
        <v>6216</v>
      </c>
      <c r="L774" t="s">
        <v>6218</v>
      </c>
      <c r="M774" t="s">
        <v>6231</v>
      </c>
      <c r="O774" t="s">
        <v>6218</v>
      </c>
      <c r="S774" s="107">
        <v>96</v>
      </c>
      <c r="T774" s="98" t="s">
        <v>6215</v>
      </c>
      <c r="U774" t="s">
        <v>7390</v>
      </c>
      <c r="V774" t="s">
        <v>6218</v>
      </c>
      <c r="W774" t="s">
        <v>6219</v>
      </c>
      <c r="Y774" s="98">
        <v>3</v>
      </c>
      <c r="Z774" s="98">
        <v>3</v>
      </c>
      <c r="AA774" s="98">
        <v>0</v>
      </c>
      <c r="AB774" s="98">
        <f t="shared" ref="AB774:AB781" si="39">SUM(Y774:AA774)</f>
        <v>6</v>
      </c>
      <c r="AC774" t="s">
        <v>6220</v>
      </c>
      <c r="AD774" t="s">
        <v>8855</v>
      </c>
      <c r="AF774" s="12">
        <v>6</v>
      </c>
      <c r="AG774" s="12">
        <v>9</v>
      </c>
      <c r="AH774" s="12">
        <f>SUM(AF774:AG774)</f>
        <v>15</v>
      </c>
      <c r="AJ774" s="238">
        <v>30000</v>
      </c>
      <c r="AK774" s="238">
        <v>25000</v>
      </c>
      <c r="AL774" t="s">
        <v>8363</v>
      </c>
      <c r="AM774" t="s">
        <v>6215</v>
      </c>
      <c r="AN774" t="s">
        <v>6389</v>
      </c>
      <c r="AP774" s="149">
        <v>5000</v>
      </c>
      <c r="AQ774" s="113">
        <f t="shared" ref="AQ774:AQ790" si="40">(AP774*3)/129.2343</f>
        <v>116.06825742082405</v>
      </c>
      <c r="AR774">
        <v>24000</v>
      </c>
      <c r="AS774" s="141" t="s">
        <v>6223</v>
      </c>
      <c r="AT774" s="298">
        <v>2000000</v>
      </c>
      <c r="AU774" s="18">
        <v>600000</v>
      </c>
      <c r="AV774" s="18">
        <v>550000</v>
      </c>
      <c r="AX774" t="s">
        <v>6215</v>
      </c>
      <c r="AY774" t="s">
        <v>6215</v>
      </c>
      <c r="AZ774" t="s">
        <v>6215</v>
      </c>
      <c r="BA774" t="s">
        <v>6215</v>
      </c>
      <c r="BB774" t="s">
        <v>6215</v>
      </c>
      <c r="BC774" t="s">
        <v>8856</v>
      </c>
      <c r="BD774" t="s">
        <v>8857</v>
      </c>
      <c r="BE774" t="s">
        <v>6215</v>
      </c>
      <c r="BF774" t="s">
        <v>8858</v>
      </c>
    </row>
    <row r="775" spans="1:59" x14ac:dyDescent="0.35">
      <c r="A775" s="98" t="s">
        <v>9070</v>
      </c>
      <c r="B775" s="17">
        <v>45394.549861111111</v>
      </c>
      <c r="C775" t="s">
        <v>2143</v>
      </c>
      <c r="D775" t="s">
        <v>9066</v>
      </c>
      <c r="E775" s="98" t="s">
        <v>261</v>
      </c>
      <c r="F775" t="s">
        <v>6286</v>
      </c>
      <c r="G775" t="s">
        <v>1248</v>
      </c>
      <c r="H775" s="115">
        <v>2016</v>
      </c>
      <c r="I775" t="s">
        <v>6294</v>
      </c>
      <c r="J775" t="s">
        <v>6215</v>
      </c>
      <c r="K775" t="s">
        <v>6216</v>
      </c>
      <c r="L775" t="s">
        <v>6215</v>
      </c>
      <c r="M775" t="s">
        <v>6267</v>
      </c>
      <c r="O775" t="s">
        <v>6218</v>
      </c>
      <c r="S775" s="107">
        <v>247</v>
      </c>
      <c r="T775" s="98" t="s">
        <v>6215</v>
      </c>
      <c r="U775" t="s">
        <v>7390</v>
      </c>
      <c r="V775" t="s">
        <v>6218</v>
      </c>
      <c r="W775" t="s">
        <v>6219</v>
      </c>
      <c r="Y775" s="98">
        <v>8</v>
      </c>
      <c r="Z775" s="98">
        <v>6</v>
      </c>
      <c r="AA775" s="98">
        <v>2</v>
      </c>
      <c r="AB775" s="98">
        <f t="shared" si="39"/>
        <v>16</v>
      </c>
      <c r="AC775" t="s">
        <v>6220</v>
      </c>
      <c r="AD775" t="s">
        <v>9067</v>
      </c>
      <c r="AF775" s="12">
        <v>4</v>
      </c>
      <c r="AG775" s="12">
        <v>10</v>
      </c>
      <c r="AH775" s="12">
        <f>SUM(AF775:AG775)</f>
        <v>14</v>
      </c>
      <c r="AJ775" s="238">
        <v>25000</v>
      </c>
      <c r="AK775" s="238">
        <v>12000</v>
      </c>
      <c r="AL775" t="s">
        <v>8267</v>
      </c>
      <c r="AM775" t="s">
        <v>6215</v>
      </c>
      <c r="AN775" t="s">
        <v>6389</v>
      </c>
      <c r="AP775" s="238">
        <v>2500</v>
      </c>
      <c r="AQ775" s="113">
        <f t="shared" si="40"/>
        <v>58.034128710412027</v>
      </c>
      <c r="AR775" s="238">
        <v>3700</v>
      </c>
      <c r="AS775" s="141" t="s">
        <v>6223</v>
      </c>
      <c r="AT775" s="306">
        <v>400000</v>
      </c>
      <c r="AU775" s="238">
        <v>200000</v>
      </c>
      <c r="AV775" s="238">
        <v>300000</v>
      </c>
      <c r="AX775" t="s">
        <v>6215</v>
      </c>
      <c r="AY775" t="s">
        <v>6215</v>
      </c>
      <c r="AZ775" t="s">
        <v>6215</v>
      </c>
      <c r="BA775" t="s">
        <v>6215</v>
      </c>
      <c r="BB775" t="s">
        <v>6215</v>
      </c>
      <c r="BC775" t="s">
        <v>8144</v>
      </c>
      <c r="BD775" t="s">
        <v>9068</v>
      </c>
      <c r="BE775" t="s">
        <v>6215</v>
      </c>
      <c r="BF775" t="s">
        <v>9069</v>
      </c>
    </row>
    <row r="776" spans="1:59" x14ac:dyDescent="0.35">
      <c r="A776" s="98" t="s">
        <v>8910</v>
      </c>
      <c r="B776" s="17">
        <v>45371.671967592592</v>
      </c>
      <c r="C776" t="s">
        <v>2013</v>
      </c>
      <c r="D776" t="s">
        <v>8925</v>
      </c>
      <c r="E776" s="98" t="s">
        <v>442</v>
      </c>
      <c r="F776" t="s">
        <v>6725</v>
      </c>
      <c r="G776" t="s">
        <v>1248</v>
      </c>
      <c r="H776" s="275">
        <v>2007</v>
      </c>
      <c r="I776" t="s">
        <v>6294</v>
      </c>
      <c r="J776" t="s">
        <v>6215</v>
      </c>
      <c r="K776" t="s">
        <v>6216</v>
      </c>
      <c r="L776" t="s">
        <v>6218</v>
      </c>
      <c r="M776" t="s">
        <v>6231</v>
      </c>
      <c r="O776" t="s">
        <v>6218</v>
      </c>
      <c r="S776" s="107">
        <v>254</v>
      </c>
      <c r="T776" s="98" t="s">
        <v>6215</v>
      </c>
      <c r="U776" t="s">
        <v>7390</v>
      </c>
      <c r="V776" t="s">
        <v>6215</v>
      </c>
      <c r="W776" t="s">
        <v>6219</v>
      </c>
      <c r="Y776" s="98">
        <v>4</v>
      </c>
      <c r="Z776" s="98">
        <v>5</v>
      </c>
      <c r="AA776" s="98">
        <v>0</v>
      </c>
      <c r="AB776" s="98">
        <f t="shared" si="39"/>
        <v>9</v>
      </c>
      <c r="AC776" t="s">
        <v>6246</v>
      </c>
      <c r="AD776" t="s">
        <v>8715</v>
      </c>
      <c r="AF776" s="12">
        <v>6</v>
      </c>
      <c r="AG776" s="12">
        <v>7</v>
      </c>
      <c r="AH776" s="12">
        <f>SUM(AF776:AG776)</f>
        <v>13</v>
      </c>
      <c r="AJ776" s="238">
        <v>9000</v>
      </c>
      <c r="AK776" s="238">
        <v>4000</v>
      </c>
      <c r="AL776" t="s">
        <v>7392</v>
      </c>
      <c r="AM776" t="s">
        <v>6215</v>
      </c>
      <c r="AN776" t="s">
        <v>6233</v>
      </c>
      <c r="AP776" s="149">
        <v>6100</v>
      </c>
      <c r="AQ776" s="113">
        <f t="shared" si="40"/>
        <v>141.60327405340533</v>
      </c>
      <c r="AR776">
        <v>8750</v>
      </c>
      <c r="AS776" s="141" t="s">
        <v>6223</v>
      </c>
      <c r="AT776" s="96">
        <v>24000</v>
      </c>
      <c r="AU776" s="18">
        <v>45000</v>
      </c>
      <c r="AV776" s="18">
        <v>20000</v>
      </c>
      <c r="AX776" t="s">
        <v>6215</v>
      </c>
      <c r="AY776" t="s">
        <v>6215</v>
      </c>
      <c r="AZ776" t="s">
        <v>6215</v>
      </c>
      <c r="BA776" t="s">
        <v>6215</v>
      </c>
      <c r="BB776" t="s">
        <v>6215</v>
      </c>
      <c r="BC776" t="s">
        <v>8926</v>
      </c>
      <c r="BD776" t="s">
        <v>8927</v>
      </c>
      <c r="BE776" t="s">
        <v>6218</v>
      </c>
      <c r="BF776" t="s">
        <v>8928</v>
      </c>
    </row>
    <row r="777" spans="1:59" x14ac:dyDescent="0.35">
      <c r="A777" s="98" t="s">
        <v>10546</v>
      </c>
      <c r="B777" s="17">
        <v>45616.685069444444</v>
      </c>
      <c r="C777" s="154" t="s">
        <v>3716</v>
      </c>
      <c r="D777" s="154" t="s">
        <v>10582</v>
      </c>
      <c r="E777" s="244" t="s">
        <v>32</v>
      </c>
      <c r="F777" s="154" t="s">
        <v>6213</v>
      </c>
      <c r="G777" s="154" t="s">
        <v>1245</v>
      </c>
      <c r="H777" s="115">
        <v>2008</v>
      </c>
      <c r="I777" s="154" t="s">
        <v>6230</v>
      </c>
      <c r="J777" s="154" t="s">
        <v>6215</v>
      </c>
      <c r="K777" s="154" t="s">
        <v>6216</v>
      </c>
      <c r="L777" s="154" t="s">
        <v>6215</v>
      </c>
      <c r="M777" s="154" t="s">
        <v>6217</v>
      </c>
      <c r="O777" s="154" t="s">
        <v>6218</v>
      </c>
      <c r="Q777" s="243">
        <v>400</v>
      </c>
      <c r="R777" s="243">
        <v>669</v>
      </c>
      <c r="S777" s="243">
        <f>Q777+R777</f>
        <v>1069</v>
      </c>
      <c r="T777" s="154" t="s">
        <v>6215</v>
      </c>
      <c r="U777" s="154" t="s">
        <v>7390</v>
      </c>
      <c r="V777" s="154" t="s">
        <v>6215</v>
      </c>
      <c r="W777" s="154" t="s">
        <v>6219</v>
      </c>
      <c r="Y777" s="244">
        <v>4</v>
      </c>
      <c r="Z777" s="244">
        <v>6</v>
      </c>
      <c r="AA777" s="244">
        <v>2</v>
      </c>
      <c r="AB777" s="98">
        <f t="shared" si="39"/>
        <v>12</v>
      </c>
      <c r="AC777" s="154" t="s">
        <v>6220</v>
      </c>
      <c r="AD777" s="154" t="s">
        <v>10548</v>
      </c>
      <c r="AF777" s="315">
        <v>6</v>
      </c>
      <c r="AG777" s="315">
        <v>10</v>
      </c>
      <c r="AH777" s="12">
        <f>SUM(AF777:AG777)</f>
        <v>16</v>
      </c>
      <c r="AJ777" s="316">
        <v>25000</v>
      </c>
      <c r="AK777" s="316">
        <v>7000</v>
      </c>
      <c r="AL777" s="154" t="s">
        <v>8363</v>
      </c>
      <c r="AM777" s="154" t="s">
        <v>6215</v>
      </c>
      <c r="AN777" s="154" t="s">
        <v>6262</v>
      </c>
      <c r="AP777" s="316">
        <v>4000</v>
      </c>
      <c r="AQ777" s="113">
        <f t="shared" si="40"/>
        <v>92.85460593665924</v>
      </c>
      <c r="AR777" s="316">
        <v>7000</v>
      </c>
      <c r="AS777" s="141" t="s">
        <v>6223</v>
      </c>
      <c r="AT777" s="316">
        <v>5000</v>
      </c>
      <c r="AU777" s="316">
        <v>800000</v>
      </c>
      <c r="AV777" s="316">
        <v>600000</v>
      </c>
      <c r="AX777" s="154" t="s">
        <v>6215</v>
      </c>
      <c r="AY777" s="154" t="s">
        <v>6215</v>
      </c>
      <c r="AZ777" s="154" t="s">
        <v>6215</v>
      </c>
      <c r="BA777" s="154" t="s">
        <v>6215</v>
      </c>
      <c r="BB777" s="154" t="s">
        <v>6215</v>
      </c>
      <c r="BC777" s="154" t="s">
        <v>6218</v>
      </c>
      <c r="BD777" s="154" t="s">
        <v>6218</v>
      </c>
      <c r="BE777" s="154" t="s">
        <v>6215</v>
      </c>
      <c r="BF777" s="154" t="s">
        <v>10583</v>
      </c>
    </row>
    <row r="778" spans="1:59" x14ac:dyDescent="0.35">
      <c r="A778" s="98" t="s">
        <v>10542</v>
      </c>
      <c r="B778" s="17">
        <v>45611.713819444441</v>
      </c>
      <c r="C778" s="154" t="s">
        <v>3654</v>
      </c>
      <c r="D778" s="154" t="s">
        <v>10552</v>
      </c>
      <c r="E778" s="244" t="s">
        <v>2861</v>
      </c>
      <c r="F778" s="154" t="s">
        <v>6725</v>
      </c>
      <c r="G778" s="154" t="s">
        <v>1245</v>
      </c>
      <c r="H778" s="115">
        <v>2007</v>
      </c>
      <c r="I778" s="154" t="s">
        <v>6214</v>
      </c>
      <c r="J778" s="154" t="s">
        <v>6215</v>
      </c>
      <c r="K778" s="154" t="s">
        <v>6216</v>
      </c>
      <c r="L778" s="154" t="s">
        <v>6215</v>
      </c>
      <c r="M778" s="154" t="s">
        <v>6267</v>
      </c>
      <c r="O778" s="154" t="s">
        <v>6218</v>
      </c>
      <c r="Q778" s="243"/>
      <c r="R778" s="243"/>
      <c r="S778" s="243">
        <v>400</v>
      </c>
      <c r="T778" s="154" t="s">
        <v>6215</v>
      </c>
      <c r="U778" s="154" t="s">
        <v>8150</v>
      </c>
      <c r="V778" s="154" t="s">
        <v>6215</v>
      </c>
      <c r="W778" s="154" t="s">
        <v>6231</v>
      </c>
      <c r="Y778" s="244">
        <v>5</v>
      </c>
      <c r="Z778" s="244">
        <v>4</v>
      </c>
      <c r="AA778" s="244">
        <v>2</v>
      </c>
      <c r="AB778" s="98">
        <f t="shared" si="39"/>
        <v>11</v>
      </c>
      <c r="AC778" s="154" t="s">
        <v>6246</v>
      </c>
      <c r="AD778" s="154" t="s">
        <v>6552</v>
      </c>
      <c r="AF778" s="315">
        <v>7</v>
      </c>
      <c r="AG778" s="315">
        <v>14</v>
      </c>
      <c r="AH778" s="12">
        <f>SUM(AF778:AG778)</f>
        <v>21</v>
      </c>
      <c r="AJ778" s="316">
        <v>15000</v>
      </c>
      <c r="AK778" s="316">
        <v>8000</v>
      </c>
      <c r="AL778" s="154" t="s">
        <v>7392</v>
      </c>
      <c r="AM778" s="154" t="s">
        <v>6215</v>
      </c>
      <c r="AN778" s="154" t="s">
        <v>6262</v>
      </c>
      <c r="AP778" s="316">
        <v>5000</v>
      </c>
      <c r="AQ778" s="113">
        <f t="shared" si="40"/>
        <v>116.06825742082405</v>
      </c>
      <c r="AR778" s="316">
        <v>8000</v>
      </c>
      <c r="AS778" s="141" t="s">
        <v>6223</v>
      </c>
      <c r="AT778" s="316">
        <v>10000</v>
      </c>
      <c r="AU778" s="316">
        <v>140000</v>
      </c>
      <c r="AV778" s="316">
        <v>150000</v>
      </c>
      <c r="AX778" s="154" t="s">
        <v>6215</v>
      </c>
      <c r="AY778" s="154" t="s">
        <v>6215</v>
      </c>
      <c r="AZ778" s="154" t="s">
        <v>6215</v>
      </c>
      <c r="BA778" s="154" t="s">
        <v>6215</v>
      </c>
      <c r="BB778" s="154" t="s">
        <v>6215</v>
      </c>
      <c r="BC778" s="154" t="s">
        <v>10553</v>
      </c>
      <c r="BD778" s="154" t="s">
        <v>10554</v>
      </c>
      <c r="BE778" s="154" t="s">
        <v>6218</v>
      </c>
      <c r="BF778" s="154" t="s">
        <v>9019</v>
      </c>
    </row>
    <row r="779" spans="1:59" x14ac:dyDescent="0.35">
      <c r="A779" s="98" t="s">
        <v>9377</v>
      </c>
      <c r="B779" s="17">
        <v>45461.646932870368</v>
      </c>
      <c r="C779" t="s">
        <v>9407</v>
      </c>
      <c r="D779" t="s">
        <v>9408</v>
      </c>
      <c r="E779" s="244" t="s">
        <v>32</v>
      </c>
      <c r="F779" t="s">
        <v>6213</v>
      </c>
      <c r="G779" t="s">
        <v>1245</v>
      </c>
      <c r="H779" s="115">
        <v>2007</v>
      </c>
      <c r="I779" t="s">
        <v>6230</v>
      </c>
      <c r="J779" t="s">
        <v>6215</v>
      </c>
      <c r="K779" t="s">
        <v>6216</v>
      </c>
      <c r="L779" t="s">
        <v>6215</v>
      </c>
      <c r="M779" t="s">
        <v>6217</v>
      </c>
      <c r="O779" t="s">
        <v>6215</v>
      </c>
      <c r="P779"/>
      <c r="Q779" s="107">
        <v>72</v>
      </c>
      <c r="R779" s="107">
        <v>78</v>
      </c>
      <c r="S779" s="107">
        <f>SUM(Q779:R779)</f>
        <v>150</v>
      </c>
      <c r="T779" s="98" t="s">
        <v>6215</v>
      </c>
      <c r="U779" t="s">
        <v>7390</v>
      </c>
      <c r="V779" t="s">
        <v>6215</v>
      </c>
      <c r="W779" t="s">
        <v>6268</v>
      </c>
      <c r="Y779" s="98">
        <v>3</v>
      </c>
      <c r="Z779" s="98">
        <v>4</v>
      </c>
      <c r="AA779" s="98">
        <v>1</v>
      </c>
      <c r="AB779" s="98">
        <f t="shared" si="39"/>
        <v>8</v>
      </c>
      <c r="AC779" t="s">
        <v>6220</v>
      </c>
      <c r="AD779" t="s">
        <v>9409</v>
      </c>
      <c r="AF779" s="12">
        <v>6</v>
      </c>
      <c r="AG779" s="12">
        <v>9</v>
      </c>
      <c r="AH779" s="12">
        <f>AF779+AG779</f>
        <v>15</v>
      </c>
      <c r="AJ779" s="238">
        <v>25000</v>
      </c>
      <c r="AK779" s="238">
        <v>7000</v>
      </c>
      <c r="AL779" t="s">
        <v>8363</v>
      </c>
      <c r="AM779" t="s">
        <v>6215</v>
      </c>
      <c r="AN779" t="s">
        <v>6262</v>
      </c>
      <c r="AP779" s="238">
        <v>4000</v>
      </c>
      <c r="AQ779" s="113">
        <f t="shared" si="40"/>
        <v>92.85460593665924</v>
      </c>
      <c r="AR779" s="238">
        <v>11509</v>
      </c>
      <c r="AS779" s="141" t="s">
        <v>6223</v>
      </c>
      <c r="AT779" s="282">
        <v>20500</v>
      </c>
      <c r="AU779" s="282">
        <v>100000</v>
      </c>
      <c r="AV779" s="282">
        <v>400000</v>
      </c>
      <c r="AX779" t="s">
        <v>6215</v>
      </c>
      <c r="AY779" t="s">
        <v>6215</v>
      </c>
      <c r="AZ779" t="s">
        <v>6215</v>
      </c>
      <c r="BA779" t="s">
        <v>6215</v>
      </c>
      <c r="BB779" t="s">
        <v>6215</v>
      </c>
      <c r="BC779" t="s">
        <v>9410</v>
      </c>
      <c r="BD779" t="s">
        <v>9410</v>
      </c>
      <c r="BE779" t="s">
        <v>6218</v>
      </c>
      <c r="BF779" t="s">
        <v>9411</v>
      </c>
    </row>
    <row r="780" spans="1:59" x14ac:dyDescent="0.35">
      <c r="A780" s="98" t="s">
        <v>10701</v>
      </c>
      <c r="B780" s="334">
        <v>45672.746238425927</v>
      </c>
      <c r="C780" s="281" t="s">
        <v>4012</v>
      </c>
      <c r="D780" s="281" t="s">
        <v>10747</v>
      </c>
      <c r="E780" t="s">
        <v>577</v>
      </c>
      <c r="F780" s="281" t="s">
        <v>6432</v>
      </c>
      <c r="G780" s="281" t="s">
        <v>1248</v>
      </c>
      <c r="H780" s="335">
        <v>2010</v>
      </c>
      <c r="I780" s="281" t="s">
        <v>6230</v>
      </c>
      <c r="J780" s="281" t="s">
        <v>6215</v>
      </c>
      <c r="K780" s="281" t="s">
        <v>6216</v>
      </c>
      <c r="L780" s="281" t="s">
        <v>6215</v>
      </c>
      <c r="M780" s="281" t="s">
        <v>6267</v>
      </c>
      <c r="O780" s="281" t="s">
        <v>6218</v>
      </c>
      <c r="Q780" s="319">
        <v>190</v>
      </c>
      <c r="R780" s="319">
        <v>200</v>
      </c>
      <c r="S780" s="319">
        <f>Q780+R780</f>
        <v>390</v>
      </c>
      <c r="T780" s="281" t="s">
        <v>6215</v>
      </c>
      <c r="U780" s="281" t="s">
        <v>7390</v>
      </c>
      <c r="V780" s="281" t="s">
        <v>6215</v>
      </c>
      <c r="W780" s="281" t="s">
        <v>6219</v>
      </c>
      <c r="Y780" s="336">
        <v>6</v>
      </c>
      <c r="Z780" s="336">
        <v>6</v>
      </c>
      <c r="AA780" s="336">
        <v>4</v>
      </c>
      <c r="AB780" s="98">
        <f t="shared" si="39"/>
        <v>16</v>
      </c>
      <c r="AC780" s="281" t="s">
        <v>6220</v>
      </c>
      <c r="AD780" s="281" t="s">
        <v>8402</v>
      </c>
      <c r="AF780" s="337">
        <v>2</v>
      </c>
      <c r="AG780" s="337">
        <v>12</v>
      </c>
      <c r="AH780" s="12">
        <f>SUM(AF780:AG780)</f>
        <v>14</v>
      </c>
      <c r="AJ780" s="338">
        <v>30000</v>
      </c>
      <c r="AK780" s="338">
        <v>15000</v>
      </c>
      <c r="AL780" s="281" t="s">
        <v>8363</v>
      </c>
      <c r="AM780" s="281" t="s">
        <v>6215</v>
      </c>
      <c r="AN780" s="281" t="s">
        <v>6233</v>
      </c>
      <c r="AP780" s="338">
        <v>3500</v>
      </c>
      <c r="AQ780" s="113">
        <f t="shared" si="40"/>
        <v>81.247780194576833</v>
      </c>
      <c r="AR780" s="338">
        <v>8500</v>
      </c>
      <c r="AS780" s="141" t="s">
        <v>6223</v>
      </c>
      <c r="AT780" s="338">
        <v>7000</v>
      </c>
      <c r="AU780" s="338">
        <v>500000</v>
      </c>
      <c r="AV780" s="338">
        <v>150000</v>
      </c>
      <c r="AX780" s="281" t="s">
        <v>6215</v>
      </c>
      <c r="AY780" s="281" t="s">
        <v>6215</v>
      </c>
      <c r="AZ780" s="281" t="s">
        <v>6215</v>
      </c>
      <c r="BA780" s="281" t="s">
        <v>6215</v>
      </c>
      <c r="BB780" s="281" t="s">
        <v>6215</v>
      </c>
      <c r="BC780" s="281" t="s">
        <v>10748</v>
      </c>
      <c r="BD780" s="281" t="s">
        <v>10749</v>
      </c>
      <c r="BE780" s="281" t="s">
        <v>6218</v>
      </c>
      <c r="BF780" s="281" t="s">
        <v>6218</v>
      </c>
    </row>
    <row r="781" spans="1:59" x14ac:dyDescent="0.35">
      <c r="A781" s="98" t="s">
        <v>10476</v>
      </c>
      <c r="B781" s="17">
        <v>45631.507476851853</v>
      </c>
      <c r="C781" s="154" t="s">
        <v>3906</v>
      </c>
      <c r="D781" s="154" t="s">
        <v>10661</v>
      </c>
      <c r="E781" s="244" t="s">
        <v>58</v>
      </c>
      <c r="F781" s="154" t="s">
        <v>6286</v>
      </c>
      <c r="G781" s="154" t="s">
        <v>1245</v>
      </c>
      <c r="H781" s="115">
        <v>2015</v>
      </c>
      <c r="I781" s="154" t="s">
        <v>6214</v>
      </c>
      <c r="J781" s="154" t="s">
        <v>6215</v>
      </c>
      <c r="K781" s="154" t="s">
        <v>6216</v>
      </c>
      <c r="L781" s="154" t="s">
        <v>6215</v>
      </c>
      <c r="M781" s="154" t="s">
        <v>6217</v>
      </c>
      <c r="O781" s="154" t="s">
        <v>6215</v>
      </c>
      <c r="Q781" s="243">
        <v>190</v>
      </c>
      <c r="R781" s="243">
        <v>196</v>
      </c>
      <c r="S781" s="107">
        <f>Q781+R781</f>
        <v>386</v>
      </c>
      <c r="T781" s="154" t="s">
        <v>6215</v>
      </c>
      <c r="U781" s="154" t="s">
        <v>7390</v>
      </c>
      <c r="V781" s="154" t="s">
        <v>6215</v>
      </c>
      <c r="W781" s="154" t="s">
        <v>6219</v>
      </c>
      <c r="Y781" s="244">
        <v>3</v>
      </c>
      <c r="Z781" s="244">
        <v>3</v>
      </c>
      <c r="AA781" s="244">
        <v>1</v>
      </c>
      <c r="AB781" s="98">
        <f t="shared" si="39"/>
        <v>7</v>
      </c>
      <c r="AC781" s="154" t="s">
        <v>6220</v>
      </c>
      <c r="AD781" s="154" t="s">
        <v>6819</v>
      </c>
      <c r="AF781" s="315">
        <v>4</v>
      </c>
      <c r="AG781" s="315">
        <v>10</v>
      </c>
      <c r="AH781" s="12">
        <f>SUM(AF781:AG781)</f>
        <v>14</v>
      </c>
      <c r="AJ781" s="316">
        <v>13000</v>
      </c>
      <c r="AK781" s="316">
        <v>10000</v>
      </c>
      <c r="AL781" s="154" t="s">
        <v>8267</v>
      </c>
      <c r="AM781" s="154" t="s">
        <v>6215</v>
      </c>
      <c r="AN781" s="154" t="s">
        <v>6262</v>
      </c>
      <c r="AP781" s="316">
        <v>3600</v>
      </c>
      <c r="AQ781" s="113">
        <f t="shared" si="40"/>
        <v>83.569145342993309</v>
      </c>
      <c r="AR781" s="316">
        <v>10000</v>
      </c>
      <c r="AS781" s="141" t="s">
        <v>6223</v>
      </c>
      <c r="AT781" s="316">
        <v>30000</v>
      </c>
      <c r="AU781" s="316">
        <v>722785</v>
      </c>
      <c r="AV781" s="316">
        <v>500000</v>
      </c>
      <c r="AX781" s="154" t="s">
        <v>6218</v>
      </c>
      <c r="AY781" s="154" t="s">
        <v>6215</v>
      </c>
      <c r="AZ781" s="154" t="s">
        <v>6215</v>
      </c>
      <c r="BA781" s="154" t="s">
        <v>6218</v>
      </c>
      <c r="BB781" s="154" t="s">
        <v>6215</v>
      </c>
      <c r="BC781" s="154" t="s">
        <v>10662</v>
      </c>
      <c r="BD781" s="154" t="s">
        <v>10663</v>
      </c>
      <c r="BE781" s="154" t="s">
        <v>6218</v>
      </c>
      <c r="BF781" s="154" t="s">
        <v>7123</v>
      </c>
    </row>
    <row r="782" spans="1:59" x14ac:dyDescent="0.35">
      <c r="A782" s="98" t="s">
        <v>11347</v>
      </c>
      <c r="B782" s="117">
        <v>45751</v>
      </c>
      <c r="C782" s="98" t="s">
        <v>4931</v>
      </c>
      <c r="D782" s="98" t="s">
        <v>11180</v>
      </c>
      <c r="E782" s="244" t="s">
        <v>24</v>
      </c>
      <c r="F782" s="98" t="s">
        <v>6213</v>
      </c>
      <c r="G782" s="98" t="s">
        <v>1248</v>
      </c>
      <c r="H782" s="98">
        <v>2013</v>
      </c>
      <c r="I782" s="98" t="s">
        <v>6230</v>
      </c>
      <c r="J782" s="98" t="s">
        <v>6215</v>
      </c>
      <c r="K782" s="98" t="s">
        <v>6216</v>
      </c>
      <c r="L782" s="98" t="s">
        <v>6215</v>
      </c>
      <c r="M782" s="98" t="s">
        <v>6217</v>
      </c>
      <c r="O782" s="98" t="s">
        <v>6215</v>
      </c>
      <c r="Q782" s="129">
        <v>70</v>
      </c>
      <c r="R782" s="129">
        <v>110</v>
      </c>
      <c r="S782" s="107">
        <v>180</v>
      </c>
      <c r="T782" s="98" t="s">
        <v>6215</v>
      </c>
      <c r="U782" s="98" t="s">
        <v>8150</v>
      </c>
      <c r="V782" s="98" t="s">
        <v>6218</v>
      </c>
      <c r="W782" s="98" t="s">
        <v>6268</v>
      </c>
      <c r="Y782" s="98" t="s">
        <v>6992</v>
      </c>
      <c r="Z782" s="98" t="s">
        <v>6992</v>
      </c>
      <c r="AA782" s="98" t="s">
        <v>6944</v>
      </c>
      <c r="AB782" s="98">
        <f>Y782+Z782+AA782</f>
        <v>5</v>
      </c>
      <c r="AC782" s="154" t="s">
        <v>6220</v>
      </c>
      <c r="AD782" s="154" t="s">
        <v>9547</v>
      </c>
      <c r="AF782" s="12" t="s">
        <v>11143</v>
      </c>
      <c r="AG782" s="12" t="s">
        <v>7755</v>
      </c>
      <c r="AH782" s="12">
        <f>AF782+AG782</f>
        <v>14</v>
      </c>
      <c r="AJ782" s="352" t="s">
        <v>11137</v>
      </c>
      <c r="AK782" s="12" t="s">
        <v>11181</v>
      </c>
      <c r="AL782" s="98" t="s">
        <v>7392</v>
      </c>
      <c r="AM782" s="98" t="s">
        <v>6215</v>
      </c>
      <c r="AN782" s="98" t="s">
        <v>6389</v>
      </c>
      <c r="AP782" s="315" t="s">
        <v>11182</v>
      </c>
      <c r="AQ782" s="113">
        <f t="shared" si="40"/>
        <v>92.85460593665924</v>
      </c>
      <c r="AR782" s="315" t="s">
        <v>11182</v>
      </c>
      <c r="AS782" s="154" t="s">
        <v>6223</v>
      </c>
      <c r="AT782" s="12" t="s">
        <v>11167</v>
      </c>
      <c r="AU782" s="284" t="s">
        <v>11173</v>
      </c>
      <c r="AV782" s="12" t="s">
        <v>11183</v>
      </c>
      <c r="AX782" s="98" t="s">
        <v>6215</v>
      </c>
      <c r="AY782" s="98" t="s">
        <v>6215</v>
      </c>
      <c r="AZ782" s="98" t="s">
        <v>6215</v>
      </c>
      <c r="BA782" s="98" t="s">
        <v>6215</v>
      </c>
      <c r="BB782" s="98" t="s">
        <v>6215</v>
      </c>
      <c r="BC782" s="98" t="s">
        <v>11184</v>
      </c>
      <c r="BD782" s="98" t="s">
        <v>9594</v>
      </c>
      <c r="BE782" s="98" t="s">
        <v>6215</v>
      </c>
      <c r="BF782" s="98" t="s">
        <v>9072</v>
      </c>
    </row>
    <row r="783" spans="1:59" x14ac:dyDescent="0.35">
      <c r="A783" s="98" t="s">
        <v>7980</v>
      </c>
      <c r="B783" s="17">
        <v>45229</v>
      </c>
      <c r="C783" s="141" t="s">
        <v>8196</v>
      </c>
      <c r="D783" s="141" t="s">
        <v>8197</v>
      </c>
      <c r="E783" s="141" t="s">
        <v>44</v>
      </c>
      <c r="F783" s="141" t="s">
        <v>6213</v>
      </c>
      <c r="G783" s="141" t="s">
        <v>1245</v>
      </c>
      <c r="H783" s="288">
        <v>2016</v>
      </c>
      <c r="I783" s="141" t="s">
        <v>6214</v>
      </c>
      <c r="J783" s="141" t="s">
        <v>6215</v>
      </c>
      <c r="K783" s="141" t="s">
        <v>6216</v>
      </c>
      <c r="L783" s="141" t="s">
        <v>6215</v>
      </c>
      <c r="M783" s="141" t="s">
        <v>6267</v>
      </c>
      <c r="N783" s="141"/>
      <c r="O783" s="141" t="s">
        <v>6218</v>
      </c>
      <c r="S783" s="237">
        <v>206</v>
      </c>
      <c r="T783" s="141" t="s">
        <v>6215</v>
      </c>
      <c r="U783" s="141" t="s">
        <v>7390</v>
      </c>
      <c r="V783" s="141" t="s">
        <v>6215</v>
      </c>
      <c r="W783" s="141" t="s">
        <v>6219</v>
      </c>
      <c r="Y783" s="98">
        <v>4</v>
      </c>
      <c r="Z783" s="98">
        <v>5</v>
      </c>
      <c r="AA783" s="98">
        <v>0</v>
      </c>
      <c r="AB783" s="141">
        <v>9</v>
      </c>
      <c r="AC783" s="141" t="s">
        <v>6220</v>
      </c>
      <c r="AD783" s="141" t="s">
        <v>8198</v>
      </c>
      <c r="AJ783" s="18"/>
      <c r="AK783" s="18"/>
      <c r="AM783" s="141" t="s">
        <v>6215</v>
      </c>
      <c r="AN783" s="141" t="s">
        <v>6233</v>
      </c>
      <c r="AP783" s="268">
        <v>3800</v>
      </c>
      <c r="AQ783" s="113">
        <f t="shared" si="40"/>
        <v>88.211875639826275</v>
      </c>
      <c r="AR783" s="269">
        <v>8000</v>
      </c>
      <c r="AS783" s="141" t="s">
        <v>6223</v>
      </c>
      <c r="AT783" s="270">
        <v>1822500</v>
      </c>
      <c r="AU783" s="269">
        <v>130000</v>
      </c>
      <c r="AV783" s="269">
        <v>100000</v>
      </c>
      <c r="AX783" s="141" t="s">
        <v>6215</v>
      </c>
      <c r="AY783" s="141" t="s">
        <v>6215</v>
      </c>
      <c r="AZ783" s="141" t="s">
        <v>6215</v>
      </c>
      <c r="BA783" s="141" t="s">
        <v>6215</v>
      </c>
      <c r="BB783" s="141" t="s">
        <v>6215</v>
      </c>
      <c r="BC783" s="141" t="s">
        <v>6271</v>
      </c>
      <c r="BD783" s="141" t="s">
        <v>6379</v>
      </c>
      <c r="BE783" s="141" t="s">
        <v>6218</v>
      </c>
      <c r="BF783" s="141" t="s">
        <v>7311</v>
      </c>
      <c r="BG783" s="98" t="s">
        <v>8199</v>
      </c>
    </row>
    <row r="784" spans="1:59" x14ac:dyDescent="0.35">
      <c r="A784" s="98" t="s">
        <v>7986</v>
      </c>
      <c r="B784" s="17">
        <v>45170.66710648148</v>
      </c>
      <c r="C784" s="278" t="s">
        <v>7981</v>
      </c>
      <c r="D784" s="98" t="s">
        <v>7904</v>
      </c>
      <c r="E784" s="98" t="s">
        <v>420</v>
      </c>
      <c r="F784" s="98" t="s">
        <v>6293</v>
      </c>
      <c r="G784" s="98" t="s">
        <v>1245</v>
      </c>
      <c r="H784" s="115">
        <v>2010</v>
      </c>
      <c r="I784" s="98" t="s">
        <v>6214</v>
      </c>
      <c r="J784" s="98" t="s">
        <v>6215</v>
      </c>
      <c r="K784" s="98" t="s">
        <v>6216</v>
      </c>
      <c r="L784" s="98" t="s">
        <v>6218</v>
      </c>
      <c r="M784" s="98" t="s">
        <v>6231</v>
      </c>
      <c r="O784" s="98" t="s">
        <v>6218</v>
      </c>
      <c r="S784" s="107">
        <v>213</v>
      </c>
      <c r="T784" s="98" t="s">
        <v>6215</v>
      </c>
      <c r="V784" s="98" t="s">
        <v>6215</v>
      </c>
      <c r="W784" s="98" t="s">
        <v>6219</v>
      </c>
      <c r="AB784" s="98">
        <v>10</v>
      </c>
      <c r="AC784" s="98" t="s">
        <v>6246</v>
      </c>
      <c r="AD784" s="98" t="s">
        <v>6297</v>
      </c>
      <c r="AJ784" s="18"/>
      <c r="AK784" s="18"/>
      <c r="AN784" s="98" t="s">
        <v>6262</v>
      </c>
      <c r="AP784" s="264">
        <v>5000</v>
      </c>
      <c r="AQ784" s="113">
        <f t="shared" si="40"/>
        <v>116.06825742082405</v>
      </c>
      <c r="AR784" s="18">
        <v>7500</v>
      </c>
      <c r="AS784" s="141" t="s">
        <v>6223</v>
      </c>
      <c r="AT784" s="96"/>
      <c r="AU784" s="18">
        <v>200000</v>
      </c>
      <c r="AV784" s="18"/>
      <c r="AX784" s="98" t="s">
        <v>6215</v>
      </c>
      <c r="AY784" s="98" t="s">
        <v>6215</v>
      </c>
      <c r="AZ784" s="98" t="s">
        <v>6215</v>
      </c>
      <c r="BA784" s="98" t="s">
        <v>6215</v>
      </c>
      <c r="BB784" s="98" t="s">
        <v>6215</v>
      </c>
      <c r="BD784" s="98" t="s">
        <v>6281</v>
      </c>
      <c r="BF784" s="98" t="s">
        <v>6299</v>
      </c>
      <c r="BG784" s="98" t="s">
        <v>7982</v>
      </c>
    </row>
    <row r="785" spans="1:59" x14ac:dyDescent="0.35">
      <c r="A785" s="98" t="s">
        <v>10088</v>
      </c>
      <c r="B785" s="17">
        <v>45514.477812500001</v>
      </c>
      <c r="C785" s="154" t="s">
        <v>10068</v>
      </c>
      <c r="D785" s="154" t="s">
        <v>6454</v>
      </c>
      <c r="E785" s="244" t="s">
        <v>14</v>
      </c>
      <c r="F785" s="154" t="s">
        <v>6213</v>
      </c>
      <c r="G785" s="154" t="s">
        <v>1245</v>
      </c>
      <c r="H785" s="115">
        <v>2014</v>
      </c>
      <c r="I785" s="154" t="s">
        <v>6230</v>
      </c>
      <c r="J785" s="154" t="s">
        <v>6215</v>
      </c>
      <c r="K785" s="154" t="s">
        <v>6216</v>
      </c>
      <c r="L785" s="154" t="s">
        <v>6215</v>
      </c>
      <c r="M785" s="154" t="s">
        <v>6217</v>
      </c>
      <c r="O785" s="154" t="s">
        <v>6215</v>
      </c>
      <c r="Q785" s="243">
        <v>150</v>
      </c>
      <c r="R785" s="243">
        <v>170</v>
      </c>
      <c r="S785" s="243">
        <f>Q785+R785</f>
        <v>320</v>
      </c>
      <c r="T785" s="244" t="s">
        <v>6215</v>
      </c>
      <c r="U785" s="154" t="s">
        <v>6474</v>
      </c>
      <c r="V785" s="154" t="s">
        <v>6218</v>
      </c>
      <c r="W785" s="154" t="s">
        <v>6219</v>
      </c>
      <c r="Y785" s="244">
        <v>4</v>
      </c>
      <c r="Z785" s="244">
        <v>4</v>
      </c>
      <c r="AA785" s="244">
        <v>2</v>
      </c>
      <c r="AB785" s="98">
        <f>Y785+Z785+AA785</f>
        <v>10</v>
      </c>
      <c r="AC785" s="154" t="s">
        <v>6220</v>
      </c>
      <c r="AD785" s="154" t="s">
        <v>10069</v>
      </c>
      <c r="AF785" s="315">
        <v>2</v>
      </c>
      <c r="AG785" s="315">
        <v>14</v>
      </c>
      <c r="AH785" s="12">
        <f>AF785+AG785</f>
        <v>16</v>
      </c>
      <c r="AJ785" s="316">
        <v>15000</v>
      </c>
      <c r="AK785" s="316">
        <v>7000</v>
      </c>
      <c r="AL785" s="154" t="s">
        <v>8267</v>
      </c>
      <c r="AM785" s="154" t="s">
        <v>6215</v>
      </c>
      <c r="AN785" s="154" t="s">
        <v>6262</v>
      </c>
      <c r="AP785" s="316">
        <v>4500</v>
      </c>
      <c r="AQ785" s="113">
        <f t="shared" si="40"/>
        <v>104.46143167874165</v>
      </c>
      <c r="AR785" s="316">
        <v>7000</v>
      </c>
      <c r="AS785" s="141" t="s">
        <v>6223</v>
      </c>
      <c r="AT785" s="317">
        <v>2000</v>
      </c>
      <c r="AU785" s="317">
        <v>270000</v>
      </c>
      <c r="AV785" s="317">
        <v>160000</v>
      </c>
      <c r="AW785" s="154"/>
      <c r="AX785" s="154" t="s">
        <v>6215</v>
      </c>
      <c r="AY785" s="154" t="s">
        <v>6215</v>
      </c>
      <c r="AZ785" s="154" t="s">
        <v>6215</v>
      </c>
      <c r="BA785" s="154" t="s">
        <v>6215</v>
      </c>
      <c r="BB785" s="154" t="s">
        <v>6215</v>
      </c>
      <c r="BC785" s="154" t="s">
        <v>6218</v>
      </c>
      <c r="BD785" s="154" t="s">
        <v>10070</v>
      </c>
      <c r="BE785" s="154" t="s">
        <v>6218</v>
      </c>
      <c r="BF785" s="154" t="s">
        <v>10071</v>
      </c>
    </row>
    <row r="786" spans="1:59" x14ac:dyDescent="0.35">
      <c r="A786" s="98" t="s">
        <v>8195</v>
      </c>
      <c r="B786" s="17">
        <v>45030.634560185186</v>
      </c>
      <c r="C786" s="98" t="s">
        <v>1204</v>
      </c>
      <c r="D786" s="98" t="s">
        <v>6517</v>
      </c>
      <c r="E786" s="98" t="s">
        <v>462</v>
      </c>
      <c r="F786" s="98" t="s">
        <v>6334</v>
      </c>
      <c r="G786" s="98" t="s">
        <v>1245</v>
      </c>
      <c r="H786" s="115">
        <v>2008</v>
      </c>
      <c r="I786" s="98" t="s">
        <v>6294</v>
      </c>
      <c r="J786" s="98" t="s">
        <v>6215</v>
      </c>
      <c r="K786" s="98" t="s">
        <v>6216</v>
      </c>
      <c r="L786" s="98" t="s">
        <v>6215</v>
      </c>
      <c r="M786" s="98" t="s">
        <v>6217</v>
      </c>
      <c r="O786" s="98" t="s">
        <v>6218</v>
      </c>
      <c r="Q786" s="107">
        <v>395</v>
      </c>
      <c r="R786" s="107">
        <v>150</v>
      </c>
      <c r="S786" s="107">
        <f>SUM(Q786:R786)</f>
        <v>545</v>
      </c>
      <c r="T786" s="98" t="s">
        <v>6215</v>
      </c>
      <c r="V786" s="98" t="s">
        <v>6215</v>
      </c>
      <c r="W786" s="98" t="s">
        <v>6219</v>
      </c>
      <c r="AB786" s="98">
        <v>8</v>
      </c>
      <c r="AC786" s="98" t="s">
        <v>6220</v>
      </c>
      <c r="AD786" s="98" t="s">
        <v>6518</v>
      </c>
      <c r="AJ786" s="18"/>
      <c r="AK786" s="18"/>
      <c r="AM786" s="98" t="s">
        <v>6215</v>
      </c>
      <c r="AN786" s="98" t="s">
        <v>6233</v>
      </c>
      <c r="AP786" s="264">
        <v>4500</v>
      </c>
      <c r="AQ786" s="113">
        <f t="shared" si="40"/>
        <v>104.46143167874165</v>
      </c>
      <c r="AR786" s="18">
        <v>6000</v>
      </c>
      <c r="AS786" s="141" t="s">
        <v>6223</v>
      </c>
      <c r="AT786" s="96"/>
      <c r="AU786" s="18"/>
      <c r="AV786" s="18"/>
      <c r="AX786" s="98" t="s">
        <v>6215</v>
      </c>
      <c r="AY786" s="98" t="s">
        <v>6215</v>
      </c>
      <c r="AZ786" s="98" t="s">
        <v>6215</v>
      </c>
      <c r="BA786" s="98" t="s">
        <v>6215</v>
      </c>
      <c r="BB786" s="98" t="s">
        <v>6215</v>
      </c>
      <c r="BD786" s="98" t="s">
        <v>6519</v>
      </c>
      <c r="BF786" s="98" t="s">
        <v>6235</v>
      </c>
      <c r="BG786" s="98" t="s">
        <v>6520</v>
      </c>
    </row>
    <row r="787" spans="1:59" x14ac:dyDescent="0.35">
      <c r="A787" s="98" t="s">
        <v>6516</v>
      </c>
      <c r="B787" s="17">
        <v>45042.446053240739</v>
      </c>
      <c r="C787" s="98" t="s">
        <v>6596</v>
      </c>
      <c r="D787" s="141" t="s">
        <v>6597</v>
      </c>
      <c r="E787" s="98" t="s">
        <v>721</v>
      </c>
      <c r="F787" s="141" t="s">
        <v>6598</v>
      </c>
      <c r="G787" s="141" t="s">
        <v>1248</v>
      </c>
      <c r="H787" s="115">
        <v>2015</v>
      </c>
      <c r="I787" s="98" t="s">
        <v>6294</v>
      </c>
      <c r="J787" s="98" t="s">
        <v>6215</v>
      </c>
      <c r="K787" s="98" t="s">
        <v>6216</v>
      </c>
      <c r="L787" s="98" t="s">
        <v>6215</v>
      </c>
      <c r="M787" s="98" t="s">
        <v>6415</v>
      </c>
      <c r="O787" s="98" t="s">
        <v>6215</v>
      </c>
      <c r="S787" s="107">
        <v>31</v>
      </c>
      <c r="T787" s="98" t="s">
        <v>6215</v>
      </c>
      <c r="V787" s="98" t="s">
        <v>6215</v>
      </c>
      <c r="W787" s="98" t="s">
        <v>6219</v>
      </c>
      <c r="AB787" s="98">
        <v>6</v>
      </c>
      <c r="AC787" s="98" t="s">
        <v>6220</v>
      </c>
      <c r="AD787" s="98" t="s">
        <v>6224</v>
      </c>
      <c r="AJ787" s="18"/>
      <c r="AK787" s="18"/>
      <c r="AN787" s="98" t="s">
        <v>6233</v>
      </c>
      <c r="AP787" s="264">
        <v>3000</v>
      </c>
      <c r="AQ787" s="113">
        <f t="shared" si="40"/>
        <v>69.640954452494427</v>
      </c>
      <c r="AR787" s="18">
        <v>7500</v>
      </c>
      <c r="AS787" s="141" t="s">
        <v>6223</v>
      </c>
      <c r="AT787" s="96">
        <v>4000</v>
      </c>
      <c r="AU787" s="18"/>
      <c r="AV787" s="18"/>
      <c r="AX787" s="98" t="s">
        <v>6215</v>
      </c>
      <c r="AY787" s="98" t="s">
        <v>6215</v>
      </c>
      <c r="AZ787" s="98" t="s">
        <v>6215</v>
      </c>
      <c r="BA787" s="98" t="s">
        <v>6215</v>
      </c>
      <c r="BB787" s="98" t="s">
        <v>6218</v>
      </c>
      <c r="BD787" s="98" t="s">
        <v>6599</v>
      </c>
      <c r="BF787" s="98" t="s">
        <v>6600</v>
      </c>
      <c r="BG787" s="98" t="s">
        <v>6601</v>
      </c>
    </row>
    <row r="788" spans="1:59" x14ac:dyDescent="0.35">
      <c r="A788" s="98" t="s">
        <v>9433</v>
      </c>
      <c r="B788" s="17">
        <v>45469.662245370368</v>
      </c>
      <c r="C788" t="s">
        <v>3158</v>
      </c>
      <c r="D788" t="s">
        <v>9528</v>
      </c>
      <c r="E788" s="98" t="s">
        <v>909</v>
      </c>
      <c r="F788" t="s">
        <v>6213</v>
      </c>
      <c r="G788" t="s">
        <v>1245</v>
      </c>
      <c r="H788" s="115">
        <v>2020</v>
      </c>
      <c r="I788" t="s">
        <v>6214</v>
      </c>
      <c r="J788" t="s">
        <v>6215</v>
      </c>
      <c r="K788" t="s">
        <v>6216</v>
      </c>
      <c r="L788" t="s">
        <v>6215</v>
      </c>
      <c r="M788" t="s">
        <v>6231</v>
      </c>
      <c r="O788" t="s">
        <v>6218</v>
      </c>
      <c r="P788"/>
      <c r="Q788" s="107">
        <v>50</v>
      </c>
      <c r="R788" s="107">
        <v>65</v>
      </c>
      <c r="S788" s="107">
        <f>SUM(Q788:R788)</f>
        <v>115</v>
      </c>
      <c r="T788" s="98" t="s">
        <v>6215</v>
      </c>
      <c r="U788" t="s">
        <v>6474</v>
      </c>
      <c r="V788" t="s">
        <v>6215</v>
      </c>
      <c r="W788" t="s">
        <v>6219</v>
      </c>
      <c r="Y788" s="98">
        <v>2</v>
      </c>
      <c r="Z788" s="98">
        <v>2</v>
      </c>
      <c r="AA788" s="98">
        <v>1</v>
      </c>
      <c r="AB788" s="98">
        <f>SUM(Y788:AA788)</f>
        <v>5</v>
      </c>
      <c r="AC788" t="s">
        <v>6254</v>
      </c>
      <c r="AD788" t="s">
        <v>9529</v>
      </c>
      <c r="AF788" s="12">
        <v>0</v>
      </c>
      <c r="AG788" s="12">
        <v>8</v>
      </c>
      <c r="AH788" s="12">
        <f>AF788+AG788</f>
        <v>8</v>
      </c>
      <c r="AJ788" s="238">
        <v>15000</v>
      </c>
      <c r="AK788" s="238">
        <v>9000</v>
      </c>
      <c r="AL788" t="s">
        <v>8267</v>
      </c>
      <c r="AM788" t="s">
        <v>6215</v>
      </c>
      <c r="AN788" t="s">
        <v>6233</v>
      </c>
      <c r="AP788" s="238">
        <v>3000</v>
      </c>
      <c r="AQ788" s="113">
        <f t="shared" si="40"/>
        <v>69.640954452494427</v>
      </c>
      <c r="AR788" s="238">
        <v>5000</v>
      </c>
      <c r="AS788" s="141" t="s">
        <v>6223</v>
      </c>
      <c r="AT788" s="282">
        <v>350000</v>
      </c>
      <c r="AU788" s="283">
        <v>175000</v>
      </c>
      <c r="AV788" s="283">
        <v>65000</v>
      </c>
      <c r="AX788" t="s">
        <v>6215</v>
      </c>
      <c r="AY788" t="s">
        <v>6215</v>
      </c>
      <c r="AZ788" t="s">
        <v>6215</v>
      </c>
      <c r="BA788" t="s">
        <v>6215</v>
      </c>
      <c r="BB788" t="s">
        <v>6218</v>
      </c>
      <c r="BC788" t="s">
        <v>9181</v>
      </c>
      <c r="BD788" t="s">
        <v>8732</v>
      </c>
      <c r="BE788" t="s">
        <v>6218</v>
      </c>
      <c r="BF788" t="s">
        <v>6218</v>
      </c>
    </row>
    <row r="789" spans="1:59" x14ac:dyDescent="0.35">
      <c r="A789" s="98" t="s">
        <v>10870</v>
      </c>
      <c r="B789" s="17">
        <v>45707.652696759258</v>
      </c>
      <c r="C789" s="154" t="s">
        <v>4227</v>
      </c>
      <c r="D789" s="154" t="s">
        <v>10884</v>
      </c>
      <c r="E789" s="244" t="s">
        <v>398</v>
      </c>
      <c r="F789" s="154" t="s">
        <v>9802</v>
      </c>
      <c r="G789" s="154" t="s">
        <v>1248</v>
      </c>
      <c r="H789" s="115">
        <v>2021</v>
      </c>
      <c r="I789" s="154" t="s">
        <v>6214</v>
      </c>
      <c r="J789" s="154" t="s">
        <v>6215</v>
      </c>
      <c r="K789" s="154" t="s">
        <v>6216</v>
      </c>
      <c r="L789" s="154" t="s">
        <v>6215</v>
      </c>
      <c r="M789" s="154" t="s">
        <v>6267</v>
      </c>
      <c r="O789" s="154" t="s">
        <v>6218</v>
      </c>
      <c r="Q789" s="243"/>
      <c r="R789" s="243"/>
      <c r="S789" s="243">
        <v>39</v>
      </c>
      <c r="T789" s="154" t="s">
        <v>6215</v>
      </c>
      <c r="U789" s="154" t="s">
        <v>7390</v>
      </c>
      <c r="V789" s="154" t="s">
        <v>6215</v>
      </c>
      <c r="W789" s="154" t="s">
        <v>6219</v>
      </c>
      <c r="Y789" s="244">
        <v>2</v>
      </c>
      <c r="Z789" s="244">
        <v>8</v>
      </c>
      <c r="AA789" s="244">
        <v>8</v>
      </c>
      <c r="AB789" s="98">
        <f>SUM(Y789:AA789)</f>
        <v>18</v>
      </c>
      <c r="AC789" s="154" t="s">
        <v>6220</v>
      </c>
      <c r="AD789" s="154" t="s">
        <v>10885</v>
      </c>
      <c r="AF789" s="315">
        <v>4</v>
      </c>
      <c r="AG789" s="315">
        <v>3</v>
      </c>
      <c r="AH789" s="12">
        <f>SUM(AF789:AG789)</f>
        <v>7</v>
      </c>
      <c r="AJ789" s="316">
        <v>15000</v>
      </c>
      <c r="AK789" s="316">
        <v>10000</v>
      </c>
      <c r="AL789" s="154" t="s">
        <v>8251</v>
      </c>
      <c r="AM789" s="154" t="s">
        <v>6215</v>
      </c>
      <c r="AN789" s="154" t="s">
        <v>6233</v>
      </c>
      <c r="AP789" s="316">
        <v>5500</v>
      </c>
      <c r="AQ789" s="113">
        <f t="shared" si="40"/>
        <v>127.67508316290645</v>
      </c>
      <c r="AR789" s="316">
        <v>6700</v>
      </c>
      <c r="AS789" s="141" t="s">
        <v>6223</v>
      </c>
      <c r="AT789" s="316">
        <v>10000</v>
      </c>
      <c r="AU789" s="316">
        <v>200000</v>
      </c>
      <c r="AV789" s="316">
        <v>150000</v>
      </c>
      <c r="AX789" s="154" t="s">
        <v>6215</v>
      </c>
      <c r="AY789" s="154" t="s">
        <v>6215</v>
      </c>
      <c r="AZ789" s="154" t="s">
        <v>6215</v>
      </c>
      <c r="BA789" s="154" t="s">
        <v>6218</v>
      </c>
      <c r="BB789" s="154" t="s">
        <v>6218</v>
      </c>
      <c r="BC789" s="154" t="s">
        <v>7394</v>
      </c>
      <c r="BD789" s="154" t="s">
        <v>10690</v>
      </c>
      <c r="BE789" s="154" t="s">
        <v>6215</v>
      </c>
      <c r="BF789" s="154" t="s">
        <v>10886</v>
      </c>
    </row>
    <row r="790" spans="1:59" x14ac:dyDescent="0.35">
      <c r="A790" s="98" t="s">
        <v>8942</v>
      </c>
      <c r="B790" s="17">
        <v>45377.319826388892</v>
      </c>
      <c r="C790" t="s">
        <v>2047</v>
      </c>
      <c r="D790" t="s">
        <v>8957</v>
      </c>
      <c r="E790" s="98" t="s">
        <v>285</v>
      </c>
      <c r="F790" t="s">
        <v>6293</v>
      </c>
      <c r="G790" t="s">
        <v>1245</v>
      </c>
      <c r="H790" s="275">
        <v>2014</v>
      </c>
      <c r="I790" t="s">
        <v>6214</v>
      </c>
      <c r="J790" t="s">
        <v>6215</v>
      </c>
      <c r="K790" t="s">
        <v>6216</v>
      </c>
      <c r="L790" t="s">
        <v>6215</v>
      </c>
      <c r="M790" t="s">
        <v>6267</v>
      </c>
      <c r="O790" t="s">
        <v>6218</v>
      </c>
      <c r="S790" s="107">
        <v>220</v>
      </c>
      <c r="T790" s="98" t="s">
        <v>6215</v>
      </c>
      <c r="U790" t="s">
        <v>8150</v>
      </c>
      <c r="V790" t="s">
        <v>6215</v>
      </c>
      <c r="W790" t="s">
        <v>6219</v>
      </c>
      <c r="Y790" s="98">
        <v>6</v>
      </c>
      <c r="Z790" s="98">
        <v>6</v>
      </c>
      <c r="AA790" s="98">
        <v>4</v>
      </c>
      <c r="AB790" s="98">
        <f>SUM(Y790:AA790)</f>
        <v>16</v>
      </c>
      <c r="AC790" t="s">
        <v>6220</v>
      </c>
      <c r="AD790" t="s">
        <v>8958</v>
      </c>
      <c r="AF790" s="12">
        <v>6</v>
      </c>
      <c r="AG790" s="12">
        <v>6</v>
      </c>
      <c r="AH790" s="12">
        <f>SUM(AF790:AG790)</f>
        <v>12</v>
      </c>
      <c r="AJ790" s="238">
        <v>18000</v>
      </c>
      <c r="AK790" s="238">
        <v>10000</v>
      </c>
      <c r="AL790" t="s">
        <v>8267</v>
      </c>
      <c r="AM790" t="s">
        <v>6215</v>
      </c>
      <c r="AN790" t="s">
        <v>6262</v>
      </c>
      <c r="AP790" s="149">
        <v>7100</v>
      </c>
      <c r="AQ790" s="113">
        <f t="shared" si="40"/>
        <v>164.81692553757014</v>
      </c>
      <c r="AR790">
        <v>12000</v>
      </c>
      <c r="AS790" s="141" t="s">
        <v>6223</v>
      </c>
      <c r="AT790" s="298">
        <v>2140000</v>
      </c>
      <c r="AU790" s="18">
        <v>713333</v>
      </c>
      <c r="AV790" s="18">
        <v>216472</v>
      </c>
      <c r="AX790" t="s">
        <v>6218</v>
      </c>
      <c r="AY790" t="s">
        <v>6215</v>
      </c>
      <c r="AZ790" t="s">
        <v>6215</v>
      </c>
      <c r="BA790" t="s">
        <v>6215</v>
      </c>
      <c r="BB790" t="s">
        <v>6218</v>
      </c>
      <c r="BC790" t="s">
        <v>8959</v>
      </c>
      <c r="BD790" t="s">
        <v>8960</v>
      </c>
      <c r="BE790" t="s">
        <v>6218</v>
      </c>
      <c r="BF790" t="s">
        <v>6218</v>
      </c>
    </row>
    <row r="791" spans="1:59" x14ac:dyDescent="0.35">
      <c r="A791" s="98" t="s">
        <v>11554</v>
      </c>
      <c r="B791" s="117">
        <v>45899.763402777775</v>
      </c>
      <c r="C791" s="154" t="s">
        <v>6024</v>
      </c>
      <c r="D791" s="154" t="s">
        <v>11710</v>
      </c>
      <c r="E791" t="s">
        <v>2965</v>
      </c>
      <c r="F791" s="154" t="s">
        <v>6684</v>
      </c>
      <c r="G791" s="154" t="s">
        <v>1248</v>
      </c>
      <c r="H791" s="115">
        <v>2021</v>
      </c>
      <c r="I791" s="154" t="s">
        <v>6214</v>
      </c>
      <c r="J791" s="154" t="s">
        <v>6215</v>
      </c>
      <c r="K791" s="154" t="s">
        <v>6216</v>
      </c>
      <c r="L791" s="154" t="s">
        <v>6215</v>
      </c>
      <c r="M791" s="154" t="s">
        <v>6267</v>
      </c>
      <c r="O791" s="154" t="s">
        <v>6218</v>
      </c>
      <c r="Q791" s="129">
        <v>40</v>
      </c>
      <c r="R791" s="129">
        <v>50</v>
      </c>
      <c r="S791" s="107">
        <v>90</v>
      </c>
      <c r="T791" s="154" t="s">
        <v>6215</v>
      </c>
      <c r="U791" s="154" t="s">
        <v>6474</v>
      </c>
      <c r="V791" s="154" t="s">
        <v>6218</v>
      </c>
      <c r="W791" s="154" t="s">
        <v>6219</v>
      </c>
      <c r="Y791" s="244">
        <v>1</v>
      </c>
      <c r="Z791" s="244">
        <v>1</v>
      </c>
      <c r="AA791" s="244">
        <v>1</v>
      </c>
      <c r="AB791" s="244">
        <v>3</v>
      </c>
      <c r="AC791" s="154" t="s">
        <v>6220</v>
      </c>
      <c r="AD791" s="154" t="s">
        <v>7993</v>
      </c>
      <c r="AF791" s="154">
        <v>1</v>
      </c>
      <c r="AG791" s="154">
        <v>4</v>
      </c>
      <c r="AH791" s="154">
        <v>5</v>
      </c>
      <c r="AJ791" s="154">
        <v>8000</v>
      </c>
      <c r="AK791" s="154">
        <v>5000</v>
      </c>
      <c r="AL791" s="154" t="s">
        <v>8267</v>
      </c>
      <c r="AM791" s="154" t="s">
        <v>6215</v>
      </c>
      <c r="AN791" s="154" t="s">
        <v>6262</v>
      </c>
      <c r="AP791" s="154">
        <v>7500</v>
      </c>
      <c r="AQ791" s="113">
        <f>(AP791*3)/129.2424</f>
        <v>174.09147462442667</v>
      </c>
      <c r="AR791" s="154">
        <v>10000</v>
      </c>
      <c r="AS791" s="154" t="s">
        <v>6223</v>
      </c>
      <c r="AT791" s="154">
        <v>300000</v>
      </c>
      <c r="AU791" s="154">
        <v>1000</v>
      </c>
      <c r="AV791" s="154">
        <v>130000</v>
      </c>
      <c r="AW791" s="154"/>
      <c r="AX791" s="154" t="s">
        <v>6215</v>
      </c>
      <c r="AY791" s="154" t="s">
        <v>6215</v>
      </c>
      <c r="AZ791" s="154" t="s">
        <v>6215</v>
      </c>
      <c r="BA791" s="154" t="s">
        <v>6215</v>
      </c>
      <c r="BB791" s="154" t="s">
        <v>6215</v>
      </c>
      <c r="BC791" s="154" t="s">
        <v>11509</v>
      </c>
      <c r="BD791" s="154" t="s">
        <v>6774</v>
      </c>
      <c r="BE791" s="154" t="s">
        <v>6218</v>
      </c>
      <c r="BF791" s="154" t="s">
        <v>11510</v>
      </c>
    </row>
    <row r="792" spans="1:59" x14ac:dyDescent="0.35">
      <c r="A792" s="98" t="s">
        <v>6595</v>
      </c>
      <c r="B792" s="17">
        <v>45174.509664351855</v>
      </c>
      <c r="C792" s="98" t="s">
        <v>1171</v>
      </c>
      <c r="D792" s="98" t="s">
        <v>7992</v>
      </c>
      <c r="E792" s="141" t="s">
        <v>14</v>
      </c>
      <c r="F792" s="98" t="s">
        <v>6213</v>
      </c>
      <c r="G792" s="98" t="s">
        <v>1248</v>
      </c>
      <c r="H792" s="115">
        <v>2004</v>
      </c>
      <c r="I792" s="98" t="s">
        <v>6230</v>
      </c>
      <c r="J792" s="98" t="s">
        <v>6215</v>
      </c>
      <c r="K792" s="98" t="s">
        <v>6216</v>
      </c>
      <c r="L792" s="98" t="s">
        <v>6215</v>
      </c>
      <c r="M792" s="98" t="s">
        <v>6217</v>
      </c>
      <c r="O792" s="98" t="s">
        <v>6215</v>
      </c>
      <c r="Q792" s="107">
        <v>77</v>
      </c>
      <c r="R792" s="107">
        <v>80</v>
      </c>
      <c r="S792" s="107">
        <f>SUM(Q792:R792)</f>
        <v>157</v>
      </c>
      <c r="T792" s="98" t="s">
        <v>6215</v>
      </c>
      <c r="V792" s="98" t="s">
        <v>6218</v>
      </c>
      <c r="W792" s="98" t="s">
        <v>6219</v>
      </c>
      <c r="AB792" s="98">
        <v>4</v>
      </c>
      <c r="AC792" s="98" t="s">
        <v>6220</v>
      </c>
      <c r="AD792" s="98" t="s">
        <v>7993</v>
      </c>
      <c r="AJ792" s="18"/>
      <c r="AK792" s="18"/>
      <c r="AN792" s="98" t="s">
        <v>6262</v>
      </c>
      <c r="AP792" s="264">
        <v>4400</v>
      </c>
      <c r="AQ792" s="113">
        <f t="shared" ref="AQ792:AQ799" si="41">(AP792*3)/129.2343</f>
        <v>102.14006653032516</v>
      </c>
      <c r="AR792" s="18">
        <v>6000</v>
      </c>
      <c r="AS792" s="141" t="s">
        <v>6223</v>
      </c>
      <c r="AT792" s="96"/>
      <c r="AU792" s="18"/>
      <c r="AV792" s="18"/>
      <c r="AX792" s="98" t="s">
        <v>6215</v>
      </c>
      <c r="AY792" s="98" t="s">
        <v>6215</v>
      </c>
      <c r="AZ792" s="98" t="s">
        <v>6215</v>
      </c>
      <c r="BA792" s="98" t="s">
        <v>6215</v>
      </c>
      <c r="BB792" s="98" t="s">
        <v>6218</v>
      </c>
      <c r="BD792" s="98" t="s">
        <v>7994</v>
      </c>
      <c r="BF792" s="98" t="s">
        <v>7995</v>
      </c>
      <c r="BG792" s="98" t="s">
        <v>7996</v>
      </c>
    </row>
    <row r="793" spans="1:59" x14ac:dyDescent="0.35">
      <c r="A793" s="98" t="s">
        <v>10196</v>
      </c>
      <c r="B793" s="17">
        <v>45537.666828703703</v>
      </c>
      <c r="C793" s="154" t="s">
        <v>3013</v>
      </c>
      <c r="D793" s="154" t="s">
        <v>10193</v>
      </c>
      <c r="E793" s="244" t="s">
        <v>2605</v>
      </c>
      <c r="F793" s="154" t="s">
        <v>7666</v>
      </c>
      <c r="G793" s="154" t="s">
        <v>1245</v>
      </c>
      <c r="H793" s="115">
        <v>2009</v>
      </c>
      <c r="I793" s="154" t="s">
        <v>6294</v>
      </c>
      <c r="J793" s="154" t="s">
        <v>6215</v>
      </c>
      <c r="K793" s="154" t="s">
        <v>6216</v>
      </c>
      <c r="L793" s="154" t="s">
        <v>6215</v>
      </c>
      <c r="M793" s="154" t="s">
        <v>6267</v>
      </c>
      <c r="O793" s="154" t="s">
        <v>6218</v>
      </c>
      <c r="Q793" s="319">
        <v>189</v>
      </c>
      <c r="R793" s="319">
        <v>189</v>
      </c>
      <c r="S793" s="319">
        <f>SUM(Q793:R793)</f>
        <v>378</v>
      </c>
      <c r="T793" s="244" t="s">
        <v>6215</v>
      </c>
      <c r="U793" s="154" t="s">
        <v>7390</v>
      </c>
      <c r="V793" s="154" t="s">
        <v>6215</v>
      </c>
      <c r="W793" s="154" t="s">
        <v>6268</v>
      </c>
      <c r="Y793" s="244">
        <v>8</v>
      </c>
      <c r="Z793" s="244">
        <v>7</v>
      </c>
      <c r="AA793" s="244">
        <v>1</v>
      </c>
      <c r="AB793" s="98">
        <f>SUM(Y793:AA793)</f>
        <v>16</v>
      </c>
      <c r="AC793" s="154" t="s">
        <v>6220</v>
      </c>
      <c r="AD793" s="154" t="s">
        <v>10194</v>
      </c>
      <c r="AF793" s="315">
        <v>6</v>
      </c>
      <c r="AG793" s="315">
        <v>7</v>
      </c>
      <c r="AH793" s="12">
        <f>SUM(AF793:AG793)</f>
        <v>13</v>
      </c>
      <c r="AJ793" s="316">
        <v>16000</v>
      </c>
      <c r="AK793" s="316">
        <v>10000</v>
      </c>
      <c r="AL793" s="154" t="s">
        <v>8267</v>
      </c>
      <c r="AM793" s="154" t="s">
        <v>6215</v>
      </c>
      <c r="AN793" s="154" t="s">
        <v>6262</v>
      </c>
      <c r="AP793" s="316">
        <v>3500</v>
      </c>
      <c r="AQ793" s="113">
        <f t="shared" si="41"/>
        <v>81.247780194576833</v>
      </c>
      <c r="AR793" s="316">
        <v>12500</v>
      </c>
      <c r="AS793" s="141" t="s">
        <v>6223</v>
      </c>
      <c r="AT793" s="318">
        <v>3000000</v>
      </c>
      <c r="AU793" s="318">
        <v>3000000</v>
      </c>
      <c r="AV793" s="316">
        <v>1500000</v>
      </c>
      <c r="AX793" s="154" t="s">
        <v>6215</v>
      </c>
      <c r="AY793" s="154" t="s">
        <v>6215</v>
      </c>
      <c r="AZ793" s="154" t="s">
        <v>6215</v>
      </c>
      <c r="BA793" s="154" t="s">
        <v>6215</v>
      </c>
      <c r="BB793" s="154" t="s">
        <v>6215</v>
      </c>
      <c r="BC793" s="154" t="s">
        <v>9473</v>
      </c>
      <c r="BD793" s="154" t="s">
        <v>10195</v>
      </c>
      <c r="BE793" s="154" t="s">
        <v>6218</v>
      </c>
      <c r="BF793" s="154" t="s">
        <v>6235</v>
      </c>
    </row>
    <row r="794" spans="1:59" x14ac:dyDescent="0.35">
      <c r="A794" s="98" t="s">
        <v>7991</v>
      </c>
      <c r="B794" s="17">
        <v>45022.667916666665</v>
      </c>
      <c r="C794" s="242" t="s">
        <v>6487</v>
      </c>
      <c r="D794" s="242" t="s">
        <v>6488</v>
      </c>
      <c r="E794" s="98" t="s">
        <v>237</v>
      </c>
      <c r="F794" s="242" t="s">
        <v>6394</v>
      </c>
      <c r="G794" s="242" t="s">
        <v>1248</v>
      </c>
      <c r="H794" s="115">
        <v>2019</v>
      </c>
      <c r="I794" s="98" t="s">
        <v>6214</v>
      </c>
      <c r="J794" s="98" t="s">
        <v>6215</v>
      </c>
      <c r="K794" s="98" t="s">
        <v>6216</v>
      </c>
      <c r="L794" s="98" t="s">
        <v>6215</v>
      </c>
      <c r="M794" s="98" t="s">
        <v>6267</v>
      </c>
      <c r="O794" s="98" t="s">
        <v>6218</v>
      </c>
      <c r="Q794" s="107">
        <v>72</v>
      </c>
      <c r="R794" s="107">
        <v>86</v>
      </c>
      <c r="S794" s="107">
        <v>158</v>
      </c>
      <c r="T794" s="98" t="s">
        <v>6215</v>
      </c>
      <c r="V794" s="98" t="s">
        <v>6215</v>
      </c>
      <c r="W794" s="98" t="s">
        <v>6268</v>
      </c>
      <c r="AB794" s="98">
        <v>8</v>
      </c>
      <c r="AC794" s="98" t="s">
        <v>6220</v>
      </c>
      <c r="AD794" s="98" t="s">
        <v>6489</v>
      </c>
      <c r="AJ794" s="18"/>
      <c r="AK794" s="18"/>
      <c r="AN794" s="98" t="s">
        <v>6262</v>
      </c>
      <c r="AP794" s="264">
        <v>5000</v>
      </c>
      <c r="AQ794" s="113">
        <f t="shared" si="41"/>
        <v>116.06825742082405</v>
      </c>
      <c r="AR794" s="18">
        <v>7000</v>
      </c>
      <c r="AS794" s="141" t="s">
        <v>6223</v>
      </c>
      <c r="AT794" s="96"/>
      <c r="AU794" s="18">
        <v>300000</v>
      </c>
      <c r="AV794" s="18"/>
      <c r="AX794" s="98" t="s">
        <v>6215</v>
      </c>
      <c r="AY794" s="98" t="s">
        <v>6215</v>
      </c>
      <c r="AZ794" s="98" t="s">
        <v>6215</v>
      </c>
      <c r="BA794" s="98" t="s">
        <v>6215</v>
      </c>
      <c r="BB794" s="98" t="s">
        <v>6215</v>
      </c>
      <c r="BD794" s="98" t="s">
        <v>6490</v>
      </c>
      <c r="BF794" s="98" t="s">
        <v>6491</v>
      </c>
      <c r="BG794" s="98" t="s">
        <v>6492</v>
      </c>
    </row>
    <row r="795" spans="1:59" x14ac:dyDescent="0.35">
      <c r="A795" s="98" t="s">
        <v>11160</v>
      </c>
      <c r="B795" s="117">
        <v>45756.759236111109</v>
      </c>
      <c r="C795" s="98" t="s">
        <v>4933</v>
      </c>
      <c r="D795" s="98" t="s">
        <v>11249</v>
      </c>
      <c r="E795" s="244" t="s">
        <v>398</v>
      </c>
      <c r="F795" s="98" t="s">
        <v>6394</v>
      </c>
      <c r="G795" s="98" t="s">
        <v>1248</v>
      </c>
      <c r="H795" s="98">
        <v>2008</v>
      </c>
      <c r="I795" s="98" t="s">
        <v>6294</v>
      </c>
      <c r="J795" s="98" t="s">
        <v>6215</v>
      </c>
      <c r="K795" s="98" t="s">
        <v>6216</v>
      </c>
      <c r="L795" s="98" t="s">
        <v>6215</v>
      </c>
      <c r="M795" s="98" t="s">
        <v>6267</v>
      </c>
      <c r="O795" s="98" t="s">
        <v>6215</v>
      </c>
      <c r="Q795" s="129">
        <v>137.28</v>
      </c>
      <c r="R795" s="129">
        <v>148.72</v>
      </c>
      <c r="S795" s="107">
        <v>286</v>
      </c>
      <c r="T795" s="98" t="s">
        <v>6215</v>
      </c>
      <c r="U795" s="98" t="s">
        <v>7390</v>
      </c>
      <c r="V795" s="98" t="s">
        <v>6215</v>
      </c>
      <c r="W795" s="98" t="s">
        <v>6268</v>
      </c>
      <c r="Y795" s="98" t="s">
        <v>7755</v>
      </c>
      <c r="Z795" s="98" t="s">
        <v>7755</v>
      </c>
      <c r="AA795" s="98" t="s">
        <v>6929</v>
      </c>
      <c r="AB795" s="98">
        <f>Y795+Z795+AA795</f>
        <v>16</v>
      </c>
      <c r="AC795" s="154" t="s">
        <v>6220</v>
      </c>
      <c r="AD795" s="154" t="s">
        <v>9122</v>
      </c>
      <c r="AF795" s="12" t="s">
        <v>11143</v>
      </c>
      <c r="AG795" s="12" t="s">
        <v>7755</v>
      </c>
      <c r="AH795" s="12">
        <f>AF795+AG795</f>
        <v>14</v>
      </c>
      <c r="AJ795" s="352" t="s">
        <v>11206</v>
      </c>
      <c r="AK795" s="12" t="s">
        <v>11128</v>
      </c>
      <c r="AL795" s="98" t="s">
        <v>8267</v>
      </c>
      <c r="AM795" s="98" t="s">
        <v>6215</v>
      </c>
      <c r="AN795" s="98" t="s">
        <v>6233</v>
      </c>
      <c r="AP795" s="315">
        <v>6300</v>
      </c>
      <c r="AQ795" s="113">
        <f t="shared" si="41"/>
        <v>146.24600435023831</v>
      </c>
      <c r="AR795" s="315">
        <v>7300</v>
      </c>
      <c r="AS795" s="154" t="s">
        <v>6223</v>
      </c>
      <c r="AT795" s="12" t="s">
        <v>11250</v>
      </c>
      <c r="AU795" s="284" t="s">
        <v>11173</v>
      </c>
      <c r="AV795" s="12" t="s">
        <v>11158</v>
      </c>
      <c r="AX795" s="98" t="s">
        <v>6215</v>
      </c>
      <c r="AY795" s="98" t="s">
        <v>6215</v>
      </c>
      <c r="AZ795" s="98" t="s">
        <v>6215</v>
      </c>
      <c r="BA795" s="98" t="s">
        <v>6218</v>
      </c>
      <c r="BB795" s="98" t="s">
        <v>6215</v>
      </c>
      <c r="BC795" s="98" t="s">
        <v>7311</v>
      </c>
      <c r="BD795" s="98" t="s">
        <v>11251</v>
      </c>
      <c r="BE795" s="98" t="s">
        <v>6218</v>
      </c>
      <c r="BF795" s="98" t="s">
        <v>6218</v>
      </c>
    </row>
    <row r="796" spans="1:59" x14ac:dyDescent="0.35">
      <c r="A796" s="98" t="s">
        <v>6486</v>
      </c>
      <c r="B796" s="17">
        <v>45147.544768518521</v>
      </c>
      <c r="C796" s="98" t="s">
        <v>7787</v>
      </c>
      <c r="D796" s="98" t="s">
        <v>6890</v>
      </c>
      <c r="E796" s="98" t="s">
        <v>14</v>
      </c>
      <c r="F796" s="98" t="s">
        <v>6213</v>
      </c>
      <c r="H796" s="115">
        <v>2002</v>
      </c>
      <c r="I796" s="98" t="s">
        <v>6230</v>
      </c>
      <c r="J796" s="98" t="s">
        <v>6215</v>
      </c>
      <c r="K796" s="98" t="s">
        <v>6245</v>
      </c>
      <c r="L796" s="98" t="s">
        <v>6215</v>
      </c>
      <c r="M796" s="98" t="s">
        <v>6217</v>
      </c>
      <c r="O796" s="98" t="s">
        <v>6218</v>
      </c>
      <c r="Q796" s="107">
        <v>143</v>
      </c>
      <c r="R796" s="107">
        <v>165</v>
      </c>
      <c r="S796" s="107">
        <f>SUM(Q796:R796)</f>
        <v>308</v>
      </c>
      <c r="T796" s="98" t="s">
        <v>6215</v>
      </c>
      <c r="V796" s="98" t="s">
        <v>6215</v>
      </c>
      <c r="W796" s="98" t="s">
        <v>6219</v>
      </c>
      <c r="AB796" s="98">
        <v>32</v>
      </c>
      <c r="AC796" s="98" t="s">
        <v>6220</v>
      </c>
      <c r="AD796" s="98" t="s">
        <v>7788</v>
      </c>
      <c r="AJ796" s="18"/>
      <c r="AK796" s="18"/>
      <c r="AN796" s="98" t="s">
        <v>6233</v>
      </c>
      <c r="AP796" s="272">
        <v>5000</v>
      </c>
      <c r="AQ796" s="113">
        <f t="shared" si="41"/>
        <v>116.06825742082405</v>
      </c>
      <c r="AR796" s="273">
        <v>5000</v>
      </c>
      <c r="AS796" s="141" t="s">
        <v>6223</v>
      </c>
      <c r="AT796" s="274">
        <v>15000</v>
      </c>
      <c r="AU796" s="273">
        <v>20000</v>
      </c>
      <c r="AV796" s="273">
        <v>70000</v>
      </c>
      <c r="AX796" s="98" t="s">
        <v>6215</v>
      </c>
      <c r="AY796" s="98" t="s">
        <v>6215</v>
      </c>
      <c r="AZ796" s="98" t="s">
        <v>6215</v>
      </c>
      <c r="BA796" s="98" t="s">
        <v>6215</v>
      </c>
      <c r="BB796" s="98" t="s">
        <v>6218</v>
      </c>
      <c r="BD796" s="98" t="s">
        <v>7367</v>
      </c>
      <c r="BF796" s="98" t="s">
        <v>7789</v>
      </c>
      <c r="BG796" s="98" t="s">
        <v>7790</v>
      </c>
    </row>
    <row r="797" spans="1:59" x14ac:dyDescent="0.35">
      <c r="A797" s="98" t="s">
        <v>7786</v>
      </c>
      <c r="B797" s="17">
        <v>45140.615891203706</v>
      </c>
      <c r="C797" s="98" t="s">
        <v>670</v>
      </c>
      <c r="D797" t="s">
        <v>7660</v>
      </c>
      <c r="E797" s="235" t="s">
        <v>398</v>
      </c>
      <c r="F797" s="98" t="s">
        <v>6394</v>
      </c>
      <c r="G797" s="98" t="s">
        <v>1248</v>
      </c>
      <c r="H797" s="115">
        <v>2017</v>
      </c>
      <c r="I797" s="98" t="s">
        <v>6294</v>
      </c>
      <c r="J797" s="98" t="s">
        <v>6215</v>
      </c>
      <c r="K797" s="98" t="s">
        <v>6216</v>
      </c>
      <c r="L797" s="98" t="s">
        <v>6215</v>
      </c>
      <c r="M797" s="98" t="s">
        <v>6267</v>
      </c>
      <c r="O797" s="98" t="s">
        <v>6218</v>
      </c>
      <c r="S797" s="107">
        <v>220</v>
      </c>
      <c r="T797" s="98" t="s">
        <v>6215</v>
      </c>
      <c r="V797" s="98" t="s">
        <v>6215</v>
      </c>
      <c r="W797" s="98" t="s">
        <v>6219</v>
      </c>
      <c r="AB797" s="98">
        <v>6</v>
      </c>
      <c r="AC797" s="98" t="s">
        <v>6220</v>
      </c>
      <c r="AD797" s="98" t="s">
        <v>6986</v>
      </c>
      <c r="AJ797" s="18"/>
      <c r="AK797" s="18"/>
      <c r="AM797" s="98" t="s">
        <v>6215</v>
      </c>
      <c r="AN797" s="98" t="s">
        <v>6248</v>
      </c>
      <c r="AP797" s="264">
        <v>5000</v>
      </c>
      <c r="AQ797" s="113">
        <f t="shared" si="41"/>
        <v>116.06825742082405</v>
      </c>
      <c r="AR797" s="18">
        <v>10000</v>
      </c>
      <c r="AS797" s="141" t="s">
        <v>6223</v>
      </c>
      <c r="AT797" s="96"/>
      <c r="AU797" s="18"/>
      <c r="AV797" s="18"/>
      <c r="AX797" s="98" t="s">
        <v>6215</v>
      </c>
      <c r="AY797" s="98" t="s">
        <v>6215</v>
      </c>
      <c r="AZ797" s="98" t="s">
        <v>6215</v>
      </c>
      <c r="BA797" s="98" t="s">
        <v>6215</v>
      </c>
      <c r="BB797" s="98" t="s">
        <v>6215</v>
      </c>
      <c r="BD797" s="98" t="s">
        <v>7661</v>
      </c>
      <c r="BF797" s="98" t="s">
        <v>7311</v>
      </c>
      <c r="BG797" s="98" t="s">
        <v>7662</v>
      </c>
    </row>
    <row r="798" spans="1:59" x14ac:dyDescent="0.35">
      <c r="A798" s="98" t="s">
        <v>11279</v>
      </c>
      <c r="B798" s="117">
        <v>45763.582430555558</v>
      </c>
      <c r="C798" s="98" t="s">
        <v>4935</v>
      </c>
      <c r="D798" s="98" t="s">
        <v>7689</v>
      </c>
      <c r="E798" s="244" t="s">
        <v>462</v>
      </c>
      <c r="F798" s="98" t="s">
        <v>6334</v>
      </c>
      <c r="G798" s="98" t="s">
        <v>1245</v>
      </c>
      <c r="H798" s="98">
        <v>2023</v>
      </c>
      <c r="I798" s="98" t="s">
        <v>6214</v>
      </c>
      <c r="J798" s="98" t="s">
        <v>6295</v>
      </c>
      <c r="K798" s="98" t="s">
        <v>6216</v>
      </c>
      <c r="L798" s="98" t="s">
        <v>6218</v>
      </c>
      <c r="M798" s="98" t="s">
        <v>6231</v>
      </c>
      <c r="O798" s="98" t="s">
        <v>6218</v>
      </c>
      <c r="Q798" s="129">
        <v>68</v>
      </c>
      <c r="R798" s="129">
        <v>80</v>
      </c>
      <c r="S798" s="107">
        <v>148</v>
      </c>
      <c r="T798" s="98" t="s">
        <v>6215</v>
      </c>
      <c r="U798" s="98" t="s">
        <v>6474</v>
      </c>
      <c r="V798" s="98" t="s">
        <v>6215</v>
      </c>
      <c r="W798" s="98" t="s">
        <v>6268</v>
      </c>
      <c r="Y798" s="98" t="s">
        <v>6992</v>
      </c>
      <c r="Z798" s="98" t="s">
        <v>6992</v>
      </c>
      <c r="AA798" s="98" t="s">
        <v>6992</v>
      </c>
      <c r="AB798" s="98">
        <f>Y798+Z798+AA798</f>
        <v>6</v>
      </c>
      <c r="AC798" s="154" t="s">
        <v>6246</v>
      </c>
      <c r="AD798" s="154" t="s">
        <v>10569</v>
      </c>
      <c r="AF798" s="12" t="s">
        <v>6944</v>
      </c>
      <c r="AG798" s="12" t="s">
        <v>11143</v>
      </c>
      <c r="AH798" s="12">
        <f>AF798+AG798</f>
        <v>9</v>
      </c>
      <c r="AJ798" s="352" t="s">
        <v>11128</v>
      </c>
      <c r="AK798" s="12" t="s">
        <v>11213</v>
      </c>
      <c r="AL798" s="98" t="s">
        <v>6474</v>
      </c>
      <c r="AM798" s="98" t="s">
        <v>6215</v>
      </c>
      <c r="AN798" s="98" t="s">
        <v>6262</v>
      </c>
      <c r="AP798" s="315" t="s">
        <v>11137</v>
      </c>
      <c r="AQ798" s="113">
        <f t="shared" si="41"/>
        <v>464.27302968329622</v>
      </c>
      <c r="AR798" s="315" t="s">
        <v>11137</v>
      </c>
      <c r="AS798" s="154" t="s">
        <v>6223</v>
      </c>
      <c r="AT798" s="12" t="s">
        <v>11137</v>
      </c>
      <c r="AU798" s="284" t="s">
        <v>11277</v>
      </c>
      <c r="AV798" s="12" t="s">
        <v>11148</v>
      </c>
      <c r="AX798" s="98" t="s">
        <v>6215</v>
      </c>
      <c r="AY798" s="98" t="s">
        <v>6215</v>
      </c>
      <c r="AZ798" s="98" t="s">
        <v>6215</v>
      </c>
      <c r="BA798" s="98" t="s">
        <v>6215</v>
      </c>
      <c r="BB798" s="98" t="s">
        <v>6215</v>
      </c>
      <c r="BC798" s="98" t="s">
        <v>7123</v>
      </c>
      <c r="BD798" s="98" t="s">
        <v>6774</v>
      </c>
      <c r="BE798" s="98" t="s">
        <v>6218</v>
      </c>
      <c r="BF798" s="98" t="s">
        <v>6218</v>
      </c>
    </row>
    <row r="799" spans="1:59" x14ac:dyDescent="0.35">
      <c r="A799" s="98" t="s">
        <v>8956</v>
      </c>
      <c r="B799" s="17">
        <v>45379.761712962965</v>
      </c>
      <c r="C799" t="s">
        <v>6152</v>
      </c>
      <c r="D799" t="s">
        <v>8976</v>
      </c>
      <c r="E799" s="98" t="s">
        <v>410</v>
      </c>
      <c r="F799" t="s">
        <v>6795</v>
      </c>
      <c r="G799" t="s">
        <v>1248</v>
      </c>
      <c r="H799" s="275">
        <v>2010</v>
      </c>
      <c r="I799" t="s">
        <v>6294</v>
      </c>
      <c r="J799" t="s">
        <v>6215</v>
      </c>
      <c r="K799" t="s">
        <v>6216</v>
      </c>
      <c r="L799" t="s">
        <v>6215</v>
      </c>
      <c r="M799" t="s">
        <v>6267</v>
      </c>
      <c r="O799" t="s">
        <v>6218</v>
      </c>
      <c r="S799" s="107">
        <v>173</v>
      </c>
      <c r="T799" s="98" t="s">
        <v>6215</v>
      </c>
      <c r="U799" t="s">
        <v>6474</v>
      </c>
      <c r="V799" t="s">
        <v>6215</v>
      </c>
      <c r="W799" t="s">
        <v>6296</v>
      </c>
      <c r="Y799" s="98">
        <v>3</v>
      </c>
      <c r="Z799" s="98">
        <v>3</v>
      </c>
      <c r="AA799" s="98">
        <v>0</v>
      </c>
      <c r="AB799" s="98">
        <f>SUM(Y799:AA799)</f>
        <v>6</v>
      </c>
      <c r="AC799" t="s">
        <v>6220</v>
      </c>
      <c r="AD799" t="s">
        <v>8977</v>
      </c>
      <c r="AF799" s="12">
        <v>3</v>
      </c>
      <c r="AG799" s="12">
        <v>7</v>
      </c>
      <c r="AH799" s="12">
        <f>SUM(AF799:AG799)</f>
        <v>10</v>
      </c>
      <c r="AJ799" s="238">
        <v>9000</v>
      </c>
      <c r="AK799" s="238">
        <v>4500</v>
      </c>
      <c r="AL799" t="s">
        <v>8267</v>
      </c>
      <c r="AM799" t="s">
        <v>6215</v>
      </c>
      <c r="AN799" t="s">
        <v>6262</v>
      </c>
      <c r="AP799" s="149">
        <v>2200</v>
      </c>
      <c r="AQ799" s="113">
        <f t="shared" si="41"/>
        <v>51.070033265162579</v>
      </c>
      <c r="AR799">
        <v>4000</v>
      </c>
      <c r="AS799" s="141" t="s">
        <v>6223</v>
      </c>
      <c r="AT799" s="298">
        <v>800000</v>
      </c>
      <c r="AU799" s="18">
        <v>194000</v>
      </c>
      <c r="AV799" s="18">
        <v>90000</v>
      </c>
      <c r="AX799" t="s">
        <v>6215</v>
      </c>
      <c r="AY799" t="s">
        <v>6215</v>
      </c>
      <c r="AZ799" t="s">
        <v>6218</v>
      </c>
      <c r="BA799" t="s">
        <v>6215</v>
      </c>
      <c r="BB799" t="s">
        <v>6218</v>
      </c>
      <c r="BC799" t="s">
        <v>8978</v>
      </c>
      <c r="BD799" t="s">
        <v>8979</v>
      </c>
      <c r="BE799" t="s">
        <v>6218</v>
      </c>
      <c r="BF799" t="s">
        <v>6218</v>
      </c>
    </row>
    <row r="800" spans="1:59" x14ac:dyDescent="0.35">
      <c r="A800" s="98" t="s">
        <v>11650</v>
      </c>
      <c r="B800" s="117">
        <v>45927.449155092596</v>
      </c>
      <c r="C800" s="154" t="s">
        <v>6112</v>
      </c>
      <c r="D800" s="154" t="s">
        <v>11740</v>
      </c>
      <c r="E800" s="131" t="s">
        <v>261</v>
      </c>
      <c r="F800" s="154" t="s">
        <v>6286</v>
      </c>
      <c r="G800" s="154" t="s">
        <v>1245</v>
      </c>
      <c r="H800" s="115">
        <v>2013</v>
      </c>
      <c r="I800" s="154" t="s">
        <v>6214</v>
      </c>
      <c r="J800" s="154" t="s">
        <v>6215</v>
      </c>
      <c r="K800" s="154" t="s">
        <v>6216</v>
      </c>
      <c r="L800" s="154" t="s">
        <v>6215</v>
      </c>
      <c r="M800" s="154" t="s">
        <v>6267</v>
      </c>
      <c r="O800" s="154" t="s">
        <v>6215</v>
      </c>
      <c r="Q800" s="129">
        <v>58.455445544554451</v>
      </c>
      <c r="R800" s="129">
        <v>61.544554455445549</v>
      </c>
      <c r="S800" s="129">
        <v>120</v>
      </c>
      <c r="T800" s="154" t="s">
        <v>6215</v>
      </c>
      <c r="U800" s="154" t="s">
        <v>7390</v>
      </c>
      <c r="V800" s="154" t="s">
        <v>6215</v>
      </c>
      <c r="W800" s="154" t="s">
        <v>6268</v>
      </c>
      <c r="Y800" s="98">
        <v>4</v>
      </c>
      <c r="Z800" s="98">
        <v>6</v>
      </c>
      <c r="AA800" s="98">
        <v>2</v>
      </c>
      <c r="AB800" s="98">
        <v>12</v>
      </c>
      <c r="AC800" s="154" t="s">
        <v>6220</v>
      </c>
      <c r="AD800" s="154" t="s">
        <v>6357</v>
      </c>
      <c r="AF800" s="12">
        <v>7</v>
      </c>
      <c r="AG800" s="12">
        <v>10</v>
      </c>
      <c r="AH800" s="12">
        <v>17</v>
      </c>
      <c r="AJ800" s="355">
        <v>20000</v>
      </c>
      <c r="AK800" s="355">
        <v>8000</v>
      </c>
      <c r="AL800" s="98" t="s">
        <v>7392</v>
      </c>
      <c r="AM800" s="98" t="s">
        <v>6215</v>
      </c>
      <c r="AN800" s="98" t="s">
        <v>6262</v>
      </c>
      <c r="AP800" s="264">
        <v>6000</v>
      </c>
      <c r="AQ800" s="113">
        <f>(AP800*3)/129.2404</f>
        <v>139.27533495718058</v>
      </c>
      <c r="AR800" s="113">
        <v>7100</v>
      </c>
      <c r="AS800" s="154" t="s">
        <v>6223</v>
      </c>
      <c r="AT800" s="356">
        <v>600000</v>
      </c>
      <c r="AU800" s="356">
        <v>600000</v>
      </c>
      <c r="AV800" s="356">
        <v>400000</v>
      </c>
      <c r="AX800" s="154" t="s">
        <v>6215</v>
      </c>
      <c r="AY800" s="154" t="s">
        <v>6215</v>
      </c>
      <c r="AZ800" s="154" t="s">
        <v>6215</v>
      </c>
      <c r="BA800" s="154" t="s">
        <v>6215</v>
      </c>
      <c r="BB800" s="154" t="s">
        <v>6218</v>
      </c>
      <c r="BC800" s="154" t="s">
        <v>6235</v>
      </c>
      <c r="BD800" s="154" t="s">
        <v>11741</v>
      </c>
      <c r="BE800" s="154" t="s">
        <v>6218</v>
      </c>
      <c r="BF800" s="154" t="s">
        <v>6235</v>
      </c>
    </row>
    <row r="801" spans="1:59" x14ac:dyDescent="0.35">
      <c r="A801" s="98" t="s">
        <v>7659</v>
      </c>
      <c r="B801" s="17">
        <v>45135.603449074071</v>
      </c>
      <c r="C801" s="98" t="s">
        <v>7558</v>
      </c>
      <c r="D801" s="98" t="s">
        <v>7559</v>
      </c>
      <c r="E801" s="98" t="s">
        <v>127</v>
      </c>
      <c r="F801" s="98" t="s">
        <v>6581</v>
      </c>
      <c r="G801" s="98" t="s">
        <v>1248</v>
      </c>
      <c r="H801" s="115">
        <v>2001</v>
      </c>
      <c r="I801" s="98" t="s">
        <v>6294</v>
      </c>
      <c r="J801" s="98" t="s">
        <v>6215</v>
      </c>
      <c r="K801" s="98" t="s">
        <v>6216</v>
      </c>
      <c r="L801" s="98" t="s">
        <v>6215</v>
      </c>
      <c r="M801" s="98" t="s">
        <v>6267</v>
      </c>
      <c r="O801" s="98" t="s">
        <v>6215</v>
      </c>
      <c r="S801" s="107">
        <v>162</v>
      </c>
      <c r="T801" s="98" t="s">
        <v>6215</v>
      </c>
      <c r="V801" s="98" t="s">
        <v>6215</v>
      </c>
      <c r="W801" s="98" t="s">
        <v>6268</v>
      </c>
      <c r="AB801" s="98">
        <v>6</v>
      </c>
      <c r="AC801" s="98" t="s">
        <v>6220</v>
      </c>
      <c r="AD801" s="98" t="s">
        <v>7560</v>
      </c>
      <c r="AJ801" s="18"/>
      <c r="AK801" s="18"/>
      <c r="AM801" s="98" t="s">
        <v>6215</v>
      </c>
      <c r="AN801" s="98" t="s">
        <v>6262</v>
      </c>
      <c r="AP801" s="264">
        <v>5000</v>
      </c>
      <c r="AQ801" s="113">
        <f t="shared" ref="AQ801:AQ820" si="42">(AP801*3)/129.2343</f>
        <v>116.06825742082405</v>
      </c>
      <c r="AR801" s="18">
        <v>15000</v>
      </c>
      <c r="AS801" s="141" t="s">
        <v>6223</v>
      </c>
      <c r="AT801" s="96"/>
      <c r="AU801" s="18">
        <v>400000</v>
      </c>
      <c r="AV801" s="18"/>
      <c r="AX801" s="98" t="s">
        <v>6215</v>
      </c>
      <c r="AY801" s="98" t="s">
        <v>6215</v>
      </c>
      <c r="AZ801" s="98" t="s">
        <v>6215</v>
      </c>
      <c r="BA801" s="98" t="s">
        <v>6215</v>
      </c>
      <c r="BB801" s="98" t="s">
        <v>6215</v>
      </c>
      <c r="BD801" s="98" t="s">
        <v>7561</v>
      </c>
      <c r="BF801" s="98" t="s">
        <v>6235</v>
      </c>
      <c r="BG801" s="98" t="s">
        <v>7562</v>
      </c>
    </row>
    <row r="802" spans="1:59" x14ac:dyDescent="0.35">
      <c r="A802" s="98" t="s">
        <v>7557</v>
      </c>
      <c r="B802" s="17">
        <v>45057.659247685187</v>
      </c>
      <c r="C802" s="98" t="s">
        <v>883</v>
      </c>
      <c r="D802" s="242" t="s">
        <v>6683</v>
      </c>
      <c r="E802" s="98" t="s">
        <v>462</v>
      </c>
      <c r="F802" s="242" t="s">
        <v>6684</v>
      </c>
      <c r="G802" s="98" t="s">
        <v>1245</v>
      </c>
      <c r="H802" s="115">
        <v>2014</v>
      </c>
      <c r="I802" s="98" t="s">
        <v>6294</v>
      </c>
      <c r="J802" s="98" t="s">
        <v>6295</v>
      </c>
      <c r="K802" s="98" t="s">
        <v>6216</v>
      </c>
      <c r="L802" s="98" t="s">
        <v>6215</v>
      </c>
      <c r="M802" s="98" t="s">
        <v>6217</v>
      </c>
      <c r="O802" s="98" t="s">
        <v>6218</v>
      </c>
      <c r="S802" s="107">
        <v>240</v>
      </c>
      <c r="T802" s="98" t="s">
        <v>6215</v>
      </c>
      <c r="V802" s="98" t="s">
        <v>6215</v>
      </c>
      <c r="W802" s="98" t="s">
        <v>6219</v>
      </c>
      <c r="AB802" s="98">
        <v>4</v>
      </c>
      <c r="AC802" s="98" t="s">
        <v>6246</v>
      </c>
      <c r="AD802" s="98" t="s">
        <v>6552</v>
      </c>
      <c r="AJ802" s="18"/>
      <c r="AK802" s="18"/>
      <c r="AM802" s="98" t="s">
        <v>6215</v>
      </c>
      <c r="AN802" s="98" t="s">
        <v>6262</v>
      </c>
      <c r="AP802" s="272">
        <v>4000</v>
      </c>
      <c r="AQ802" s="113">
        <f t="shared" si="42"/>
        <v>92.85460593665924</v>
      </c>
      <c r="AR802" s="273">
        <v>6000</v>
      </c>
      <c r="AS802" s="141" t="s">
        <v>6223</v>
      </c>
      <c r="AT802" s="267">
        <v>17000</v>
      </c>
      <c r="AU802" s="273">
        <v>200000</v>
      </c>
      <c r="AV802" s="273">
        <v>120000</v>
      </c>
      <c r="AX802" s="98" t="s">
        <v>6215</v>
      </c>
      <c r="AY802" s="98" t="s">
        <v>6215</v>
      </c>
      <c r="AZ802" s="98" t="s">
        <v>6215</v>
      </c>
      <c r="BA802" s="98" t="s">
        <v>6215</v>
      </c>
      <c r="BB802" s="98" t="s">
        <v>6215</v>
      </c>
      <c r="BD802" s="98" t="s">
        <v>6379</v>
      </c>
      <c r="BF802" s="98" t="s">
        <v>6235</v>
      </c>
      <c r="BG802" s="98" t="s">
        <v>6685</v>
      </c>
    </row>
    <row r="803" spans="1:59" x14ac:dyDescent="0.35">
      <c r="A803" s="98" t="s">
        <v>11282</v>
      </c>
      <c r="B803" s="117">
        <v>45750.495405092595</v>
      </c>
      <c r="C803" s="98" t="s">
        <v>4937</v>
      </c>
      <c r="D803" s="98" t="s">
        <v>11166</v>
      </c>
      <c r="E803" s="244" t="s">
        <v>268</v>
      </c>
      <c r="F803" s="98" t="s">
        <v>6684</v>
      </c>
      <c r="G803" s="98" t="s">
        <v>1248</v>
      </c>
      <c r="H803" s="98">
        <v>2015</v>
      </c>
      <c r="I803" s="98" t="s">
        <v>6294</v>
      </c>
      <c r="J803" s="98" t="s">
        <v>6215</v>
      </c>
      <c r="K803" s="98" t="s">
        <v>6216</v>
      </c>
      <c r="L803" s="98" t="s">
        <v>6215</v>
      </c>
      <c r="M803" s="98" t="s">
        <v>6267</v>
      </c>
      <c r="O803" s="98" t="s">
        <v>6215</v>
      </c>
      <c r="Q803" s="129">
        <v>40.799999999999997</v>
      </c>
      <c r="R803" s="129">
        <v>44.2</v>
      </c>
      <c r="S803" s="107">
        <v>85</v>
      </c>
      <c r="T803" s="98" t="s">
        <v>6215</v>
      </c>
      <c r="U803" s="98" t="s">
        <v>6474</v>
      </c>
      <c r="V803" s="98" t="s">
        <v>6215</v>
      </c>
      <c r="W803" s="98" t="s">
        <v>6219</v>
      </c>
      <c r="Y803" s="98" t="s">
        <v>6991</v>
      </c>
      <c r="Z803" s="98" t="s">
        <v>6991</v>
      </c>
      <c r="AA803" s="98" t="s">
        <v>6944</v>
      </c>
      <c r="AB803" s="98">
        <f>Y803+Z803+AA803</f>
        <v>7</v>
      </c>
      <c r="AC803" s="154" t="s">
        <v>6246</v>
      </c>
      <c r="AD803" s="154" t="s">
        <v>10151</v>
      </c>
      <c r="AF803" s="12" t="s">
        <v>6630</v>
      </c>
      <c r="AG803" s="12" t="s">
        <v>6992</v>
      </c>
      <c r="AH803" s="12">
        <f>AF803+AG803</f>
        <v>7</v>
      </c>
      <c r="AJ803" s="352" t="s">
        <v>11128</v>
      </c>
      <c r="AK803" s="12" t="s">
        <v>11167</v>
      </c>
      <c r="AL803" s="98" t="s">
        <v>6474</v>
      </c>
      <c r="AM803" s="98" t="s">
        <v>6215</v>
      </c>
      <c r="AN803" s="98" t="s">
        <v>6476</v>
      </c>
      <c r="AP803" s="315">
        <v>4200</v>
      </c>
      <c r="AQ803" s="113">
        <f t="shared" si="42"/>
        <v>97.497336233492206</v>
      </c>
      <c r="AR803" s="315">
        <v>6000</v>
      </c>
      <c r="AS803" s="154" t="s">
        <v>6223</v>
      </c>
      <c r="AT803" s="12" t="s">
        <v>11168</v>
      </c>
      <c r="AU803" s="284" t="s">
        <v>11156</v>
      </c>
      <c r="AV803" s="12" t="s">
        <v>11169</v>
      </c>
      <c r="AX803" s="98" t="s">
        <v>6215</v>
      </c>
      <c r="AY803" s="98" t="s">
        <v>6215</v>
      </c>
      <c r="AZ803" s="98" t="s">
        <v>6215</v>
      </c>
      <c r="BA803" s="98" t="s">
        <v>6215</v>
      </c>
      <c r="BB803" s="98" t="s">
        <v>6215</v>
      </c>
      <c r="BC803" s="98" t="s">
        <v>6235</v>
      </c>
      <c r="BD803" s="98" t="s">
        <v>10390</v>
      </c>
      <c r="BE803" s="98" t="s">
        <v>6218</v>
      </c>
      <c r="BF803" s="98" t="s">
        <v>9298</v>
      </c>
    </row>
    <row r="804" spans="1:59" x14ac:dyDescent="0.35">
      <c r="A804" s="98" t="s">
        <v>6682</v>
      </c>
      <c r="B804" s="17">
        <v>45181</v>
      </c>
      <c r="C804" s="278" t="s">
        <v>1222</v>
      </c>
      <c r="D804" s="98">
        <v>10101</v>
      </c>
      <c r="E804" s="141" t="s">
        <v>127</v>
      </c>
      <c r="F804" s="98" t="s">
        <v>6581</v>
      </c>
      <c r="G804" s="98" t="s">
        <v>1245</v>
      </c>
      <c r="H804" s="115">
        <v>2006</v>
      </c>
      <c r="I804" s="98" t="s">
        <v>6214</v>
      </c>
      <c r="J804" s="98" t="s">
        <v>6215</v>
      </c>
      <c r="K804" s="98" t="s">
        <v>6216</v>
      </c>
      <c r="L804" s="98" t="s">
        <v>6215</v>
      </c>
      <c r="M804" s="98" t="s">
        <v>6267</v>
      </c>
      <c r="O804" s="98" t="s">
        <v>6218</v>
      </c>
      <c r="S804" s="107">
        <v>536</v>
      </c>
      <c r="T804" s="98" t="s">
        <v>6215</v>
      </c>
      <c r="V804" s="98" t="s">
        <v>6215</v>
      </c>
      <c r="W804" s="98" t="s">
        <v>6219</v>
      </c>
      <c r="AB804" s="98">
        <v>10</v>
      </c>
      <c r="AC804" s="98" t="s">
        <v>6220</v>
      </c>
      <c r="AD804" s="98" t="s">
        <v>8029</v>
      </c>
      <c r="AJ804" s="18"/>
      <c r="AK804" s="18"/>
      <c r="AM804" s="98" t="s">
        <v>6215</v>
      </c>
      <c r="AN804" s="98" t="s">
        <v>6233</v>
      </c>
      <c r="AP804" s="264">
        <v>5000</v>
      </c>
      <c r="AQ804" s="113">
        <f t="shared" si="42"/>
        <v>116.06825742082405</v>
      </c>
      <c r="AR804" s="18">
        <v>6700</v>
      </c>
      <c r="AS804" s="141" t="s">
        <v>6223</v>
      </c>
      <c r="AT804" s="96"/>
      <c r="AU804" s="18"/>
      <c r="AV804" s="18"/>
      <c r="AX804" s="98" t="s">
        <v>6215</v>
      </c>
      <c r="AY804" s="98" t="s">
        <v>6215</v>
      </c>
      <c r="AZ804" s="98" t="s">
        <v>6215</v>
      </c>
      <c r="BA804" s="98" t="s">
        <v>6215</v>
      </c>
      <c r="BB804" s="98" t="s">
        <v>6218</v>
      </c>
      <c r="BD804" s="98" t="s">
        <v>8030</v>
      </c>
      <c r="BF804" s="98" t="s">
        <v>6235</v>
      </c>
      <c r="BG804" s="98" t="s">
        <v>8031</v>
      </c>
    </row>
    <row r="805" spans="1:59" x14ac:dyDescent="0.35">
      <c r="A805" s="98" t="s">
        <v>8028</v>
      </c>
      <c r="B805" s="17">
        <v>45050.538773148146</v>
      </c>
      <c r="C805" s="98" t="s">
        <v>390</v>
      </c>
      <c r="D805" s="98" t="s">
        <v>6643</v>
      </c>
      <c r="E805" s="98" t="s">
        <v>388</v>
      </c>
      <c r="F805" s="98" t="s">
        <v>6334</v>
      </c>
      <c r="G805" s="98" t="s">
        <v>1245</v>
      </c>
      <c r="H805" s="115">
        <v>2018</v>
      </c>
      <c r="I805" s="98" t="s">
        <v>6230</v>
      </c>
      <c r="J805" s="98" t="s">
        <v>6215</v>
      </c>
      <c r="K805" s="98" t="s">
        <v>6216</v>
      </c>
      <c r="L805" s="98" t="s">
        <v>6218</v>
      </c>
      <c r="M805" s="98" t="s">
        <v>6231</v>
      </c>
      <c r="O805" s="98" t="s">
        <v>6218</v>
      </c>
      <c r="S805" s="107">
        <v>50</v>
      </c>
      <c r="T805" s="98" t="s">
        <v>6215</v>
      </c>
      <c r="V805" s="98" t="s">
        <v>6215</v>
      </c>
      <c r="W805" s="98" t="s">
        <v>6268</v>
      </c>
      <c r="AB805" s="98">
        <v>9</v>
      </c>
      <c r="AC805" s="98" t="s">
        <v>6220</v>
      </c>
      <c r="AD805" s="98" t="s">
        <v>6644</v>
      </c>
      <c r="AJ805" s="18"/>
      <c r="AK805" s="18"/>
      <c r="AM805" s="98" t="s">
        <v>6215</v>
      </c>
      <c r="AN805" s="98" t="s">
        <v>6262</v>
      </c>
      <c r="AP805" s="264">
        <v>5000</v>
      </c>
      <c r="AQ805" s="113">
        <f t="shared" si="42"/>
        <v>116.06825742082405</v>
      </c>
      <c r="AR805" s="18">
        <v>10000</v>
      </c>
      <c r="AS805" s="141" t="s">
        <v>6223</v>
      </c>
      <c r="AT805" s="96"/>
      <c r="AU805" s="18">
        <v>80000</v>
      </c>
      <c r="AV805" s="18"/>
      <c r="AX805" s="98" t="s">
        <v>6218</v>
      </c>
      <c r="AY805" s="98" t="s">
        <v>6215</v>
      </c>
      <c r="AZ805" s="98" t="s">
        <v>6218</v>
      </c>
      <c r="BA805" s="98" t="s">
        <v>6215</v>
      </c>
      <c r="BB805" s="98" t="s">
        <v>6218</v>
      </c>
      <c r="BD805" s="98" t="s">
        <v>6645</v>
      </c>
      <c r="BF805" s="98" t="s">
        <v>6235</v>
      </c>
      <c r="BG805" s="98" t="s">
        <v>6646</v>
      </c>
    </row>
    <row r="806" spans="1:59" x14ac:dyDescent="0.35">
      <c r="A806" s="98" t="s">
        <v>6642</v>
      </c>
      <c r="B806" s="17">
        <v>45069.452789351853</v>
      </c>
      <c r="C806" s="98" t="s">
        <v>11772</v>
      </c>
      <c r="D806" t="s">
        <v>6777</v>
      </c>
      <c r="E806" s="98" t="s">
        <v>58</v>
      </c>
      <c r="F806" s="98" t="s">
        <v>6213</v>
      </c>
      <c r="G806" s="98" t="s">
        <v>1248</v>
      </c>
      <c r="H806" s="115">
        <v>2010</v>
      </c>
      <c r="I806" s="98" t="s">
        <v>6230</v>
      </c>
      <c r="J806" s="98" t="s">
        <v>6215</v>
      </c>
      <c r="K806" s="98" t="s">
        <v>6216</v>
      </c>
      <c r="L806" s="98" t="s">
        <v>6215</v>
      </c>
      <c r="M806" s="98" t="s">
        <v>6217</v>
      </c>
      <c r="O806" s="98" t="s">
        <v>6218</v>
      </c>
      <c r="S806" s="107">
        <v>223</v>
      </c>
      <c r="T806" s="98" t="s">
        <v>6215</v>
      </c>
      <c r="V806" s="98" t="s">
        <v>6218</v>
      </c>
      <c r="W806" s="98" t="s">
        <v>6268</v>
      </c>
      <c r="AB806" s="98">
        <v>4</v>
      </c>
      <c r="AC806" s="98" t="s">
        <v>6220</v>
      </c>
      <c r="AD806" s="98" t="s">
        <v>6778</v>
      </c>
      <c r="AJ806" s="18"/>
      <c r="AK806" s="18"/>
      <c r="AM806" s="98" t="s">
        <v>6215</v>
      </c>
      <c r="AN806" s="98" t="s">
        <v>6233</v>
      </c>
      <c r="AP806" s="264">
        <v>5000</v>
      </c>
      <c r="AQ806" s="113">
        <f t="shared" si="42"/>
        <v>116.06825742082405</v>
      </c>
      <c r="AR806" s="18">
        <v>8000</v>
      </c>
      <c r="AS806" s="141" t="s">
        <v>6223</v>
      </c>
      <c r="AT806" s="96"/>
      <c r="AU806" s="18">
        <v>2583000</v>
      </c>
      <c r="AV806" s="18"/>
      <c r="AX806" s="98" t="s">
        <v>6215</v>
      </c>
      <c r="AY806" s="98" t="s">
        <v>6215</v>
      </c>
      <c r="AZ806" s="98" t="s">
        <v>6215</v>
      </c>
      <c r="BA806" s="98" t="s">
        <v>6215</v>
      </c>
      <c r="BB806" s="98" t="s">
        <v>6215</v>
      </c>
      <c r="BD806" s="98" t="s">
        <v>6281</v>
      </c>
      <c r="BF806" s="98" t="s">
        <v>6779</v>
      </c>
      <c r="BG806" s="98" t="s">
        <v>6780</v>
      </c>
    </row>
    <row r="807" spans="1:59" x14ac:dyDescent="0.35">
      <c r="A807" s="98" t="s">
        <v>10707</v>
      </c>
      <c r="B807" s="334">
        <v>45686.551099537035</v>
      </c>
      <c r="C807" s="281" t="s">
        <v>4054</v>
      </c>
      <c r="D807" s="281" t="s">
        <v>9983</v>
      </c>
      <c r="E807" s="244" t="s">
        <v>398</v>
      </c>
      <c r="F807" s="281" t="s">
        <v>6394</v>
      </c>
      <c r="G807" s="281" t="s">
        <v>1245</v>
      </c>
      <c r="H807" s="335">
        <v>2024</v>
      </c>
      <c r="I807" s="281" t="s">
        <v>6294</v>
      </c>
      <c r="J807" s="281" t="s">
        <v>6215</v>
      </c>
      <c r="K807" s="281" t="s">
        <v>6216</v>
      </c>
      <c r="L807" s="281" t="s">
        <v>6215</v>
      </c>
      <c r="M807" s="281" t="s">
        <v>6231</v>
      </c>
      <c r="O807" s="281" t="s">
        <v>6218</v>
      </c>
      <c r="Q807" s="319">
        <v>10</v>
      </c>
      <c r="R807" s="319">
        <v>13</v>
      </c>
      <c r="S807" s="319">
        <f>Q807+R807</f>
        <v>23</v>
      </c>
      <c r="T807" s="281" t="s">
        <v>6215</v>
      </c>
      <c r="U807" s="281" t="s">
        <v>6474</v>
      </c>
      <c r="V807" s="281" t="s">
        <v>6218</v>
      </c>
      <c r="W807" s="281" t="s">
        <v>6219</v>
      </c>
      <c r="Y807" s="336">
        <v>2</v>
      </c>
      <c r="Z807" s="336">
        <v>3</v>
      </c>
      <c r="AA807" s="336">
        <v>2</v>
      </c>
      <c r="AB807" s="98">
        <f>SUM(Y807:AA807)</f>
        <v>7</v>
      </c>
      <c r="AC807" s="281" t="s">
        <v>6220</v>
      </c>
      <c r="AD807" s="281" t="s">
        <v>6215</v>
      </c>
      <c r="AF807" s="337">
        <v>1</v>
      </c>
      <c r="AG807" s="337">
        <v>2</v>
      </c>
      <c r="AH807" s="12">
        <f>SUM(AF807:AG807)</f>
        <v>3</v>
      </c>
      <c r="AJ807" s="338">
        <v>5000</v>
      </c>
      <c r="AK807" s="338">
        <v>5000</v>
      </c>
      <c r="AL807" s="281" t="s">
        <v>7392</v>
      </c>
      <c r="AM807" s="281" t="s">
        <v>6215</v>
      </c>
      <c r="AN807" s="281" t="s">
        <v>6262</v>
      </c>
      <c r="AP807" s="338">
        <v>3000</v>
      </c>
      <c r="AQ807" s="113">
        <f t="shared" si="42"/>
        <v>69.640954452494427</v>
      </c>
      <c r="AR807" s="338">
        <v>3500</v>
      </c>
      <c r="AS807" s="141" t="s">
        <v>6223</v>
      </c>
      <c r="AT807" s="338">
        <v>20000</v>
      </c>
      <c r="AU807" s="338">
        <v>74400</v>
      </c>
      <c r="AV807" s="338">
        <v>25000</v>
      </c>
      <c r="AX807" s="281" t="s">
        <v>6218</v>
      </c>
      <c r="AY807" s="281" t="s">
        <v>6215</v>
      </c>
      <c r="AZ807" s="281" t="s">
        <v>6218</v>
      </c>
      <c r="BA807" s="281" t="s">
        <v>6215</v>
      </c>
      <c r="BB807" s="281" t="s">
        <v>6215</v>
      </c>
      <c r="BC807" s="281" t="s">
        <v>6218</v>
      </c>
      <c r="BD807" s="281" t="s">
        <v>8732</v>
      </c>
      <c r="BE807" s="281" t="s">
        <v>6218</v>
      </c>
      <c r="BF807" s="281" t="s">
        <v>6808</v>
      </c>
    </row>
    <row r="808" spans="1:59" x14ac:dyDescent="0.35">
      <c r="A808" s="98" t="s">
        <v>6776</v>
      </c>
      <c r="B808" s="17">
        <v>45028.569513888891</v>
      </c>
      <c r="C808" s="98" t="s">
        <v>6494</v>
      </c>
      <c r="D808" s="98" t="s">
        <v>6495</v>
      </c>
      <c r="E808" s="141" t="s">
        <v>237</v>
      </c>
      <c r="F808" s="98" t="s">
        <v>6394</v>
      </c>
      <c r="G808" s="98" t="s">
        <v>1245</v>
      </c>
      <c r="H808" s="115">
        <v>2007</v>
      </c>
      <c r="I808" s="98" t="s">
        <v>6214</v>
      </c>
      <c r="J808" s="98" t="s">
        <v>6215</v>
      </c>
      <c r="K808" s="98" t="s">
        <v>6216</v>
      </c>
      <c r="L808" s="98" t="s">
        <v>6215</v>
      </c>
      <c r="M808" s="98" t="s">
        <v>6217</v>
      </c>
      <c r="O808" s="98" t="s">
        <v>6215</v>
      </c>
      <c r="Q808" s="107">
        <v>55</v>
      </c>
      <c r="R808" s="107">
        <v>68</v>
      </c>
      <c r="S808" s="107">
        <v>123</v>
      </c>
      <c r="T808" s="98" t="s">
        <v>6215</v>
      </c>
      <c r="V808" s="98" t="s">
        <v>6218</v>
      </c>
      <c r="W808" s="98" t="s">
        <v>6219</v>
      </c>
      <c r="AB808" s="98">
        <v>5</v>
      </c>
      <c r="AC808" s="98" t="s">
        <v>6254</v>
      </c>
      <c r="AD808" s="98" t="s">
        <v>6496</v>
      </c>
      <c r="AJ808" s="18"/>
      <c r="AK808" s="18"/>
      <c r="AN808" s="98" t="s">
        <v>6248</v>
      </c>
      <c r="AP808" s="264">
        <v>5000</v>
      </c>
      <c r="AQ808" s="113">
        <f t="shared" si="42"/>
        <v>116.06825742082405</v>
      </c>
      <c r="AR808" s="18">
        <v>15000</v>
      </c>
      <c r="AS808" s="141" t="s">
        <v>6223</v>
      </c>
      <c r="AT808" s="96"/>
      <c r="AU808" s="18">
        <v>150000</v>
      </c>
      <c r="AV808" s="18"/>
      <c r="AX808" s="98" t="s">
        <v>6218</v>
      </c>
      <c r="AY808" s="98" t="s">
        <v>6215</v>
      </c>
      <c r="AZ808" s="98" t="s">
        <v>6215</v>
      </c>
      <c r="BA808" s="98" t="s">
        <v>6215</v>
      </c>
      <c r="BB808" s="98" t="s">
        <v>6218</v>
      </c>
      <c r="BD808" s="98" t="s">
        <v>6497</v>
      </c>
      <c r="BF808" s="98" t="s">
        <v>6271</v>
      </c>
      <c r="BG808" s="98" t="s">
        <v>6498</v>
      </c>
    </row>
    <row r="809" spans="1:59" x14ac:dyDescent="0.35">
      <c r="A809" s="98" t="s">
        <v>6493</v>
      </c>
      <c r="B809" s="289">
        <v>45253</v>
      </c>
      <c r="C809" s="154" t="s">
        <v>91</v>
      </c>
      <c r="D809" s="242" t="s">
        <v>8412</v>
      </c>
      <c r="E809" s="244" t="s">
        <v>44</v>
      </c>
      <c r="F809" s="242" t="s">
        <v>6213</v>
      </c>
      <c r="G809" s="242" t="s">
        <v>1245</v>
      </c>
      <c r="H809" s="276">
        <v>2010</v>
      </c>
      <c r="I809" s="242" t="s">
        <v>6214</v>
      </c>
      <c r="J809" s="242" t="s">
        <v>6215</v>
      </c>
      <c r="K809" s="242" t="s">
        <v>6216</v>
      </c>
      <c r="L809" s="242" t="s">
        <v>6215</v>
      </c>
      <c r="M809" s="242" t="s">
        <v>6217</v>
      </c>
      <c r="N809" s="242"/>
      <c r="O809" s="242" t="s">
        <v>6215</v>
      </c>
      <c r="S809" s="241">
        <v>420</v>
      </c>
      <c r="T809" s="242" t="s">
        <v>6215</v>
      </c>
      <c r="U809" s="242" t="s">
        <v>7390</v>
      </c>
      <c r="V809" s="242" t="s">
        <v>6218</v>
      </c>
      <c r="W809" s="242" t="s">
        <v>6219</v>
      </c>
      <c r="Y809" s="242">
        <v>4</v>
      </c>
      <c r="Z809" s="242">
        <v>5</v>
      </c>
      <c r="AA809" s="242">
        <v>0</v>
      </c>
      <c r="AB809" s="242">
        <v>9</v>
      </c>
      <c r="AC809" s="242" t="s">
        <v>6220</v>
      </c>
      <c r="AD809" s="242" t="s">
        <v>8413</v>
      </c>
      <c r="AF809" s="290">
        <v>5</v>
      </c>
      <c r="AG809" s="290">
        <v>15</v>
      </c>
      <c r="AH809" s="290">
        <v>20</v>
      </c>
      <c r="AJ809" s="269">
        <v>20000</v>
      </c>
      <c r="AK809" s="269">
        <v>10000</v>
      </c>
      <c r="AL809" s="242" t="s">
        <v>8363</v>
      </c>
      <c r="AM809" s="242" t="s">
        <v>6215</v>
      </c>
      <c r="AN809" s="242" t="s">
        <v>6233</v>
      </c>
      <c r="AP809" s="268">
        <v>5000</v>
      </c>
      <c r="AQ809" s="113">
        <f t="shared" si="42"/>
        <v>116.06825742082405</v>
      </c>
      <c r="AR809" s="269">
        <v>70000</v>
      </c>
      <c r="AS809" s="141" t="s">
        <v>6223</v>
      </c>
      <c r="AT809" s="270">
        <v>100000</v>
      </c>
      <c r="AU809" s="269">
        <v>300000</v>
      </c>
      <c r="AV809" s="269">
        <v>25000</v>
      </c>
      <c r="AX809" s="242" t="s">
        <v>6215</v>
      </c>
      <c r="AY809" s="242" t="s">
        <v>6215</v>
      </c>
      <c r="AZ809" s="242" t="s">
        <v>6215</v>
      </c>
      <c r="BA809" s="242" t="s">
        <v>6215</v>
      </c>
      <c r="BB809" s="242" t="s">
        <v>6215</v>
      </c>
      <c r="BC809" s="242" t="s">
        <v>8414</v>
      </c>
      <c r="BD809" s="242" t="s">
        <v>8415</v>
      </c>
      <c r="BE809" s="242" t="s">
        <v>6215</v>
      </c>
      <c r="BF809" s="242" t="s">
        <v>8416</v>
      </c>
      <c r="BG809" s="98" t="s">
        <v>8417</v>
      </c>
    </row>
    <row r="810" spans="1:59" x14ac:dyDescent="0.35">
      <c r="A810" s="98" t="s">
        <v>11419</v>
      </c>
      <c r="B810" s="117">
        <v>45813.792442129627</v>
      </c>
      <c r="C810" s="154" t="s">
        <v>5290</v>
      </c>
      <c r="D810" s="154" t="s">
        <v>7131</v>
      </c>
      <c r="E810" t="s">
        <v>139</v>
      </c>
      <c r="F810" s="154" t="s">
        <v>6213</v>
      </c>
      <c r="G810" s="154" t="s">
        <v>1245</v>
      </c>
      <c r="H810" s="115">
        <v>2012</v>
      </c>
      <c r="I810" s="154" t="s">
        <v>6294</v>
      </c>
      <c r="J810" s="154" t="s">
        <v>6215</v>
      </c>
      <c r="K810" s="154" t="s">
        <v>6216</v>
      </c>
      <c r="L810" s="154" t="s">
        <v>6215</v>
      </c>
      <c r="M810" s="154" t="s">
        <v>6217</v>
      </c>
      <c r="O810" s="154" t="s">
        <v>6218</v>
      </c>
      <c r="Q810" s="129">
        <v>27.555066079295155</v>
      </c>
      <c r="R810" s="129">
        <v>32.444933920704848</v>
      </c>
      <c r="S810" s="129">
        <v>60</v>
      </c>
      <c r="T810" s="154" t="s">
        <v>6215</v>
      </c>
      <c r="U810" s="154" t="s">
        <v>7390</v>
      </c>
      <c r="V810" s="154" t="s">
        <v>6215</v>
      </c>
      <c r="W810" s="154" t="s">
        <v>6219</v>
      </c>
      <c r="Y810" s="244">
        <v>2</v>
      </c>
      <c r="Z810" s="244">
        <v>2</v>
      </c>
      <c r="AA810" s="244">
        <v>1</v>
      </c>
      <c r="AB810" s="244">
        <v>5</v>
      </c>
      <c r="AC810" s="154" t="s">
        <v>6220</v>
      </c>
      <c r="AD810" s="154" t="s">
        <v>7465</v>
      </c>
      <c r="AF810" s="154">
        <v>2</v>
      </c>
      <c r="AG810" s="12">
        <v>3</v>
      </c>
      <c r="AH810" s="12">
        <v>5</v>
      </c>
      <c r="AJ810" s="154">
        <v>15000</v>
      </c>
      <c r="AK810" s="154">
        <v>8000</v>
      </c>
      <c r="AL810" s="154" t="s">
        <v>8267</v>
      </c>
      <c r="AM810" s="154" t="s">
        <v>6215</v>
      </c>
      <c r="AN810" s="154" t="s">
        <v>6262</v>
      </c>
      <c r="AP810" s="154">
        <v>1000</v>
      </c>
      <c r="AQ810" s="113">
        <f t="shared" si="42"/>
        <v>23.21365148416481</v>
      </c>
      <c r="AR810" s="154">
        <v>1000</v>
      </c>
      <c r="AS810" s="154" t="s">
        <v>6223</v>
      </c>
      <c r="AT810" s="154">
        <v>1000</v>
      </c>
      <c r="AU810" s="154">
        <v>180000</v>
      </c>
      <c r="AV810" s="154">
        <v>50000</v>
      </c>
      <c r="AX810" s="154" t="s">
        <v>6215</v>
      </c>
      <c r="AY810" s="154" t="s">
        <v>6215</v>
      </c>
      <c r="AZ810" s="154" t="s">
        <v>6215</v>
      </c>
      <c r="BA810" s="154" t="s">
        <v>6215</v>
      </c>
      <c r="BB810" s="154" t="s">
        <v>6215</v>
      </c>
      <c r="BC810" s="154" t="s">
        <v>11442</v>
      </c>
      <c r="BD810" s="154" t="s">
        <v>6962</v>
      </c>
      <c r="BE810" s="154" t="s">
        <v>6218</v>
      </c>
      <c r="BF810" s="154" t="s">
        <v>7123</v>
      </c>
    </row>
    <row r="811" spans="1:59" x14ac:dyDescent="0.35">
      <c r="A811" s="98" t="s">
        <v>8411</v>
      </c>
      <c r="B811" s="17">
        <v>45045.437094907407</v>
      </c>
      <c r="C811" s="98" t="s">
        <v>798</v>
      </c>
      <c r="D811" s="98" t="s">
        <v>6628</v>
      </c>
      <c r="E811" s="98" t="s">
        <v>359</v>
      </c>
      <c r="F811" s="98" t="s">
        <v>6629</v>
      </c>
      <c r="G811" s="98" t="s">
        <v>1248</v>
      </c>
      <c r="H811" s="115">
        <v>2014</v>
      </c>
      <c r="I811" s="98" t="s">
        <v>6294</v>
      </c>
      <c r="J811" s="98" t="s">
        <v>6215</v>
      </c>
      <c r="K811" s="98" t="s">
        <v>6216</v>
      </c>
      <c r="L811" s="98" t="s">
        <v>6218</v>
      </c>
      <c r="M811" s="98" t="s">
        <v>6231</v>
      </c>
      <c r="O811" s="98" t="s">
        <v>6218</v>
      </c>
      <c r="S811" s="107">
        <v>249</v>
      </c>
      <c r="T811" s="98" t="s">
        <v>6215</v>
      </c>
      <c r="V811" s="98" t="s">
        <v>6215</v>
      </c>
      <c r="W811" s="98" t="s">
        <v>6296</v>
      </c>
      <c r="AB811" s="98">
        <v>10</v>
      </c>
      <c r="AC811" s="98" t="s">
        <v>6220</v>
      </c>
      <c r="AD811" s="98" t="s">
        <v>6630</v>
      </c>
      <c r="AJ811" s="18"/>
      <c r="AK811" s="18"/>
      <c r="AN811" s="98" t="s">
        <v>6248</v>
      </c>
      <c r="AP811" s="268">
        <v>5000</v>
      </c>
      <c r="AQ811" s="113">
        <f t="shared" si="42"/>
        <v>116.06825742082405</v>
      </c>
      <c r="AR811" s="269">
        <v>6000</v>
      </c>
      <c r="AS811" s="141" t="s">
        <v>6223</v>
      </c>
      <c r="AT811" s="270">
        <v>500000</v>
      </c>
      <c r="AU811" s="269">
        <v>495000</v>
      </c>
      <c r="AV811" s="269">
        <v>200000</v>
      </c>
      <c r="AX811" s="98" t="s">
        <v>6215</v>
      </c>
      <c r="AY811" s="98" t="s">
        <v>6215</v>
      </c>
      <c r="AZ811" s="98" t="s">
        <v>6215</v>
      </c>
      <c r="BA811" s="98" t="s">
        <v>6215</v>
      </c>
      <c r="BB811" s="98" t="s">
        <v>6215</v>
      </c>
      <c r="BD811" s="98" t="s">
        <v>257</v>
      </c>
      <c r="BF811" s="98" t="s">
        <v>6271</v>
      </c>
      <c r="BG811" s="98" t="s">
        <v>6631</v>
      </c>
    </row>
    <row r="812" spans="1:59" x14ac:dyDescent="0.35">
      <c r="A812" s="98" t="s">
        <v>6627</v>
      </c>
      <c r="B812" s="17">
        <v>45138.491099537037</v>
      </c>
      <c r="C812" s="98" t="s">
        <v>7599</v>
      </c>
      <c r="D812" s="242" t="s">
        <v>7600</v>
      </c>
      <c r="E812" s="141" t="s">
        <v>24</v>
      </c>
      <c r="F812" s="242" t="s">
        <v>6213</v>
      </c>
      <c r="G812" s="242" t="s">
        <v>1248</v>
      </c>
      <c r="H812" s="115">
        <v>1992</v>
      </c>
      <c r="I812" s="98" t="s">
        <v>6230</v>
      </c>
      <c r="J812" s="98" t="s">
        <v>6215</v>
      </c>
      <c r="K812" s="98" t="s">
        <v>6216</v>
      </c>
      <c r="L812" s="98" t="s">
        <v>6215</v>
      </c>
      <c r="M812" s="98" t="s">
        <v>6217</v>
      </c>
      <c r="O812" s="98" t="s">
        <v>6218</v>
      </c>
      <c r="S812" s="107">
        <v>150</v>
      </c>
      <c r="T812" s="98" t="s">
        <v>6215</v>
      </c>
      <c r="V812" s="98" t="s">
        <v>6215</v>
      </c>
      <c r="W812" s="98" t="s">
        <v>6268</v>
      </c>
      <c r="AB812" s="98">
        <v>6</v>
      </c>
      <c r="AC812" s="98" t="s">
        <v>6220</v>
      </c>
      <c r="AJ812" s="18"/>
      <c r="AK812" s="18"/>
      <c r="AN812" s="98" t="s">
        <v>6262</v>
      </c>
      <c r="AP812" s="264">
        <v>5100</v>
      </c>
      <c r="AQ812" s="113">
        <f t="shared" si="42"/>
        <v>118.38962256924053</v>
      </c>
      <c r="AR812" s="18">
        <v>8000</v>
      </c>
      <c r="AS812" s="141" t="s">
        <v>6223</v>
      </c>
      <c r="AT812" s="96"/>
      <c r="AU812" s="18"/>
      <c r="AV812" s="18"/>
      <c r="AX812" s="98" t="s">
        <v>6215</v>
      </c>
      <c r="AY812" s="98" t="s">
        <v>6215</v>
      </c>
      <c r="AZ812" s="98" t="s">
        <v>6215</v>
      </c>
      <c r="BA812" s="98" t="s">
        <v>6218</v>
      </c>
      <c r="BB812" s="98" t="s">
        <v>6218</v>
      </c>
      <c r="BG812" s="98" t="s">
        <v>7601</v>
      </c>
    </row>
    <row r="813" spans="1:59" x14ac:dyDescent="0.35">
      <c r="A813" s="98" t="s">
        <v>11082</v>
      </c>
      <c r="B813" s="117">
        <v>45726.593877314815</v>
      </c>
      <c r="C813" s="154" t="s">
        <v>4397</v>
      </c>
      <c r="D813" s="154" t="s">
        <v>10949</v>
      </c>
      <c r="E813" s="244" t="s">
        <v>398</v>
      </c>
      <c r="F813" s="154" t="s">
        <v>9802</v>
      </c>
      <c r="G813" s="154" t="s">
        <v>1248</v>
      </c>
      <c r="H813" s="115">
        <v>2016</v>
      </c>
      <c r="I813" s="154" t="s">
        <v>6294</v>
      </c>
      <c r="J813" s="154" t="s">
        <v>6215</v>
      </c>
      <c r="K813" s="154" t="s">
        <v>6216</v>
      </c>
      <c r="L813" s="154" t="s">
        <v>6218</v>
      </c>
      <c r="M813" s="154" t="s">
        <v>6231</v>
      </c>
      <c r="O813" s="154" t="s">
        <v>6218</v>
      </c>
      <c r="Q813" s="107">
        <v>75</v>
      </c>
      <c r="R813" s="107">
        <v>85</v>
      </c>
      <c r="S813" s="107">
        <v>160</v>
      </c>
      <c r="T813" s="154" t="s">
        <v>6215</v>
      </c>
      <c r="U813" s="154" t="s">
        <v>7390</v>
      </c>
      <c r="V813" s="154" t="s">
        <v>6218</v>
      </c>
      <c r="W813" s="154" t="s">
        <v>6219</v>
      </c>
      <c r="Y813" s="98">
        <v>3</v>
      </c>
      <c r="Z813" s="98">
        <v>4</v>
      </c>
      <c r="AA813" s="98">
        <v>4</v>
      </c>
      <c r="AB813" s="98">
        <f>Y813+Z813+AA813</f>
        <v>11</v>
      </c>
      <c r="AC813" s="154" t="s">
        <v>6231</v>
      </c>
      <c r="AD813" s="154" t="s">
        <v>9854</v>
      </c>
      <c r="AF813" s="315">
        <v>3</v>
      </c>
      <c r="AG813" s="315">
        <v>5</v>
      </c>
      <c r="AH813" s="12">
        <f>SUM(AF813:AG813)</f>
        <v>8</v>
      </c>
      <c r="AJ813" s="316">
        <v>12000</v>
      </c>
      <c r="AK813" s="316">
        <v>8500</v>
      </c>
      <c r="AL813" s="154" t="s">
        <v>7392</v>
      </c>
      <c r="AM813" s="154" t="s">
        <v>6215</v>
      </c>
      <c r="AN813" s="154" t="s">
        <v>6233</v>
      </c>
      <c r="AP813" s="316">
        <v>15000</v>
      </c>
      <c r="AQ813" s="113">
        <f t="shared" si="42"/>
        <v>348.20477226247215</v>
      </c>
      <c r="AR813" s="316">
        <v>3000</v>
      </c>
      <c r="AS813" s="141" t="s">
        <v>6223</v>
      </c>
      <c r="AT813" s="316">
        <v>15000</v>
      </c>
      <c r="AU813" s="316">
        <v>100000</v>
      </c>
      <c r="AV813" s="316">
        <v>60000</v>
      </c>
      <c r="AX813" s="154" t="s">
        <v>6215</v>
      </c>
      <c r="AY813" s="154" t="s">
        <v>6215</v>
      </c>
      <c r="AZ813" s="154" t="s">
        <v>6215</v>
      </c>
      <c r="BA813" s="154" t="s">
        <v>6215</v>
      </c>
      <c r="BB813" s="154" t="s">
        <v>6215</v>
      </c>
      <c r="BC813" s="154" t="s">
        <v>6215</v>
      </c>
      <c r="BD813" s="154" t="s">
        <v>8732</v>
      </c>
      <c r="BE813" s="154" t="s">
        <v>6218</v>
      </c>
      <c r="BF813" s="154" t="s">
        <v>6218</v>
      </c>
    </row>
    <row r="814" spans="1:59" x14ac:dyDescent="0.35">
      <c r="A814" s="98" t="s">
        <v>9746</v>
      </c>
      <c r="B814" s="17">
        <v>45497.715405092589</v>
      </c>
      <c r="C814" t="s">
        <v>2690</v>
      </c>
      <c r="D814" t="s">
        <v>9791</v>
      </c>
      <c r="E814" s="98" t="s">
        <v>2680</v>
      </c>
      <c r="F814" t="s">
        <v>6629</v>
      </c>
      <c r="G814" t="s">
        <v>1245</v>
      </c>
      <c r="H814" s="115">
        <v>2019</v>
      </c>
      <c r="I814" t="s">
        <v>6294</v>
      </c>
      <c r="J814" t="s">
        <v>6215</v>
      </c>
      <c r="K814" t="s">
        <v>6245</v>
      </c>
      <c r="L814" t="s">
        <v>6215</v>
      </c>
      <c r="M814" t="s">
        <v>6231</v>
      </c>
      <c r="O814" t="s">
        <v>6215</v>
      </c>
      <c r="S814" s="107">
        <v>70</v>
      </c>
      <c r="T814" s="98" t="s">
        <v>6215</v>
      </c>
      <c r="U814" t="s">
        <v>6474</v>
      </c>
      <c r="V814" t="s">
        <v>6218</v>
      </c>
      <c r="W814" t="s">
        <v>6219</v>
      </c>
      <c r="Y814" s="98">
        <v>2</v>
      </c>
      <c r="Z814" s="98">
        <v>4</v>
      </c>
      <c r="AA814" s="98">
        <v>0</v>
      </c>
      <c r="AB814" s="98">
        <f>Y814+Z814+AA814</f>
        <v>6</v>
      </c>
      <c r="AC814" t="s">
        <v>6220</v>
      </c>
      <c r="AD814" t="s">
        <v>9792</v>
      </c>
      <c r="AF814" s="12">
        <v>1</v>
      </c>
      <c r="AG814" s="12">
        <v>6</v>
      </c>
      <c r="AH814" s="12">
        <f>AF814+AG814</f>
        <v>7</v>
      </c>
      <c r="AJ814" s="238">
        <v>10000</v>
      </c>
      <c r="AK814" s="238">
        <v>6500</v>
      </c>
      <c r="AL814" t="s">
        <v>8267</v>
      </c>
      <c r="AM814" t="s">
        <v>6215</v>
      </c>
      <c r="AN814" t="s">
        <v>6248</v>
      </c>
      <c r="AP814" s="238">
        <v>7000</v>
      </c>
      <c r="AQ814" s="113">
        <f t="shared" si="42"/>
        <v>162.49556038915367</v>
      </c>
      <c r="AR814" s="238">
        <v>10000</v>
      </c>
      <c r="AS814" s="141" t="s">
        <v>6223</v>
      </c>
      <c r="AT814" s="238">
        <v>600000</v>
      </c>
      <c r="AU814" s="238">
        <v>200000</v>
      </c>
      <c r="AV814" s="238">
        <v>200000</v>
      </c>
      <c r="AX814" t="s">
        <v>6218</v>
      </c>
      <c r="AY814" t="s">
        <v>6215</v>
      </c>
      <c r="AZ814" t="s">
        <v>6215</v>
      </c>
      <c r="BA814" t="s">
        <v>6215</v>
      </c>
      <c r="BB814" t="s">
        <v>6215</v>
      </c>
      <c r="BC814" t="s">
        <v>9793</v>
      </c>
      <c r="BD814" t="s">
        <v>9794</v>
      </c>
      <c r="BE814" t="s">
        <v>6215</v>
      </c>
      <c r="BF814" t="s">
        <v>9795</v>
      </c>
    </row>
    <row r="815" spans="1:59" x14ac:dyDescent="0.35">
      <c r="A815" s="98" t="s">
        <v>7598</v>
      </c>
      <c r="B815" s="17">
        <v>45146.567627314813</v>
      </c>
      <c r="C815" s="98" t="s">
        <v>1137</v>
      </c>
      <c r="D815" t="s">
        <v>7748</v>
      </c>
      <c r="E815" s="98" t="s">
        <v>58</v>
      </c>
      <c r="F815" s="98" t="s">
        <v>6213</v>
      </c>
      <c r="G815" s="98" t="s">
        <v>1245</v>
      </c>
      <c r="H815" s="115">
        <v>2016</v>
      </c>
      <c r="I815" s="98" t="s">
        <v>6230</v>
      </c>
      <c r="J815" s="98" t="s">
        <v>6215</v>
      </c>
      <c r="K815" s="98" t="s">
        <v>6216</v>
      </c>
      <c r="L815" s="98" t="s">
        <v>6215</v>
      </c>
      <c r="M815" s="98" t="s">
        <v>6217</v>
      </c>
      <c r="O815" s="98" t="s">
        <v>6215</v>
      </c>
      <c r="S815" s="107">
        <v>13</v>
      </c>
      <c r="T815" s="98" t="s">
        <v>6215</v>
      </c>
      <c r="V815" s="98" t="s">
        <v>6218</v>
      </c>
      <c r="W815" s="98" t="s">
        <v>6268</v>
      </c>
      <c r="AB815" s="98">
        <v>6</v>
      </c>
      <c r="AC815" s="98" t="s">
        <v>6254</v>
      </c>
      <c r="AD815" s="98" t="s">
        <v>7749</v>
      </c>
      <c r="AJ815" s="18"/>
      <c r="AK815" s="18"/>
      <c r="AM815" s="98" t="s">
        <v>6215</v>
      </c>
      <c r="AN815" s="98" t="s">
        <v>6262</v>
      </c>
      <c r="AP815" s="272">
        <v>5100</v>
      </c>
      <c r="AQ815" s="113">
        <f t="shared" si="42"/>
        <v>118.38962256924053</v>
      </c>
      <c r="AR815" s="273">
        <v>8100</v>
      </c>
      <c r="AS815" s="141" t="s">
        <v>6223</v>
      </c>
      <c r="AT815" s="270">
        <v>70000</v>
      </c>
      <c r="AU815" s="273">
        <v>150000</v>
      </c>
      <c r="AV815" s="273">
        <v>100000</v>
      </c>
      <c r="AX815" s="98" t="s">
        <v>6215</v>
      </c>
      <c r="AY815" s="98" t="s">
        <v>6215</v>
      </c>
      <c r="AZ815" s="98" t="s">
        <v>6215</v>
      </c>
      <c r="BA815" s="98" t="s">
        <v>6215</v>
      </c>
      <c r="BB815" s="98" t="s">
        <v>6215</v>
      </c>
      <c r="BD815" s="98" t="s">
        <v>7750</v>
      </c>
      <c r="BF815" s="98" t="s">
        <v>7751</v>
      </c>
      <c r="BG815" s="98" t="s">
        <v>7752</v>
      </c>
    </row>
    <row r="816" spans="1:59" x14ac:dyDescent="0.35">
      <c r="A816" s="98" t="s">
        <v>9239</v>
      </c>
      <c r="B816" s="17">
        <v>45443.635717592595</v>
      </c>
      <c r="C816" t="s">
        <v>2330</v>
      </c>
      <c r="D816" t="s">
        <v>9269</v>
      </c>
      <c r="E816" s="98" t="s">
        <v>956</v>
      </c>
      <c r="F816" t="s">
        <v>6293</v>
      </c>
      <c r="G816" t="s">
        <v>1245</v>
      </c>
      <c r="H816" s="115">
        <v>2017</v>
      </c>
      <c r="I816" t="s">
        <v>6214</v>
      </c>
      <c r="J816" t="s">
        <v>6215</v>
      </c>
      <c r="K816" t="s">
        <v>6216</v>
      </c>
      <c r="L816" t="s">
        <v>6215</v>
      </c>
      <c r="M816" t="s">
        <v>6267</v>
      </c>
      <c r="N816"/>
      <c r="O816" t="s">
        <v>6215</v>
      </c>
      <c r="S816" s="107">
        <v>63</v>
      </c>
      <c r="T816" s="98" t="s">
        <v>6215</v>
      </c>
      <c r="U816" t="s">
        <v>7390</v>
      </c>
      <c r="V816" t="s">
        <v>6215</v>
      </c>
      <c r="W816" t="s">
        <v>6219</v>
      </c>
      <c r="Y816" s="98">
        <v>2</v>
      </c>
      <c r="Z816" s="98">
        <v>2</v>
      </c>
      <c r="AA816" s="98">
        <v>2</v>
      </c>
      <c r="AB816" s="98">
        <f>Y816+Z816+AA816</f>
        <v>6</v>
      </c>
      <c r="AC816" t="s">
        <v>6220</v>
      </c>
      <c r="AD816" t="s">
        <v>9270</v>
      </c>
      <c r="AF816" s="12">
        <v>2</v>
      </c>
      <c r="AG816" s="12">
        <v>4</v>
      </c>
      <c r="AH816" s="12">
        <f>AF816+AG816</f>
        <v>6</v>
      </c>
      <c r="AJ816" s="238">
        <v>30000</v>
      </c>
      <c r="AK816" s="238">
        <v>15000</v>
      </c>
      <c r="AL816" t="s">
        <v>8267</v>
      </c>
      <c r="AM816" t="s">
        <v>6215</v>
      </c>
      <c r="AN816" t="s">
        <v>6233</v>
      </c>
      <c r="AP816" s="113">
        <v>3000</v>
      </c>
      <c r="AQ816" s="113">
        <f t="shared" si="42"/>
        <v>69.640954452494427</v>
      </c>
      <c r="AR816" s="113">
        <v>6000</v>
      </c>
      <c r="AS816" s="141" t="s">
        <v>6223</v>
      </c>
      <c r="AT816" s="307">
        <v>50000</v>
      </c>
      <c r="AU816" s="238">
        <v>70000</v>
      </c>
      <c r="AV816" s="238">
        <v>25000</v>
      </c>
      <c r="AX816" t="s">
        <v>6215</v>
      </c>
      <c r="AY816" t="s">
        <v>6215</v>
      </c>
      <c r="AZ816" t="s">
        <v>6215</v>
      </c>
      <c r="BA816" t="s">
        <v>6215</v>
      </c>
      <c r="BB816" t="s">
        <v>6218</v>
      </c>
      <c r="BC816" t="s">
        <v>6235</v>
      </c>
      <c r="BD816" t="s">
        <v>9271</v>
      </c>
      <c r="BE816" t="s">
        <v>6218</v>
      </c>
      <c r="BF816" t="s">
        <v>6235</v>
      </c>
    </row>
    <row r="817" spans="1:59" x14ac:dyDescent="0.35">
      <c r="A817" s="98" t="s">
        <v>7747</v>
      </c>
      <c r="B817" s="289">
        <v>45259.556203703702</v>
      </c>
      <c r="C817" s="242" t="s">
        <v>8466</v>
      </c>
      <c r="D817" s="242" t="s">
        <v>8467</v>
      </c>
      <c r="E817" s="244" t="s">
        <v>14</v>
      </c>
      <c r="F817" s="242" t="s">
        <v>6213</v>
      </c>
      <c r="G817" s="242" t="s">
        <v>1245</v>
      </c>
      <c r="H817" s="276">
        <v>2007</v>
      </c>
      <c r="I817" s="242" t="s">
        <v>6230</v>
      </c>
      <c r="J817" s="242" t="s">
        <v>6215</v>
      </c>
      <c r="K817" s="242" t="s">
        <v>6216</v>
      </c>
      <c r="L817" s="242" t="s">
        <v>6215</v>
      </c>
      <c r="M817" s="242" t="s">
        <v>6217</v>
      </c>
      <c r="N817" s="242"/>
      <c r="O817" s="242" t="s">
        <v>6215</v>
      </c>
      <c r="S817" s="241">
        <v>184</v>
      </c>
      <c r="T817" s="242" t="s">
        <v>6215</v>
      </c>
      <c r="U817" s="242" t="s">
        <v>7390</v>
      </c>
      <c r="V817" s="242" t="s">
        <v>6215</v>
      </c>
      <c r="W817" s="242" t="s">
        <v>6219</v>
      </c>
      <c r="Y817" s="242">
        <v>3</v>
      </c>
      <c r="Z817" s="242">
        <v>3</v>
      </c>
      <c r="AA817" s="242">
        <v>1</v>
      </c>
      <c r="AB817" s="242">
        <v>7</v>
      </c>
      <c r="AC817" s="242" t="s">
        <v>6254</v>
      </c>
      <c r="AD817" s="242" t="s">
        <v>8468</v>
      </c>
      <c r="AF817" s="290">
        <v>2</v>
      </c>
      <c r="AG817" s="290">
        <v>7</v>
      </c>
      <c r="AH817" s="290">
        <v>9</v>
      </c>
      <c r="AJ817" s="269">
        <v>20000</v>
      </c>
      <c r="AK817" s="269">
        <v>15000</v>
      </c>
      <c r="AL817" s="242" t="s">
        <v>8267</v>
      </c>
      <c r="AM817" s="242" t="s">
        <v>6215</v>
      </c>
      <c r="AN817" s="242" t="s">
        <v>6262</v>
      </c>
      <c r="AP817" s="264">
        <v>5200</v>
      </c>
      <c r="AQ817" s="113">
        <f t="shared" si="42"/>
        <v>120.71098771765701</v>
      </c>
      <c r="AR817" s="18">
        <v>6900</v>
      </c>
      <c r="AS817" s="141" t="s">
        <v>6223</v>
      </c>
      <c r="AT817" s="96"/>
      <c r="AU817" s="18">
        <v>457000</v>
      </c>
      <c r="AV817" s="18"/>
      <c r="AX817" s="242" t="s">
        <v>6215</v>
      </c>
      <c r="AY817" s="242" t="s">
        <v>6215</v>
      </c>
      <c r="AZ817" s="242" t="s">
        <v>6215</v>
      </c>
      <c r="BA817" s="242" t="s">
        <v>6215</v>
      </c>
      <c r="BB817" s="242" t="s">
        <v>6218</v>
      </c>
      <c r="BC817" s="242" t="s">
        <v>7123</v>
      </c>
      <c r="BD817" s="242" t="s">
        <v>8469</v>
      </c>
      <c r="BE817" s="242" t="s">
        <v>6218</v>
      </c>
      <c r="BF817" s="242" t="s">
        <v>6218</v>
      </c>
      <c r="BG817" s="98" t="s">
        <v>8470</v>
      </c>
    </row>
    <row r="818" spans="1:59" x14ac:dyDescent="0.35">
      <c r="A818" s="98" t="s">
        <v>8465</v>
      </c>
      <c r="B818" s="17">
        <v>45168.488344907404</v>
      </c>
      <c r="C818" s="98" t="s">
        <v>7956</v>
      </c>
      <c r="D818" s="98" t="s">
        <v>7957</v>
      </c>
      <c r="E818" s="98" t="s">
        <v>285</v>
      </c>
      <c r="F818" s="98" t="s">
        <v>6293</v>
      </c>
      <c r="G818" s="242" t="s">
        <v>1245</v>
      </c>
      <c r="H818" s="115">
        <v>2005</v>
      </c>
      <c r="I818" s="98" t="s">
        <v>6230</v>
      </c>
      <c r="J818" s="98" t="s">
        <v>6215</v>
      </c>
      <c r="K818" s="98" t="s">
        <v>6216</v>
      </c>
      <c r="L818" s="98" t="s">
        <v>6218</v>
      </c>
      <c r="M818" s="98" t="s">
        <v>6231</v>
      </c>
      <c r="O818" s="98" t="s">
        <v>6218</v>
      </c>
      <c r="S818" s="107">
        <v>400</v>
      </c>
      <c r="T818" s="98" t="s">
        <v>6215</v>
      </c>
      <c r="V818" s="98" t="s">
        <v>6215</v>
      </c>
      <c r="W818" s="98" t="s">
        <v>6219</v>
      </c>
      <c r="AB818" s="98">
        <v>10</v>
      </c>
      <c r="AC818" s="98" t="s">
        <v>6220</v>
      </c>
      <c r="AD818" s="98" t="s">
        <v>7958</v>
      </c>
      <c r="AJ818" s="18"/>
      <c r="AK818" s="18"/>
      <c r="AN818" s="98" t="s">
        <v>6233</v>
      </c>
      <c r="AP818" s="264">
        <v>3500</v>
      </c>
      <c r="AQ818" s="113">
        <f t="shared" si="42"/>
        <v>81.247780194576833</v>
      </c>
      <c r="AR818" s="18">
        <v>7500</v>
      </c>
      <c r="AS818" s="141" t="s">
        <v>6223</v>
      </c>
      <c r="AT818" s="96"/>
      <c r="AU818" s="18"/>
      <c r="AV818" s="18"/>
      <c r="AX818" s="98" t="s">
        <v>6215</v>
      </c>
      <c r="AY818" s="98" t="s">
        <v>6215</v>
      </c>
      <c r="AZ818" s="98" t="s">
        <v>6215</v>
      </c>
      <c r="BA818" s="98" t="s">
        <v>6215</v>
      </c>
      <c r="BB818" s="98" t="s">
        <v>6215</v>
      </c>
      <c r="BD818" s="98" t="s">
        <v>7813</v>
      </c>
      <c r="BF818" s="98" t="s">
        <v>7959</v>
      </c>
      <c r="BG818" s="98" t="s">
        <v>7960</v>
      </c>
    </row>
    <row r="819" spans="1:59" x14ac:dyDescent="0.35">
      <c r="A819" s="98" t="s">
        <v>8718</v>
      </c>
      <c r="B819" s="17">
        <v>45337.549108796295</v>
      </c>
      <c r="C819" s="98" t="s">
        <v>1022</v>
      </c>
      <c r="D819" s="98" t="s">
        <v>6293</v>
      </c>
      <c r="E819" s="98" t="s">
        <v>285</v>
      </c>
      <c r="F819" s="98" t="s">
        <v>6293</v>
      </c>
      <c r="G819" s="98" t="s">
        <v>1245</v>
      </c>
      <c r="H819" s="115">
        <v>2001</v>
      </c>
      <c r="I819" s="98" t="s">
        <v>6230</v>
      </c>
      <c r="J819" s="98" t="s">
        <v>6215</v>
      </c>
      <c r="K819" s="98" t="s">
        <v>6216</v>
      </c>
      <c r="L819" s="98" t="s">
        <v>6215</v>
      </c>
      <c r="M819" s="98" t="s">
        <v>6267</v>
      </c>
      <c r="O819" s="98" t="s">
        <v>6218</v>
      </c>
      <c r="S819" s="107">
        <v>200</v>
      </c>
      <c r="T819" s="98" t="s">
        <v>6215</v>
      </c>
      <c r="U819" s="98" t="s">
        <v>8150</v>
      </c>
      <c r="V819" s="98" t="s">
        <v>6215</v>
      </c>
      <c r="W819" s="98" t="s">
        <v>6219</v>
      </c>
      <c r="Y819" s="98">
        <v>8</v>
      </c>
      <c r="Z819" s="98">
        <v>8</v>
      </c>
      <c r="AA819" s="98">
        <v>2</v>
      </c>
      <c r="AB819" s="98">
        <f>SUM(Y819:AA819)</f>
        <v>18</v>
      </c>
      <c r="AC819" s="98" t="s">
        <v>6220</v>
      </c>
      <c r="AD819" s="98" t="s">
        <v>8725</v>
      </c>
      <c r="AF819" s="12">
        <v>2</v>
      </c>
      <c r="AG819" s="12">
        <v>7</v>
      </c>
      <c r="AH819" s="12">
        <f>SUM(AF819:AG819)</f>
        <v>9</v>
      </c>
      <c r="AJ819" s="18">
        <v>12000</v>
      </c>
      <c r="AK819" s="18">
        <v>8000</v>
      </c>
      <c r="AL819" s="98" t="s">
        <v>8267</v>
      </c>
      <c r="AM819" s="98" t="s">
        <v>6215</v>
      </c>
      <c r="AN819" s="98" t="s">
        <v>6233</v>
      </c>
      <c r="AP819" s="149">
        <v>5000</v>
      </c>
      <c r="AQ819" s="113">
        <f t="shared" si="42"/>
        <v>116.06825742082405</v>
      </c>
      <c r="AR819" s="18">
        <v>7000</v>
      </c>
      <c r="AS819" s="141" t="s">
        <v>6223</v>
      </c>
      <c r="AT819" s="96">
        <v>7000</v>
      </c>
      <c r="AU819" s="18">
        <v>100000</v>
      </c>
      <c r="AV819" s="18">
        <v>50000</v>
      </c>
      <c r="AX819" s="98" t="s">
        <v>6215</v>
      </c>
      <c r="AY819" s="98" t="s">
        <v>6215</v>
      </c>
      <c r="AZ819" s="98" t="s">
        <v>6215</v>
      </c>
      <c r="BA819" s="98" t="s">
        <v>6215</v>
      </c>
      <c r="BB819" s="98" t="s">
        <v>6215</v>
      </c>
      <c r="BC819" s="98" t="s">
        <v>8726</v>
      </c>
      <c r="BD819" s="98" t="s">
        <v>8727</v>
      </c>
      <c r="BE819" s="98" t="s">
        <v>6218</v>
      </c>
      <c r="BF819" s="98" t="s">
        <v>6235</v>
      </c>
      <c r="BG819" s="98" t="s">
        <v>8728</v>
      </c>
    </row>
    <row r="820" spans="1:59" x14ac:dyDescent="0.35">
      <c r="A820" s="98" t="s">
        <v>9495</v>
      </c>
      <c r="B820" s="17">
        <v>45450.825439814813</v>
      </c>
      <c r="C820" t="s">
        <v>9307</v>
      </c>
      <c r="D820" t="s">
        <v>9308</v>
      </c>
      <c r="E820" s="235" t="s">
        <v>285</v>
      </c>
      <c r="F820" t="s">
        <v>6293</v>
      </c>
      <c r="G820" t="s">
        <v>1245</v>
      </c>
      <c r="H820" s="115">
        <v>2005</v>
      </c>
      <c r="I820" t="s">
        <v>6230</v>
      </c>
      <c r="J820" t="s">
        <v>6215</v>
      </c>
      <c r="K820" t="s">
        <v>6216</v>
      </c>
      <c r="L820" t="s">
        <v>6218</v>
      </c>
      <c r="M820" t="s">
        <v>6231</v>
      </c>
      <c r="O820" t="s">
        <v>6215</v>
      </c>
      <c r="P820"/>
      <c r="Q820" s="107">
        <v>150</v>
      </c>
      <c r="R820" s="107">
        <v>350</v>
      </c>
      <c r="S820" s="107">
        <f>SUM(Q820:R820)</f>
        <v>500</v>
      </c>
      <c r="T820" s="98" t="s">
        <v>6215</v>
      </c>
      <c r="U820" t="s">
        <v>7390</v>
      </c>
      <c r="V820" t="s">
        <v>6215</v>
      </c>
      <c r="W820" t="s">
        <v>6219</v>
      </c>
      <c r="Y820" s="98">
        <v>12</v>
      </c>
      <c r="Z820" s="98">
        <v>10</v>
      </c>
      <c r="AA820" s="98">
        <v>0</v>
      </c>
      <c r="AB820" s="98">
        <f>SUM(Y820:AA820)</f>
        <v>22</v>
      </c>
      <c r="AC820" t="s">
        <v>6220</v>
      </c>
      <c r="AD820" t="s">
        <v>9309</v>
      </c>
      <c r="AF820" s="12">
        <v>6</v>
      </c>
      <c r="AG820" s="12">
        <v>9</v>
      </c>
      <c r="AH820" s="12">
        <f>AF820+AG820</f>
        <v>15</v>
      </c>
      <c r="AJ820" s="238">
        <v>25000</v>
      </c>
      <c r="AK820" s="238">
        <v>15000</v>
      </c>
      <c r="AL820" t="s">
        <v>6474</v>
      </c>
      <c r="AM820" t="s">
        <v>6215</v>
      </c>
      <c r="AN820" t="s">
        <v>6262</v>
      </c>
      <c r="AP820" s="238">
        <v>5900</v>
      </c>
      <c r="AQ820" s="113">
        <f t="shared" si="42"/>
        <v>136.96054375657238</v>
      </c>
      <c r="AR820" s="238">
        <v>9000</v>
      </c>
      <c r="AS820" s="141" t="s">
        <v>6223</v>
      </c>
      <c r="AT820" s="282">
        <v>7400</v>
      </c>
      <c r="AU820" s="283">
        <v>500000</v>
      </c>
      <c r="AV820" s="283">
        <v>350000</v>
      </c>
      <c r="AX820" t="s">
        <v>6215</v>
      </c>
      <c r="AY820" t="s">
        <v>6215</v>
      </c>
      <c r="AZ820" t="s">
        <v>6215</v>
      </c>
      <c r="BA820" t="s">
        <v>6215</v>
      </c>
      <c r="BB820" t="s">
        <v>6215</v>
      </c>
      <c r="BC820" t="s">
        <v>9310</v>
      </c>
      <c r="BD820" t="s">
        <v>9311</v>
      </c>
      <c r="BE820" t="s">
        <v>6218</v>
      </c>
      <c r="BF820" t="s">
        <v>9312</v>
      </c>
    </row>
    <row r="821" spans="1:59" x14ac:dyDescent="0.35">
      <c r="A821" s="98" t="s">
        <v>11497</v>
      </c>
      <c r="B821" s="117">
        <v>45854.851099537038</v>
      </c>
      <c r="C821" s="154" t="s">
        <v>5771</v>
      </c>
      <c r="D821" s="154" t="s">
        <v>10860</v>
      </c>
      <c r="E821" t="s">
        <v>2861</v>
      </c>
      <c r="F821" s="154" t="s">
        <v>6725</v>
      </c>
      <c r="G821" s="154" t="s">
        <v>1245</v>
      </c>
      <c r="H821" s="115">
        <v>2016</v>
      </c>
      <c r="I821" s="154" t="s">
        <v>6214</v>
      </c>
      <c r="J821" s="154" t="s">
        <v>6218</v>
      </c>
      <c r="K821" s="154" t="s">
        <v>6216</v>
      </c>
      <c r="L821" s="154" t="s">
        <v>6215</v>
      </c>
      <c r="M821" s="154" t="s">
        <v>6267</v>
      </c>
      <c r="O821" s="154" t="s">
        <v>6215</v>
      </c>
      <c r="Q821" s="129">
        <v>50</v>
      </c>
      <c r="R821" s="129">
        <v>55</v>
      </c>
      <c r="S821" s="129">
        <v>105</v>
      </c>
      <c r="T821" s="154" t="s">
        <v>6215</v>
      </c>
      <c r="U821" s="154" t="s">
        <v>8150</v>
      </c>
      <c r="V821" s="154" t="s">
        <v>6215</v>
      </c>
      <c r="W821" s="154" t="s">
        <v>6219</v>
      </c>
      <c r="Y821" s="154" t="s">
        <v>6992</v>
      </c>
      <c r="Z821" s="154" t="s">
        <v>6992</v>
      </c>
      <c r="AA821" s="154" t="s">
        <v>6944</v>
      </c>
      <c r="AB821" s="154" t="s">
        <v>6630</v>
      </c>
      <c r="AC821" s="154" t="s">
        <v>6757</v>
      </c>
      <c r="AD821" s="154" t="s">
        <v>6552</v>
      </c>
      <c r="AF821" s="154">
        <v>2</v>
      </c>
      <c r="AG821" s="154">
        <v>5</v>
      </c>
      <c r="AH821" s="154">
        <v>7</v>
      </c>
      <c r="AJ821" s="154">
        <v>7000</v>
      </c>
      <c r="AK821" s="154">
        <v>5500</v>
      </c>
      <c r="AL821" s="154" t="s">
        <v>8267</v>
      </c>
      <c r="AM821" s="154" t="s">
        <v>6215</v>
      </c>
      <c r="AN821" s="154" t="s">
        <v>6248</v>
      </c>
      <c r="AP821" s="354">
        <v>3500</v>
      </c>
      <c r="AQ821" s="113">
        <f>(AP821*3)/129.2394</f>
        <v>81.244574023092042</v>
      </c>
      <c r="AR821" s="354">
        <v>3500</v>
      </c>
      <c r="AS821" s="154" t="s">
        <v>11486</v>
      </c>
      <c r="AT821" s="154">
        <v>5500</v>
      </c>
      <c r="AU821" s="154">
        <v>140000</v>
      </c>
      <c r="AV821" s="154">
        <v>40000</v>
      </c>
      <c r="AX821" s="154" t="s">
        <v>6215</v>
      </c>
      <c r="AY821" s="154" t="s">
        <v>6215</v>
      </c>
      <c r="AZ821" s="154" t="s">
        <v>6215</v>
      </c>
      <c r="BA821" s="154" t="s">
        <v>6215</v>
      </c>
      <c r="BB821" s="154" t="s">
        <v>6215</v>
      </c>
      <c r="BC821" s="154" t="s">
        <v>10665</v>
      </c>
      <c r="BD821" s="154" t="s">
        <v>10554</v>
      </c>
      <c r="BE821" s="154" t="s">
        <v>6215</v>
      </c>
      <c r="BF821" s="154" t="s">
        <v>9019</v>
      </c>
    </row>
    <row r="822" spans="1:59" x14ac:dyDescent="0.35">
      <c r="A822" s="98" t="s">
        <v>11055</v>
      </c>
      <c r="B822" s="117">
        <v>45733.689039351855</v>
      </c>
      <c r="C822" s="154" t="s">
        <v>4618</v>
      </c>
      <c r="D822" s="154" t="s">
        <v>11012</v>
      </c>
      <c r="E822" s="244" t="s">
        <v>2861</v>
      </c>
      <c r="F822" s="154" t="s">
        <v>6725</v>
      </c>
      <c r="G822" s="154" t="s">
        <v>1245</v>
      </c>
      <c r="H822" s="115">
        <v>2022</v>
      </c>
      <c r="I822" s="154" t="s">
        <v>6214</v>
      </c>
      <c r="J822" s="154" t="s">
        <v>6215</v>
      </c>
      <c r="K822" s="154" t="s">
        <v>6216</v>
      </c>
      <c r="L822" s="154" t="s">
        <v>6215</v>
      </c>
      <c r="M822" s="154" t="s">
        <v>6267</v>
      </c>
      <c r="O822" s="154" t="s">
        <v>6218</v>
      </c>
      <c r="Q822" s="107">
        <v>86</v>
      </c>
      <c r="R822" s="107">
        <v>80</v>
      </c>
      <c r="S822" s="107">
        <v>166</v>
      </c>
      <c r="T822" s="154" t="s">
        <v>6215</v>
      </c>
      <c r="U822" s="154" t="s">
        <v>6474</v>
      </c>
      <c r="V822" s="154" t="s">
        <v>6218</v>
      </c>
      <c r="W822" s="154" t="s">
        <v>6268</v>
      </c>
      <c r="Y822" s="98">
        <v>2</v>
      </c>
      <c r="Z822" s="98">
        <v>2</v>
      </c>
      <c r="AA822" s="98">
        <v>2</v>
      </c>
      <c r="AB822" s="98">
        <f>Y822+Z822+AA822</f>
        <v>6</v>
      </c>
      <c r="AC822" s="154" t="s">
        <v>6220</v>
      </c>
      <c r="AD822" s="154" t="s">
        <v>6552</v>
      </c>
      <c r="AF822" s="315">
        <v>1</v>
      </c>
      <c r="AG822" s="315">
        <v>5</v>
      </c>
      <c r="AH822" s="12">
        <f>SUM(AF822:AG822)</f>
        <v>6</v>
      </c>
      <c r="AJ822" s="316">
        <v>8000</v>
      </c>
      <c r="AK822" s="316">
        <v>6000</v>
      </c>
      <c r="AL822" s="154" t="s">
        <v>6474</v>
      </c>
      <c r="AM822" s="154" t="s">
        <v>6215</v>
      </c>
      <c r="AN822" s="154" t="s">
        <v>6262</v>
      </c>
      <c r="AP822" s="316">
        <v>4500</v>
      </c>
      <c r="AQ822" s="113">
        <f t="shared" ref="AQ822:AQ853" si="43">(AP822*3)/129.2343</f>
        <v>104.46143167874165</v>
      </c>
      <c r="AR822" s="316">
        <v>6000</v>
      </c>
      <c r="AS822" s="141" t="s">
        <v>6223</v>
      </c>
      <c r="AT822" s="316">
        <v>4300</v>
      </c>
      <c r="AU822" s="316">
        <v>70000</v>
      </c>
      <c r="AV822" s="316">
        <v>50000</v>
      </c>
      <c r="AX822" s="154" t="s">
        <v>6215</v>
      </c>
      <c r="AY822" s="154" t="s">
        <v>6215</v>
      </c>
      <c r="AZ822" s="154" t="s">
        <v>6215</v>
      </c>
      <c r="BA822" s="154" t="s">
        <v>6215</v>
      </c>
      <c r="BB822" s="154" t="s">
        <v>6215</v>
      </c>
      <c r="BC822" s="154" t="s">
        <v>11013</v>
      </c>
      <c r="BD822" s="154" t="s">
        <v>11014</v>
      </c>
      <c r="BE822" s="154" t="s">
        <v>6215</v>
      </c>
      <c r="BF822" s="154" t="s">
        <v>11015</v>
      </c>
    </row>
    <row r="823" spans="1:59" x14ac:dyDescent="0.35">
      <c r="A823" s="98" t="s">
        <v>10915</v>
      </c>
      <c r="B823" s="17">
        <v>45702.779050925928</v>
      </c>
      <c r="C823" s="154" t="s">
        <v>4221</v>
      </c>
      <c r="D823" s="154" t="s">
        <v>10860</v>
      </c>
      <c r="E823" s="244" t="s">
        <v>2861</v>
      </c>
      <c r="F823" s="154" t="s">
        <v>6725</v>
      </c>
      <c r="G823" s="154" t="s">
        <v>1248</v>
      </c>
      <c r="H823" s="115">
        <v>2020</v>
      </c>
      <c r="I823" s="154" t="s">
        <v>6214</v>
      </c>
      <c r="J823" s="154" t="s">
        <v>6215</v>
      </c>
      <c r="K823" s="154" t="s">
        <v>6216</v>
      </c>
      <c r="L823" s="154" t="s">
        <v>6215</v>
      </c>
      <c r="M823" s="154" t="s">
        <v>6267</v>
      </c>
      <c r="O823" s="154" t="s">
        <v>6215</v>
      </c>
      <c r="Q823" s="243">
        <v>60</v>
      </c>
      <c r="R823" s="243">
        <v>70</v>
      </c>
      <c r="S823" s="243">
        <f>Q823+R823</f>
        <v>130</v>
      </c>
      <c r="T823" s="154" t="s">
        <v>6215</v>
      </c>
      <c r="U823" s="154" t="s">
        <v>6474</v>
      </c>
      <c r="V823" s="154" t="s">
        <v>6218</v>
      </c>
      <c r="W823" s="154" t="s">
        <v>6219</v>
      </c>
      <c r="Y823" s="244">
        <v>2</v>
      </c>
      <c r="Z823" s="244">
        <v>2</v>
      </c>
      <c r="AA823" s="244">
        <v>2</v>
      </c>
      <c r="AB823" s="98">
        <f>SUM(Y823:AA823)</f>
        <v>6</v>
      </c>
      <c r="AC823" s="154" t="s">
        <v>6246</v>
      </c>
      <c r="AD823" s="154" t="s">
        <v>6552</v>
      </c>
      <c r="AF823" s="315">
        <v>1</v>
      </c>
      <c r="AG823" s="315">
        <v>7</v>
      </c>
      <c r="AH823" s="12">
        <f>SUM(AF823:AG823)</f>
        <v>8</v>
      </c>
      <c r="AJ823" s="316">
        <v>6000</v>
      </c>
      <c r="AK823" s="316">
        <v>5500</v>
      </c>
      <c r="AL823" s="154" t="s">
        <v>7392</v>
      </c>
      <c r="AM823" s="154" t="s">
        <v>6215</v>
      </c>
      <c r="AN823" s="154" t="s">
        <v>6248</v>
      </c>
      <c r="AP823" s="316">
        <v>4500</v>
      </c>
      <c r="AQ823" s="113">
        <f t="shared" si="43"/>
        <v>104.46143167874165</v>
      </c>
      <c r="AR823" s="316">
        <v>4500</v>
      </c>
      <c r="AS823" s="141" t="s">
        <v>6223</v>
      </c>
      <c r="AT823" s="316">
        <v>5000</v>
      </c>
      <c r="AU823" s="316">
        <v>50000</v>
      </c>
      <c r="AV823" s="316">
        <v>50000</v>
      </c>
      <c r="AX823" s="154" t="s">
        <v>6215</v>
      </c>
      <c r="AY823" s="154" t="s">
        <v>6215</v>
      </c>
      <c r="AZ823" s="154" t="s">
        <v>6215</v>
      </c>
      <c r="BA823" s="154" t="s">
        <v>6215</v>
      </c>
      <c r="BB823" s="154" t="s">
        <v>6215</v>
      </c>
      <c r="BC823" s="154" t="s">
        <v>10665</v>
      </c>
      <c r="BD823" s="154" t="s">
        <v>10554</v>
      </c>
      <c r="BE823" s="154" t="s">
        <v>6215</v>
      </c>
      <c r="BF823" s="154" t="s">
        <v>9019</v>
      </c>
    </row>
    <row r="824" spans="1:59" x14ac:dyDescent="0.35">
      <c r="A824" s="98" t="s">
        <v>10412</v>
      </c>
      <c r="B824" s="17">
        <v>45596.802465277775</v>
      </c>
      <c r="C824" s="163" t="s">
        <v>3473</v>
      </c>
      <c r="D824" s="154" t="s">
        <v>8900</v>
      </c>
      <c r="E824" s="244" t="s">
        <v>268</v>
      </c>
      <c r="F824" s="154" t="s">
        <v>6684</v>
      </c>
      <c r="G824" s="154" t="s">
        <v>1248</v>
      </c>
      <c r="H824" s="115">
        <v>2009</v>
      </c>
      <c r="I824" s="154" t="s">
        <v>6214</v>
      </c>
      <c r="J824" s="154" t="s">
        <v>6215</v>
      </c>
      <c r="K824" s="154" t="s">
        <v>6245</v>
      </c>
      <c r="L824" s="154" t="s">
        <v>6215</v>
      </c>
      <c r="M824" s="154" t="s">
        <v>6267</v>
      </c>
      <c r="O824" s="154" t="s">
        <v>6218</v>
      </c>
      <c r="Q824" s="243">
        <v>196</v>
      </c>
      <c r="R824" s="243">
        <v>226</v>
      </c>
      <c r="S824" s="243">
        <f>Q824+R824</f>
        <v>422</v>
      </c>
      <c r="T824" s="244" t="s">
        <v>6215</v>
      </c>
      <c r="U824" s="154" t="s">
        <v>7390</v>
      </c>
      <c r="V824" s="154" t="s">
        <v>6215</v>
      </c>
      <c r="W824" s="154" t="s">
        <v>6219</v>
      </c>
      <c r="Y824" s="244">
        <v>6</v>
      </c>
      <c r="Z824" s="244">
        <v>6</v>
      </c>
      <c r="AA824" s="244">
        <v>2</v>
      </c>
      <c r="AB824" s="98">
        <f>SUM(Y824:AA824)</f>
        <v>14</v>
      </c>
      <c r="AC824" s="154" t="s">
        <v>6220</v>
      </c>
      <c r="AD824" s="154" t="s">
        <v>9620</v>
      </c>
      <c r="AF824" s="315">
        <v>5</v>
      </c>
      <c r="AG824" s="315">
        <v>10</v>
      </c>
      <c r="AH824" s="12">
        <f>SUM(AF824:AG824)</f>
        <v>15</v>
      </c>
      <c r="AJ824" s="316">
        <v>12000</v>
      </c>
      <c r="AK824" s="316">
        <v>6500</v>
      </c>
      <c r="AL824" s="154" t="s">
        <v>8363</v>
      </c>
      <c r="AM824" s="154" t="s">
        <v>6215</v>
      </c>
      <c r="AN824" s="154" t="s">
        <v>6262</v>
      </c>
      <c r="AP824" s="316">
        <v>4500</v>
      </c>
      <c r="AQ824" s="113">
        <f t="shared" si="43"/>
        <v>104.46143167874165</v>
      </c>
      <c r="AR824" s="316">
        <v>45000</v>
      </c>
      <c r="AS824" s="141" t="s">
        <v>6223</v>
      </c>
      <c r="AT824" s="316">
        <v>95000</v>
      </c>
      <c r="AU824" s="316">
        <v>1000000</v>
      </c>
      <c r="AV824" s="316">
        <v>678250</v>
      </c>
      <c r="AX824" s="154" t="s">
        <v>6215</v>
      </c>
      <c r="AY824" s="154" t="s">
        <v>6215</v>
      </c>
      <c r="AZ824" s="154" t="s">
        <v>6215</v>
      </c>
      <c r="BA824" s="154" t="s">
        <v>6218</v>
      </c>
      <c r="BB824" s="154" t="s">
        <v>6215</v>
      </c>
      <c r="BC824" s="154" t="s">
        <v>10455</v>
      </c>
      <c r="BD824" s="154" t="s">
        <v>10456</v>
      </c>
      <c r="BE824" s="154" t="s">
        <v>6215</v>
      </c>
      <c r="BF824" s="154" t="s">
        <v>10457</v>
      </c>
    </row>
    <row r="825" spans="1:59" x14ac:dyDescent="0.35">
      <c r="A825" s="98" t="s">
        <v>10590</v>
      </c>
      <c r="B825" s="17">
        <v>45603.704305555555</v>
      </c>
      <c r="C825" s="154" t="s">
        <v>3540</v>
      </c>
      <c r="D825" s="154" t="s">
        <v>10483</v>
      </c>
      <c r="E825" s="244" t="s">
        <v>748</v>
      </c>
      <c r="F825" s="154" t="s">
        <v>6334</v>
      </c>
      <c r="G825" s="154" t="s">
        <v>1248</v>
      </c>
      <c r="H825" s="115">
        <v>2008</v>
      </c>
      <c r="I825" s="154" t="s">
        <v>6294</v>
      </c>
      <c r="J825" s="154" t="s">
        <v>6215</v>
      </c>
      <c r="K825" s="154" t="s">
        <v>6216</v>
      </c>
      <c r="L825" s="154" t="s">
        <v>6215</v>
      </c>
      <c r="M825" s="154" t="s">
        <v>6267</v>
      </c>
      <c r="O825" s="154" t="s">
        <v>6218</v>
      </c>
      <c r="Q825" s="243"/>
      <c r="R825" s="243"/>
      <c r="S825" s="243">
        <v>152</v>
      </c>
      <c r="T825" s="154" t="s">
        <v>6215</v>
      </c>
      <c r="U825" s="154" t="s">
        <v>8150</v>
      </c>
      <c r="V825" s="154" t="s">
        <v>6215</v>
      </c>
      <c r="W825" s="154" t="s">
        <v>6231</v>
      </c>
      <c r="Y825" s="244">
        <v>5</v>
      </c>
      <c r="Z825" s="244">
        <v>4</v>
      </c>
      <c r="AA825" s="244">
        <v>5</v>
      </c>
      <c r="AB825" s="98">
        <f>SUM(Y825:AA825)</f>
        <v>14</v>
      </c>
      <c r="AC825" s="154" t="s">
        <v>6757</v>
      </c>
      <c r="AD825" s="154" t="s">
        <v>10484</v>
      </c>
      <c r="AF825" s="315">
        <v>4</v>
      </c>
      <c r="AG825" s="315">
        <v>8</v>
      </c>
      <c r="AH825" s="12">
        <f>SUM(AF825:AG825)</f>
        <v>12</v>
      </c>
      <c r="AJ825" s="316">
        <v>12000</v>
      </c>
      <c r="AK825" s="316">
        <v>10000</v>
      </c>
      <c r="AL825" s="154" t="s">
        <v>8251</v>
      </c>
      <c r="AM825" s="154" t="s">
        <v>6215</v>
      </c>
      <c r="AN825" s="154" t="s">
        <v>6233</v>
      </c>
      <c r="AP825" s="316">
        <v>7000</v>
      </c>
      <c r="AQ825" s="113">
        <f t="shared" si="43"/>
        <v>162.49556038915367</v>
      </c>
      <c r="AR825" s="316">
        <v>32000</v>
      </c>
      <c r="AS825" s="141" t="s">
        <v>6223</v>
      </c>
      <c r="AT825" s="316">
        <v>5000</v>
      </c>
      <c r="AU825" s="316">
        <v>320000</v>
      </c>
      <c r="AV825" s="316">
        <v>100000</v>
      </c>
      <c r="AX825" s="154" t="s">
        <v>6215</v>
      </c>
      <c r="AY825" s="154" t="s">
        <v>6215</v>
      </c>
      <c r="AZ825" s="154" t="s">
        <v>6215</v>
      </c>
      <c r="BA825" s="154" t="s">
        <v>6215</v>
      </c>
      <c r="BB825" s="154" t="s">
        <v>6215</v>
      </c>
      <c r="BC825" s="154" t="s">
        <v>7123</v>
      </c>
      <c r="BD825" s="154" t="s">
        <v>10485</v>
      </c>
      <c r="BE825" s="154" t="s">
        <v>6218</v>
      </c>
      <c r="BF825" s="154" t="s">
        <v>9663</v>
      </c>
    </row>
    <row r="826" spans="1:59" x14ac:dyDescent="0.35">
      <c r="A826" s="98" t="s">
        <v>11217</v>
      </c>
      <c r="B826" s="117">
        <v>45804.776956018519</v>
      </c>
      <c r="C826" s="98" t="s">
        <v>5096</v>
      </c>
      <c r="D826" s="98" t="s">
        <v>11402</v>
      </c>
      <c r="E826" s="98" t="s">
        <v>2861</v>
      </c>
      <c r="F826" s="98" t="s">
        <v>6725</v>
      </c>
      <c r="G826" s="98" t="s">
        <v>1248</v>
      </c>
      <c r="H826" s="98">
        <v>2018</v>
      </c>
      <c r="I826" s="98" t="s">
        <v>6294</v>
      </c>
      <c r="J826" s="98" t="s">
        <v>6295</v>
      </c>
      <c r="K826" s="154" t="s">
        <v>6216</v>
      </c>
      <c r="L826" s="154" t="s">
        <v>6215</v>
      </c>
      <c r="M826" s="154" t="s">
        <v>6267</v>
      </c>
      <c r="O826" s="154" t="s">
        <v>6215</v>
      </c>
      <c r="Q826" s="129">
        <v>63.36</v>
      </c>
      <c r="R826" s="129">
        <v>68.64</v>
      </c>
      <c r="S826" s="129">
        <v>132</v>
      </c>
      <c r="T826" s="154" t="s">
        <v>6215</v>
      </c>
      <c r="U826" s="154" t="s">
        <v>6474</v>
      </c>
      <c r="V826" s="154" t="s">
        <v>6215</v>
      </c>
      <c r="W826" s="154" t="s">
        <v>6219</v>
      </c>
      <c r="Y826" s="98">
        <v>1</v>
      </c>
      <c r="Z826" s="98">
        <v>1</v>
      </c>
      <c r="AA826" s="98">
        <v>2</v>
      </c>
      <c r="AB826" s="98">
        <v>4</v>
      </c>
      <c r="AC826" s="154" t="s">
        <v>6246</v>
      </c>
      <c r="AD826" s="154" t="s">
        <v>11336</v>
      </c>
      <c r="AF826" s="154">
        <v>3</v>
      </c>
      <c r="AG826" s="154">
        <v>7</v>
      </c>
      <c r="AH826" s="154">
        <v>10</v>
      </c>
      <c r="AJ826" s="154">
        <v>80000</v>
      </c>
      <c r="AK826" s="154">
        <v>4500</v>
      </c>
      <c r="AL826" s="154" t="s">
        <v>7392</v>
      </c>
      <c r="AM826" s="154" t="s">
        <v>6215</v>
      </c>
      <c r="AN826" s="154" t="s">
        <v>6262</v>
      </c>
      <c r="AP826" s="154">
        <v>2000</v>
      </c>
      <c r="AQ826" s="113">
        <f t="shared" si="43"/>
        <v>46.42730296832962</v>
      </c>
      <c r="AR826" s="154">
        <v>2000</v>
      </c>
      <c r="AS826" s="154" t="s">
        <v>6223</v>
      </c>
      <c r="AT826" s="154">
        <v>2600</v>
      </c>
      <c r="AU826" s="154">
        <v>60000</v>
      </c>
      <c r="AV826" s="154">
        <v>40000</v>
      </c>
      <c r="AX826" s="154" t="s">
        <v>6215</v>
      </c>
      <c r="AY826" s="154" t="s">
        <v>6215</v>
      </c>
      <c r="AZ826" s="154" t="s">
        <v>6215</v>
      </c>
      <c r="BA826" s="154" t="s">
        <v>6215</v>
      </c>
      <c r="BB826" s="154" t="s">
        <v>6215</v>
      </c>
      <c r="BC826" s="154" t="s">
        <v>11403</v>
      </c>
      <c r="BD826" s="154" t="s">
        <v>11404</v>
      </c>
      <c r="BE826" s="154" t="s">
        <v>6218</v>
      </c>
      <c r="BF826" s="154" t="s">
        <v>11405</v>
      </c>
    </row>
    <row r="827" spans="1:59" x14ac:dyDescent="0.35">
      <c r="A827" s="98" t="s">
        <v>10874</v>
      </c>
      <c r="B827" s="17">
        <v>45708.77952546296</v>
      </c>
      <c r="C827" s="154" t="s">
        <v>4229</v>
      </c>
      <c r="D827" s="154" t="s">
        <v>9756</v>
      </c>
      <c r="E827" s="244" t="s">
        <v>1056</v>
      </c>
      <c r="F827" s="154" t="s">
        <v>8890</v>
      </c>
      <c r="G827" s="154" t="s">
        <v>1248</v>
      </c>
      <c r="H827" s="115">
        <v>2002</v>
      </c>
      <c r="I827" s="154" t="s">
        <v>6214</v>
      </c>
      <c r="J827" s="154" t="s">
        <v>6215</v>
      </c>
      <c r="K827" s="154" t="s">
        <v>6216</v>
      </c>
      <c r="L827" s="154" t="s">
        <v>6215</v>
      </c>
      <c r="M827" s="154" t="s">
        <v>6267</v>
      </c>
      <c r="O827" s="154" t="s">
        <v>6215</v>
      </c>
      <c r="Q827" s="243"/>
      <c r="R827" s="243"/>
      <c r="S827" s="243">
        <v>185</v>
      </c>
      <c r="T827" s="154" t="s">
        <v>6215</v>
      </c>
      <c r="U827" s="154" t="s">
        <v>8150</v>
      </c>
      <c r="V827" s="154" t="s">
        <v>6215</v>
      </c>
      <c r="W827" s="154" t="s">
        <v>6219</v>
      </c>
      <c r="Y827" s="244">
        <v>4</v>
      </c>
      <c r="Z827" s="244">
        <v>6</v>
      </c>
      <c r="AA827" s="244">
        <v>1</v>
      </c>
      <c r="AB827" s="98">
        <f>SUM(Y827:AA827)</f>
        <v>11</v>
      </c>
      <c r="AC827" s="154" t="s">
        <v>6220</v>
      </c>
      <c r="AD827" s="154" t="s">
        <v>10151</v>
      </c>
      <c r="AF827" s="315">
        <v>4</v>
      </c>
      <c r="AG827" s="315">
        <v>8</v>
      </c>
      <c r="AH827" s="12">
        <f>SUM(AF827:AG827)</f>
        <v>12</v>
      </c>
      <c r="AJ827" s="316">
        <v>12000</v>
      </c>
      <c r="AK827" s="316">
        <v>8000</v>
      </c>
      <c r="AL827" s="154" t="s">
        <v>8267</v>
      </c>
      <c r="AM827" s="154" t="s">
        <v>6215</v>
      </c>
      <c r="AN827" s="154" t="s">
        <v>6233</v>
      </c>
      <c r="AP827" s="316">
        <v>6000</v>
      </c>
      <c r="AQ827" s="113">
        <f t="shared" si="43"/>
        <v>139.28190890498885</v>
      </c>
      <c r="AR827" s="316">
        <v>5400</v>
      </c>
      <c r="AS827" s="141" t="s">
        <v>6223</v>
      </c>
      <c r="AT827" s="316">
        <v>150000</v>
      </c>
      <c r="AU827" s="316">
        <v>450000</v>
      </c>
      <c r="AV827" s="316">
        <v>200000</v>
      </c>
      <c r="AX827" s="154" t="s">
        <v>6215</v>
      </c>
      <c r="AY827" s="154" t="s">
        <v>6215</v>
      </c>
      <c r="AZ827" s="154" t="s">
        <v>6215</v>
      </c>
      <c r="BA827" s="154" t="s">
        <v>6215</v>
      </c>
      <c r="BB827" s="154" t="s">
        <v>6215</v>
      </c>
      <c r="BC827" s="154" t="s">
        <v>10897</v>
      </c>
      <c r="BD827" s="154" t="s">
        <v>10898</v>
      </c>
      <c r="BE827" s="154" t="s">
        <v>6218</v>
      </c>
      <c r="BF827" s="154" t="s">
        <v>6271</v>
      </c>
    </row>
    <row r="828" spans="1:59" x14ac:dyDescent="0.35">
      <c r="A828" s="98" t="s">
        <v>9882</v>
      </c>
      <c r="B828" s="17">
        <v>45498.595520833333</v>
      </c>
      <c r="C828" t="s">
        <v>2697</v>
      </c>
      <c r="D828" t="s">
        <v>9813</v>
      </c>
      <c r="E828" s="98" t="s">
        <v>1056</v>
      </c>
      <c r="F828" t="s">
        <v>8890</v>
      </c>
      <c r="G828" t="s">
        <v>1245</v>
      </c>
      <c r="H828" s="115">
        <v>2017</v>
      </c>
      <c r="I828" t="s">
        <v>6214</v>
      </c>
      <c r="J828" t="s">
        <v>6215</v>
      </c>
      <c r="K828" t="s">
        <v>6216</v>
      </c>
      <c r="L828" t="s">
        <v>6215</v>
      </c>
      <c r="M828" t="s">
        <v>6267</v>
      </c>
      <c r="O828" t="s">
        <v>6215</v>
      </c>
      <c r="S828" s="107">
        <v>52</v>
      </c>
      <c r="T828" s="98" t="s">
        <v>6215</v>
      </c>
      <c r="U828" t="s">
        <v>7390</v>
      </c>
      <c r="V828" t="s">
        <v>6218</v>
      </c>
      <c r="W828" t="s">
        <v>6268</v>
      </c>
      <c r="Y828" s="98">
        <v>5</v>
      </c>
      <c r="Z828" s="98">
        <v>5</v>
      </c>
      <c r="AA828" s="98">
        <v>3</v>
      </c>
      <c r="AB828" s="98">
        <f>Y828+Z828+AA828</f>
        <v>13</v>
      </c>
      <c r="AC828" t="s">
        <v>6220</v>
      </c>
      <c r="AD828" t="s">
        <v>9814</v>
      </c>
      <c r="AF828" s="12">
        <v>2</v>
      </c>
      <c r="AG828" s="12">
        <v>4</v>
      </c>
      <c r="AH828" s="12">
        <f>AF828+AG828</f>
        <v>6</v>
      </c>
      <c r="AJ828" s="238">
        <v>10000</v>
      </c>
      <c r="AK828" s="238">
        <v>7000</v>
      </c>
      <c r="AL828" t="s">
        <v>7392</v>
      </c>
      <c r="AM828" t="s">
        <v>6215</v>
      </c>
      <c r="AN828" t="s">
        <v>6262</v>
      </c>
      <c r="AP828" s="238">
        <v>5800</v>
      </c>
      <c r="AQ828" s="113">
        <f t="shared" si="43"/>
        <v>134.6391786081559</v>
      </c>
      <c r="AR828" s="238">
        <v>8000</v>
      </c>
      <c r="AS828" s="141" t="s">
        <v>6223</v>
      </c>
      <c r="AT828" s="238">
        <v>28000</v>
      </c>
      <c r="AU828" s="238">
        <v>35000</v>
      </c>
      <c r="AV828" s="238">
        <v>10000</v>
      </c>
      <c r="AX828" t="s">
        <v>6215</v>
      </c>
      <c r="AY828" t="s">
        <v>6215</v>
      </c>
      <c r="AZ828" t="s">
        <v>6215</v>
      </c>
      <c r="BA828" t="s">
        <v>6215</v>
      </c>
      <c r="BB828" t="s">
        <v>6215</v>
      </c>
      <c r="BC828" t="s">
        <v>8252</v>
      </c>
      <c r="BD828" t="s">
        <v>8753</v>
      </c>
      <c r="BE828" t="s">
        <v>6218</v>
      </c>
      <c r="BF828" t="s">
        <v>9815</v>
      </c>
    </row>
    <row r="829" spans="1:59" x14ac:dyDescent="0.35">
      <c r="A829" s="98" t="s">
        <v>7955</v>
      </c>
      <c r="B829" s="17">
        <v>45086.551053240742</v>
      </c>
      <c r="C829" s="98" t="s">
        <v>978</v>
      </c>
      <c r="D829" s="98" t="s">
        <v>6481</v>
      </c>
      <c r="E829" s="98" t="s">
        <v>247</v>
      </c>
      <c r="F829" s="98" t="s">
        <v>6481</v>
      </c>
      <c r="G829" s="98" t="s">
        <v>1245</v>
      </c>
      <c r="H829" s="115">
        <v>2016</v>
      </c>
      <c r="I829" s="98" t="s">
        <v>6214</v>
      </c>
      <c r="J829" s="98" t="s">
        <v>6215</v>
      </c>
      <c r="K829" s="98" t="s">
        <v>6216</v>
      </c>
      <c r="L829" s="98" t="s">
        <v>6218</v>
      </c>
      <c r="O829" s="98" t="s">
        <v>6218</v>
      </c>
      <c r="S829" s="107">
        <v>51</v>
      </c>
      <c r="T829" s="98" t="s">
        <v>6215</v>
      </c>
      <c r="V829" s="98" t="s">
        <v>6215</v>
      </c>
      <c r="W829" s="98" t="s">
        <v>6219</v>
      </c>
      <c r="AB829" s="98">
        <v>7</v>
      </c>
      <c r="AC829" s="98" t="s">
        <v>6220</v>
      </c>
      <c r="AD829" s="98" t="s">
        <v>6936</v>
      </c>
      <c r="AJ829" s="18"/>
      <c r="AK829" s="18"/>
      <c r="AN829" s="98" t="s">
        <v>6262</v>
      </c>
      <c r="AP829" s="264">
        <v>5300</v>
      </c>
      <c r="AQ829" s="113">
        <f t="shared" si="43"/>
        <v>123.0323528660735</v>
      </c>
      <c r="AR829" s="18">
        <v>5300</v>
      </c>
      <c r="AS829" s="141" t="s">
        <v>6223</v>
      </c>
      <c r="AT829" s="96"/>
      <c r="AU829" s="18"/>
      <c r="AV829" s="18"/>
      <c r="AX829" s="98" t="s">
        <v>6215</v>
      </c>
      <c r="AY829" s="98" t="s">
        <v>6215</v>
      </c>
      <c r="AZ829" s="98" t="s">
        <v>6218</v>
      </c>
      <c r="BA829" s="98" t="s">
        <v>6215</v>
      </c>
      <c r="BB829" s="98" t="s">
        <v>6215</v>
      </c>
      <c r="BD829" s="98" t="s">
        <v>6937</v>
      </c>
      <c r="BG829" s="98" t="s">
        <v>6938</v>
      </c>
    </row>
    <row r="830" spans="1:59" x14ac:dyDescent="0.35">
      <c r="A830" s="98" t="s">
        <v>6935</v>
      </c>
      <c r="B830" s="17">
        <v>45155.524074074077</v>
      </c>
      <c r="C830" s="98" t="s">
        <v>1151</v>
      </c>
      <c r="D830" t="s">
        <v>7899</v>
      </c>
      <c r="E830" s="98" t="s">
        <v>388</v>
      </c>
      <c r="F830" s="98" t="s">
        <v>6334</v>
      </c>
      <c r="G830" s="98" t="s">
        <v>1245</v>
      </c>
      <c r="H830" s="115">
        <v>2014</v>
      </c>
      <c r="I830" s="98" t="s">
        <v>6294</v>
      </c>
      <c r="J830" s="98" t="s">
        <v>6215</v>
      </c>
      <c r="K830" s="98" t="s">
        <v>6216</v>
      </c>
      <c r="L830" s="98" t="s">
        <v>6218</v>
      </c>
      <c r="M830" s="98" t="s">
        <v>6231</v>
      </c>
      <c r="O830" s="98" t="s">
        <v>6215</v>
      </c>
      <c r="S830" s="107">
        <v>498</v>
      </c>
      <c r="T830" s="98" t="s">
        <v>6215</v>
      </c>
      <c r="V830" s="98" t="s">
        <v>6215</v>
      </c>
      <c r="W830" s="98" t="s">
        <v>6268</v>
      </c>
      <c r="AB830" s="98">
        <v>5</v>
      </c>
      <c r="AC830" s="98" t="s">
        <v>6246</v>
      </c>
      <c r="AD830" s="98" t="s">
        <v>7900</v>
      </c>
      <c r="AJ830" s="18"/>
      <c r="AK830" s="18"/>
      <c r="AM830" s="98" t="s">
        <v>6215</v>
      </c>
      <c r="AN830" s="98" t="s">
        <v>6262</v>
      </c>
      <c r="AP830" s="268">
        <v>4500</v>
      </c>
      <c r="AQ830" s="113">
        <f t="shared" si="43"/>
        <v>104.46143167874165</v>
      </c>
      <c r="AR830" s="269">
        <v>8500</v>
      </c>
      <c r="AS830" s="141" t="s">
        <v>6223</v>
      </c>
      <c r="AT830" s="270">
        <v>2500000</v>
      </c>
      <c r="AU830" s="269">
        <v>520000</v>
      </c>
      <c r="AV830" s="269">
        <v>240000</v>
      </c>
      <c r="AX830" s="98" t="s">
        <v>6215</v>
      </c>
      <c r="AY830" s="98" t="s">
        <v>6215</v>
      </c>
      <c r="AZ830" s="98" t="s">
        <v>6215</v>
      </c>
      <c r="BA830" s="98" t="s">
        <v>6215</v>
      </c>
      <c r="BB830" s="98" t="s">
        <v>6215</v>
      </c>
      <c r="BD830" s="98" t="s">
        <v>7901</v>
      </c>
      <c r="BF830" s="98" t="s">
        <v>6235</v>
      </c>
      <c r="BG830" s="98" t="s">
        <v>7902</v>
      </c>
    </row>
    <row r="831" spans="1:59" x14ac:dyDescent="0.35">
      <c r="A831" s="98" t="s">
        <v>7898</v>
      </c>
      <c r="B831" s="17">
        <v>45119.418993055559</v>
      </c>
      <c r="C831" s="98" t="s">
        <v>1017</v>
      </c>
      <c r="D831" s="98" t="s">
        <v>7269</v>
      </c>
      <c r="E831" s="98" t="s">
        <v>786</v>
      </c>
      <c r="H831" s="115">
        <v>2001</v>
      </c>
      <c r="I831" s="98" t="s">
        <v>6294</v>
      </c>
      <c r="J831" s="98" t="s">
        <v>6215</v>
      </c>
      <c r="K831" s="98" t="s">
        <v>6216</v>
      </c>
      <c r="L831" s="98" t="s">
        <v>6218</v>
      </c>
      <c r="M831" s="98" t="s">
        <v>6231</v>
      </c>
      <c r="O831" s="98" t="s">
        <v>6218</v>
      </c>
      <c r="S831" s="107">
        <v>134</v>
      </c>
      <c r="T831" s="98" t="s">
        <v>6215</v>
      </c>
      <c r="V831" s="98" t="s">
        <v>6215</v>
      </c>
      <c r="W831" s="98" t="s">
        <v>6219</v>
      </c>
      <c r="AB831" s="98">
        <v>7</v>
      </c>
      <c r="AC831" s="98" t="s">
        <v>6220</v>
      </c>
      <c r="AD831" s="98" t="s">
        <v>7270</v>
      </c>
      <c r="AJ831" s="18"/>
      <c r="AK831" s="18"/>
      <c r="AN831" s="98" t="s">
        <v>6248</v>
      </c>
      <c r="AP831" s="264">
        <v>4500</v>
      </c>
      <c r="AQ831" s="113">
        <f t="shared" si="43"/>
        <v>104.46143167874165</v>
      </c>
      <c r="AR831" s="18">
        <v>12100</v>
      </c>
      <c r="AS831" s="141" t="s">
        <v>6223</v>
      </c>
      <c r="AT831" s="96"/>
      <c r="AU831" s="18"/>
      <c r="AV831" s="18"/>
      <c r="AX831" s="98" t="s">
        <v>6215</v>
      </c>
      <c r="AY831" s="98" t="s">
        <v>6215</v>
      </c>
      <c r="AZ831" s="98" t="s">
        <v>6215</v>
      </c>
      <c r="BA831" s="98" t="s">
        <v>6215</v>
      </c>
      <c r="BB831" s="98" t="s">
        <v>6218</v>
      </c>
      <c r="BD831" s="98" t="s">
        <v>7271</v>
      </c>
      <c r="BF831" s="98" t="s">
        <v>7272</v>
      </c>
      <c r="BG831" s="98" t="s">
        <v>7273</v>
      </c>
    </row>
    <row r="832" spans="1:59" x14ac:dyDescent="0.35">
      <c r="A832" s="98" t="s">
        <v>7268</v>
      </c>
      <c r="B832" s="17">
        <v>45091.671122685184</v>
      </c>
      <c r="C832" s="98" t="s">
        <v>482</v>
      </c>
      <c r="D832" s="242" t="s">
        <v>6990</v>
      </c>
      <c r="E832" s="98" t="s">
        <v>359</v>
      </c>
      <c r="F832" s="98" t="s">
        <v>6928</v>
      </c>
      <c r="G832" s="98" t="s">
        <v>1245</v>
      </c>
      <c r="H832" s="115">
        <v>2020</v>
      </c>
      <c r="I832" s="98" t="s">
        <v>6294</v>
      </c>
      <c r="J832" s="98" t="s">
        <v>6215</v>
      </c>
      <c r="K832" s="98" t="s">
        <v>6216</v>
      </c>
      <c r="L832" s="98" t="s">
        <v>6218</v>
      </c>
      <c r="M832" s="98" t="s">
        <v>6231</v>
      </c>
      <c r="O832" s="98" t="s">
        <v>6218</v>
      </c>
      <c r="S832" s="107">
        <v>198</v>
      </c>
      <c r="T832" s="98" t="s">
        <v>6215</v>
      </c>
      <c r="V832" s="98" t="s">
        <v>6215</v>
      </c>
      <c r="W832" s="98" t="s">
        <v>6268</v>
      </c>
      <c r="AB832" s="98">
        <v>5</v>
      </c>
      <c r="AC832" s="98" t="s">
        <v>6220</v>
      </c>
      <c r="AD832" s="98" t="s">
        <v>6991</v>
      </c>
      <c r="AJ832" s="18"/>
      <c r="AK832" s="18"/>
      <c r="AN832" s="98" t="s">
        <v>6262</v>
      </c>
      <c r="AP832" s="264">
        <v>5300</v>
      </c>
      <c r="AQ832" s="113">
        <f t="shared" si="43"/>
        <v>123.0323528660735</v>
      </c>
      <c r="AR832" s="18">
        <v>5300</v>
      </c>
      <c r="AS832" s="141" t="s">
        <v>6223</v>
      </c>
      <c r="AT832" s="96"/>
      <c r="AU832" s="18"/>
      <c r="AV832" s="18"/>
      <c r="AX832" s="98" t="s">
        <v>6215</v>
      </c>
      <c r="AY832" s="98" t="s">
        <v>6215</v>
      </c>
      <c r="AZ832" s="98" t="s">
        <v>6218</v>
      </c>
      <c r="BA832" s="98" t="s">
        <v>6215</v>
      </c>
      <c r="BB832" s="98" t="s">
        <v>6215</v>
      </c>
      <c r="BD832" s="98" t="s">
        <v>6992</v>
      </c>
      <c r="BF832" s="98" t="s">
        <v>6271</v>
      </c>
      <c r="BG832" s="98" t="s">
        <v>6993</v>
      </c>
    </row>
    <row r="833" spans="1:59" x14ac:dyDescent="0.35">
      <c r="A833" s="98" t="s">
        <v>8924</v>
      </c>
      <c r="B833" s="17">
        <v>45373</v>
      </c>
      <c r="C833" t="s">
        <v>2027</v>
      </c>
      <c r="D833" t="s">
        <v>8943</v>
      </c>
      <c r="E833" s="98" t="s">
        <v>58</v>
      </c>
      <c r="F833" t="s">
        <v>6213</v>
      </c>
      <c r="G833" t="s">
        <v>1248</v>
      </c>
      <c r="H833" s="275">
        <v>2021</v>
      </c>
      <c r="I833" t="s">
        <v>6214</v>
      </c>
      <c r="J833" t="s">
        <v>6215</v>
      </c>
      <c r="K833" t="s">
        <v>6216</v>
      </c>
      <c r="L833" t="s">
        <v>6215</v>
      </c>
      <c r="M833" t="s">
        <v>6217</v>
      </c>
      <c r="O833" t="s">
        <v>6215</v>
      </c>
      <c r="S833" s="107">
        <v>451</v>
      </c>
      <c r="T833" s="98" t="s">
        <v>6215</v>
      </c>
      <c r="U833" t="s">
        <v>7390</v>
      </c>
      <c r="V833" t="s">
        <v>6218</v>
      </c>
      <c r="W833" t="s">
        <v>6219</v>
      </c>
      <c r="Y833" s="98">
        <v>5</v>
      </c>
      <c r="Z833" s="98">
        <v>5</v>
      </c>
      <c r="AA833" s="98">
        <v>2</v>
      </c>
      <c r="AB833" s="98">
        <f>SUM(Y833:AA833)</f>
        <v>12</v>
      </c>
      <c r="AC833" t="s">
        <v>6246</v>
      </c>
      <c r="AD833" t="s">
        <v>8944</v>
      </c>
      <c r="AF833" s="12">
        <v>8</v>
      </c>
      <c r="AG833" s="12">
        <v>12</v>
      </c>
      <c r="AH833" s="12">
        <f>SUM(AF833:AG833)</f>
        <v>20</v>
      </c>
      <c r="AJ833" s="238">
        <v>16000</v>
      </c>
      <c r="AK833" s="238">
        <v>11000</v>
      </c>
      <c r="AL833" t="s">
        <v>7392</v>
      </c>
      <c r="AM833" t="s">
        <v>6215</v>
      </c>
      <c r="AN833" t="s">
        <v>6389</v>
      </c>
      <c r="AP833" s="149">
        <v>4000</v>
      </c>
      <c r="AQ833" s="113">
        <f t="shared" si="43"/>
        <v>92.85460593665924</v>
      </c>
      <c r="AR833" s="238">
        <v>10000</v>
      </c>
      <c r="AS833" s="141" t="s">
        <v>6223</v>
      </c>
      <c r="AT833" s="298">
        <v>150000</v>
      </c>
      <c r="AU833" s="18">
        <v>12000000</v>
      </c>
      <c r="AV833" s="18">
        <v>700000</v>
      </c>
      <c r="AX833" t="s">
        <v>6215</v>
      </c>
      <c r="AY833" t="s">
        <v>6215</v>
      </c>
      <c r="AZ833" t="s">
        <v>6215</v>
      </c>
      <c r="BA833" t="s">
        <v>6215</v>
      </c>
      <c r="BB833" t="s">
        <v>6218</v>
      </c>
      <c r="BC833" t="s">
        <v>6271</v>
      </c>
      <c r="BD833" t="s">
        <v>8945</v>
      </c>
      <c r="BE833" t="s">
        <v>6215</v>
      </c>
      <c r="BF833" t="s">
        <v>8946</v>
      </c>
    </row>
    <row r="834" spans="1:59" x14ac:dyDescent="0.35">
      <c r="A834" s="98" t="s">
        <v>8172</v>
      </c>
      <c r="B834" s="17">
        <v>45119.565474537034</v>
      </c>
      <c r="C834" s="98" t="s">
        <v>501</v>
      </c>
      <c r="D834" t="s">
        <v>7287</v>
      </c>
      <c r="E834" s="98" t="s">
        <v>146</v>
      </c>
      <c r="F834" t="s">
        <v>6213</v>
      </c>
      <c r="G834" t="s">
        <v>1245</v>
      </c>
      <c r="H834" s="115">
        <v>2002</v>
      </c>
      <c r="I834" s="98" t="s">
        <v>6230</v>
      </c>
      <c r="J834" s="98" t="s">
        <v>6215</v>
      </c>
      <c r="K834" s="98" t="s">
        <v>6216</v>
      </c>
      <c r="L834" s="98" t="s">
        <v>6215</v>
      </c>
      <c r="M834" s="98" t="s">
        <v>6267</v>
      </c>
      <c r="O834" s="98" t="s">
        <v>6218</v>
      </c>
      <c r="S834" s="107">
        <v>150</v>
      </c>
      <c r="T834" s="98" t="s">
        <v>6215</v>
      </c>
      <c r="V834" s="98" t="s">
        <v>6218</v>
      </c>
      <c r="W834" s="98" t="s">
        <v>6219</v>
      </c>
      <c r="AB834" s="98">
        <v>9</v>
      </c>
      <c r="AC834" s="98" t="s">
        <v>6220</v>
      </c>
      <c r="AD834" s="98" t="s">
        <v>7288</v>
      </c>
      <c r="AJ834" s="18"/>
      <c r="AK834" s="18"/>
      <c r="AN834" s="98" t="s">
        <v>6262</v>
      </c>
      <c r="AP834" s="264">
        <v>3500</v>
      </c>
      <c r="AQ834" s="113">
        <f t="shared" si="43"/>
        <v>81.247780194576833</v>
      </c>
      <c r="AR834" s="18">
        <v>20300</v>
      </c>
      <c r="AS834" s="141" t="s">
        <v>6223</v>
      </c>
      <c r="AT834" s="96"/>
      <c r="AU834" s="18"/>
      <c r="AV834" s="18"/>
      <c r="AX834" s="98" t="s">
        <v>6215</v>
      </c>
      <c r="AY834" s="98" t="s">
        <v>6215</v>
      </c>
      <c r="AZ834" s="98" t="s">
        <v>6215</v>
      </c>
      <c r="BA834" s="98" t="s">
        <v>6215</v>
      </c>
      <c r="BB834" s="98" t="s">
        <v>6218</v>
      </c>
      <c r="BD834" s="98" t="s">
        <v>7100</v>
      </c>
      <c r="BF834" s="98" t="s">
        <v>6235</v>
      </c>
      <c r="BG834" s="98" t="s">
        <v>7289</v>
      </c>
    </row>
    <row r="835" spans="1:59" x14ac:dyDescent="0.35">
      <c r="A835" s="98" t="s">
        <v>7286</v>
      </c>
      <c r="B835" s="17">
        <v>45131.636388888888</v>
      </c>
      <c r="C835" s="98" t="s">
        <v>11760</v>
      </c>
      <c r="D835" s="98" t="s">
        <v>7459</v>
      </c>
      <c r="E835" s="98" t="s">
        <v>476</v>
      </c>
      <c r="F835" s="98" t="s">
        <v>6870</v>
      </c>
      <c r="G835" s="98" t="s">
        <v>1248</v>
      </c>
      <c r="H835" s="115">
        <v>2016</v>
      </c>
      <c r="I835" s="98" t="s">
        <v>6294</v>
      </c>
      <c r="J835" s="98" t="s">
        <v>6215</v>
      </c>
      <c r="K835" s="98" t="s">
        <v>6216</v>
      </c>
      <c r="L835" s="98" t="s">
        <v>6218</v>
      </c>
      <c r="M835" s="98" t="s">
        <v>6231</v>
      </c>
      <c r="O835" s="98" t="s">
        <v>6218</v>
      </c>
      <c r="S835" s="107">
        <v>209</v>
      </c>
      <c r="T835" s="98" t="s">
        <v>6215</v>
      </c>
      <c r="V835" s="98" t="s">
        <v>6215</v>
      </c>
      <c r="W835" s="98" t="s">
        <v>6219</v>
      </c>
      <c r="AB835" s="98">
        <v>12</v>
      </c>
      <c r="AC835" s="98" t="s">
        <v>6246</v>
      </c>
      <c r="AD835" s="98" t="s">
        <v>7460</v>
      </c>
      <c r="AJ835" s="18"/>
      <c r="AK835" s="18"/>
      <c r="AN835" s="98" t="s">
        <v>6262</v>
      </c>
      <c r="AP835" s="264">
        <v>5500</v>
      </c>
      <c r="AQ835" s="113">
        <f t="shared" si="43"/>
        <v>127.67508316290645</v>
      </c>
      <c r="AR835" s="18">
        <v>6000</v>
      </c>
      <c r="AS835" s="141" t="s">
        <v>6223</v>
      </c>
      <c r="AT835" s="96"/>
      <c r="AU835" s="18"/>
      <c r="AV835" s="18"/>
      <c r="AX835" s="98" t="s">
        <v>6215</v>
      </c>
      <c r="AY835" s="98" t="s">
        <v>6215</v>
      </c>
      <c r="AZ835" s="98" t="s">
        <v>6215</v>
      </c>
      <c r="BA835" s="98" t="s">
        <v>6218</v>
      </c>
      <c r="BB835" s="98" t="s">
        <v>6218</v>
      </c>
      <c r="BD835" s="98" t="s">
        <v>6234</v>
      </c>
      <c r="BF835" s="98" t="s">
        <v>7123</v>
      </c>
      <c r="BG835" s="98" t="s">
        <v>7461</v>
      </c>
    </row>
    <row r="836" spans="1:59" x14ac:dyDescent="0.35">
      <c r="A836" s="98" t="s">
        <v>7458</v>
      </c>
      <c r="B836" s="17">
        <v>45015.582071759258</v>
      </c>
      <c r="C836" s="98" t="s">
        <v>1184</v>
      </c>
      <c r="D836" s="141" t="s">
        <v>6449</v>
      </c>
      <c r="E836" s="98" t="s">
        <v>32</v>
      </c>
      <c r="F836" s="98" t="s">
        <v>6213</v>
      </c>
      <c r="G836" s="98" t="s">
        <v>1245</v>
      </c>
      <c r="H836" s="115">
        <v>2018</v>
      </c>
      <c r="I836" s="98" t="s">
        <v>6214</v>
      </c>
      <c r="J836" s="98" t="s">
        <v>6215</v>
      </c>
      <c r="K836" s="98" t="s">
        <v>6216</v>
      </c>
      <c r="L836" s="98" t="s">
        <v>6215</v>
      </c>
      <c r="M836" s="98" t="s">
        <v>6267</v>
      </c>
      <c r="O836" s="98" t="s">
        <v>6215</v>
      </c>
      <c r="S836" s="107">
        <v>209</v>
      </c>
      <c r="T836" s="98" t="s">
        <v>6215</v>
      </c>
      <c r="V836" s="98" t="s">
        <v>6218</v>
      </c>
      <c r="W836" s="98" t="s">
        <v>6219</v>
      </c>
      <c r="AB836" s="98">
        <v>10</v>
      </c>
      <c r="AC836" s="98" t="s">
        <v>6254</v>
      </c>
      <c r="AD836" s="98" t="s">
        <v>6450</v>
      </c>
      <c r="AJ836" s="18"/>
      <c r="AK836" s="18"/>
      <c r="AM836" s="98" t="s">
        <v>6215</v>
      </c>
      <c r="AN836" s="98" t="s">
        <v>6262</v>
      </c>
      <c r="AP836" s="268">
        <v>3400</v>
      </c>
      <c r="AQ836" s="113">
        <f t="shared" si="43"/>
        <v>78.926415046160358</v>
      </c>
      <c r="AR836" s="269">
        <v>13000</v>
      </c>
      <c r="AS836" s="141" t="s">
        <v>6223</v>
      </c>
      <c r="AT836" s="270">
        <v>250000</v>
      </c>
      <c r="AU836" s="269">
        <v>500000</v>
      </c>
      <c r="AV836" s="269">
        <v>400000</v>
      </c>
      <c r="AX836" s="98" t="s">
        <v>6215</v>
      </c>
      <c r="AY836" s="98" t="s">
        <v>6215</v>
      </c>
      <c r="AZ836" s="98" t="s">
        <v>6215</v>
      </c>
      <c r="BA836" s="98" t="s">
        <v>6215</v>
      </c>
      <c r="BB836" s="98" t="s">
        <v>6218</v>
      </c>
      <c r="BD836" s="98" t="s">
        <v>6451</v>
      </c>
      <c r="BF836" s="98" t="s">
        <v>6235</v>
      </c>
      <c r="BG836" s="98" t="s">
        <v>6452</v>
      </c>
    </row>
    <row r="837" spans="1:59" x14ac:dyDescent="0.35">
      <c r="A837" s="98" t="s">
        <v>9878</v>
      </c>
      <c r="B837" s="17">
        <v>45499.570231481484</v>
      </c>
      <c r="C837" t="s">
        <v>2704</v>
      </c>
      <c r="D837" t="s">
        <v>9840</v>
      </c>
      <c r="E837" s="98" t="s">
        <v>139</v>
      </c>
      <c r="F837" t="s">
        <v>6213</v>
      </c>
      <c r="G837" t="s">
        <v>1245</v>
      </c>
      <c r="H837" s="115">
        <v>2022</v>
      </c>
      <c r="I837" t="s">
        <v>6230</v>
      </c>
      <c r="J837" t="s">
        <v>6215</v>
      </c>
      <c r="K837" t="s">
        <v>6216</v>
      </c>
      <c r="L837" t="s">
        <v>6215</v>
      </c>
      <c r="M837" t="s">
        <v>6217</v>
      </c>
      <c r="O837" t="s">
        <v>6218</v>
      </c>
      <c r="S837" s="107">
        <v>68</v>
      </c>
      <c r="T837" s="98" t="s">
        <v>6215</v>
      </c>
      <c r="U837" t="s">
        <v>7390</v>
      </c>
      <c r="V837" t="s">
        <v>6218</v>
      </c>
      <c r="W837" t="s">
        <v>6268</v>
      </c>
      <c r="Y837" s="98">
        <v>1</v>
      </c>
      <c r="Z837" s="98">
        <v>2</v>
      </c>
      <c r="AA837" s="98">
        <v>1</v>
      </c>
      <c r="AB837" s="98">
        <f>Y837+Z837+AA837</f>
        <v>4</v>
      </c>
      <c r="AC837" t="s">
        <v>6220</v>
      </c>
      <c r="AD837" t="s">
        <v>9841</v>
      </c>
      <c r="AF837" s="12">
        <v>0</v>
      </c>
      <c r="AG837" s="12">
        <v>4</v>
      </c>
      <c r="AH837" s="12">
        <f>AF837+AG837</f>
        <v>4</v>
      </c>
      <c r="AJ837" s="238">
        <v>7000</v>
      </c>
      <c r="AK837" s="238">
        <v>6000</v>
      </c>
      <c r="AL837" t="s">
        <v>8267</v>
      </c>
      <c r="AM837" t="s">
        <v>6215</v>
      </c>
      <c r="AN837" t="s">
        <v>6262</v>
      </c>
      <c r="AP837" s="238">
        <v>4000</v>
      </c>
      <c r="AQ837" s="113">
        <f t="shared" si="43"/>
        <v>92.85460593665924</v>
      </c>
      <c r="AR837" s="238">
        <v>4600</v>
      </c>
      <c r="AS837" s="141" t="s">
        <v>6223</v>
      </c>
      <c r="AT837" s="238">
        <v>108000</v>
      </c>
      <c r="AU837" s="238">
        <v>78000</v>
      </c>
      <c r="AV837" s="238">
        <v>30000</v>
      </c>
      <c r="AX837" t="s">
        <v>6215</v>
      </c>
      <c r="AY837" t="s">
        <v>6215</v>
      </c>
      <c r="AZ837" t="s">
        <v>6215</v>
      </c>
      <c r="BA837" t="s">
        <v>6215</v>
      </c>
      <c r="BB837" t="s">
        <v>6215</v>
      </c>
      <c r="BC837" t="s">
        <v>9674</v>
      </c>
      <c r="BD837" t="s">
        <v>9842</v>
      </c>
      <c r="BE837" t="s">
        <v>6218</v>
      </c>
      <c r="BF837" t="s">
        <v>6218</v>
      </c>
    </row>
    <row r="838" spans="1:59" x14ac:dyDescent="0.35">
      <c r="A838" s="98" t="s">
        <v>9605</v>
      </c>
      <c r="B838" s="17">
        <v>45474</v>
      </c>
      <c r="C838" t="s">
        <v>4274</v>
      </c>
      <c r="D838" t="s">
        <v>6665</v>
      </c>
      <c r="E838" s="98" t="s">
        <v>549</v>
      </c>
      <c r="F838" t="s">
        <v>6286</v>
      </c>
      <c r="G838" t="s">
        <v>1245</v>
      </c>
      <c r="H838" s="115">
        <v>2021</v>
      </c>
      <c r="I838" t="s">
        <v>6214</v>
      </c>
      <c r="J838" t="s">
        <v>6215</v>
      </c>
      <c r="K838" t="s">
        <v>6216</v>
      </c>
      <c r="L838" t="s">
        <v>6215</v>
      </c>
      <c r="M838" t="s">
        <v>6267</v>
      </c>
      <c r="O838" t="s">
        <v>6218</v>
      </c>
      <c r="Q838" s="107">
        <v>35</v>
      </c>
      <c r="R838" s="107">
        <v>44</v>
      </c>
      <c r="S838" s="107">
        <v>79</v>
      </c>
      <c r="T838" s="98" t="s">
        <v>6215</v>
      </c>
      <c r="U838" t="s">
        <v>7390</v>
      </c>
      <c r="V838" t="s">
        <v>6218</v>
      </c>
      <c r="W838" t="s">
        <v>6268</v>
      </c>
      <c r="Y838" s="98">
        <v>3</v>
      </c>
      <c r="Z838" s="98">
        <v>5</v>
      </c>
      <c r="AA838" s="98">
        <v>0</v>
      </c>
      <c r="AB838" s="98">
        <f>Y838+Z838+AA838</f>
        <v>8</v>
      </c>
      <c r="AC838" t="s">
        <v>6246</v>
      </c>
      <c r="AD838" t="s">
        <v>9564</v>
      </c>
      <c r="AF838" s="12">
        <v>1</v>
      </c>
      <c r="AG838" s="12">
        <v>5</v>
      </c>
      <c r="AH838" s="12">
        <f>AF838+AG838</f>
        <v>6</v>
      </c>
      <c r="AJ838" s="307">
        <v>11000</v>
      </c>
      <c r="AK838" s="307">
        <v>6000</v>
      </c>
      <c r="AL838" t="s">
        <v>7392</v>
      </c>
      <c r="AM838" t="s">
        <v>6215</v>
      </c>
      <c r="AN838" t="s">
        <v>6262</v>
      </c>
      <c r="AP838" s="238">
        <v>5600</v>
      </c>
      <c r="AQ838" s="113">
        <f t="shared" si="43"/>
        <v>129.99644831132292</v>
      </c>
      <c r="AR838" s="238">
        <v>7500</v>
      </c>
      <c r="AS838" s="141" t="s">
        <v>6223</v>
      </c>
      <c r="AT838" s="307">
        <v>11000</v>
      </c>
      <c r="AU838" s="307">
        <v>210000</v>
      </c>
      <c r="AV838" s="307">
        <v>140000</v>
      </c>
      <c r="AX838" t="s">
        <v>6215</v>
      </c>
      <c r="AY838" t="s">
        <v>6215</v>
      </c>
      <c r="AZ838" t="s">
        <v>6215</v>
      </c>
      <c r="BA838" t="s">
        <v>6215</v>
      </c>
      <c r="BB838" t="s">
        <v>6215</v>
      </c>
      <c r="BC838" t="s">
        <v>9565</v>
      </c>
      <c r="BD838" t="s">
        <v>9566</v>
      </c>
      <c r="BE838" t="s">
        <v>6218</v>
      </c>
      <c r="BF838" t="s">
        <v>6271</v>
      </c>
    </row>
    <row r="839" spans="1:59" x14ac:dyDescent="0.35">
      <c r="A839" s="98" t="s">
        <v>9697</v>
      </c>
      <c r="B839" s="17">
        <v>45481.634722222225</v>
      </c>
      <c r="C839" t="s">
        <v>2602</v>
      </c>
      <c r="D839" t="s">
        <v>6699</v>
      </c>
      <c r="E839" s="98" t="s">
        <v>237</v>
      </c>
      <c r="F839" t="s">
        <v>6394</v>
      </c>
      <c r="G839" t="s">
        <v>1248</v>
      </c>
      <c r="H839" s="115">
        <v>2024</v>
      </c>
      <c r="I839" t="s">
        <v>6230</v>
      </c>
      <c r="J839" t="s">
        <v>6215</v>
      </c>
      <c r="K839" t="s">
        <v>6216</v>
      </c>
      <c r="L839" t="s">
        <v>6218</v>
      </c>
      <c r="M839" t="s">
        <v>6231</v>
      </c>
      <c r="O839" t="s">
        <v>6218</v>
      </c>
      <c r="S839" s="107">
        <v>40</v>
      </c>
      <c r="T839" s="98" t="s">
        <v>6215</v>
      </c>
      <c r="U839" t="s">
        <v>6474</v>
      </c>
      <c r="V839" t="s">
        <v>6218</v>
      </c>
      <c r="W839" t="s">
        <v>6219</v>
      </c>
      <c r="Y839" s="98">
        <v>0</v>
      </c>
      <c r="Z839" s="98">
        <v>0</v>
      </c>
      <c r="AA839" s="98">
        <v>1</v>
      </c>
      <c r="AB839" s="98">
        <f>Y839+Z839+AA839</f>
        <v>1</v>
      </c>
      <c r="AC839" t="s">
        <v>6231</v>
      </c>
      <c r="AD839" t="s">
        <v>9597</v>
      </c>
      <c r="AF839" s="12">
        <v>4</v>
      </c>
      <c r="AG839" s="12">
        <v>1</v>
      </c>
      <c r="AH839" s="12">
        <f>AF839+AG839</f>
        <v>5</v>
      </c>
      <c r="AJ839" s="238">
        <v>15000</v>
      </c>
      <c r="AK839" s="238">
        <v>6000</v>
      </c>
      <c r="AL839" t="s">
        <v>6474</v>
      </c>
      <c r="AM839" t="s">
        <v>6215</v>
      </c>
      <c r="AN839" t="s">
        <v>6262</v>
      </c>
      <c r="AP839" s="238">
        <v>4000</v>
      </c>
      <c r="AQ839" s="113">
        <f t="shared" si="43"/>
        <v>92.85460593665924</v>
      </c>
      <c r="AR839" s="238">
        <v>5500</v>
      </c>
      <c r="AS839" s="141" t="s">
        <v>6223</v>
      </c>
      <c r="AT839" s="238">
        <v>2000</v>
      </c>
      <c r="AU839" s="238">
        <v>45000</v>
      </c>
      <c r="AV839" s="238">
        <v>22000</v>
      </c>
      <c r="AX839" t="s">
        <v>6218</v>
      </c>
      <c r="AY839" t="s">
        <v>6215</v>
      </c>
      <c r="AZ839" t="s">
        <v>6215</v>
      </c>
      <c r="BA839" t="s">
        <v>6215</v>
      </c>
      <c r="BB839" t="s">
        <v>6218</v>
      </c>
      <c r="BC839" t="s">
        <v>8959</v>
      </c>
      <c r="BD839" t="s">
        <v>9598</v>
      </c>
      <c r="BE839" t="s">
        <v>6218</v>
      </c>
      <c r="BF839" t="s">
        <v>6235</v>
      </c>
    </row>
    <row r="840" spans="1:59" x14ac:dyDescent="0.35">
      <c r="A840" s="98" t="s">
        <v>6448</v>
      </c>
      <c r="B840" s="17">
        <v>45175.578576388885</v>
      </c>
      <c r="C840" s="98" t="s">
        <v>1168</v>
      </c>
      <c r="D840" s="98" t="s">
        <v>8004</v>
      </c>
      <c r="E840" t="s">
        <v>40</v>
      </c>
      <c r="F840" s="98" t="s">
        <v>6293</v>
      </c>
      <c r="G840" s="98" t="s">
        <v>1245</v>
      </c>
      <c r="H840" s="115">
        <v>2012</v>
      </c>
      <c r="I840" s="98" t="s">
        <v>6230</v>
      </c>
      <c r="J840" s="98" t="s">
        <v>6295</v>
      </c>
      <c r="K840" s="98" t="s">
        <v>6216</v>
      </c>
      <c r="L840" s="98" t="s">
        <v>6218</v>
      </c>
      <c r="M840" s="98" t="s">
        <v>6231</v>
      </c>
      <c r="O840" s="98" t="s">
        <v>6218</v>
      </c>
      <c r="Q840" s="107">
        <v>210</v>
      </c>
      <c r="R840" s="107">
        <v>110</v>
      </c>
      <c r="S840" s="107">
        <f>SUM(Q840:R840)</f>
        <v>320</v>
      </c>
      <c r="T840" s="98" t="s">
        <v>6215</v>
      </c>
      <c r="V840" s="98" t="s">
        <v>6215</v>
      </c>
      <c r="W840" s="98" t="s">
        <v>6219</v>
      </c>
      <c r="AB840" s="98">
        <v>5</v>
      </c>
      <c r="AC840" s="98" t="s">
        <v>6246</v>
      </c>
      <c r="AJ840" s="18"/>
      <c r="AK840" s="18"/>
      <c r="AN840" s="98" t="s">
        <v>6233</v>
      </c>
      <c r="AP840" s="264">
        <v>5500</v>
      </c>
      <c r="AQ840" s="113">
        <f t="shared" si="43"/>
        <v>127.67508316290645</v>
      </c>
      <c r="AR840" s="18">
        <v>12500</v>
      </c>
      <c r="AS840" s="141" t="s">
        <v>6223</v>
      </c>
      <c r="AT840" s="96"/>
      <c r="AU840" s="18">
        <v>900000</v>
      </c>
      <c r="AV840" s="18"/>
      <c r="AX840" s="98" t="s">
        <v>6215</v>
      </c>
      <c r="AY840" s="98" t="s">
        <v>6215</v>
      </c>
      <c r="AZ840" s="98" t="s">
        <v>6215</v>
      </c>
      <c r="BA840" s="98" t="s">
        <v>6215</v>
      </c>
      <c r="BB840" s="98" t="s">
        <v>6215</v>
      </c>
      <c r="BD840" s="98" t="s">
        <v>8005</v>
      </c>
      <c r="BF840" s="98" t="s">
        <v>8006</v>
      </c>
      <c r="BG840" s="98" t="s">
        <v>8007</v>
      </c>
    </row>
    <row r="841" spans="1:59" x14ac:dyDescent="0.35">
      <c r="A841" s="98" t="s">
        <v>10530</v>
      </c>
      <c r="B841" s="17">
        <v>45497</v>
      </c>
      <c r="C841" t="s">
        <v>2685</v>
      </c>
      <c r="D841" t="s">
        <v>9783</v>
      </c>
      <c r="E841" s="98" t="s">
        <v>2605</v>
      </c>
      <c r="F841" t="s">
        <v>7666</v>
      </c>
      <c r="G841" t="s">
        <v>1245</v>
      </c>
      <c r="H841" s="115">
        <v>2014</v>
      </c>
      <c r="I841" t="s">
        <v>6230</v>
      </c>
      <c r="J841" t="s">
        <v>6215</v>
      </c>
      <c r="K841" t="s">
        <v>6216</v>
      </c>
      <c r="L841" t="s">
        <v>6215</v>
      </c>
      <c r="M841" t="s">
        <v>6267</v>
      </c>
      <c r="O841" t="s">
        <v>6218</v>
      </c>
      <c r="S841" s="107">
        <v>120</v>
      </c>
      <c r="T841" s="98" t="s">
        <v>6215</v>
      </c>
      <c r="U841" t="s">
        <v>6474</v>
      </c>
      <c r="V841" t="s">
        <v>6215</v>
      </c>
      <c r="W841" t="s">
        <v>6268</v>
      </c>
      <c r="Y841" s="98">
        <v>1</v>
      </c>
      <c r="Z841" s="98">
        <v>1</v>
      </c>
      <c r="AA841" s="98">
        <v>1</v>
      </c>
      <c r="AB841" s="98">
        <f>Y841+Z841+AA841</f>
        <v>3</v>
      </c>
      <c r="AC841" t="s">
        <v>6220</v>
      </c>
      <c r="AD841" t="s">
        <v>9601</v>
      </c>
      <c r="AF841" s="12">
        <v>3</v>
      </c>
      <c r="AG841" s="12">
        <v>4</v>
      </c>
      <c r="AH841" s="12">
        <f>AF841+AG841</f>
        <v>7</v>
      </c>
      <c r="AJ841" s="238">
        <v>10000</v>
      </c>
      <c r="AK841" s="238">
        <v>6000</v>
      </c>
      <c r="AL841" t="s">
        <v>6474</v>
      </c>
      <c r="AM841" t="s">
        <v>6215</v>
      </c>
      <c r="AN841" t="s">
        <v>6262</v>
      </c>
      <c r="AP841" s="238">
        <v>2100</v>
      </c>
      <c r="AQ841" s="113">
        <f t="shared" si="43"/>
        <v>48.748668116746103</v>
      </c>
      <c r="AR841" s="238">
        <v>6000</v>
      </c>
      <c r="AS841" s="141" t="s">
        <v>6223</v>
      </c>
      <c r="AT841" s="238">
        <v>300000</v>
      </c>
      <c r="AU841" s="238">
        <v>400000</v>
      </c>
      <c r="AV841" s="238">
        <v>250000</v>
      </c>
      <c r="AX841" t="s">
        <v>6215</v>
      </c>
      <c r="AY841" t="s">
        <v>6215</v>
      </c>
      <c r="AZ841" t="s">
        <v>6215</v>
      </c>
      <c r="BA841" t="s">
        <v>6215</v>
      </c>
      <c r="BB841" t="s">
        <v>6215</v>
      </c>
      <c r="BC841" t="s">
        <v>9602</v>
      </c>
      <c r="BD841" t="s">
        <v>9784</v>
      </c>
      <c r="BE841" t="s">
        <v>6218</v>
      </c>
      <c r="BF841" t="s">
        <v>9602</v>
      </c>
    </row>
    <row r="842" spans="1:59" x14ac:dyDescent="0.35">
      <c r="A842" s="98" t="s">
        <v>11425</v>
      </c>
      <c r="B842" s="117">
        <v>45828.6950462963</v>
      </c>
      <c r="C842" s="154" t="s">
        <v>5288</v>
      </c>
      <c r="D842" s="154" t="s">
        <v>11494</v>
      </c>
      <c r="E842" t="s">
        <v>131</v>
      </c>
      <c r="F842" s="154" t="s">
        <v>6581</v>
      </c>
      <c r="G842" s="154" t="s">
        <v>1245</v>
      </c>
      <c r="H842" s="115">
        <v>2003</v>
      </c>
      <c r="I842" s="154" t="s">
        <v>6214</v>
      </c>
      <c r="J842" s="154" t="s">
        <v>6218</v>
      </c>
      <c r="K842" s="154" t="s">
        <v>6216</v>
      </c>
      <c r="L842" s="154" t="s">
        <v>6215</v>
      </c>
      <c r="M842" s="154" t="s">
        <v>6231</v>
      </c>
      <c r="O842" s="154" t="s">
        <v>6218</v>
      </c>
      <c r="Q842" s="129">
        <v>38</v>
      </c>
      <c r="R842" s="129">
        <v>53</v>
      </c>
      <c r="S842" s="129">
        <v>91</v>
      </c>
      <c r="T842" s="154" t="s">
        <v>6215</v>
      </c>
      <c r="U842" s="154" t="s">
        <v>6474</v>
      </c>
      <c r="V842" s="154" t="s">
        <v>6218</v>
      </c>
      <c r="W842" s="154" t="s">
        <v>6219</v>
      </c>
      <c r="Y842" s="244">
        <v>2</v>
      </c>
      <c r="Z842" s="244">
        <v>2</v>
      </c>
      <c r="AA842" s="244">
        <v>1</v>
      </c>
      <c r="AB842" s="244">
        <v>5</v>
      </c>
      <c r="AC842" s="154" t="s">
        <v>6220</v>
      </c>
      <c r="AD842" s="154" t="s">
        <v>11495</v>
      </c>
      <c r="AF842" s="154">
        <v>0</v>
      </c>
      <c r="AG842" s="12">
        <v>4</v>
      </c>
      <c r="AH842" s="12">
        <v>4</v>
      </c>
      <c r="AJ842" s="154">
        <v>9000</v>
      </c>
      <c r="AK842" s="154">
        <v>10000</v>
      </c>
      <c r="AL842" s="154" t="s">
        <v>8363</v>
      </c>
      <c r="AM842" s="154" t="s">
        <v>6215</v>
      </c>
      <c r="AN842" s="154" t="s">
        <v>6262</v>
      </c>
      <c r="AP842" s="154">
        <v>7500</v>
      </c>
      <c r="AQ842" s="113">
        <f t="shared" si="43"/>
        <v>174.10238613123607</v>
      </c>
      <c r="AR842" s="154">
        <v>9000</v>
      </c>
      <c r="AS842" s="154" t="s">
        <v>6223</v>
      </c>
      <c r="AT842" s="154">
        <v>4500</v>
      </c>
      <c r="AU842" s="154">
        <v>210000</v>
      </c>
      <c r="AV842" s="154">
        <v>155000</v>
      </c>
      <c r="AX842" s="154" t="s">
        <v>6215</v>
      </c>
      <c r="AY842" s="154" t="s">
        <v>6215</v>
      </c>
      <c r="AZ842" s="154" t="s">
        <v>6215</v>
      </c>
      <c r="BA842" s="154" t="s">
        <v>6215</v>
      </c>
      <c r="BB842" s="154" t="s">
        <v>6218</v>
      </c>
      <c r="BC842" s="154" t="s">
        <v>9570</v>
      </c>
      <c r="BD842" s="154" t="s">
        <v>11496</v>
      </c>
      <c r="BE842" s="154" t="s">
        <v>6218</v>
      </c>
      <c r="BF842" s="154" t="s">
        <v>6218</v>
      </c>
    </row>
    <row r="843" spans="1:59" x14ac:dyDescent="0.35">
      <c r="A843" s="98" t="s">
        <v>6989</v>
      </c>
      <c r="B843" s="17">
        <v>45225</v>
      </c>
      <c r="C843" s="98" t="s">
        <v>11759</v>
      </c>
      <c r="D843" s="141" t="s">
        <v>8173</v>
      </c>
      <c r="E843" s="98" t="s">
        <v>139</v>
      </c>
      <c r="F843" s="141" t="s">
        <v>6213</v>
      </c>
      <c r="G843" s="141" t="s">
        <v>1248</v>
      </c>
      <c r="H843" s="288">
        <v>2012</v>
      </c>
      <c r="I843" s="141" t="s">
        <v>6214</v>
      </c>
      <c r="J843" s="141" t="s">
        <v>6215</v>
      </c>
      <c r="K843" s="141" t="s">
        <v>6216</v>
      </c>
      <c r="L843" s="141" t="s">
        <v>6215</v>
      </c>
      <c r="M843" s="141" t="s">
        <v>6217</v>
      </c>
      <c r="N843" s="141"/>
      <c r="O843" s="141" t="s">
        <v>6215</v>
      </c>
      <c r="S843" s="237">
        <v>180</v>
      </c>
      <c r="T843" s="141" t="s">
        <v>6215</v>
      </c>
      <c r="U843" s="141" t="s">
        <v>7390</v>
      </c>
      <c r="V843" s="141" t="s">
        <v>6215</v>
      </c>
      <c r="W843" s="141" t="s">
        <v>6268</v>
      </c>
      <c r="Y843" s="98">
        <v>0</v>
      </c>
      <c r="Z843" s="98">
        <v>0</v>
      </c>
      <c r="AA843" s="98">
        <v>0</v>
      </c>
      <c r="AB843" s="141">
        <v>4</v>
      </c>
      <c r="AC843" s="141" t="s">
        <v>6220</v>
      </c>
      <c r="AD843" s="141" t="s">
        <v>6871</v>
      </c>
      <c r="AJ843" s="18"/>
      <c r="AK843" s="18"/>
      <c r="AM843" s="141" t="s">
        <v>6215</v>
      </c>
      <c r="AN843" s="141" t="s">
        <v>6262</v>
      </c>
      <c r="AP843" s="264">
        <v>5800</v>
      </c>
      <c r="AQ843" s="113">
        <f t="shared" si="43"/>
        <v>134.6391786081559</v>
      </c>
      <c r="AR843" s="18">
        <v>6500</v>
      </c>
      <c r="AS843" s="141" t="s">
        <v>6223</v>
      </c>
      <c r="AT843" s="96"/>
      <c r="AU843" s="18">
        <v>200000</v>
      </c>
      <c r="AV843" s="18"/>
      <c r="AX843" s="141" t="s">
        <v>6215</v>
      </c>
      <c r="AY843" s="141" t="s">
        <v>6215</v>
      </c>
      <c r="AZ843" s="141" t="s">
        <v>6215</v>
      </c>
      <c r="BA843" s="141" t="s">
        <v>6215</v>
      </c>
      <c r="BB843" s="141" t="s">
        <v>6215</v>
      </c>
      <c r="BC843" s="141" t="s">
        <v>6571</v>
      </c>
      <c r="BD843" s="141" t="s">
        <v>6774</v>
      </c>
      <c r="BE843" s="141" t="s">
        <v>6218</v>
      </c>
      <c r="BF843" s="141" t="s">
        <v>7284</v>
      </c>
      <c r="BG843" s="98" t="s">
        <v>8174</v>
      </c>
    </row>
    <row r="844" spans="1:59" x14ac:dyDescent="0.35">
      <c r="A844" s="98" t="s">
        <v>8003</v>
      </c>
      <c r="B844" s="17">
        <v>45076.587442129632</v>
      </c>
      <c r="C844" s="98" t="s">
        <v>6864</v>
      </c>
      <c r="D844" s="242" t="s">
        <v>6865</v>
      </c>
      <c r="E844" s="141" t="s">
        <v>14</v>
      </c>
      <c r="F844" s="98" t="s">
        <v>6213</v>
      </c>
      <c r="G844" s="98" t="s">
        <v>1245</v>
      </c>
      <c r="H844" s="115">
        <v>2016</v>
      </c>
      <c r="I844" s="98" t="s">
        <v>6214</v>
      </c>
      <c r="J844" s="98" t="s">
        <v>6215</v>
      </c>
      <c r="K844" s="98" t="s">
        <v>6216</v>
      </c>
      <c r="L844" s="98" t="s">
        <v>6215</v>
      </c>
      <c r="M844" s="98" t="s">
        <v>6217</v>
      </c>
      <c r="O844" s="98" t="s">
        <v>6215</v>
      </c>
      <c r="Q844" s="107">
        <v>96</v>
      </c>
      <c r="R844" s="107">
        <v>91</v>
      </c>
      <c r="S844" s="107">
        <f>SUM(Q844:R844)</f>
        <v>187</v>
      </c>
      <c r="T844" s="98" t="s">
        <v>6215</v>
      </c>
      <c r="V844" s="98" t="s">
        <v>6218</v>
      </c>
      <c r="W844" s="98" t="s">
        <v>6219</v>
      </c>
      <c r="AB844" s="98">
        <v>2</v>
      </c>
      <c r="AC844" s="98" t="s">
        <v>6220</v>
      </c>
      <c r="AD844" s="98" t="s">
        <v>6866</v>
      </c>
      <c r="AJ844" s="18"/>
      <c r="AK844" s="18"/>
      <c r="AN844" s="98" t="s">
        <v>6262</v>
      </c>
      <c r="AP844" s="272">
        <v>5000</v>
      </c>
      <c r="AQ844" s="113">
        <f t="shared" si="43"/>
        <v>116.06825742082405</v>
      </c>
      <c r="AR844" s="273">
        <v>8500</v>
      </c>
      <c r="AS844" s="141" t="s">
        <v>6223</v>
      </c>
      <c r="AT844" s="274">
        <v>50000</v>
      </c>
      <c r="AU844" s="273">
        <v>150000</v>
      </c>
      <c r="AV844" s="273">
        <v>100000</v>
      </c>
      <c r="AX844" s="98" t="s">
        <v>6215</v>
      </c>
      <c r="AY844" s="98" t="s">
        <v>6215</v>
      </c>
      <c r="AZ844" s="98" t="s">
        <v>6215</v>
      </c>
      <c r="BA844" s="98" t="s">
        <v>6215</v>
      </c>
      <c r="BB844" s="98" t="s">
        <v>6218</v>
      </c>
      <c r="BD844" s="98" t="s">
        <v>6696</v>
      </c>
      <c r="BF844" s="98" t="s">
        <v>6235</v>
      </c>
      <c r="BG844" s="98" t="s">
        <v>6867</v>
      </c>
    </row>
    <row r="845" spans="1:59" x14ac:dyDescent="0.35">
      <c r="A845" s="98" t="s">
        <v>11480</v>
      </c>
      <c r="B845" s="117">
        <v>45821.498553240737</v>
      </c>
      <c r="C845" s="154" t="s">
        <v>5310</v>
      </c>
      <c r="D845" s="154" t="s">
        <v>10552</v>
      </c>
      <c r="E845" t="s">
        <v>2861</v>
      </c>
      <c r="F845" s="154" t="s">
        <v>6725</v>
      </c>
      <c r="G845" s="154" t="s">
        <v>1245</v>
      </c>
      <c r="H845" s="115">
        <v>2021</v>
      </c>
      <c r="I845" s="154" t="s">
        <v>6214</v>
      </c>
      <c r="J845" s="154" t="s">
        <v>6215</v>
      </c>
      <c r="K845" s="154" t="s">
        <v>6216</v>
      </c>
      <c r="L845" s="154" t="s">
        <v>6215</v>
      </c>
      <c r="M845" s="154" t="s">
        <v>6267</v>
      </c>
      <c r="O845" s="154" t="s">
        <v>6215</v>
      </c>
      <c r="Q845" s="129">
        <v>90</v>
      </c>
      <c r="R845" s="129">
        <v>70</v>
      </c>
      <c r="S845" s="129">
        <v>160</v>
      </c>
      <c r="T845" s="154" t="s">
        <v>6215</v>
      </c>
      <c r="U845" s="154" t="s">
        <v>7390</v>
      </c>
      <c r="V845" s="154" t="s">
        <v>6215</v>
      </c>
      <c r="W845" s="154" t="s">
        <v>6268</v>
      </c>
      <c r="Y845" s="244">
        <v>2</v>
      </c>
      <c r="Z845" s="244">
        <v>2</v>
      </c>
      <c r="AA845" s="244">
        <v>2</v>
      </c>
      <c r="AB845" s="244">
        <v>6</v>
      </c>
      <c r="AC845" s="154" t="s">
        <v>6246</v>
      </c>
      <c r="AD845" s="154" t="s">
        <v>6552</v>
      </c>
      <c r="AF845" s="154">
        <v>2</v>
      </c>
      <c r="AG845" s="12">
        <v>10</v>
      </c>
      <c r="AH845" s="12">
        <v>12</v>
      </c>
      <c r="AJ845" s="154">
        <v>5000</v>
      </c>
      <c r="AK845" s="154">
        <v>5000</v>
      </c>
      <c r="AL845" s="154" t="s">
        <v>7392</v>
      </c>
      <c r="AM845" s="154" t="s">
        <v>6215</v>
      </c>
      <c r="AN845" s="154" t="s">
        <v>6248</v>
      </c>
      <c r="AP845" s="154">
        <v>2000</v>
      </c>
      <c r="AQ845" s="113">
        <f t="shared" si="43"/>
        <v>46.42730296832962</v>
      </c>
      <c r="AR845" s="154">
        <v>2000</v>
      </c>
      <c r="AS845" s="154" t="s">
        <v>11447</v>
      </c>
      <c r="AT845" s="154">
        <v>3000</v>
      </c>
      <c r="AU845" s="154">
        <v>60000</v>
      </c>
      <c r="AV845" s="154">
        <v>40000</v>
      </c>
      <c r="AX845" s="154" t="s">
        <v>6215</v>
      </c>
      <c r="AY845" s="154" t="s">
        <v>6215</v>
      </c>
      <c r="AZ845" s="154" t="s">
        <v>6215</v>
      </c>
      <c r="BA845" s="154" t="s">
        <v>6215</v>
      </c>
      <c r="BB845" s="154" t="s">
        <v>6215</v>
      </c>
      <c r="BC845" s="154" t="s">
        <v>10665</v>
      </c>
      <c r="BD845" s="154" t="s">
        <v>10554</v>
      </c>
      <c r="BE845" s="154" t="s">
        <v>6215</v>
      </c>
      <c r="BF845" s="154" t="s">
        <v>9019</v>
      </c>
    </row>
    <row r="846" spans="1:59" x14ac:dyDescent="0.35">
      <c r="A846" s="98" t="s">
        <v>6863</v>
      </c>
      <c r="B846" s="17">
        <v>45075.415092592593</v>
      </c>
      <c r="C846" s="98" t="s">
        <v>918</v>
      </c>
      <c r="D846" s="141" t="s">
        <v>6853</v>
      </c>
      <c r="E846" s="98" t="s">
        <v>14</v>
      </c>
      <c r="F846" s="98" t="s">
        <v>6286</v>
      </c>
      <c r="G846" s="98" t="s">
        <v>1245</v>
      </c>
      <c r="H846" s="115">
        <v>2013</v>
      </c>
      <c r="I846" s="98" t="s">
        <v>6214</v>
      </c>
      <c r="J846" s="98" t="s">
        <v>6215</v>
      </c>
      <c r="K846" s="98" t="s">
        <v>6216</v>
      </c>
      <c r="L846" s="98" t="s">
        <v>6218</v>
      </c>
      <c r="M846" s="98" t="s">
        <v>6231</v>
      </c>
      <c r="O846" s="98" t="s">
        <v>6218</v>
      </c>
      <c r="S846" s="107">
        <v>170</v>
      </c>
      <c r="T846" s="98" t="s">
        <v>6215</v>
      </c>
      <c r="V846" s="98" t="s">
        <v>6215</v>
      </c>
      <c r="W846" s="98" t="s">
        <v>6219</v>
      </c>
      <c r="AB846" s="98">
        <v>7</v>
      </c>
      <c r="AC846" s="98" t="s">
        <v>6220</v>
      </c>
      <c r="AD846" s="98" t="s">
        <v>6854</v>
      </c>
      <c r="AJ846" s="18"/>
      <c r="AK846" s="18"/>
      <c r="AN846" s="98" t="s">
        <v>6262</v>
      </c>
      <c r="AP846" s="268">
        <v>5500</v>
      </c>
      <c r="AQ846" s="113">
        <f t="shared" si="43"/>
        <v>127.67508316290645</v>
      </c>
      <c r="AR846" s="269">
        <v>5500</v>
      </c>
      <c r="AS846" s="141" t="s">
        <v>6223</v>
      </c>
      <c r="AT846" s="270">
        <v>80000</v>
      </c>
      <c r="AU846" s="269">
        <v>30000</v>
      </c>
      <c r="AV846" s="269">
        <v>210000</v>
      </c>
      <c r="AX846" s="98" t="s">
        <v>6215</v>
      </c>
      <c r="AY846" s="98" t="s">
        <v>6215</v>
      </c>
      <c r="AZ846" s="98" t="s">
        <v>6215</v>
      </c>
      <c r="BA846" s="98" t="s">
        <v>6215</v>
      </c>
      <c r="BB846" s="98" t="s">
        <v>6218</v>
      </c>
      <c r="BD846" s="98" t="s">
        <v>6855</v>
      </c>
      <c r="BF846" s="98" t="s">
        <v>6856</v>
      </c>
      <c r="BG846" s="98" t="s">
        <v>6857</v>
      </c>
    </row>
    <row r="847" spans="1:59" x14ac:dyDescent="0.35">
      <c r="A847" s="98" t="s">
        <v>10586</v>
      </c>
      <c r="B847" s="323">
        <v>45649.546817129631</v>
      </c>
      <c r="C847" s="324" t="s">
        <v>6142</v>
      </c>
      <c r="D847" s="324" t="s">
        <v>10715</v>
      </c>
      <c r="E847" s="244" t="s">
        <v>2861</v>
      </c>
      <c r="F847" s="324" t="s">
        <v>6725</v>
      </c>
      <c r="G847" s="324" t="s">
        <v>1245</v>
      </c>
      <c r="H847" s="325">
        <v>2019</v>
      </c>
      <c r="I847" s="324" t="s">
        <v>6214</v>
      </c>
      <c r="J847" s="324" t="s">
        <v>6215</v>
      </c>
      <c r="K847" s="324" t="s">
        <v>6216</v>
      </c>
      <c r="L847" s="324" t="s">
        <v>6215</v>
      </c>
      <c r="M847" s="324" t="s">
        <v>6267</v>
      </c>
      <c r="N847" s="326"/>
      <c r="O847" s="324" t="s">
        <v>6215</v>
      </c>
      <c r="P847" s="326"/>
      <c r="Q847" s="327">
        <v>35</v>
      </c>
      <c r="R847" s="327">
        <v>25</v>
      </c>
      <c r="S847" s="328">
        <f>Q847+R847</f>
        <v>60</v>
      </c>
      <c r="T847" s="324" t="s">
        <v>6215</v>
      </c>
      <c r="U847" s="324" t="s">
        <v>6474</v>
      </c>
      <c r="V847" s="324" t="s">
        <v>6215</v>
      </c>
      <c r="W847" s="324" t="s">
        <v>6219</v>
      </c>
      <c r="X847" s="326"/>
      <c r="Y847" s="329">
        <v>2</v>
      </c>
      <c r="Z847" s="329">
        <v>2</v>
      </c>
      <c r="AA847" s="329">
        <v>1</v>
      </c>
      <c r="AB847" s="326">
        <f>SUM(Y847:AA847)</f>
        <v>5</v>
      </c>
      <c r="AC847" s="324" t="s">
        <v>6757</v>
      </c>
      <c r="AD847" s="324" t="s">
        <v>8431</v>
      </c>
      <c r="AE847" s="326"/>
      <c r="AF847" s="330">
        <v>1</v>
      </c>
      <c r="AG847" s="330">
        <v>4</v>
      </c>
      <c r="AH847" s="331">
        <f>SUM(AF847:AG847)</f>
        <v>5</v>
      </c>
      <c r="AI847" s="326"/>
      <c r="AJ847" s="332">
        <v>5500</v>
      </c>
      <c r="AK847" s="332">
        <v>4000</v>
      </c>
      <c r="AL847" s="324" t="s">
        <v>8267</v>
      </c>
      <c r="AM847" s="324" t="s">
        <v>6215</v>
      </c>
      <c r="AN847" s="324" t="s">
        <v>6248</v>
      </c>
      <c r="AO847" s="326"/>
      <c r="AP847" s="332">
        <v>6000</v>
      </c>
      <c r="AQ847" s="113">
        <f t="shared" si="43"/>
        <v>139.28190890498885</v>
      </c>
      <c r="AR847" s="332">
        <v>5500</v>
      </c>
      <c r="AS847" s="141" t="s">
        <v>6223</v>
      </c>
      <c r="AT847" s="332">
        <v>10000</v>
      </c>
      <c r="AU847" s="332">
        <v>93000</v>
      </c>
      <c r="AV847" s="332">
        <v>70000</v>
      </c>
      <c r="AW847" s="326"/>
      <c r="AX847" s="324" t="s">
        <v>6215</v>
      </c>
      <c r="AY847" s="324" t="s">
        <v>6215</v>
      </c>
      <c r="AZ847" s="324" t="s">
        <v>6215</v>
      </c>
      <c r="BA847" s="324" t="s">
        <v>6215</v>
      </c>
      <c r="BB847" s="324" t="s">
        <v>6215</v>
      </c>
      <c r="BC847" s="324" t="s">
        <v>10554</v>
      </c>
      <c r="BD847" s="324" t="s">
        <v>10716</v>
      </c>
      <c r="BE847" s="324" t="s">
        <v>6218</v>
      </c>
      <c r="BF847" s="324" t="s">
        <v>9019</v>
      </c>
      <c r="BG847" s="326"/>
    </row>
    <row r="848" spans="1:59" x14ac:dyDescent="0.35">
      <c r="A848" s="98" t="s">
        <v>8625</v>
      </c>
      <c r="B848" s="17">
        <v>45350.747037037036</v>
      </c>
      <c r="C848" s="98" t="s">
        <v>8831</v>
      </c>
      <c r="D848" s="98" t="s">
        <v>8832</v>
      </c>
      <c r="E848" s="98" t="s">
        <v>14</v>
      </c>
      <c r="F848" s="98" t="s">
        <v>6213</v>
      </c>
      <c r="G848" s="98" t="s">
        <v>1245</v>
      </c>
      <c r="H848" s="98">
        <v>2005</v>
      </c>
      <c r="I848" s="98" t="s">
        <v>6214</v>
      </c>
      <c r="J848" s="98" t="s">
        <v>6215</v>
      </c>
      <c r="K848" s="98" t="s">
        <v>6216</v>
      </c>
      <c r="L848" s="98" t="s">
        <v>6215</v>
      </c>
      <c r="M848" s="98" t="s">
        <v>6231</v>
      </c>
      <c r="O848" s="98" t="s">
        <v>6215</v>
      </c>
      <c r="Q848" s="107">
        <v>50</v>
      </c>
      <c r="R848" s="107">
        <v>70</v>
      </c>
      <c r="S848" s="107">
        <v>120</v>
      </c>
      <c r="T848" s="98" t="s">
        <v>6215</v>
      </c>
      <c r="U848" s="98" t="s">
        <v>6474</v>
      </c>
      <c r="V848" s="98" t="s">
        <v>6215</v>
      </c>
      <c r="W848" s="98" t="s">
        <v>6268</v>
      </c>
      <c r="Y848" s="98">
        <v>3</v>
      </c>
      <c r="Z848" s="98">
        <v>1</v>
      </c>
      <c r="AA848" s="98">
        <v>0</v>
      </c>
      <c r="AB848" s="98">
        <f>SUM(Y848:AA848)</f>
        <v>4</v>
      </c>
      <c r="AC848" s="98" t="s">
        <v>6254</v>
      </c>
      <c r="AD848" s="98" t="s">
        <v>8753</v>
      </c>
      <c r="AF848" s="12">
        <v>0</v>
      </c>
      <c r="AG848" s="12">
        <v>5</v>
      </c>
      <c r="AH848" s="12">
        <f>SUM(AF848:AG848)</f>
        <v>5</v>
      </c>
      <c r="AJ848" s="18">
        <v>10000</v>
      </c>
      <c r="AK848" s="18">
        <v>8000</v>
      </c>
      <c r="AL848" s="98" t="s">
        <v>7392</v>
      </c>
      <c r="AM848" s="98" t="s">
        <v>6215</v>
      </c>
      <c r="AN848" s="98" t="s">
        <v>6262</v>
      </c>
      <c r="AP848" s="149">
        <v>3000</v>
      </c>
      <c r="AQ848" s="113">
        <f t="shared" si="43"/>
        <v>69.640954452494427</v>
      </c>
      <c r="AR848" s="18">
        <v>3000</v>
      </c>
      <c r="AS848" s="141" t="s">
        <v>6223</v>
      </c>
      <c r="AT848" s="96">
        <v>2000</v>
      </c>
      <c r="AU848" s="18">
        <v>100000</v>
      </c>
      <c r="AV848" s="18">
        <v>10000</v>
      </c>
      <c r="AX848" s="98" t="s">
        <v>6215</v>
      </c>
      <c r="AY848" s="98" t="s">
        <v>6215</v>
      </c>
      <c r="AZ848" s="98" t="s">
        <v>6215</v>
      </c>
      <c r="BA848" s="98" t="s">
        <v>6215</v>
      </c>
      <c r="BB848" s="98" t="s">
        <v>6215</v>
      </c>
      <c r="BC848" s="98" t="s">
        <v>8833</v>
      </c>
      <c r="BD848" s="98" t="s">
        <v>6774</v>
      </c>
      <c r="BE848" s="98" t="s">
        <v>6218</v>
      </c>
      <c r="BF848" s="98" t="s">
        <v>6235</v>
      </c>
      <c r="BG848" s="98" t="s">
        <v>8834</v>
      </c>
    </row>
    <row r="849" spans="1:59" x14ac:dyDescent="0.35">
      <c r="A849" s="98" t="s">
        <v>9210</v>
      </c>
      <c r="B849" s="17">
        <v>45443.449178240742</v>
      </c>
      <c r="C849" t="s">
        <v>2323</v>
      </c>
      <c r="D849" t="s">
        <v>9255</v>
      </c>
      <c r="E849" s="98" t="s">
        <v>252</v>
      </c>
      <c r="F849" t="s">
        <v>6213</v>
      </c>
      <c r="G849" t="s">
        <v>1248</v>
      </c>
      <c r="H849" s="115">
        <v>2014</v>
      </c>
      <c r="I849" t="s">
        <v>6230</v>
      </c>
      <c r="J849" t="s">
        <v>6215</v>
      </c>
      <c r="K849" t="s">
        <v>6216</v>
      </c>
      <c r="L849" t="s">
        <v>6215</v>
      </c>
      <c r="M849" t="s">
        <v>6217</v>
      </c>
      <c r="N849"/>
      <c r="O849" t="s">
        <v>6215</v>
      </c>
      <c r="S849" s="107">
        <v>278</v>
      </c>
      <c r="T849" s="98" t="s">
        <v>6215</v>
      </c>
      <c r="U849" t="s">
        <v>8150</v>
      </c>
      <c r="V849" t="s">
        <v>6218</v>
      </c>
      <c r="W849" t="s">
        <v>6219</v>
      </c>
      <c r="Y849" s="98">
        <v>4</v>
      </c>
      <c r="Z849" s="98">
        <v>4</v>
      </c>
      <c r="AA849" s="98">
        <v>1</v>
      </c>
      <c r="AB849" s="98">
        <f>Y849+Z849+AA849</f>
        <v>9</v>
      </c>
      <c r="AC849" t="s">
        <v>6246</v>
      </c>
      <c r="AD849" t="s">
        <v>9256</v>
      </c>
      <c r="AF849" s="12">
        <v>5</v>
      </c>
      <c r="AG849" s="12">
        <v>11</v>
      </c>
      <c r="AH849" s="12">
        <f>AF849+AG849</f>
        <v>16</v>
      </c>
      <c r="AJ849" s="238">
        <v>20000</v>
      </c>
      <c r="AK849" s="238">
        <v>10000</v>
      </c>
      <c r="AL849" t="s">
        <v>7392</v>
      </c>
      <c r="AM849" t="s">
        <v>6215</v>
      </c>
      <c r="AN849" t="s">
        <v>6262</v>
      </c>
      <c r="AP849" s="113">
        <v>6000</v>
      </c>
      <c r="AQ849" s="113">
        <f t="shared" si="43"/>
        <v>139.28190890498885</v>
      </c>
      <c r="AR849" s="113">
        <v>8500</v>
      </c>
      <c r="AS849" s="141" t="s">
        <v>6223</v>
      </c>
      <c r="AT849" s="306">
        <v>200000</v>
      </c>
      <c r="AU849" s="238">
        <v>633000</v>
      </c>
      <c r="AV849" s="238">
        <v>400000</v>
      </c>
      <c r="AX849" t="s">
        <v>6215</v>
      </c>
      <c r="AY849" t="s">
        <v>6215</v>
      </c>
      <c r="AZ849" t="s">
        <v>6215</v>
      </c>
      <c r="BA849" t="s">
        <v>6215</v>
      </c>
      <c r="BB849" t="s">
        <v>6215</v>
      </c>
      <c r="BC849" t="s">
        <v>9257</v>
      </c>
      <c r="BD849" t="s">
        <v>9258</v>
      </c>
      <c r="BE849" t="s">
        <v>6215</v>
      </c>
      <c r="BF849" t="s">
        <v>9259</v>
      </c>
    </row>
    <row r="850" spans="1:59" x14ac:dyDescent="0.35">
      <c r="A850" s="98" t="s">
        <v>11768</v>
      </c>
      <c r="B850" s="17">
        <v>45609.734409722223</v>
      </c>
      <c r="C850" s="154" t="s">
        <v>10525</v>
      </c>
      <c r="D850" s="154" t="s">
        <v>10526</v>
      </c>
      <c r="E850" s="131" t="s">
        <v>2692</v>
      </c>
      <c r="F850" s="154" t="s">
        <v>9802</v>
      </c>
      <c r="G850" s="154" t="s">
        <v>1245</v>
      </c>
      <c r="H850" s="115">
        <v>2002</v>
      </c>
      <c r="I850" s="154" t="s">
        <v>6214</v>
      </c>
      <c r="J850" s="154" t="s">
        <v>6215</v>
      </c>
      <c r="K850" s="154" t="s">
        <v>6216</v>
      </c>
      <c r="L850" s="154" t="s">
        <v>6215</v>
      </c>
      <c r="M850" s="154" t="s">
        <v>6267</v>
      </c>
      <c r="O850" s="154" t="s">
        <v>6218</v>
      </c>
      <c r="Q850" s="243">
        <v>37</v>
      </c>
      <c r="R850" s="243">
        <v>43</v>
      </c>
      <c r="S850" s="243">
        <f>Q850+R850</f>
        <v>80</v>
      </c>
      <c r="T850" s="154" t="s">
        <v>6218</v>
      </c>
      <c r="U850" s="154" t="s">
        <v>7390</v>
      </c>
      <c r="V850" s="154" t="s">
        <v>6215</v>
      </c>
      <c r="W850" s="154" t="s">
        <v>6219</v>
      </c>
      <c r="Y850" s="244">
        <v>2</v>
      </c>
      <c r="Z850" s="244">
        <v>2</v>
      </c>
      <c r="AA850" s="244">
        <v>3</v>
      </c>
      <c r="AB850" s="98">
        <f>SUM(Y850:AA850)</f>
        <v>7</v>
      </c>
      <c r="AC850" s="154" t="s">
        <v>6246</v>
      </c>
      <c r="AD850" s="154" t="s">
        <v>9649</v>
      </c>
      <c r="AF850" s="315">
        <v>1</v>
      </c>
      <c r="AG850" s="315">
        <v>4</v>
      </c>
      <c r="AH850" s="12">
        <f>SUM(AF850:AG850)</f>
        <v>5</v>
      </c>
      <c r="AJ850" s="316">
        <v>8500</v>
      </c>
      <c r="AK850" s="316">
        <v>6000</v>
      </c>
      <c r="AL850" s="154" t="s">
        <v>8251</v>
      </c>
      <c r="AM850" s="154" t="s">
        <v>6215</v>
      </c>
      <c r="AN850" s="154" t="s">
        <v>6262</v>
      </c>
      <c r="AP850" s="316">
        <v>4500</v>
      </c>
      <c r="AQ850" s="113">
        <f t="shared" si="43"/>
        <v>104.46143167874165</v>
      </c>
      <c r="AR850" s="316">
        <v>8800</v>
      </c>
      <c r="AS850" s="141" t="s">
        <v>6223</v>
      </c>
      <c r="AT850" s="316">
        <v>8800</v>
      </c>
      <c r="AU850" s="316">
        <v>100000</v>
      </c>
      <c r="AV850" s="316">
        <v>50000</v>
      </c>
      <c r="AX850" s="154" t="s">
        <v>6215</v>
      </c>
      <c r="AY850" s="154" t="s">
        <v>6215</v>
      </c>
      <c r="AZ850" s="154" t="s">
        <v>6215</v>
      </c>
      <c r="BA850" s="154" t="s">
        <v>6215</v>
      </c>
      <c r="BB850" s="154" t="s">
        <v>6215</v>
      </c>
      <c r="BC850" s="154" t="s">
        <v>10527</v>
      </c>
      <c r="BD850" s="154" t="s">
        <v>10528</v>
      </c>
      <c r="BE850" s="154" t="s">
        <v>6215</v>
      </c>
      <c r="BF850" s="154" t="s">
        <v>10529</v>
      </c>
    </row>
    <row r="851" spans="1:59" x14ac:dyDescent="0.35">
      <c r="A851" s="98" t="s">
        <v>6852</v>
      </c>
      <c r="B851" s="17">
        <v>45021.553715277776</v>
      </c>
      <c r="C851" s="242" t="s">
        <v>1346</v>
      </c>
      <c r="D851" s="98" t="s">
        <v>6464</v>
      </c>
      <c r="E851" s="98" t="s">
        <v>462</v>
      </c>
      <c r="F851" s="98" t="s">
        <v>6334</v>
      </c>
      <c r="G851" s="98" t="s">
        <v>1245</v>
      </c>
      <c r="H851" s="115">
        <v>2017</v>
      </c>
      <c r="I851" s="98" t="s">
        <v>6294</v>
      </c>
      <c r="J851" s="98" t="s">
        <v>6215</v>
      </c>
      <c r="K851" s="98" t="s">
        <v>6216</v>
      </c>
      <c r="L851" s="98" t="s">
        <v>6215</v>
      </c>
      <c r="M851" s="98" t="s">
        <v>6217</v>
      </c>
      <c r="O851" s="98" t="s">
        <v>6218</v>
      </c>
      <c r="Q851" s="107">
        <v>78</v>
      </c>
      <c r="R851" s="107">
        <v>92</v>
      </c>
      <c r="S851" s="107">
        <v>170</v>
      </c>
      <c r="T851" s="98" t="s">
        <v>6215</v>
      </c>
      <c r="V851" s="98" t="s">
        <v>6218</v>
      </c>
      <c r="W851" s="98" t="s">
        <v>6268</v>
      </c>
      <c r="AB851" s="98">
        <v>6</v>
      </c>
      <c r="AC851" s="98" t="s">
        <v>6220</v>
      </c>
      <c r="AD851" s="98" t="s">
        <v>6281</v>
      </c>
      <c r="AJ851" s="18"/>
      <c r="AK851" s="18"/>
      <c r="AM851" s="98" t="s">
        <v>6215</v>
      </c>
      <c r="AN851" s="98" t="s">
        <v>6262</v>
      </c>
      <c r="AP851" s="264">
        <v>5500</v>
      </c>
      <c r="AQ851" s="113">
        <f t="shared" si="43"/>
        <v>127.67508316290645</v>
      </c>
      <c r="AR851" s="18">
        <v>9700</v>
      </c>
      <c r="AS851" s="141" t="s">
        <v>6223</v>
      </c>
      <c r="AT851" s="96"/>
      <c r="AU851" s="18"/>
      <c r="AV851" s="18"/>
      <c r="AX851" s="98" t="s">
        <v>6215</v>
      </c>
      <c r="AY851" s="98" t="s">
        <v>6215</v>
      </c>
      <c r="AZ851" s="98" t="s">
        <v>6215</v>
      </c>
      <c r="BA851" s="98" t="s">
        <v>6215</v>
      </c>
      <c r="BB851" s="98" t="s">
        <v>6218</v>
      </c>
      <c r="BD851" s="98" t="s">
        <v>6465</v>
      </c>
      <c r="BF851" s="98" t="s">
        <v>6235</v>
      </c>
      <c r="BG851" s="98" t="s">
        <v>6466</v>
      </c>
    </row>
    <row r="852" spans="1:59" x14ac:dyDescent="0.35">
      <c r="A852" s="98" t="s">
        <v>11241</v>
      </c>
      <c r="B852" s="117">
        <v>45803.712268518517</v>
      </c>
      <c r="C852" s="98" t="s">
        <v>5098</v>
      </c>
      <c r="D852" s="98" t="s">
        <v>6345</v>
      </c>
      <c r="E852" s="98" t="s">
        <v>14</v>
      </c>
      <c r="F852" s="98" t="s">
        <v>6213</v>
      </c>
      <c r="G852" s="98" t="s">
        <v>1248</v>
      </c>
      <c r="H852" s="98">
        <v>2015</v>
      </c>
      <c r="I852" s="98" t="s">
        <v>6214</v>
      </c>
      <c r="J852" s="98" t="s">
        <v>6215</v>
      </c>
      <c r="K852" s="154" t="s">
        <v>6216</v>
      </c>
      <c r="L852" s="154" t="s">
        <v>6215</v>
      </c>
      <c r="M852" s="154" t="s">
        <v>6217</v>
      </c>
      <c r="O852" s="154" t="s">
        <v>6218</v>
      </c>
      <c r="Q852" s="129">
        <v>256.8</v>
      </c>
      <c r="R852" s="129">
        <v>278.2</v>
      </c>
      <c r="S852" s="129">
        <v>535</v>
      </c>
      <c r="T852" s="154" t="s">
        <v>6215</v>
      </c>
      <c r="U852" s="154" t="s">
        <v>8150</v>
      </c>
      <c r="V852" s="154" t="s">
        <v>6218</v>
      </c>
      <c r="W852" s="154" t="s">
        <v>6219</v>
      </c>
      <c r="Y852" s="98">
        <v>2</v>
      </c>
      <c r="Z852" s="98">
        <v>2</v>
      </c>
      <c r="AA852" s="98">
        <v>1</v>
      </c>
      <c r="AB852" s="98">
        <v>5</v>
      </c>
      <c r="AC852" s="154" t="s">
        <v>6220</v>
      </c>
      <c r="AD852" s="154" t="s">
        <v>8779</v>
      </c>
      <c r="AF852" s="154">
        <v>3</v>
      </c>
      <c r="AG852" s="154">
        <v>12</v>
      </c>
      <c r="AH852" s="154">
        <v>15</v>
      </c>
      <c r="AJ852" s="154">
        <v>12000</v>
      </c>
      <c r="AK852" s="154">
        <v>8000</v>
      </c>
      <c r="AL852" s="154" t="s">
        <v>7392</v>
      </c>
      <c r="AM852" s="154" t="s">
        <v>6215</v>
      </c>
      <c r="AN852" s="154" t="s">
        <v>6262</v>
      </c>
      <c r="AP852" s="154">
        <v>3600</v>
      </c>
      <c r="AQ852" s="113">
        <f t="shared" si="43"/>
        <v>83.569145342993309</v>
      </c>
      <c r="AR852" s="154">
        <v>5500</v>
      </c>
      <c r="AS852" s="154" t="s">
        <v>6223</v>
      </c>
      <c r="AT852" s="154">
        <v>2000</v>
      </c>
      <c r="AU852" s="154">
        <v>400000</v>
      </c>
      <c r="AV852" s="154">
        <v>325000</v>
      </c>
      <c r="AX852" s="154" t="s">
        <v>6215</v>
      </c>
      <c r="AY852" s="154" t="s">
        <v>6215</v>
      </c>
      <c r="AZ852" s="154" t="s">
        <v>6215</v>
      </c>
      <c r="BA852" s="154" t="s">
        <v>6215</v>
      </c>
      <c r="BB852" s="154" t="s">
        <v>6215</v>
      </c>
      <c r="BC852" s="154" t="s">
        <v>8865</v>
      </c>
      <c r="BD852" s="154" t="s">
        <v>9691</v>
      </c>
      <c r="BE852" s="154" t="s">
        <v>6218</v>
      </c>
      <c r="BF852" s="154" t="s">
        <v>9939</v>
      </c>
    </row>
    <row r="853" spans="1:59" x14ac:dyDescent="0.35">
      <c r="A853" s="98" t="s">
        <v>10355</v>
      </c>
      <c r="B853" s="17">
        <v>45589.722372685188</v>
      </c>
      <c r="C853" s="154" t="s">
        <v>10399</v>
      </c>
      <c r="D853" s="154" t="s">
        <v>10400</v>
      </c>
      <c r="E853" s="244" t="s">
        <v>14</v>
      </c>
      <c r="F853" s="154" t="s">
        <v>6213</v>
      </c>
      <c r="G853" s="154" t="s">
        <v>1245</v>
      </c>
      <c r="H853" s="115">
        <v>2013</v>
      </c>
      <c r="I853" s="154" t="s">
        <v>6214</v>
      </c>
      <c r="J853" s="154" t="s">
        <v>6215</v>
      </c>
      <c r="K853" s="154" t="s">
        <v>6216</v>
      </c>
      <c r="L853" s="154" t="s">
        <v>6215</v>
      </c>
      <c r="M853" s="154" t="s">
        <v>6217</v>
      </c>
      <c r="O853" s="154" t="s">
        <v>6215</v>
      </c>
      <c r="Q853" s="243">
        <v>82</v>
      </c>
      <c r="R853" s="243">
        <v>85</v>
      </c>
      <c r="S853" s="243">
        <f>Q853+R853</f>
        <v>167</v>
      </c>
      <c r="T853" s="244" t="s">
        <v>6215</v>
      </c>
      <c r="U853" s="154" t="s">
        <v>7390</v>
      </c>
      <c r="V853" s="154" t="s">
        <v>6218</v>
      </c>
      <c r="W853" s="154" t="s">
        <v>6219</v>
      </c>
      <c r="Y853" s="244">
        <v>2</v>
      </c>
      <c r="Z853" s="244">
        <v>2</v>
      </c>
      <c r="AA853" s="244">
        <v>4</v>
      </c>
      <c r="AB853" s="98">
        <f>SUM(Y853:AA853)</f>
        <v>8</v>
      </c>
      <c r="AC853" s="154" t="s">
        <v>6220</v>
      </c>
      <c r="AD853" s="154" t="s">
        <v>10401</v>
      </c>
      <c r="AF853" s="315">
        <v>3</v>
      </c>
      <c r="AG853" s="315">
        <v>5</v>
      </c>
      <c r="AH853" s="12">
        <f>SUM(AF853:AG853)</f>
        <v>8</v>
      </c>
      <c r="AJ853" s="316">
        <v>10000</v>
      </c>
      <c r="AK853" s="316">
        <v>8000</v>
      </c>
      <c r="AL853" s="154" t="s">
        <v>8267</v>
      </c>
      <c r="AM853" s="154" t="s">
        <v>6215</v>
      </c>
      <c r="AN853" s="154" t="s">
        <v>6262</v>
      </c>
      <c r="AP853" s="316">
        <v>3200</v>
      </c>
      <c r="AQ853" s="113">
        <f t="shared" si="43"/>
        <v>74.283684749327392</v>
      </c>
      <c r="AR853" s="316">
        <v>3500</v>
      </c>
      <c r="AS853" s="141" t="s">
        <v>6223</v>
      </c>
      <c r="AT853" s="316">
        <v>613800</v>
      </c>
      <c r="AU853" s="316">
        <v>204600</v>
      </c>
      <c r="AV853" s="316">
        <v>100000</v>
      </c>
      <c r="AX853" s="154" t="s">
        <v>6215</v>
      </c>
      <c r="AY853" s="154" t="s">
        <v>6215</v>
      </c>
      <c r="AZ853" s="154" t="s">
        <v>6218</v>
      </c>
      <c r="BA853" s="154" t="s">
        <v>6215</v>
      </c>
      <c r="BB853" s="154" t="s">
        <v>6218</v>
      </c>
      <c r="BC853" s="154" t="s">
        <v>10402</v>
      </c>
      <c r="BD853" s="154" t="s">
        <v>10403</v>
      </c>
      <c r="BE853" s="154" t="s">
        <v>6218</v>
      </c>
      <c r="BF853" s="154" t="s">
        <v>6235</v>
      </c>
    </row>
    <row r="854" spans="1:59" x14ac:dyDescent="0.35">
      <c r="A854" s="98" t="s">
        <v>6463</v>
      </c>
      <c r="B854" s="17">
        <v>45153.595451388886</v>
      </c>
      <c r="C854" s="98" t="s">
        <v>7868</v>
      </c>
      <c r="D854" s="98" t="s">
        <v>7869</v>
      </c>
      <c r="E854" s="235" t="s">
        <v>14</v>
      </c>
      <c r="F854" s="98" t="s">
        <v>6213</v>
      </c>
      <c r="G854" s="98" t="s">
        <v>1248</v>
      </c>
      <c r="H854" s="115">
        <v>2004</v>
      </c>
      <c r="I854" s="98" t="s">
        <v>6230</v>
      </c>
      <c r="J854" s="98" t="s">
        <v>6215</v>
      </c>
      <c r="K854" s="98" t="s">
        <v>6216</v>
      </c>
      <c r="L854" s="98" t="s">
        <v>6215</v>
      </c>
      <c r="M854" s="98" t="s">
        <v>6231</v>
      </c>
      <c r="O854" s="98" t="s">
        <v>6218</v>
      </c>
      <c r="S854" s="107">
        <v>203</v>
      </c>
      <c r="T854" s="98" t="s">
        <v>6215</v>
      </c>
      <c r="V854" s="98" t="s">
        <v>6215</v>
      </c>
      <c r="W854" s="98" t="s">
        <v>6219</v>
      </c>
      <c r="AB854" s="98">
        <v>8</v>
      </c>
      <c r="AC854" s="98" t="s">
        <v>6220</v>
      </c>
      <c r="AD854" s="98" t="s">
        <v>7870</v>
      </c>
      <c r="AJ854" s="18"/>
      <c r="AK854" s="18"/>
      <c r="AM854" s="98" t="s">
        <v>6215</v>
      </c>
      <c r="AN854" s="98" t="s">
        <v>6262</v>
      </c>
      <c r="AP854" s="272">
        <v>4500</v>
      </c>
      <c r="AQ854" s="113">
        <f t="shared" ref="AQ854:AQ876" si="44">(AP854*3)/129.2343</f>
        <v>104.46143167874165</v>
      </c>
      <c r="AR854" s="273">
        <v>6500</v>
      </c>
      <c r="AS854" s="141" t="s">
        <v>6223</v>
      </c>
      <c r="AT854" s="267">
        <v>2000</v>
      </c>
      <c r="AU854" s="273">
        <v>60000</v>
      </c>
      <c r="AV854" s="273">
        <v>20000</v>
      </c>
      <c r="AX854" s="98" t="s">
        <v>6215</v>
      </c>
      <c r="AY854" s="98" t="s">
        <v>6215</v>
      </c>
      <c r="AZ854" s="98" t="s">
        <v>6215</v>
      </c>
      <c r="BA854" s="98" t="s">
        <v>6215</v>
      </c>
      <c r="BB854" s="98" t="s">
        <v>6218</v>
      </c>
      <c r="BD854" s="98" t="s">
        <v>6379</v>
      </c>
      <c r="BF854" s="98" t="s">
        <v>6235</v>
      </c>
      <c r="BG854" s="98" t="s">
        <v>7871</v>
      </c>
    </row>
    <row r="855" spans="1:59" x14ac:dyDescent="0.35">
      <c r="A855" s="98" t="s">
        <v>9957</v>
      </c>
      <c r="B855" s="17">
        <v>45513.700821759259</v>
      </c>
      <c r="C855" s="154" t="s">
        <v>10053</v>
      </c>
      <c r="D855" s="154" t="s">
        <v>10054</v>
      </c>
      <c r="E855" t="s">
        <v>139</v>
      </c>
      <c r="F855" s="154" t="s">
        <v>6213</v>
      </c>
      <c r="G855" s="154" t="s">
        <v>1245</v>
      </c>
      <c r="H855" s="115">
        <v>2009</v>
      </c>
      <c r="I855" s="154" t="s">
        <v>6230</v>
      </c>
      <c r="J855" s="154" t="s">
        <v>6215</v>
      </c>
      <c r="K855" s="154" t="s">
        <v>6216</v>
      </c>
      <c r="L855" s="154" t="s">
        <v>6215</v>
      </c>
      <c r="M855" s="154" t="s">
        <v>6217</v>
      </c>
      <c r="O855" s="154" t="s">
        <v>6218</v>
      </c>
      <c r="Q855" s="243">
        <v>350</v>
      </c>
      <c r="R855" s="243">
        <v>350</v>
      </c>
      <c r="S855" s="243">
        <f>Q855+R855</f>
        <v>700</v>
      </c>
      <c r="T855" s="244" t="s">
        <v>6215</v>
      </c>
      <c r="U855" s="154" t="s">
        <v>8150</v>
      </c>
      <c r="V855" s="154" t="s">
        <v>6215</v>
      </c>
      <c r="W855" s="154" t="s">
        <v>6219</v>
      </c>
      <c r="Y855" s="244">
        <v>5</v>
      </c>
      <c r="Z855" s="244">
        <v>5</v>
      </c>
      <c r="AA855" s="244">
        <v>2</v>
      </c>
      <c r="AB855" s="98">
        <f>Y855+Z855+AA855</f>
        <v>12</v>
      </c>
      <c r="AC855" s="154" t="s">
        <v>6246</v>
      </c>
      <c r="AD855" s="154" t="s">
        <v>10055</v>
      </c>
      <c r="AF855" s="315">
        <v>11</v>
      </c>
      <c r="AG855" s="315">
        <v>20</v>
      </c>
      <c r="AH855" s="12">
        <f>AF855+AG855</f>
        <v>31</v>
      </c>
      <c r="AJ855" s="316">
        <v>30000</v>
      </c>
      <c r="AK855" s="316">
        <v>20000</v>
      </c>
      <c r="AL855" s="154" t="s">
        <v>6474</v>
      </c>
      <c r="AM855" s="154" t="s">
        <v>6215</v>
      </c>
      <c r="AN855" s="154" t="s">
        <v>6262</v>
      </c>
      <c r="AP855" s="316">
        <v>9000</v>
      </c>
      <c r="AQ855" s="113">
        <f t="shared" si="44"/>
        <v>208.92286335748329</v>
      </c>
      <c r="AR855" s="316">
        <v>9500</v>
      </c>
      <c r="AS855" s="141" t="s">
        <v>6223</v>
      </c>
      <c r="AT855" s="317">
        <v>16100</v>
      </c>
      <c r="AU855" s="317">
        <v>50000</v>
      </c>
      <c r="AV855" s="317">
        <v>30000</v>
      </c>
      <c r="AW855" s="154"/>
      <c r="AX855" s="154" t="s">
        <v>6215</v>
      </c>
      <c r="AY855" s="154" t="s">
        <v>6215</v>
      </c>
      <c r="AZ855" s="154" t="s">
        <v>6215</v>
      </c>
      <c r="BA855" s="154" t="s">
        <v>6215</v>
      </c>
      <c r="BB855" s="154" t="s">
        <v>6218</v>
      </c>
      <c r="BC855" s="154" t="s">
        <v>7128</v>
      </c>
      <c r="BD855" s="154" t="s">
        <v>10056</v>
      </c>
      <c r="BE855" s="154" t="s">
        <v>6218</v>
      </c>
      <c r="BF855" s="154" t="s">
        <v>6218</v>
      </c>
    </row>
    <row r="856" spans="1:59" x14ac:dyDescent="0.35">
      <c r="A856" s="98" t="s">
        <v>11133</v>
      </c>
      <c r="B856" s="117">
        <v>45758.730555555558</v>
      </c>
      <c r="C856" s="98" t="s">
        <v>4944</v>
      </c>
      <c r="D856" s="98" t="s">
        <v>11270</v>
      </c>
      <c r="E856" s="244" t="s">
        <v>14</v>
      </c>
      <c r="F856" s="98" t="s">
        <v>6213</v>
      </c>
      <c r="G856" s="98" t="s">
        <v>1245</v>
      </c>
      <c r="H856" s="98">
        <v>2014</v>
      </c>
      <c r="I856" s="98" t="s">
        <v>6230</v>
      </c>
      <c r="J856" s="98" t="s">
        <v>6215</v>
      </c>
      <c r="K856" s="98" t="s">
        <v>6216</v>
      </c>
      <c r="L856" s="98" t="s">
        <v>6215</v>
      </c>
      <c r="M856" s="98" t="s">
        <v>6231</v>
      </c>
      <c r="O856" s="98" t="s">
        <v>6215</v>
      </c>
      <c r="Q856" s="129">
        <v>250</v>
      </c>
      <c r="R856" s="129">
        <v>190</v>
      </c>
      <c r="S856" s="107">
        <v>440</v>
      </c>
      <c r="T856" s="98" t="s">
        <v>6215</v>
      </c>
      <c r="U856" s="98" t="s">
        <v>7390</v>
      </c>
      <c r="V856" s="98" t="s">
        <v>6215</v>
      </c>
      <c r="W856" s="98" t="s">
        <v>6219</v>
      </c>
      <c r="Y856" s="98" t="s">
        <v>6929</v>
      </c>
      <c r="Z856" s="98" t="s">
        <v>6929</v>
      </c>
      <c r="AA856" s="98" t="s">
        <v>6944</v>
      </c>
      <c r="AB856" s="98">
        <f>Y856+Z856+AA856</f>
        <v>9</v>
      </c>
      <c r="AC856" s="154" t="s">
        <v>6220</v>
      </c>
      <c r="AD856" s="154" t="s">
        <v>7993</v>
      </c>
      <c r="AF856" s="12" t="s">
        <v>6630</v>
      </c>
      <c r="AG856" s="12" t="s">
        <v>11205</v>
      </c>
      <c r="AH856" s="12">
        <f>AF856+AG856</f>
        <v>14</v>
      </c>
      <c r="AJ856" s="352" t="s">
        <v>11206</v>
      </c>
      <c r="AK856" s="12" t="s">
        <v>11162</v>
      </c>
      <c r="AL856" s="98" t="s">
        <v>7392</v>
      </c>
      <c r="AM856" s="98" t="s">
        <v>6215</v>
      </c>
      <c r="AN856" s="98" t="s">
        <v>6233</v>
      </c>
      <c r="AP856" s="315">
        <v>5000</v>
      </c>
      <c r="AQ856" s="113">
        <f t="shared" si="44"/>
        <v>116.06825742082405</v>
      </c>
      <c r="AR856" s="315">
        <v>6500</v>
      </c>
      <c r="AS856" s="154" t="s">
        <v>6223</v>
      </c>
      <c r="AT856" s="12" t="s">
        <v>11271</v>
      </c>
      <c r="AU856" s="284" t="s">
        <v>11272</v>
      </c>
      <c r="AV856" s="12" t="s">
        <v>11138</v>
      </c>
      <c r="AX856" s="98" t="s">
        <v>6215</v>
      </c>
      <c r="AY856" s="98" t="s">
        <v>6215</v>
      </c>
      <c r="AZ856" s="98" t="s">
        <v>6218</v>
      </c>
      <c r="BA856" s="98" t="s">
        <v>6215</v>
      </c>
      <c r="BB856" s="98" t="s">
        <v>6218</v>
      </c>
      <c r="BC856" s="98" t="s">
        <v>11273</v>
      </c>
      <c r="BD856" s="98" t="s">
        <v>6774</v>
      </c>
      <c r="BE856" s="98" t="s">
        <v>6215</v>
      </c>
      <c r="BF856" s="98" t="s">
        <v>11274</v>
      </c>
    </row>
    <row r="857" spans="1:59" x14ac:dyDescent="0.35">
      <c r="A857" s="98" t="s">
        <v>7867</v>
      </c>
      <c r="B857" s="17">
        <v>45058.626250000001</v>
      </c>
      <c r="C857" s="141" t="s">
        <v>1308</v>
      </c>
      <c r="D857" s="141" t="s">
        <v>6699</v>
      </c>
      <c r="E857" s="98" t="s">
        <v>230</v>
      </c>
      <c r="F857" s="98" t="s">
        <v>6394</v>
      </c>
      <c r="G857" s="98" t="s">
        <v>1245</v>
      </c>
      <c r="H857" s="115">
        <v>2019</v>
      </c>
      <c r="I857" s="98" t="s">
        <v>6230</v>
      </c>
      <c r="J857" s="98" t="s">
        <v>6215</v>
      </c>
      <c r="K857" s="98" t="s">
        <v>6216</v>
      </c>
      <c r="L857" s="98" t="s">
        <v>6218</v>
      </c>
      <c r="M857" s="98" t="s">
        <v>6231</v>
      </c>
      <c r="O857" s="98" t="s">
        <v>6218</v>
      </c>
      <c r="S857" s="107">
        <v>168</v>
      </c>
      <c r="T857" s="98" t="s">
        <v>6215</v>
      </c>
      <c r="V857" s="98" t="s">
        <v>6215</v>
      </c>
      <c r="W857" s="98" t="s">
        <v>6268</v>
      </c>
      <c r="AB857" s="98">
        <v>5</v>
      </c>
      <c r="AC857" s="98" t="s">
        <v>6220</v>
      </c>
      <c r="AD857" s="98" t="s">
        <v>6675</v>
      </c>
      <c r="AJ857" s="18"/>
      <c r="AK857" s="18"/>
      <c r="AM857" s="98" t="s">
        <v>6215</v>
      </c>
      <c r="AN857" s="98" t="s">
        <v>6233</v>
      </c>
      <c r="AP857" s="264">
        <v>5600</v>
      </c>
      <c r="AQ857" s="113">
        <f t="shared" si="44"/>
        <v>129.99644831132292</v>
      </c>
      <c r="AR857" s="18">
        <v>9000</v>
      </c>
      <c r="AS857" s="141" t="s">
        <v>6223</v>
      </c>
      <c r="AT857" s="96"/>
      <c r="AU857" s="18"/>
      <c r="AV857" s="18"/>
      <c r="AX857" s="98" t="s">
        <v>6215</v>
      </c>
      <c r="AY857" s="98" t="s">
        <v>6215</v>
      </c>
      <c r="AZ857" s="98" t="s">
        <v>6215</v>
      </c>
      <c r="BA857" s="98" t="s">
        <v>6215</v>
      </c>
      <c r="BB857" s="98" t="s">
        <v>6218</v>
      </c>
      <c r="BD857" s="98" t="s">
        <v>6700</v>
      </c>
      <c r="BF857" s="98" t="s">
        <v>6235</v>
      </c>
      <c r="BG857" s="98" t="s">
        <v>6701</v>
      </c>
    </row>
    <row r="858" spans="1:59" x14ac:dyDescent="0.35">
      <c r="A858" s="98" t="s">
        <v>10468</v>
      </c>
      <c r="B858" s="17">
        <v>45639.576585648145</v>
      </c>
      <c r="C858" s="154" t="s">
        <v>3956</v>
      </c>
      <c r="D858" s="154" t="s">
        <v>10689</v>
      </c>
      <c r="E858" s="244" t="s">
        <v>1382</v>
      </c>
      <c r="F858" s="154" t="s">
        <v>6469</v>
      </c>
      <c r="G858" s="154" t="s">
        <v>1245</v>
      </c>
      <c r="H858" s="115">
        <v>2018</v>
      </c>
      <c r="I858" s="154" t="s">
        <v>6294</v>
      </c>
      <c r="J858" s="154" t="s">
        <v>6215</v>
      </c>
      <c r="K858" s="154" t="s">
        <v>6216</v>
      </c>
      <c r="L858" s="154" t="s">
        <v>6218</v>
      </c>
      <c r="M858" s="154" t="s">
        <v>6231</v>
      </c>
      <c r="O858" s="154" t="s">
        <v>6218</v>
      </c>
      <c r="Q858" s="243">
        <v>58</v>
      </c>
      <c r="R858" s="243">
        <v>90</v>
      </c>
      <c r="S858" s="107">
        <f>Q858+R858</f>
        <v>148</v>
      </c>
      <c r="T858" s="154" t="s">
        <v>6215</v>
      </c>
      <c r="U858" s="154" t="s">
        <v>6474</v>
      </c>
      <c r="V858" s="154" t="s">
        <v>6215</v>
      </c>
      <c r="W858" s="154" t="s">
        <v>6296</v>
      </c>
      <c r="Y858" s="244">
        <v>3</v>
      </c>
      <c r="Z858" s="244">
        <v>3</v>
      </c>
      <c r="AA858" s="244">
        <v>1</v>
      </c>
      <c r="AB858" s="98">
        <f>SUM(Y858:AA858)</f>
        <v>7</v>
      </c>
      <c r="AC858" s="154" t="s">
        <v>6220</v>
      </c>
      <c r="AD858" s="154" t="s">
        <v>9773</v>
      </c>
      <c r="AF858" s="315">
        <v>1</v>
      </c>
      <c r="AG858" s="315">
        <v>7</v>
      </c>
      <c r="AH858" s="12">
        <f>SUM(AF858:AG858)</f>
        <v>8</v>
      </c>
      <c r="AJ858" s="316">
        <v>12000</v>
      </c>
      <c r="AK858" s="316">
        <v>4000</v>
      </c>
      <c r="AL858" s="154" t="s">
        <v>7392</v>
      </c>
      <c r="AM858" s="154" t="s">
        <v>6215</v>
      </c>
      <c r="AN858" s="154" t="s">
        <v>6262</v>
      </c>
      <c r="AP858" s="316">
        <v>4000</v>
      </c>
      <c r="AQ858" s="113">
        <f t="shared" si="44"/>
        <v>92.85460593665924</v>
      </c>
      <c r="AR858" s="316">
        <v>9500</v>
      </c>
      <c r="AS858" s="141" t="s">
        <v>6223</v>
      </c>
      <c r="AT858" s="316">
        <v>3000</v>
      </c>
      <c r="AU858" s="316">
        <v>200000</v>
      </c>
      <c r="AV858" s="316">
        <v>70000</v>
      </c>
      <c r="AX858" s="154" t="s">
        <v>6215</v>
      </c>
      <c r="AY858" s="154" t="s">
        <v>6215</v>
      </c>
      <c r="AZ858" s="154" t="s">
        <v>6218</v>
      </c>
      <c r="BA858" s="154" t="s">
        <v>6215</v>
      </c>
      <c r="BB858" s="154" t="s">
        <v>6215</v>
      </c>
      <c r="BC858" s="154" t="s">
        <v>10690</v>
      </c>
      <c r="BD858" s="154" t="s">
        <v>10691</v>
      </c>
      <c r="BE858" s="154" t="s">
        <v>6215</v>
      </c>
      <c r="BF858" s="154" t="s">
        <v>10692</v>
      </c>
    </row>
    <row r="859" spans="1:59" x14ac:dyDescent="0.35">
      <c r="A859" s="98" t="s">
        <v>6698</v>
      </c>
      <c r="B859" s="17">
        <v>45177.470138888886</v>
      </c>
      <c r="C859" s="98" t="s">
        <v>1162</v>
      </c>
      <c r="D859" s="98" t="s">
        <v>8017</v>
      </c>
      <c r="E859" s="98" t="s">
        <v>58</v>
      </c>
      <c r="F859" s="98" t="s">
        <v>6213</v>
      </c>
      <c r="G859" s="98" t="s">
        <v>1245</v>
      </c>
      <c r="H859" s="115">
        <v>1998</v>
      </c>
      <c r="I859" s="98" t="s">
        <v>6294</v>
      </c>
      <c r="J859" s="98" t="s">
        <v>6215</v>
      </c>
      <c r="K859" s="98" t="s">
        <v>6216</v>
      </c>
      <c r="L859" s="98" t="s">
        <v>6215</v>
      </c>
      <c r="M859" s="98" t="s">
        <v>6217</v>
      </c>
      <c r="O859" s="98" t="s">
        <v>6215</v>
      </c>
      <c r="S859" s="107">
        <v>204</v>
      </c>
      <c r="T859" s="98" t="s">
        <v>6215</v>
      </c>
      <c r="V859" s="98" t="s">
        <v>6215</v>
      </c>
      <c r="W859" s="98" t="s">
        <v>6268</v>
      </c>
      <c r="AB859" s="98">
        <v>6</v>
      </c>
      <c r="AC859" s="98" t="s">
        <v>6220</v>
      </c>
      <c r="AD859" s="98" t="s">
        <v>8018</v>
      </c>
      <c r="AJ859" s="18"/>
      <c r="AK859" s="18"/>
      <c r="AM859" s="98" t="s">
        <v>6215</v>
      </c>
      <c r="AN859" s="98" t="s">
        <v>6262</v>
      </c>
      <c r="AP859" s="264">
        <v>4400</v>
      </c>
      <c r="AQ859" s="113">
        <f t="shared" si="44"/>
        <v>102.14006653032516</v>
      </c>
      <c r="AR859" s="18">
        <v>8000</v>
      </c>
      <c r="AS859" s="141" t="s">
        <v>6223</v>
      </c>
      <c r="AT859" s="96"/>
      <c r="AU859" s="18"/>
      <c r="AV859" s="18"/>
      <c r="AX859" s="98" t="s">
        <v>6215</v>
      </c>
      <c r="AY859" s="98" t="s">
        <v>6215</v>
      </c>
      <c r="AZ859" s="98" t="s">
        <v>6215</v>
      </c>
      <c r="BA859" s="98" t="s">
        <v>6215</v>
      </c>
      <c r="BB859" s="98" t="s">
        <v>6215</v>
      </c>
      <c r="BD859" s="98" t="s">
        <v>8019</v>
      </c>
      <c r="BF859" s="98" t="s">
        <v>6271</v>
      </c>
      <c r="BG859" s="98" t="s">
        <v>8020</v>
      </c>
    </row>
    <row r="860" spans="1:59" x14ac:dyDescent="0.35">
      <c r="A860" s="98" t="s">
        <v>8016</v>
      </c>
      <c r="B860" s="17">
        <v>45125.605578703704</v>
      </c>
      <c r="C860" s="98" t="s">
        <v>1295</v>
      </c>
      <c r="D860" s="98" t="s">
        <v>6531</v>
      </c>
      <c r="E860" s="98" t="s">
        <v>725</v>
      </c>
      <c r="F860" s="98" t="s">
        <v>6531</v>
      </c>
      <c r="G860" s="98" t="s">
        <v>1248</v>
      </c>
      <c r="H860" s="115">
        <v>2012</v>
      </c>
      <c r="I860" s="98" t="s">
        <v>6294</v>
      </c>
      <c r="J860" s="98" t="s">
        <v>6215</v>
      </c>
      <c r="K860" s="98" t="s">
        <v>6216</v>
      </c>
      <c r="L860" s="98" t="s">
        <v>6215</v>
      </c>
      <c r="M860" s="98" t="s">
        <v>6267</v>
      </c>
      <c r="O860" s="98" t="s">
        <v>6218</v>
      </c>
      <c r="S860" s="107">
        <v>150</v>
      </c>
      <c r="T860" s="98" t="s">
        <v>6215</v>
      </c>
      <c r="V860" s="98" t="s">
        <v>6215</v>
      </c>
      <c r="W860" s="98" t="s">
        <v>6268</v>
      </c>
      <c r="AB860" s="98">
        <v>10</v>
      </c>
      <c r="AC860" s="98" t="s">
        <v>6220</v>
      </c>
      <c r="AD860" s="98" t="s">
        <v>6532</v>
      </c>
      <c r="AJ860" s="18"/>
      <c r="AK860" s="18"/>
      <c r="AM860" s="98" t="s">
        <v>6215</v>
      </c>
      <c r="AN860" s="98" t="s">
        <v>6262</v>
      </c>
      <c r="AP860" s="264">
        <v>5000</v>
      </c>
      <c r="AQ860" s="113">
        <f t="shared" si="44"/>
        <v>116.06825742082405</v>
      </c>
      <c r="AR860" s="18">
        <v>8300</v>
      </c>
      <c r="AS860" s="141" t="s">
        <v>6223</v>
      </c>
      <c r="AT860" s="96"/>
      <c r="AU860" s="18"/>
      <c r="AV860" s="18"/>
      <c r="AX860" s="98" t="s">
        <v>6215</v>
      </c>
      <c r="AY860" s="98" t="s">
        <v>6215</v>
      </c>
      <c r="AZ860" s="98" t="s">
        <v>6215</v>
      </c>
      <c r="BA860" s="98" t="s">
        <v>6215</v>
      </c>
      <c r="BB860" s="98" t="s">
        <v>6215</v>
      </c>
      <c r="BD860" s="98" t="s">
        <v>7370</v>
      </c>
      <c r="BF860" s="98" t="s">
        <v>6235</v>
      </c>
      <c r="BG860" s="98" t="s">
        <v>7371</v>
      </c>
    </row>
    <row r="861" spans="1:59" x14ac:dyDescent="0.35">
      <c r="A861" s="98" t="s">
        <v>10430</v>
      </c>
      <c r="B861" s="17">
        <v>45583.530011574076</v>
      </c>
      <c r="C861" s="154" t="s">
        <v>3256</v>
      </c>
      <c r="D861" s="154" t="s">
        <v>10352</v>
      </c>
      <c r="E861" s="244" t="s">
        <v>36</v>
      </c>
      <c r="F861" s="154" t="s">
        <v>6481</v>
      </c>
      <c r="G861" s="154" t="s">
        <v>1245</v>
      </c>
      <c r="H861" s="115">
        <v>2012</v>
      </c>
      <c r="I861" s="154" t="s">
        <v>6214</v>
      </c>
      <c r="J861" s="154" t="s">
        <v>6215</v>
      </c>
      <c r="K861" s="154" t="s">
        <v>6216</v>
      </c>
      <c r="L861" s="154" t="s">
        <v>6215</v>
      </c>
      <c r="M861" s="154" t="s">
        <v>6267</v>
      </c>
      <c r="O861" s="154" t="s">
        <v>6215</v>
      </c>
      <c r="Q861" s="243">
        <v>40</v>
      </c>
      <c r="R861" s="243">
        <v>50</v>
      </c>
      <c r="S861" s="243">
        <f>Q861+R861</f>
        <v>90</v>
      </c>
      <c r="T861" s="244" t="s">
        <v>6215</v>
      </c>
      <c r="U861" s="154" t="s">
        <v>8150</v>
      </c>
      <c r="V861" s="154" t="s">
        <v>6215</v>
      </c>
      <c r="W861" s="154" t="s">
        <v>6268</v>
      </c>
      <c r="Y861" s="244">
        <v>2</v>
      </c>
      <c r="Z861" s="244">
        <v>3</v>
      </c>
      <c r="AA861" s="244">
        <v>1</v>
      </c>
      <c r="AB861" s="98">
        <f>SUM(Y861:AA861)</f>
        <v>6</v>
      </c>
      <c r="AC861" s="154" t="s">
        <v>6220</v>
      </c>
      <c r="AD861" s="154" t="s">
        <v>10353</v>
      </c>
      <c r="AF861" s="315">
        <v>3</v>
      </c>
      <c r="AG861" s="315">
        <v>10</v>
      </c>
      <c r="AH861" s="12">
        <f>SUM(AF861:AG861)</f>
        <v>13</v>
      </c>
      <c r="AJ861" s="316">
        <v>15000</v>
      </c>
      <c r="AK861" s="316">
        <v>7000</v>
      </c>
      <c r="AL861" s="154" t="s">
        <v>8449</v>
      </c>
      <c r="AM861" s="154" t="s">
        <v>6215</v>
      </c>
      <c r="AN861" s="154" t="s">
        <v>6896</v>
      </c>
      <c r="AP861" s="316">
        <v>8400</v>
      </c>
      <c r="AQ861" s="113">
        <f t="shared" si="44"/>
        <v>194.99467246698441</v>
      </c>
      <c r="AR861" s="316">
        <v>9000</v>
      </c>
      <c r="AS861" s="141" t="s">
        <v>6223</v>
      </c>
      <c r="AT861" s="316">
        <v>40000</v>
      </c>
      <c r="AU861" s="316">
        <v>195000</v>
      </c>
      <c r="AV861" s="316">
        <v>100000</v>
      </c>
      <c r="AX861" s="154" t="s">
        <v>6215</v>
      </c>
      <c r="AY861" s="154" t="s">
        <v>6215</v>
      </c>
      <c r="AZ861" s="154" t="s">
        <v>6215</v>
      </c>
      <c r="BA861" s="154" t="s">
        <v>6215</v>
      </c>
      <c r="BB861" s="154" t="s">
        <v>6218</v>
      </c>
      <c r="BC861" s="154" t="s">
        <v>6235</v>
      </c>
      <c r="BD861" s="154" t="s">
        <v>10354</v>
      </c>
      <c r="BE861" s="154" t="s">
        <v>6218</v>
      </c>
      <c r="BF861" s="154" t="s">
        <v>6235</v>
      </c>
    </row>
    <row r="862" spans="1:59" x14ac:dyDescent="0.35">
      <c r="A862" s="98" t="s">
        <v>9829</v>
      </c>
      <c r="B862" s="17">
        <v>45497.652638888889</v>
      </c>
      <c r="C862" t="s">
        <v>2687</v>
      </c>
      <c r="D862" t="s">
        <v>9786</v>
      </c>
      <c r="E862" s="98" t="s">
        <v>2680</v>
      </c>
      <c r="F862" t="s">
        <v>6629</v>
      </c>
      <c r="G862" t="s">
        <v>1245</v>
      </c>
      <c r="H862" s="115">
        <v>2018</v>
      </c>
      <c r="I862" t="s">
        <v>6294</v>
      </c>
      <c r="J862" t="s">
        <v>6218</v>
      </c>
      <c r="K862" t="s">
        <v>6216</v>
      </c>
      <c r="L862" t="s">
        <v>6215</v>
      </c>
      <c r="M862" t="s">
        <v>6267</v>
      </c>
      <c r="O862" t="s">
        <v>6215</v>
      </c>
      <c r="S862" s="107">
        <v>101</v>
      </c>
      <c r="T862" s="98" t="s">
        <v>6215</v>
      </c>
      <c r="U862" t="s">
        <v>7390</v>
      </c>
      <c r="V862" t="s">
        <v>6215</v>
      </c>
      <c r="W862" t="s">
        <v>6219</v>
      </c>
      <c r="Y862" s="98">
        <v>3</v>
      </c>
      <c r="Z862" s="98">
        <v>4</v>
      </c>
      <c r="AA862" s="98">
        <v>2</v>
      </c>
      <c r="AB862" s="98">
        <f>Y862+Z862+AA862</f>
        <v>9</v>
      </c>
      <c r="AC862" t="s">
        <v>6220</v>
      </c>
      <c r="AD862" t="s">
        <v>6819</v>
      </c>
      <c r="AF862" s="12">
        <v>1</v>
      </c>
      <c r="AG862" s="12">
        <v>7</v>
      </c>
      <c r="AH862" s="12">
        <f>AF862+AG862</f>
        <v>8</v>
      </c>
      <c r="AJ862" s="238">
        <v>12000</v>
      </c>
      <c r="AK862" s="238">
        <v>7600</v>
      </c>
      <c r="AL862" t="s">
        <v>8267</v>
      </c>
      <c r="AM862" t="s">
        <v>6215</v>
      </c>
      <c r="AN862" t="s">
        <v>6262</v>
      </c>
      <c r="AP862" s="238">
        <v>7200</v>
      </c>
      <c r="AQ862" s="113">
        <f t="shared" si="44"/>
        <v>167.13829068598662</v>
      </c>
      <c r="AR862" s="238">
        <v>8000</v>
      </c>
      <c r="AS862" s="141" t="s">
        <v>6223</v>
      </c>
      <c r="AT862" s="310">
        <v>1200000</v>
      </c>
      <c r="AU862" s="238">
        <v>400000</v>
      </c>
      <c r="AV862" s="238">
        <v>960000</v>
      </c>
      <c r="AX862" t="s">
        <v>6215</v>
      </c>
      <c r="AY862" t="s">
        <v>6215</v>
      </c>
      <c r="AZ862" t="s">
        <v>6215</v>
      </c>
      <c r="BA862" t="s">
        <v>6215</v>
      </c>
      <c r="BB862" t="s">
        <v>6218</v>
      </c>
      <c r="BC862" t="s">
        <v>9774</v>
      </c>
      <c r="BD862" t="s">
        <v>8754</v>
      </c>
      <c r="BE862" t="s">
        <v>6218</v>
      </c>
      <c r="BF862" t="s">
        <v>6218</v>
      </c>
    </row>
    <row r="863" spans="1:59" x14ac:dyDescent="0.35">
      <c r="A863" s="98" t="s">
        <v>9834</v>
      </c>
      <c r="B863" s="17">
        <v>45503.792071759257</v>
      </c>
      <c r="C863" t="s">
        <v>9913</v>
      </c>
      <c r="D863" t="s">
        <v>9914</v>
      </c>
      <c r="E863" s="98" t="s">
        <v>398</v>
      </c>
      <c r="F863" t="s">
        <v>9802</v>
      </c>
      <c r="G863" t="s">
        <v>1245</v>
      </c>
      <c r="H863" s="115">
        <v>2003</v>
      </c>
      <c r="I863" t="s">
        <v>6294</v>
      </c>
      <c r="J863" t="s">
        <v>6215</v>
      </c>
      <c r="K863" t="s">
        <v>6216</v>
      </c>
      <c r="L863" t="s">
        <v>6215</v>
      </c>
      <c r="M863" t="s">
        <v>6267</v>
      </c>
      <c r="O863" t="s">
        <v>6218</v>
      </c>
      <c r="S863" s="107">
        <v>89</v>
      </c>
      <c r="T863" s="98" t="s">
        <v>6215</v>
      </c>
      <c r="U863" t="s">
        <v>7390</v>
      </c>
      <c r="V863" t="s">
        <v>6215</v>
      </c>
      <c r="W863" t="s">
        <v>6219</v>
      </c>
      <c r="Y863" s="98">
        <v>6</v>
      </c>
      <c r="Z863" s="98">
        <v>8</v>
      </c>
      <c r="AA863" s="98">
        <v>0</v>
      </c>
      <c r="AB863" s="98">
        <f>Y863+Z863+AA863</f>
        <v>14</v>
      </c>
      <c r="AC863" t="s">
        <v>6220</v>
      </c>
      <c r="AD863" t="s">
        <v>9915</v>
      </c>
      <c r="AF863" s="12">
        <v>2</v>
      </c>
      <c r="AG863" s="12">
        <v>8</v>
      </c>
      <c r="AH863" s="12">
        <f>AF863+AG863</f>
        <v>10</v>
      </c>
      <c r="AJ863" s="238">
        <v>15000</v>
      </c>
      <c r="AK863" s="238">
        <v>8000</v>
      </c>
      <c r="AL863" t="s">
        <v>8267</v>
      </c>
      <c r="AM863" t="s">
        <v>6215</v>
      </c>
      <c r="AN863" t="s">
        <v>6233</v>
      </c>
      <c r="AP863" s="238">
        <v>7000</v>
      </c>
      <c r="AQ863" s="113">
        <f t="shared" si="44"/>
        <v>162.49556038915367</v>
      </c>
      <c r="AR863" s="238">
        <v>46900</v>
      </c>
      <c r="AS863" s="141" t="s">
        <v>6223</v>
      </c>
      <c r="AT863" s="238">
        <v>83000</v>
      </c>
      <c r="AU863" s="238">
        <v>1600000</v>
      </c>
      <c r="AV863" s="113" t="s">
        <v>9916</v>
      </c>
      <c r="AX863" t="s">
        <v>6215</v>
      </c>
      <c r="AY863" t="s">
        <v>6215</v>
      </c>
      <c r="AZ863" t="s">
        <v>6215</v>
      </c>
      <c r="BA863" t="s">
        <v>6215</v>
      </c>
      <c r="BB863" t="s">
        <v>6215</v>
      </c>
      <c r="BC863" t="s">
        <v>7123</v>
      </c>
      <c r="BD863" t="s">
        <v>9327</v>
      </c>
      <c r="BE863" t="s">
        <v>6218</v>
      </c>
      <c r="BF863" t="s">
        <v>7123</v>
      </c>
    </row>
    <row r="864" spans="1:59" x14ac:dyDescent="0.35">
      <c r="A864" s="98" t="s">
        <v>9632</v>
      </c>
      <c r="B864" s="17">
        <v>45495.545740740738</v>
      </c>
      <c r="C864" t="s">
        <v>2669</v>
      </c>
      <c r="D864" t="s">
        <v>9741</v>
      </c>
      <c r="E864" s="244" t="s">
        <v>577</v>
      </c>
      <c r="F864" t="s">
        <v>6432</v>
      </c>
      <c r="G864" t="s">
        <v>1248</v>
      </c>
      <c r="H864" s="115">
        <v>2012</v>
      </c>
      <c r="I864" t="s">
        <v>6294</v>
      </c>
      <c r="J864" t="s">
        <v>6215</v>
      </c>
      <c r="K864" t="s">
        <v>6216</v>
      </c>
      <c r="L864" t="s">
        <v>6215</v>
      </c>
      <c r="M864" t="s">
        <v>6267</v>
      </c>
      <c r="O864" t="s">
        <v>6218</v>
      </c>
      <c r="S864" s="107">
        <v>251</v>
      </c>
      <c r="T864" s="98" t="s">
        <v>6215</v>
      </c>
      <c r="U864" t="s">
        <v>7390</v>
      </c>
      <c r="V864" t="s">
        <v>6215</v>
      </c>
      <c r="W864" t="s">
        <v>6219</v>
      </c>
      <c r="Y864" s="98">
        <v>6</v>
      </c>
      <c r="Z864" s="98">
        <v>4</v>
      </c>
      <c r="AA864" s="98">
        <v>1</v>
      </c>
      <c r="AB864" s="98">
        <f>Y864+Z864+AA864</f>
        <v>11</v>
      </c>
      <c r="AC864" t="s">
        <v>6254</v>
      </c>
      <c r="AD864" t="s">
        <v>9742</v>
      </c>
      <c r="AF864" s="12">
        <v>6</v>
      </c>
      <c r="AG864" s="12">
        <v>11</v>
      </c>
      <c r="AH864" s="12">
        <f>AF864+AG864</f>
        <v>17</v>
      </c>
      <c r="AJ864" s="238">
        <v>15000</v>
      </c>
      <c r="AK864" s="238">
        <v>7000</v>
      </c>
      <c r="AL864" t="s">
        <v>8449</v>
      </c>
      <c r="AM864" t="s">
        <v>6215</v>
      </c>
      <c r="AN864" t="s">
        <v>6233</v>
      </c>
      <c r="AP864" s="238">
        <v>5000</v>
      </c>
      <c r="AQ864" s="113">
        <f t="shared" si="44"/>
        <v>116.06825742082405</v>
      </c>
      <c r="AR864" s="238">
        <v>9500</v>
      </c>
      <c r="AS864" s="141" t="s">
        <v>6223</v>
      </c>
      <c r="AT864" s="238">
        <v>8000</v>
      </c>
      <c r="AU864" s="238">
        <v>650000</v>
      </c>
      <c r="AV864" s="238">
        <v>250000</v>
      </c>
      <c r="AX864" t="s">
        <v>6215</v>
      </c>
      <c r="AY864" t="s">
        <v>6215</v>
      </c>
      <c r="AZ864" t="s">
        <v>6215</v>
      </c>
      <c r="BA864" t="s">
        <v>6215</v>
      </c>
      <c r="BB864" t="s">
        <v>6218</v>
      </c>
      <c r="BC864" t="s">
        <v>9743</v>
      </c>
      <c r="BD864" t="s">
        <v>9744</v>
      </c>
      <c r="BE864" t="s">
        <v>6215</v>
      </c>
      <c r="BF864" t="s">
        <v>9745</v>
      </c>
    </row>
    <row r="865" spans="1:59" x14ac:dyDescent="0.35">
      <c r="A865" s="98" t="s">
        <v>7369</v>
      </c>
      <c r="B865" s="17">
        <v>45045.429837962962</v>
      </c>
      <c r="C865" s="98" t="s">
        <v>6624</v>
      </c>
      <c r="D865" s="98" t="s">
        <v>6625</v>
      </c>
      <c r="E865" s="98" t="s">
        <v>14</v>
      </c>
      <c r="F865" s="98" t="s">
        <v>6213</v>
      </c>
      <c r="G865" s="98" t="s">
        <v>1245</v>
      </c>
      <c r="H865" s="115">
        <v>2018</v>
      </c>
      <c r="I865" s="98" t="s">
        <v>6214</v>
      </c>
      <c r="J865" s="98" t="s">
        <v>6215</v>
      </c>
      <c r="K865" s="98" t="s">
        <v>6216</v>
      </c>
      <c r="L865" s="98" t="s">
        <v>6215</v>
      </c>
      <c r="M865" s="98" t="s">
        <v>6217</v>
      </c>
      <c r="O865" s="98" t="s">
        <v>6215</v>
      </c>
      <c r="Q865" s="107">
        <v>40</v>
      </c>
      <c r="R865" s="107">
        <v>60</v>
      </c>
      <c r="S865" s="107">
        <v>100</v>
      </c>
      <c r="T865" s="98" t="s">
        <v>6215</v>
      </c>
      <c r="V865" s="98" t="s">
        <v>6218</v>
      </c>
      <c r="W865" s="98" t="s">
        <v>6268</v>
      </c>
      <c r="AB865" s="98">
        <v>4</v>
      </c>
      <c r="AC865" s="98" t="s">
        <v>6220</v>
      </c>
      <c r="AD865" s="98" t="s">
        <v>6615</v>
      </c>
      <c r="AJ865" s="18"/>
      <c r="AK865" s="18"/>
      <c r="AM865" s="98" t="s">
        <v>6215</v>
      </c>
      <c r="AN865" s="98" t="s">
        <v>6262</v>
      </c>
      <c r="AP865" s="268">
        <v>3500</v>
      </c>
      <c r="AQ865" s="113">
        <f t="shared" si="44"/>
        <v>81.247780194576833</v>
      </c>
      <c r="AR865" s="269">
        <v>5700</v>
      </c>
      <c r="AS865" s="141" t="s">
        <v>6223</v>
      </c>
      <c r="AT865" s="266">
        <v>50000</v>
      </c>
      <c r="AU865" s="269">
        <v>200000</v>
      </c>
      <c r="AV865" s="269">
        <v>50000</v>
      </c>
      <c r="AX865" s="98" t="s">
        <v>6215</v>
      </c>
      <c r="AY865" s="98" t="s">
        <v>6215</v>
      </c>
      <c r="AZ865" s="98" t="s">
        <v>6215</v>
      </c>
      <c r="BA865" s="98" t="s">
        <v>6215</v>
      </c>
      <c r="BB865" s="98" t="s">
        <v>6218</v>
      </c>
      <c r="BD865" s="98" t="s">
        <v>6281</v>
      </c>
      <c r="BF865" s="98" t="s">
        <v>6235</v>
      </c>
      <c r="BG865" s="98" t="s">
        <v>6626</v>
      </c>
    </row>
    <row r="866" spans="1:59" ht="19.5" customHeight="1" x14ac:dyDescent="0.35">
      <c r="A866" s="98" t="s">
        <v>6623</v>
      </c>
      <c r="B866" s="17">
        <v>45149.622928240744</v>
      </c>
      <c r="C866" s="98" t="s">
        <v>827</v>
      </c>
      <c r="D866" s="98" t="s">
        <v>7034</v>
      </c>
      <c r="E866" s="244" t="s">
        <v>146</v>
      </c>
      <c r="F866" s="98" t="s">
        <v>6213</v>
      </c>
      <c r="G866" s="98" t="s">
        <v>1245</v>
      </c>
      <c r="H866" s="115">
        <v>2016</v>
      </c>
      <c r="I866" s="98" t="s">
        <v>6230</v>
      </c>
      <c r="J866" s="98" t="s">
        <v>6215</v>
      </c>
      <c r="K866" s="98" t="s">
        <v>6216</v>
      </c>
      <c r="L866" s="98" t="s">
        <v>6215</v>
      </c>
      <c r="M866" s="98" t="s">
        <v>6217</v>
      </c>
      <c r="O866" s="98" t="s">
        <v>6218</v>
      </c>
      <c r="S866" s="107">
        <v>600</v>
      </c>
      <c r="T866" s="98" t="s">
        <v>6215</v>
      </c>
      <c r="V866" s="98" t="s">
        <v>6215</v>
      </c>
      <c r="W866" s="98" t="s">
        <v>6219</v>
      </c>
      <c r="AB866" s="98">
        <v>7</v>
      </c>
      <c r="AC866" s="98" t="s">
        <v>6254</v>
      </c>
      <c r="AD866" s="98" t="s">
        <v>6538</v>
      </c>
      <c r="AJ866" s="18"/>
      <c r="AK866" s="18"/>
      <c r="AN866" s="98" t="s">
        <v>6248</v>
      </c>
      <c r="AP866" s="264">
        <v>5700</v>
      </c>
      <c r="AQ866" s="113">
        <f t="shared" si="44"/>
        <v>132.31781345973943</v>
      </c>
      <c r="AR866" s="18">
        <v>10000</v>
      </c>
      <c r="AS866" s="141" t="s">
        <v>6223</v>
      </c>
      <c r="AT866" s="96"/>
      <c r="AU866" s="18"/>
      <c r="AV866" s="18"/>
      <c r="AX866" s="98" t="s">
        <v>6215</v>
      </c>
      <c r="AY866" s="98" t="s">
        <v>6215</v>
      </c>
      <c r="AZ866" s="98" t="s">
        <v>6215</v>
      </c>
      <c r="BA866" s="98" t="s">
        <v>6215</v>
      </c>
      <c r="BB866" s="98" t="s">
        <v>6218</v>
      </c>
      <c r="BD866" s="98" t="s">
        <v>7835</v>
      </c>
      <c r="BF866" s="98" t="s">
        <v>6235</v>
      </c>
      <c r="BG866" s="98" t="s">
        <v>7836</v>
      </c>
    </row>
    <row r="867" spans="1:59" x14ac:dyDescent="0.35">
      <c r="A867" s="98" t="s">
        <v>9609</v>
      </c>
      <c r="B867" s="17">
        <v>45496.700949074075</v>
      </c>
      <c r="C867" s="281" t="s">
        <v>4140</v>
      </c>
      <c r="D867" t="s">
        <v>9772</v>
      </c>
      <c r="E867" s="98" t="s">
        <v>2680</v>
      </c>
      <c r="F867" t="s">
        <v>6629</v>
      </c>
      <c r="G867" t="s">
        <v>1245</v>
      </c>
      <c r="H867" s="115">
        <v>2018</v>
      </c>
      <c r="I867" t="s">
        <v>6294</v>
      </c>
      <c r="J867" t="s">
        <v>6215</v>
      </c>
      <c r="K867" t="s">
        <v>6216</v>
      </c>
      <c r="L867" t="s">
        <v>6218</v>
      </c>
      <c r="M867" t="s">
        <v>6267</v>
      </c>
      <c r="O867" t="s">
        <v>6215</v>
      </c>
      <c r="S867" s="107">
        <v>227</v>
      </c>
      <c r="T867" s="98" t="s">
        <v>6215</v>
      </c>
      <c r="U867" t="s">
        <v>7390</v>
      </c>
      <c r="V867" t="s">
        <v>6215</v>
      </c>
      <c r="W867" t="s">
        <v>6268</v>
      </c>
      <c r="Y867" s="98">
        <v>6</v>
      </c>
      <c r="Z867" s="98">
        <v>6</v>
      </c>
      <c r="AA867" s="98">
        <v>3</v>
      </c>
      <c r="AB867" s="98">
        <f>Y867+Z867+AA867</f>
        <v>15</v>
      </c>
      <c r="AC867" t="s">
        <v>6220</v>
      </c>
      <c r="AD867" t="s">
        <v>9773</v>
      </c>
      <c r="AF867" s="12">
        <v>2</v>
      </c>
      <c r="AG867" s="12">
        <v>10</v>
      </c>
      <c r="AH867" s="12">
        <f>AF867+AG867</f>
        <v>12</v>
      </c>
      <c r="AJ867" s="238">
        <v>12000</v>
      </c>
      <c r="AK867" s="238">
        <v>7500</v>
      </c>
      <c r="AL867" t="s">
        <v>8267</v>
      </c>
      <c r="AM867" t="s">
        <v>6215</v>
      </c>
      <c r="AN867" t="s">
        <v>6262</v>
      </c>
      <c r="AP867" s="238">
        <v>5000</v>
      </c>
      <c r="AQ867" s="113">
        <f t="shared" si="44"/>
        <v>116.06825742082405</v>
      </c>
      <c r="AR867" s="238">
        <v>7000</v>
      </c>
      <c r="AS867" s="141" t="s">
        <v>6223</v>
      </c>
      <c r="AT867" s="310">
        <v>1362100</v>
      </c>
      <c r="AU867" s="238">
        <v>450000</v>
      </c>
      <c r="AV867" s="238">
        <v>50000</v>
      </c>
      <c r="AX867" t="s">
        <v>6215</v>
      </c>
      <c r="AY867" t="s">
        <v>6215</v>
      </c>
      <c r="AZ867" t="s">
        <v>6215</v>
      </c>
      <c r="BA867" t="s">
        <v>6215</v>
      </c>
      <c r="BB867" t="s">
        <v>6218</v>
      </c>
      <c r="BC867" t="s">
        <v>9774</v>
      </c>
      <c r="BD867" t="s">
        <v>9775</v>
      </c>
      <c r="BE867" t="s">
        <v>6218</v>
      </c>
      <c r="BF867" t="s">
        <v>9776</v>
      </c>
    </row>
    <row r="868" spans="1:59" x14ac:dyDescent="0.35">
      <c r="A868" s="98" t="s">
        <v>10539</v>
      </c>
      <c r="B868" s="17">
        <v>45626.713437500002</v>
      </c>
      <c r="C868" s="154" t="s">
        <v>3889</v>
      </c>
      <c r="D868" s="154" t="s">
        <v>10655</v>
      </c>
      <c r="E868" s="244" t="s">
        <v>2680</v>
      </c>
      <c r="F868" s="154" t="s">
        <v>6629</v>
      </c>
      <c r="G868" s="154" t="s">
        <v>1245</v>
      </c>
      <c r="H868" s="115">
        <v>2022</v>
      </c>
      <c r="I868" s="154" t="s">
        <v>6294</v>
      </c>
      <c r="J868" s="154" t="s">
        <v>6215</v>
      </c>
      <c r="K868" s="154" t="s">
        <v>6216</v>
      </c>
      <c r="L868" s="154" t="s">
        <v>6215</v>
      </c>
      <c r="M868" s="154" t="s">
        <v>6267</v>
      </c>
      <c r="O868" s="154" t="s">
        <v>6215</v>
      </c>
      <c r="Q868" s="243">
        <v>120</v>
      </c>
      <c r="R868" s="243">
        <v>100</v>
      </c>
      <c r="S868" s="243">
        <f>Q868+R868</f>
        <v>220</v>
      </c>
      <c r="T868" s="154" t="s">
        <v>6215</v>
      </c>
      <c r="U868" s="154" t="s">
        <v>7390</v>
      </c>
      <c r="V868" s="154" t="s">
        <v>6215</v>
      </c>
      <c r="W868" s="154" t="s">
        <v>6219</v>
      </c>
      <c r="Y868" s="244">
        <v>4</v>
      </c>
      <c r="Z868" s="244">
        <v>4</v>
      </c>
      <c r="AA868" s="244">
        <v>2</v>
      </c>
      <c r="AB868" s="98">
        <f>SUM(Y868:AA868)</f>
        <v>10</v>
      </c>
      <c r="AC868" s="154" t="s">
        <v>6220</v>
      </c>
      <c r="AD868" s="154" t="s">
        <v>10656</v>
      </c>
      <c r="AF868" s="315">
        <v>2</v>
      </c>
      <c r="AG868" s="315">
        <v>7</v>
      </c>
      <c r="AH868" s="12">
        <f>SUM(AF868:AG868)</f>
        <v>9</v>
      </c>
      <c r="AJ868" s="316">
        <v>10000</v>
      </c>
      <c r="AK868" s="316">
        <v>6000</v>
      </c>
      <c r="AL868" s="154" t="s">
        <v>6474</v>
      </c>
      <c r="AM868" s="154" t="s">
        <v>6215</v>
      </c>
      <c r="AN868" s="154" t="s">
        <v>6262</v>
      </c>
      <c r="AP868" s="316">
        <v>4000</v>
      </c>
      <c r="AQ868" s="113">
        <f t="shared" si="44"/>
        <v>92.85460593665924</v>
      </c>
      <c r="AR868" s="316">
        <v>6000</v>
      </c>
      <c r="AS868" s="141" t="s">
        <v>6223</v>
      </c>
      <c r="AT868" s="316">
        <v>50000</v>
      </c>
      <c r="AU868" s="316">
        <v>150000</v>
      </c>
      <c r="AV868" s="316">
        <v>80000</v>
      </c>
      <c r="AX868" s="154" t="s">
        <v>6215</v>
      </c>
      <c r="AY868" s="154" t="s">
        <v>6215</v>
      </c>
      <c r="AZ868" s="154" t="s">
        <v>6215</v>
      </c>
      <c r="BA868" s="154" t="s">
        <v>6215</v>
      </c>
      <c r="BB868" s="154" t="s">
        <v>6215</v>
      </c>
      <c r="BC868" s="154" t="s">
        <v>9188</v>
      </c>
      <c r="BD868" s="154" t="s">
        <v>6774</v>
      </c>
      <c r="BE868" s="154" t="s">
        <v>6218</v>
      </c>
      <c r="BF868" s="154" t="s">
        <v>9183</v>
      </c>
    </row>
    <row r="869" spans="1:59" x14ac:dyDescent="0.35">
      <c r="A869" s="98" t="s">
        <v>9861</v>
      </c>
      <c r="B869" s="17">
        <v>45503.769756944443</v>
      </c>
      <c r="C869" t="s">
        <v>2727</v>
      </c>
      <c r="D869" t="s">
        <v>9903</v>
      </c>
      <c r="E869" s="244" t="s">
        <v>281</v>
      </c>
      <c r="F869" t="s">
        <v>6323</v>
      </c>
      <c r="G869" t="s">
        <v>1248</v>
      </c>
      <c r="H869" s="115">
        <v>2016</v>
      </c>
      <c r="I869" t="s">
        <v>6214</v>
      </c>
      <c r="J869" t="s">
        <v>6215</v>
      </c>
      <c r="K869" t="s">
        <v>6216</v>
      </c>
      <c r="L869" t="s">
        <v>6215</v>
      </c>
      <c r="M869" t="s">
        <v>6267</v>
      </c>
      <c r="O869" t="s">
        <v>6218</v>
      </c>
      <c r="S869" s="107">
        <v>120</v>
      </c>
      <c r="T869" s="98" t="s">
        <v>6215</v>
      </c>
      <c r="U869" t="s">
        <v>7390</v>
      </c>
      <c r="V869" t="s">
        <v>6215</v>
      </c>
      <c r="W869" t="s">
        <v>6296</v>
      </c>
      <c r="Y869" s="98">
        <v>2</v>
      </c>
      <c r="Z869" s="98">
        <v>2</v>
      </c>
      <c r="AA869" s="98">
        <v>2</v>
      </c>
      <c r="AB869" s="98">
        <f>Y869+Z869+AA869</f>
        <v>6</v>
      </c>
      <c r="AC869" t="s">
        <v>6220</v>
      </c>
      <c r="AD869" t="s">
        <v>9904</v>
      </c>
      <c r="AF869" s="12">
        <v>9</v>
      </c>
      <c r="AG869" s="12">
        <v>3</v>
      </c>
      <c r="AH869" s="12">
        <f>AF869+AG869</f>
        <v>12</v>
      </c>
      <c r="AJ869" s="238">
        <v>8000</v>
      </c>
      <c r="AK869" s="238">
        <v>6000</v>
      </c>
      <c r="AL869" t="s">
        <v>9905</v>
      </c>
      <c r="AM869" t="s">
        <v>6215</v>
      </c>
      <c r="AN869" t="s">
        <v>6262</v>
      </c>
      <c r="AP869" s="238">
        <v>3000</v>
      </c>
      <c r="AQ869" s="113">
        <f t="shared" si="44"/>
        <v>69.640954452494427</v>
      </c>
      <c r="AR869" s="238">
        <v>6700</v>
      </c>
      <c r="AS869" s="141" t="s">
        <v>6223</v>
      </c>
      <c r="AT869" s="238">
        <v>20000</v>
      </c>
      <c r="AU869" s="238">
        <v>240000</v>
      </c>
      <c r="AV869" s="238">
        <v>140000</v>
      </c>
      <c r="AX869" t="s">
        <v>6215</v>
      </c>
      <c r="AY869" t="s">
        <v>6215</v>
      </c>
      <c r="AZ869" t="s">
        <v>6215</v>
      </c>
      <c r="BA869" t="s">
        <v>6215</v>
      </c>
      <c r="BB869" t="s">
        <v>6215</v>
      </c>
      <c r="BC869" t="s">
        <v>8572</v>
      </c>
      <c r="BD869" t="s">
        <v>9906</v>
      </c>
      <c r="BE869" t="s">
        <v>6215</v>
      </c>
      <c r="BF869" t="s">
        <v>9907</v>
      </c>
    </row>
    <row r="870" spans="1:59" x14ac:dyDescent="0.35">
      <c r="A870" s="98" t="s">
        <v>9221</v>
      </c>
      <c r="B870" s="17">
        <v>45429.778634259259</v>
      </c>
      <c r="C870" t="s">
        <v>2254</v>
      </c>
      <c r="D870" t="s">
        <v>9197</v>
      </c>
      <c r="E870" s="98" t="s">
        <v>32</v>
      </c>
      <c r="F870" t="s">
        <v>6213</v>
      </c>
      <c r="G870" t="s">
        <v>1245</v>
      </c>
      <c r="H870" s="115">
        <v>2010</v>
      </c>
      <c r="I870" t="s">
        <v>6230</v>
      </c>
      <c r="J870" t="s">
        <v>6215</v>
      </c>
      <c r="K870" t="s">
        <v>6216</v>
      </c>
      <c r="L870" t="s">
        <v>6215</v>
      </c>
      <c r="M870" t="s">
        <v>6217</v>
      </c>
      <c r="N870"/>
      <c r="O870" t="s">
        <v>6218</v>
      </c>
      <c r="S870" s="107">
        <v>238</v>
      </c>
      <c r="T870" s="98" t="s">
        <v>6215</v>
      </c>
      <c r="U870" t="s">
        <v>7390</v>
      </c>
      <c r="V870" t="s">
        <v>6215</v>
      </c>
      <c r="W870" t="s">
        <v>6219</v>
      </c>
      <c r="Y870" s="98">
        <v>7</v>
      </c>
      <c r="Z870" s="98">
        <v>8</v>
      </c>
      <c r="AA870" s="98">
        <v>2</v>
      </c>
      <c r="AB870" s="98">
        <f>Y870+Z870+AA870</f>
        <v>17</v>
      </c>
      <c r="AC870" t="s">
        <v>6220</v>
      </c>
      <c r="AD870" t="s">
        <v>9198</v>
      </c>
      <c r="AF870" s="12">
        <v>8</v>
      </c>
      <c r="AG870" s="12">
        <v>10</v>
      </c>
      <c r="AH870" s="12">
        <f>AF870+AG870</f>
        <v>18</v>
      </c>
      <c r="AJ870" s="238">
        <v>25000</v>
      </c>
      <c r="AK870" s="238">
        <v>10000</v>
      </c>
      <c r="AL870" t="s">
        <v>7392</v>
      </c>
      <c r="AM870" t="s">
        <v>6215</v>
      </c>
      <c r="AN870" t="s">
        <v>6233</v>
      </c>
      <c r="AP870" s="113">
        <v>10000</v>
      </c>
      <c r="AQ870" s="113">
        <f t="shared" si="44"/>
        <v>232.13651484164811</v>
      </c>
      <c r="AR870" s="113">
        <v>16000</v>
      </c>
      <c r="AS870" s="141" t="s">
        <v>6223</v>
      </c>
      <c r="AT870" s="307">
        <v>5500</v>
      </c>
      <c r="AU870" s="238">
        <v>850000</v>
      </c>
      <c r="AV870" s="238">
        <v>650000</v>
      </c>
      <c r="AX870" t="s">
        <v>6215</v>
      </c>
      <c r="AY870" t="s">
        <v>6215</v>
      </c>
      <c r="AZ870" t="s">
        <v>6215</v>
      </c>
      <c r="BA870" t="s">
        <v>6215</v>
      </c>
      <c r="BB870" t="s">
        <v>6218</v>
      </c>
      <c r="BC870" t="s">
        <v>8623</v>
      </c>
      <c r="BD870" t="s">
        <v>9199</v>
      </c>
      <c r="BE870" t="s">
        <v>6218</v>
      </c>
      <c r="BF870" t="s">
        <v>8623</v>
      </c>
    </row>
    <row r="871" spans="1:59" x14ac:dyDescent="0.35">
      <c r="A871" s="98" t="s">
        <v>7834</v>
      </c>
      <c r="B871" s="17">
        <v>45113.446377314816</v>
      </c>
      <c r="C871" s="98" t="s">
        <v>2832</v>
      </c>
      <c r="D871" t="s">
        <v>7218</v>
      </c>
      <c r="E871" s="98" t="s">
        <v>131</v>
      </c>
      <c r="F871" s="98" t="s">
        <v>6581</v>
      </c>
      <c r="G871" s="98" t="s">
        <v>1245</v>
      </c>
      <c r="H871" s="115">
        <v>2005</v>
      </c>
      <c r="I871" s="98" t="s">
        <v>6214</v>
      </c>
      <c r="J871" s="98" t="s">
        <v>6215</v>
      </c>
      <c r="K871" s="98" t="s">
        <v>6216</v>
      </c>
      <c r="L871" s="98" t="s">
        <v>6218</v>
      </c>
      <c r="M871" s="98" t="s">
        <v>6267</v>
      </c>
      <c r="O871" s="98" t="s">
        <v>6218</v>
      </c>
      <c r="S871" s="107">
        <v>175</v>
      </c>
      <c r="T871" s="98" t="s">
        <v>6215</v>
      </c>
      <c r="V871" s="98" t="s">
        <v>6218</v>
      </c>
      <c r="W871" s="98" t="s">
        <v>6219</v>
      </c>
      <c r="AB871" s="98">
        <v>8</v>
      </c>
      <c r="AC871" s="98" t="s">
        <v>6220</v>
      </c>
      <c r="AD871" s="98" t="s">
        <v>7219</v>
      </c>
      <c r="AJ871" s="18"/>
      <c r="AK871" s="18"/>
      <c r="AN871" s="98" t="s">
        <v>6262</v>
      </c>
      <c r="AP871" s="268">
        <v>5800</v>
      </c>
      <c r="AQ871" s="113">
        <f t="shared" si="44"/>
        <v>134.6391786081559</v>
      </c>
      <c r="AR871" s="269">
        <v>7200</v>
      </c>
      <c r="AS871" s="141" t="s">
        <v>6223</v>
      </c>
      <c r="AT871" s="267">
        <v>17750</v>
      </c>
      <c r="AU871" s="269">
        <v>180000</v>
      </c>
      <c r="AV871" s="269">
        <v>100000</v>
      </c>
      <c r="AX871" s="98" t="s">
        <v>6215</v>
      </c>
      <c r="AY871" s="98" t="s">
        <v>6215</v>
      </c>
      <c r="AZ871" s="98" t="s">
        <v>6215</v>
      </c>
      <c r="BA871" s="98" t="s">
        <v>6215</v>
      </c>
      <c r="BB871" s="98" t="s">
        <v>6218</v>
      </c>
      <c r="BD871" s="98" t="s">
        <v>7220</v>
      </c>
      <c r="BF871" s="98" t="s">
        <v>6218</v>
      </c>
      <c r="BG871" s="98" t="s">
        <v>7221</v>
      </c>
    </row>
    <row r="872" spans="1:59" x14ac:dyDescent="0.35">
      <c r="A872" s="98" t="s">
        <v>10997</v>
      </c>
      <c r="B872" s="117">
        <v>45736.639953703707</v>
      </c>
      <c r="C872" s="154" t="s">
        <v>4452</v>
      </c>
      <c r="D872" s="154" t="s">
        <v>11032</v>
      </c>
      <c r="E872" s="98" t="s">
        <v>131</v>
      </c>
      <c r="F872" s="154" t="s">
        <v>6581</v>
      </c>
      <c r="G872" s="154" t="s">
        <v>1248</v>
      </c>
      <c r="H872" s="115">
        <v>2008</v>
      </c>
      <c r="I872" s="154" t="s">
        <v>6294</v>
      </c>
      <c r="J872" s="154" t="s">
        <v>6215</v>
      </c>
      <c r="K872" s="154" t="s">
        <v>6216</v>
      </c>
      <c r="L872" s="154" t="s">
        <v>6215</v>
      </c>
      <c r="M872" s="154" t="s">
        <v>6217</v>
      </c>
      <c r="O872" s="154" t="s">
        <v>6215</v>
      </c>
      <c r="Q872" s="107">
        <v>115</v>
      </c>
      <c r="R872" s="107">
        <v>105</v>
      </c>
      <c r="S872" s="107">
        <v>220</v>
      </c>
      <c r="T872" s="154" t="s">
        <v>6215</v>
      </c>
      <c r="U872" s="154" t="s">
        <v>7390</v>
      </c>
      <c r="V872" s="154" t="s">
        <v>6215</v>
      </c>
      <c r="W872" s="154" t="s">
        <v>6219</v>
      </c>
      <c r="Y872" s="98">
        <v>3</v>
      </c>
      <c r="Z872" s="98">
        <v>3</v>
      </c>
      <c r="AA872" s="98">
        <v>1</v>
      </c>
      <c r="AB872" s="98">
        <f>Y872+Z872+AA872</f>
        <v>7</v>
      </c>
      <c r="AC872" s="154" t="s">
        <v>6231</v>
      </c>
      <c r="AD872" s="154" t="s">
        <v>11033</v>
      </c>
      <c r="AF872" s="315">
        <v>7</v>
      </c>
      <c r="AG872" s="315">
        <v>6</v>
      </c>
      <c r="AH872" s="12">
        <f>SUM(AF872:AG872)</f>
        <v>13</v>
      </c>
      <c r="AJ872" s="316">
        <v>35000</v>
      </c>
      <c r="AK872" s="316">
        <v>250000</v>
      </c>
      <c r="AL872" s="154" t="s">
        <v>7392</v>
      </c>
      <c r="AM872" s="154" t="s">
        <v>6215</v>
      </c>
      <c r="AN872" s="154" t="s">
        <v>6233</v>
      </c>
      <c r="AP872" s="316">
        <v>5500</v>
      </c>
      <c r="AQ872" s="113">
        <f t="shared" si="44"/>
        <v>127.67508316290645</v>
      </c>
      <c r="AR872" s="316"/>
      <c r="AS872" s="141" t="s">
        <v>6223</v>
      </c>
      <c r="AT872" s="316">
        <v>500000</v>
      </c>
      <c r="AU872" s="316">
        <v>1000</v>
      </c>
      <c r="AV872" s="316">
        <v>50000</v>
      </c>
      <c r="AX872" s="154" t="s">
        <v>6215</v>
      </c>
      <c r="AY872" s="154" t="s">
        <v>6215</v>
      </c>
      <c r="AZ872" s="154" t="s">
        <v>6215</v>
      </c>
      <c r="BA872" s="154" t="s">
        <v>6215</v>
      </c>
      <c r="BB872" s="154" t="s">
        <v>6215</v>
      </c>
      <c r="BC872" s="154" t="s">
        <v>11034</v>
      </c>
      <c r="BD872" s="154" t="s">
        <v>11035</v>
      </c>
      <c r="BE872" s="154" t="s">
        <v>6218</v>
      </c>
      <c r="BF872" s="154" t="s">
        <v>11036</v>
      </c>
    </row>
    <row r="873" spans="1:59" x14ac:dyDescent="0.35">
      <c r="A873" s="98" t="s">
        <v>11151</v>
      </c>
      <c r="B873" s="117">
        <v>45751.445636574077</v>
      </c>
      <c r="C873" s="278" t="s">
        <v>4946</v>
      </c>
      <c r="D873" s="98" t="s">
        <v>11198</v>
      </c>
      <c r="E873" s="244" t="s">
        <v>135</v>
      </c>
      <c r="F873" s="98" t="s">
        <v>6581</v>
      </c>
      <c r="G873" s="98" t="s">
        <v>1248</v>
      </c>
      <c r="H873" s="98">
        <v>2000</v>
      </c>
      <c r="I873" s="98" t="s">
        <v>6294</v>
      </c>
      <c r="J873" s="98" t="s">
        <v>6215</v>
      </c>
      <c r="K873" s="98" t="s">
        <v>6216</v>
      </c>
      <c r="L873" s="98" t="s">
        <v>6215</v>
      </c>
      <c r="M873" s="98" t="s">
        <v>6267</v>
      </c>
      <c r="O873" s="98" t="s">
        <v>6215</v>
      </c>
      <c r="Q873" s="129">
        <v>62.4</v>
      </c>
      <c r="R873" s="129">
        <v>67.600000000000009</v>
      </c>
      <c r="S873" s="107">
        <v>130</v>
      </c>
      <c r="T873" s="98" t="s">
        <v>6215</v>
      </c>
      <c r="U873" s="98" t="s">
        <v>7390</v>
      </c>
      <c r="V873" s="98" t="s">
        <v>6215</v>
      </c>
      <c r="W873" s="98" t="s">
        <v>6296</v>
      </c>
      <c r="Y873" s="98" t="s">
        <v>6991</v>
      </c>
      <c r="Z873" s="98" t="s">
        <v>6991</v>
      </c>
      <c r="AA873" s="98" t="s">
        <v>6992</v>
      </c>
      <c r="AB873" s="98">
        <f>Y873+Z873+AA873</f>
        <v>8</v>
      </c>
      <c r="AC873" s="154" t="s">
        <v>6220</v>
      </c>
      <c r="AD873" s="154" t="s">
        <v>11199</v>
      </c>
      <c r="AF873" s="12" t="s">
        <v>6944</v>
      </c>
      <c r="AG873" s="12" t="s">
        <v>11143</v>
      </c>
      <c r="AH873" s="12">
        <f>AF873+AG873</f>
        <v>9</v>
      </c>
      <c r="AJ873" s="352" t="s">
        <v>11128</v>
      </c>
      <c r="AK873" s="12" t="s">
        <v>11162</v>
      </c>
      <c r="AL873" s="98" t="s">
        <v>7392</v>
      </c>
      <c r="AM873" s="98" t="s">
        <v>6215</v>
      </c>
      <c r="AN873" s="98" t="s">
        <v>6262</v>
      </c>
      <c r="AP873" s="315">
        <v>4500</v>
      </c>
      <c r="AQ873" s="113">
        <f t="shared" si="44"/>
        <v>104.46143167874165</v>
      </c>
      <c r="AR873" s="315">
        <v>5000</v>
      </c>
      <c r="AS873" s="154" t="s">
        <v>6223</v>
      </c>
      <c r="AT873" s="12" t="s">
        <v>11200</v>
      </c>
      <c r="AU873" s="284" t="s">
        <v>11201</v>
      </c>
      <c r="AV873" s="12" t="s">
        <v>11178</v>
      </c>
      <c r="AX873" s="98" t="s">
        <v>6215</v>
      </c>
      <c r="AY873" s="98" t="s">
        <v>6215</v>
      </c>
      <c r="AZ873" s="98" t="s">
        <v>6215</v>
      </c>
      <c r="BA873" s="98" t="s">
        <v>6215</v>
      </c>
      <c r="BB873" s="98" t="s">
        <v>6218</v>
      </c>
      <c r="BC873" s="98" t="s">
        <v>10466</v>
      </c>
      <c r="BD873" s="98" t="s">
        <v>7394</v>
      </c>
      <c r="BE873" s="98" t="s">
        <v>6215</v>
      </c>
      <c r="BF873" s="98" t="s">
        <v>11202</v>
      </c>
    </row>
    <row r="874" spans="1:59" x14ac:dyDescent="0.35">
      <c r="A874" s="98" t="s">
        <v>7217</v>
      </c>
      <c r="B874" s="289">
        <v>45252.540972222203</v>
      </c>
      <c r="C874" s="242" t="s">
        <v>1992</v>
      </c>
      <c r="D874" s="242" t="s">
        <v>7322</v>
      </c>
      <c r="E874" s="141" t="s">
        <v>131</v>
      </c>
      <c r="F874" s="242" t="s">
        <v>6581</v>
      </c>
      <c r="G874" s="242" t="s">
        <v>1245</v>
      </c>
      <c r="H874" s="291">
        <v>2006</v>
      </c>
      <c r="I874" s="242" t="s">
        <v>6230</v>
      </c>
      <c r="J874" s="242" t="s">
        <v>6215</v>
      </c>
      <c r="K874" s="242" t="s">
        <v>6216</v>
      </c>
      <c r="L874" s="242" t="s">
        <v>6215</v>
      </c>
      <c r="M874" s="242" t="s">
        <v>6267</v>
      </c>
      <c r="N874" s="242"/>
      <c r="O874" s="242" t="s">
        <v>6218</v>
      </c>
      <c r="S874" s="241">
        <v>84</v>
      </c>
      <c r="T874" s="242" t="s">
        <v>6215</v>
      </c>
      <c r="U874" s="242" t="s">
        <v>6474</v>
      </c>
      <c r="V874" s="242" t="s">
        <v>6218</v>
      </c>
      <c r="W874" s="242" t="s">
        <v>6219</v>
      </c>
      <c r="Y874" s="242">
        <v>1</v>
      </c>
      <c r="Z874" s="242">
        <v>2</v>
      </c>
      <c r="AA874" s="242">
        <v>3</v>
      </c>
      <c r="AB874" s="242">
        <v>6</v>
      </c>
      <c r="AC874" s="242" t="s">
        <v>6220</v>
      </c>
      <c r="AD874" s="242" t="s">
        <v>8398</v>
      </c>
      <c r="AF874" s="290">
        <v>6</v>
      </c>
      <c r="AG874" s="290">
        <v>3</v>
      </c>
      <c r="AH874" s="290">
        <v>9</v>
      </c>
      <c r="AJ874" s="269">
        <v>20000</v>
      </c>
      <c r="AK874" s="269">
        <v>15000</v>
      </c>
      <c r="AL874" s="242" t="s">
        <v>6474</v>
      </c>
      <c r="AM874" s="242" t="s">
        <v>6215</v>
      </c>
      <c r="AN874" s="242" t="s">
        <v>6262</v>
      </c>
      <c r="AP874" s="264">
        <v>5800</v>
      </c>
      <c r="AQ874" s="113">
        <f t="shared" si="44"/>
        <v>134.6391786081559</v>
      </c>
      <c r="AR874" s="18">
        <v>12000</v>
      </c>
      <c r="AS874" s="141" t="s">
        <v>6223</v>
      </c>
      <c r="AT874" s="96"/>
      <c r="AU874" s="18"/>
      <c r="AV874" s="18"/>
      <c r="AX874" s="242" t="s">
        <v>6215</v>
      </c>
      <c r="AY874" s="242" t="s">
        <v>6215</v>
      </c>
      <c r="AZ874" s="242" t="s">
        <v>6215</v>
      </c>
      <c r="BA874" s="242" t="s">
        <v>6215</v>
      </c>
      <c r="BB874" s="242" t="s">
        <v>6218</v>
      </c>
      <c r="BC874" s="242" t="s">
        <v>8399</v>
      </c>
      <c r="BD874" s="242" t="s">
        <v>6774</v>
      </c>
      <c r="BE874" s="242" t="s">
        <v>6218</v>
      </c>
      <c r="BF874" s="242" t="s">
        <v>6218</v>
      </c>
      <c r="BG874" s="98" t="s">
        <v>8400</v>
      </c>
    </row>
    <row r="875" spans="1:59" x14ac:dyDescent="0.35">
      <c r="A875" s="98" t="s">
        <v>8810</v>
      </c>
      <c r="B875" s="17">
        <v>45322.405740740702</v>
      </c>
      <c r="C875" s="141" t="s">
        <v>104</v>
      </c>
      <c r="D875" s="141" t="s">
        <v>8664</v>
      </c>
      <c r="E875" s="141" t="s">
        <v>102</v>
      </c>
      <c r="F875" s="141" t="s">
        <v>6213</v>
      </c>
      <c r="G875" s="141" t="s">
        <v>1245</v>
      </c>
      <c r="H875" s="288">
        <v>2019</v>
      </c>
      <c r="I875" s="141" t="s">
        <v>6230</v>
      </c>
      <c r="J875" s="141" t="s">
        <v>6215</v>
      </c>
      <c r="K875" s="141" t="s">
        <v>6216</v>
      </c>
      <c r="L875" s="141" t="s">
        <v>6215</v>
      </c>
      <c r="M875" s="141" t="s">
        <v>6217</v>
      </c>
      <c r="N875" s="141"/>
      <c r="O875" s="141" t="s">
        <v>6215</v>
      </c>
      <c r="Q875" s="237"/>
      <c r="R875" s="237"/>
      <c r="S875" s="237">
        <v>135</v>
      </c>
      <c r="T875" s="141" t="s">
        <v>6215</v>
      </c>
      <c r="U875" s="141" t="s">
        <v>7390</v>
      </c>
      <c r="V875" s="141" t="s">
        <v>6215</v>
      </c>
      <c r="W875" s="141" t="s">
        <v>6219</v>
      </c>
      <c r="Y875" s="141">
        <v>2</v>
      </c>
      <c r="Z875" s="141">
        <v>2</v>
      </c>
      <c r="AA875" s="141">
        <v>1</v>
      </c>
      <c r="AB875" s="141">
        <f>SUM(Y875:AA875)</f>
        <v>5</v>
      </c>
      <c r="AC875" s="141" t="s">
        <v>6220</v>
      </c>
      <c r="AD875" s="141" t="s">
        <v>8665</v>
      </c>
      <c r="AF875" s="286">
        <v>4</v>
      </c>
      <c r="AG875" s="286">
        <v>5</v>
      </c>
      <c r="AH875" s="12">
        <f>SUM(AF875:AG875)</f>
        <v>9</v>
      </c>
      <c r="AJ875" s="273">
        <v>30000</v>
      </c>
      <c r="AK875" s="273">
        <v>15000</v>
      </c>
      <c r="AL875" s="141" t="s">
        <v>7392</v>
      </c>
      <c r="AM875" s="141" t="s">
        <v>6215</v>
      </c>
      <c r="AN875" s="141" t="s">
        <v>6896</v>
      </c>
      <c r="AP875" s="297">
        <v>7500</v>
      </c>
      <c r="AQ875" s="113">
        <f t="shared" si="44"/>
        <v>174.10238613123607</v>
      </c>
      <c r="AR875" s="273">
        <v>23300</v>
      </c>
      <c r="AS875" s="141" t="s">
        <v>6223</v>
      </c>
      <c r="AT875" s="270">
        <v>150000</v>
      </c>
      <c r="AU875" s="273">
        <v>300000</v>
      </c>
      <c r="AV875" s="273">
        <v>60000</v>
      </c>
      <c r="AX875" s="141" t="s">
        <v>6215</v>
      </c>
      <c r="AY875" s="141" t="s">
        <v>6215</v>
      </c>
      <c r="AZ875" s="141" t="s">
        <v>6215</v>
      </c>
      <c r="BA875" s="141" t="s">
        <v>6215</v>
      </c>
      <c r="BB875" s="141" t="s">
        <v>6218</v>
      </c>
      <c r="BC875" s="141" t="s">
        <v>8666</v>
      </c>
      <c r="BD875" s="141" t="s">
        <v>8667</v>
      </c>
      <c r="BE875" s="141" t="s">
        <v>6218</v>
      </c>
      <c r="BF875" s="141" t="s">
        <v>6235</v>
      </c>
      <c r="BG875" s="98" t="s">
        <v>8668</v>
      </c>
    </row>
    <row r="876" spans="1:59" x14ac:dyDescent="0.35">
      <c r="A876" s="98" t="s">
        <v>9790</v>
      </c>
      <c r="B876" s="17">
        <v>45497.705231481479</v>
      </c>
      <c r="C876" t="s">
        <v>2689</v>
      </c>
      <c r="D876" t="s">
        <v>9788</v>
      </c>
      <c r="E876" s="244" t="s">
        <v>223</v>
      </c>
      <c r="F876" t="s">
        <v>6286</v>
      </c>
      <c r="G876" t="s">
        <v>1245</v>
      </c>
      <c r="H876" s="115">
        <v>2010</v>
      </c>
      <c r="I876" t="s">
        <v>6214</v>
      </c>
      <c r="J876" t="s">
        <v>6215</v>
      </c>
      <c r="K876" t="s">
        <v>6216</v>
      </c>
      <c r="L876" t="s">
        <v>6218</v>
      </c>
      <c r="M876" t="s">
        <v>6231</v>
      </c>
      <c r="O876" t="s">
        <v>6215</v>
      </c>
      <c r="S876" s="107">
        <v>103</v>
      </c>
      <c r="T876" s="98" t="s">
        <v>6215</v>
      </c>
      <c r="U876" t="s">
        <v>7390</v>
      </c>
      <c r="V876" t="s">
        <v>6218</v>
      </c>
      <c r="W876" t="s">
        <v>6268</v>
      </c>
      <c r="Y876" s="98">
        <v>2</v>
      </c>
      <c r="Z876" s="98">
        <v>2</v>
      </c>
      <c r="AA876" s="98">
        <v>2</v>
      </c>
      <c r="AB876" s="98">
        <f>Y876+Z876+AA876</f>
        <v>6</v>
      </c>
      <c r="AC876" t="s">
        <v>6220</v>
      </c>
      <c r="AD876" t="s">
        <v>8431</v>
      </c>
      <c r="AF876" s="12">
        <v>2</v>
      </c>
      <c r="AG876" s="12">
        <v>6</v>
      </c>
      <c r="AH876" s="12">
        <f>AF876+AG876</f>
        <v>8</v>
      </c>
      <c r="AJ876" s="238">
        <v>15000</v>
      </c>
      <c r="AK876" s="238">
        <v>10000</v>
      </c>
      <c r="AL876" t="s">
        <v>8449</v>
      </c>
      <c r="AM876" t="s">
        <v>6215</v>
      </c>
      <c r="AN876" t="s">
        <v>6233</v>
      </c>
      <c r="AP876" s="238">
        <v>6500</v>
      </c>
      <c r="AQ876" s="113">
        <f t="shared" si="44"/>
        <v>150.88873464707126</v>
      </c>
      <c r="AR876" s="238">
        <v>15000</v>
      </c>
      <c r="AS876" s="141" t="s">
        <v>6223</v>
      </c>
      <c r="AT876" s="238">
        <v>25000</v>
      </c>
      <c r="AU876" s="238">
        <v>150000</v>
      </c>
      <c r="AV876" s="238">
        <v>100000</v>
      </c>
      <c r="AX876" t="s">
        <v>6215</v>
      </c>
      <c r="AY876" t="s">
        <v>6218</v>
      </c>
      <c r="AZ876" t="s">
        <v>6218</v>
      </c>
      <c r="BA876" t="s">
        <v>6218</v>
      </c>
      <c r="BB876" t="s">
        <v>6218</v>
      </c>
      <c r="BC876" t="s">
        <v>8732</v>
      </c>
      <c r="BD876" t="s">
        <v>9789</v>
      </c>
      <c r="BE876" t="s">
        <v>6218</v>
      </c>
      <c r="BF876" t="s">
        <v>6218</v>
      </c>
    </row>
    <row r="877" spans="1:59" x14ac:dyDescent="0.35">
      <c r="A877" s="98" t="s">
        <v>11569</v>
      </c>
      <c r="B877" s="117">
        <v>45878</v>
      </c>
      <c r="C877" s="154" t="s">
        <v>5901</v>
      </c>
      <c r="D877" s="154" t="s">
        <v>11656</v>
      </c>
      <c r="E877" t="s">
        <v>14</v>
      </c>
      <c r="F877" s="154" t="s">
        <v>6213</v>
      </c>
      <c r="G877" s="154" t="s">
        <v>1245</v>
      </c>
      <c r="H877" s="115">
        <v>2022</v>
      </c>
      <c r="I877" s="154" t="s">
        <v>6230</v>
      </c>
      <c r="J877" s="154" t="s">
        <v>6218</v>
      </c>
      <c r="K877" s="154" t="s">
        <v>6216</v>
      </c>
      <c r="L877" s="154" t="s">
        <v>6215</v>
      </c>
      <c r="M877" s="154" t="s">
        <v>6217</v>
      </c>
      <c r="O877" s="154" t="s">
        <v>6215</v>
      </c>
      <c r="Q877" s="129">
        <v>65</v>
      </c>
      <c r="R877" s="129">
        <v>69</v>
      </c>
      <c r="S877" s="107">
        <v>134</v>
      </c>
      <c r="T877" s="154" t="s">
        <v>6215</v>
      </c>
      <c r="U877" s="154" t="s">
        <v>6474</v>
      </c>
      <c r="V877" s="154" t="s">
        <v>6215</v>
      </c>
      <c r="W877" s="154" t="s">
        <v>6219</v>
      </c>
      <c r="Y877" s="244">
        <v>2</v>
      </c>
      <c r="Z877" s="244">
        <v>2</v>
      </c>
      <c r="AA877" s="244">
        <v>1</v>
      </c>
      <c r="AB877" s="244">
        <v>5</v>
      </c>
      <c r="AC877" s="154" t="s">
        <v>6220</v>
      </c>
      <c r="AD877" s="154" t="s">
        <v>9122</v>
      </c>
      <c r="AF877" s="154">
        <v>1</v>
      </c>
      <c r="AG877" s="154">
        <v>5</v>
      </c>
      <c r="AH877" s="154">
        <v>6</v>
      </c>
      <c r="AJ877" s="154">
        <v>20000</v>
      </c>
      <c r="AK877" s="154">
        <v>10000</v>
      </c>
      <c r="AL877" s="154" t="s">
        <v>7392</v>
      </c>
      <c r="AM877" s="154" t="s">
        <v>6215</v>
      </c>
      <c r="AN877" s="154" t="s">
        <v>6233</v>
      </c>
      <c r="AP877" s="154">
        <v>9500</v>
      </c>
      <c r="AQ877" s="113">
        <f>(AP877*3)/129.2424</f>
        <v>220.51586785760711</v>
      </c>
      <c r="AR877" s="154">
        <v>14000</v>
      </c>
      <c r="AS877" s="154" t="s">
        <v>6223</v>
      </c>
      <c r="AT877" s="154">
        <v>50000</v>
      </c>
      <c r="AU877" s="154">
        <v>600000</v>
      </c>
      <c r="AV877" s="154">
        <v>480000</v>
      </c>
      <c r="AW877" s="154"/>
      <c r="AX877" s="154" t="s">
        <v>6215</v>
      </c>
      <c r="AY877" s="154" t="s">
        <v>6215</v>
      </c>
      <c r="AZ877" s="154" t="s">
        <v>6215</v>
      </c>
      <c r="BA877" s="154" t="s">
        <v>6215</v>
      </c>
      <c r="BB877" s="154" t="s">
        <v>6215</v>
      </c>
      <c r="BC877" s="154" t="s">
        <v>9150</v>
      </c>
      <c r="BD877" s="154" t="s">
        <v>11657</v>
      </c>
      <c r="BE877" s="154" t="s">
        <v>6215</v>
      </c>
      <c r="BF877" s="154" t="s">
        <v>6235</v>
      </c>
    </row>
    <row r="878" spans="1:59" x14ac:dyDescent="0.35">
      <c r="A878" s="98" t="s">
        <v>10672</v>
      </c>
      <c r="B878" s="334">
        <v>45686.689305555556</v>
      </c>
      <c r="C878" s="281" t="s">
        <v>4056</v>
      </c>
      <c r="D878" s="281" t="s">
        <v>10797</v>
      </c>
      <c r="E878" s="244" t="s">
        <v>1987</v>
      </c>
      <c r="F878" s="281" t="s">
        <v>6334</v>
      </c>
      <c r="G878" s="281" t="s">
        <v>1245</v>
      </c>
      <c r="H878" s="335">
        <v>2008</v>
      </c>
      <c r="I878" s="281" t="s">
        <v>6294</v>
      </c>
      <c r="J878" s="281" t="s">
        <v>6215</v>
      </c>
      <c r="K878" s="281" t="s">
        <v>6245</v>
      </c>
      <c r="L878" s="281" t="s">
        <v>6215</v>
      </c>
      <c r="M878" s="281" t="s">
        <v>6267</v>
      </c>
      <c r="O878" s="281" t="s">
        <v>6215</v>
      </c>
      <c r="Q878" s="319">
        <v>110</v>
      </c>
      <c r="R878" s="319">
        <v>96</v>
      </c>
      <c r="S878" s="319">
        <f>Q878+R878</f>
        <v>206</v>
      </c>
      <c r="T878" s="281" t="s">
        <v>6215</v>
      </c>
      <c r="U878" s="281" t="s">
        <v>7390</v>
      </c>
      <c r="V878" s="281" t="s">
        <v>6215</v>
      </c>
      <c r="W878" s="281" t="s">
        <v>6219</v>
      </c>
      <c r="Y878" s="336">
        <v>4</v>
      </c>
      <c r="Z878" s="336">
        <v>4</v>
      </c>
      <c r="AA878" s="336">
        <v>5</v>
      </c>
      <c r="AB878" s="98">
        <f>SUM(Y878:AA878)</f>
        <v>13</v>
      </c>
      <c r="AC878" s="281" t="s">
        <v>6220</v>
      </c>
      <c r="AD878" s="281" t="s">
        <v>10798</v>
      </c>
      <c r="AF878" s="337">
        <v>3</v>
      </c>
      <c r="AG878" s="337">
        <v>5</v>
      </c>
      <c r="AH878" s="12">
        <f>SUM(AF878:AG878)</f>
        <v>8</v>
      </c>
      <c r="AJ878" s="338">
        <v>13000</v>
      </c>
      <c r="AK878" s="338">
        <v>6500</v>
      </c>
      <c r="AL878" s="281" t="s">
        <v>8251</v>
      </c>
      <c r="AM878" s="281" t="s">
        <v>6218</v>
      </c>
      <c r="AN878" s="281" t="s">
        <v>6262</v>
      </c>
      <c r="AP878" s="338">
        <v>5000</v>
      </c>
      <c r="AQ878" s="113">
        <f t="shared" ref="AQ878:AQ896" si="45">(AP878*3)/129.2343</f>
        <v>116.06825742082405</v>
      </c>
      <c r="AR878" s="338">
        <v>10000</v>
      </c>
      <c r="AS878" s="141" t="s">
        <v>6223</v>
      </c>
      <c r="AT878" s="338">
        <v>450000</v>
      </c>
      <c r="AU878" s="338">
        <v>350000</v>
      </c>
      <c r="AV878" s="338">
        <v>150000</v>
      </c>
      <c r="AX878" s="281" t="s">
        <v>6215</v>
      </c>
      <c r="AY878" s="281" t="s">
        <v>6215</v>
      </c>
      <c r="AZ878" s="281" t="s">
        <v>6215</v>
      </c>
      <c r="BA878" s="281" t="s">
        <v>6215</v>
      </c>
      <c r="BB878" s="281" t="s">
        <v>6215</v>
      </c>
      <c r="BC878" s="281" t="s">
        <v>8403</v>
      </c>
      <c r="BD878" s="281" t="s">
        <v>10799</v>
      </c>
      <c r="BE878" s="281" t="s">
        <v>6218</v>
      </c>
      <c r="BF878" s="281" t="s">
        <v>7311</v>
      </c>
    </row>
    <row r="879" spans="1:59" x14ac:dyDescent="0.35">
      <c r="A879" s="98" t="s">
        <v>10393</v>
      </c>
      <c r="B879" s="17">
        <v>45579.580092592594</v>
      </c>
      <c r="C879" s="154" t="s">
        <v>3217</v>
      </c>
      <c r="D879" s="154" t="s">
        <v>9807</v>
      </c>
      <c r="E879" s="244" t="s">
        <v>58</v>
      </c>
      <c r="F879" s="154" t="s">
        <v>6213</v>
      </c>
      <c r="G879" s="154" t="s">
        <v>1248</v>
      </c>
      <c r="H879" s="115">
        <v>2010</v>
      </c>
      <c r="I879" s="154" t="s">
        <v>6230</v>
      </c>
      <c r="J879" s="154" t="s">
        <v>6215</v>
      </c>
      <c r="K879" s="154" t="s">
        <v>6216</v>
      </c>
      <c r="L879" s="154" t="s">
        <v>6215</v>
      </c>
      <c r="M879" s="154" t="s">
        <v>6231</v>
      </c>
      <c r="O879" s="154" t="s">
        <v>6218</v>
      </c>
      <c r="Q879" s="243">
        <v>119</v>
      </c>
      <c r="R879" s="243">
        <v>116</v>
      </c>
      <c r="S879" s="243">
        <f>Q879+R879</f>
        <v>235</v>
      </c>
      <c r="T879" s="244" t="s">
        <v>6215</v>
      </c>
      <c r="U879" s="154" t="s">
        <v>7390</v>
      </c>
      <c r="V879" s="154" t="s">
        <v>6218</v>
      </c>
      <c r="W879" s="154" t="s">
        <v>6231</v>
      </c>
      <c r="Y879" s="244">
        <v>4</v>
      </c>
      <c r="Z879" s="244">
        <v>4</v>
      </c>
      <c r="AA879" s="244">
        <v>2</v>
      </c>
      <c r="AB879" s="98">
        <f>SUM(Y879:AA879)</f>
        <v>10</v>
      </c>
      <c r="AC879" s="154" t="s">
        <v>6246</v>
      </c>
      <c r="AD879" s="154" t="s">
        <v>10331</v>
      </c>
      <c r="AF879" s="315">
        <v>5</v>
      </c>
      <c r="AG879" s="315">
        <v>3</v>
      </c>
      <c r="AH879" s="12">
        <f>SUM(AF879:AG879)</f>
        <v>8</v>
      </c>
      <c r="AJ879" s="316">
        <v>20000</v>
      </c>
      <c r="AK879" s="316">
        <v>12000</v>
      </c>
      <c r="AL879" s="154" t="s">
        <v>8267</v>
      </c>
      <c r="AM879" s="154" t="s">
        <v>6215</v>
      </c>
      <c r="AN879" s="154" t="s">
        <v>6233</v>
      </c>
      <c r="AP879" s="316">
        <v>8200</v>
      </c>
      <c r="AQ879" s="113">
        <f t="shared" si="45"/>
        <v>190.35194217015143</v>
      </c>
      <c r="AR879" s="316">
        <v>11700</v>
      </c>
      <c r="AS879" s="141" t="s">
        <v>6223</v>
      </c>
      <c r="AT879" s="316">
        <v>1792640</v>
      </c>
      <c r="AU879" s="316">
        <v>597547</v>
      </c>
      <c r="AV879" s="316">
        <v>210000</v>
      </c>
      <c r="AX879" s="154" t="s">
        <v>6215</v>
      </c>
      <c r="AY879" s="154" t="s">
        <v>6215</v>
      </c>
      <c r="AZ879" s="154" t="s">
        <v>6215</v>
      </c>
      <c r="BA879" s="154" t="s">
        <v>6215</v>
      </c>
      <c r="BB879" s="154" t="s">
        <v>6218</v>
      </c>
      <c r="BC879" s="154" t="s">
        <v>10332</v>
      </c>
      <c r="BD879" s="154" t="s">
        <v>10333</v>
      </c>
      <c r="BE879" s="154" t="s">
        <v>6218</v>
      </c>
      <c r="BF879" s="154" t="s">
        <v>6218</v>
      </c>
    </row>
    <row r="880" spans="1:59" x14ac:dyDescent="0.35">
      <c r="A880" s="98" t="s">
        <v>11448</v>
      </c>
      <c r="B880" s="117">
        <v>45832.716932870368</v>
      </c>
      <c r="C880" s="154" t="s">
        <v>5344</v>
      </c>
      <c r="D880" s="154" t="s">
        <v>11512</v>
      </c>
      <c r="E880" t="s">
        <v>603</v>
      </c>
      <c r="F880" s="154" t="s">
        <v>6469</v>
      </c>
      <c r="G880" s="154" t="s">
        <v>1248</v>
      </c>
      <c r="H880" s="115">
        <v>2002</v>
      </c>
      <c r="I880" s="154" t="s">
        <v>6214</v>
      </c>
      <c r="J880" s="154" t="s">
        <v>6215</v>
      </c>
      <c r="K880" s="154" t="s">
        <v>6216</v>
      </c>
      <c r="L880" s="154" t="s">
        <v>6215</v>
      </c>
      <c r="M880" s="154" t="s">
        <v>6267</v>
      </c>
      <c r="O880" s="154" t="s">
        <v>6218</v>
      </c>
      <c r="Q880" s="129">
        <v>78</v>
      </c>
      <c r="R880" s="129">
        <v>102</v>
      </c>
      <c r="S880" s="129">
        <v>180</v>
      </c>
      <c r="T880" s="154" t="s">
        <v>6215</v>
      </c>
      <c r="U880" s="154" t="s">
        <v>7390</v>
      </c>
      <c r="V880" s="154" t="s">
        <v>6215</v>
      </c>
      <c r="W880" s="154" t="s">
        <v>6219</v>
      </c>
      <c r="Y880" s="244">
        <v>8</v>
      </c>
      <c r="Z880" s="244">
        <v>8</v>
      </c>
      <c r="AA880" s="244">
        <v>4</v>
      </c>
      <c r="AB880" s="244">
        <v>20</v>
      </c>
      <c r="AC880" s="154" t="s">
        <v>6246</v>
      </c>
      <c r="AD880" s="154" t="s">
        <v>11513</v>
      </c>
      <c r="AF880" s="154">
        <v>5</v>
      </c>
      <c r="AG880" s="12">
        <v>8</v>
      </c>
      <c r="AH880" s="12">
        <v>13</v>
      </c>
      <c r="AJ880" s="154">
        <v>12000</v>
      </c>
      <c r="AK880" s="154">
        <v>6000</v>
      </c>
      <c r="AL880" s="154" t="s">
        <v>7392</v>
      </c>
      <c r="AM880" s="154" t="s">
        <v>6215</v>
      </c>
      <c r="AN880" s="154" t="s">
        <v>6233</v>
      </c>
      <c r="AP880" s="154">
        <v>3500</v>
      </c>
      <c r="AQ880" s="113">
        <f t="shared" si="45"/>
        <v>81.247780194576833</v>
      </c>
      <c r="AR880" s="154">
        <v>6000</v>
      </c>
      <c r="AS880" s="154" t="s">
        <v>6223</v>
      </c>
      <c r="AT880" s="154">
        <v>50000</v>
      </c>
      <c r="AU880" s="154">
        <v>300000</v>
      </c>
      <c r="AV880" s="154">
        <v>250000</v>
      </c>
      <c r="AX880" s="154" t="s">
        <v>6215</v>
      </c>
      <c r="AY880" s="154" t="s">
        <v>6215</v>
      </c>
      <c r="AZ880" s="154" t="s">
        <v>6215</v>
      </c>
      <c r="BA880" s="154" t="s">
        <v>6218</v>
      </c>
      <c r="BB880" s="154" t="s">
        <v>6215</v>
      </c>
      <c r="BC880" s="154" t="s">
        <v>9640</v>
      </c>
      <c r="BD880" s="154" t="s">
        <v>8564</v>
      </c>
      <c r="BE880" s="154" t="s">
        <v>6218</v>
      </c>
      <c r="BF880" s="154" t="s">
        <v>9072</v>
      </c>
    </row>
    <row r="881" spans="1:59" x14ac:dyDescent="0.35">
      <c r="A881" s="98" t="s">
        <v>8397</v>
      </c>
      <c r="B881" s="17">
        <v>45145.641296296293</v>
      </c>
      <c r="C881" s="98" t="s">
        <v>7721</v>
      </c>
      <c r="D881" s="98" t="s">
        <v>6427</v>
      </c>
      <c r="E881" s="244" t="s">
        <v>549</v>
      </c>
      <c r="F881" s="98" t="s">
        <v>6213</v>
      </c>
      <c r="G881" s="98" t="s">
        <v>1245</v>
      </c>
      <c r="H881" s="115">
        <v>2012</v>
      </c>
      <c r="I881" s="98" t="s">
        <v>6230</v>
      </c>
      <c r="J881" s="98" t="s">
        <v>6215</v>
      </c>
      <c r="K881" s="98" t="s">
        <v>6216</v>
      </c>
      <c r="L881" s="98" t="s">
        <v>6215</v>
      </c>
      <c r="M881" s="98" t="s">
        <v>6217</v>
      </c>
      <c r="O881" s="98" t="s">
        <v>6215</v>
      </c>
      <c r="S881" s="107">
        <v>68</v>
      </c>
      <c r="T881" s="98" t="s">
        <v>6215</v>
      </c>
      <c r="V881" s="98" t="s">
        <v>6218</v>
      </c>
      <c r="W881" s="98" t="s">
        <v>6268</v>
      </c>
      <c r="AB881" s="98">
        <v>2</v>
      </c>
      <c r="AC881" s="98" t="s">
        <v>6231</v>
      </c>
      <c r="AD881" s="98" t="s">
        <v>7722</v>
      </c>
      <c r="AJ881" s="18"/>
      <c r="AK881" s="18"/>
      <c r="AM881" s="98" t="s">
        <v>6215</v>
      </c>
      <c r="AN881" s="98" t="s">
        <v>6262</v>
      </c>
      <c r="AP881" s="264">
        <v>3500</v>
      </c>
      <c r="AQ881" s="113">
        <f t="shared" si="45"/>
        <v>81.247780194576833</v>
      </c>
      <c r="AR881" s="18">
        <v>9100</v>
      </c>
      <c r="AS881" s="141" t="s">
        <v>6223</v>
      </c>
      <c r="AT881" s="96"/>
      <c r="AU881" s="18"/>
      <c r="AV881" s="18"/>
      <c r="AX881" s="98" t="s">
        <v>6215</v>
      </c>
      <c r="AY881" s="98" t="s">
        <v>6215</v>
      </c>
      <c r="AZ881" s="98" t="s">
        <v>6215</v>
      </c>
      <c r="BA881" s="98" t="s">
        <v>6215</v>
      </c>
      <c r="BB881" s="98" t="s">
        <v>6215</v>
      </c>
      <c r="BD881" s="98" t="s">
        <v>6281</v>
      </c>
      <c r="BF881" s="98" t="s">
        <v>6271</v>
      </c>
      <c r="BG881" s="98" t="s">
        <v>7723</v>
      </c>
    </row>
    <row r="882" spans="1:59" x14ac:dyDescent="0.35">
      <c r="A882" s="98" t="s">
        <v>9812</v>
      </c>
      <c r="B882" s="17">
        <v>45499.721956018519</v>
      </c>
      <c r="C882" t="s">
        <v>9848</v>
      </c>
      <c r="D882" t="s">
        <v>9144</v>
      </c>
      <c r="E882" s="98" t="s">
        <v>956</v>
      </c>
      <c r="F882" t="s">
        <v>6293</v>
      </c>
      <c r="G882" t="s">
        <v>1248</v>
      </c>
      <c r="H882" s="115">
        <v>2010</v>
      </c>
      <c r="I882" t="s">
        <v>6230</v>
      </c>
      <c r="J882" t="s">
        <v>6215</v>
      </c>
      <c r="K882" t="s">
        <v>6216</v>
      </c>
      <c r="L882" t="s">
        <v>6218</v>
      </c>
      <c r="M882" t="s">
        <v>6231</v>
      </c>
      <c r="O882" t="s">
        <v>6218</v>
      </c>
      <c r="S882" s="107">
        <v>176</v>
      </c>
      <c r="T882" s="98" t="s">
        <v>6215</v>
      </c>
      <c r="U882" t="s">
        <v>6474</v>
      </c>
      <c r="V882" t="s">
        <v>6218</v>
      </c>
      <c r="W882" t="s">
        <v>6296</v>
      </c>
      <c r="Y882" s="98">
        <v>2</v>
      </c>
      <c r="Z882" s="98">
        <v>3</v>
      </c>
      <c r="AA882" s="98">
        <v>1</v>
      </c>
      <c r="AB882" s="98">
        <f>Y882+Z882+AA882</f>
        <v>6</v>
      </c>
      <c r="AC882" t="s">
        <v>6220</v>
      </c>
      <c r="AD882" t="s">
        <v>6552</v>
      </c>
      <c r="AF882" s="12">
        <v>2</v>
      </c>
      <c r="AG882" s="12">
        <v>4</v>
      </c>
      <c r="AH882" s="12">
        <f>AF882+AG882</f>
        <v>6</v>
      </c>
      <c r="AJ882" s="238">
        <v>10000</v>
      </c>
      <c r="AK882" s="238">
        <v>7000</v>
      </c>
      <c r="AL882" t="s">
        <v>7392</v>
      </c>
      <c r="AM882" t="s">
        <v>6215</v>
      </c>
      <c r="AN882" t="s">
        <v>6248</v>
      </c>
      <c r="AP882" s="238">
        <v>3450</v>
      </c>
      <c r="AQ882" s="113">
        <f t="shared" si="45"/>
        <v>80.087097620368596</v>
      </c>
      <c r="AR882" s="238">
        <v>4850</v>
      </c>
      <c r="AS882" s="141" t="s">
        <v>6223</v>
      </c>
      <c r="AT882" s="238">
        <v>150000</v>
      </c>
      <c r="AU882" s="238">
        <v>100000</v>
      </c>
      <c r="AV882" s="238">
        <v>82000</v>
      </c>
      <c r="AX882" t="s">
        <v>6215</v>
      </c>
      <c r="AY882" t="s">
        <v>6215</v>
      </c>
      <c r="AZ882" t="s">
        <v>6218</v>
      </c>
      <c r="BA882" t="s">
        <v>6215</v>
      </c>
      <c r="BB882" t="s">
        <v>6215</v>
      </c>
      <c r="BC882" t="s">
        <v>9849</v>
      </c>
      <c r="BD882" t="s">
        <v>6379</v>
      </c>
      <c r="BE882" t="s">
        <v>6215</v>
      </c>
      <c r="BF882" t="s">
        <v>9850</v>
      </c>
    </row>
    <row r="883" spans="1:59" x14ac:dyDescent="0.35">
      <c r="A883" s="98" t="s">
        <v>8724</v>
      </c>
      <c r="B883" s="17">
        <v>45342.520810185182</v>
      </c>
      <c r="C883" s="98" t="s">
        <v>1833</v>
      </c>
      <c r="D883" s="98" t="s">
        <v>8761</v>
      </c>
      <c r="E883" s="98" t="s">
        <v>36</v>
      </c>
      <c r="F883" s="98" t="s">
        <v>6481</v>
      </c>
      <c r="G883" s="98" t="s">
        <v>1248</v>
      </c>
      <c r="H883" s="98">
        <v>1985</v>
      </c>
      <c r="I883" s="98" t="s">
        <v>6214</v>
      </c>
      <c r="J883" s="98" t="s">
        <v>6215</v>
      </c>
      <c r="K883" s="98" t="s">
        <v>6216</v>
      </c>
      <c r="L883" s="98" t="s">
        <v>6215</v>
      </c>
      <c r="M883" s="98" t="s">
        <v>6267</v>
      </c>
      <c r="O883" s="98" t="s">
        <v>6215</v>
      </c>
      <c r="S883" s="107">
        <v>450</v>
      </c>
      <c r="T883" s="98" t="s">
        <v>6215</v>
      </c>
      <c r="U883" s="98" t="s">
        <v>8150</v>
      </c>
      <c r="V883" s="98" t="s">
        <v>6215</v>
      </c>
      <c r="W883" s="98" t="s">
        <v>6219</v>
      </c>
      <c r="Y883" s="98">
        <v>7</v>
      </c>
      <c r="Z883" s="98">
        <v>6</v>
      </c>
      <c r="AA883" s="98">
        <v>0</v>
      </c>
      <c r="AB883" s="98">
        <f>SUM(Y883:AA883)</f>
        <v>13</v>
      </c>
      <c r="AC883" s="98" t="s">
        <v>6220</v>
      </c>
      <c r="AD883" s="98" t="s">
        <v>6679</v>
      </c>
      <c r="AF883" s="12">
        <v>7</v>
      </c>
      <c r="AG883" s="12">
        <v>9</v>
      </c>
      <c r="AH883" s="12">
        <f>SUM(AF883:AG883)</f>
        <v>16</v>
      </c>
      <c r="AJ883" s="18">
        <v>30000</v>
      </c>
      <c r="AK883" s="18">
        <v>14000</v>
      </c>
      <c r="AL883" s="98" t="s">
        <v>8449</v>
      </c>
      <c r="AM883" s="98" t="s">
        <v>6215</v>
      </c>
      <c r="AN883" s="98" t="s">
        <v>6233</v>
      </c>
      <c r="AP883" s="149">
        <v>6000</v>
      </c>
      <c r="AQ883" s="113">
        <f t="shared" si="45"/>
        <v>139.28190890498885</v>
      </c>
      <c r="AR883" s="18">
        <v>30000</v>
      </c>
      <c r="AS883" s="141" t="s">
        <v>6223</v>
      </c>
      <c r="AT883" s="299">
        <v>12000</v>
      </c>
      <c r="AU883" s="18">
        <v>1200000</v>
      </c>
      <c r="AV883" s="18">
        <v>700000</v>
      </c>
      <c r="AX883" s="98" t="s">
        <v>6215</v>
      </c>
      <c r="AY883" s="98" t="s">
        <v>6215</v>
      </c>
      <c r="AZ883" s="98" t="s">
        <v>6215</v>
      </c>
      <c r="BA883" s="98" t="s">
        <v>6215</v>
      </c>
      <c r="BB883" s="98" t="s">
        <v>6215</v>
      </c>
      <c r="BC883" s="98" t="s">
        <v>8762</v>
      </c>
      <c r="BD883" s="98" t="s">
        <v>8763</v>
      </c>
      <c r="BE883" s="98" t="s">
        <v>6218</v>
      </c>
      <c r="BF883" s="98" t="s">
        <v>6235</v>
      </c>
      <c r="BG883" s="141" t="s">
        <v>8764</v>
      </c>
    </row>
    <row r="884" spans="1:59" x14ac:dyDescent="0.35">
      <c r="A884" s="98" t="s">
        <v>7720</v>
      </c>
      <c r="B884" s="17">
        <v>45147.426400462966</v>
      </c>
      <c r="C884" s="98" t="s">
        <v>7769</v>
      </c>
      <c r="D884" s="141" t="s">
        <v>7770</v>
      </c>
      <c r="E884" s="98" t="s">
        <v>252</v>
      </c>
      <c r="F884" s="98" t="s">
        <v>6481</v>
      </c>
      <c r="G884" s="98" t="s">
        <v>1245</v>
      </c>
      <c r="H884" s="115">
        <v>2016</v>
      </c>
      <c r="I884" s="98" t="s">
        <v>6294</v>
      </c>
      <c r="J884" s="98" t="s">
        <v>6215</v>
      </c>
      <c r="K884" s="98" t="s">
        <v>6216</v>
      </c>
      <c r="L884" s="98" t="s">
        <v>6218</v>
      </c>
      <c r="M884" s="98" t="s">
        <v>6267</v>
      </c>
      <c r="O884" s="98" t="s">
        <v>6218</v>
      </c>
      <c r="S884" s="107">
        <v>40</v>
      </c>
      <c r="T884" s="98" t="s">
        <v>6215</v>
      </c>
      <c r="V884" s="98" t="s">
        <v>6215</v>
      </c>
      <c r="W884" s="98" t="s">
        <v>6219</v>
      </c>
      <c r="AB884" s="98">
        <v>6</v>
      </c>
      <c r="AC884" s="98" t="s">
        <v>6246</v>
      </c>
      <c r="AD884" s="98" t="s">
        <v>6496</v>
      </c>
      <c r="AJ884" s="18"/>
      <c r="AK884" s="18"/>
      <c r="AM884" s="98" t="s">
        <v>6215</v>
      </c>
      <c r="AN884" s="98" t="s">
        <v>6233</v>
      </c>
      <c r="AP884" s="268">
        <v>5970</v>
      </c>
      <c r="AQ884" s="113">
        <f t="shared" si="45"/>
        <v>138.5854993604639</v>
      </c>
      <c r="AR884" s="269">
        <v>6250</v>
      </c>
      <c r="AS884" s="141" t="s">
        <v>6223</v>
      </c>
      <c r="AT884" s="266">
        <v>8100</v>
      </c>
      <c r="AU884" s="269">
        <v>270000</v>
      </c>
      <c r="AV884" s="269">
        <v>210000</v>
      </c>
      <c r="AX884" s="98" t="s">
        <v>6215</v>
      </c>
      <c r="AY884" s="98" t="s">
        <v>6215</v>
      </c>
      <c r="AZ884" s="98" t="s">
        <v>6215</v>
      </c>
      <c r="BA884" s="98" t="s">
        <v>6215</v>
      </c>
      <c r="BB884" s="98" t="s">
        <v>6218</v>
      </c>
      <c r="BD884" s="98" t="s">
        <v>7771</v>
      </c>
      <c r="BF884" s="98" t="s">
        <v>6218</v>
      </c>
      <c r="BG884" s="98" t="s">
        <v>7772</v>
      </c>
    </row>
    <row r="885" spans="1:59" x14ac:dyDescent="0.35">
      <c r="A885" s="98" t="s">
        <v>7768</v>
      </c>
      <c r="B885" s="289">
        <v>45239.641770833303</v>
      </c>
      <c r="C885" s="242" t="s">
        <v>1392</v>
      </c>
      <c r="D885" s="242" t="s">
        <v>6699</v>
      </c>
      <c r="E885" s="141" t="s">
        <v>230</v>
      </c>
      <c r="F885" s="242" t="s">
        <v>6394</v>
      </c>
      <c r="G885" s="242" t="s">
        <v>1245</v>
      </c>
      <c r="H885" s="276">
        <v>2011</v>
      </c>
      <c r="I885" s="242" t="s">
        <v>6214</v>
      </c>
      <c r="J885" s="242" t="s">
        <v>6215</v>
      </c>
      <c r="K885" s="242" t="s">
        <v>6245</v>
      </c>
      <c r="L885" s="242" t="s">
        <v>6215</v>
      </c>
      <c r="M885" s="242" t="s">
        <v>6267</v>
      </c>
      <c r="N885" s="242"/>
      <c r="O885" s="242" t="s">
        <v>6215</v>
      </c>
      <c r="S885" s="241">
        <v>412</v>
      </c>
      <c r="T885" s="242" t="s">
        <v>6215</v>
      </c>
      <c r="U885" s="242" t="s">
        <v>7390</v>
      </c>
      <c r="V885" s="242" t="s">
        <v>6218</v>
      </c>
      <c r="W885" s="242" t="s">
        <v>6268</v>
      </c>
      <c r="Y885" s="242">
        <v>4</v>
      </c>
      <c r="Z885" s="242">
        <v>7</v>
      </c>
      <c r="AA885" s="242">
        <v>2</v>
      </c>
      <c r="AB885" s="242">
        <v>13</v>
      </c>
      <c r="AC885" s="242" t="s">
        <v>6220</v>
      </c>
      <c r="AD885" s="242" t="s">
        <v>8327</v>
      </c>
      <c r="AF885" s="290">
        <v>6</v>
      </c>
      <c r="AG885" s="290">
        <v>15</v>
      </c>
      <c r="AH885" s="290">
        <v>21</v>
      </c>
      <c r="AJ885" s="269">
        <v>27000</v>
      </c>
      <c r="AK885" s="269">
        <v>10000</v>
      </c>
      <c r="AL885" s="242" t="s">
        <v>6474</v>
      </c>
      <c r="AM885" s="242" t="s">
        <v>6215</v>
      </c>
      <c r="AN885" s="242" t="s">
        <v>6262</v>
      </c>
      <c r="AP885" s="264">
        <v>6000</v>
      </c>
      <c r="AQ885" s="113">
        <f t="shared" si="45"/>
        <v>139.28190890498885</v>
      </c>
      <c r="AR885" s="18">
        <v>15000</v>
      </c>
      <c r="AS885" s="141" t="s">
        <v>6223</v>
      </c>
      <c r="AT885" s="96"/>
      <c r="AU885" s="18"/>
      <c r="AV885" s="18"/>
      <c r="AX885" s="242" t="s">
        <v>6215</v>
      </c>
      <c r="AY885" s="242" t="s">
        <v>6215</v>
      </c>
      <c r="AZ885" s="242" t="s">
        <v>6215</v>
      </c>
      <c r="BA885" s="242" t="s">
        <v>6215</v>
      </c>
      <c r="BB885" s="242" t="s">
        <v>6218</v>
      </c>
      <c r="BC885" s="242" t="s">
        <v>8328</v>
      </c>
      <c r="BD885" s="242" t="s">
        <v>6696</v>
      </c>
      <c r="BE885" s="242" t="s">
        <v>6218</v>
      </c>
      <c r="BF885" s="242" t="s">
        <v>6696</v>
      </c>
      <c r="BG885" s="98" t="s">
        <v>8329</v>
      </c>
    </row>
    <row r="886" spans="1:59" x14ac:dyDescent="0.35">
      <c r="A886" s="98" t="s">
        <v>10976</v>
      </c>
      <c r="B886" s="117">
        <v>45740.742604166669</v>
      </c>
      <c r="C886" s="154" t="s">
        <v>4647</v>
      </c>
      <c r="D886" s="154" t="s">
        <v>11061</v>
      </c>
      <c r="E886" s="244" t="s">
        <v>2861</v>
      </c>
      <c r="F886" s="154" t="s">
        <v>6725</v>
      </c>
      <c r="G886" s="154" t="s">
        <v>1245</v>
      </c>
      <c r="H886" s="115">
        <v>2011</v>
      </c>
      <c r="I886" s="154" t="s">
        <v>6214</v>
      </c>
      <c r="J886" s="154" t="s">
        <v>6215</v>
      </c>
      <c r="K886" s="154" t="s">
        <v>6216</v>
      </c>
      <c r="L886" s="154" t="s">
        <v>6215</v>
      </c>
      <c r="M886" s="154" t="s">
        <v>6267</v>
      </c>
      <c r="O886" s="154" t="s">
        <v>6215</v>
      </c>
      <c r="Q886" s="107">
        <v>52</v>
      </c>
      <c r="R886" s="107">
        <v>108</v>
      </c>
      <c r="S886" s="107">
        <v>160</v>
      </c>
      <c r="T886" s="154" t="s">
        <v>6215</v>
      </c>
      <c r="U886" s="154" t="s">
        <v>6474</v>
      </c>
      <c r="V886" s="154" t="s">
        <v>6215</v>
      </c>
      <c r="W886" s="154" t="s">
        <v>6219</v>
      </c>
      <c r="Y886" s="98">
        <v>3</v>
      </c>
      <c r="Z886" s="98">
        <v>3</v>
      </c>
      <c r="AA886" s="98">
        <v>2</v>
      </c>
      <c r="AB886" s="98">
        <f>Y886+Z886+AA886</f>
        <v>8</v>
      </c>
      <c r="AC886" s="154" t="s">
        <v>6757</v>
      </c>
      <c r="AD886" s="154" t="s">
        <v>8431</v>
      </c>
      <c r="AF886" s="315">
        <v>2</v>
      </c>
      <c r="AG886" s="315">
        <v>7</v>
      </c>
      <c r="AH886" s="12">
        <f>SUM(AF886:AG886)</f>
        <v>9</v>
      </c>
      <c r="AJ886" s="316">
        <v>10000</v>
      </c>
      <c r="AK886" s="316">
        <v>7000</v>
      </c>
      <c r="AL886" s="154" t="s">
        <v>6474</v>
      </c>
      <c r="AM886" s="154" t="s">
        <v>6215</v>
      </c>
      <c r="AN886" s="154" t="s">
        <v>6262</v>
      </c>
      <c r="AP886" s="316">
        <v>4500</v>
      </c>
      <c r="AQ886" s="113">
        <f t="shared" si="45"/>
        <v>104.46143167874165</v>
      </c>
      <c r="AR886" s="316">
        <v>5000</v>
      </c>
      <c r="AS886" s="141" t="s">
        <v>6223</v>
      </c>
      <c r="AT886" s="316">
        <v>3500</v>
      </c>
      <c r="AU886" s="316">
        <v>100000</v>
      </c>
      <c r="AV886" s="316">
        <v>70000</v>
      </c>
      <c r="AX886" s="154" t="s">
        <v>6215</v>
      </c>
      <c r="AY886" s="154" t="s">
        <v>6215</v>
      </c>
      <c r="AZ886" s="154" t="s">
        <v>6215</v>
      </c>
      <c r="BA886" s="154" t="s">
        <v>6215</v>
      </c>
      <c r="BB886" s="154" t="s">
        <v>6215</v>
      </c>
      <c r="BC886" s="154" t="s">
        <v>10407</v>
      </c>
      <c r="BD886" s="154" t="s">
        <v>6844</v>
      </c>
      <c r="BE886" s="154" t="s">
        <v>6218</v>
      </c>
      <c r="BF886" s="154" t="s">
        <v>9072</v>
      </c>
    </row>
    <row r="887" spans="1:59" x14ac:dyDescent="0.35">
      <c r="A887" s="98" t="s">
        <v>11352</v>
      </c>
      <c r="B887" s="117">
        <v>45799.734212962961</v>
      </c>
      <c r="C887" s="98" t="s">
        <v>5100</v>
      </c>
      <c r="D887" s="98" t="s">
        <v>11390</v>
      </c>
      <c r="E887" s="98" t="s">
        <v>252</v>
      </c>
      <c r="F887" s="98" t="s">
        <v>6481</v>
      </c>
      <c r="G887" s="98" t="s">
        <v>1245</v>
      </c>
      <c r="H887" s="98">
        <v>2010</v>
      </c>
      <c r="I887" s="98" t="s">
        <v>6230</v>
      </c>
      <c r="J887" s="98" t="s">
        <v>6215</v>
      </c>
      <c r="K887" s="154" t="s">
        <v>6216</v>
      </c>
      <c r="L887" s="154" t="s">
        <v>6215</v>
      </c>
      <c r="M887" s="154" t="s">
        <v>6267</v>
      </c>
      <c r="O887" s="154" t="s">
        <v>6218</v>
      </c>
      <c r="Q887" s="129">
        <v>89.28</v>
      </c>
      <c r="R887" s="129">
        <v>96.72</v>
      </c>
      <c r="S887" s="129">
        <v>186</v>
      </c>
      <c r="T887" s="154" t="s">
        <v>6215</v>
      </c>
      <c r="U887" s="154" t="s">
        <v>8150</v>
      </c>
      <c r="V887" s="154" t="s">
        <v>6215</v>
      </c>
      <c r="W887" s="154" t="s">
        <v>6219</v>
      </c>
      <c r="Y887" s="98">
        <v>5</v>
      </c>
      <c r="Z887" s="98">
        <v>5</v>
      </c>
      <c r="AA887" s="98">
        <v>4</v>
      </c>
      <c r="AB887" s="98">
        <v>14</v>
      </c>
      <c r="AC887" s="154" t="s">
        <v>6220</v>
      </c>
      <c r="AD887" s="154" t="s">
        <v>11391</v>
      </c>
      <c r="AF887" s="154"/>
      <c r="AG887" s="154">
        <v>11</v>
      </c>
      <c r="AH887" s="154">
        <v>11</v>
      </c>
      <c r="AJ887" s="154">
        <v>17000</v>
      </c>
      <c r="AK887" s="154">
        <v>9000</v>
      </c>
      <c r="AL887" s="154" t="s">
        <v>7392</v>
      </c>
      <c r="AM887" s="154" t="s">
        <v>6215</v>
      </c>
      <c r="AN887" s="154" t="s">
        <v>6389</v>
      </c>
      <c r="AP887" s="154">
        <v>12000</v>
      </c>
      <c r="AQ887" s="113">
        <f t="shared" si="45"/>
        <v>278.56381780997771</v>
      </c>
      <c r="AR887" s="154">
        <v>15000</v>
      </c>
      <c r="AS887" s="154" t="s">
        <v>6223</v>
      </c>
      <c r="AT887" s="154">
        <v>15500</v>
      </c>
      <c r="AU887" s="154">
        <v>50000</v>
      </c>
      <c r="AV887" s="154">
        <v>100000</v>
      </c>
      <c r="AX887" s="154" t="s">
        <v>6215</v>
      </c>
      <c r="AY887" s="154" t="s">
        <v>6215</v>
      </c>
      <c r="AZ887" s="154" t="s">
        <v>6215</v>
      </c>
      <c r="BA887" s="154" t="s">
        <v>6215</v>
      </c>
      <c r="BB887" s="154" t="s">
        <v>6218</v>
      </c>
      <c r="BC887" s="154" t="s">
        <v>8572</v>
      </c>
      <c r="BD887" s="154" t="s">
        <v>8432</v>
      </c>
      <c r="BE887" s="154" t="s">
        <v>6218</v>
      </c>
      <c r="BF887" s="154" t="s">
        <v>8818</v>
      </c>
    </row>
    <row r="888" spans="1:59" x14ac:dyDescent="0.35">
      <c r="A888" s="98" t="s">
        <v>9553</v>
      </c>
      <c r="B888" s="17">
        <v>45455.769224537034</v>
      </c>
      <c r="C888" t="s">
        <v>2406</v>
      </c>
      <c r="D888" t="s">
        <v>9332</v>
      </c>
      <c r="E888" s="98" t="s">
        <v>252</v>
      </c>
      <c r="F888" t="s">
        <v>6481</v>
      </c>
      <c r="G888" t="s">
        <v>1245</v>
      </c>
      <c r="H888" s="115">
        <v>2000</v>
      </c>
      <c r="I888" t="s">
        <v>6214</v>
      </c>
      <c r="J888" t="s">
        <v>6215</v>
      </c>
      <c r="K888" t="s">
        <v>6216</v>
      </c>
      <c r="L888" t="s">
        <v>6215</v>
      </c>
      <c r="M888" t="s">
        <v>6267</v>
      </c>
      <c r="O888" t="s">
        <v>6218</v>
      </c>
      <c r="P888"/>
      <c r="S888" s="107">
        <v>167</v>
      </c>
      <c r="T888" s="98" t="s">
        <v>6215</v>
      </c>
      <c r="U888" t="s">
        <v>8150</v>
      </c>
      <c r="V888" t="s">
        <v>6218</v>
      </c>
      <c r="W888" t="s">
        <v>6219</v>
      </c>
      <c r="Y888" s="98">
        <v>2</v>
      </c>
      <c r="Z888" s="98">
        <v>8</v>
      </c>
      <c r="AA888" s="98">
        <v>2</v>
      </c>
      <c r="AB888" s="98">
        <f>SUM(Y888:AA888)</f>
        <v>12</v>
      </c>
      <c r="AC888" t="s">
        <v>6254</v>
      </c>
      <c r="AD888" t="s">
        <v>9333</v>
      </c>
      <c r="AF888" s="12">
        <v>9</v>
      </c>
      <c r="AG888" s="12">
        <v>3</v>
      </c>
      <c r="AH888" s="12">
        <f>AF888+AG888</f>
        <v>12</v>
      </c>
      <c r="AJ888" s="238">
        <v>28000</v>
      </c>
      <c r="AK888" s="238">
        <v>15000</v>
      </c>
      <c r="AL888" t="s">
        <v>8363</v>
      </c>
      <c r="AM888" t="s">
        <v>6215</v>
      </c>
      <c r="AN888" t="s">
        <v>6233</v>
      </c>
      <c r="AP888" s="238">
        <v>5500</v>
      </c>
      <c r="AQ888" s="113">
        <f t="shared" si="45"/>
        <v>127.67508316290645</v>
      </c>
      <c r="AR888" s="238">
        <v>10000</v>
      </c>
      <c r="AS888" s="141" t="s">
        <v>6223</v>
      </c>
      <c r="AT888" s="282">
        <v>2500</v>
      </c>
      <c r="AU888" s="283">
        <v>456000</v>
      </c>
      <c r="AV888" s="283">
        <v>407000</v>
      </c>
      <c r="AX888" t="s">
        <v>6215</v>
      </c>
      <c r="AY888" t="s">
        <v>6215</v>
      </c>
      <c r="AZ888" t="s">
        <v>6215</v>
      </c>
      <c r="BA888" t="s">
        <v>6215</v>
      </c>
      <c r="BB888" t="s">
        <v>6215</v>
      </c>
      <c r="BC888" t="s">
        <v>9334</v>
      </c>
      <c r="BD888" t="s">
        <v>6653</v>
      </c>
      <c r="BE888" t="s">
        <v>6218</v>
      </c>
      <c r="BF888" t="s">
        <v>9335</v>
      </c>
    </row>
    <row r="889" spans="1:59" x14ac:dyDescent="0.35">
      <c r="A889" s="98" t="s">
        <v>9950</v>
      </c>
      <c r="B889" s="17">
        <v>45511.711423611108</v>
      </c>
      <c r="C889" s="154" t="s">
        <v>10012</v>
      </c>
      <c r="D889" s="154" t="s">
        <v>10013</v>
      </c>
      <c r="E889" s="244" t="s">
        <v>32</v>
      </c>
      <c r="F889" s="154" t="s">
        <v>6213</v>
      </c>
      <c r="G889" s="154" t="s">
        <v>1245</v>
      </c>
      <c r="H889" s="115">
        <v>2018</v>
      </c>
      <c r="I889" s="154" t="s">
        <v>6230</v>
      </c>
      <c r="J889" s="154" t="s">
        <v>6215</v>
      </c>
      <c r="K889" s="154" t="s">
        <v>6216</v>
      </c>
      <c r="L889" s="154" t="s">
        <v>6215</v>
      </c>
      <c r="M889" s="154" t="s">
        <v>6217</v>
      </c>
      <c r="O889" s="154" t="s">
        <v>6215</v>
      </c>
      <c r="Q889" s="243">
        <v>76</v>
      </c>
      <c r="R889" s="243">
        <v>93</v>
      </c>
      <c r="S889" s="243">
        <f>Q889+R889</f>
        <v>169</v>
      </c>
      <c r="T889" s="244" t="s">
        <v>6215</v>
      </c>
      <c r="U889" s="154" t="s">
        <v>6474</v>
      </c>
      <c r="V889" s="154" t="s">
        <v>6218</v>
      </c>
      <c r="W889" s="154" t="s">
        <v>6268</v>
      </c>
      <c r="Y889" s="244">
        <v>2</v>
      </c>
      <c r="Z889" s="244">
        <v>2</v>
      </c>
      <c r="AA889" s="244">
        <v>1</v>
      </c>
      <c r="AB889" s="98">
        <f>Y889+Z889+AA889</f>
        <v>5</v>
      </c>
      <c r="AC889" s="154" t="s">
        <v>6220</v>
      </c>
      <c r="AD889" s="154" t="s">
        <v>9575</v>
      </c>
      <c r="AF889" s="315">
        <v>3</v>
      </c>
      <c r="AG889" s="315">
        <v>6</v>
      </c>
      <c r="AH889" s="12">
        <f>AF889+AG889</f>
        <v>9</v>
      </c>
      <c r="AJ889" s="316">
        <v>15000</v>
      </c>
      <c r="AK889" s="316">
        <v>8000</v>
      </c>
      <c r="AL889" s="154" t="s">
        <v>7392</v>
      </c>
      <c r="AM889" s="154" t="s">
        <v>6215</v>
      </c>
      <c r="AN889" s="154" t="s">
        <v>6262</v>
      </c>
      <c r="AP889" s="316">
        <v>5000</v>
      </c>
      <c r="AQ889" s="113">
        <f t="shared" si="45"/>
        <v>116.06825742082405</v>
      </c>
      <c r="AR889" s="316">
        <v>12000</v>
      </c>
      <c r="AS889" s="141" t="s">
        <v>6223</v>
      </c>
      <c r="AT889" s="317">
        <v>5000</v>
      </c>
      <c r="AU889" s="317">
        <v>500000</v>
      </c>
      <c r="AV889" s="317">
        <v>350000</v>
      </c>
      <c r="AW889" s="154"/>
      <c r="AX889" s="154" t="s">
        <v>6215</v>
      </c>
      <c r="AY889" s="154" t="s">
        <v>6215</v>
      </c>
      <c r="AZ889" s="154" t="s">
        <v>6215</v>
      </c>
      <c r="BA889" s="154" t="s">
        <v>6215</v>
      </c>
      <c r="BB889" s="154" t="s">
        <v>6218</v>
      </c>
      <c r="BC889" s="154" t="s">
        <v>6218</v>
      </c>
      <c r="BD889" s="154" t="s">
        <v>6218</v>
      </c>
      <c r="BE889" s="154" t="s">
        <v>6218</v>
      </c>
      <c r="BF889" s="154" t="s">
        <v>6218</v>
      </c>
    </row>
    <row r="890" spans="1:59" x14ac:dyDescent="0.35">
      <c r="A890" s="98" t="s">
        <v>10926</v>
      </c>
      <c r="B890" s="17">
        <v>45715.6799537037</v>
      </c>
      <c r="C890" s="154" t="s">
        <v>4217</v>
      </c>
      <c r="D890" s="154" t="s">
        <v>10934</v>
      </c>
      <c r="E890" s="244" t="s">
        <v>1987</v>
      </c>
      <c r="F890" s="154" t="s">
        <v>6334</v>
      </c>
      <c r="G890" s="154" t="s">
        <v>1248</v>
      </c>
      <c r="H890" s="115">
        <v>2019</v>
      </c>
      <c r="I890" s="154" t="s">
        <v>6294</v>
      </c>
      <c r="J890" s="154" t="s">
        <v>6215</v>
      </c>
      <c r="K890" s="154" t="s">
        <v>6216</v>
      </c>
      <c r="L890" s="154" t="s">
        <v>6215</v>
      </c>
      <c r="M890" s="154" t="s">
        <v>6267</v>
      </c>
      <c r="O890" s="154" t="s">
        <v>6215</v>
      </c>
      <c r="Q890" s="243"/>
      <c r="R890" s="243"/>
      <c r="S890" s="243">
        <v>340</v>
      </c>
      <c r="T890" s="154" t="s">
        <v>6215</v>
      </c>
      <c r="U890" s="154" t="s">
        <v>7390</v>
      </c>
      <c r="V890" s="154" t="s">
        <v>6215</v>
      </c>
      <c r="W890" s="154" t="s">
        <v>6219</v>
      </c>
      <c r="Y890" s="244">
        <v>9</v>
      </c>
      <c r="Z890" s="244">
        <v>8</v>
      </c>
      <c r="AA890" s="244">
        <v>2</v>
      </c>
      <c r="AB890" s="98">
        <f>SUM(Y890:AA890)</f>
        <v>19</v>
      </c>
      <c r="AC890" s="154" t="s">
        <v>6474</v>
      </c>
      <c r="AD890" s="154" t="s">
        <v>9515</v>
      </c>
      <c r="AF890" s="315">
        <v>5</v>
      </c>
      <c r="AG890" s="315">
        <v>7</v>
      </c>
      <c r="AH890" s="12">
        <f>SUM(AF890:AG890)</f>
        <v>12</v>
      </c>
      <c r="AJ890" s="316">
        <v>10000</v>
      </c>
      <c r="AK890" s="316">
        <v>6000</v>
      </c>
      <c r="AL890" s="154" t="s">
        <v>8251</v>
      </c>
      <c r="AM890" s="154" t="s">
        <v>6215</v>
      </c>
      <c r="AN890" s="154" t="s">
        <v>6262</v>
      </c>
      <c r="AP890" s="316">
        <v>6000</v>
      </c>
      <c r="AQ890" s="113">
        <f t="shared" si="45"/>
        <v>139.28190890498885</v>
      </c>
      <c r="AR890" s="316">
        <v>6000</v>
      </c>
      <c r="AS890" s="141" t="s">
        <v>6223</v>
      </c>
      <c r="AT890" s="316">
        <v>18250</v>
      </c>
      <c r="AU890" s="316">
        <v>3000</v>
      </c>
      <c r="AV890" s="316">
        <v>150000</v>
      </c>
      <c r="AX890" s="154" t="s">
        <v>6215</v>
      </c>
      <c r="AY890" s="154" t="s">
        <v>6215</v>
      </c>
      <c r="AZ890" s="154" t="s">
        <v>6215</v>
      </c>
      <c r="BA890" s="154" t="s">
        <v>6215</v>
      </c>
      <c r="BB890" s="154" t="s">
        <v>6215</v>
      </c>
      <c r="BC890" s="154" t="s">
        <v>9526</v>
      </c>
      <c r="BD890" s="154" t="s">
        <v>9040</v>
      </c>
      <c r="BE890" s="154" t="s">
        <v>6218</v>
      </c>
      <c r="BF890" s="154" t="s">
        <v>9526</v>
      </c>
    </row>
    <row r="891" spans="1:59" x14ac:dyDescent="0.35">
      <c r="A891" s="98" t="s">
        <v>10091</v>
      </c>
      <c r="B891" s="17">
        <v>45511.686886574076</v>
      </c>
      <c r="C891" s="154" t="s">
        <v>10004</v>
      </c>
      <c r="D891" s="154" t="s">
        <v>10005</v>
      </c>
      <c r="E891" s="244" t="s">
        <v>285</v>
      </c>
      <c r="F891" s="154" t="s">
        <v>6293</v>
      </c>
      <c r="G891" s="154" t="s">
        <v>1248</v>
      </c>
      <c r="H891" s="115">
        <v>2019</v>
      </c>
      <c r="I891" s="154" t="s">
        <v>6214</v>
      </c>
      <c r="J891" s="154" t="s">
        <v>6215</v>
      </c>
      <c r="K891" s="154" t="s">
        <v>6216</v>
      </c>
      <c r="L891" s="154" t="s">
        <v>6218</v>
      </c>
      <c r="M891" s="154" t="s">
        <v>6267</v>
      </c>
      <c r="O891" s="154" t="s">
        <v>6218</v>
      </c>
      <c r="Q891" s="243">
        <v>30</v>
      </c>
      <c r="R891" s="243">
        <v>40</v>
      </c>
      <c r="S891" s="243">
        <f>Q891+R891</f>
        <v>70</v>
      </c>
      <c r="T891" s="244" t="s">
        <v>6215</v>
      </c>
      <c r="U891" s="154" t="s">
        <v>7390</v>
      </c>
      <c r="V891" s="154" t="s">
        <v>6218</v>
      </c>
      <c r="W891" s="154" t="s">
        <v>6219</v>
      </c>
      <c r="Y891" s="244">
        <v>3</v>
      </c>
      <c r="Z891" s="244">
        <v>3</v>
      </c>
      <c r="AA891" s="244">
        <v>1</v>
      </c>
      <c r="AB891" s="98">
        <f>Y891+Z891+AA891</f>
        <v>7</v>
      </c>
      <c r="AC891" s="154" t="s">
        <v>6220</v>
      </c>
      <c r="AD891" s="154" t="s">
        <v>9122</v>
      </c>
      <c r="AF891" s="315">
        <v>1</v>
      </c>
      <c r="AG891" s="315">
        <v>5</v>
      </c>
      <c r="AH891" s="12">
        <f>AF891+AG891</f>
        <v>6</v>
      </c>
      <c r="AJ891" s="316">
        <v>8000</v>
      </c>
      <c r="AK891" s="316">
        <v>8000</v>
      </c>
      <c r="AL891" s="154" t="s">
        <v>8267</v>
      </c>
      <c r="AM891" s="154" t="s">
        <v>6215</v>
      </c>
      <c r="AN891" s="154" t="s">
        <v>6233</v>
      </c>
      <c r="AP891" s="316">
        <v>5000</v>
      </c>
      <c r="AQ891" s="113">
        <f t="shared" si="45"/>
        <v>116.06825742082405</v>
      </c>
      <c r="AR891" s="316">
        <v>6500</v>
      </c>
      <c r="AS891" s="141" t="s">
        <v>6223</v>
      </c>
      <c r="AT891" s="317">
        <v>80000</v>
      </c>
      <c r="AU891" s="317">
        <v>30000</v>
      </c>
      <c r="AV891" s="317">
        <v>50000</v>
      </c>
      <c r="AW891" s="154"/>
      <c r="AX891" s="154" t="s">
        <v>6218</v>
      </c>
      <c r="AY891" s="154" t="s">
        <v>6215</v>
      </c>
      <c r="AZ891" s="154" t="s">
        <v>6215</v>
      </c>
      <c r="BA891" s="154" t="s">
        <v>6215</v>
      </c>
      <c r="BB891" s="154" t="s">
        <v>6215</v>
      </c>
      <c r="BC891" s="154" t="s">
        <v>9040</v>
      </c>
      <c r="BD891" s="154" t="s">
        <v>8450</v>
      </c>
      <c r="BE891" s="154" t="s">
        <v>6218</v>
      </c>
      <c r="BF891" s="154" t="s">
        <v>6235</v>
      </c>
    </row>
    <row r="892" spans="1:59" x14ac:dyDescent="0.35">
      <c r="A892" s="98" t="s">
        <v>8326</v>
      </c>
      <c r="B892" s="17">
        <v>45164.423518518517</v>
      </c>
      <c r="C892" s="98" t="s">
        <v>7947</v>
      </c>
      <c r="D892" s="98" t="s">
        <v>6303</v>
      </c>
      <c r="E892" s="141" t="s">
        <v>44</v>
      </c>
      <c r="F892" s="98" t="s">
        <v>6213</v>
      </c>
      <c r="G892" s="98" t="s">
        <v>1245</v>
      </c>
      <c r="H892" s="115">
        <v>2017</v>
      </c>
      <c r="I892" s="98" t="s">
        <v>6214</v>
      </c>
      <c r="J892" s="98" t="s">
        <v>6215</v>
      </c>
      <c r="K892" s="98" t="s">
        <v>6216</v>
      </c>
      <c r="L892" s="98" t="s">
        <v>6218</v>
      </c>
      <c r="M892" s="98" t="s">
        <v>6231</v>
      </c>
      <c r="O892" s="98" t="s">
        <v>6215</v>
      </c>
      <c r="S892" s="107">
        <v>270</v>
      </c>
      <c r="T892" s="98" t="s">
        <v>6215</v>
      </c>
      <c r="V892" s="98" t="s">
        <v>6218</v>
      </c>
      <c r="W892" s="98" t="s">
        <v>6268</v>
      </c>
      <c r="AB892" s="98">
        <v>10</v>
      </c>
      <c r="AC892" s="98" t="s">
        <v>6220</v>
      </c>
      <c r="AD892" s="98" t="s">
        <v>7948</v>
      </c>
      <c r="AJ892" s="18"/>
      <c r="AK892" s="18"/>
      <c r="AN892" s="98" t="s">
        <v>6233</v>
      </c>
      <c r="AP892" s="264">
        <v>3500</v>
      </c>
      <c r="AQ892" s="113">
        <f t="shared" si="45"/>
        <v>81.247780194576833</v>
      </c>
      <c r="AR892" s="18">
        <v>6000</v>
      </c>
      <c r="AS892" s="141" t="s">
        <v>6223</v>
      </c>
      <c r="AT892" s="96"/>
      <c r="AU892" s="18">
        <v>120000</v>
      </c>
      <c r="AV892" s="18"/>
      <c r="AX892" s="98" t="s">
        <v>6215</v>
      </c>
      <c r="AY892" s="98" t="s">
        <v>6215</v>
      </c>
      <c r="AZ892" s="98" t="s">
        <v>6218</v>
      </c>
      <c r="BA892" s="98" t="s">
        <v>6215</v>
      </c>
      <c r="BB892" s="98" t="s">
        <v>6218</v>
      </c>
      <c r="BD892" s="98" t="s">
        <v>6234</v>
      </c>
      <c r="BF892" s="98" t="s">
        <v>7949</v>
      </c>
      <c r="BG892" s="98" t="s">
        <v>7950</v>
      </c>
    </row>
    <row r="893" spans="1:59" x14ac:dyDescent="0.35">
      <c r="A893" s="98" t="s">
        <v>10359</v>
      </c>
      <c r="B893" s="17">
        <v>45596.330914351849</v>
      </c>
      <c r="C893" s="154" t="s">
        <v>10446</v>
      </c>
      <c r="D893" s="154" t="s">
        <v>10022</v>
      </c>
      <c r="E893" s="244" t="s">
        <v>603</v>
      </c>
      <c r="F893" s="154" t="s">
        <v>6469</v>
      </c>
      <c r="G893" s="154" t="s">
        <v>1245</v>
      </c>
      <c r="H893" s="115">
        <v>2015</v>
      </c>
      <c r="I893" s="154" t="s">
        <v>6214</v>
      </c>
      <c r="J893" s="154" t="s">
        <v>6215</v>
      </c>
      <c r="K893" s="154" t="s">
        <v>6245</v>
      </c>
      <c r="L893" s="154" t="s">
        <v>6215</v>
      </c>
      <c r="M893" s="154" t="s">
        <v>6231</v>
      </c>
      <c r="O893" s="154" t="s">
        <v>6215</v>
      </c>
      <c r="Q893" s="243"/>
      <c r="R893" s="243"/>
      <c r="S893" s="243">
        <v>100</v>
      </c>
      <c r="T893" s="244" t="s">
        <v>6215</v>
      </c>
      <c r="U893" s="154" t="s">
        <v>7390</v>
      </c>
      <c r="V893" s="154" t="s">
        <v>6215</v>
      </c>
      <c r="W893" s="154" t="s">
        <v>6219</v>
      </c>
      <c r="Y893" s="244">
        <v>5</v>
      </c>
      <c r="Z893" s="244">
        <v>5</v>
      </c>
      <c r="AA893" s="244">
        <v>5</v>
      </c>
      <c r="AB893" s="98">
        <f>SUM(Y893:AA893)</f>
        <v>15</v>
      </c>
      <c r="AC893" s="154" t="s">
        <v>6231</v>
      </c>
      <c r="AD893" s="154" t="s">
        <v>9072</v>
      </c>
      <c r="AF893" s="315">
        <v>7</v>
      </c>
      <c r="AG893" s="315">
        <v>6</v>
      </c>
      <c r="AH893" s="12">
        <f>SUM(AF893:AG893)</f>
        <v>13</v>
      </c>
      <c r="AJ893" s="316">
        <v>15000</v>
      </c>
      <c r="AK893" s="316">
        <v>10000</v>
      </c>
      <c r="AL893" s="154" t="s">
        <v>7392</v>
      </c>
      <c r="AM893" s="154" t="s">
        <v>6215</v>
      </c>
      <c r="AN893" s="154" t="s">
        <v>6389</v>
      </c>
      <c r="AP893" s="316">
        <v>9000</v>
      </c>
      <c r="AQ893" s="113">
        <f t="shared" si="45"/>
        <v>208.92286335748329</v>
      </c>
      <c r="AR893" s="316">
        <v>20000</v>
      </c>
      <c r="AS893" s="141" t="s">
        <v>6223</v>
      </c>
      <c r="AT893" s="316">
        <v>9000</v>
      </c>
      <c r="AU893" s="316">
        <v>1500000</v>
      </c>
      <c r="AV893" s="316">
        <v>723000</v>
      </c>
      <c r="AX893" s="154" t="s">
        <v>6215</v>
      </c>
      <c r="AY893" s="154" t="s">
        <v>6215</v>
      </c>
      <c r="AZ893" s="154" t="s">
        <v>6215</v>
      </c>
      <c r="BA893" s="154" t="s">
        <v>6215</v>
      </c>
      <c r="BB893" s="154" t="s">
        <v>6215</v>
      </c>
      <c r="BC893" s="154" t="s">
        <v>9072</v>
      </c>
      <c r="BD893" s="154" t="s">
        <v>10447</v>
      </c>
      <c r="BE893" s="154" t="s">
        <v>6218</v>
      </c>
      <c r="BF893" s="154" t="s">
        <v>9072</v>
      </c>
    </row>
    <row r="894" spans="1:59" x14ac:dyDescent="0.35">
      <c r="A894" s="98" t="s">
        <v>8321</v>
      </c>
      <c r="B894" s="17">
        <v>45099.607303240744</v>
      </c>
      <c r="C894" s="98" t="s">
        <v>7056</v>
      </c>
      <c r="D894" s="98" t="s">
        <v>7057</v>
      </c>
      <c r="E894" s="98" t="s">
        <v>285</v>
      </c>
      <c r="F894" s="98" t="s">
        <v>6293</v>
      </c>
      <c r="G894" s="98" t="s">
        <v>1245</v>
      </c>
      <c r="H894" s="115">
        <v>2005</v>
      </c>
      <c r="I894" s="98" t="s">
        <v>6214</v>
      </c>
      <c r="J894" s="98" t="s">
        <v>6215</v>
      </c>
      <c r="K894" s="98" t="s">
        <v>6216</v>
      </c>
      <c r="L894" s="98" t="s">
        <v>6215</v>
      </c>
      <c r="M894" s="98" t="s">
        <v>6267</v>
      </c>
      <c r="O894" s="98" t="s">
        <v>6218</v>
      </c>
      <c r="S894" s="107">
        <v>240</v>
      </c>
      <c r="T894" s="98" t="s">
        <v>6215</v>
      </c>
      <c r="V894" s="98" t="s">
        <v>6215</v>
      </c>
      <c r="W894" s="98" t="s">
        <v>6219</v>
      </c>
      <c r="AB894" s="98">
        <v>12</v>
      </c>
      <c r="AC894" s="98" t="s">
        <v>6231</v>
      </c>
      <c r="AD894" s="98" t="s">
        <v>7058</v>
      </c>
      <c r="AJ894" s="18"/>
      <c r="AK894" s="18"/>
      <c r="AN894" s="98" t="s">
        <v>6262</v>
      </c>
      <c r="AP894" s="268">
        <v>6000</v>
      </c>
      <c r="AQ894" s="113">
        <f t="shared" si="45"/>
        <v>139.28190890498885</v>
      </c>
      <c r="AR894" s="269">
        <v>11000</v>
      </c>
      <c r="AS894" s="141" t="s">
        <v>6223</v>
      </c>
      <c r="AT894" s="270">
        <v>220000</v>
      </c>
      <c r="AU894" s="269">
        <v>100000</v>
      </c>
      <c r="AV894" s="269">
        <v>50000</v>
      </c>
      <c r="AX894" s="98" t="s">
        <v>6215</v>
      </c>
      <c r="AY894" s="98" t="s">
        <v>6215</v>
      </c>
      <c r="AZ894" s="98" t="s">
        <v>6215</v>
      </c>
      <c r="BA894" s="98" t="s">
        <v>6215</v>
      </c>
      <c r="BB894" s="98" t="s">
        <v>6215</v>
      </c>
      <c r="BD894" s="98" t="s">
        <v>7059</v>
      </c>
      <c r="BF894" s="98" t="s">
        <v>7060</v>
      </c>
      <c r="BG894" s="98" t="s">
        <v>7061</v>
      </c>
    </row>
    <row r="895" spans="1:59" x14ac:dyDescent="0.35">
      <c r="A895" s="98" t="s">
        <v>7946</v>
      </c>
      <c r="B895" s="289">
        <v>45239.565219907403</v>
      </c>
      <c r="C895" s="242" t="s">
        <v>1385</v>
      </c>
      <c r="D895" s="242" t="s">
        <v>7685</v>
      </c>
      <c r="E895" s="141" t="s">
        <v>102</v>
      </c>
      <c r="F895" s="242" t="s">
        <v>6213</v>
      </c>
      <c r="G895" s="242" t="s">
        <v>1245</v>
      </c>
      <c r="H895" s="276">
        <v>2002</v>
      </c>
      <c r="I895" s="242" t="s">
        <v>6230</v>
      </c>
      <c r="J895" s="242" t="s">
        <v>6215</v>
      </c>
      <c r="K895" s="242" t="s">
        <v>6216</v>
      </c>
      <c r="L895" s="242" t="s">
        <v>6215</v>
      </c>
      <c r="M895" s="242" t="s">
        <v>6217</v>
      </c>
      <c r="N895" s="242"/>
      <c r="O895" s="242" t="s">
        <v>6218</v>
      </c>
      <c r="S895" s="241">
        <v>150</v>
      </c>
      <c r="T895" s="242" t="s">
        <v>6215</v>
      </c>
      <c r="U895" s="242" t="s">
        <v>7390</v>
      </c>
      <c r="V895" s="242" t="s">
        <v>6218</v>
      </c>
      <c r="W895" s="242" t="s">
        <v>6268</v>
      </c>
      <c r="Y895" s="242">
        <v>3</v>
      </c>
      <c r="Z895" s="242">
        <v>2</v>
      </c>
      <c r="AA895" s="242">
        <v>2</v>
      </c>
      <c r="AB895" s="242">
        <v>5</v>
      </c>
      <c r="AC895" s="242" t="s">
        <v>6220</v>
      </c>
      <c r="AD895" s="242" t="s">
        <v>8322</v>
      </c>
      <c r="AF895" s="290">
        <v>2</v>
      </c>
      <c r="AG895" s="290">
        <v>3</v>
      </c>
      <c r="AH895" s="290">
        <v>5</v>
      </c>
      <c r="AJ895" s="269">
        <v>15000</v>
      </c>
      <c r="AK895" s="269">
        <v>7000</v>
      </c>
      <c r="AL895" s="242" t="s">
        <v>8267</v>
      </c>
      <c r="AM895" s="242" t="s">
        <v>6215</v>
      </c>
      <c r="AN895" s="242" t="s">
        <v>6616</v>
      </c>
      <c r="AP895" s="264">
        <v>6000</v>
      </c>
      <c r="AQ895" s="113">
        <f t="shared" si="45"/>
        <v>139.28190890498885</v>
      </c>
      <c r="AR895" s="18">
        <v>9500</v>
      </c>
      <c r="AS895" s="141" t="s">
        <v>6223</v>
      </c>
      <c r="AT895" s="96"/>
      <c r="AU895" s="18"/>
      <c r="AV895" s="18"/>
      <c r="AX895" s="242" t="s">
        <v>6215</v>
      </c>
      <c r="AY895" s="242" t="s">
        <v>6215</v>
      </c>
      <c r="AZ895" s="242" t="s">
        <v>6218</v>
      </c>
      <c r="BA895" s="242" t="s">
        <v>6218</v>
      </c>
      <c r="BB895" s="242" t="s">
        <v>6218</v>
      </c>
      <c r="BC895" s="242" t="s">
        <v>8323</v>
      </c>
      <c r="BD895" s="242" t="s">
        <v>8324</v>
      </c>
      <c r="BE895" s="242" t="s">
        <v>6218</v>
      </c>
      <c r="BF895" s="242" t="s">
        <v>6235</v>
      </c>
      <c r="BG895" s="98" t="s">
        <v>8325</v>
      </c>
    </row>
    <row r="896" spans="1:59" x14ac:dyDescent="0.35">
      <c r="A896" s="98" t="s">
        <v>8830</v>
      </c>
      <c r="B896" s="17">
        <v>45349.731898148151</v>
      </c>
      <c r="C896" s="278" t="s">
        <v>1733</v>
      </c>
      <c r="D896" s="98" t="s">
        <v>8821</v>
      </c>
      <c r="E896" s="244" t="s">
        <v>420</v>
      </c>
      <c r="F896" s="98" t="s">
        <v>6293</v>
      </c>
      <c r="G896" s="98" t="s">
        <v>1245</v>
      </c>
      <c r="H896" s="115">
        <v>2012</v>
      </c>
      <c r="I896" s="98" t="s">
        <v>6214</v>
      </c>
      <c r="J896" s="98" t="s">
        <v>6215</v>
      </c>
      <c r="K896" s="98" t="s">
        <v>6216</v>
      </c>
      <c r="L896" s="98" t="s">
        <v>6215</v>
      </c>
      <c r="M896" s="98" t="s">
        <v>6267</v>
      </c>
      <c r="O896" s="98" t="s">
        <v>6218</v>
      </c>
      <c r="Q896" s="107">
        <v>116</v>
      </c>
      <c r="R896" s="107">
        <v>137</v>
      </c>
      <c r="S896" s="107">
        <v>253</v>
      </c>
      <c r="T896" s="98" t="s">
        <v>6215</v>
      </c>
      <c r="U896" s="98" t="s">
        <v>7390</v>
      </c>
      <c r="V896" s="98" t="s">
        <v>6215</v>
      </c>
      <c r="W896" s="98" t="s">
        <v>6219</v>
      </c>
      <c r="Y896" s="98">
        <v>4</v>
      </c>
      <c r="Z896" s="98">
        <v>4</v>
      </c>
      <c r="AA896" s="98">
        <v>0</v>
      </c>
      <c r="AB896" s="98">
        <f>SUM(Y896:AA896)</f>
        <v>8</v>
      </c>
      <c r="AC896" s="98" t="s">
        <v>6246</v>
      </c>
      <c r="AD896" s="98" t="s">
        <v>8822</v>
      </c>
      <c r="AF896" s="12">
        <v>13</v>
      </c>
      <c r="AG896" s="12">
        <v>7</v>
      </c>
      <c r="AH896" s="12">
        <f>SUM(AF896:AG896)</f>
        <v>20</v>
      </c>
      <c r="AJ896" s="18">
        <v>13000</v>
      </c>
      <c r="AK896" s="18">
        <v>8000</v>
      </c>
      <c r="AL896" s="98" t="s">
        <v>7392</v>
      </c>
      <c r="AM896" s="98" t="s">
        <v>6215</v>
      </c>
      <c r="AN896" s="98" t="s">
        <v>6262</v>
      </c>
      <c r="AP896" s="149">
        <v>4000</v>
      </c>
      <c r="AQ896" s="113">
        <f t="shared" si="45"/>
        <v>92.85460593665924</v>
      </c>
      <c r="AR896" s="18">
        <v>4000</v>
      </c>
      <c r="AS896" s="141" t="s">
        <v>6223</v>
      </c>
      <c r="AT896" s="298">
        <v>100000</v>
      </c>
      <c r="AU896" s="18">
        <v>1267000</v>
      </c>
      <c r="AV896" s="18">
        <v>739000</v>
      </c>
      <c r="AX896" s="98" t="s">
        <v>6215</v>
      </c>
      <c r="AY896" s="98" t="s">
        <v>6215</v>
      </c>
      <c r="AZ896" s="98" t="s">
        <v>6215</v>
      </c>
      <c r="BA896" s="98" t="s">
        <v>6215</v>
      </c>
      <c r="BB896" s="98" t="s">
        <v>6218</v>
      </c>
      <c r="BC896" s="98" t="s">
        <v>6299</v>
      </c>
      <c r="BD896" s="98" t="s">
        <v>8823</v>
      </c>
      <c r="BE896" s="98" t="s">
        <v>6218</v>
      </c>
      <c r="BF896" s="98" t="s">
        <v>6235</v>
      </c>
      <c r="BG896" s="98" t="s">
        <v>8824</v>
      </c>
    </row>
    <row r="897" spans="1:59" x14ac:dyDescent="0.35">
      <c r="A897" s="98" t="s">
        <v>11580</v>
      </c>
      <c r="B897" s="117">
        <v>45876.727268518516</v>
      </c>
      <c r="C897" s="163" t="s">
        <v>5897</v>
      </c>
      <c r="D897" s="154" t="s">
        <v>11651</v>
      </c>
      <c r="E897" t="s">
        <v>2680</v>
      </c>
      <c r="F897" s="154" t="s">
        <v>6629</v>
      </c>
      <c r="G897" s="154" t="s">
        <v>1245</v>
      </c>
      <c r="H897" s="115">
        <v>2015</v>
      </c>
      <c r="I897" s="154" t="s">
        <v>6214</v>
      </c>
      <c r="J897" s="154" t="s">
        <v>6215</v>
      </c>
      <c r="K897" s="154" t="s">
        <v>6245</v>
      </c>
      <c r="L897" s="154" t="s">
        <v>6215</v>
      </c>
      <c r="M897" s="154" t="s">
        <v>6267</v>
      </c>
      <c r="O897" s="154" t="s">
        <v>6215</v>
      </c>
      <c r="Q897" s="129">
        <v>55</v>
      </c>
      <c r="R897" s="129">
        <v>70</v>
      </c>
      <c r="S897" s="107">
        <v>125</v>
      </c>
      <c r="T897" s="154" t="s">
        <v>6215</v>
      </c>
      <c r="U897" s="154" t="s">
        <v>7390</v>
      </c>
      <c r="V897" s="154" t="s">
        <v>6218</v>
      </c>
      <c r="W897" s="154" t="s">
        <v>6268</v>
      </c>
      <c r="Y897" s="244">
        <v>3</v>
      </c>
      <c r="Z897" s="244">
        <v>3</v>
      </c>
      <c r="AA897" s="244">
        <v>3</v>
      </c>
      <c r="AB897" s="244">
        <v>9</v>
      </c>
      <c r="AC897" s="154" t="s">
        <v>6220</v>
      </c>
      <c r="AD897" s="154" t="s">
        <v>11652</v>
      </c>
      <c r="AF897" s="154">
        <v>2</v>
      </c>
      <c r="AG897" s="154">
        <v>6</v>
      </c>
      <c r="AH897" s="154">
        <v>8</v>
      </c>
      <c r="AJ897" s="154">
        <v>10000</v>
      </c>
      <c r="AK897" s="154">
        <v>5500</v>
      </c>
      <c r="AL897" s="154" t="s">
        <v>7392</v>
      </c>
      <c r="AM897" s="154" t="s">
        <v>6215</v>
      </c>
      <c r="AN897" s="154" t="s">
        <v>6262</v>
      </c>
      <c r="AP897" s="154">
        <v>5100</v>
      </c>
      <c r="AQ897" s="113">
        <f>(AP897*3)/129.2424</f>
        <v>118.38220274461013</v>
      </c>
      <c r="AR897" s="154">
        <v>5800</v>
      </c>
      <c r="AS897" s="154" t="s">
        <v>11447</v>
      </c>
      <c r="AT897" s="154">
        <v>2000</v>
      </c>
      <c r="AU897" s="154">
        <v>180000</v>
      </c>
      <c r="AV897" s="154">
        <v>140000</v>
      </c>
      <c r="AW897" s="154"/>
      <c r="AX897" s="154" t="s">
        <v>6215</v>
      </c>
      <c r="AY897" s="154" t="s">
        <v>6215</v>
      </c>
      <c r="AZ897" s="154" t="s">
        <v>6215</v>
      </c>
      <c r="BA897" s="154" t="s">
        <v>6215</v>
      </c>
      <c r="BB897" s="154" t="s">
        <v>6215</v>
      </c>
      <c r="BC897" s="154" t="s">
        <v>9188</v>
      </c>
      <c r="BD897" s="154" t="s">
        <v>11653</v>
      </c>
      <c r="BE897" s="154" t="s">
        <v>6218</v>
      </c>
      <c r="BF897" s="154" t="s">
        <v>6235</v>
      </c>
    </row>
    <row r="898" spans="1:59" x14ac:dyDescent="0.35">
      <c r="A898" s="98" t="s">
        <v>10132</v>
      </c>
      <c r="B898" s="17">
        <v>45516</v>
      </c>
      <c r="C898" s="154" t="s">
        <v>2876</v>
      </c>
      <c r="D898" s="154" t="s">
        <v>10078</v>
      </c>
      <c r="E898" s="244" t="s">
        <v>40</v>
      </c>
      <c r="F898" s="154" t="s">
        <v>6286</v>
      </c>
      <c r="G898" s="154" t="s">
        <v>1248</v>
      </c>
      <c r="H898" s="115">
        <v>2021</v>
      </c>
      <c r="I898" s="154" t="s">
        <v>6294</v>
      </c>
      <c r="J898" s="154" t="s">
        <v>6215</v>
      </c>
      <c r="K898" s="154" t="s">
        <v>6216</v>
      </c>
      <c r="L898" s="154" t="s">
        <v>6215</v>
      </c>
      <c r="M898" s="154" t="s">
        <v>6267</v>
      </c>
      <c r="O898" s="154" t="s">
        <v>6218</v>
      </c>
      <c r="Q898" s="243">
        <v>203</v>
      </c>
      <c r="R898" s="243">
        <v>191</v>
      </c>
      <c r="S898" s="243">
        <f>Q898+R898</f>
        <v>394</v>
      </c>
      <c r="T898" s="244" t="s">
        <v>6215</v>
      </c>
      <c r="U898" s="154" t="s">
        <v>7390</v>
      </c>
      <c r="V898" s="154" t="s">
        <v>6215</v>
      </c>
      <c r="W898" s="154" t="s">
        <v>6219</v>
      </c>
      <c r="Y898" s="244">
        <v>3</v>
      </c>
      <c r="Z898" s="244">
        <v>3</v>
      </c>
      <c r="AA898" s="244">
        <v>3</v>
      </c>
      <c r="AB898" s="98">
        <f>Y898+Z898+AA898</f>
        <v>9</v>
      </c>
      <c r="AC898" s="154" t="s">
        <v>6220</v>
      </c>
      <c r="AD898" s="154" t="s">
        <v>10079</v>
      </c>
      <c r="AF898" s="315">
        <v>2</v>
      </c>
      <c r="AG898" s="315">
        <v>9</v>
      </c>
      <c r="AH898" s="12">
        <f>AF898+AG898</f>
        <v>11</v>
      </c>
      <c r="AJ898" s="316">
        <v>20000</v>
      </c>
      <c r="AK898" s="316">
        <v>12000</v>
      </c>
      <c r="AL898" s="154" t="s">
        <v>8363</v>
      </c>
      <c r="AM898" s="154" t="s">
        <v>6215</v>
      </c>
      <c r="AN898" s="154" t="s">
        <v>6262</v>
      </c>
      <c r="AP898" s="316">
        <v>3900</v>
      </c>
      <c r="AQ898" s="113">
        <f t="shared" ref="AQ898:AQ913" si="46">(AP898*3)/129.2343</f>
        <v>90.53324078824275</v>
      </c>
      <c r="AR898" s="316">
        <v>7000</v>
      </c>
      <c r="AS898" s="141" t="s">
        <v>6223</v>
      </c>
      <c r="AT898" s="317">
        <v>300000</v>
      </c>
      <c r="AU898" s="317">
        <v>500000</v>
      </c>
      <c r="AV898" s="317">
        <v>350000</v>
      </c>
      <c r="AW898" s="154"/>
      <c r="AX898" s="154" t="s">
        <v>6215</v>
      </c>
      <c r="AY898" s="154" t="s">
        <v>6215</v>
      </c>
      <c r="AZ898" s="154" t="s">
        <v>6215</v>
      </c>
      <c r="BA898" s="154" t="s">
        <v>6215</v>
      </c>
      <c r="BB898" s="154" t="s">
        <v>6215</v>
      </c>
      <c r="BC898" s="154" t="s">
        <v>7123</v>
      </c>
      <c r="BD898" s="154" t="s">
        <v>10080</v>
      </c>
      <c r="BE898" s="154" t="s">
        <v>6218</v>
      </c>
      <c r="BF898" s="154" t="s">
        <v>8887</v>
      </c>
    </row>
    <row r="899" spans="1:59" x14ac:dyDescent="0.35">
      <c r="A899" s="98" t="s">
        <v>11525</v>
      </c>
      <c r="B899" s="117">
        <v>45812.777650462966</v>
      </c>
      <c r="C899" s="154" t="s">
        <v>5314</v>
      </c>
      <c r="D899" s="154" t="s">
        <v>11437</v>
      </c>
      <c r="E899" t="s">
        <v>2965</v>
      </c>
      <c r="F899" s="154" t="s">
        <v>6684</v>
      </c>
      <c r="G899" s="154" t="s">
        <v>1248</v>
      </c>
      <c r="H899" s="115">
        <v>2021</v>
      </c>
      <c r="I899" s="154" t="s">
        <v>6214</v>
      </c>
      <c r="J899" s="154" t="s">
        <v>6295</v>
      </c>
      <c r="K899" s="154" t="s">
        <v>6216</v>
      </c>
      <c r="L899" s="154" t="s">
        <v>6215</v>
      </c>
      <c r="M899" s="154" t="s">
        <v>6267</v>
      </c>
      <c r="O899" s="154" t="s">
        <v>6218</v>
      </c>
      <c r="Q899" s="129">
        <v>36</v>
      </c>
      <c r="R899" s="129">
        <v>28</v>
      </c>
      <c r="S899" s="129">
        <v>64</v>
      </c>
      <c r="T899" s="154" t="s">
        <v>6215</v>
      </c>
      <c r="U899" s="154" t="s">
        <v>7390</v>
      </c>
      <c r="V899" s="154" t="s">
        <v>6215</v>
      </c>
      <c r="W899" s="154" t="s">
        <v>6268</v>
      </c>
      <c r="Y899" s="244">
        <v>1</v>
      </c>
      <c r="Z899" s="244">
        <v>1</v>
      </c>
      <c r="AA899" s="244">
        <v>1</v>
      </c>
      <c r="AB899" s="244">
        <v>3</v>
      </c>
      <c r="AC899" s="154" t="s">
        <v>6220</v>
      </c>
      <c r="AD899" s="154" t="s">
        <v>10763</v>
      </c>
      <c r="AF899" s="154">
        <v>2</v>
      </c>
      <c r="AG899" s="12">
        <v>4</v>
      </c>
      <c r="AH899" s="12">
        <v>6</v>
      </c>
      <c r="AJ899" s="154">
        <v>6000</v>
      </c>
      <c r="AK899" s="154">
        <v>4000</v>
      </c>
      <c r="AL899" s="154" t="s">
        <v>8267</v>
      </c>
      <c r="AM899" s="154" t="s">
        <v>6215</v>
      </c>
      <c r="AN899" s="154" t="s">
        <v>6262</v>
      </c>
      <c r="AP899" s="154">
        <v>2700</v>
      </c>
      <c r="AQ899" s="113">
        <f t="shared" si="46"/>
        <v>62.676859007244985</v>
      </c>
      <c r="AR899" s="154">
        <v>4500</v>
      </c>
      <c r="AS899" s="154" t="s">
        <v>6223</v>
      </c>
      <c r="AT899" s="154">
        <v>100</v>
      </c>
      <c r="AU899" s="154">
        <v>70000</v>
      </c>
      <c r="AV899" s="154">
        <v>50000</v>
      </c>
      <c r="AX899" s="154" t="s">
        <v>6215</v>
      </c>
      <c r="AY899" s="154" t="s">
        <v>6215</v>
      </c>
      <c r="AZ899" s="154" t="s">
        <v>6215</v>
      </c>
      <c r="BA899" s="154" t="s">
        <v>6215</v>
      </c>
      <c r="BB899" s="154" t="s">
        <v>6215</v>
      </c>
      <c r="BC899" s="154" t="s">
        <v>9181</v>
      </c>
      <c r="BD899" s="154" t="s">
        <v>11438</v>
      </c>
      <c r="BE899" s="154" t="s">
        <v>6218</v>
      </c>
      <c r="BF899" s="154" t="s">
        <v>6235</v>
      </c>
    </row>
    <row r="900" spans="1:59" x14ac:dyDescent="0.35">
      <c r="A900" s="98" t="s">
        <v>7055</v>
      </c>
      <c r="B900" s="17">
        <v>45031.366840277777</v>
      </c>
      <c r="C900" s="98" t="s">
        <v>1425</v>
      </c>
      <c r="D900" s="98" t="s">
        <v>6526</v>
      </c>
      <c r="E900" s="98" t="s">
        <v>58</v>
      </c>
      <c r="F900" s="98" t="s">
        <v>6213</v>
      </c>
      <c r="G900" s="98" t="s">
        <v>1248</v>
      </c>
      <c r="H900" s="115">
        <v>2013</v>
      </c>
      <c r="I900" s="98" t="s">
        <v>6230</v>
      </c>
      <c r="J900" s="98" t="s">
        <v>6215</v>
      </c>
      <c r="K900" s="98" t="s">
        <v>6216</v>
      </c>
      <c r="L900" s="98" t="s">
        <v>6215</v>
      </c>
      <c r="M900" s="98" t="s">
        <v>6217</v>
      </c>
      <c r="O900" s="98" t="s">
        <v>6215</v>
      </c>
      <c r="S900" s="107">
        <v>258</v>
      </c>
      <c r="T900" s="98" t="s">
        <v>6215</v>
      </c>
      <c r="V900" s="98" t="s">
        <v>6215</v>
      </c>
      <c r="W900" s="98" t="s">
        <v>6268</v>
      </c>
      <c r="AB900" s="98">
        <v>7</v>
      </c>
      <c r="AC900" s="98" t="s">
        <v>6220</v>
      </c>
      <c r="AD900" s="98" t="s">
        <v>6527</v>
      </c>
      <c r="AJ900" s="18"/>
      <c r="AK900" s="18"/>
      <c r="AM900" s="98" t="s">
        <v>6215</v>
      </c>
      <c r="AN900" s="98" t="s">
        <v>6262</v>
      </c>
      <c r="AP900" s="264">
        <v>4000</v>
      </c>
      <c r="AQ900" s="113">
        <f t="shared" si="46"/>
        <v>92.85460593665924</v>
      </c>
      <c r="AR900" s="18">
        <v>6000</v>
      </c>
      <c r="AS900" s="141" t="s">
        <v>6223</v>
      </c>
      <c r="AT900" s="96"/>
      <c r="AU900" s="18">
        <v>600000</v>
      </c>
      <c r="AV900" s="18"/>
      <c r="AX900" s="98" t="s">
        <v>6215</v>
      </c>
      <c r="AY900" s="98" t="s">
        <v>6215</v>
      </c>
      <c r="AZ900" s="98" t="s">
        <v>6215</v>
      </c>
      <c r="BA900" s="98" t="s">
        <v>6215</v>
      </c>
      <c r="BB900" s="98" t="s">
        <v>6218</v>
      </c>
      <c r="BD900" s="98" t="s">
        <v>6281</v>
      </c>
      <c r="BF900" s="98" t="s">
        <v>6271</v>
      </c>
      <c r="BG900" s="98" t="s">
        <v>6528</v>
      </c>
    </row>
    <row r="901" spans="1:59" x14ac:dyDescent="0.35">
      <c r="A901" s="98" t="s">
        <v>8936</v>
      </c>
      <c r="B901" s="17">
        <v>45376.672615740739</v>
      </c>
      <c r="C901" t="s">
        <v>4649</v>
      </c>
      <c r="D901" s="154" t="s">
        <v>8953</v>
      </c>
      <c r="E901" s="98" t="s">
        <v>256</v>
      </c>
      <c r="F901" t="s">
        <v>6286</v>
      </c>
      <c r="G901" t="s">
        <v>1245</v>
      </c>
      <c r="H901" s="305">
        <v>2016</v>
      </c>
      <c r="I901" t="s">
        <v>6214</v>
      </c>
      <c r="J901" t="s">
        <v>6215</v>
      </c>
      <c r="K901" t="s">
        <v>6216</v>
      </c>
      <c r="L901" t="s">
        <v>6215</v>
      </c>
      <c r="M901" t="s">
        <v>6217</v>
      </c>
      <c r="O901" t="s">
        <v>6215</v>
      </c>
      <c r="S901" s="107">
        <v>80</v>
      </c>
      <c r="T901" s="98" t="s">
        <v>6215</v>
      </c>
      <c r="U901" t="s">
        <v>7390</v>
      </c>
      <c r="V901" t="s">
        <v>6218</v>
      </c>
      <c r="W901" t="s">
        <v>6268</v>
      </c>
      <c r="Y901" s="98">
        <v>1</v>
      </c>
      <c r="Z901" s="98">
        <v>2</v>
      </c>
      <c r="AA901" s="98">
        <v>1</v>
      </c>
      <c r="AB901" s="98">
        <f>SUM(Y901:AA901)</f>
        <v>4</v>
      </c>
      <c r="AC901" t="s">
        <v>6254</v>
      </c>
      <c r="AD901" t="s">
        <v>7194</v>
      </c>
      <c r="AF901" s="12">
        <v>6</v>
      </c>
      <c r="AG901" s="12">
        <v>6</v>
      </c>
      <c r="AH901" s="12">
        <f>SUM(AF901:AG901)</f>
        <v>12</v>
      </c>
      <c r="AJ901" s="238">
        <v>10000</v>
      </c>
      <c r="AK901" s="238">
        <v>7000</v>
      </c>
      <c r="AL901" t="s">
        <v>6474</v>
      </c>
      <c r="AM901" t="s">
        <v>6215</v>
      </c>
      <c r="AN901" t="s">
        <v>6262</v>
      </c>
      <c r="AP901" s="149">
        <v>4100</v>
      </c>
      <c r="AQ901" s="113">
        <f t="shared" si="46"/>
        <v>95.175971085075716</v>
      </c>
      <c r="AR901">
        <v>6200</v>
      </c>
      <c r="AS901" s="141" t="s">
        <v>6223</v>
      </c>
      <c r="AT901" s="96">
        <v>10000</v>
      </c>
      <c r="AU901" s="18">
        <v>48000</v>
      </c>
      <c r="AV901" s="18">
        <v>158000</v>
      </c>
      <c r="AX901" t="s">
        <v>6218</v>
      </c>
      <c r="AY901" t="s">
        <v>6215</v>
      </c>
      <c r="AZ901" t="s">
        <v>6218</v>
      </c>
      <c r="BA901" t="s">
        <v>6215</v>
      </c>
      <c r="BB901" t="s">
        <v>6215</v>
      </c>
      <c r="BC901" t="s">
        <v>8954</v>
      </c>
      <c r="BD901" t="s">
        <v>8955</v>
      </c>
      <c r="BE901" t="s">
        <v>6218</v>
      </c>
      <c r="BF901" t="s">
        <v>6299</v>
      </c>
    </row>
    <row r="902" spans="1:59" x14ac:dyDescent="0.35">
      <c r="A902" s="98" t="s">
        <v>11252</v>
      </c>
      <c r="B902" s="117">
        <v>45770.639803240738</v>
      </c>
      <c r="C902" s="98" t="s">
        <v>4956</v>
      </c>
      <c r="D902" s="98" t="s">
        <v>11316</v>
      </c>
      <c r="E902" s="244" t="s">
        <v>359</v>
      </c>
      <c r="F902" s="98" t="s">
        <v>6629</v>
      </c>
      <c r="G902" s="98" t="s">
        <v>1248</v>
      </c>
      <c r="H902" s="98">
        <v>2014</v>
      </c>
      <c r="I902" s="98" t="s">
        <v>6294</v>
      </c>
      <c r="J902" s="98" t="s">
        <v>6215</v>
      </c>
      <c r="K902" s="98" t="s">
        <v>6216</v>
      </c>
      <c r="L902" s="98" t="s">
        <v>6215</v>
      </c>
      <c r="M902" s="98" t="s">
        <v>6267</v>
      </c>
      <c r="O902" s="98" t="s">
        <v>6218</v>
      </c>
      <c r="Q902" s="129">
        <v>110</v>
      </c>
      <c r="R902" s="129">
        <v>140</v>
      </c>
      <c r="S902" s="107">
        <v>250</v>
      </c>
      <c r="T902" s="98" t="s">
        <v>6215</v>
      </c>
      <c r="U902" s="98" t="s">
        <v>6474</v>
      </c>
      <c r="V902" s="98" t="s">
        <v>6215</v>
      </c>
      <c r="W902" s="98" t="s">
        <v>6268</v>
      </c>
      <c r="Y902" s="98" t="s">
        <v>6929</v>
      </c>
      <c r="Z902" s="98" t="s">
        <v>6630</v>
      </c>
      <c r="AA902" s="98" t="s">
        <v>6992</v>
      </c>
      <c r="AB902" s="98">
        <f>Y902+Z902+AA902</f>
        <v>11</v>
      </c>
      <c r="AC902" s="154" t="s">
        <v>6220</v>
      </c>
      <c r="AD902" s="154" t="s">
        <v>6695</v>
      </c>
      <c r="AF902" s="12" t="s">
        <v>6630</v>
      </c>
      <c r="AG902" s="12" t="s">
        <v>11126</v>
      </c>
      <c r="AH902" s="12">
        <f>AF902+AG902</f>
        <v>12</v>
      </c>
      <c r="AJ902" s="352" t="s">
        <v>11128</v>
      </c>
      <c r="AK902" s="12" t="s">
        <v>11145</v>
      </c>
      <c r="AL902" s="98" t="s">
        <v>8267</v>
      </c>
      <c r="AM902" s="98" t="s">
        <v>6215</v>
      </c>
      <c r="AN902" s="98" t="s">
        <v>6262</v>
      </c>
      <c r="AP902" s="315">
        <v>5800</v>
      </c>
      <c r="AQ902" s="113">
        <f t="shared" si="46"/>
        <v>134.6391786081559</v>
      </c>
      <c r="AR902" s="315">
        <v>8500</v>
      </c>
      <c r="AS902" s="154" t="s">
        <v>6223</v>
      </c>
      <c r="AT902" s="12" t="s">
        <v>11317</v>
      </c>
      <c r="AU902" s="284" t="s">
        <v>11318</v>
      </c>
      <c r="AV902" s="12" t="s">
        <v>11214</v>
      </c>
      <c r="AX902" s="98" t="s">
        <v>6215</v>
      </c>
      <c r="AY902" s="98" t="s">
        <v>6215</v>
      </c>
      <c r="AZ902" s="98" t="s">
        <v>6215</v>
      </c>
      <c r="BA902" s="98" t="s">
        <v>6215</v>
      </c>
      <c r="BB902" s="98" t="s">
        <v>6215</v>
      </c>
      <c r="BC902" s="98" t="s">
        <v>11319</v>
      </c>
      <c r="BD902" s="98" t="s">
        <v>11320</v>
      </c>
      <c r="BE902" s="98" t="s">
        <v>6218</v>
      </c>
      <c r="BF902" s="98" t="s">
        <v>7123</v>
      </c>
    </row>
    <row r="903" spans="1:59" x14ac:dyDescent="0.35">
      <c r="A903" s="98" t="s">
        <v>6525</v>
      </c>
      <c r="B903" s="17">
        <v>44998.472210648149</v>
      </c>
      <c r="C903" s="98" t="s">
        <v>6392</v>
      </c>
      <c r="D903" s="98" t="s">
        <v>6393</v>
      </c>
      <c r="E903" s="98" t="s">
        <v>398</v>
      </c>
      <c r="F903" s="98" t="s">
        <v>6394</v>
      </c>
      <c r="G903" s="98" t="s">
        <v>1245</v>
      </c>
      <c r="H903" s="115">
        <v>2021</v>
      </c>
      <c r="I903" s="98" t="s">
        <v>6294</v>
      </c>
      <c r="J903" s="98" t="s">
        <v>6215</v>
      </c>
      <c r="K903" s="98" t="s">
        <v>6216</v>
      </c>
      <c r="L903" s="98" t="s">
        <v>6218</v>
      </c>
      <c r="M903" s="98" t="s">
        <v>6231</v>
      </c>
      <c r="O903" s="98" t="s">
        <v>6218</v>
      </c>
      <c r="S903" s="107">
        <v>61</v>
      </c>
      <c r="T903" s="98" t="s">
        <v>6215</v>
      </c>
      <c r="V903" s="98" t="s">
        <v>6218</v>
      </c>
      <c r="W903" s="98" t="s">
        <v>6219</v>
      </c>
      <c r="AB903" s="98">
        <v>6</v>
      </c>
      <c r="AC903" s="98" t="s">
        <v>6231</v>
      </c>
      <c r="AD903" s="98" t="s">
        <v>6395</v>
      </c>
      <c r="AJ903" s="18"/>
      <c r="AK903" s="18"/>
      <c r="AM903" s="98" t="s">
        <v>6215</v>
      </c>
      <c r="AN903" s="98" t="s">
        <v>6262</v>
      </c>
      <c r="AP903" s="264">
        <v>6000</v>
      </c>
      <c r="AQ903" s="113">
        <f t="shared" si="46"/>
        <v>139.28190890498885</v>
      </c>
      <c r="AR903" s="18">
        <v>8000</v>
      </c>
      <c r="AS903" s="141" t="s">
        <v>6223</v>
      </c>
      <c r="AT903" s="96"/>
      <c r="AU903" s="18">
        <v>400000</v>
      </c>
      <c r="AV903" s="18"/>
      <c r="AX903" s="98" t="s">
        <v>6215</v>
      </c>
      <c r="AY903" s="98" t="s">
        <v>6215</v>
      </c>
      <c r="AZ903" s="98" t="s">
        <v>6215</v>
      </c>
      <c r="BA903" s="98" t="s">
        <v>6215</v>
      </c>
      <c r="BB903" s="98" t="s">
        <v>6218</v>
      </c>
      <c r="BD903" s="98" t="s">
        <v>6396</v>
      </c>
      <c r="BF903" s="98" t="s">
        <v>6235</v>
      </c>
      <c r="BG903" s="98" t="s">
        <v>6397</v>
      </c>
    </row>
    <row r="904" spans="1:59" x14ac:dyDescent="0.35">
      <c r="A904" s="98" t="s">
        <v>6391</v>
      </c>
      <c r="B904" s="289">
        <v>45258</v>
      </c>
      <c r="C904" s="242" t="s">
        <v>1501</v>
      </c>
      <c r="D904" s="242" t="s">
        <v>6340</v>
      </c>
      <c r="E904" s="141" t="s">
        <v>32</v>
      </c>
      <c r="F904" s="242" t="s">
        <v>6213</v>
      </c>
      <c r="G904" s="242" t="s">
        <v>1245</v>
      </c>
      <c r="H904" s="276">
        <v>1993</v>
      </c>
      <c r="I904" s="242" t="s">
        <v>6230</v>
      </c>
      <c r="J904" s="242" t="s">
        <v>6215</v>
      </c>
      <c r="K904" s="242" t="s">
        <v>6216</v>
      </c>
      <c r="L904" s="242" t="s">
        <v>6215</v>
      </c>
      <c r="M904" s="242" t="s">
        <v>6217</v>
      </c>
      <c r="N904" s="242"/>
      <c r="O904" s="242" t="s">
        <v>6215</v>
      </c>
      <c r="S904" s="241">
        <v>85</v>
      </c>
      <c r="T904" s="242" t="s">
        <v>6215</v>
      </c>
      <c r="U904" s="242" t="s">
        <v>7390</v>
      </c>
      <c r="V904" s="242" t="s">
        <v>6215</v>
      </c>
      <c r="W904" s="242" t="s">
        <v>6219</v>
      </c>
      <c r="Y904" s="242">
        <v>2</v>
      </c>
      <c r="Z904" s="242">
        <v>4</v>
      </c>
      <c r="AA904" s="242">
        <v>0</v>
      </c>
      <c r="AB904" s="242">
        <v>6</v>
      </c>
      <c r="AC904" s="242" t="s">
        <v>6220</v>
      </c>
      <c r="AD904" s="242" t="s">
        <v>6410</v>
      </c>
      <c r="AF904" s="290">
        <v>4</v>
      </c>
      <c r="AG904" s="290">
        <v>8</v>
      </c>
      <c r="AH904" s="290">
        <v>12</v>
      </c>
      <c r="AJ904" s="269">
        <v>25000</v>
      </c>
      <c r="AK904" s="269">
        <v>100000</v>
      </c>
      <c r="AL904" s="242" t="s">
        <v>7392</v>
      </c>
      <c r="AM904" s="242" t="s">
        <v>6215</v>
      </c>
      <c r="AN904" s="242" t="s">
        <v>6389</v>
      </c>
      <c r="AP904" s="272">
        <v>6000</v>
      </c>
      <c r="AQ904" s="113">
        <f t="shared" si="46"/>
        <v>139.28190890498885</v>
      </c>
      <c r="AR904" s="273">
        <v>8000</v>
      </c>
      <c r="AS904" s="141" t="s">
        <v>6223</v>
      </c>
      <c r="AT904" s="274"/>
      <c r="AU904" s="273">
        <v>27000</v>
      </c>
      <c r="AV904" s="273"/>
      <c r="AX904" s="242" t="s">
        <v>6215</v>
      </c>
      <c r="AY904" s="242" t="s">
        <v>6215</v>
      </c>
      <c r="AZ904" s="242" t="s">
        <v>6215</v>
      </c>
      <c r="BA904" s="242" t="s">
        <v>6215</v>
      </c>
      <c r="BB904" s="242" t="s">
        <v>6215</v>
      </c>
      <c r="BC904" s="242" t="s">
        <v>6235</v>
      </c>
      <c r="BD904" s="242" t="s">
        <v>6234</v>
      </c>
      <c r="BE904" s="242" t="s">
        <v>6218</v>
      </c>
      <c r="BF904" s="242" t="s">
        <v>6235</v>
      </c>
      <c r="BG904" s="98" t="s">
        <v>8440</v>
      </c>
    </row>
    <row r="905" spans="1:59" x14ac:dyDescent="0.35">
      <c r="A905" s="98" t="s">
        <v>9839</v>
      </c>
      <c r="B905" s="17">
        <v>45499.690706018519</v>
      </c>
      <c r="C905" t="s">
        <v>2706</v>
      </c>
      <c r="D905" t="s">
        <v>9844</v>
      </c>
      <c r="E905" s="98" t="s">
        <v>281</v>
      </c>
      <c r="F905" t="s">
        <v>6323</v>
      </c>
      <c r="G905" t="s">
        <v>1245</v>
      </c>
      <c r="H905" s="115">
        <v>2002</v>
      </c>
      <c r="I905" t="s">
        <v>6214</v>
      </c>
      <c r="J905" t="s">
        <v>6215</v>
      </c>
      <c r="K905" t="s">
        <v>6216</v>
      </c>
      <c r="L905" t="s">
        <v>6215</v>
      </c>
      <c r="M905" t="s">
        <v>6267</v>
      </c>
      <c r="O905" t="s">
        <v>6218</v>
      </c>
      <c r="S905" s="107">
        <v>250</v>
      </c>
      <c r="T905" s="98" t="s">
        <v>6215</v>
      </c>
      <c r="U905" t="s">
        <v>7390</v>
      </c>
      <c r="V905" t="s">
        <v>6215</v>
      </c>
      <c r="W905" t="s">
        <v>6219</v>
      </c>
      <c r="Y905" s="98">
        <v>13</v>
      </c>
      <c r="Z905" s="98">
        <v>13</v>
      </c>
      <c r="AA905" s="98">
        <v>0</v>
      </c>
      <c r="AB905" s="98">
        <f>Y905+Z905+AA905</f>
        <v>26</v>
      </c>
      <c r="AC905" t="s">
        <v>6220</v>
      </c>
      <c r="AD905" t="s">
        <v>9845</v>
      </c>
      <c r="AF905" s="12">
        <v>6</v>
      </c>
      <c r="AG905" s="12">
        <v>8</v>
      </c>
      <c r="AH905" s="12">
        <f>AF905+AG905</f>
        <v>14</v>
      </c>
      <c r="AJ905" s="238">
        <v>17000</v>
      </c>
      <c r="AK905" s="238">
        <v>6000</v>
      </c>
      <c r="AL905" t="s">
        <v>7392</v>
      </c>
      <c r="AM905" t="s">
        <v>6215</v>
      </c>
      <c r="AN905" t="s">
        <v>6262</v>
      </c>
      <c r="AP905" s="238">
        <v>6000</v>
      </c>
      <c r="AQ905" s="113">
        <f t="shared" si="46"/>
        <v>139.28190890498885</v>
      </c>
      <c r="AR905" s="238">
        <v>17000</v>
      </c>
      <c r="AS905" s="141" t="s">
        <v>6223</v>
      </c>
      <c r="AT905" s="238">
        <v>0</v>
      </c>
      <c r="AU905" s="238">
        <v>250000</v>
      </c>
      <c r="AV905" s="238">
        <v>150000</v>
      </c>
      <c r="AX905" t="s">
        <v>6215</v>
      </c>
      <c r="AY905" t="s">
        <v>6215</v>
      </c>
      <c r="AZ905" t="s">
        <v>6215</v>
      </c>
      <c r="BA905" t="s">
        <v>6215</v>
      </c>
      <c r="BB905" t="s">
        <v>6218</v>
      </c>
      <c r="BC905" t="s">
        <v>9846</v>
      </c>
      <c r="BD905" t="s">
        <v>6774</v>
      </c>
      <c r="BE905" t="s">
        <v>6218</v>
      </c>
      <c r="BF905" t="s">
        <v>8110</v>
      </c>
    </row>
    <row r="906" spans="1:59" x14ac:dyDescent="0.35">
      <c r="A906" s="98" t="s">
        <v>8439</v>
      </c>
      <c r="B906" s="17">
        <v>45217.553460648101</v>
      </c>
      <c r="C906" s="141" t="s">
        <v>785</v>
      </c>
      <c r="D906" s="141" t="s">
        <v>8138</v>
      </c>
      <c r="E906" s="141" t="s">
        <v>131</v>
      </c>
      <c r="F906" s="141" t="s">
        <v>6581</v>
      </c>
      <c r="G906" s="141" t="s">
        <v>1245</v>
      </c>
      <c r="H906" s="115">
        <v>2019</v>
      </c>
      <c r="I906" s="141" t="s">
        <v>6230</v>
      </c>
      <c r="J906" s="141" t="s">
        <v>6218</v>
      </c>
      <c r="K906" s="141" t="s">
        <v>6216</v>
      </c>
      <c r="L906" s="141" t="s">
        <v>6218</v>
      </c>
      <c r="M906" s="141" t="s">
        <v>6231</v>
      </c>
      <c r="N906" s="141"/>
      <c r="O906" s="141" t="s">
        <v>6218</v>
      </c>
      <c r="S906" s="237">
        <v>120</v>
      </c>
      <c r="T906" s="141" t="s">
        <v>6215</v>
      </c>
      <c r="U906" s="141" t="s">
        <v>7390</v>
      </c>
      <c r="V906" s="141" t="s">
        <v>6218</v>
      </c>
      <c r="W906" s="141" t="s">
        <v>6268</v>
      </c>
      <c r="Y906" s="98">
        <v>2</v>
      </c>
      <c r="Z906" s="98">
        <v>2</v>
      </c>
      <c r="AA906" s="98">
        <v>0</v>
      </c>
      <c r="AB906" s="141">
        <v>4</v>
      </c>
      <c r="AC906" s="141" t="s">
        <v>6254</v>
      </c>
      <c r="AD906" s="141" t="s">
        <v>8139</v>
      </c>
      <c r="AJ906" s="18"/>
      <c r="AK906" s="18"/>
      <c r="AM906" s="141" t="s">
        <v>6215</v>
      </c>
      <c r="AN906" s="141" t="s">
        <v>6262</v>
      </c>
      <c r="AP906" s="268">
        <v>6000</v>
      </c>
      <c r="AQ906" s="113">
        <f t="shared" si="46"/>
        <v>139.28190890498885</v>
      </c>
      <c r="AR906" s="269">
        <v>8000</v>
      </c>
      <c r="AS906" s="141" t="s">
        <v>6223</v>
      </c>
      <c r="AT906" s="267">
        <v>6500</v>
      </c>
      <c r="AU906" s="269">
        <v>650000</v>
      </c>
      <c r="AV906" s="269">
        <v>210000</v>
      </c>
      <c r="AX906" s="141" t="s">
        <v>6215</v>
      </c>
      <c r="AY906" s="141" t="s">
        <v>6215</v>
      </c>
      <c r="AZ906" s="141" t="s">
        <v>6218</v>
      </c>
      <c r="BA906" s="141" t="s">
        <v>6218</v>
      </c>
      <c r="BB906" s="141" t="s">
        <v>6218</v>
      </c>
      <c r="BC906" s="141" t="s">
        <v>8140</v>
      </c>
      <c r="BD906" s="141" t="s">
        <v>6653</v>
      </c>
      <c r="BE906" s="141" t="s">
        <v>6218</v>
      </c>
      <c r="BF906" s="141" t="s">
        <v>6235</v>
      </c>
      <c r="BG906" s="98" t="s">
        <v>8141</v>
      </c>
    </row>
    <row r="907" spans="1:59" x14ac:dyDescent="0.35">
      <c r="A907" s="98" t="s">
        <v>8137</v>
      </c>
      <c r="B907" s="289">
        <v>45240.609004629601</v>
      </c>
      <c r="C907" s="242" t="s">
        <v>8331</v>
      </c>
      <c r="D907" s="242" t="s">
        <v>7628</v>
      </c>
      <c r="E907" s="141" t="s">
        <v>14</v>
      </c>
      <c r="F907" s="242" t="s">
        <v>6213</v>
      </c>
      <c r="G907" s="242" t="s">
        <v>1245</v>
      </c>
      <c r="H907" s="276">
        <v>2014</v>
      </c>
      <c r="I907" s="242" t="s">
        <v>6214</v>
      </c>
      <c r="J907" s="242" t="s">
        <v>6215</v>
      </c>
      <c r="K907" s="242" t="s">
        <v>6216</v>
      </c>
      <c r="L907" s="242" t="s">
        <v>6215</v>
      </c>
      <c r="M907" s="242" t="s">
        <v>6231</v>
      </c>
      <c r="N907" s="242"/>
      <c r="O907" s="242" t="s">
        <v>6215</v>
      </c>
      <c r="Q907" s="107">
        <v>74</v>
      </c>
      <c r="R907" s="107">
        <v>76</v>
      </c>
      <c r="S907" s="241">
        <v>150</v>
      </c>
      <c r="T907" s="242" t="s">
        <v>6215</v>
      </c>
      <c r="U907" s="242" t="s">
        <v>7390</v>
      </c>
      <c r="V907" s="242" t="s">
        <v>6218</v>
      </c>
      <c r="W907" s="242" t="s">
        <v>6219</v>
      </c>
      <c r="Y907" s="242">
        <v>4</v>
      </c>
      <c r="Z907" s="242">
        <v>2</v>
      </c>
      <c r="AA907" s="242">
        <v>1</v>
      </c>
      <c r="AB907" s="242">
        <v>7</v>
      </c>
      <c r="AC907" s="242" t="s">
        <v>6254</v>
      </c>
      <c r="AD907" s="242" t="s">
        <v>8332</v>
      </c>
      <c r="AF907" s="290">
        <v>2</v>
      </c>
      <c r="AG907" s="290">
        <v>5</v>
      </c>
      <c r="AH907" s="290">
        <v>7</v>
      </c>
      <c r="AJ907" s="269">
        <v>12000</v>
      </c>
      <c r="AK907" s="269">
        <v>10000</v>
      </c>
      <c r="AL907" s="242" t="s">
        <v>7392</v>
      </c>
      <c r="AM907" s="242" t="s">
        <v>6215</v>
      </c>
      <c r="AN907" s="242" t="s">
        <v>6262</v>
      </c>
      <c r="AP907" s="264">
        <v>6000</v>
      </c>
      <c r="AQ907" s="113">
        <f t="shared" si="46"/>
        <v>139.28190890498885</v>
      </c>
      <c r="AR907" s="18">
        <v>8000</v>
      </c>
      <c r="AS907" s="141" t="s">
        <v>6223</v>
      </c>
      <c r="AT907" s="96"/>
      <c r="AU907" s="18"/>
      <c r="AV907" s="18"/>
      <c r="AX907" s="242" t="s">
        <v>6215</v>
      </c>
      <c r="AY907" s="242" t="s">
        <v>6215</v>
      </c>
      <c r="AZ907" s="242" t="s">
        <v>6215</v>
      </c>
      <c r="BA907" s="242" t="s">
        <v>6215</v>
      </c>
      <c r="BB907" s="242" t="s">
        <v>6215</v>
      </c>
      <c r="BC907" s="242" t="s">
        <v>7417</v>
      </c>
      <c r="BD907" s="242" t="s">
        <v>6281</v>
      </c>
      <c r="BE907" s="242" t="s">
        <v>6218</v>
      </c>
      <c r="BF907" s="242" t="s">
        <v>6299</v>
      </c>
      <c r="BG907" s="98" t="s">
        <v>8333</v>
      </c>
    </row>
    <row r="908" spans="1:59" x14ac:dyDescent="0.35">
      <c r="A908" s="98" t="s">
        <v>9260</v>
      </c>
      <c r="B908" s="17">
        <v>45443.507407407407</v>
      </c>
      <c r="C908" t="s">
        <v>2327</v>
      </c>
      <c r="D908" t="s">
        <v>9265</v>
      </c>
      <c r="E908" s="98" t="s">
        <v>603</v>
      </c>
      <c r="F908" t="s">
        <v>6469</v>
      </c>
      <c r="G908" t="s">
        <v>1248</v>
      </c>
      <c r="H908" s="115">
        <v>2007</v>
      </c>
      <c r="I908" t="s">
        <v>6294</v>
      </c>
      <c r="J908" t="s">
        <v>6215</v>
      </c>
      <c r="K908" t="s">
        <v>6216</v>
      </c>
      <c r="L908" t="s">
        <v>6218</v>
      </c>
      <c r="M908" t="s">
        <v>6217</v>
      </c>
      <c r="N908"/>
      <c r="O908" t="s">
        <v>6218</v>
      </c>
      <c r="S908" s="107">
        <v>60</v>
      </c>
      <c r="T908" s="98" t="s">
        <v>6215</v>
      </c>
      <c r="U908" t="s">
        <v>7390</v>
      </c>
      <c r="V908" t="s">
        <v>6215</v>
      </c>
      <c r="W908" t="s">
        <v>6296</v>
      </c>
      <c r="Y908" s="98">
        <v>4</v>
      </c>
      <c r="Z908" s="98">
        <v>6</v>
      </c>
      <c r="AA908" s="98">
        <v>0</v>
      </c>
      <c r="AB908" s="98">
        <f>Y908+Z908+AA908</f>
        <v>10</v>
      </c>
      <c r="AC908" t="s">
        <v>6220</v>
      </c>
      <c r="AD908" t="s">
        <v>6357</v>
      </c>
      <c r="AF908" s="12">
        <v>2</v>
      </c>
      <c r="AG908" s="12">
        <v>4</v>
      </c>
      <c r="AH908" s="12">
        <f>AF908+AG908</f>
        <v>6</v>
      </c>
      <c r="AJ908" s="238">
        <v>6500</v>
      </c>
      <c r="AK908" s="238">
        <v>5000</v>
      </c>
      <c r="AL908" t="s">
        <v>6474</v>
      </c>
      <c r="AM908" t="s">
        <v>6215</v>
      </c>
      <c r="AN908" t="s">
        <v>6262</v>
      </c>
      <c r="AP908" s="113">
        <v>3000</v>
      </c>
      <c r="AQ908" s="113">
        <f t="shared" si="46"/>
        <v>69.640954452494427</v>
      </c>
      <c r="AR908" s="113">
        <v>3000</v>
      </c>
      <c r="AS908" s="141" t="s">
        <v>6223</v>
      </c>
      <c r="AT908" s="306">
        <v>585000</v>
      </c>
      <c r="AU908" s="238">
        <v>120000</v>
      </c>
      <c r="AV908" s="238">
        <v>465000</v>
      </c>
      <c r="AX908" t="s">
        <v>6218</v>
      </c>
      <c r="AY908" t="s">
        <v>6215</v>
      </c>
      <c r="AZ908" t="s">
        <v>6215</v>
      </c>
      <c r="BA908" t="s">
        <v>6215</v>
      </c>
      <c r="BB908" t="s">
        <v>6218</v>
      </c>
      <c r="BC908" t="s">
        <v>9266</v>
      </c>
      <c r="BD908" t="s">
        <v>9267</v>
      </c>
      <c r="BE908" t="s">
        <v>6218</v>
      </c>
      <c r="BF908" t="s">
        <v>7123</v>
      </c>
    </row>
    <row r="909" spans="1:59" x14ac:dyDescent="0.35">
      <c r="A909" s="98" t="s">
        <v>8883</v>
      </c>
      <c r="B909" s="17">
        <v>45364.720567129632</v>
      </c>
      <c r="C909" t="s">
        <v>1973</v>
      </c>
      <c r="D909" t="s">
        <v>6266</v>
      </c>
      <c r="E909" s="98" t="s">
        <v>102</v>
      </c>
      <c r="F909" t="s">
        <v>6213</v>
      </c>
      <c r="G909" t="s">
        <v>1248</v>
      </c>
      <c r="H909" s="305">
        <v>2014</v>
      </c>
      <c r="I909" t="s">
        <v>6214</v>
      </c>
      <c r="J909" t="s">
        <v>6215</v>
      </c>
      <c r="K909" t="s">
        <v>6216</v>
      </c>
      <c r="L909" t="s">
        <v>6215</v>
      </c>
      <c r="M909" t="s">
        <v>6231</v>
      </c>
      <c r="O909" t="s">
        <v>6215</v>
      </c>
      <c r="S909" s="107">
        <v>210</v>
      </c>
      <c r="T909" s="98" t="s">
        <v>6215</v>
      </c>
      <c r="U909" t="s">
        <v>6474</v>
      </c>
      <c r="V909" t="s">
        <v>6218</v>
      </c>
      <c r="W909" t="s">
        <v>6268</v>
      </c>
      <c r="Y909" s="98">
        <v>3</v>
      </c>
      <c r="Z909" s="98">
        <v>4</v>
      </c>
      <c r="AA909" s="98">
        <v>1</v>
      </c>
      <c r="AB909" s="98">
        <f>SUM(Y909:AA909)</f>
        <v>8</v>
      </c>
      <c r="AC909" t="s">
        <v>6254</v>
      </c>
      <c r="AD909" t="s">
        <v>8897</v>
      </c>
      <c r="AF909" s="12">
        <v>2</v>
      </c>
      <c r="AG909" s="12">
        <v>6</v>
      </c>
      <c r="AH909" s="12">
        <f>SUM(AF909:AG909)</f>
        <v>8</v>
      </c>
      <c r="AJ909" s="238">
        <v>12000</v>
      </c>
      <c r="AK909" s="238">
        <v>8000</v>
      </c>
      <c r="AL909" t="s">
        <v>8267</v>
      </c>
      <c r="AM909" t="s">
        <v>6215</v>
      </c>
      <c r="AN909" t="s">
        <v>6233</v>
      </c>
      <c r="AP909" s="149">
        <v>3500</v>
      </c>
      <c r="AQ909" s="113">
        <f t="shared" si="46"/>
        <v>81.247780194576833</v>
      </c>
      <c r="AR909" s="149">
        <v>8600</v>
      </c>
      <c r="AS909" s="141" t="s">
        <v>6223</v>
      </c>
      <c r="AT909" s="96">
        <v>8600</v>
      </c>
      <c r="AU909" s="18">
        <v>200000</v>
      </c>
      <c r="AV909" s="18">
        <v>100000</v>
      </c>
      <c r="AX909" t="s">
        <v>6215</v>
      </c>
      <c r="AY909" t="s">
        <v>6215</v>
      </c>
      <c r="AZ909" t="s">
        <v>6215</v>
      </c>
      <c r="BA909" t="s">
        <v>6215</v>
      </c>
      <c r="BB909" t="s">
        <v>6218</v>
      </c>
      <c r="BC909" t="s">
        <v>8838</v>
      </c>
      <c r="BD909" t="s">
        <v>8898</v>
      </c>
      <c r="BE909" t="s">
        <v>6218</v>
      </c>
      <c r="BF909" t="s">
        <v>6235</v>
      </c>
    </row>
    <row r="910" spans="1:59" x14ac:dyDescent="0.35">
      <c r="A910" s="98" t="s">
        <v>9502</v>
      </c>
      <c r="B910" s="17">
        <v>45447</v>
      </c>
      <c r="C910" t="s">
        <v>2351</v>
      </c>
      <c r="D910" t="s">
        <v>9281</v>
      </c>
      <c r="E910" s="98" t="s">
        <v>127</v>
      </c>
      <c r="F910" t="s">
        <v>6581</v>
      </c>
      <c r="G910" t="s">
        <v>1248</v>
      </c>
      <c r="H910" s="115">
        <v>1997</v>
      </c>
      <c r="I910" t="s">
        <v>6294</v>
      </c>
      <c r="J910" t="s">
        <v>6215</v>
      </c>
      <c r="K910" t="s">
        <v>6216</v>
      </c>
      <c r="L910" t="s">
        <v>6215</v>
      </c>
      <c r="M910" t="s">
        <v>6267</v>
      </c>
      <c r="O910" t="s">
        <v>6218</v>
      </c>
      <c r="P910"/>
      <c r="Q910" s="107">
        <v>88</v>
      </c>
      <c r="R910" s="107">
        <v>76</v>
      </c>
      <c r="S910" s="107">
        <f>SUM(Q910:R910)</f>
        <v>164</v>
      </c>
      <c r="T910" s="98" t="s">
        <v>6215</v>
      </c>
      <c r="U910" t="s">
        <v>7390</v>
      </c>
      <c r="V910" t="s">
        <v>6215</v>
      </c>
      <c r="W910" t="s">
        <v>6219</v>
      </c>
      <c r="Y910" s="98">
        <v>3</v>
      </c>
      <c r="Z910" s="98">
        <v>4</v>
      </c>
      <c r="AA910" s="98">
        <v>2</v>
      </c>
      <c r="AB910" s="98">
        <f>SUM(Y910:AA910)</f>
        <v>9</v>
      </c>
      <c r="AC910" t="s">
        <v>6220</v>
      </c>
      <c r="AD910" t="s">
        <v>8203</v>
      </c>
      <c r="AF910" s="12">
        <v>4</v>
      </c>
      <c r="AG910" s="12">
        <v>8</v>
      </c>
      <c r="AH910" s="12">
        <f>AF910+AG910</f>
        <v>12</v>
      </c>
      <c r="AJ910" s="238">
        <v>15000</v>
      </c>
      <c r="AK910" s="238">
        <v>10000</v>
      </c>
      <c r="AL910" t="s">
        <v>8267</v>
      </c>
      <c r="AM910" t="s">
        <v>6215</v>
      </c>
      <c r="AN910" t="s">
        <v>6233</v>
      </c>
      <c r="AP910" s="238">
        <v>4850</v>
      </c>
      <c r="AQ910" s="113">
        <f t="shared" si="46"/>
        <v>112.58620969819933</v>
      </c>
      <c r="AR910" s="238">
        <v>8000</v>
      </c>
      <c r="AS910" s="141" t="s">
        <v>6223</v>
      </c>
      <c r="AT910" s="282">
        <v>50000</v>
      </c>
      <c r="AU910" s="283">
        <v>600000</v>
      </c>
      <c r="AV910" s="283">
        <v>450000</v>
      </c>
      <c r="AX910" t="s">
        <v>6218</v>
      </c>
      <c r="AY910" t="s">
        <v>6215</v>
      </c>
      <c r="AZ910" t="s">
        <v>6215</v>
      </c>
      <c r="BA910" t="s">
        <v>6215</v>
      </c>
      <c r="BB910" t="s">
        <v>6215</v>
      </c>
      <c r="BC910" t="s">
        <v>9282</v>
      </c>
      <c r="BD910" t="s">
        <v>9283</v>
      </c>
      <c r="BE910" t="s">
        <v>6218</v>
      </c>
      <c r="BF910" t="s">
        <v>6218</v>
      </c>
    </row>
    <row r="911" spans="1:59" x14ac:dyDescent="0.35">
      <c r="A911" s="98" t="s">
        <v>10307</v>
      </c>
      <c r="B911" s="17">
        <v>45577</v>
      </c>
      <c r="C911" s="154" t="s">
        <v>3213</v>
      </c>
      <c r="D911" s="154" t="s">
        <v>10327</v>
      </c>
      <c r="E911" s="244" t="s">
        <v>2861</v>
      </c>
      <c r="F911" s="154" t="s">
        <v>6725</v>
      </c>
      <c r="G911" s="154" t="s">
        <v>1248</v>
      </c>
      <c r="H911" s="115">
        <v>2022</v>
      </c>
      <c r="I911" s="154" t="s">
        <v>6294</v>
      </c>
      <c r="J911" s="154" t="s">
        <v>6215</v>
      </c>
      <c r="K911" s="154" t="s">
        <v>6216</v>
      </c>
      <c r="L911" s="154" t="s">
        <v>6215</v>
      </c>
      <c r="M911" s="154" t="s">
        <v>6267</v>
      </c>
      <c r="O911" s="154" t="s">
        <v>6218</v>
      </c>
      <c r="Q911" s="243"/>
      <c r="R911" s="243"/>
      <c r="S911" s="243">
        <v>218</v>
      </c>
      <c r="T911" s="244" t="s">
        <v>6215</v>
      </c>
      <c r="U911" s="154" t="s">
        <v>7390</v>
      </c>
      <c r="V911" s="154" t="s">
        <v>6215</v>
      </c>
      <c r="W911" s="154" t="s">
        <v>6219</v>
      </c>
      <c r="Y911" s="244">
        <v>2</v>
      </c>
      <c r="Z911" s="244">
        <v>2</v>
      </c>
      <c r="AA911" s="244">
        <v>2</v>
      </c>
      <c r="AB911" s="98">
        <f>SUM(Y911:AA911)</f>
        <v>6</v>
      </c>
      <c r="AC911" s="154" t="s">
        <v>6254</v>
      </c>
      <c r="AD911" s="154" t="s">
        <v>6552</v>
      </c>
      <c r="AF911" s="315">
        <v>2</v>
      </c>
      <c r="AG911" s="315">
        <v>7</v>
      </c>
      <c r="AH911" s="12">
        <f>SUM(AF911:AG911)</f>
        <v>9</v>
      </c>
      <c r="AJ911" s="316">
        <v>7000</v>
      </c>
      <c r="AK911" s="316">
        <v>5000</v>
      </c>
      <c r="AL911" s="154" t="s">
        <v>6474</v>
      </c>
      <c r="AM911" s="154" t="s">
        <v>6215</v>
      </c>
      <c r="AN911" s="154" t="s">
        <v>6262</v>
      </c>
      <c r="AP911" s="316">
        <v>3600</v>
      </c>
      <c r="AQ911" s="113">
        <f t="shared" si="46"/>
        <v>83.569145342993309</v>
      </c>
      <c r="AR911" s="316">
        <v>3900</v>
      </c>
      <c r="AS911" s="141" t="s">
        <v>6223</v>
      </c>
      <c r="AT911" s="316">
        <v>500</v>
      </c>
      <c r="AU911" s="316">
        <v>268133</v>
      </c>
      <c r="AV911" s="316">
        <v>126000</v>
      </c>
      <c r="AX911" s="154" t="s">
        <v>6215</v>
      </c>
      <c r="AY911" s="154" t="s">
        <v>6215</v>
      </c>
      <c r="AZ911" s="154" t="s">
        <v>6215</v>
      </c>
      <c r="BA911" s="154" t="s">
        <v>6215</v>
      </c>
      <c r="BB911" s="154" t="s">
        <v>6215</v>
      </c>
      <c r="BC911" s="154" t="s">
        <v>8187</v>
      </c>
      <c r="BD911" s="154" t="s">
        <v>10328</v>
      </c>
      <c r="BE911" s="154" t="s">
        <v>6215</v>
      </c>
      <c r="BF911" s="154" t="s">
        <v>10329</v>
      </c>
    </row>
    <row r="912" spans="1:59" x14ac:dyDescent="0.35">
      <c r="A912" s="98" t="s">
        <v>8330</v>
      </c>
      <c r="B912" s="17">
        <v>45136.370462962965</v>
      </c>
      <c r="C912" s="98" t="s">
        <v>7588</v>
      </c>
      <c r="D912" s="98" t="s">
        <v>7589</v>
      </c>
      <c r="E912" s="98" t="s">
        <v>577</v>
      </c>
      <c r="F912" s="98" t="s">
        <v>6432</v>
      </c>
      <c r="G912" s="98" t="s">
        <v>1245</v>
      </c>
      <c r="H912" s="115">
        <v>2013</v>
      </c>
      <c r="I912" s="98" t="s">
        <v>6230</v>
      </c>
      <c r="J912" s="98" t="s">
        <v>6215</v>
      </c>
      <c r="K912" s="98" t="s">
        <v>6216</v>
      </c>
      <c r="L912" s="98" t="s">
        <v>6215</v>
      </c>
      <c r="M912" s="98" t="s">
        <v>6267</v>
      </c>
      <c r="O912" s="98" t="s">
        <v>6218</v>
      </c>
      <c r="S912" s="107">
        <v>170</v>
      </c>
      <c r="T912" s="98" t="s">
        <v>6215</v>
      </c>
      <c r="V912" s="98" t="s">
        <v>6215</v>
      </c>
      <c r="W912" s="98" t="s">
        <v>6268</v>
      </c>
      <c r="AB912" s="98">
        <v>15</v>
      </c>
      <c r="AC912" s="98" t="s">
        <v>6220</v>
      </c>
      <c r="AD912" s="98" t="s">
        <v>7590</v>
      </c>
      <c r="AJ912" s="18"/>
      <c r="AK912" s="18"/>
      <c r="AN912" s="98" t="s">
        <v>6262</v>
      </c>
      <c r="AP912" s="264">
        <v>6000</v>
      </c>
      <c r="AQ912" s="113">
        <f t="shared" si="46"/>
        <v>139.28190890498885</v>
      </c>
      <c r="AR912" s="18">
        <v>13000</v>
      </c>
      <c r="AS912" s="141" t="s">
        <v>6223</v>
      </c>
      <c r="AT912" s="96"/>
      <c r="AU912" s="18"/>
      <c r="AV912" s="18"/>
      <c r="AX912" s="98" t="s">
        <v>6215</v>
      </c>
      <c r="AY912" s="98" t="s">
        <v>6215</v>
      </c>
      <c r="AZ912" s="98" t="s">
        <v>6215</v>
      </c>
      <c r="BA912" s="98" t="s">
        <v>6215</v>
      </c>
      <c r="BB912" s="98" t="s">
        <v>6215</v>
      </c>
      <c r="BD912" s="98" t="s">
        <v>7591</v>
      </c>
      <c r="BF912" s="98" t="s">
        <v>7311</v>
      </c>
      <c r="BG912" s="98" t="s">
        <v>7592</v>
      </c>
    </row>
    <row r="913" spans="1:59" x14ac:dyDescent="0.35">
      <c r="A913" s="98" t="s">
        <v>11374</v>
      </c>
      <c r="B913" s="117">
        <v>45807.806331018517</v>
      </c>
      <c r="C913" s="98" t="s">
        <v>5102</v>
      </c>
      <c r="D913" s="98" t="s">
        <v>11433</v>
      </c>
      <c r="E913" s="98" t="s">
        <v>2861</v>
      </c>
      <c r="F913" s="98" t="s">
        <v>6725</v>
      </c>
      <c r="G913" s="98" t="s">
        <v>1245</v>
      </c>
      <c r="H913" s="98">
        <v>2014</v>
      </c>
      <c r="I913" s="98" t="s">
        <v>6294</v>
      </c>
      <c r="J913" s="98" t="s">
        <v>6215</v>
      </c>
      <c r="K913" s="154" t="s">
        <v>6216</v>
      </c>
      <c r="L913" s="154" t="s">
        <v>6215</v>
      </c>
      <c r="M913" s="154" t="s">
        <v>6267</v>
      </c>
      <c r="O913" s="154" t="s">
        <v>6215</v>
      </c>
      <c r="Q913" s="129">
        <v>35</v>
      </c>
      <c r="R913" s="129">
        <v>25</v>
      </c>
      <c r="S913" s="129">
        <v>60</v>
      </c>
      <c r="T913" s="154" t="s">
        <v>6215</v>
      </c>
      <c r="U913" s="154" t="s">
        <v>6474</v>
      </c>
      <c r="V913" s="154" t="s">
        <v>6215</v>
      </c>
      <c r="W913" s="154" t="s">
        <v>6219</v>
      </c>
      <c r="Y913" s="98">
        <v>2</v>
      </c>
      <c r="Z913" s="98">
        <v>2</v>
      </c>
      <c r="AA913" s="98">
        <v>4</v>
      </c>
      <c r="AB913" s="98">
        <v>8</v>
      </c>
      <c r="AC913" s="154" t="s">
        <v>6246</v>
      </c>
      <c r="AD913" s="154" t="s">
        <v>11336</v>
      </c>
      <c r="AF913" s="154"/>
      <c r="AG913" s="154">
        <v>4</v>
      </c>
      <c r="AH913" s="154">
        <v>4</v>
      </c>
      <c r="AJ913" s="154">
        <v>6000</v>
      </c>
      <c r="AK913" s="154">
        <v>5000</v>
      </c>
      <c r="AL913" s="154" t="s">
        <v>7392</v>
      </c>
      <c r="AM913" s="154" t="s">
        <v>6215</v>
      </c>
      <c r="AN913" s="154" t="s">
        <v>6262</v>
      </c>
      <c r="AP913" s="154">
        <v>3000</v>
      </c>
      <c r="AQ913" s="113">
        <f t="shared" si="46"/>
        <v>69.640954452494427</v>
      </c>
      <c r="AR913" s="154">
        <v>5250</v>
      </c>
      <c r="AS913" s="154" t="s">
        <v>6223</v>
      </c>
      <c r="AT913" s="154">
        <v>5250</v>
      </c>
      <c r="AU913" s="154">
        <v>60000</v>
      </c>
      <c r="AV913" s="154">
        <v>40000</v>
      </c>
      <c r="AX913" s="154" t="s">
        <v>6215</v>
      </c>
      <c r="AY913" s="154" t="s">
        <v>6215</v>
      </c>
      <c r="AZ913" s="154" t="s">
        <v>6215</v>
      </c>
      <c r="BA913" s="154" t="s">
        <v>6215</v>
      </c>
      <c r="BB913" s="154" t="s">
        <v>6215</v>
      </c>
      <c r="BC913" s="154" t="s">
        <v>11403</v>
      </c>
      <c r="BD913" s="154" t="s">
        <v>11404</v>
      </c>
      <c r="BE913" s="154" t="s">
        <v>6218</v>
      </c>
      <c r="BF913" s="154" t="s">
        <v>11405</v>
      </c>
    </row>
    <row r="914" spans="1:59" x14ac:dyDescent="0.35">
      <c r="A914" s="98" t="s">
        <v>11688</v>
      </c>
      <c r="B914" s="117">
        <v>45904.458761574075</v>
      </c>
      <c r="C914" s="154" t="s">
        <v>6039</v>
      </c>
      <c r="D914" s="154" t="s">
        <v>11711</v>
      </c>
      <c r="E914" s="131" t="s">
        <v>2861</v>
      </c>
      <c r="F914" s="154" t="s">
        <v>6725</v>
      </c>
      <c r="G914" s="154" t="s">
        <v>1245</v>
      </c>
      <c r="H914" s="115">
        <v>2021</v>
      </c>
      <c r="I914" s="154" t="s">
        <v>6214</v>
      </c>
      <c r="J914" s="154" t="s">
        <v>6215</v>
      </c>
      <c r="K914" s="154" t="s">
        <v>6216</v>
      </c>
      <c r="L914" s="154" t="s">
        <v>6215</v>
      </c>
      <c r="M914" s="154" t="s">
        <v>6267</v>
      </c>
      <c r="O914" s="154" t="s">
        <v>6215</v>
      </c>
      <c r="Q914" s="129">
        <v>17</v>
      </c>
      <c r="R914" s="129">
        <v>27</v>
      </c>
      <c r="S914" s="129">
        <v>44</v>
      </c>
      <c r="T914" s="154" t="s">
        <v>6215</v>
      </c>
      <c r="U914" s="154" t="s">
        <v>6474</v>
      </c>
      <c r="V914" s="154" t="s">
        <v>6215</v>
      </c>
      <c r="W914" s="154" t="s">
        <v>6219</v>
      </c>
      <c r="Y914" s="98">
        <v>2</v>
      </c>
      <c r="Z914" s="98">
        <v>2</v>
      </c>
      <c r="AA914" s="98">
        <v>2</v>
      </c>
      <c r="AB914" s="98">
        <v>6</v>
      </c>
      <c r="AC914" s="154" t="s">
        <v>6246</v>
      </c>
      <c r="AD914" s="154" t="s">
        <v>8431</v>
      </c>
      <c r="AF914" s="12">
        <v>1</v>
      </c>
      <c r="AG914" s="12">
        <v>2</v>
      </c>
      <c r="AH914" s="12">
        <v>3</v>
      </c>
      <c r="AJ914" s="355">
        <v>8000</v>
      </c>
      <c r="AK914" s="355">
        <v>5000</v>
      </c>
      <c r="AL914" s="98" t="s">
        <v>8267</v>
      </c>
      <c r="AM914" s="98" t="s">
        <v>6215</v>
      </c>
      <c r="AN914" s="98" t="s">
        <v>6262</v>
      </c>
      <c r="AP914" s="264">
        <v>1800</v>
      </c>
      <c r="AQ914" s="113">
        <f>(AP914*3)/129.2404</f>
        <v>41.782600487154177</v>
      </c>
      <c r="AR914" s="113">
        <v>2000</v>
      </c>
      <c r="AS914" s="154" t="s">
        <v>11447</v>
      </c>
      <c r="AT914" s="356">
        <v>30000</v>
      </c>
      <c r="AU914" s="356">
        <v>30000</v>
      </c>
      <c r="AV914" s="356">
        <v>15000</v>
      </c>
      <c r="AX914" s="154" t="s">
        <v>6215</v>
      </c>
      <c r="AY914" s="154" t="s">
        <v>6215</v>
      </c>
      <c r="AZ914" s="154" t="s">
        <v>6215</v>
      </c>
      <c r="BA914" s="154" t="s">
        <v>6215</v>
      </c>
      <c r="BB914" s="154" t="s">
        <v>6215</v>
      </c>
      <c r="BC914" s="154" t="s">
        <v>8469</v>
      </c>
      <c r="BD914" s="154" t="s">
        <v>7394</v>
      </c>
      <c r="BE914" s="154" t="s">
        <v>6218</v>
      </c>
      <c r="BF914" s="154" t="s">
        <v>11712</v>
      </c>
    </row>
    <row r="915" spans="1:59" x14ac:dyDescent="0.35">
      <c r="A915" s="98" t="s">
        <v>7587</v>
      </c>
      <c r="B915" s="17">
        <v>45104.730717592596</v>
      </c>
      <c r="C915" s="98" t="s">
        <v>975</v>
      </c>
      <c r="D915" s="242" t="s">
        <v>7120</v>
      </c>
      <c r="E915" s="98" t="s">
        <v>476</v>
      </c>
      <c r="F915" s="242" t="s">
        <v>6870</v>
      </c>
      <c r="G915" s="242" t="s">
        <v>1248</v>
      </c>
      <c r="H915" s="115">
        <v>2019</v>
      </c>
      <c r="I915" s="98" t="s">
        <v>6294</v>
      </c>
      <c r="J915" s="98" t="s">
        <v>6215</v>
      </c>
      <c r="K915" s="98" t="s">
        <v>6216</v>
      </c>
      <c r="L915" s="98" t="s">
        <v>6218</v>
      </c>
      <c r="M915" s="98" t="s">
        <v>6231</v>
      </c>
      <c r="O915" s="98" t="s">
        <v>6218</v>
      </c>
      <c r="S915" s="107">
        <v>226</v>
      </c>
      <c r="T915" s="98" t="s">
        <v>6215</v>
      </c>
      <c r="V915" s="98" t="s">
        <v>6215</v>
      </c>
      <c r="W915" s="98" t="s">
        <v>6219</v>
      </c>
      <c r="AB915" s="98">
        <v>12</v>
      </c>
      <c r="AC915" s="98" t="s">
        <v>6246</v>
      </c>
      <c r="AD915" s="98" t="s">
        <v>7121</v>
      </c>
      <c r="AJ915" s="18"/>
      <c r="AK915" s="18"/>
      <c r="AN915" s="98" t="s">
        <v>6262</v>
      </c>
      <c r="AP915" s="264">
        <v>6000</v>
      </c>
      <c r="AQ915" s="113">
        <f t="shared" ref="AQ915:AQ931" si="47">(AP915*3)/129.2343</f>
        <v>139.28190890498885</v>
      </c>
      <c r="AR915" s="18">
        <v>15000</v>
      </c>
      <c r="AS915" s="141" t="s">
        <v>6223</v>
      </c>
      <c r="AT915" s="96"/>
      <c r="AU915" s="18">
        <v>250000</v>
      </c>
      <c r="AV915" s="18"/>
      <c r="AX915" s="98" t="s">
        <v>6215</v>
      </c>
      <c r="AY915" s="98" t="s">
        <v>6215</v>
      </c>
      <c r="AZ915" s="98" t="s">
        <v>6215</v>
      </c>
      <c r="BA915" s="98" t="s">
        <v>6218</v>
      </c>
      <c r="BB915" s="98" t="s">
        <v>6218</v>
      </c>
      <c r="BD915" s="98" t="s">
        <v>7122</v>
      </c>
      <c r="BF915" s="98" t="s">
        <v>7123</v>
      </c>
      <c r="BG915" s="98" t="s">
        <v>7124</v>
      </c>
    </row>
    <row r="916" spans="1:59" x14ac:dyDescent="0.35">
      <c r="A916" s="98" t="s">
        <v>9563</v>
      </c>
      <c r="B916" s="17">
        <v>45503.786956018521</v>
      </c>
      <c r="C916" t="s">
        <v>2728</v>
      </c>
      <c r="D916" t="s">
        <v>9651</v>
      </c>
      <c r="E916" s="98" t="s">
        <v>139</v>
      </c>
      <c r="F916" t="s">
        <v>6213</v>
      </c>
      <c r="G916" t="s">
        <v>1245</v>
      </c>
      <c r="H916" s="115">
        <v>2010</v>
      </c>
      <c r="I916" t="s">
        <v>6230</v>
      </c>
      <c r="J916" t="s">
        <v>6215</v>
      </c>
      <c r="K916" t="s">
        <v>6216</v>
      </c>
      <c r="L916" t="s">
        <v>6215</v>
      </c>
      <c r="M916" t="s">
        <v>6217</v>
      </c>
      <c r="O916" t="s">
        <v>6218</v>
      </c>
      <c r="Q916" s="107">
        <v>190</v>
      </c>
      <c r="R916" s="107">
        <v>150</v>
      </c>
      <c r="S916" s="107">
        <v>240</v>
      </c>
      <c r="T916" s="98" t="s">
        <v>6215</v>
      </c>
      <c r="U916" t="s">
        <v>7390</v>
      </c>
      <c r="V916" t="s">
        <v>6218</v>
      </c>
      <c r="W916" t="s">
        <v>6219</v>
      </c>
      <c r="Y916" s="98">
        <v>2</v>
      </c>
      <c r="Z916" s="98">
        <v>2</v>
      </c>
      <c r="AA916" s="98">
        <v>1</v>
      </c>
      <c r="AB916" s="98">
        <f>Y916+Z916+AA916</f>
        <v>5</v>
      </c>
      <c r="AC916" t="s">
        <v>6220</v>
      </c>
      <c r="AD916" t="s">
        <v>9909</v>
      </c>
      <c r="AF916" s="12">
        <v>6</v>
      </c>
      <c r="AG916" s="12">
        <v>15</v>
      </c>
      <c r="AH916" s="12">
        <f>AF916+AG916</f>
        <v>21</v>
      </c>
      <c r="AJ916" s="238">
        <v>17000</v>
      </c>
      <c r="AK916" s="238">
        <v>15000</v>
      </c>
      <c r="AL916" t="s">
        <v>7392</v>
      </c>
      <c r="AM916" t="s">
        <v>6215</v>
      </c>
      <c r="AN916" t="s">
        <v>6262</v>
      </c>
      <c r="AP916" s="238">
        <v>8900</v>
      </c>
      <c r="AQ916" s="113">
        <f t="shared" si="47"/>
        <v>206.60149820906679</v>
      </c>
      <c r="AR916" s="238">
        <v>9900</v>
      </c>
      <c r="AS916" s="141" t="s">
        <v>6223</v>
      </c>
      <c r="AT916" s="238">
        <v>20500</v>
      </c>
      <c r="AU916" s="238">
        <v>2500000</v>
      </c>
      <c r="AV916" s="238">
        <v>1000000</v>
      </c>
      <c r="AX916" t="s">
        <v>6215</v>
      </c>
      <c r="AY916" t="s">
        <v>6215</v>
      </c>
      <c r="AZ916" t="s">
        <v>6215</v>
      </c>
      <c r="BA916" t="s">
        <v>6215</v>
      </c>
      <c r="BB916" t="s">
        <v>6218</v>
      </c>
      <c r="BC916" t="s">
        <v>9910</v>
      </c>
      <c r="BD916" t="s">
        <v>7456</v>
      </c>
      <c r="BE916" t="s">
        <v>6218</v>
      </c>
      <c r="BF916" t="s">
        <v>9911</v>
      </c>
    </row>
    <row r="917" spans="1:59" x14ac:dyDescent="0.35">
      <c r="A917" s="98" t="s">
        <v>10496</v>
      </c>
      <c r="B917" s="17">
        <v>45604.558078703703</v>
      </c>
      <c r="C917" s="154" t="s">
        <v>3549</v>
      </c>
      <c r="D917" s="154" t="s">
        <v>9114</v>
      </c>
      <c r="E917" t="s">
        <v>36</v>
      </c>
      <c r="F917" s="154" t="s">
        <v>6213</v>
      </c>
      <c r="G917" s="154" t="s">
        <v>1248</v>
      </c>
      <c r="H917" s="115">
        <v>2013</v>
      </c>
      <c r="I917" s="154" t="s">
        <v>6230</v>
      </c>
      <c r="J917" s="154" t="s">
        <v>6215</v>
      </c>
      <c r="K917" s="154" t="s">
        <v>6216</v>
      </c>
      <c r="L917" s="154" t="s">
        <v>6215</v>
      </c>
      <c r="M917" s="154" t="s">
        <v>6217</v>
      </c>
      <c r="O917" s="154" t="s">
        <v>6215</v>
      </c>
      <c r="Q917" s="243">
        <v>205</v>
      </c>
      <c r="R917" s="243">
        <v>184</v>
      </c>
      <c r="S917" s="243">
        <f>Q917+R917</f>
        <v>389</v>
      </c>
      <c r="T917" s="154" t="s">
        <v>6215</v>
      </c>
      <c r="U917" s="154" t="s">
        <v>7390</v>
      </c>
      <c r="V917" s="154" t="s">
        <v>6218</v>
      </c>
      <c r="W917" s="154" t="s">
        <v>6219</v>
      </c>
      <c r="Y917" s="244">
        <v>2</v>
      </c>
      <c r="Z917" s="244">
        <v>3</v>
      </c>
      <c r="AA917" s="244">
        <v>1</v>
      </c>
      <c r="AB917" s="98">
        <f>SUM(Y917:AA917)</f>
        <v>6</v>
      </c>
      <c r="AC917" s="154" t="s">
        <v>6220</v>
      </c>
      <c r="AD917" s="154" t="s">
        <v>7993</v>
      </c>
      <c r="AF917" s="315">
        <v>4</v>
      </c>
      <c r="AG917" s="315">
        <v>11</v>
      </c>
      <c r="AH917" s="12">
        <f>SUM(AF917:AG917)</f>
        <v>15</v>
      </c>
      <c r="AJ917" s="316">
        <v>15000</v>
      </c>
      <c r="AK917" s="316">
        <v>10000</v>
      </c>
      <c r="AL917" s="154" t="s">
        <v>8267</v>
      </c>
      <c r="AM917" s="154" t="s">
        <v>6215</v>
      </c>
      <c r="AN917" s="154" t="s">
        <v>6262</v>
      </c>
      <c r="AP917" s="316">
        <v>4200</v>
      </c>
      <c r="AQ917" s="113">
        <f t="shared" si="47"/>
        <v>97.497336233492206</v>
      </c>
      <c r="AR917" s="316">
        <v>6000</v>
      </c>
      <c r="AS917" s="141" t="s">
        <v>6223</v>
      </c>
      <c r="AT917" s="316">
        <v>100000</v>
      </c>
      <c r="AU917" s="316">
        <v>60000</v>
      </c>
      <c r="AV917" s="316">
        <v>40000</v>
      </c>
      <c r="AX917" s="154" t="s">
        <v>6215</v>
      </c>
      <c r="AY917" s="154" t="s">
        <v>6215</v>
      </c>
      <c r="AZ917" s="154" t="s">
        <v>6215</v>
      </c>
      <c r="BA917" s="154" t="s">
        <v>6215</v>
      </c>
      <c r="BB917" s="154" t="s">
        <v>6218</v>
      </c>
      <c r="BC917" s="154" t="s">
        <v>7123</v>
      </c>
      <c r="BD917" s="154" t="s">
        <v>10487</v>
      </c>
      <c r="BE917" s="154" t="s">
        <v>6218</v>
      </c>
      <c r="BF917" s="154" t="s">
        <v>6235</v>
      </c>
    </row>
    <row r="918" spans="1:59" x14ac:dyDescent="0.35">
      <c r="A918" s="98" t="s">
        <v>10868</v>
      </c>
      <c r="B918" s="17">
        <v>45698.552037037036</v>
      </c>
      <c r="C918" s="154" t="s">
        <v>4179</v>
      </c>
      <c r="D918" s="154" t="s">
        <v>10842</v>
      </c>
      <c r="E918" s="244" t="s">
        <v>603</v>
      </c>
      <c r="F918" s="154" t="s">
        <v>6469</v>
      </c>
      <c r="G918" s="154" t="s">
        <v>1248</v>
      </c>
      <c r="H918" s="115">
        <v>2004</v>
      </c>
      <c r="I918" s="154" t="s">
        <v>6294</v>
      </c>
      <c r="J918" s="154" t="s">
        <v>6215</v>
      </c>
      <c r="K918" s="154" t="s">
        <v>6245</v>
      </c>
      <c r="L918" s="154" t="s">
        <v>6215</v>
      </c>
      <c r="M918" s="154" t="s">
        <v>6231</v>
      </c>
      <c r="O918" s="154" t="s">
        <v>6215</v>
      </c>
      <c r="Q918" s="243">
        <v>93</v>
      </c>
      <c r="R918" s="243">
        <v>117</v>
      </c>
      <c r="S918" s="243">
        <f>Q918+R918</f>
        <v>210</v>
      </c>
      <c r="T918" s="154" t="s">
        <v>6215</v>
      </c>
      <c r="U918" s="154" t="s">
        <v>7390</v>
      </c>
      <c r="V918" s="154" t="s">
        <v>6218</v>
      </c>
      <c r="W918" s="154" t="s">
        <v>6296</v>
      </c>
      <c r="Y918" s="244">
        <v>4</v>
      </c>
      <c r="Z918" s="244">
        <v>4</v>
      </c>
      <c r="AA918" s="244">
        <v>1</v>
      </c>
      <c r="AB918" s="98">
        <f>SUM(Y918:AA918)</f>
        <v>9</v>
      </c>
      <c r="AC918" s="154" t="s">
        <v>6246</v>
      </c>
      <c r="AD918" s="154" t="s">
        <v>10843</v>
      </c>
      <c r="AF918" s="315">
        <v>1</v>
      </c>
      <c r="AG918" s="315">
        <v>10</v>
      </c>
      <c r="AH918" s="12">
        <f>SUM(AF918:AG918)</f>
        <v>11</v>
      </c>
      <c r="AJ918" s="316">
        <v>10000</v>
      </c>
      <c r="AK918" s="316">
        <v>5000</v>
      </c>
      <c r="AL918" s="154" t="s">
        <v>8267</v>
      </c>
      <c r="AM918" s="154" t="s">
        <v>6215</v>
      </c>
      <c r="AN918" s="154" t="s">
        <v>6262</v>
      </c>
      <c r="AP918" s="316">
        <v>5000</v>
      </c>
      <c r="AQ918" s="113">
        <f t="shared" si="47"/>
        <v>116.06825742082405</v>
      </c>
      <c r="AR918" s="316">
        <v>10850</v>
      </c>
      <c r="AS918" s="141" t="s">
        <v>6223</v>
      </c>
      <c r="AT918" s="316">
        <v>5000</v>
      </c>
      <c r="AU918" s="316">
        <v>477750</v>
      </c>
      <c r="AV918" s="316">
        <v>202300</v>
      </c>
      <c r="AX918" s="154" t="s">
        <v>6215</v>
      </c>
      <c r="AY918" s="154" t="s">
        <v>6215</v>
      </c>
      <c r="AZ918" s="154" t="s">
        <v>6215</v>
      </c>
      <c r="BA918" s="154" t="s">
        <v>6215</v>
      </c>
      <c r="BB918" s="154" t="s">
        <v>6215</v>
      </c>
      <c r="BC918" s="154" t="s">
        <v>6845</v>
      </c>
      <c r="BD918" s="154" t="s">
        <v>10826</v>
      </c>
      <c r="BE918" s="154" t="s">
        <v>6215</v>
      </c>
      <c r="BF918" s="154" t="s">
        <v>10827</v>
      </c>
    </row>
    <row r="919" spans="1:59" x14ac:dyDescent="0.35">
      <c r="A919" s="98" t="s">
        <v>8975</v>
      </c>
      <c r="B919" s="17">
        <v>45381.61383101852</v>
      </c>
      <c r="C919" t="s">
        <v>8993</v>
      </c>
      <c r="D919" t="s">
        <v>8607</v>
      </c>
      <c r="E919" s="244" t="s">
        <v>465</v>
      </c>
      <c r="F919" t="s">
        <v>7666</v>
      </c>
      <c r="G919" t="s">
        <v>1248</v>
      </c>
      <c r="H919" s="305">
        <v>1999</v>
      </c>
      <c r="I919" t="s">
        <v>6294</v>
      </c>
      <c r="J919" t="s">
        <v>6215</v>
      </c>
      <c r="K919" t="s">
        <v>6216</v>
      </c>
      <c r="L919" t="s">
        <v>6215</v>
      </c>
      <c r="M919" t="s">
        <v>6231</v>
      </c>
      <c r="O919" t="s">
        <v>6218</v>
      </c>
      <c r="S919" s="107">
        <v>120</v>
      </c>
      <c r="T919" s="98" t="s">
        <v>6215</v>
      </c>
      <c r="U919" t="s">
        <v>7390</v>
      </c>
      <c r="V919" t="s">
        <v>6215</v>
      </c>
      <c r="W919" t="s">
        <v>6268</v>
      </c>
      <c r="Y919" s="98">
        <v>8</v>
      </c>
      <c r="Z919" s="98">
        <v>10</v>
      </c>
      <c r="AA919" s="98">
        <v>3</v>
      </c>
      <c r="AB919" s="98">
        <f>SUM(Y919:AA919)</f>
        <v>21</v>
      </c>
      <c r="AC919" t="s">
        <v>6246</v>
      </c>
      <c r="AD919" t="s">
        <v>6695</v>
      </c>
      <c r="AF919" s="12">
        <v>3</v>
      </c>
      <c r="AG919" s="12">
        <v>7</v>
      </c>
      <c r="AH919" s="12">
        <f>SUM(AF919:AG919)</f>
        <v>10</v>
      </c>
      <c r="AJ919" s="238">
        <v>8000</v>
      </c>
      <c r="AK919" s="238">
        <v>7000</v>
      </c>
      <c r="AL919" t="s">
        <v>7392</v>
      </c>
      <c r="AM919" t="s">
        <v>6215</v>
      </c>
      <c r="AN919" t="s">
        <v>6262</v>
      </c>
      <c r="AP919" s="149">
        <v>5000</v>
      </c>
      <c r="AQ919" s="113">
        <f t="shared" si="47"/>
        <v>116.06825742082405</v>
      </c>
      <c r="AR919">
        <v>5000</v>
      </c>
      <c r="AS919" s="141" t="s">
        <v>6223</v>
      </c>
      <c r="AT919" s="298">
        <v>300000</v>
      </c>
      <c r="AU919" s="18">
        <v>100000</v>
      </c>
      <c r="AV919" s="18">
        <v>60000</v>
      </c>
      <c r="AX919" t="s">
        <v>6215</v>
      </c>
      <c r="AY919" t="s">
        <v>6215</v>
      </c>
      <c r="AZ919" t="s">
        <v>6215</v>
      </c>
      <c r="BA919" t="s">
        <v>6215</v>
      </c>
      <c r="BB919" t="s">
        <v>6215</v>
      </c>
      <c r="BC919" t="s">
        <v>8994</v>
      </c>
      <c r="BD919" t="s">
        <v>6379</v>
      </c>
      <c r="BE919" t="s">
        <v>6215</v>
      </c>
      <c r="BF919" t="s">
        <v>8995</v>
      </c>
    </row>
    <row r="920" spans="1:59" x14ac:dyDescent="0.35">
      <c r="A920" s="98" t="s">
        <v>9474</v>
      </c>
      <c r="B920" s="17">
        <v>45455.63453703704</v>
      </c>
      <c r="C920" t="s">
        <v>9318</v>
      </c>
      <c r="D920" t="s">
        <v>9319</v>
      </c>
      <c r="E920" s="98" t="s">
        <v>909</v>
      </c>
      <c r="F920" t="s">
        <v>6286</v>
      </c>
      <c r="G920" t="s">
        <v>1248</v>
      </c>
      <c r="H920" s="115">
        <v>2023</v>
      </c>
      <c r="I920" t="s">
        <v>6230</v>
      </c>
      <c r="J920" t="s">
        <v>6215</v>
      </c>
      <c r="K920" t="s">
        <v>6216</v>
      </c>
      <c r="L920" t="s">
        <v>6218</v>
      </c>
      <c r="M920" t="s">
        <v>6231</v>
      </c>
      <c r="O920" t="s">
        <v>6218</v>
      </c>
      <c r="P920"/>
      <c r="Q920" s="107">
        <v>23</v>
      </c>
      <c r="R920" s="107">
        <v>30</v>
      </c>
      <c r="S920" s="107">
        <f>SUM(Q920:R920)</f>
        <v>53</v>
      </c>
      <c r="T920" s="98" t="s">
        <v>6215</v>
      </c>
      <c r="U920" t="s">
        <v>6474</v>
      </c>
      <c r="V920" t="s">
        <v>6218</v>
      </c>
      <c r="W920" t="s">
        <v>6268</v>
      </c>
      <c r="Y920" s="98">
        <v>1</v>
      </c>
      <c r="Z920" s="98">
        <v>1</v>
      </c>
      <c r="AA920" s="98">
        <v>2</v>
      </c>
      <c r="AB920" s="98">
        <f>SUM(Y920:AA920)</f>
        <v>4</v>
      </c>
      <c r="AC920" t="s">
        <v>6231</v>
      </c>
      <c r="AD920" t="s">
        <v>9320</v>
      </c>
      <c r="AF920" s="12">
        <v>1</v>
      </c>
      <c r="AG920" s="12">
        <v>2</v>
      </c>
      <c r="AH920" s="12">
        <f>AF920+AG920</f>
        <v>3</v>
      </c>
      <c r="AJ920" s="238">
        <v>15000</v>
      </c>
      <c r="AK920" s="238">
        <v>7000</v>
      </c>
      <c r="AL920" t="s">
        <v>8267</v>
      </c>
      <c r="AM920" t="s">
        <v>6215</v>
      </c>
      <c r="AN920" t="s">
        <v>6248</v>
      </c>
      <c r="AP920" s="238">
        <v>2400</v>
      </c>
      <c r="AQ920" s="113">
        <f t="shared" si="47"/>
        <v>55.712763561995544</v>
      </c>
      <c r="AR920" s="238">
        <v>3300</v>
      </c>
      <c r="AS920" s="141" t="s">
        <v>6223</v>
      </c>
      <c r="AT920" s="282">
        <v>150000</v>
      </c>
      <c r="AU920" s="283">
        <v>50000</v>
      </c>
      <c r="AV920" s="283">
        <v>25000</v>
      </c>
      <c r="AX920" t="s">
        <v>6215</v>
      </c>
      <c r="AY920" t="s">
        <v>6215</v>
      </c>
      <c r="AZ920" t="s">
        <v>6218</v>
      </c>
      <c r="BA920" t="s">
        <v>6215</v>
      </c>
      <c r="BB920" t="s">
        <v>6215</v>
      </c>
      <c r="BC920" t="s">
        <v>9321</v>
      </c>
      <c r="BD920" t="s">
        <v>9322</v>
      </c>
      <c r="BE920" t="s">
        <v>6218</v>
      </c>
      <c r="BF920" t="s">
        <v>9323</v>
      </c>
    </row>
    <row r="921" spans="1:59" x14ac:dyDescent="0.35">
      <c r="A921" s="98" t="s">
        <v>7119</v>
      </c>
      <c r="B921" s="17">
        <v>45148.58189814815</v>
      </c>
      <c r="C921" s="98" t="s">
        <v>872</v>
      </c>
      <c r="D921" s="141" t="s">
        <v>7826</v>
      </c>
      <c r="E921" s="98" t="s">
        <v>230</v>
      </c>
      <c r="F921" s="98" t="s">
        <v>6481</v>
      </c>
      <c r="G921" s="98" t="s">
        <v>1248</v>
      </c>
      <c r="H921" s="115">
        <v>2020</v>
      </c>
      <c r="I921" s="98" t="s">
        <v>6230</v>
      </c>
      <c r="J921" s="98" t="s">
        <v>6215</v>
      </c>
      <c r="K921" s="98" t="s">
        <v>6216</v>
      </c>
      <c r="L921" s="98" t="s">
        <v>6215</v>
      </c>
      <c r="M921" s="98" t="s">
        <v>6267</v>
      </c>
      <c r="O921" s="98" t="s">
        <v>6215</v>
      </c>
      <c r="S921" s="107">
        <v>75</v>
      </c>
      <c r="T921" s="98" t="s">
        <v>6215</v>
      </c>
      <c r="V921" s="98" t="s">
        <v>6215</v>
      </c>
      <c r="W921" s="98" t="s">
        <v>6219</v>
      </c>
      <c r="AB921" s="98">
        <v>5</v>
      </c>
      <c r="AC921" s="98" t="s">
        <v>6220</v>
      </c>
      <c r="AD921" s="98" t="s">
        <v>7827</v>
      </c>
      <c r="AJ921" s="18"/>
      <c r="AK921" s="18"/>
      <c r="AM921" s="98" t="s">
        <v>6215</v>
      </c>
      <c r="AN921" s="98" t="s">
        <v>6262</v>
      </c>
      <c r="AP921" s="272">
        <v>5000</v>
      </c>
      <c r="AQ921" s="113">
        <f t="shared" si="47"/>
        <v>116.06825742082405</v>
      </c>
      <c r="AR921" s="273">
        <v>9000</v>
      </c>
      <c r="AS921" s="141" t="s">
        <v>6223</v>
      </c>
      <c r="AT921" s="270">
        <v>100000</v>
      </c>
      <c r="AU921" s="273">
        <v>250000</v>
      </c>
      <c r="AV921" s="273">
        <v>200000</v>
      </c>
      <c r="AX921" s="98" t="s">
        <v>6215</v>
      </c>
      <c r="AY921" s="98" t="s">
        <v>6215</v>
      </c>
      <c r="AZ921" s="98" t="s">
        <v>6215</v>
      </c>
      <c r="BA921" s="98" t="s">
        <v>6215</v>
      </c>
      <c r="BB921" s="98" t="s">
        <v>6218</v>
      </c>
      <c r="BD921" s="98" t="s">
        <v>6379</v>
      </c>
      <c r="BF921" s="98" t="s">
        <v>6235</v>
      </c>
      <c r="BG921" s="98" t="s">
        <v>7828</v>
      </c>
    </row>
    <row r="922" spans="1:59" x14ac:dyDescent="0.35">
      <c r="A922" s="98" t="s">
        <v>10281</v>
      </c>
      <c r="B922" s="17">
        <v>45555.76458333333</v>
      </c>
      <c r="C922" s="154" t="s">
        <v>10263</v>
      </c>
      <c r="D922" s="154" t="s">
        <v>10264</v>
      </c>
      <c r="E922" s="244" t="s">
        <v>359</v>
      </c>
      <c r="F922" s="154" t="s">
        <v>10265</v>
      </c>
      <c r="G922" s="154" t="s">
        <v>1245</v>
      </c>
      <c r="H922" s="115">
        <v>2009</v>
      </c>
      <c r="I922" s="154" t="s">
        <v>6214</v>
      </c>
      <c r="J922" s="154" t="s">
        <v>6215</v>
      </c>
      <c r="K922" s="154" t="s">
        <v>6216</v>
      </c>
      <c r="L922" s="154" t="s">
        <v>6215</v>
      </c>
      <c r="M922" s="154" t="s">
        <v>6267</v>
      </c>
      <c r="O922" s="154" t="s">
        <v>6218</v>
      </c>
      <c r="Q922" s="319">
        <v>100</v>
      </c>
      <c r="R922" s="319">
        <v>80</v>
      </c>
      <c r="S922" s="319">
        <f>SUM(Q922:R922)</f>
        <v>180</v>
      </c>
      <c r="T922" s="244" t="s">
        <v>6215</v>
      </c>
      <c r="U922" s="154" t="s">
        <v>6474</v>
      </c>
      <c r="V922" s="154" t="s">
        <v>6215</v>
      </c>
      <c r="W922" s="154" t="s">
        <v>6219</v>
      </c>
      <c r="Y922" s="244">
        <v>6</v>
      </c>
      <c r="Z922" s="244">
        <v>6</v>
      </c>
      <c r="AA922" s="244">
        <v>2</v>
      </c>
      <c r="AB922" s="98">
        <f>SUM(Y922:AA922)</f>
        <v>14</v>
      </c>
      <c r="AC922" s="154" t="s">
        <v>6220</v>
      </c>
      <c r="AD922" s="154" t="s">
        <v>6695</v>
      </c>
      <c r="AF922" s="315">
        <v>2</v>
      </c>
      <c r="AG922" s="315">
        <v>7</v>
      </c>
      <c r="AH922" s="12">
        <f>SUM(AF922:AG922)</f>
        <v>9</v>
      </c>
      <c r="AJ922" s="316">
        <v>12000</v>
      </c>
      <c r="AK922" s="316">
        <v>6500</v>
      </c>
      <c r="AL922" s="154" t="s">
        <v>9905</v>
      </c>
      <c r="AM922" s="154" t="s">
        <v>6215</v>
      </c>
      <c r="AN922" s="154" t="s">
        <v>6233</v>
      </c>
      <c r="AP922" s="316">
        <v>6500</v>
      </c>
      <c r="AQ922" s="113">
        <f t="shared" si="47"/>
        <v>150.88873464707126</v>
      </c>
      <c r="AR922" s="316">
        <v>8500</v>
      </c>
      <c r="AS922" s="141" t="s">
        <v>6223</v>
      </c>
      <c r="AT922" s="318">
        <v>1300000</v>
      </c>
      <c r="AU922" s="318">
        <v>450000</v>
      </c>
      <c r="AV922" s="316">
        <v>180000</v>
      </c>
      <c r="AX922" s="154" t="s">
        <v>6215</v>
      </c>
      <c r="AY922" s="154" t="s">
        <v>6215</v>
      </c>
      <c r="AZ922" s="154" t="s">
        <v>6215</v>
      </c>
      <c r="BA922" s="154" t="s">
        <v>6215</v>
      </c>
      <c r="BB922" s="154" t="s">
        <v>6215</v>
      </c>
      <c r="BC922" s="154" t="s">
        <v>9298</v>
      </c>
      <c r="BD922" s="154" t="s">
        <v>10002</v>
      </c>
      <c r="BE922" s="154" t="s">
        <v>6218</v>
      </c>
      <c r="BF922" s="154" t="s">
        <v>9298</v>
      </c>
    </row>
    <row r="923" spans="1:59" x14ac:dyDescent="0.35">
      <c r="A923" s="98" t="s">
        <v>9596</v>
      </c>
      <c r="B923" s="17">
        <v>45490</v>
      </c>
      <c r="C923" t="s">
        <v>2643</v>
      </c>
      <c r="D923" t="s">
        <v>9262</v>
      </c>
      <c r="E923" s="98" t="s">
        <v>14</v>
      </c>
      <c r="F923" t="s">
        <v>6213</v>
      </c>
      <c r="G923" t="s">
        <v>1248</v>
      </c>
      <c r="H923" s="115">
        <v>2009</v>
      </c>
      <c r="I923" t="s">
        <v>6230</v>
      </c>
      <c r="J923" t="s">
        <v>6215</v>
      </c>
      <c r="K923" t="s">
        <v>6216</v>
      </c>
      <c r="L923" t="s">
        <v>6218</v>
      </c>
      <c r="M923" t="s">
        <v>6217</v>
      </c>
      <c r="O923" t="s">
        <v>6215</v>
      </c>
      <c r="S923" s="107">
        <v>110</v>
      </c>
      <c r="T923" s="98" t="s">
        <v>6215</v>
      </c>
      <c r="U923" t="s">
        <v>7390</v>
      </c>
      <c r="V923" t="s">
        <v>6218</v>
      </c>
      <c r="W923" t="s">
        <v>6219</v>
      </c>
      <c r="Y923" s="98">
        <v>2</v>
      </c>
      <c r="Z923" s="98">
        <v>2</v>
      </c>
      <c r="AA923" s="98">
        <v>0</v>
      </c>
      <c r="AB923" s="98">
        <f>Y923+Z923+AA923</f>
        <v>4</v>
      </c>
      <c r="AC923" t="s">
        <v>6254</v>
      </c>
      <c r="AD923" t="s">
        <v>7123</v>
      </c>
      <c r="AF923" s="12">
        <v>5</v>
      </c>
      <c r="AG923" s="12">
        <v>3</v>
      </c>
      <c r="AH923" s="12">
        <f>AF923+AG923</f>
        <v>8</v>
      </c>
      <c r="AJ923" s="238">
        <v>10000</v>
      </c>
      <c r="AK923" s="238">
        <v>6000</v>
      </c>
      <c r="AL923" t="s">
        <v>7392</v>
      </c>
      <c r="AM923" t="s">
        <v>6215</v>
      </c>
      <c r="AN923" t="s">
        <v>6262</v>
      </c>
      <c r="AP923" s="238">
        <v>3300</v>
      </c>
      <c r="AQ923" s="113">
        <f t="shared" si="47"/>
        <v>76.605049897743868</v>
      </c>
      <c r="AR923" s="238">
        <v>3300</v>
      </c>
      <c r="AS923" s="141" t="s">
        <v>6223</v>
      </c>
      <c r="AT923" s="238">
        <v>50000</v>
      </c>
      <c r="AU923" s="238">
        <v>200000</v>
      </c>
      <c r="AV923" s="238">
        <v>100000</v>
      </c>
      <c r="AX923" t="s">
        <v>6215</v>
      </c>
      <c r="AY923" t="s">
        <v>6215</v>
      </c>
      <c r="AZ923" t="s">
        <v>6215</v>
      </c>
      <c r="BA923" t="s">
        <v>6215</v>
      </c>
      <c r="BB923" t="s">
        <v>6215</v>
      </c>
      <c r="BC923" t="s">
        <v>6774</v>
      </c>
      <c r="BD923" t="s">
        <v>6774</v>
      </c>
      <c r="BE923" t="s">
        <v>6218</v>
      </c>
      <c r="BF923" t="s">
        <v>6218</v>
      </c>
    </row>
    <row r="924" spans="1:59" x14ac:dyDescent="0.35">
      <c r="A924" s="98" t="s">
        <v>10636</v>
      </c>
      <c r="B924" s="17">
        <v>45621</v>
      </c>
      <c r="C924" s="154" t="s">
        <v>3765</v>
      </c>
      <c r="D924" s="154" t="s">
        <v>10598</v>
      </c>
      <c r="E924" s="244" t="s">
        <v>261</v>
      </c>
      <c r="F924" s="154" t="s">
        <v>6286</v>
      </c>
      <c r="G924" s="154" t="s">
        <v>1248</v>
      </c>
      <c r="H924" s="115">
        <v>2003</v>
      </c>
      <c r="I924" s="154" t="s">
        <v>6230</v>
      </c>
      <c r="J924" s="154" t="s">
        <v>6215</v>
      </c>
      <c r="K924" s="154" t="s">
        <v>6216</v>
      </c>
      <c r="L924" s="154" t="s">
        <v>6215</v>
      </c>
      <c r="M924" s="154" t="s">
        <v>6267</v>
      </c>
      <c r="O924" s="154" t="s">
        <v>6215</v>
      </c>
      <c r="Q924" s="243">
        <v>100</v>
      </c>
      <c r="R924" s="243">
        <v>130</v>
      </c>
      <c r="S924" s="243">
        <f>Q924+R924</f>
        <v>230</v>
      </c>
      <c r="T924" s="154" t="s">
        <v>6215</v>
      </c>
      <c r="U924" s="154" t="s">
        <v>7390</v>
      </c>
      <c r="V924" s="154" t="s">
        <v>6215</v>
      </c>
      <c r="W924" s="154" t="s">
        <v>6268</v>
      </c>
      <c r="Y924" s="244">
        <v>4</v>
      </c>
      <c r="Z924" s="244">
        <v>7</v>
      </c>
      <c r="AA924" s="244">
        <v>2</v>
      </c>
      <c r="AB924" s="98">
        <f>SUM(Y924:AA924)</f>
        <v>13</v>
      </c>
      <c r="AC924" s="154" t="s">
        <v>6220</v>
      </c>
      <c r="AD924" s="154" t="s">
        <v>8753</v>
      </c>
      <c r="AF924" s="315">
        <v>3</v>
      </c>
      <c r="AG924" s="315">
        <v>7</v>
      </c>
      <c r="AH924" s="12">
        <f>SUM(AF924:AG924)</f>
        <v>10</v>
      </c>
      <c r="AJ924" s="316">
        <v>20000</v>
      </c>
      <c r="AK924" s="316">
        <v>12000</v>
      </c>
      <c r="AL924" s="154" t="s">
        <v>7392</v>
      </c>
      <c r="AM924" s="154" t="s">
        <v>6215</v>
      </c>
      <c r="AN924" s="154" t="s">
        <v>6262</v>
      </c>
      <c r="AP924" s="316">
        <v>6000</v>
      </c>
      <c r="AQ924" s="113">
        <f t="shared" si="47"/>
        <v>139.28190890498885</v>
      </c>
      <c r="AR924" s="316">
        <v>7000</v>
      </c>
      <c r="AS924" s="141" t="s">
        <v>6223</v>
      </c>
      <c r="AT924" s="316">
        <v>500000</v>
      </c>
      <c r="AU924" s="316">
        <v>570000</v>
      </c>
      <c r="AV924" s="316">
        <v>200000</v>
      </c>
      <c r="AX924" s="154" t="s">
        <v>6215</v>
      </c>
      <c r="AY924" s="154" t="s">
        <v>6215</v>
      </c>
      <c r="AZ924" s="154" t="s">
        <v>6215</v>
      </c>
      <c r="BA924" s="154" t="s">
        <v>6215</v>
      </c>
      <c r="BB924" s="154" t="s">
        <v>6215</v>
      </c>
      <c r="BC924" s="154" t="s">
        <v>10599</v>
      </c>
      <c r="BD924" s="154" t="s">
        <v>9473</v>
      </c>
      <c r="BE924" s="154" t="s">
        <v>6218</v>
      </c>
      <c r="BF924" s="154" t="s">
        <v>9072</v>
      </c>
    </row>
    <row r="925" spans="1:59" x14ac:dyDescent="0.35">
      <c r="A925" s="98" t="s">
        <v>7825</v>
      </c>
      <c r="B925" s="17">
        <v>45120.521493055552</v>
      </c>
      <c r="C925" s="98" t="s">
        <v>7295</v>
      </c>
      <c r="D925" s="98" t="s">
        <v>6286</v>
      </c>
      <c r="E925" s="98" t="s">
        <v>256</v>
      </c>
      <c r="F925" s="98" t="s">
        <v>6286</v>
      </c>
      <c r="H925" s="115">
        <v>2017</v>
      </c>
      <c r="I925" s="98" t="s">
        <v>6214</v>
      </c>
      <c r="J925" s="98" t="s">
        <v>6215</v>
      </c>
      <c r="K925" s="98" t="s">
        <v>6216</v>
      </c>
      <c r="L925" s="98" t="s">
        <v>6218</v>
      </c>
      <c r="M925" s="98" t="s">
        <v>6231</v>
      </c>
      <c r="O925" s="98" t="s">
        <v>6218</v>
      </c>
      <c r="S925" s="107">
        <v>260</v>
      </c>
      <c r="T925" s="98" t="s">
        <v>6215</v>
      </c>
      <c r="V925" s="98" t="s">
        <v>6215</v>
      </c>
      <c r="W925" s="98" t="s">
        <v>6231</v>
      </c>
      <c r="AB925" s="98">
        <v>6</v>
      </c>
      <c r="AC925" s="98" t="s">
        <v>6231</v>
      </c>
      <c r="AJ925" s="18"/>
      <c r="AK925" s="18"/>
      <c r="AP925" s="264">
        <v>6000</v>
      </c>
      <c r="AQ925" s="113">
        <f t="shared" si="47"/>
        <v>139.28190890498885</v>
      </c>
      <c r="AR925" s="18">
        <v>12600</v>
      </c>
      <c r="AS925" s="141" t="s">
        <v>6223</v>
      </c>
      <c r="AT925" s="96"/>
      <c r="AU925" s="18">
        <v>500000</v>
      </c>
      <c r="AV925" s="18"/>
      <c r="AX925" s="98" t="s">
        <v>6215</v>
      </c>
      <c r="AY925" s="98" t="s">
        <v>6215</v>
      </c>
      <c r="AZ925" s="98" t="s">
        <v>6215</v>
      </c>
      <c r="BA925" s="98" t="s">
        <v>6215</v>
      </c>
      <c r="BB925" s="98" t="s">
        <v>6218</v>
      </c>
      <c r="BD925" s="98" t="s">
        <v>6962</v>
      </c>
      <c r="BF925" s="98" t="s">
        <v>7296</v>
      </c>
      <c r="BG925" s="98" t="s">
        <v>7297</v>
      </c>
    </row>
    <row r="926" spans="1:59" x14ac:dyDescent="0.35">
      <c r="A926" s="98" t="s">
        <v>7294</v>
      </c>
      <c r="B926" s="17">
        <v>45103.563009259262</v>
      </c>
      <c r="C926" s="98" t="s">
        <v>439</v>
      </c>
      <c r="D926" s="98" t="s">
        <v>6427</v>
      </c>
      <c r="E926" s="98" t="s">
        <v>146</v>
      </c>
      <c r="F926" s="141" t="s">
        <v>6213</v>
      </c>
      <c r="G926" s="141" t="s">
        <v>1245</v>
      </c>
      <c r="H926" s="115">
        <v>1998</v>
      </c>
      <c r="I926" s="98" t="s">
        <v>6230</v>
      </c>
      <c r="J926" s="98" t="s">
        <v>6215</v>
      </c>
      <c r="K926" s="98" t="s">
        <v>6216</v>
      </c>
      <c r="L926" s="98" t="s">
        <v>6218</v>
      </c>
      <c r="M926" s="98" t="s">
        <v>6267</v>
      </c>
      <c r="O926" s="98" t="s">
        <v>6218</v>
      </c>
      <c r="S926" s="107">
        <v>560</v>
      </c>
      <c r="T926" s="98" t="s">
        <v>6215</v>
      </c>
      <c r="V926" s="98" t="s">
        <v>6218</v>
      </c>
      <c r="W926" s="98" t="s">
        <v>6219</v>
      </c>
      <c r="AB926" s="98">
        <v>11</v>
      </c>
      <c r="AC926" s="98" t="s">
        <v>6220</v>
      </c>
      <c r="AD926" s="98" t="s">
        <v>6538</v>
      </c>
      <c r="AJ926" s="18"/>
      <c r="AK926" s="18"/>
      <c r="AN926" s="98" t="s">
        <v>6233</v>
      </c>
      <c r="AP926" s="264">
        <v>6000</v>
      </c>
      <c r="AQ926" s="113">
        <f t="shared" si="47"/>
        <v>139.28190890498885</v>
      </c>
      <c r="AR926" s="18">
        <v>12000</v>
      </c>
      <c r="AS926" s="141" t="s">
        <v>6223</v>
      </c>
      <c r="AT926" s="96"/>
      <c r="AU926" s="18"/>
      <c r="AV926" s="18"/>
      <c r="AX926" s="98" t="s">
        <v>6215</v>
      </c>
      <c r="AY926" s="98" t="s">
        <v>6215</v>
      </c>
      <c r="AZ926" s="98" t="s">
        <v>6215</v>
      </c>
      <c r="BA926" s="98" t="s">
        <v>6215</v>
      </c>
      <c r="BB926" s="98" t="s">
        <v>6218</v>
      </c>
      <c r="BD926" s="98" t="s">
        <v>7100</v>
      </c>
      <c r="BF926" s="98" t="s">
        <v>7101</v>
      </c>
      <c r="BG926" s="98" t="s">
        <v>7102</v>
      </c>
    </row>
    <row r="927" spans="1:59" x14ac:dyDescent="0.35">
      <c r="A927" s="98" t="s">
        <v>7099</v>
      </c>
      <c r="B927" s="17">
        <v>45030.451967592591</v>
      </c>
      <c r="C927" s="98" t="s">
        <v>3224</v>
      </c>
      <c r="D927" s="98" t="s">
        <v>6509</v>
      </c>
      <c r="E927" s="98" t="s">
        <v>58</v>
      </c>
      <c r="F927" s="98" t="s">
        <v>6213</v>
      </c>
      <c r="G927" s="98" t="s">
        <v>1245</v>
      </c>
      <c r="H927" s="115">
        <v>2010</v>
      </c>
      <c r="I927" s="98" t="s">
        <v>6230</v>
      </c>
      <c r="J927" s="98" t="s">
        <v>6215</v>
      </c>
      <c r="K927" s="98" t="s">
        <v>6216</v>
      </c>
      <c r="L927" s="98" t="s">
        <v>6215</v>
      </c>
      <c r="M927" s="98" t="s">
        <v>6217</v>
      </c>
      <c r="O927" s="98" t="s">
        <v>6215</v>
      </c>
      <c r="S927" s="107">
        <v>382</v>
      </c>
      <c r="T927" s="98" t="s">
        <v>6215</v>
      </c>
      <c r="V927" s="98" t="s">
        <v>6218</v>
      </c>
      <c r="W927" s="98" t="s">
        <v>6219</v>
      </c>
      <c r="AB927" s="98">
        <v>3</v>
      </c>
      <c r="AC927" s="98" t="s">
        <v>6220</v>
      </c>
      <c r="AD927" s="98" t="s">
        <v>6510</v>
      </c>
      <c r="AJ927" s="18"/>
      <c r="AK927" s="18"/>
      <c r="AM927" s="98" t="s">
        <v>6215</v>
      </c>
      <c r="AN927" s="98" t="s">
        <v>6262</v>
      </c>
      <c r="AP927" s="268">
        <v>6000</v>
      </c>
      <c r="AQ927" s="113">
        <f t="shared" si="47"/>
        <v>139.28190890498885</v>
      </c>
      <c r="AR927" s="269">
        <v>12000</v>
      </c>
      <c r="AS927" s="141" t="s">
        <v>6223</v>
      </c>
      <c r="AT927" s="270">
        <v>2090000</v>
      </c>
      <c r="AU927" s="269">
        <v>250000</v>
      </c>
      <c r="AV927" s="269">
        <v>600000</v>
      </c>
      <c r="AX927" s="98" t="s">
        <v>6215</v>
      </c>
      <c r="AY927" s="98" t="s">
        <v>6215</v>
      </c>
      <c r="AZ927" s="98" t="s">
        <v>6215</v>
      </c>
      <c r="BA927" s="98" t="s">
        <v>6215</v>
      </c>
      <c r="BB927" s="98" t="s">
        <v>6215</v>
      </c>
      <c r="BD927" s="98" t="s">
        <v>6511</v>
      </c>
      <c r="BF927" s="98" t="s">
        <v>6271</v>
      </c>
      <c r="BG927" s="98" t="s">
        <v>6512</v>
      </c>
    </row>
    <row r="928" spans="1:59" x14ac:dyDescent="0.35">
      <c r="A928" s="98" t="s">
        <v>6508</v>
      </c>
      <c r="B928" s="17">
        <v>45089.571562500001</v>
      </c>
      <c r="C928" s="98" t="s">
        <v>951</v>
      </c>
      <c r="D928" s="98" t="s">
        <v>6959</v>
      </c>
      <c r="E928" s="98" t="s">
        <v>14</v>
      </c>
      <c r="F928" s="98" t="s">
        <v>6213</v>
      </c>
      <c r="G928" s="98" t="s">
        <v>1245</v>
      </c>
      <c r="H928" s="115">
        <v>2009</v>
      </c>
      <c r="I928" s="98" t="s">
        <v>6214</v>
      </c>
      <c r="K928" s="98" t="s">
        <v>6216</v>
      </c>
      <c r="L928" s="98" t="s">
        <v>6218</v>
      </c>
      <c r="M928" s="98" t="s">
        <v>6217</v>
      </c>
      <c r="O928" s="98" t="s">
        <v>6215</v>
      </c>
      <c r="S928" s="107">
        <v>104</v>
      </c>
      <c r="T928" s="98" t="s">
        <v>6215</v>
      </c>
      <c r="V928" s="98" t="s">
        <v>6218</v>
      </c>
      <c r="W928" s="98" t="s">
        <v>6219</v>
      </c>
      <c r="AB928" s="98">
        <v>5</v>
      </c>
      <c r="AC928" s="98" t="s">
        <v>6220</v>
      </c>
      <c r="AD928" s="98" t="s">
        <v>6960</v>
      </c>
      <c r="AJ928" s="18"/>
      <c r="AK928" s="18"/>
      <c r="AN928" s="98" t="s">
        <v>6262</v>
      </c>
      <c r="AP928" s="264">
        <v>2500</v>
      </c>
      <c r="AQ928" s="113">
        <f t="shared" si="47"/>
        <v>58.034128710412027</v>
      </c>
      <c r="AR928" s="18">
        <v>15000</v>
      </c>
      <c r="AS928" s="141" t="s">
        <v>6223</v>
      </c>
      <c r="AT928" s="96"/>
      <c r="AU928" s="18">
        <v>160000</v>
      </c>
      <c r="AV928" s="18"/>
      <c r="AX928" s="98" t="s">
        <v>6215</v>
      </c>
      <c r="AY928" s="98" t="s">
        <v>6215</v>
      </c>
      <c r="AZ928" s="98" t="s">
        <v>6215</v>
      </c>
      <c r="BA928" s="98" t="s">
        <v>6218</v>
      </c>
      <c r="BB928" s="98" t="s">
        <v>6215</v>
      </c>
      <c r="BD928" s="98" t="s">
        <v>6961</v>
      </c>
      <c r="BF928" s="98" t="s">
        <v>6962</v>
      </c>
      <c r="BG928" s="98" t="s">
        <v>6963</v>
      </c>
    </row>
    <row r="929" spans="1:59" x14ac:dyDescent="0.35">
      <c r="A929" s="98" t="s">
        <v>6958</v>
      </c>
      <c r="B929" s="17">
        <v>45138.750150462962</v>
      </c>
      <c r="C929" s="98" t="s">
        <v>947</v>
      </c>
      <c r="D929" s="98" t="s">
        <v>7622</v>
      </c>
      <c r="E929" s="98" t="s">
        <v>355</v>
      </c>
      <c r="F929" s="98" t="s">
        <v>6213</v>
      </c>
      <c r="G929" s="98" t="s">
        <v>1245</v>
      </c>
      <c r="H929" s="115">
        <v>2014</v>
      </c>
      <c r="I929" s="98" t="s">
        <v>6214</v>
      </c>
      <c r="J929" s="98" t="s">
        <v>6215</v>
      </c>
      <c r="K929" s="98" t="s">
        <v>6216</v>
      </c>
      <c r="L929" s="98" t="s">
        <v>6215</v>
      </c>
      <c r="M929" s="98" t="s">
        <v>6267</v>
      </c>
      <c r="O929" s="98" t="s">
        <v>6215</v>
      </c>
      <c r="S929" s="107">
        <v>100</v>
      </c>
      <c r="T929" s="98" t="s">
        <v>6215</v>
      </c>
      <c r="V929" s="98" t="s">
        <v>6218</v>
      </c>
      <c r="W929" s="98" t="s">
        <v>6219</v>
      </c>
      <c r="AB929" s="98">
        <v>4</v>
      </c>
      <c r="AC929" s="98" t="s">
        <v>6220</v>
      </c>
      <c r="AD929" s="98" t="s">
        <v>7623</v>
      </c>
      <c r="AJ929" s="18"/>
      <c r="AK929" s="18"/>
      <c r="AM929" s="98" t="s">
        <v>6215</v>
      </c>
      <c r="AN929" s="98" t="s">
        <v>6233</v>
      </c>
      <c r="AP929" s="264">
        <v>4000</v>
      </c>
      <c r="AQ929" s="113">
        <f t="shared" si="47"/>
        <v>92.85460593665924</v>
      </c>
      <c r="AR929" s="18">
        <v>16000</v>
      </c>
      <c r="AS929" s="141" t="s">
        <v>6223</v>
      </c>
      <c r="AT929" s="96"/>
      <c r="AU929" s="18"/>
      <c r="AV929" s="18"/>
      <c r="AX929" s="98" t="s">
        <v>6215</v>
      </c>
      <c r="AY929" s="98" t="s">
        <v>6215</v>
      </c>
      <c r="AZ929" s="98" t="s">
        <v>6215</v>
      </c>
      <c r="BA929" s="98" t="s">
        <v>6215</v>
      </c>
      <c r="BB929" s="98" t="s">
        <v>6218</v>
      </c>
      <c r="BD929" s="98" t="s">
        <v>7624</v>
      </c>
      <c r="BF929" s="98" t="s">
        <v>6235</v>
      </c>
      <c r="BG929" s="98" t="s">
        <v>7625</v>
      </c>
    </row>
    <row r="930" spans="1:59" x14ac:dyDescent="0.35">
      <c r="A930" s="98" t="s">
        <v>7621</v>
      </c>
      <c r="B930" s="17">
        <v>45142.587858796294</v>
      </c>
      <c r="C930" s="98" t="s">
        <v>612</v>
      </c>
      <c r="D930" t="s">
        <v>7689</v>
      </c>
      <c r="E930" s="98" t="s">
        <v>610</v>
      </c>
      <c r="F930" s="98" t="s">
        <v>6334</v>
      </c>
      <c r="G930" s="98" t="s">
        <v>1245</v>
      </c>
      <c r="H930" s="115">
        <v>2007</v>
      </c>
      <c r="I930" s="98" t="s">
        <v>6214</v>
      </c>
      <c r="J930" s="98" t="s">
        <v>6215</v>
      </c>
      <c r="K930" s="98" t="s">
        <v>6216</v>
      </c>
      <c r="L930" s="98" t="s">
        <v>6215</v>
      </c>
      <c r="M930" s="98" t="s">
        <v>6267</v>
      </c>
      <c r="O930" s="98" t="s">
        <v>6215</v>
      </c>
      <c r="S930" s="107">
        <v>206</v>
      </c>
      <c r="T930" s="98" t="s">
        <v>6215</v>
      </c>
      <c r="V930" s="98" t="s">
        <v>6215</v>
      </c>
      <c r="W930" s="98" t="s">
        <v>6268</v>
      </c>
      <c r="AB930" s="98">
        <v>7</v>
      </c>
      <c r="AC930" s="98" t="s">
        <v>6220</v>
      </c>
      <c r="AD930" s="98" t="s">
        <v>6888</v>
      </c>
      <c r="AJ930" s="18"/>
      <c r="AK930" s="18"/>
      <c r="AN930" s="98" t="s">
        <v>6233</v>
      </c>
      <c r="AP930" s="264">
        <v>6000</v>
      </c>
      <c r="AQ930" s="113">
        <f t="shared" si="47"/>
        <v>139.28190890498885</v>
      </c>
      <c r="AR930" s="18">
        <v>10000</v>
      </c>
      <c r="AS930" s="141" t="s">
        <v>6223</v>
      </c>
      <c r="AT930" s="96"/>
      <c r="AU930" s="18"/>
      <c r="AV930" s="18"/>
      <c r="AX930" s="98" t="s">
        <v>6215</v>
      </c>
      <c r="AY930" s="98" t="s">
        <v>6215</v>
      </c>
      <c r="AZ930" s="98" t="s">
        <v>6215</v>
      </c>
      <c r="BA930" s="98" t="s">
        <v>6215</v>
      </c>
      <c r="BB930" s="98" t="s">
        <v>6218</v>
      </c>
      <c r="BD930" s="98" t="s">
        <v>6379</v>
      </c>
      <c r="BF930" s="98" t="s">
        <v>6271</v>
      </c>
      <c r="BG930" s="98" t="s">
        <v>7690</v>
      </c>
    </row>
    <row r="931" spans="1:59" x14ac:dyDescent="0.35">
      <c r="A931" s="98" t="s">
        <v>10025</v>
      </c>
      <c r="B931" s="17">
        <v>45535.648946759262</v>
      </c>
      <c r="C931" s="154" t="s">
        <v>10188</v>
      </c>
      <c r="D931" s="154" t="s">
        <v>10189</v>
      </c>
      <c r="E931" s="244" t="s">
        <v>956</v>
      </c>
      <c r="F931" s="154" t="s">
        <v>6293</v>
      </c>
      <c r="G931" s="154" t="s">
        <v>1245</v>
      </c>
      <c r="H931" s="115">
        <v>2016</v>
      </c>
      <c r="I931" s="154" t="s">
        <v>6294</v>
      </c>
      <c r="J931" s="154" t="s">
        <v>6215</v>
      </c>
      <c r="K931" s="154" t="s">
        <v>6216</v>
      </c>
      <c r="L931" s="154" t="s">
        <v>6215</v>
      </c>
      <c r="M931" s="154" t="s">
        <v>6217</v>
      </c>
      <c r="O931" s="154" t="s">
        <v>6215</v>
      </c>
      <c r="Q931" s="243">
        <v>13</v>
      </c>
      <c r="R931" s="243">
        <v>17</v>
      </c>
      <c r="S931" s="243">
        <f>Q931+R931</f>
        <v>30</v>
      </c>
      <c r="T931" s="244" t="s">
        <v>6215</v>
      </c>
      <c r="U931" s="154" t="s">
        <v>7390</v>
      </c>
      <c r="V931" s="154" t="s">
        <v>6215</v>
      </c>
      <c r="W931" s="154" t="s">
        <v>6219</v>
      </c>
      <c r="Y931" s="244">
        <v>3</v>
      </c>
      <c r="Z931" s="244">
        <v>4</v>
      </c>
      <c r="AA931" s="244">
        <v>1</v>
      </c>
      <c r="AB931" s="98">
        <f>Y931+Z931+AA931</f>
        <v>8</v>
      </c>
      <c r="AC931" s="154" t="s">
        <v>6246</v>
      </c>
      <c r="AD931" s="154" t="s">
        <v>6764</v>
      </c>
      <c r="AF931" s="315">
        <v>3</v>
      </c>
      <c r="AG931" s="315">
        <v>2</v>
      </c>
      <c r="AH931" s="12">
        <f>AF931+AG931</f>
        <v>5</v>
      </c>
      <c r="AJ931" s="316">
        <v>10000</v>
      </c>
      <c r="AK931" s="316">
        <v>10000</v>
      </c>
      <c r="AL931" s="154" t="s">
        <v>7392</v>
      </c>
      <c r="AM931" s="154" t="s">
        <v>6215</v>
      </c>
      <c r="AN931" s="154" t="s">
        <v>6233</v>
      </c>
      <c r="AP931" s="316">
        <v>10000</v>
      </c>
      <c r="AQ931" s="113">
        <f t="shared" si="47"/>
        <v>232.13651484164811</v>
      </c>
      <c r="AR931" s="316">
        <v>10000</v>
      </c>
      <c r="AS931" s="141" t="s">
        <v>6223</v>
      </c>
      <c r="AT931" s="317">
        <v>6000</v>
      </c>
      <c r="AU931" s="317">
        <v>60000</v>
      </c>
      <c r="AV931" s="317">
        <v>30000</v>
      </c>
      <c r="AW931" s="154"/>
      <c r="AX931" s="154" t="s">
        <v>6215</v>
      </c>
      <c r="AY931" s="154" t="s">
        <v>6215</v>
      </c>
      <c r="AZ931" s="154" t="s">
        <v>6215</v>
      </c>
      <c r="BA931" s="154" t="s">
        <v>6215</v>
      </c>
      <c r="BB931" s="154" t="s">
        <v>6215</v>
      </c>
      <c r="BC931" s="154" t="s">
        <v>10190</v>
      </c>
      <c r="BD931" s="154" t="s">
        <v>10191</v>
      </c>
      <c r="BE931" s="154" t="s">
        <v>6218</v>
      </c>
      <c r="BF931" s="154" t="s">
        <v>6218</v>
      </c>
    </row>
    <row r="932" spans="1:59" x14ac:dyDescent="0.35">
      <c r="A932" s="98" t="s">
        <v>11612</v>
      </c>
      <c r="B932" s="117">
        <v>45885.557210648149</v>
      </c>
      <c r="C932" s="154" t="s">
        <v>5968</v>
      </c>
      <c r="D932" s="154" t="s">
        <v>11689</v>
      </c>
      <c r="E932" t="s">
        <v>3017</v>
      </c>
      <c r="F932" s="154" t="s">
        <v>6725</v>
      </c>
      <c r="G932" s="154" t="s">
        <v>1248</v>
      </c>
      <c r="H932" s="115">
        <v>2022</v>
      </c>
      <c r="I932" s="154" t="s">
        <v>6230</v>
      </c>
      <c r="J932" s="154" t="s">
        <v>6215</v>
      </c>
      <c r="K932" s="154" t="s">
        <v>6216</v>
      </c>
      <c r="L932" s="154" t="s">
        <v>6215</v>
      </c>
      <c r="M932" s="154" t="s">
        <v>6267</v>
      </c>
      <c r="O932" s="154" t="s">
        <v>6215</v>
      </c>
      <c r="Q932" s="129">
        <v>59.50984682713348</v>
      </c>
      <c r="R932" s="129">
        <v>70.490153172866513</v>
      </c>
      <c r="S932" s="107">
        <v>130</v>
      </c>
      <c r="T932" s="154" t="s">
        <v>6215</v>
      </c>
      <c r="U932" s="154" t="s">
        <v>6474</v>
      </c>
      <c r="V932" s="154" t="s">
        <v>6215</v>
      </c>
      <c r="W932" s="154" t="s">
        <v>6219</v>
      </c>
      <c r="Y932" s="244">
        <v>10</v>
      </c>
      <c r="Z932" s="244">
        <v>10</v>
      </c>
      <c r="AA932" s="244">
        <v>2</v>
      </c>
      <c r="AB932" s="244">
        <v>22</v>
      </c>
      <c r="AC932" s="154" t="s">
        <v>6220</v>
      </c>
      <c r="AD932" s="154" t="s">
        <v>10151</v>
      </c>
      <c r="AF932" s="154">
        <v>4</v>
      </c>
      <c r="AG932" s="154">
        <v>6</v>
      </c>
      <c r="AH932" s="154">
        <v>10</v>
      </c>
      <c r="AJ932" s="154">
        <v>10000</v>
      </c>
      <c r="AK932" s="154">
        <v>5500</v>
      </c>
      <c r="AL932" s="154" t="s">
        <v>7392</v>
      </c>
      <c r="AM932" s="154" t="s">
        <v>6215</v>
      </c>
      <c r="AN932" s="154" t="s">
        <v>6262</v>
      </c>
      <c r="AP932" s="154">
        <v>3000</v>
      </c>
      <c r="AQ932" s="113">
        <f>(AP932*3)/129.2424</f>
        <v>69.636589849770658</v>
      </c>
      <c r="AR932" s="154">
        <v>3000</v>
      </c>
      <c r="AS932" s="154" t="s">
        <v>11447</v>
      </c>
      <c r="AT932" s="154">
        <v>20000</v>
      </c>
      <c r="AU932" s="154">
        <v>156000</v>
      </c>
      <c r="AV932" s="154">
        <v>80000</v>
      </c>
      <c r="AW932" s="154"/>
      <c r="AX932" s="154" t="s">
        <v>6215</v>
      </c>
      <c r="AY932" s="154" t="s">
        <v>6215</v>
      </c>
      <c r="AZ932" s="154" t="s">
        <v>6215</v>
      </c>
      <c r="BA932" s="154" t="s">
        <v>6215</v>
      </c>
      <c r="BB932" s="154" t="s">
        <v>6215</v>
      </c>
      <c r="BC932" s="154" t="s">
        <v>7456</v>
      </c>
      <c r="BD932" s="154" t="s">
        <v>7456</v>
      </c>
      <c r="BE932" s="154" t="s">
        <v>6215</v>
      </c>
      <c r="BF932" s="154" t="s">
        <v>11547</v>
      </c>
    </row>
    <row r="933" spans="1:59" x14ac:dyDescent="0.35">
      <c r="A933" s="98" t="s">
        <v>7688</v>
      </c>
      <c r="B933" s="17">
        <v>45138.638807870368</v>
      </c>
      <c r="C933" s="98" t="s">
        <v>7612</v>
      </c>
      <c r="D933" s="141" t="s">
        <v>7613</v>
      </c>
      <c r="E933" s="98" t="s">
        <v>14</v>
      </c>
      <c r="F933" s="98" t="s">
        <v>6213</v>
      </c>
      <c r="G933" s="98" t="s">
        <v>1245</v>
      </c>
      <c r="H933" s="115">
        <v>2018</v>
      </c>
      <c r="I933" s="98" t="s">
        <v>6214</v>
      </c>
      <c r="J933" s="98" t="s">
        <v>6215</v>
      </c>
      <c r="K933" s="98" t="s">
        <v>6216</v>
      </c>
      <c r="L933" s="98" t="s">
        <v>6215</v>
      </c>
      <c r="M933" s="98" t="s">
        <v>6217</v>
      </c>
      <c r="O933" s="98" t="s">
        <v>6215</v>
      </c>
      <c r="Q933" s="107">
        <v>100</v>
      </c>
      <c r="R933" s="107">
        <v>291</v>
      </c>
      <c r="S933" s="107">
        <v>391</v>
      </c>
      <c r="T933" s="98" t="s">
        <v>6215</v>
      </c>
      <c r="V933" s="98" t="s">
        <v>6218</v>
      </c>
      <c r="W933" s="98" t="s">
        <v>6268</v>
      </c>
      <c r="AB933" s="98">
        <v>6</v>
      </c>
      <c r="AC933" s="98" t="s">
        <v>6220</v>
      </c>
      <c r="AD933" s="98" t="s">
        <v>7537</v>
      </c>
      <c r="AJ933" s="18"/>
      <c r="AK933" s="18"/>
      <c r="AN933" s="98" t="s">
        <v>6262</v>
      </c>
      <c r="AP933" s="264">
        <v>6000</v>
      </c>
      <c r="AQ933" s="113">
        <f>(AP933*3)/129.2343</f>
        <v>139.28190890498885</v>
      </c>
      <c r="AR933" s="18">
        <v>9500</v>
      </c>
      <c r="AS933" s="141" t="s">
        <v>6223</v>
      </c>
      <c r="AT933" s="96"/>
      <c r="AU933" s="18">
        <v>225000</v>
      </c>
      <c r="AV933" s="18"/>
      <c r="AX933" s="98" t="s">
        <v>6218</v>
      </c>
      <c r="AY933" s="98" t="s">
        <v>6215</v>
      </c>
      <c r="AZ933" s="98" t="s">
        <v>6215</v>
      </c>
      <c r="BA933" s="98" t="s">
        <v>6215</v>
      </c>
      <c r="BB933" s="98" t="s">
        <v>6218</v>
      </c>
      <c r="BD933" s="98" t="s">
        <v>7614</v>
      </c>
      <c r="BF933" s="98" t="s">
        <v>6235</v>
      </c>
      <c r="BG933" s="98" t="s">
        <v>7615</v>
      </c>
    </row>
    <row r="934" spans="1:59" x14ac:dyDescent="0.35">
      <c r="A934" s="98" t="s">
        <v>9085</v>
      </c>
      <c r="B934" s="17">
        <v>45387.837754629632</v>
      </c>
      <c r="C934" t="s">
        <v>9026</v>
      </c>
      <c r="D934" t="s">
        <v>9027</v>
      </c>
      <c r="E934" t="s">
        <v>14</v>
      </c>
      <c r="F934" t="s">
        <v>6286</v>
      </c>
      <c r="G934" t="s">
        <v>1245</v>
      </c>
      <c r="H934" s="115">
        <v>2012</v>
      </c>
      <c r="I934" t="s">
        <v>6214</v>
      </c>
      <c r="J934" t="s">
        <v>6215</v>
      </c>
      <c r="K934" t="s">
        <v>6216</v>
      </c>
      <c r="L934" t="s">
        <v>6215</v>
      </c>
      <c r="M934" t="s">
        <v>6267</v>
      </c>
      <c r="O934" t="s">
        <v>6218</v>
      </c>
      <c r="Q934" s="107">
        <v>226</v>
      </c>
      <c r="R934" s="107">
        <v>240</v>
      </c>
      <c r="S934" s="107">
        <v>466</v>
      </c>
      <c r="T934" s="98" t="s">
        <v>6215</v>
      </c>
      <c r="U934" t="s">
        <v>7390</v>
      </c>
      <c r="V934" t="s">
        <v>6215</v>
      </c>
      <c r="W934" t="s">
        <v>6219</v>
      </c>
      <c r="Y934" s="98">
        <v>6</v>
      </c>
      <c r="Z934" s="98">
        <v>7</v>
      </c>
      <c r="AA934" s="98">
        <v>0</v>
      </c>
      <c r="AB934" s="98">
        <f>SUM(Y934:AA934)</f>
        <v>13</v>
      </c>
      <c r="AC934" t="s">
        <v>6220</v>
      </c>
      <c r="AD934" t="s">
        <v>9028</v>
      </c>
      <c r="AF934" s="12">
        <v>1</v>
      </c>
      <c r="AG934" s="12">
        <v>17</v>
      </c>
      <c r="AH934" s="12">
        <f>SUM(AF934:AG934)</f>
        <v>18</v>
      </c>
      <c r="AJ934" s="238">
        <v>19000</v>
      </c>
      <c r="AK934" s="238">
        <v>13000</v>
      </c>
      <c r="AL934" t="s">
        <v>7392</v>
      </c>
      <c r="AM934" t="s">
        <v>6215</v>
      </c>
      <c r="AN934" t="s">
        <v>6248</v>
      </c>
      <c r="AP934" s="238">
        <v>3200</v>
      </c>
      <c r="AQ934" s="113">
        <f>(AP934*3)/129.2343</f>
        <v>74.283684749327392</v>
      </c>
      <c r="AR934" s="238">
        <v>8000</v>
      </c>
      <c r="AS934" s="141" t="s">
        <v>6223</v>
      </c>
      <c r="AT934" s="307">
        <v>12000</v>
      </c>
      <c r="AU934" s="238">
        <v>12000</v>
      </c>
      <c r="AV934" s="238">
        <v>270000</v>
      </c>
      <c r="AX934" t="s">
        <v>6215</v>
      </c>
      <c r="AY934" t="s">
        <v>6215</v>
      </c>
      <c r="AZ934" t="s">
        <v>6215</v>
      </c>
      <c r="BA934" t="s">
        <v>6215</v>
      </c>
      <c r="BB934" t="s">
        <v>6215</v>
      </c>
      <c r="BC934" t="s">
        <v>7311</v>
      </c>
      <c r="BD934" t="s">
        <v>6844</v>
      </c>
      <c r="BE934" t="s">
        <v>6218</v>
      </c>
      <c r="BF934" t="s">
        <v>7311</v>
      </c>
    </row>
    <row r="935" spans="1:59" x14ac:dyDescent="0.35">
      <c r="A935" s="98" t="s">
        <v>8334</v>
      </c>
      <c r="B935" s="289">
        <v>45232.6000347222</v>
      </c>
      <c r="C935" s="242" t="s">
        <v>2914</v>
      </c>
      <c r="D935" s="242" t="s">
        <v>8249</v>
      </c>
      <c r="E935" s="244" t="s">
        <v>296</v>
      </c>
      <c r="F935" s="242" t="s">
        <v>6323</v>
      </c>
      <c r="G935" s="242" t="s">
        <v>1248</v>
      </c>
      <c r="H935" s="276">
        <v>2002</v>
      </c>
      <c r="I935" s="242" t="s">
        <v>6214</v>
      </c>
      <c r="J935" s="242" t="s">
        <v>6215</v>
      </c>
      <c r="K935" s="242" t="s">
        <v>6216</v>
      </c>
      <c r="L935" s="242" t="s">
        <v>6215</v>
      </c>
      <c r="M935" s="242" t="s">
        <v>6231</v>
      </c>
      <c r="N935" s="242"/>
      <c r="O935" s="242" t="s">
        <v>6215</v>
      </c>
      <c r="S935" s="241">
        <v>200</v>
      </c>
      <c r="T935" s="242" t="s">
        <v>6215</v>
      </c>
      <c r="U935" s="242" t="s">
        <v>7390</v>
      </c>
      <c r="V935" s="242" t="s">
        <v>6215</v>
      </c>
      <c r="W935" s="242" t="s">
        <v>6219</v>
      </c>
      <c r="Y935" s="242">
        <v>5</v>
      </c>
      <c r="Z935" s="242">
        <v>5</v>
      </c>
      <c r="AA935" s="242">
        <v>0</v>
      </c>
      <c r="AB935" s="242">
        <v>10</v>
      </c>
      <c r="AC935" s="242" t="s">
        <v>6757</v>
      </c>
      <c r="AD935" s="242" t="s">
        <v>8250</v>
      </c>
      <c r="AF935" s="290">
        <v>10</v>
      </c>
      <c r="AG935" s="290">
        <v>7</v>
      </c>
      <c r="AH935" s="290">
        <v>17</v>
      </c>
      <c r="AJ935" s="269">
        <v>30000</v>
      </c>
      <c r="AK935" s="269">
        <v>7000</v>
      </c>
      <c r="AL935" s="242" t="s">
        <v>8251</v>
      </c>
      <c r="AM935" s="242" t="s">
        <v>6215</v>
      </c>
      <c r="AN935" s="242" t="s">
        <v>6233</v>
      </c>
      <c r="AP935" s="272">
        <v>8000</v>
      </c>
      <c r="AQ935" s="113">
        <f>(AP935*3)/129.2343</f>
        <v>185.70921187331848</v>
      </c>
      <c r="AR935" s="273">
        <v>9000</v>
      </c>
      <c r="AS935" s="141" t="s">
        <v>6223</v>
      </c>
      <c r="AT935" s="270">
        <v>70000</v>
      </c>
      <c r="AU935" s="273">
        <v>350000</v>
      </c>
      <c r="AV935" s="273">
        <v>200000</v>
      </c>
      <c r="AX935" s="242" t="s">
        <v>6215</v>
      </c>
      <c r="AY935" s="242" t="s">
        <v>6215</v>
      </c>
      <c r="AZ935" s="242" t="s">
        <v>6215</v>
      </c>
      <c r="BA935" s="242" t="s">
        <v>6215</v>
      </c>
      <c r="BB935" s="242" t="s">
        <v>6215</v>
      </c>
      <c r="BC935" s="242" t="s">
        <v>8252</v>
      </c>
      <c r="BD935" s="242" t="s">
        <v>8253</v>
      </c>
      <c r="BE935" s="242" t="s">
        <v>6218</v>
      </c>
      <c r="BF935" s="242" t="s">
        <v>6235</v>
      </c>
      <c r="BG935" s="98" t="s">
        <v>8254</v>
      </c>
    </row>
    <row r="936" spans="1:59" x14ac:dyDescent="0.35">
      <c r="A936" s="98" t="s">
        <v>11573</v>
      </c>
      <c r="B936" s="117">
        <v>45875</v>
      </c>
      <c r="C936" s="154" t="s">
        <v>5861</v>
      </c>
      <c r="D936" s="154" t="s">
        <v>9759</v>
      </c>
      <c r="E936" t="s">
        <v>58</v>
      </c>
      <c r="F936" s="154" t="s">
        <v>6213</v>
      </c>
      <c r="G936" s="154" t="s">
        <v>1245</v>
      </c>
      <c r="H936" s="115">
        <v>2012</v>
      </c>
      <c r="I936" s="154" t="s">
        <v>6214</v>
      </c>
      <c r="J936" s="154" t="s">
        <v>6215</v>
      </c>
      <c r="K936" s="154" t="s">
        <v>6216</v>
      </c>
      <c r="L936" s="154" t="s">
        <v>6215</v>
      </c>
      <c r="M936" s="154" t="s">
        <v>6217</v>
      </c>
      <c r="O936" s="154" t="s">
        <v>6218</v>
      </c>
      <c r="Q936" s="129">
        <v>48.523413566739606</v>
      </c>
      <c r="R936" s="129">
        <v>57.476586433260394</v>
      </c>
      <c r="S936" s="107">
        <v>106</v>
      </c>
      <c r="T936" s="154" t="s">
        <v>6215</v>
      </c>
      <c r="U936" s="154" t="s">
        <v>7390</v>
      </c>
      <c r="V936" s="154" t="s">
        <v>6218</v>
      </c>
      <c r="W936" s="154" t="s">
        <v>6268</v>
      </c>
      <c r="Y936" s="244">
        <v>2</v>
      </c>
      <c r="Z936" s="244">
        <v>2</v>
      </c>
      <c r="AA936" s="244">
        <v>2</v>
      </c>
      <c r="AB936" s="244">
        <v>6</v>
      </c>
      <c r="AC936" s="154" t="s">
        <v>6254</v>
      </c>
      <c r="AD936" s="154" t="s">
        <v>8431</v>
      </c>
      <c r="AF936" s="154">
        <v>2</v>
      </c>
      <c r="AG936" s="154">
        <v>4</v>
      </c>
      <c r="AH936" s="154">
        <v>6</v>
      </c>
      <c r="AJ936" s="154">
        <v>8500</v>
      </c>
      <c r="AK936" s="154">
        <v>7000</v>
      </c>
      <c r="AL936" s="154" t="s">
        <v>7392</v>
      </c>
      <c r="AM936" s="154" t="s">
        <v>6215</v>
      </c>
      <c r="AN936" s="154" t="s">
        <v>6262</v>
      </c>
      <c r="AP936" s="154">
        <v>500</v>
      </c>
      <c r="AQ936" s="113">
        <f>(AP936*3)/129.2424</f>
        <v>11.60609830829511</v>
      </c>
      <c r="AR936" s="154">
        <v>1000</v>
      </c>
      <c r="AS936" s="154" t="s">
        <v>6223</v>
      </c>
      <c r="AT936" s="154">
        <v>1500</v>
      </c>
      <c r="AU936" s="154">
        <v>100000</v>
      </c>
      <c r="AV936" s="154">
        <v>56000</v>
      </c>
      <c r="AW936" s="154"/>
      <c r="AX936" s="154" t="s">
        <v>6215</v>
      </c>
      <c r="AY936" s="154" t="s">
        <v>6215</v>
      </c>
      <c r="AZ936" s="154" t="s">
        <v>6215</v>
      </c>
      <c r="BA936" s="154" t="s">
        <v>6215</v>
      </c>
      <c r="BB936" s="154" t="s">
        <v>6218</v>
      </c>
      <c r="BC936" s="154" t="s">
        <v>9183</v>
      </c>
      <c r="BD936" s="154" t="s">
        <v>11642</v>
      </c>
      <c r="BE936" s="154" t="s">
        <v>6218</v>
      </c>
      <c r="BF936" s="154" t="s">
        <v>10727</v>
      </c>
    </row>
    <row r="937" spans="1:59" x14ac:dyDescent="0.35">
      <c r="A937" s="98" t="s">
        <v>11110</v>
      </c>
      <c r="B937" s="117">
        <v>45728.686006944445</v>
      </c>
      <c r="C937" s="154" t="s">
        <v>4576</v>
      </c>
      <c r="D937" s="154" t="s">
        <v>10974</v>
      </c>
      <c r="E937" s="98" t="s">
        <v>261</v>
      </c>
      <c r="F937" s="154" t="s">
        <v>6213</v>
      </c>
      <c r="G937" s="154" t="s">
        <v>1245</v>
      </c>
      <c r="H937" s="115">
        <v>2018</v>
      </c>
      <c r="I937" s="154" t="s">
        <v>6294</v>
      </c>
      <c r="J937" s="154" t="s">
        <v>6215</v>
      </c>
      <c r="K937" s="154" t="s">
        <v>6216</v>
      </c>
      <c r="L937" s="154" t="s">
        <v>6215</v>
      </c>
      <c r="M937" s="154" t="s">
        <v>6217</v>
      </c>
      <c r="O937" s="154" t="s">
        <v>6215</v>
      </c>
      <c r="Q937" s="107">
        <v>32</v>
      </c>
      <c r="R937" s="107">
        <v>50</v>
      </c>
      <c r="S937" s="107">
        <v>82</v>
      </c>
      <c r="T937" s="154" t="s">
        <v>6215</v>
      </c>
      <c r="U937" s="154" t="s">
        <v>7390</v>
      </c>
      <c r="V937" s="154" t="s">
        <v>6218</v>
      </c>
      <c r="W937" s="154" t="s">
        <v>6268</v>
      </c>
      <c r="Y937" s="98">
        <v>1</v>
      </c>
      <c r="Z937" s="98">
        <v>1</v>
      </c>
      <c r="AA937" s="98">
        <v>1</v>
      </c>
      <c r="AB937" s="98">
        <f>Y937+Z937+AA937</f>
        <v>3</v>
      </c>
      <c r="AC937" s="154" t="s">
        <v>6220</v>
      </c>
      <c r="AD937" s="154" t="s">
        <v>9023</v>
      </c>
      <c r="AF937" s="315">
        <v>2</v>
      </c>
      <c r="AG937" s="315">
        <v>5</v>
      </c>
      <c r="AH937" s="12">
        <f>SUM(AF937:AG937)</f>
        <v>7</v>
      </c>
      <c r="AJ937" s="316">
        <v>9000</v>
      </c>
      <c r="AK937" s="316">
        <v>7000</v>
      </c>
      <c r="AL937" s="154" t="s">
        <v>7392</v>
      </c>
      <c r="AM937" s="154" t="s">
        <v>6215</v>
      </c>
      <c r="AN937" s="154" t="s">
        <v>6262</v>
      </c>
      <c r="AP937" s="316">
        <v>2500</v>
      </c>
      <c r="AQ937" s="113">
        <f t="shared" ref="AQ937:AQ942" si="48">(AP937*3)/129.2343</f>
        <v>58.034128710412027</v>
      </c>
      <c r="AR937" s="316"/>
      <c r="AS937" s="141" t="s">
        <v>6223</v>
      </c>
      <c r="AT937" s="316">
        <v>100000</v>
      </c>
      <c r="AU937" s="316">
        <v>200000</v>
      </c>
      <c r="AV937" s="316">
        <v>100000</v>
      </c>
      <c r="AX937" s="154" t="s">
        <v>6218</v>
      </c>
      <c r="AY937" s="154" t="s">
        <v>6215</v>
      </c>
      <c r="AZ937" s="154" t="s">
        <v>6215</v>
      </c>
      <c r="BA937" s="154" t="s">
        <v>6215</v>
      </c>
      <c r="BB937" s="154" t="s">
        <v>6218</v>
      </c>
      <c r="BC937" s="154" t="s">
        <v>10975</v>
      </c>
      <c r="BD937" s="154" t="s">
        <v>8732</v>
      </c>
      <c r="BE937" s="154" t="s">
        <v>6218</v>
      </c>
      <c r="BF937" s="154" t="s">
        <v>6218</v>
      </c>
    </row>
    <row r="938" spans="1:59" x14ac:dyDescent="0.35">
      <c r="A938" s="98" t="s">
        <v>9268</v>
      </c>
      <c r="B938" s="17">
        <v>45436.689930555556</v>
      </c>
      <c r="C938" t="s">
        <v>2284</v>
      </c>
      <c r="D938" t="s">
        <v>9217</v>
      </c>
      <c r="E938" s="244" t="s">
        <v>603</v>
      </c>
      <c r="F938" t="s">
        <v>6469</v>
      </c>
      <c r="G938" t="s">
        <v>1245</v>
      </c>
      <c r="H938" s="115">
        <v>2018</v>
      </c>
      <c r="I938" t="s">
        <v>6294</v>
      </c>
      <c r="J938" t="s">
        <v>6215</v>
      </c>
      <c r="K938" t="s">
        <v>6216</v>
      </c>
      <c r="L938" t="s">
        <v>6218</v>
      </c>
      <c r="M938" t="s">
        <v>6231</v>
      </c>
      <c r="N938"/>
      <c r="O938" t="s">
        <v>6218</v>
      </c>
      <c r="S938" s="107">
        <v>102</v>
      </c>
      <c r="T938" s="98" t="s">
        <v>6215</v>
      </c>
      <c r="U938" t="s">
        <v>7390</v>
      </c>
      <c r="V938" t="s">
        <v>6215</v>
      </c>
      <c r="W938" t="s">
        <v>6219</v>
      </c>
      <c r="Y938" s="98">
        <v>2</v>
      </c>
      <c r="Z938" s="98">
        <v>2</v>
      </c>
      <c r="AA938" s="98">
        <v>0</v>
      </c>
      <c r="AB938" s="98">
        <f>Y938+Z938+AA938</f>
        <v>4</v>
      </c>
      <c r="AC938" t="s">
        <v>6220</v>
      </c>
      <c r="AD938" t="s">
        <v>9218</v>
      </c>
      <c r="AF938" s="12">
        <v>1</v>
      </c>
      <c r="AG938" s="12">
        <v>7</v>
      </c>
      <c r="AH938" s="12">
        <f>AF938+AG938</f>
        <v>8</v>
      </c>
      <c r="AJ938" s="238">
        <v>10000</v>
      </c>
      <c r="AK938" s="238">
        <v>8000</v>
      </c>
      <c r="AL938" t="s">
        <v>8267</v>
      </c>
      <c r="AM938" t="s">
        <v>6215</v>
      </c>
      <c r="AN938" t="s">
        <v>6233</v>
      </c>
      <c r="AP938" s="113">
        <v>5000</v>
      </c>
      <c r="AQ938" s="113">
        <f t="shared" si="48"/>
        <v>116.06825742082405</v>
      </c>
      <c r="AR938" s="113">
        <v>6000</v>
      </c>
      <c r="AS938" s="141" t="s">
        <v>6223</v>
      </c>
      <c r="AT938" s="306">
        <v>600000</v>
      </c>
      <c r="AU938" s="238">
        <v>200000</v>
      </c>
      <c r="AV938" s="238">
        <v>130000</v>
      </c>
      <c r="AX938" t="s">
        <v>6215</v>
      </c>
      <c r="AY938" t="s">
        <v>6215</v>
      </c>
      <c r="AZ938" t="s">
        <v>6215</v>
      </c>
      <c r="BA938" t="s">
        <v>6215</v>
      </c>
      <c r="BB938" t="s">
        <v>6218</v>
      </c>
      <c r="BC938" t="s">
        <v>9219</v>
      </c>
      <c r="BD938" t="s">
        <v>9220</v>
      </c>
      <c r="BE938" t="s">
        <v>6218</v>
      </c>
      <c r="BF938" t="s">
        <v>6235</v>
      </c>
    </row>
    <row r="939" spans="1:59" x14ac:dyDescent="0.35">
      <c r="A939" s="98" t="s">
        <v>7611</v>
      </c>
      <c r="B939" s="17">
        <v>45182.461469907401</v>
      </c>
      <c r="C939" s="141" t="s">
        <v>873</v>
      </c>
      <c r="D939" s="141" t="s">
        <v>8036</v>
      </c>
      <c r="E939" s="98" t="s">
        <v>476</v>
      </c>
      <c r="F939" s="141" t="s">
        <v>6870</v>
      </c>
      <c r="G939" s="141" t="s">
        <v>1248</v>
      </c>
      <c r="H939" s="287">
        <v>2000</v>
      </c>
      <c r="I939" s="141" t="s">
        <v>6294</v>
      </c>
      <c r="J939" s="141" t="s">
        <v>6215</v>
      </c>
      <c r="K939" s="141" t="s">
        <v>6216</v>
      </c>
      <c r="L939" s="141" t="s">
        <v>6215</v>
      </c>
      <c r="M939" s="141" t="s">
        <v>6217</v>
      </c>
      <c r="N939" s="141"/>
      <c r="O939" s="141" t="s">
        <v>6215</v>
      </c>
      <c r="P939" s="141"/>
      <c r="Q939" s="237"/>
      <c r="R939" s="237"/>
      <c r="S939" s="237">
        <v>250</v>
      </c>
      <c r="T939" s="141" t="s">
        <v>6215</v>
      </c>
      <c r="U939" s="141"/>
      <c r="V939" s="141" t="s">
        <v>6215</v>
      </c>
      <c r="W939" s="141" t="s">
        <v>6219</v>
      </c>
      <c r="X939" s="141"/>
      <c r="Y939" s="141"/>
      <c r="Z939" s="141"/>
      <c r="AA939" s="141"/>
      <c r="AB939" s="141">
        <v>12</v>
      </c>
      <c r="AC939" s="141" t="s">
        <v>6220</v>
      </c>
      <c r="AD939" s="141" t="s">
        <v>6695</v>
      </c>
      <c r="AE939" s="141"/>
      <c r="AF939" s="286"/>
      <c r="AG939" s="286"/>
      <c r="AH939" s="286"/>
      <c r="AI939" s="141"/>
      <c r="AJ939" s="273"/>
      <c r="AK939" s="273"/>
      <c r="AL939" s="141"/>
      <c r="AM939" s="141" t="s">
        <v>6215</v>
      </c>
      <c r="AN939" s="141" t="s">
        <v>6233</v>
      </c>
      <c r="AO939" s="141"/>
      <c r="AP939" s="268">
        <v>4400</v>
      </c>
      <c r="AQ939" s="113">
        <f t="shared" si="48"/>
        <v>102.14006653032516</v>
      </c>
      <c r="AR939" s="269">
        <v>8000</v>
      </c>
      <c r="AS939" s="141" t="s">
        <v>6223</v>
      </c>
      <c r="AT939" s="267">
        <v>5000</v>
      </c>
      <c r="AU939" s="269">
        <v>2425000</v>
      </c>
      <c r="AV939" s="269">
        <v>500000</v>
      </c>
      <c r="AW939" s="141"/>
      <c r="AX939" s="141" t="s">
        <v>6215</v>
      </c>
      <c r="AY939" s="141" t="s">
        <v>6215</v>
      </c>
      <c r="AZ939" s="141" t="s">
        <v>6215</v>
      </c>
      <c r="BA939" s="141" t="s">
        <v>6215</v>
      </c>
      <c r="BB939" s="141" t="s">
        <v>6215</v>
      </c>
      <c r="BC939" s="141"/>
      <c r="BD939" s="141" t="s">
        <v>7813</v>
      </c>
      <c r="BE939" s="141"/>
      <c r="BF939" s="141" t="s">
        <v>7123</v>
      </c>
      <c r="BG939" s="98" t="s">
        <v>8037</v>
      </c>
    </row>
    <row r="940" spans="1:59" x14ac:dyDescent="0.35">
      <c r="A940" s="98" t="s">
        <v>11096</v>
      </c>
      <c r="B940" s="117">
        <v>45745.577361111114</v>
      </c>
      <c r="C940" s="154" t="s">
        <v>4497</v>
      </c>
      <c r="D940" s="154" t="s">
        <v>11102</v>
      </c>
      <c r="E940" t="s">
        <v>2692</v>
      </c>
      <c r="F940" s="154" t="s">
        <v>9802</v>
      </c>
      <c r="G940" s="154" t="s">
        <v>1248</v>
      </c>
      <c r="H940" s="115">
        <v>2019</v>
      </c>
      <c r="I940" s="154" t="s">
        <v>6294</v>
      </c>
      <c r="J940" s="154" t="s">
        <v>6215</v>
      </c>
      <c r="K940" s="154" t="s">
        <v>6216</v>
      </c>
      <c r="L940" s="154" t="s">
        <v>6215</v>
      </c>
      <c r="M940" s="154" t="s">
        <v>6267</v>
      </c>
      <c r="O940" s="154" t="s">
        <v>6218</v>
      </c>
      <c r="Q940" s="107">
        <v>32</v>
      </c>
      <c r="R940" s="107">
        <v>55</v>
      </c>
      <c r="S940" s="107">
        <v>87</v>
      </c>
      <c r="T940" s="154" t="s">
        <v>6215</v>
      </c>
      <c r="U940" s="154" t="s">
        <v>6474</v>
      </c>
      <c r="V940" s="154" t="s">
        <v>6218</v>
      </c>
      <c r="W940" s="154" t="s">
        <v>6219</v>
      </c>
      <c r="Y940" s="98">
        <v>2</v>
      </c>
      <c r="Z940" s="98">
        <v>2</v>
      </c>
      <c r="AA940" s="98">
        <v>2</v>
      </c>
      <c r="AB940" s="98">
        <f>Y940+Z940+AA940</f>
        <v>6</v>
      </c>
      <c r="AC940" s="154" t="s">
        <v>6231</v>
      </c>
      <c r="AD940" s="154" t="s">
        <v>11103</v>
      </c>
      <c r="AF940" s="315">
        <v>4</v>
      </c>
      <c r="AG940" s="315">
        <v>4</v>
      </c>
      <c r="AH940" s="12">
        <f>SUM(AF940:AG940)</f>
        <v>8</v>
      </c>
      <c r="AJ940" s="316">
        <v>10000</v>
      </c>
      <c r="AK940" s="316">
        <v>9000</v>
      </c>
      <c r="AL940" s="154" t="s">
        <v>7392</v>
      </c>
      <c r="AM940" s="154" t="s">
        <v>6215</v>
      </c>
      <c r="AN940" s="154" t="s">
        <v>6262</v>
      </c>
      <c r="AP940" s="316">
        <v>4300</v>
      </c>
      <c r="AQ940" s="113">
        <f t="shared" si="48"/>
        <v>99.818701381908681</v>
      </c>
      <c r="AR940" s="316">
        <v>8200</v>
      </c>
      <c r="AS940" s="141" t="s">
        <v>6223</v>
      </c>
      <c r="AT940" s="316">
        <v>8000</v>
      </c>
      <c r="AU940" s="316">
        <v>600000</v>
      </c>
      <c r="AV940" s="316">
        <v>290000</v>
      </c>
      <c r="AX940" s="154" t="s">
        <v>6215</v>
      </c>
      <c r="AY940" s="154" t="s">
        <v>6215</v>
      </c>
      <c r="AZ940" s="154" t="s">
        <v>6215</v>
      </c>
      <c r="BA940" s="154" t="s">
        <v>6215</v>
      </c>
      <c r="BB940" s="154" t="s">
        <v>6215</v>
      </c>
      <c r="BC940" s="154" t="s">
        <v>6235</v>
      </c>
      <c r="BD940" s="154" t="s">
        <v>11104</v>
      </c>
      <c r="BE940" s="154" t="s">
        <v>6218</v>
      </c>
      <c r="BF940" s="154" t="s">
        <v>7311</v>
      </c>
    </row>
    <row r="941" spans="1:59" x14ac:dyDescent="0.35">
      <c r="A941" s="98" t="s">
        <v>10183</v>
      </c>
      <c r="B941" s="17">
        <v>45511.775682870371</v>
      </c>
      <c r="C941" s="154" t="s">
        <v>10021</v>
      </c>
      <c r="D941" s="154" t="s">
        <v>10022</v>
      </c>
      <c r="E941" s="244" t="s">
        <v>603</v>
      </c>
      <c r="F941" s="154" t="s">
        <v>6469</v>
      </c>
      <c r="G941" s="154" t="s">
        <v>1245</v>
      </c>
      <c r="H941" s="115">
        <v>1995</v>
      </c>
      <c r="I941" s="154" t="s">
        <v>6214</v>
      </c>
      <c r="J941" s="154" t="s">
        <v>6215</v>
      </c>
      <c r="K941" s="154" t="s">
        <v>6245</v>
      </c>
      <c r="L941" s="154" t="s">
        <v>6215</v>
      </c>
      <c r="M941" s="154" t="s">
        <v>6267</v>
      </c>
      <c r="O941" s="154" t="s">
        <v>6215</v>
      </c>
      <c r="Q941" s="243">
        <v>420</v>
      </c>
      <c r="R941" s="243">
        <v>430</v>
      </c>
      <c r="S941" s="243">
        <f>Q941+R941</f>
        <v>850</v>
      </c>
      <c r="T941" s="244" t="s">
        <v>6215</v>
      </c>
      <c r="U941" s="154" t="s">
        <v>7390</v>
      </c>
      <c r="V941" s="154" t="s">
        <v>6215</v>
      </c>
      <c r="W941" s="154" t="s">
        <v>6219</v>
      </c>
      <c r="Y941" s="244">
        <v>5</v>
      </c>
      <c r="Z941" s="244">
        <v>5</v>
      </c>
      <c r="AA941" s="244">
        <v>5</v>
      </c>
      <c r="AB941" s="98">
        <f>Y941+Z941+AA941</f>
        <v>15</v>
      </c>
      <c r="AC941" s="154" t="s">
        <v>6220</v>
      </c>
      <c r="AD941" s="154" t="s">
        <v>7993</v>
      </c>
      <c r="AF941" s="315">
        <v>23</v>
      </c>
      <c r="AG941" s="315">
        <v>22</v>
      </c>
      <c r="AH941" s="12">
        <f>AF941+AG941</f>
        <v>45</v>
      </c>
      <c r="AJ941" s="316">
        <v>20000</v>
      </c>
      <c r="AK941" s="316">
        <v>10000</v>
      </c>
      <c r="AL941" s="154" t="s">
        <v>8267</v>
      </c>
      <c r="AM941" s="154" t="s">
        <v>6215</v>
      </c>
      <c r="AN941" s="154" t="s">
        <v>6233</v>
      </c>
      <c r="AP941" s="316">
        <v>19000</v>
      </c>
      <c r="AQ941" s="113">
        <f t="shared" si="48"/>
        <v>441.0593781991314</v>
      </c>
      <c r="AR941" s="316">
        <v>21500</v>
      </c>
      <c r="AS941" s="141" t="s">
        <v>6223</v>
      </c>
      <c r="AT941" s="317">
        <v>3000000</v>
      </c>
      <c r="AU941" s="317">
        <v>300000</v>
      </c>
      <c r="AV941" s="317">
        <v>175000</v>
      </c>
      <c r="AW941" s="154"/>
      <c r="AX941" s="154" t="s">
        <v>6215</v>
      </c>
      <c r="AY941" s="154" t="s">
        <v>6215</v>
      </c>
      <c r="AZ941" s="154" t="s">
        <v>6215</v>
      </c>
      <c r="BA941" s="154" t="s">
        <v>6215</v>
      </c>
      <c r="BB941" s="154" t="s">
        <v>6215</v>
      </c>
      <c r="BC941" s="154" t="s">
        <v>10023</v>
      </c>
      <c r="BD941" s="154" t="s">
        <v>10024</v>
      </c>
      <c r="BE941" s="154" t="s">
        <v>6215</v>
      </c>
      <c r="BF941" s="154" t="s">
        <v>7695</v>
      </c>
    </row>
    <row r="942" spans="1:59" x14ac:dyDescent="0.35">
      <c r="A942" s="98" t="s">
        <v>9254</v>
      </c>
      <c r="B942" s="17">
        <v>45421.541770833333</v>
      </c>
      <c r="C942" t="s">
        <v>2214</v>
      </c>
      <c r="D942" t="s">
        <v>6405</v>
      </c>
      <c r="E942" s="98" t="s">
        <v>14</v>
      </c>
      <c r="F942" t="s">
        <v>6213</v>
      </c>
      <c r="G942" t="s">
        <v>1245</v>
      </c>
      <c r="H942" s="115">
        <v>2017</v>
      </c>
      <c r="I942" t="s">
        <v>6214</v>
      </c>
      <c r="J942" t="s">
        <v>6215</v>
      </c>
      <c r="K942" t="s">
        <v>6216</v>
      </c>
      <c r="L942" t="s">
        <v>6215</v>
      </c>
      <c r="M942" t="s">
        <v>6217</v>
      </c>
      <c r="N942"/>
      <c r="O942" t="s">
        <v>6215</v>
      </c>
      <c r="S942" s="107">
        <v>117</v>
      </c>
      <c r="T942" s="98" t="s">
        <v>6215</v>
      </c>
      <c r="U942" t="s">
        <v>6474</v>
      </c>
      <c r="V942" t="s">
        <v>6215</v>
      </c>
      <c r="W942" t="s">
        <v>6219</v>
      </c>
      <c r="Y942" s="98">
        <v>2</v>
      </c>
      <c r="Z942" s="98">
        <v>2</v>
      </c>
      <c r="AA942" s="98">
        <v>0</v>
      </c>
      <c r="AB942" s="98">
        <f>Y942+Z942+AA942</f>
        <v>4</v>
      </c>
      <c r="AC942" t="s">
        <v>6254</v>
      </c>
      <c r="AD942" t="s">
        <v>9176</v>
      </c>
      <c r="AF942" s="12">
        <v>2</v>
      </c>
      <c r="AG942" s="12">
        <v>9</v>
      </c>
      <c r="AH942" s="12">
        <f>AF942+AG942</f>
        <v>11</v>
      </c>
      <c r="AJ942" s="238">
        <v>12000</v>
      </c>
      <c r="AK942" s="238">
        <v>8000</v>
      </c>
      <c r="AL942" t="s">
        <v>8267</v>
      </c>
      <c r="AM942" t="s">
        <v>6215</v>
      </c>
      <c r="AN942" t="s">
        <v>6233</v>
      </c>
      <c r="AP942" s="113">
        <v>6000</v>
      </c>
      <c r="AQ942" s="113">
        <f t="shared" si="48"/>
        <v>139.28190890498885</v>
      </c>
      <c r="AR942" s="113">
        <v>9000</v>
      </c>
      <c r="AS942" s="141" t="s">
        <v>6223</v>
      </c>
      <c r="AT942" s="307">
        <v>2000</v>
      </c>
      <c r="AU942" s="238">
        <v>100000</v>
      </c>
      <c r="AV942" s="238">
        <v>80000</v>
      </c>
      <c r="AX942" t="s">
        <v>6215</v>
      </c>
      <c r="AY942" t="s">
        <v>6215</v>
      </c>
      <c r="AZ942" t="s">
        <v>6215</v>
      </c>
      <c r="BA942" t="s">
        <v>6215</v>
      </c>
      <c r="BB942" t="s">
        <v>6218</v>
      </c>
      <c r="BC942" t="s">
        <v>8732</v>
      </c>
      <c r="BD942" t="s">
        <v>7404</v>
      </c>
      <c r="BE942" t="s">
        <v>6215</v>
      </c>
      <c r="BF942" t="s">
        <v>9014</v>
      </c>
    </row>
    <row r="943" spans="1:59" x14ac:dyDescent="0.35">
      <c r="A943" s="98" t="s">
        <v>11589</v>
      </c>
      <c r="B943" s="117">
        <v>45856.762060185189</v>
      </c>
      <c r="C943" s="154" t="s">
        <v>5781</v>
      </c>
      <c r="D943" s="154" t="s">
        <v>9879</v>
      </c>
      <c r="E943" t="s">
        <v>230</v>
      </c>
      <c r="F943" s="154" t="s">
        <v>6394</v>
      </c>
      <c r="G943" s="154" t="s">
        <v>1245</v>
      </c>
      <c r="H943" s="115">
        <v>2013</v>
      </c>
      <c r="I943" s="154" t="s">
        <v>6230</v>
      </c>
      <c r="J943" s="154" t="s">
        <v>6215</v>
      </c>
      <c r="K943" s="154" t="s">
        <v>6216</v>
      </c>
      <c r="L943" s="154" t="s">
        <v>6215</v>
      </c>
      <c r="M943" s="154" t="s">
        <v>6267</v>
      </c>
      <c r="O943" s="154" t="s">
        <v>6215</v>
      </c>
      <c r="Q943" s="129">
        <v>124</v>
      </c>
      <c r="R943" s="129">
        <v>126</v>
      </c>
      <c r="S943" s="129">
        <v>250</v>
      </c>
      <c r="T943" s="154" t="s">
        <v>6215</v>
      </c>
      <c r="U943" s="154" t="s">
        <v>8150</v>
      </c>
      <c r="V943" s="154" t="s">
        <v>6215</v>
      </c>
      <c r="W943" s="154" t="s">
        <v>6219</v>
      </c>
      <c r="Y943" s="154" t="s">
        <v>6929</v>
      </c>
      <c r="Z943" s="154" t="s">
        <v>7755</v>
      </c>
      <c r="AA943" s="154" t="s">
        <v>6992</v>
      </c>
      <c r="AB943" s="154" t="s">
        <v>8536</v>
      </c>
      <c r="AC943" s="154" t="s">
        <v>6220</v>
      </c>
      <c r="AD943" s="154" t="s">
        <v>8468</v>
      </c>
      <c r="AF943" s="154">
        <v>4</v>
      </c>
      <c r="AG943" s="154">
        <v>8</v>
      </c>
      <c r="AH943" s="154">
        <v>12</v>
      </c>
      <c r="AJ943" s="154">
        <v>25000</v>
      </c>
      <c r="AK943" s="154">
        <v>15000</v>
      </c>
      <c r="AL943" s="154" t="s">
        <v>8267</v>
      </c>
      <c r="AM943" s="154" t="s">
        <v>6215</v>
      </c>
      <c r="AN943" s="154" t="s">
        <v>6896</v>
      </c>
      <c r="AP943" s="354">
        <v>6000</v>
      </c>
      <c r="AQ943" s="113">
        <f>(AP943*3)/129.2394</f>
        <v>139.2764126110149</v>
      </c>
      <c r="AR943" s="354">
        <v>10000</v>
      </c>
      <c r="AS943" s="154" t="s">
        <v>6223</v>
      </c>
      <c r="AT943" s="154">
        <v>50000</v>
      </c>
      <c r="AU943" s="154">
        <v>300000</v>
      </c>
      <c r="AV943" s="154">
        <v>240000</v>
      </c>
      <c r="AX943" s="154" t="s">
        <v>6215</v>
      </c>
      <c r="AY943" s="154" t="s">
        <v>6215</v>
      </c>
      <c r="AZ943" s="154" t="s">
        <v>6215</v>
      </c>
      <c r="BA943" s="154" t="s">
        <v>6215</v>
      </c>
      <c r="BB943" s="154" t="s">
        <v>6215</v>
      </c>
      <c r="BC943" s="154" t="s">
        <v>11625</v>
      </c>
      <c r="BD943" s="154" t="s">
        <v>6892</v>
      </c>
      <c r="BE943" s="154" t="s">
        <v>6218</v>
      </c>
      <c r="BF943" s="154" t="s">
        <v>7311</v>
      </c>
    </row>
    <row r="944" spans="1:59" x14ac:dyDescent="0.35">
      <c r="A944" s="98" t="s">
        <v>11548</v>
      </c>
      <c r="B944" s="117">
        <v>45850.435833333337</v>
      </c>
      <c r="C944" s="154" t="s">
        <v>5783</v>
      </c>
      <c r="D944" s="154" t="s">
        <v>9802</v>
      </c>
      <c r="E944" t="s">
        <v>2692</v>
      </c>
      <c r="F944" s="154" t="s">
        <v>9802</v>
      </c>
      <c r="G944" s="154" t="s">
        <v>1245</v>
      </c>
      <c r="H944" s="115">
        <v>2018</v>
      </c>
      <c r="I944" s="154" t="s">
        <v>6294</v>
      </c>
      <c r="J944" s="154" t="s">
        <v>6215</v>
      </c>
      <c r="K944" s="154" t="s">
        <v>6216</v>
      </c>
      <c r="L944" s="154" t="s">
        <v>6215</v>
      </c>
      <c r="M944" s="154" t="s">
        <v>6267</v>
      </c>
      <c r="O944" s="154" t="s">
        <v>6215</v>
      </c>
      <c r="Q944" s="129">
        <v>82</v>
      </c>
      <c r="R944" s="129">
        <v>71</v>
      </c>
      <c r="S944" s="129">
        <v>153</v>
      </c>
      <c r="T944" s="154" t="s">
        <v>6215</v>
      </c>
      <c r="U944" s="154" t="s">
        <v>6474</v>
      </c>
      <c r="V944" s="154" t="s">
        <v>6215</v>
      </c>
      <c r="W944" s="154" t="s">
        <v>6219</v>
      </c>
      <c r="Y944" s="154" t="s">
        <v>6929</v>
      </c>
      <c r="Z944" s="154" t="s">
        <v>6929</v>
      </c>
      <c r="AA944" s="154" t="s">
        <v>6929</v>
      </c>
      <c r="AB944" s="154" t="s">
        <v>8536</v>
      </c>
      <c r="AC944" s="154" t="s">
        <v>6220</v>
      </c>
      <c r="AD944" s="154" t="s">
        <v>7993</v>
      </c>
      <c r="AF944" s="154">
        <v>2</v>
      </c>
      <c r="AG944" s="154">
        <v>8</v>
      </c>
      <c r="AH944" s="154">
        <v>10</v>
      </c>
      <c r="AJ944" s="154">
        <v>10000</v>
      </c>
      <c r="AK944" s="154">
        <v>8000</v>
      </c>
      <c r="AL944" s="154" t="s">
        <v>7392</v>
      </c>
      <c r="AM944" s="154" t="s">
        <v>6215</v>
      </c>
      <c r="AN944" s="154" t="s">
        <v>6262</v>
      </c>
      <c r="AP944" s="354">
        <v>8000</v>
      </c>
      <c r="AQ944" s="113">
        <f>(AP944*3)/129.2394</f>
        <v>185.70188348135324</v>
      </c>
      <c r="AR944" s="354">
        <v>12000</v>
      </c>
      <c r="AS944" s="154" t="s">
        <v>6223</v>
      </c>
      <c r="AT944" s="154">
        <v>972500</v>
      </c>
      <c r="AU944" s="154">
        <v>300000</v>
      </c>
      <c r="AV944" s="154">
        <v>672500</v>
      </c>
      <c r="AX944" s="154" t="s">
        <v>6215</v>
      </c>
      <c r="AY944" s="154" t="s">
        <v>6215</v>
      </c>
      <c r="AZ944" s="154" t="s">
        <v>6215</v>
      </c>
      <c r="BA944" s="154" t="s">
        <v>6215</v>
      </c>
      <c r="BB944" s="154" t="s">
        <v>6215</v>
      </c>
      <c r="BC944" s="154" t="s">
        <v>7311</v>
      </c>
      <c r="BD944" s="154" t="s">
        <v>10783</v>
      </c>
      <c r="BE944" s="154" t="s">
        <v>6215</v>
      </c>
      <c r="BF944" s="154" t="s">
        <v>7311</v>
      </c>
    </row>
    <row r="945" spans="1:59" x14ac:dyDescent="0.35">
      <c r="A945" s="98" t="s">
        <v>8035</v>
      </c>
      <c r="B945" s="17">
        <v>45148.532754629632</v>
      </c>
      <c r="C945" s="98" t="s">
        <v>1121</v>
      </c>
      <c r="D945" s="154" t="s">
        <v>7811</v>
      </c>
      <c r="E945" s="244" t="s">
        <v>14</v>
      </c>
      <c r="F945" s="98" t="s">
        <v>6286</v>
      </c>
      <c r="G945" s="98" t="s">
        <v>1245</v>
      </c>
      <c r="H945" s="115">
        <v>2009</v>
      </c>
      <c r="I945" s="98" t="s">
        <v>6230</v>
      </c>
      <c r="J945" s="98" t="s">
        <v>6215</v>
      </c>
      <c r="K945" s="98" t="s">
        <v>6216</v>
      </c>
      <c r="L945" s="98" t="s">
        <v>6215</v>
      </c>
      <c r="M945" s="98" t="s">
        <v>6267</v>
      </c>
      <c r="O945" s="98" t="s">
        <v>6218</v>
      </c>
      <c r="Q945" s="107">
        <v>92</v>
      </c>
      <c r="R945" s="107">
        <v>108</v>
      </c>
      <c r="S945" s="107">
        <f>SUM(Q945:R945)</f>
        <v>200</v>
      </c>
      <c r="T945" s="98" t="s">
        <v>6215</v>
      </c>
      <c r="V945" s="98" t="s">
        <v>6218</v>
      </c>
      <c r="W945" s="98" t="s">
        <v>6219</v>
      </c>
      <c r="AB945" s="98">
        <v>4</v>
      </c>
      <c r="AC945" s="98" t="s">
        <v>6220</v>
      </c>
      <c r="AD945" s="98" t="s">
        <v>7812</v>
      </c>
      <c r="AJ945" s="18"/>
      <c r="AK945" s="18"/>
      <c r="AN945" s="98" t="s">
        <v>6262</v>
      </c>
      <c r="AP945" s="264">
        <v>6000</v>
      </c>
      <c r="AQ945" s="113">
        <f t="shared" ref="AQ945:AQ951" si="49">(AP945*3)/129.2343</f>
        <v>139.28190890498885</v>
      </c>
      <c r="AR945" s="18">
        <v>8300</v>
      </c>
      <c r="AS945" s="141" t="s">
        <v>6223</v>
      </c>
      <c r="AT945" s="96"/>
      <c r="AU945" s="18">
        <v>200000</v>
      </c>
      <c r="AV945" s="18"/>
      <c r="AX945" s="98" t="s">
        <v>6215</v>
      </c>
      <c r="AY945" s="98" t="s">
        <v>6215</v>
      </c>
      <c r="AZ945" s="98" t="s">
        <v>6215</v>
      </c>
      <c r="BA945" s="98" t="s">
        <v>6215</v>
      </c>
      <c r="BB945" s="98" t="s">
        <v>6218</v>
      </c>
      <c r="BD945" s="98" t="s">
        <v>7813</v>
      </c>
      <c r="BF945" s="98" t="s">
        <v>6235</v>
      </c>
      <c r="BG945" s="98" t="s">
        <v>7814</v>
      </c>
    </row>
    <row r="946" spans="1:59" x14ac:dyDescent="0.35">
      <c r="A946" s="98" t="s">
        <v>7810</v>
      </c>
      <c r="B946" s="17">
        <v>45028.656319444446</v>
      </c>
      <c r="C946" s="98" t="s">
        <v>1256</v>
      </c>
      <c r="D946" s="98" t="s">
        <v>6504</v>
      </c>
      <c r="E946" s="141" t="s">
        <v>809</v>
      </c>
      <c r="F946" s="98" t="s">
        <v>6286</v>
      </c>
      <c r="G946" s="98" t="s">
        <v>1245</v>
      </c>
      <c r="H946" s="115">
        <v>2021</v>
      </c>
      <c r="I946" s="98" t="s">
        <v>6230</v>
      </c>
      <c r="J946" s="98" t="s">
        <v>6215</v>
      </c>
      <c r="K946" s="98" t="s">
        <v>6245</v>
      </c>
      <c r="L946" s="98" t="s">
        <v>6218</v>
      </c>
      <c r="M946" s="98" t="s">
        <v>6231</v>
      </c>
      <c r="O946" s="98" t="s">
        <v>6215</v>
      </c>
      <c r="S946" s="107">
        <v>63</v>
      </c>
      <c r="T946" s="98" t="s">
        <v>6215</v>
      </c>
      <c r="V946" s="98" t="s">
        <v>6218</v>
      </c>
      <c r="W946" s="98" t="s">
        <v>6219</v>
      </c>
      <c r="AB946" s="98">
        <v>5</v>
      </c>
      <c r="AC946" s="98" t="s">
        <v>6220</v>
      </c>
      <c r="AD946" s="98" t="s">
        <v>6505</v>
      </c>
      <c r="AJ946" s="18"/>
      <c r="AK946" s="18"/>
      <c r="AM946" s="98" t="s">
        <v>6215</v>
      </c>
      <c r="AN946" s="98" t="s">
        <v>6233</v>
      </c>
      <c r="AP946" s="264">
        <v>3500</v>
      </c>
      <c r="AQ946" s="113">
        <f t="shared" si="49"/>
        <v>81.247780194576833</v>
      </c>
      <c r="AR946" s="18">
        <v>8500</v>
      </c>
      <c r="AS946" s="141" t="s">
        <v>6223</v>
      </c>
      <c r="AT946" s="96"/>
      <c r="AU946" s="18">
        <v>100000</v>
      </c>
      <c r="AV946" s="18"/>
      <c r="AX946" s="98" t="s">
        <v>6215</v>
      </c>
      <c r="AY946" s="98" t="s">
        <v>6215</v>
      </c>
      <c r="AZ946" s="98" t="s">
        <v>6218</v>
      </c>
      <c r="BA946" s="98" t="s">
        <v>6215</v>
      </c>
      <c r="BB946" s="98" t="s">
        <v>6215</v>
      </c>
      <c r="BD946" s="98" t="s">
        <v>6379</v>
      </c>
      <c r="BF946" s="98" t="s">
        <v>6506</v>
      </c>
      <c r="BG946" s="98" t="s">
        <v>6507</v>
      </c>
    </row>
    <row r="947" spans="1:59" x14ac:dyDescent="0.35">
      <c r="A947" s="98" t="s">
        <v>6886</v>
      </c>
      <c r="B947" s="17">
        <v>45478</v>
      </c>
      <c r="C947" t="s">
        <v>2594</v>
      </c>
      <c r="D947" t="s">
        <v>9585</v>
      </c>
      <c r="E947" s="98" t="s">
        <v>58</v>
      </c>
      <c r="F947" t="s">
        <v>6213</v>
      </c>
      <c r="G947" t="s">
        <v>1245</v>
      </c>
      <c r="H947" s="115">
        <v>2012</v>
      </c>
      <c r="I947" t="s">
        <v>6294</v>
      </c>
      <c r="J947" t="s">
        <v>6215</v>
      </c>
      <c r="K947" t="s">
        <v>6216</v>
      </c>
      <c r="L947" t="s">
        <v>6215</v>
      </c>
      <c r="M947" t="s">
        <v>6217</v>
      </c>
      <c r="O947" t="s">
        <v>6218</v>
      </c>
      <c r="Q947" s="107">
        <v>42</v>
      </c>
      <c r="R947" s="107">
        <v>36</v>
      </c>
      <c r="S947" s="107">
        <v>78</v>
      </c>
      <c r="T947" s="98" t="s">
        <v>6215</v>
      </c>
      <c r="U947" t="s">
        <v>7390</v>
      </c>
      <c r="V947" t="s">
        <v>6215</v>
      </c>
      <c r="W947" t="s">
        <v>6268</v>
      </c>
      <c r="Y947" s="98">
        <v>2</v>
      </c>
      <c r="Z947" s="98">
        <v>3</v>
      </c>
      <c r="AA947" s="98">
        <v>2</v>
      </c>
      <c r="AB947" s="98">
        <f>Y947+Z947+AA947</f>
        <v>7</v>
      </c>
      <c r="AC947" t="s">
        <v>6220</v>
      </c>
      <c r="AD947" t="s">
        <v>9586</v>
      </c>
      <c r="AF947" s="12">
        <v>1</v>
      </c>
      <c r="AG947" s="12">
        <v>8</v>
      </c>
      <c r="AH947" s="12">
        <f>AF947+AG947</f>
        <v>9</v>
      </c>
      <c r="AJ947" s="238">
        <v>12000</v>
      </c>
      <c r="AK947" s="238">
        <v>8000</v>
      </c>
      <c r="AL947" t="s">
        <v>8267</v>
      </c>
      <c r="AM947" t="s">
        <v>6215</v>
      </c>
      <c r="AN947" t="s">
        <v>6262</v>
      </c>
      <c r="AP947">
        <v>4900</v>
      </c>
      <c r="AQ947" s="113">
        <f t="shared" si="49"/>
        <v>113.74689227240756</v>
      </c>
      <c r="AR947">
        <v>5000</v>
      </c>
      <c r="AS947" s="141" t="s">
        <v>6223</v>
      </c>
      <c r="AT947" s="140">
        <v>6000</v>
      </c>
      <c r="AU947" s="140">
        <v>125000</v>
      </c>
      <c r="AV947" s="140">
        <v>80000</v>
      </c>
      <c r="AX947" t="s">
        <v>6215</v>
      </c>
      <c r="AY947" t="s">
        <v>6215</v>
      </c>
      <c r="AZ947" t="s">
        <v>6215</v>
      </c>
      <c r="BA947" t="s">
        <v>6215</v>
      </c>
      <c r="BB947" t="s">
        <v>6215</v>
      </c>
      <c r="BC947" t="s">
        <v>9587</v>
      </c>
      <c r="BD947" t="s">
        <v>9588</v>
      </c>
      <c r="BE947" t="s">
        <v>6218</v>
      </c>
      <c r="BF947" t="s">
        <v>9589</v>
      </c>
    </row>
    <row r="948" spans="1:59" x14ac:dyDescent="0.35">
      <c r="A948" s="98" t="s">
        <v>10048</v>
      </c>
      <c r="B948" s="17">
        <v>45506.750057870369</v>
      </c>
      <c r="C948" s="154" t="s">
        <v>2774</v>
      </c>
      <c r="D948" s="154" t="s">
        <v>9954</v>
      </c>
      <c r="E948" s="244" t="s">
        <v>2742</v>
      </c>
      <c r="F948" s="154" t="s">
        <v>6432</v>
      </c>
      <c r="G948" s="154" t="s">
        <v>1245</v>
      </c>
      <c r="H948" s="115">
        <v>2010</v>
      </c>
      <c r="I948" s="154" t="s">
        <v>6294</v>
      </c>
      <c r="J948" s="154" t="s">
        <v>6215</v>
      </c>
      <c r="K948" s="154" t="s">
        <v>6216</v>
      </c>
      <c r="L948" s="154" t="s">
        <v>6215</v>
      </c>
      <c r="M948" s="154" t="s">
        <v>6267</v>
      </c>
      <c r="O948" s="154" t="s">
        <v>6215</v>
      </c>
      <c r="Q948" s="243">
        <v>67</v>
      </c>
      <c r="R948" s="243">
        <v>66</v>
      </c>
      <c r="S948" s="243">
        <f>Q948+R948</f>
        <v>133</v>
      </c>
      <c r="T948" s="244" t="s">
        <v>6215</v>
      </c>
      <c r="U948" s="154" t="s">
        <v>8150</v>
      </c>
      <c r="V948" s="154" t="s">
        <v>6215</v>
      </c>
      <c r="W948" s="154" t="s">
        <v>6268</v>
      </c>
      <c r="Y948" s="244">
        <v>5</v>
      </c>
      <c r="Z948" s="244">
        <v>5</v>
      </c>
      <c r="AA948" s="244">
        <v>0</v>
      </c>
      <c r="AB948" s="98">
        <f>Y948+Z948+AA948</f>
        <v>10</v>
      </c>
      <c r="AC948" s="154" t="s">
        <v>6474</v>
      </c>
      <c r="AD948" s="154" t="s">
        <v>6679</v>
      </c>
      <c r="AF948" s="315">
        <v>5</v>
      </c>
      <c r="AG948" s="315">
        <v>7</v>
      </c>
      <c r="AH948" s="12">
        <f>AF948+AG948</f>
        <v>12</v>
      </c>
      <c r="AJ948" s="316">
        <v>15000</v>
      </c>
      <c r="AK948" s="316">
        <v>10000</v>
      </c>
      <c r="AL948" s="154" t="s">
        <v>8267</v>
      </c>
      <c r="AM948" s="154" t="s">
        <v>6215</v>
      </c>
      <c r="AN948" s="154" t="s">
        <v>6389</v>
      </c>
      <c r="AP948" s="316">
        <v>5000</v>
      </c>
      <c r="AQ948" s="113">
        <f t="shared" si="49"/>
        <v>116.06825742082405</v>
      </c>
      <c r="AR948" s="316">
        <v>180000</v>
      </c>
      <c r="AS948" s="141" t="s">
        <v>6223</v>
      </c>
      <c r="AT948" s="317">
        <v>10000</v>
      </c>
      <c r="AU948" s="317">
        <v>300000</v>
      </c>
      <c r="AV948" s="317">
        <v>150000</v>
      </c>
      <c r="AW948" s="154"/>
      <c r="AX948" s="154" t="s">
        <v>6215</v>
      </c>
      <c r="AY948" s="154" t="s">
        <v>6215</v>
      </c>
      <c r="AZ948" s="154" t="s">
        <v>6215</v>
      </c>
      <c r="BA948" s="154" t="s">
        <v>6215</v>
      </c>
      <c r="BB948" s="154" t="s">
        <v>6215</v>
      </c>
      <c r="BC948" s="154" t="s">
        <v>9955</v>
      </c>
      <c r="BD948" s="154" t="s">
        <v>9956</v>
      </c>
      <c r="BE948" s="154" t="s">
        <v>6218</v>
      </c>
      <c r="BF948" s="154" t="s">
        <v>9072</v>
      </c>
    </row>
    <row r="949" spans="1:59" x14ac:dyDescent="0.35">
      <c r="A949" s="98" t="s">
        <v>11301</v>
      </c>
      <c r="B949" s="117">
        <v>45764.794548611113</v>
      </c>
      <c r="C949" s="98" t="s">
        <v>4970</v>
      </c>
      <c r="D949" s="98" t="s">
        <v>7826</v>
      </c>
      <c r="E949" s="244" t="s">
        <v>230</v>
      </c>
      <c r="F949" s="98" t="s">
        <v>6481</v>
      </c>
      <c r="G949" s="98" t="s">
        <v>1245</v>
      </c>
      <c r="H949" s="98">
        <v>2021</v>
      </c>
      <c r="I949" s="98" t="s">
        <v>6230</v>
      </c>
      <c r="J949" s="98" t="s">
        <v>6215</v>
      </c>
      <c r="K949" s="98" t="s">
        <v>6216</v>
      </c>
      <c r="L949" s="98" t="s">
        <v>6215</v>
      </c>
      <c r="M949" s="98" t="s">
        <v>6267</v>
      </c>
      <c r="O949" s="98" t="s">
        <v>6215</v>
      </c>
      <c r="Q949" s="129">
        <v>20</v>
      </c>
      <c r="R949" s="129">
        <v>28</v>
      </c>
      <c r="S949" s="107">
        <v>48</v>
      </c>
      <c r="T949" s="98" t="s">
        <v>6215</v>
      </c>
      <c r="U949" s="98" t="s">
        <v>6474</v>
      </c>
      <c r="V949" s="98" t="s">
        <v>6218</v>
      </c>
      <c r="W949" s="98" t="s">
        <v>6268</v>
      </c>
      <c r="Y949" s="98" t="s">
        <v>6992</v>
      </c>
      <c r="Z949" s="98" t="s">
        <v>6992</v>
      </c>
      <c r="AA949" s="98" t="s">
        <v>6944</v>
      </c>
      <c r="AB949" s="98">
        <f>Y949+Z949+AA949</f>
        <v>5</v>
      </c>
      <c r="AC949" s="154" t="s">
        <v>6220</v>
      </c>
      <c r="AD949" s="154" t="s">
        <v>9773</v>
      </c>
      <c r="AF949" s="12" t="s">
        <v>6944</v>
      </c>
      <c r="AG949" s="12" t="s">
        <v>6630</v>
      </c>
      <c r="AH949" s="12">
        <f>AF949+AG949</f>
        <v>6</v>
      </c>
      <c r="AJ949" s="352" t="s">
        <v>11206</v>
      </c>
      <c r="AK949" s="12" t="s">
        <v>11162</v>
      </c>
      <c r="AL949" s="98" t="s">
        <v>7392</v>
      </c>
      <c r="AM949" s="98" t="s">
        <v>6215</v>
      </c>
      <c r="AN949" s="98" t="s">
        <v>6262</v>
      </c>
      <c r="AP949" s="315">
        <v>5000</v>
      </c>
      <c r="AQ949" s="113">
        <f t="shared" si="49"/>
        <v>116.06825742082405</v>
      </c>
      <c r="AR949" s="315">
        <v>8000</v>
      </c>
      <c r="AS949" s="154" t="s">
        <v>6223</v>
      </c>
      <c r="AT949" s="12" t="s">
        <v>11162</v>
      </c>
      <c r="AU949" s="284" t="s">
        <v>11178</v>
      </c>
      <c r="AV949" s="12" t="s">
        <v>11206</v>
      </c>
      <c r="AX949" s="98" t="s">
        <v>6215</v>
      </c>
      <c r="AY949" s="98" t="s">
        <v>6215</v>
      </c>
      <c r="AZ949" s="98" t="s">
        <v>6215</v>
      </c>
      <c r="BA949" s="98" t="s">
        <v>6215</v>
      </c>
      <c r="BB949" s="98" t="s">
        <v>6215</v>
      </c>
      <c r="BC949" s="98" t="s">
        <v>6235</v>
      </c>
      <c r="BD949" s="98" t="s">
        <v>11305</v>
      </c>
      <c r="BE949" s="98" t="s">
        <v>6218</v>
      </c>
      <c r="BF949" s="98" t="s">
        <v>6235</v>
      </c>
    </row>
    <row r="950" spans="1:59" x14ac:dyDescent="0.35">
      <c r="A950" s="98" t="s">
        <v>9196</v>
      </c>
      <c r="B950" s="17">
        <v>45432.736006944448</v>
      </c>
      <c r="C950" t="s">
        <v>2256</v>
      </c>
      <c r="D950" t="s">
        <v>9201</v>
      </c>
      <c r="E950" s="244" t="s">
        <v>58</v>
      </c>
      <c r="F950" t="s">
        <v>6286</v>
      </c>
      <c r="G950" t="s">
        <v>1245</v>
      </c>
      <c r="H950" s="115">
        <v>2013</v>
      </c>
      <c r="I950" t="s">
        <v>6214</v>
      </c>
      <c r="J950" t="s">
        <v>6215</v>
      </c>
      <c r="K950" t="s">
        <v>6216</v>
      </c>
      <c r="L950" t="s">
        <v>6215</v>
      </c>
      <c r="M950" t="s">
        <v>6267</v>
      </c>
      <c r="N950"/>
      <c r="O950" t="s">
        <v>6215</v>
      </c>
      <c r="Q950" s="107">
        <v>145</v>
      </c>
      <c r="R950" s="107">
        <v>165</v>
      </c>
      <c r="S950" s="107">
        <v>310</v>
      </c>
      <c r="T950" s="98" t="s">
        <v>6215</v>
      </c>
      <c r="U950" t="s">
        <v>8150</v>
      </c>
      <c r="V950" t="s">
        <v>6218</v>
      </c>
      <c r="W950" t="s">
        <v>6219</v>
      </c>
      <c r="Y950" s="98">
        <v>7</v>
      </c>
      <c r="Z950" s="98">
        <v>7</v>
      </c>
      <c r="AA950" s="98">
        <v>0</v>
      </c>
      <c r="AB950" s="98">
        <f>Y950+Z950+AA950</f>
        <v>14</v>
      </c>
      <c r="AC950" t="s">
        <v>6246</v>
      </c>
      <c r="AD950" t="s">
        <v>8958</v>
      </c>
      <c r="AF950" s="12">
        <v>11</v>
      </c>
      <c r="AG950" s="12">
        <v>6</v>
      </c>
      <c r="AH950" s="12">
        <f>AF950+AG950</f>
        <v>17</v>
      </c>
      <c r="AJ950" s="238">
        <v>25000</v>
      </c>
      <c r="AK950" s="238">
        <v>18000</v>
      </c>
      <c r="AL950" t="s">
        <v>8267</v>
      </c>
      <c r="AM950" t="s">
        <v>6215</v>
      </c>
      <c r="AN950" t="s">
        <v>6233</v>
      </c>
      <c r="AP950" s="113">
        <v>9000</v>
      </c>
      <c r="AQ950" s="113">
        <f t="shared" si="49"/>
        <v>208.92286335748329</v>
      </c>
      <c r="AR950" s="113">
        <v>13200</v>
      </c>
      <c r="AS950" s="141" t="s">
        <v>6223</v>
      </c>
      <c r="AT950" s="306">
        <v>377740</v>
      </c>
      <c r="AU950" s="238">
        <v>352780</v>
      </c>
      <c r="AV950" s="238">
        <v>300000</v>
      </c>
      <c r="AX950" t="s">
        <v>6215</v>
      </c>
      <c r="AY950" t="s">
        <v>6215</v>
      </c>
      <c r="AZ950" t="s">
        <v>6215</v>
      </c>
      <c r="BA950" t="s">
        <v>6215</v>
      </c>
      <c r="BB950" t="s">
        <v>6215</v>
      </c>
      <c r="BC950" t="s">
        <v>9202</v>
      </c>
      <c r="BD950" t="s">
        <v>9203</v>
      </c>
      <c r="BE950" t="s">
        <v>6218</v>
      </c>
      <c r="BF950" t="s">
        <v>9204</v>
      </c>
    </row>
    <row r="951" spans="1:59" x14ac:dyDescent="0.35">
      <c r="A951" s="98" t="s">
        <v>6503</v>
      </c>
      <c r="B951" s="17">
        <v>45135.772118055553</v>
      </c>
      <c r="C951" t="s">
        <v>4481</v>
      </c>
      <c r="D951" s="154" t="s">
        <v>7573</v>
      </c>
      <c r="E951" s="98" t="s">
        <v>725</v>
      </c>
      <c r="F951" s="98" t="s">
        <v>6531</v>
      </c>
      <c r="H951" s="115">
        <v>2010</v>
      </c>
      <c r="I951" s="98" t="s">
        <v>6214</v>
      </c>
      <c r="J951" s="98" t="s">
        <v>6215</v>
      </c>
      <c r="K951" s="98" t="s">
        <v>6216</v>
      </c>
      <c r="L951" s="98" t="s">
        <v>6215</v>
      </c>
      <c r="M951" s="98" t="s">
        <v>6267</v>
      </c>
      <c r="O951" s="98" t="s">
        <v>6218</v>
      </c>
      <c r="S951" s="107">
        <v>208</v>
      </c>
      <c r="T951" s="98" t="s">
        <v>6215</v>
      </c>
      <c r="AJ951" s="18"/>
      <c r="AK951" s="18"/>
      <c r="AP951" s="268">
        <v>6000</v>
      </c>
      <c r="AQ951" s="113">
        <f t="shared" si="49"/>
        <v>139.28190890498885</v>
      </c>
      <c r="AR951" s="269">
        <v>8000</v>
      </c>
      <c r="AS951" s="141" t="s">
        <v>6223</v>
      </c>
      <c r="AT951" s="266">
        <v>30000</v>
      </c>
      <c r="AU951" s="269">
        <v>300000</v>
      </c>
      <c r="AV951" s="269">
        <v>200000</v>
      </c>
      <c r="BG951" s="98" t="s">
        <v>7574</v>
      </c>
    </row>
    <row r="952" spans="1:59" x14ac:dyDescent="0.35">
      <c r="A952" s="98" t="s">
        <v>11565</v>
      </c>
      <c r="B952" s="117">
        <v>45883.716562499998</v>
      </c>
      <c r="C952" s="154" t="s">
        <v>5946</v>
      </c>
      <c r="D952" s="154" t="s">
        <v>11679</v>
      </c>
      <c r="E952" t="s">
        <v>420</v>
      </c>
      <c r="F952" s="154" t="s">
        <v>6293</v>
      </c>
      <c r="G952" s="154" t="s">
        <v>1248</v>
      </c>
      <c r="H952" s="115">
        <v>2006</v>
      </c>
      <c r="I952" s="154" t="s">
        <v>6294</v>
      </c>
      <c r="J952" s="154" t="s">
        <v>6215</v>
      </c>
      <c r="K952" s="154" t="s">
        <v>6216</v>
      </c>
      <c r="L952" s="154" t="s">
        <v>6215</v>
      </c>
      <c r="M952" s="154" t="s">
        <v>6267</v>
      </c>
      <c r="O952" s="154" t="s">
        <v>6215</v>
      </c>
      <c r="Q952" s="129">
        <v>190</v>
      </c>
      <c r="R952" s="129">
        <v>212</v>
      </c>
      <c r="S952" s="107">
        <v>402</v>
      </c>
      <c r="T952" s="154" t="s">
        <v>6215</v>
      </c>
      <c r="U952" s="154" t="s">
        <v>7390</v>
      </c>
      <c r="V952" s="154" t="s">
        <v>6215</v>
      </c>
      <c r="W952" s="154" t="s">
        <v>6219</v>
      </c>
      <c r="Y952" s="244">
        <v>8</v>
      </c>
      <c r="Z952" s="244">
        <v>6</v>
      </c>
      <c r="AA952" s="244"/>
      <c r="AB952" s="244">
        <v>14</v>
      </c>
      <c r="AC952" s="154" t="s">
        <v>6246</v>
      </c>
      <c r="AD952" s="154" t="s">
        <v>11680</v>
      </c>
      <c r="AF952" s="154">
        <v>3</v>
      </c>
      <c r="AG952" s="154">
        <v>6</v>
      </c>
      <c r="AH952" s="154">
        <v>9</v>
      </c>
      <c r="AJ952" s="154">
        <v>23000</v>
      </c>
      <c r="AK952" s="154">
        <v>13000</v>
      </c>
      <c r="AL952" s="154" t="s">
        <v>7392</v>
      </c>
      <c r="AM952" s="154" t="s">
        <v>6215</v>
      </c>
      <c r="AN952" s="154" t="s">
        <v>6262</v>
      </c>
      <c r="AP952" s="154">
        <v>5500</v>
      </c>
      <c r="AQ952" s="113">
        <f>(AP952*3)/129.2424</f>
        <v>127.66708139124621</v>
      </c>
      <c r="AR952" s="154">
        <v>16500</v>
      </c>
      <c r="AS952" s="154" t="s">
        <v>6223</v>
      </c>
      <c r="AT952" s="154">
        <v>2100000</v>
      </c>
      <c r="AU952" s="154">
        <v>2100000</v>
      </c>
      <c r="AV952" s="154">
        <v>1500000</v>
      </c>
      <c r="AW952" s="154"/>
      <c r="AX952" s="154" t="s">
        <v>6215</v>
      </c>
      <c r="AY952" s="154" t="s">
        <v>6215</v>
      </c>
      <c r="AZ952" s="154" t="s">
        <v>6215</v>
      </c>
      <c r="BA952" s="154" t="s">
        <v>6215</v>
      </c>
      <c r="BB952" s="154" t="s">
        <v>6215</v>
      </c>
      <c r="BC952" s="154" t="s">
        <v>11681</v>
      </c>
      <c r="BD952" s="154" t="s">
        <v>11682</v>
      </c>
      <c r="BE952" s="154" t="s">
        <v>6218</v>
      </c>
      <c r="BF952" s="154" t="s">
        <v>7311</v>
      </c>
    </row>
    <row r="953" spans="1:59" x14ac:dyDescent="0.35">
      <c r="A953" s="98" t="s">
        <v>7572</v>
      </c>
      <c r="B953" s="289">
        <v>45251.537812499999</v>
      </c>
      <c r="C953" s="242" t="s">
        <v>1455</v>
      </c>
      <c r="D953" s="242" t="s">
        <v>7553</v>
      </c>
      <c r="E953" s="141" t="s">
        <v>146</v>
      </c>
      <c r="F953" s="242" t="s">
        <v>6213</v>
      </c>
      <c r="G953" s="242" t="s">
        <v>1248</v>
      </c>
      <c r="H953" s="276">
        <v>2005</v>
      </c>
      <c r="I953" s="242" t="s">
        <v>6230</v>
      </c>
      <c r="J953" s="242" t="s">
        <v>6215</v>
      </c>
      <c r="K953" s="242" t="s">
        <v>6216</v>
      </c>
      <c r="L953" s="242" t="s">
        <v>6215</v>
      </c>
      <c r="M953" s="242" t="s">
        <v>6217</v>
      </c>
      <c r="N953" s="242"/>
      <c r="O953" s="242" t="s">
        <v>6218</v>
      </c>
      <c r="S953" s="241">
        <v>229</v>
      </c>
      <c r="T953" s="242" t="s">
        <v>6215</v>
      </c>
      <c r="U953" s="242" t="s">
        <v>6474</v>
      </c>
      <c r="V953" s="242" t="s">
        <v>6218</v>
      </c>
      <c r="W953" s="242" t="s">
        <v>6219</v>
      </c>
      <c r="Y953" s="242">
        <v>3</v>
      </c>
      <c r="Z953" s="242">
        <v>4</v>
      </c>
      <c r="AA953" s="242">
        <v>1</v>
      </c>
      <c r="AB953" s="242">
        <v>7</v>
      </c>
      <c r="AC953" s="242" t="s">
        <v>6220</v>
      </c>
      <c r="AD953" s="242" t="s">
        <v>7716</v>
      </c>
      <c r="AF953" s="290">
        <v>5</v>
      </c>
      <c r="AG953" s="290">
        <v>6</v>
      </c>
      <c r="AH953" s="290">
        <v>11</v>
      </c>
      <c r="AJ953" s="269">
        <v>20000</v>
      </c>
      <c r="AK953" s="269">
        <v>7000</v>
      </c>
      <c r="AL953" s="242" t="s">
        <v>7392</v>
      </c>
      <c r="AM953" s="242" t="s">
        <v>6215</v>
      </c>
      <c r="AN953" s="242" t="s">
        <v>6262</v>
      </c>
      <c r="AP953" s="264">
        <v>6000</v>
      </c>
      <c r="AQ953" s="113">
        <f t="shared" ref="AQ953:AQ987" si="50">(AP953*3)/129.2343</f>
        <v>139.28190890498885</v>
      </c>
      <c r="AR953" s="18">
        <v>12950</v>
      </c>
      <c r="AS953" s="141" t="s">
        <v>6223</v>
      </c>
      <c r="AT953" s="96"/>
      <c r="AU953" s="18">
        <v>60000</v>
      </c>
      <c r="AV953" s="18"/>
      <c r="AX953" s="242" t="s">
        <v>6215</v>
      </c>
      <c r="AY953" s="242" t="s">
        <v>6215</v>
      </c>
      <c r="AZ953" s="242" t="s">
        <v>6215</v>
      </c>
      <c r="BA953" s="242" t="s">
        <v>6215</v>
      </c>
      <c r="BB953" s="242" t="s">
        <v>6215</v>
      </c>
      <c r="BC953" s="242" t="s">
        <v>8144</v>
      </c>
      <c r="BD953" s="242" t="s">
        <v>8377</v>
      </c>
      <c r="BE953" s="242" t="s">
        <v>6218</v>
      </c>
      <c r="BF953" s="242" t="s">
        <v>6235</v>
      </c>
      <c r="BG953" s="98" t="s">
        <v>8378</v>
      </c>
    </row>
    <row r="954" spans="1:59" x14ac:dyDescent="0.35">
      <c r="A954" s="98" t="s">
        <v>9351</v>
      </c>
      <c r="B954" s="17">
        <v>45464.753252314818</v>
      </c>
      <c r="C954" t="s">
        <v>9452</v>
      </c>
      <c r="D954" t="s">
        <v>9453</v>
      </c>
      <c r="E954" s="98" t="s">
        <v>603</v>
      </c>
      <c r="F954" t="s">
        <v>6469</v>
      </c>
      <c r="G954" t="s">
        <v>1248</v>
      </c>
      <c r="H954" s="115">
        <v>2004</v>
      </c>
      <c r="I954" t="s">
        <v>6214</v>
      </c>
      <c r="J954" t="s">
        <v>6218</v>
      </c>
      <c r="K954" t="s">
        <v>6216</v>
      </c>
      <c r="L954" t="s">
        <v>6218</v>
      </c>
      <c r="M954" t="s">
        <v>6231</v>
      </c>
      <c r="O954" t="s">
        <v>6218</v>
      </c>
      <c r="P954"/>
      <c r="Q954" s="107">
        <v>65</v>
      </c>
      <c r="R954" s="107">
        <v>52</v>
      </c>
      <c r="S954" s="107">
        <f>SUM(Q954:R954)</f>
        <v>117</v>
      </c>
      <c r="T954" s="98" t="s">
        <v>6215</v>
      </c>
      <c r="U954" t="s">
        <v>7390</v>
      </c>
      <c r="V954" t="s">
        <v>6215</v>
      </c>
      <c r="W954" t="s">
        <v>6296</v>
      </c>
      <c r="Y954" s="98">
        <v>5</v>
      </c>
      <c r="Z954" s="98">
        <v>4</v>
      </c>
      <c r="AA954" s="98" t="s">
        <v>9454</v>
      </c>
      <c r="AB954" s="98">
        <f>SUM(Y954:AA954)</f>
        <v>9</v>
      </c>
      <c r="AC954" t="s">
        <v>6220</v>
      </c>
      <c r="AD954" t="s">
        <v>9455</v>
      </c>
      <c r="AF954" s="12">
        <v>4</v>
      </c>
      <c r="AG954" s="12">
        <v>5</v>
      </c>
      <c r="AH954" s="12">
        <f>AF954+AG954</f>
        <v>9</v>
      </c>
      <c r="AJ954" s="238">
        <v>9000</v>
      </c>
      <c r="AK954" s="238">
        <v>5500</v>
      </c>
      <c r="AL954" t="s">
        <v>8267</v>
      </c>
      <c r="AM954" t="s">
        <v>6215</v>
      </c>
      <c r="AN954" t="s">
        <v>6248</v>
      </c>
      <c r="AP954" s="238">
        <v>5000</v>
      </c>
      <c r="AQ954" s="113">
        <f t="shared" si="50"/>
        <v>116.06825742082405</v>
      </c>
      <c r="AR954" s="238">
        <v>7000</v>
      </c>
      <c r="AS954" s="141" t="s">
        <v>6223</v>
      </c>
      <c r="AT954" s="282">
        <v>90000</v>
      </c>
      <c r="AU954" s="283">
        <v>702000</v>
      </c>
      <c r="AV954" s="283">
        <v>416000</v>
      </c>
      <c r="AX954" t="s">
        <v>6218</v>
      </c>
      <c r="AY954" t="s">
        <v>6215</v>
      </c>
      <c r="AZ954" t="s">
        <v>6215</v>
      </c>
      <c r="BA954" t="s">
        <v>6218</v>
      </c>
      <c r="BB954" t="s">
        <v>6215</v>
      </c>
      <c r="BC954" t="s">
        <v>9456</v>
      </c>
      <c r="BD954" t="s">
        <v>9457</v>
      </c>
      <c r="BE954" t="s">
        <v>6215</v>
      </c>
      <c r="BF954" t="s">
        <v>9458</v>
      </c>
    </row>
    <row r="955" spans="1:59" x14ac:dyDescent="0.35">
      <c r="A955" s="98" t="s">
        <v>11092</v>
      </c>
      <c r="B955" s="117">
        <v>45729.701469907406</v>
      </c>
      <c r="C955" s="351" t="s">
        <v>4604</v>
      </c>
      <c r="D955" s="154" t="s">
        <v>10980</v>
      </c>
      <c r="E955" s="98" t="s">
        <v>442</v>
      </c>
      <c r="F955" s="154" t="s">
        <v>6870</v>
      </c>
      <c r="G955" s="154" t="s">
        <v>1245</v>
      </c>
      <c r="H955" s="115">
        <v>2022</v>
      </c>
      <c r="I955" s="154" t="s">
        <v>6294</v>
      </c>
      <c r="J955" s="154" t="s">
        <v>6215</v>
      </c>
      <c r="K955" s="154" t="s">
        <v>6245</v>
      </c>
      <c r="L955" s="154" t="s">
        <v>6215</v>
      </c>
      <c r="M955" s="154" t="s">
        <v>6267</v>
      </c>
      <c r="O955" s="154" t="s">
        <v>6215</v>
      </c>
      <c r="Q955" s="107">
        <v>65</v>
      </c>
      <c r="R955" s="107">
        <v>85</v>
      </c>
      <c r="S955" s="107">
        <v>150</v>
      </c>
      <c r="T955" s="154" t="s">
        <v>6215</v>
      </c>
      <c r="U955" s="154" t="s">
        <v>7390</v>
      </c>
      <c r="V955" s="154" t="s">
        <v>6215</v>
      </c>
      <c r="W955" s="154" t="s">
        <v>6219</v>
      </c>
      <c r="Y955" s="98">
        <v>2</v>
      </c>
      <c r="Z955" s="98">
        <v>4</v>
      </c>
      <c r="AA955" s="98">
        <v>2</v>
      </c>
      <c r="AB955" s="98">
        <f>Y955+Z955+AA955</f>
        <v>8</v>
      </c>
      <c r="AC955" s="154" t="s">
        <v>6220</v>
      </c>
      <c r="AD955" s="154" t="s">
        <v>10981</v>
      </c>
      <c r="AF955" s="315">
        <v>6</v>
      </c>
      <c r="AG955" s="315">
        <v>10</v>
      </c>
      <c r="AH955" s="12">
        <f>SUM(AF955:AG955)</f>
        <v>16</v>
      </c>
      <c r="AJ955" s="316">
        <v>24000</v>
      </c>
      <c r="AK955" s="316">
        <v>24000</v>
      </c>
      <c r="AL955" s="154" t="s">
        <v>8267</v>
      </c>
      <c r="AM955" s="154" t="s">
        <v>6215</v>
      </c>
      <c r="AN955" s="154" t="s">
        <v>6896</v>
      </c>
      <c r="AP955" s="316">
        <v>6800</v>
      </c>
      <c r="AQ955" s="113">
        <f t="shared" si="50"/>
        <v>157.85283009232072</v>
      </c>
      <c r="AR955" s="316">
        <v>39000</v>
      </c>
      <c r="AS955" s="141" t="s">
        <v>6223</v>
      </c>
      <c r="AT955" s="316">
        <v>400000</v>
      </c>
      <c r="AU955" s="316">
        <v>140000</v>
      </c>
      <c r="AV955" s="316">
        <v>200000</v>
      </c>
      <c r="AX955" s="154" t="s">
        <v>6215</v>
      </c>
      <c r="AY955" s="154" t="s">
        <v>6215</v>
      </c>
      <c r="AZ955" s="154" t="s">
        <v>6215</v>
      </c>
      <c r="BA955" s="154" t="s">
        <v>6215</v>
      </c>
      <c r="BB955" s="154" t="s">
        <v>6215</v>
      </c>
      <c r="BC955" s="154" t="s">
        <v>10269</v>
      </c>
      <c r="BD955" s="154" t="s">
        <v>10982</v>
      </c>
      <c r="BE955" s="154" t="s">
        <v>6218</v>
      </c>
      <c r="BF955" s="154" t="s">
        <v>6235</v>
      </c>
    </row>
    <row r="956" spans="1:59" x14ac:dyDescent="0.35">
      <c r="A956" s="98" t="s">
        <v>8376</v>
      </c>
      <c r="B956" s="17">
        <v>45069.560034722221</v>
      </c>
      <c r="C956" s="98" t="s">
        <v>924</v>
      </c>
      <c r="D956" s="98" t="s">
        <v>6286</v>
      </c>
      <c r="E956" s="98" t="s">
        <v>549</v>
      </c>
      <c r="F956" s="98" t="s">
        <v>6286</v>
      </c>
      <c r="G956" s="98" t="s">
        <v>1248</v>
      </c>
      <c r="H956" s="115">
        <v>2020</v>
      </c>
      <c r="I956" s="98" t="s">
        <v>6214</v>
      </c>
      <c r="J956" s="98" t="s">
        <v>6215</v>
      </c>
      <c r="K956" s="98" t="s">
        <v>6216</v>
      </c>
      <c r="L956" s="98" t="s">
        <v>6215</v>
      </c>
      <c r="M956" s="98" t="s">
        <v>6231</v>
      </c>
      <c r="O956" s="98" t="s">
        <v>6218</v>
      </c>
      <c r="S956" s="107">
        <v>105</v>
      </c>
      <c r="T956" s="98" t="s">
        <v>6215</v>
      </c>
      <c r="V956" s="98" t="s">
        <v>6218</v>
      </c>
      <c r="W956" s="98" t="s">
        <v>6219</v>
      </c>
      <c r="AB956" s="98">
        <v>9</v>
      </c>
      <c r="AC956" s="98" t="s">
        <v>6246</v>
      </c>
      <c r="AD956" s="98" t="s">
        <v>6790</v>
      </c>
      <c r="AJ956" s="18"/>
      <c r="AK956" s="18"/>
      <c r="AM956" s="98" t="s">
        <v>6215</v>
      </c>
      <c r="AN956" s="98" t="s">
        <v>6233</v>
      </c>
      <c r="AP956" s="264">
        <v>6000</v>
      </c>
      <c r="AQ956" s="113">
        <f t="shared" si="50"/>
        <v>139.28190890498885</v>
      </c>
      <c r="AR956" s="18">
        <v>10300</v>
      </c>
      <c r="AS956" s="141" t="s">
        <v>6223</v>
      </c>
      <c r="AT956" s="96"/>
      <c r="AU956" s="18">
        <v>632000</v>
      </c>
      <c r="AV956" s="18"/>
      <c r="AX956" s="98" t="s">
        <v>6215</v>
      </c>
      <c r="AY956" s="98" t="s">
        <v>6215</v>
      </c>
      <c r="AZ956" s="98" t="s">
        <v>6215</v>
      </c>
      <c r="BA956" s="98" t="s">
        <v>6215</v>
      </c>
      <c r="BB956" s="98" t="s">
        <v>6218</v>
      </c>
      <c r="BD956" s="98" t="s">
        <v>6791</v>
      </c>
      <c r="BF956" s="98" t="s">
        <v>6271</v>
      </c>
      <c r="BG956" s="98" t="s">
        <v>6792</v>
      </c>
    </row>
    <row r="957" spans="1:59" x14ac:dyDescent="0.35">
      <c r="A957" s="98" t="s">
        <v>6789</v>
      </c>
      <c r="B957" s="17">
        <v>45190</v>
      </c>
      <c r="C957" s="98" t="s">
        <v>1166</v>
      </c>
      <c r="D957" s="98" t="s">
        <v>8084</v>
      </c>
      <c r="E957" s="98" t="s">
        <v>442</v>
      </c>
      <c r="F957" s="98" t="s">
        <v>6870</v>
      </c>
      <c r="G957" s="98" t="s">
        <v>1245</v>
      </c>
      <c r="H957" s="115">
        <v>2010</v>
      </c>
      <c r="I957" s="98" t="s">
        <v>6294</v>
      </c>
      <c r="J957" s="98" t="s">
        <v>6215</v>
      </c>
      <c r="K957" s="98" t="s">
        <v>6216</v>
      </c>
      <c r="L957" s="98" t="s">
        <v>6215</v>
      </c>
      <c r="M957" s="98" t="s">
        <v>6267</v>
      </c>
      <c r="O957" s="98" t="s">
        <v>6215</v>
      </c>
      <c r="S957" s="107">
        <v>69</v>
      </c>
      <c r="T957" s="98" t="s">
        <v>6215</v>
      </c>
      <c r="V957" s="98" t="s">
        <v>6215</v>
      </c>
      <c r="W957" s="98" t="s">
        <v>6219</v>
      </c>
      <c r="AB957" s="98">
        <v>7</v>
      </c>
      <c r="AC957" s="98" t="s">
        <v>6246</v>
      </c>
      <c r="AD957" s="98" t="s">
        <v>8085</v>
      </c>
      <c r="AJ957" s="18"/>
      <c r="AK957" s="18"/>
      <c r="AN957" s="98" t="s">
        <v>6233</v>
      </c>
      <c r="AP957" s="264">
        <v>6000</v>
      </c>
      <c r="AQ957" s="113">
        <f t="shared" si="50"/>
        <v>139.28190890498885</v>
      </c>
      <c r="AR957" s="18">
        <v>7000</v>
      </c>
      <c r="AS957" s="141" t="s">
        <v>6223</v>
      </c>
      <c r="AT957" s="96"/>
      <c r="AU957" s="18">
        <v>300000</v>
      </c>
      <c r="AV957" s="18"/>
      <c r="AX957" s="98" t="s">
        <v>6215</v>
      </c>
      <c r="AY957" s="98" t="s">
        <v>6215</v>
      </c>
      <c r="AZ957" s="98" t="s">
        <v>6215</v>
      </c>
      <c r="BA957" s="98" t="s">
        <v>6215</v>
      </c>
      <c r="BB957" s="98" t="s">
        <v>6218</v>
      </c>
      <c r="BD957" s="98" t="s">
        <v>6451</v>
      </c>
      <c r="BF957" s="98" t="s">
        <v>6271</v>
      </c>
      <c r="BG957" s="98" t="s">
        <v>8086</v>
      </c>
    </row>
    <row r="958" spans="1:59" x14ac:dyDescent="0.35">
      <c r="A958" s="98" t="s">
        <v>8961</v>
      </c>
      <c r="B958" s="17">
        <v>45379.842303240737</v>
      </c>
      <c r="C958" t="s">
        <v>2089</v>
      </c>
      <c r="D958" t="s">
        <v>8761</v>
      </c>
      <c r="E958" s="98" t="s">
        <v>36</v>
      </c>
      <c r="F958" t="s">
        <v>6481</v>
      </c>
      <c r="G958" t="s">
        <v>1245</v>
      </c>
      <c r="H958" s="305">
        <v>2020</v>
      </c>
      <c r="I958" t="s">
        <v>6230</v>
      </c>
      <c r="J958" t="s">
        <v>6295</v>
      </c>
      <c r="K958" t="s">
        <v>6216</v>
      </c>
      <c r="L958" t="s">
        <v>6215</v>
      </c>
      <c r="M958" t="s">
        <v>6231</v>
      </c>
      <c r="O958" t="s">
        <v>6215</v>
      </c>
      <c r="S958" s="107">
        <v>260</v>
      </c>
      <c r="T958" s="98" t="s">
        <v>6215</v>
      </c>
      <c r="U958" t="s">
        <v>7390</v>
      </c>
      <c r="V958" t="s">
        <v>6215</v>
      </c>
      <c r="W958" t="s">
        <v>6219</v>
      </c>
      <c r="Y958" s="98">
        <v>5</v>
      </c>
      <c r="Z958" s="98">
        <v>5</v>
      </c>
      <c r="AA958" s="98">
        <v>2</v>
      </c>
      <c r="AB958" s="98">
        <f>SUM(Y958:AA958)</f>
        <v>12</v>
      </c>
      <c r="AC958" t="s">
        <v>6231</v>
      </c>
      <c r="AD958" t="s">
        <v>8753</v>
      </c>
      <c r="AF958" s="12">
        <v>6</v>
      </c>
      <c r="AG958" s="12">
        <v>4</v>
      </c>
      <c r="AH958" s="12">
        <f>SUM(AF958:AG958)</f>
        <v>10</v>
      </c>
      <c r="AJ958" s="238">
        <v>18000</v>
      </c>
      <c r="AK958" s="238">
        <v>10000</v>
      </c>
      <c r="AL958" t="s">
        <v>8363</v>
      </c>
      <c r="AM958" t="s">
        <v>6215</v>
      </c>
      <c r="AN958" t="s">
        <v>6233</v>
      </c>
      <c r="AP958" s="149">
        <v>8000</v>
      </c>
      <c r="AQ958" s="113">
        <f t="shared" si="50"/>
        <v>185.70921187331848</v>
      </c>
      <c r="AR958">
        <v>8000</v>
      </c>
      <c r="AS958" s="141" t="s">
        <v>6223</v>
      </c>
      <c r="AT958" s="96">
        <v>500</v>
      </c>
      <c r="AU958" s="18">
        <v>70000</v>
      </c>
      <c r="AV958" s="18">
        <v>40000</v>
      </c>
      <c r="AX958" t="s">
        <v>6215</v>
      </c>
      <c r="AY958" t="s">
        <v>6215</v>
      </c>
      <c r="AZ958" t="s">
        <v>6215</v>
      </c>
      <c r="BA958" t="s">
        <v>6215</v>
      </c>
      <c r="BB958" t="s">
        <v>6215</v>
      </c>
      <c r="BC958" t="s">
        <v>8981</v>
      </c>
      <c r="BD958" t="s">
        <v>6774</v>
      </c>
      <c r="BE958" t="s">
        <v>6218</v>
      </c>
      <c r="BF958" t="s">
        <v>6218</v>
      </c>
    </row>
    <row r="959" spans="1:59" x14ac:dyDescent="0.35">
      <c r="A959" s="98" t="s">
        <v>8083</v>
      </c>
      <c r="B959" s="289">
        <v>45258.570104166698</v>
      </c>
      <c r="C959" t="s">
        <v>4095</v>
      </c>
      <c r="D959" s="242" t="s">
        <v>8447</v>
      </c>
      <c r="E959" s="141" t="s">
        <v>786</v>
      </c>
      <c r="F959" s="242" t="s">
        <v>6286</v>
      </c>
      <c r="G959" s="242" t="s">
        <v>1245</v>
      </c>
      <c r="H959" s="276">
        <v>2015</v>
      </c>
      <c r="I959" s="242" t="s">
        <v>6294</v>
      </c>
      <c r="J959" s="242" t="s">
        <v>6215</v>
      </c>
      <c r="K959" s="242" t="s">
        <v>6216</v>
      </c>
      <c r="L959" s="242" t="s">
        <v>6215</v>
      </c>
      <c r="M959" s="242" t="s">
        <v>6267</v>
      </c>
      <c r="N959" s="242"/>
      <c r="O959" s="242" t="s">
        <v>6218</v>
      </c>
      <c r="S959" s="241">
        <v>150</v>
      </c>
      <c r="T959" s="242" t="s">
        <v>6215</v>
      </c>
      <c r="U959" s="242" t="s">
        <v>6474</v>
      </c>
      <c r="V959" s="242" t="s">
        <v>6215</v>
      </c>
      <c r="W959" s="242" t="s">
        <v>6219</v>
      </c>
      <c r="Y959" s="242">
        <v>3</v>
      </c>
      <c r="Z959" s="242">
        <v>4</v>
      </c>
      <c r="AA959" s="242">
        <v>1</v>
      </c>
      <c r="AB959" s="242">
        <v>8</v>
      </c>
      <c r="AC959" s="242" t="s">
        <v>6254</v>
      </c>
      <c r="AD959" s="242" t="s">
        <v>8448</v>
      </c>
      <c r="AF959" s="290">
        <v>8</v>
      </c>
      <c r="AG959" s="290">
        <v>8</v>
      </c>
      <c r="AH959" s="290">
        <v>16</v>
      </c>
      <c r="AJ959" s="269">
        <v>18000</v>
      </c>
      <c r="AK959" s="269">
        <v>8000</v>
      </c>
      <c r="AL959" s="242" t="s">
        <v>8449</v>
      </c>
      <c r="AM959" s="242" t="s">
        <v>6215</v>
      </c>
      <c r="AN959" s="242" t="s">
        <v>6248</v>
      </c>
      <c r="AP959" s="268">
        <v>6000</v>
      </c>
      <c r="AQ959" s="113">
        <f t="shared" si="50"/>
        <v>139.28190890498885</v>
      </c>
      <c r="AR959" s="269">
        <v>9800</v>
      </c>
      <c r="AS959" s="141" t="s">
        <v>6223</v>
      </c>
      <c r="AT959" s="270">
        <v>100000</v>
      </c>
      <c r="AU959" s="269">
        <v>600000</v>
      </c>
      <c r="AV959" s="269">
        <v>400000</v>
      </c>
      <c r="AX959" s="242" t="s">
        <v>6218</v>
      </c>
      <c r="AY959" s="242" t="s">
        <v>6215</v>
      </c>
      <c r="AZ959" s="242" t="s">
        <v>6215</v>
      </c>
      <c r="BA959" s="242" t="s">
        <v>6215</v>
      </c>
      <c r="BB959" s="242" t="s">
        <v>6218</v>
      </c>
      <c r="BC959" s="242" t="s">
        <v>8450</v>
      </c>
      <c r="BD959" s="242" t="s">
        <v>8451</v>
      </c>
      <c r="BE959" s="242" t="s">
        <v>6215</v>
      </c>
      <c r="BF959" s="242" t="s">
        <v>8452</v>
      </c>
      <c r="BG959" s="98" t="s">
        <v>8453</v>
      </c>
    </row>
    <row r="960" spans="1:59" x14ac:dyDescent="0.35">
      <c r="A960" s="98" t="s">
        <v>10121</v>
      </c>
      <c r="B960" s="17">
        <v>45511.625335648147</v>
      </c>
      <c r="C960" s="154" t="s">
        <v>9999</v>
      </c>
      <c r="D960" s="154" t="s">
        <v>10000</v>
      </c>
      <c r="E960" s="244" t="s">
        <v>36</v>
      </c>
      <c r="F960" s="154" t="s">
        <v>6481</v>
      </c>
      <c r="G960" s="154" t="s">
        <v>1245</v>
      </c>
      <c r="H960" s="115">
        <v>2014</v>
      </c>
      <c r="I960" s="154" t="s">
        <v>6214</v>
      </c>
      <c r="J960" s="154" t="s">
        <v>6215</v>
      </c>
      <c r="K960" s="154" t="s">
        <v>6216</v>
      </c>
      <c r="L960" s="154" t="s">
        <v>6215</v>
      </c>
      <c r="M960" s="154" t="s">
        <v>6231</v>
      </c>
      <c r="O960" s="154" t="s">
        <v>6218</v>
      </c>
      <c r="Q960" s="243"/>
      <c r="R960" s="243"/>
      <c r="S960" s="243">
        <v>76</v>
      </c>
      <c r="T960" s="244" t="s">
        <v>6215</v>
      </c>
      <c r="U960" s="154" t="s">
        <v>7390</v>
      </c>
      <c r="V960" s="154" t="s">
        <v>6218</v>
      </c>
      <c r="W960" s="154" t="s">
        <v>6268</v>
      </c>
      <c r="Y960" s="244">
        <v>4</v>
      </c>
      <c r="Z960" s="244">
        <v>5</v>
      </c>
      <c r="AA960" s="244">
        <v>2</v>
      </c>
      <c r="AB960" s="98">
        <f>Y960+Z960+AA960</f>
        <v>11</v>
      </c>
      <c r="AC960" s="154" t="s">
        <v>6220</v>
      </c>
      <c r="AD960" s="154" t="s">
        <v>10001</v>
      </c>
      <c r="AF960" s="315">
        <v>2</v>
      </c>
      <c r="AG960" s="315">
        <v>8</v>
      </c>
      <c r="AH960" s="12">
        <f>AF960+AG960</f>
        <v>10</v>
      </c>
      <c r="AJ960" s="316">
        <v>27000</v>
      </c>
      <c r="AK960" s="316">
        <v>10000</v>
      </c>
      <c r="AL960" s="154" t="s">
        <v>8363</v>
      </c>
      <c r="AM960" s="154" t="s">
        <v>6215</v>
      </c>
      <c r="AN960" s="154" t="s">
        <v>6262</v>
      </c>
      <c r="AP960" s="316">
        <v>5400</v>
      </c>
      <c r="AQ960" s="113">
        <f t="shared" si="50"/>
        <v>125.35371801448997</v>
      </c>
      <c r="AR960" s="316">
        <v>18000</v>
      </c>
      <c r="AS960" s="141" t="s">
        <v>6223</v>
      </c>
      <c r="AT960" s="317">
        <v>18000</v>
      </c>
      <c r="AU960" s="317">
        <v>290000</v>
      </c>
      <c r="AV960" s="317">
        <v>100000</v>
      </c>
      <c r="AW960" s="154"/>
      <c r="AX960" s="154" t="s">
        <v>6215</v>
      </c>
      <c r="AY960" s="154" t="s">
        <v>6215</v>
      </c>
      <c r="AZ960" s="154" t="s">
        <v>6215</v>
      </c>
      <c r="BA960" s="154" t="s">
        <v>6215</v>
      </c>
      <c r="BB960" s="154" t="s">
        <v>6218</v>
      </c>
      <c r="BC960" s="154" t="s">
        <v>8686</v>
      </c>
      <c r="BD960" s="154" t="s">
        <v>10002</v>
      </c>
      <c r="BE960" s="154" t="s">
        <v>6218</v>
      </c>
      <c r="BF960" s="154" t="s">
        <v>7123</v>
      </c>
    </row>
    <row r="961" spans="1:59" x14ac:dyDescent="0.35">
      <c r="A961" s="98" t="s">
        <v>8446</v>
      </c>
      <c r="B961" s="17">
        <v>45150.498113425929</v>
      </c>
      <c r="C961" s="98" t="s">
        <v>1111</v>
      </c>
      <c r="D961" s="98" t="s">
        <v>7847</v>
      </c>
      <c r="E961" s="141" t="s">
        <v>14</v>
      </c>
      <c r="F961" s="98" t="s">
        <v>6213</v>
      </c>
      <c r="G961" s="98" t="s">
        <v>1245</v>
      </c>
      <c r="H961" s="115">
        <v>2009</v>
      </c>
      <c r="I961" s="98" t="s">
        <v>6230</v>
      </c>
      <c r="J961" s="98" t="s">
        <v>6215</v>
      </c>
      <c r="K961" s="98" t="s">
        <v>6216</v>
      </c>
      <c r="L961" s="98" t="s">
        <v>6215</v>
      </c>
      <c r="M961" s="98" t="s">
        <v>6231</v>
      </c>
      <c r="O961" s="98" t="s">
        <v>6218</v>
      </c>
      <c r="Q961" s="107">
        <v>198</v>
      </c>
      <c r="R961" s="107">
        <v>222</v>
      </c>
      <c r="S961" s="107">
        <f>SUM(Q961:R961)</f>
        <v>420</v>
      </c>
      <c r="T961" s="98" t="s">
        <v>6215</v>
      </c>
      <c r="V961" s="98" t="s">
        <v>6215</v>
      </c>
      <c r="W961" s="98" t="s">
        <v>6219</v>
      </c>
      <c r="AB961" s="98">
        <v>7</v>
      </c>
      <c r="AC961" s="98" t="s">
        <v>6220</v>
      </c>
      <c r="AD961" s="98" t="s">
        <v>7848</v>
      </c>
      <c r="AJ961" s="18"/>
      <c r="AK961" s="18"/>
      <c r="AN961" s="98" t="s">
        <v>6233</v>
      </c>
      <c r="AP961" s="264">
        <v>6000</v>
      </c>
      <c r="AQ961" s="113">
        <f t="shared" si="50"/>
        <v>139.28190890498885</v>
      </c>
      <c r="AR961" s="18">
        <v>8500</v>
      </c>
      <c r="AS961" s="141" t="s">
        <v>6223</v>
      </c>
      <c r="AT961" s="96"/>
      <c r="AU961" s="18"/>
      <c r="AV961" s="18"/>
      <c r="AX961" s="98" t="s">
        <v>6215</v>
      </c>
      <c r="AY961" s="98" t="s">
        <v>6215</v>
      </c>
      <c r="AZ961" s="98" t="s">
        <v>6215</v>
      </c>
      <c r="BA961" s="98" t="s">
        <v>6215</v>
      </c>
      <c r="BB961" s="98" t="s">
        <v>6218</v>
      </c>
      <c r="BD961" s="98" t="s">
        <v>6234</v>
      </c>
      <c r="BF961" s="98" t="s">
        <v>6235</v>
      </c>
      <c r="BG961" s="98" t="s">
        <v>7849</v>
      </c>
    </row>
    <row r="962" spans="1:59" x14ac:dyDescent="0.35">
      <c r="A962" s="98" t="s">
        <v>7846</v>
      </c>
      <c r="B962" s="17">
        <v>45071.536319444444</v>
      </c>
      <c r="C962" s="98" t="s">
        <v>6816</v>
      </c>
      <c r="D962" s="98" t="s">
        <v>6377</v>
      </c>
      <c r="E962" s="98" t="s">
        <v>809</v>
      </c>
      <c r="F962" s="98" t="s">
        <v>6286</v>
      </c>
      <c r="G962" s="98" t="s">
        <v>1245</v>
      </c>
      <c r="H962" s="115">
        <v>2017</v>
      </c>
      <c r="I962" s="98" t="s">
        <v>6214</v>
      </c>
      <c r="J962" s="98" t="s">
        <v>6215</v>
      </c>
      <c r="K962" s="98" t="s">
        <v>6216</v>
      </c>
      <c r="L962" s="98" t="s">
        <v>6215</v>
      </c>
      <c r="M962" s="98" t="s">
        <v>6267</v>
      </c>
      <c r="O962" s="98" t="s">
        <v>6218</v>
      </c>
      <c r="S962" s="107">
        <v>340</v>
      </c>
      <c r="T962" s="98" t="s">
        <v>6215</v>
      </c>
      <c r="V962" s="98" t="s">
        <v>6215</v>
      </c>
      <c r="W962" s="98" t="s">
        <v>6268</v>
      </c>
      <c r="AB962" s="98">
        <v>12</v>
      </c>
      <c r="AC962" s="98" t="s">
        <v>6220</v>
      </c>
      <c r="AD962" s="98" t="s">
        <v>6817</v>
      </c>
      <c r="AJ962" s="18"/>
      <c r="AK962" s="18"/>
      <c r="AM962" s="98" t="s">
        <v>6215</v>
      </c>
      <c r="AN962" s="98" t="s">
        <v>6233</v>
      </c>
      <c r="AP962" s="268">
        <v>6200</v>
      </c>
      <c r="AQ962" s="113">
        <f t="shared" si="50"/>
        <v>143.9246392018218</v>
      </c>
      <c r="AR962" s="269">
        <v>7800</v>
      </c>
      <c r="AS962" s="141" t="s">
        <v>6223</v>
      </c>
      <c r="AT962" s="267">
        <v>4000</v>
      </c>
      <c r="AU962" s="269">
        <v>700000</v>
      </c>
      <c r="AV962" s="269">
        <v>350000</v>
      </c>
      <c r="AX962" s="98" t="s">
        <v>6215</v>
      </c>
      <c r="AY962" s="98" t="s">
        <v>6215</v>
      </c>
      <c r="AZ962" s="98" t="s">
        <v>6215</v>
      </c>
      <c r="BA962" s="98" t="s">
        <v>6215</v>
      </c>
      <c r="BB962" s="98" t="s">
        <v>6215</v>
      </c>
      <c r="BD962" s="98" t="s">
        <v>6818</v>
      </c>
      <c r="BF962" s="98" t="s">
        <v>6819</v>
      </c>
      <c r="BG962" s="98" t="s">
        <v>6820</v>
      </c>
    </row>
    <row r="963" spans="1:59" x14ac:dyDescent="0.35">
      <c r="A963" s="98" t="s">
        <v>8663</v>
      </c>
      <c r="B963" s="17">
        <v>45301.589050925897</v>
      </c>
      <c r="C963" s="141" t="s">
        <v>30</v>
      </c>
      <c r="D963" s="141" t="s">
        <v>7600</v>
      </c>
      <c r="E963" s="98" t="s">
        <v>24</v>
      </c>
      <c r="F963" s="141" t="s">
        <v>6213</v>
      </c>
      <c r="G963" s="141" t="s">
        <v>1248</v>
      </c>
      <c r="H963" s="115">
        <v>2013</v>
      </c>
      <c r="I963" s="141" t="s">
        <v>6230</v>
      </c>
      <c r="J963" s="141" t="s">
        <v>6215</v>
      </c>
      <c r="K963" s="141" t="s">
        <v>6216</v>
      </c>
      <c r="L963" s="141" t="s">
        <v>6218</v>
      </c>
      <c r="M963" s="141" t="s">
        <v>6217</v>
      </c>
      <c r="N963" s="141"/>
      <c r="O963" s="141" t="s">
        <v>6215</v>
      </c>
      <c r="Q963" s="237"/>
      <c r="R963" s="237"/>
      <c r="S963" s="237">
        <v>80</v>
      </c>
      <c r="T963" s="141" t="s">
        <v>6215</v>
      </c>
      <c r="U963" s="141" t="s">
        <v>6474</v>
      </c>
      <c r="V963" s="141" t="s">
        <v>6218</v>
      </c>
      <c r="W963" s="141" t="s">
        <v>6231</v>
      </c>
      <c r="Y963" s="141">
        <v>4</v>
      </c>
      <c r="Z963" s="141">
        <v>4</v>
      </c>
      <c r="AA963" s="141">
        <v>0</v>
      </c>
      <c r="AB963" s="141">
        <f>SUM(Y963:AA963)</f>
        <v>8</v>
      </c>
      <c r="AC963" s="141" t="s">
        <v>6220</v>
      </c>
      <c r="AD963" s="141" t="s">
        <v>8598</v>
      </c>
      <c r="AF963" s="286">
        <v>5</v>
      </c>
      <c r="AG963" s="286">
        <v>5</v>
      </c>
      <c r="AH963" s="12">
        <f>SUM(AF963:AG963)</f>
        <v>10</v>
      </c>
      <c r="AJ963" s="274">
        <v>12000</v>
      </c>
      <c r="AK963" s="274">
        <v>7500</v>
      </c>
      <c r="AL963" s="141" t="s">
        <v>7392</v>
      </c>
      <c r="AM963" s="141" t="s">
        <v>6215</v>
      </c>
      <c r="AN963" s="141" t="s">
        <v>6262</v>
      </c>
      <c r="AP963" s="297">
        <v>4500</v>
      </c>
      <c r="AQ963" s="113">
        <f t="shared" si="50"/>
        <v>104.46143167874165</v>
      </c>
      <c r="AR963" s="274">
        <v>1500</v>
      </c>
      <c r="AS963" s="141" t="s">
        <v>6223</v>
      </c>
      <c r="AT963" s="274">
        <v>50000</v>
      </c>
      <c r="AU963" s="274">
        <v>100000</v>
      </c>
      <c r="AV963" s="274">
        <v>50000</v>
      </c>
      <c r="AX963" s="141" t="s">
        <v>6215</v>
      </c>
      <c r="AY963" s="141" t="s">
        <v>6215</v>
      </c>
      <c r="AZ963" s="141" t="s">
        <v>6215</v>
      </c>
      <c r="BA963" s="141" t="s">
        <v>6215</v>
      </c>
      <c r="BB963" s="141" t="s">
        <v>6215</v>
      </c>
      <c r="BC963" s="141" t="s">
        <v>8599</v>
      </c>
      <c r="BD963" s="141" t="s">
        <v>8600</v>
      </c>
      <c r="BE963" s="141" t="s">
        <v>6218</v>
      </c>
      <c r="BF963" s="141" t="s">
        <v>7284</v>
      </c>
      <c r="BG963" s="98" t="s">
        <v>8601</v>
      </c>
    </row>
    <row r="964" spans="1:59" x14ac:dyDescent="0.35">
      <c r="A964" s="98" t="s">
        <v>6815</v>
      </c>
      <c r="B964" s="17">
        <v>45150.495196759257</v>
      </c>
      <c r="C964" s="98" t="s">
        <v>1106</v>
      </c>
      <c r="D964" s="154" t="s">
        <v>7843</v>
      </c>
      <c r="E964" s="235" t="s">
        <v>40</v>
      </c>
      <c r="F964" s="154" t="s">
        <v>6213</v>
      </c>
      <c r="G964" s="154" t="s">
        <v>1245</v>
      </c>
      <c r="H964" s="115">
        <v>2013</v>
      </c>
      <c r="I964" s="98" t="s">
        <v>6214</v>
      </c>
      <c r="J964" s="98" t="s">
        <v>6215</v>
      </c>
      <c r="K964" s="98" t="s">
        <v>6216</v>
      </c>
      <c r="L964" s="98" t="s">
        <v>6215</v>
      </c>
      <c r="M964" s="98" t="s">
        <v>6267</v>
      </c>
      <c r="O964" s="98" t="s">
        <v>6215</v>
      </c>
      <c r="Q964" s="107">
        <v>115</v>
      </c>
      <c r="R964" s="107">
        <v>130</v>
      </c>
      <c r="S964" s="107">
        <v>245</v>
      </c>
      <c r="T964" s="98" t="s">
        <v>6215</v>
      </c>
      <c r="V964" s="98" t="s">
        <v>6215</v>
      </c>
      <c r="W964" s="98" t="s">
        <v>6219</v>
      </c>
      <c r="AB964" s="98">
        <v>6</v>
      </c>
      <c r="AC964" s="98" t="s">
        <v>6254</v>
      </c>
      <c r="AJ964" s="18"/>
      <c r="AK964" s="18"/>
      <c r="AN964" s="98" t="s">
        <v>6233</v>
      </c>
      <c r="AP964" s="264">
        <v>6200</v>
      </c>
      <c r="AQ964" s="113">
        <f t="shared" si="50"/>
        <v>143.9246392018218</v>
      </c>
      <c r="AR964" s="18">
        <v>10200</v>
      </c>
      <c r="AS964" s="141" t="s">
        <v>6223</v>
      </c>
      <c r="AT964" s="96"/>
      <c r="AU964" s="18">
        <v>250000</v>
      </c>
      <c r="AV964" s="18"/>
      <c r="AX964" s="98" t="s">
        <v>6215</v>
      </c>
      <c r="AY964" s="98" t="s">
        <v>6215</v>
      </c>
      <c r="AZ964" s="98" t="s">
        <v>6215</v>
      </c>
      <c r="BA964" s="98" t="s">
        <v>6215</v>
      </c>
      <c r="BB964" s="98" t="s">
        <v>6218</v>
      </c>
      <c r="BD964" s="98" t="s">
        <v>7844</v>
      </c>
      <c r="BF964" s="98" t="s">
        <v>7311</v>
      </c>
      <c r="BG964" s="98" t="s">
        <v>7845</v>
      </c>
    </row>
    <row r="965" spans="1:59" x14ac:dyDescent="0.35">
      <c r="A965" s="98" t="s">
        <v>9275</v>
      </c>
      <c r="B965" s="17">
        <v>45457.764780092592</v>
      </c>
      <c r="C965" t="s">
        <v>9387</v>
      </c>
      <c r="D965" t="s">
        <v>9388</v>
      </c>
      <c r="E965" s="98" t="s">
        <v>603</v>
      </c>
      <c r="F965" t="s">
        <v>6469</v>
      </c>
      <c r="G965" t="s">
        <v>1248</v>
      </c>
      <c r="H965" s="115">
        <v>2018</v>
      </c>
      <c r="I965" t="s">
        <v>6294</v>
      </c>
      <c r="J965" t="s">
        <v>6215</v>
      </c>
      <c r="K965" t="s">
        <v>6216</v>
      </c>
      <c r="L965" t="s">
        <v>6218</v>
      </c>
      <c r="M965" t="s">
        <v>6231</v>
      </c>
      <c r="O965" t="s">
        <v>6215</v>
      </c>
      <c r="P965"/>
      <c r="Q965" s="107">
        <v>252</v>
      </c>
      <c r="R965" s="107">
        <v>350</v>
      </c>
      <c r="S965" s="107">
        <f>SUM(Q965:R965)</f>
        <v>602</v>
      </c>
      <c r="T965" s="98" t="s">
        <v>6215</v>
      </c>
      <c r="U965" t="s">
        <v>7390</v>
      </c>
      <c r="V965" t="s">
        <v>6215</v>
      </c>
      <c r="W965" t="s">
        <v>6231</v>
      </c>
      <c r="Y965" s="98">
        <v>5</v>
      </c>
      <c r="Z965" s="98">
        <v>7</v>
      </c>
      <c r="AA965" s="98">
        <v>1</v>
      </c>
      <c r="AB965" s="98">
        <f>SUM(Y965:AA965)</f>
        <v>13</v>
      </c>
      <c r="AC965" t="s">
        <v>6220</v>
      </c>
      <c r="AD965" t="s">
        <v>9389</v>
      </c>
      <c r="AF965" s="12">
        <v>9</v>
      </c>
      <c r="AG965" s="12">
        <v>13</v>
      </c>
      <c r="AH965" s="12">
        <f>AF965+AG965</f>
        <v>22</v>
      </c>
      <c r="AJ965" s="238">
        <v>12000</v>
      </c>
      <c r="AK965" s="238">
        <v>6000</v>
      </c>
      <c r="AL965" t="s">
        <v>8267</v>
      </c>
      <c r="AM965" t="s">
        <v>6215</v>
      </c>
      <c r="AN965" t="s">
        <v>6262</v>
      </c>
      <c r="AP965" s="238">
        <v>6000</v>
      </c>
      <c r="AQ965" s="113">
        <f t="shared" si="50"/>
        <v>139.28190890498885</v>
      </c>
      <c r="AR965" s="238">
        <v>12000</v>
      </c>
      <c r="AS965" s="141" t="s">
        <v>6223</v>
      </c>
      <c r="AT965" s="282">
        <v>464000</v>
      </c>
      <c r="AU965" s="283">
        <v>154660</v>
      </c>
      <c r="AV965" s="283">
        <v>232700</v>
      </c>
      <c r="AX965" t="s">
        <v>6215</v>
      </c>
      <c r="AY965" t="s">
        <v>6215</v>
      </c>
      <c r="AZ965" t="s">
        <v>6215</v>
      </c>
      <c r="BA965" t="s">
        <v>6215</v>
      </c>
      <c r="BB965" t="s">
        <v>6215</v>
      </c>
      <c r="BC965" t="s">
        <v>9390</v>
      </c>
      <c r="BD965" t="s">
        <v>9391</v>
      </c>
      <c r="BE965" t="s">
        <v>6215</v>
      </c>
      <c r="BF965" t="s">
        <v>9392</v>
      </c>
    </row>
    <row r="966" spans="1:59" x14ac:dyDescent="0.35">
      <c r="A966" s="98" t="s">
        <v>11328</v>
      </c>
      <c r="B966" s="117">
        <v>45757.754236111112</v>
      </c>
      <c r="C966" s="98" t="s">
        <v>4977</v>
      </c>
      <c r="D966" s="98" t="s">
        <v>6480</v>
      </c>
      <c r="E966" s="244" t="s">
        <v>230</v>
      </c>
      <c r="F966" s="98" t="s">
        <v>6481</v>
      </c>
      <c r="G966" s="98" t="s">
        <v>1248</v>
      </c>
      <c r="H966" s="98">
        <v>2022</v>
      </c>
      <c r="I966" s="98" t="s">
        <v>6214</v>
      </c>
      <c r="J966" s="98" t="s">
        <v>6215</v>
      </c>
      <c r="K966" s="98" t="s">
        <v>6216</v>
      </c>
      <c r="L966" s="98" t="s">
        <v>6215</v>
      </c>
      <c r="M966" s="98" t="s">
        <v>6267</v>
      </c>
      <c r="O966" s="98" t="s">
        <v>6215</v>
      </c>
      <c r="Q966" s="129">
        <v>45</v>
      </c>
      <c r="R966" s="129">
        <v>75</v>
      </c>
      <c r="S966" s="107">
        <v>120</v>
      </c>
      <c r="T966" s="98" t="s">
        <v>6215</v>
      </c>
      <c r="U966" s="98" t="s">
        <v>7390</v>
      </c>
      <c r="V966" s="98" t="s">
        <v>6218</v>
      </c>
      <c r="W966" s="98" t="s">
        <v>6219</v>
      </c>
      <c r="Y966" s="98" t="s">
        <v>6992</v>
      </c>
      <c r="Z966" s="98" t="s">
        <v>6991</v>
      </c>
      <c r="AA966" s="98" t="s">
        <v>6944</v>
      </c>
      <c r="AB966" s="98">
        <f>Y966+Z966+AA966</f>
        <v>6</v>
      </c>
      <c r="AC966" s="154" t="s">
        <v>6220</v>
      </c>
      <c r="AD966" s="154" t="s">
        <v>7465</v>
      </c>
      <c r="AF966" s="12" t="s">
        <v>6992</v>
      </c>
      <c r="AG966" s="12" t="s">
        <v>6929</v>
      </c>
      <c r="AH966" s="12">
        <f>AF966+AG966</f>
        <v>6</v>
      </c>
      <c r="AJ966" s="352" t="s">
        <v>11128</v>
      </c>
      <c r="AK966" s="12" t="s">
        <v>11146</v>
      </c>
      <c r="AL966" s="98" t="s">
        <v>8267</v>
      </c>
      <c r="AM966" s="98" t="s">
        <v>6215</v>
      </c>
      <c r="AN966" s="98" t="s">
        <v>6262</v>
      </c>
      <c r="AP966" s="315">
        <v>3500</v>
      </c>
      <c r="AQ966" s="113">
        <f t="shared" si="50"/>
        <v>81.247780194576833</v>
      </c>
      <c r="AR966" s="315">
        <v>7900</v>
      </c>
      <c r="AS966" s="154" t="s">
        <v>6223</v>
      </c>
      <c r="AT966" s="12" t="s">
        <v>11148</v>
      </c>
      <c r="AU966" s="284" t="s">
        <v>11262</v>
      </c>
      <c r="AV966" s="12" t="s">
        <v>11263</v>
      </c>
      <c r="AX966" s="98" t="s">
        <v>6215</v>
      </c>
      <c r="AY966" s="98" t="s">
        <v>6215</v>
      </c>
      <c r="AZ966" s="98" t="s">
        <v>6215</v>
      </c>
      <c r="BA966" s="98" t="s">
        <v>6215</v>
      </c>
      <c r="BB966" s="98" t="s">
        <v>6215</v>
      </c>
      <c r="BC966" s="98" t="s">
        <v>9150</v>
      </c>
      <c r="BD966" s="98" t="s">
        <v>6774</v>
      </c>
      <c r="BE966" s="98" t="s">
        <v>6215</v>
      </c>
      <c r="BF966" s="98" t="s">
        <v>6235</v>
      </c>
    </row>
    <row r="967" spans="1:59" x14ac:dyDescent="0.35">
      <c r="A967" s="98" t="s">
        <v>8933</v>
      </c>
      <c r="B967" s="17">
        <v>45373.706747685188</v>
      </c>
      <c r="C967" t="s">
        <v>2030</v>
      </c>
      <c r="D967" t="s">
        <v>7807</v>
      </c>
      <c r="E967" s="244" t="s">
        <v>14</v>
      </c>
      <c r="F967" t="s">
        <v>6213</v>
      </c>
      <c r="G967" t="s">
        <v>1245</v>
      </c>
      <c r="H967" s="305">
        <v>2012</v>
      </c>
      <c r="I967" t="s">
        <v>6214</v>
      </c>
      <c r="J967" t="s">
        <v>6215</v>
      </c>
      <c r="K967" t="s">
        <v>6216</v>
      </c>
      <c r="L967" t="s">
        <v>6215</v>
      </c>
      <c r="M967" t="s">
        <v>6231</v>
      </c>
      <c r="O967" t="s">
        <v>6215</v>
      </c>
      <c r="Q967" s="107">
        <v>82</v>
      </c>
      <c r="R967" s="107">
        <v>120</v>
      </c>
      <c r="S967" s="107">
        <v>202</v>
      </c>
      <c r="T967" s="98" t="s">
        <v>6215</v>
      </c>
      <c r="U967" t="s">
        <v>7390</v>
      </c>
      <c r="V967" t="s">
        <v>6218</v>
      </c>
      <c r="W967" t="s">
        <v>6219</v>
      </c>
      <c r="Y967" s="98">
        <v>3</v>
      </c>
      <c r="Z967" s="98">
        <v>3</v>
      </c>
      <c r="AA967" s="98">
        <v>2</v>
      </c>
      <c r="AB967" s="98">
        <f>SUM(Y967:AA967)</f>
        <v>8</v>
      </c>
      <c r="AC967" t="s">
        <v>6220</v>
      </c>
      <c r="AD967" t="s">
        <v>8950</v>
      </c>
      <c r="AF967" s="12">
        <v>3</v>
      </c>
      <c r="AG967" s="12">
        <v>14</v>
      </c>
      <c r="AH967" s="12">
        <f>SUM(AF967:AG967)</f>
        <v>17</v>
      </c>
      <c r="AJ967" s="238">
        <v>15000</v>
      </c>
      <c r="AK967" s="238">
        <v>10000</v>
      </c>
      <c r="AL967" t="s">
        <v>7392</v>
      </c>
      <c r="AM967" t="s">
        <v>6215</v>
      </c>
      <c r="AN967" t="s">
        <v>6262</v>
      </c>
      <c r="AP967" s="149">
        <v>4800</v>
      </c>
      <c r="AQ967" s="113">
        <f t="shared" si="50"/>
        <v>111.42552712399109</v>
      </c>
      <c r="AR967" s="149">
        <v>9000</v>
      </c>
      <c r="AS967" s="141" t="s">
        <v>6223</v>
      </c>
      <c r="AT967" s="298">
        <v>150000</v>
      </c>
      <c r="AU967" s="18">
        <v>200000</v>
      </c>
      <c r="AV967" s="18">
        <v>100000</v>
      </c>
      <c r="AX967" t="s">
        <v>6215</v>
      </c>
      <c r="AY967" t="s">
        <v>6215</v>
      </c>
      <c r="AZ967" t="s">
        <v>6215</v>
      </c>
      <c r="BA967" t="s">
        <v>6215</v>
      </c>
      <c r="BB967" t="s">
        <v>6218</v>
      </c>
      <c r="BC967" t="s">
        <v>6235</v>
      </c>
      <c r="BD967" t="s">
        <v>8951</v>
      </c>
      <c r="BE967" t="s">
        <v>6218</v>
      </c>
      <c r="BF967" t="s">
        <v>6235</v>
      </c>
    </row>
    <row r="968" spans="1:59" x14ac:dyDescent="0.35">
      <c r="A968" s="98" t="s">
        <v>7842</v>
      </c>
      <c r="B968" s="289">
        <v>45260.568078703698</v>
      </c>
      <c r="C968" s="242" t="s">
        <v>1543</v>
      </c>
      <c r="D968" s="242" t="s">
        <v>8507</v>
      </c>
      <c r="E968" s="244" t="s">
        <v>14</v>
      </c>
      <c r="F968" s="242" t="s">
        <v>6213</v>
      </c>
      <c r="G968" s="242" t="s">
        <v>1245</v>
      </c>
      <c r="H968" s="276">
        <v>2016</v>
      </c>
      <c r="I968" s="242" t="s">
        <v>6214</v>
      </c>
      <c r="J968" s="242" t="s">
        <v>6215</v>
      </c>
      <c r="K968" s="242" t="s">
        <v>6216</v>
      </c>
      <c r="L968" s="242" t="s">
        <v>6215</v>
      </c>
      <c r="M968" s="242" t="s">
        <v>6217</v>
      </c>
      <c r="N968" s="242"/>
      <c r="O968" s="242" t="s">
        <v>6215</v>
      </c>
      <c r="S968" s="241">
        <v>185</v>
      </c>
      <c r="T968" s="242" t="s">
        <v>6215</v>
      </c>
      <c r="U968" s="242" t="s">
        <v>6474</v>
      </c>
      <c r="V968" s="242" t="s">
        <v>6218</v>
      </c>
      <c r="W968" s="242" t="s">
        <v>6219</v>
      </c>
      <c r="Y968" s="242">
        <v>2</v>
      </c>
      <c r="Z968" s="242">
        <v>2</v>
      </c>
      <c r="AA968" s="242">
        <v>4</v>
      </c>
      <c r="AB968" s="242">
        <v>4</v>
      </c>
      <c r="AC968" s="242" t="s">
        <v>6220</v>
      </c>
      <c r="AD968" s="242" t="s">
        <v>7465</v>
      </c>
      <c r="AF968" s="290">
        <v>5</v>
      </c>
      <c r="AG968" s="290">
        <v>6</v>
      </c>
      <c r="AH968" s="290">
        <v>11</v>
      </c>
      <c r="AJ968" s="269">
        <v>10000</v>
      </c>
      <c r="AK968" s="269">
        <v>7000</v>
      </c>
      <c r="AL968" s="242" t="s">
        <v>8267</v>
      </c>
      <c r="AM968" s="242" t="s">
        <v>6215</v>
      </c>
      <c r="AN968" s="242" t="s">
        <v>6262</v>
      </c>
      <c r="AP968" s="264">
        <v>6300</v>
      </c>
      <c r="AQ968" s="113">
        <f t="shared" si="50"/>
        <v>146.24600435023831</v>
      </c>
      <c r="AR968" s="18">
        <v>19800</v>
      </c>
      <c r="AS968" s="141" t="s">
        <v>6223</v>
      </c>
      <c r="AT968" s="96"/>
      <c r="AU968" s="18">
        <v>1800000</v>
      </c>
      <c r="AV968" s="18"/>
      <c r="AX968" s="242" t="s">
        <v>6215</v>
      </c>
      <c r="AY968" s="242" t="s">
        <v>6215</v>
      </c>
      <c r="AZ968" s="242" t="s">
        <v>6218</v>
      </c>
      <c r="BA968" s="242" t="s">
        <v>6215</v>
      </c>
      <c r="BB968" s="242" t="s">
        <v>6218</v>
      </c>
      <c r="BC968" s="242" t="s">
        <v>8508</v>
      </c>
      <c r="BD968" s="242" t="s">
        <v>8509</v>
      </c>
      <c r="BE968" s="242" t="s">
        <v>6215</v>
      </c>
      <c r="BF968" s="242" t="s">
        <v>8510</v>
      </c>
      <c r="BG968" s="98" t="s">
        <v>8511</v>
      </c>
    </row>
    <row r="969" spans="1:59" x14ac:dyDescent="0.35">
      <c r="A969" s="98" t="s">
        <v>8506</v>
      </c>
      <c r="B969" s="17">
        <v>45051.56622685185</v>
      </c>
      <c r="C969" s="98" t="s">
        <v>1356</v>
      </c>
      <c r="D969" s="98" t="s">
        <v>6651</v>
      </c>
      <c r="E969" s="98" t="s">
        <v>146</v>
      </c>
      <c r="F969" s="98" t="s">
        <v>6213</v>
      </c>
      <c r="G969" s="98" t="s">
        <v>1245</v>
      </c>
      <c r="H969" s="115">
        <v>2014</v>
      </c>
      <c r="I969" s="98" t="s">
        <v>6230</v>
      </c>
      <c r="J969" s="98" t="s">
        <v>6215</v>
      </c>
      <c r="K969" s="98" t="s">
        <v>6216</v>
      </c>
      <c r="L969" s="98" t="s">
        <v>6215</v>
      </c>
      <c r="M969" s="98" t="s">
        <v>6217</v>
      </c>
      <c r="O969" s="98" t="s">
        <v>6215</v>
      </c>
      <c r="S969" s="107">
        <v>178</v>
      </c>
      <c r="T969" s="98" t="s">
        <v>6215</v>
      </c>
      <c r="V969" s="98" t="s">
        <v>6218</v>
      </c>
      <c r="W969" s="98" t="s">
        <v>6219</v>
      </c>
      <c r="AB969" s="98">
        <v>6</v>
      </c>
      <c r="AC969" s="98" t="s">
        <v>6220</v>
      </c>
      <c r="AD969" s="98" t="s">
        <v>6652</v>
      </c>
      <c r="AJ969" s="18"/>
      <c r="AK969" s="18"/>
      <c r="AN969" s="98" t="s">
        <v>6262</v>
      </c>
      <c r="AP969" s="264">
        <v>5500</v>
      </c>
      <c r="AQ969" s="113">
        <f t="shared" si="50"/>
        <v>127.67508316290645</v>
      </c>
      <c r="AR969" s="18">
        <v>7800</v>
      </c>
      <c r="AS969" s="141" t="s">
        <v>6223</v>
      </c>
      <c r="AT969" s="96"/>
      <c r="AU969" s="18"/>
      <c r="AV969" s="18"/>
      <c r="AX969" s="98" t="s">
        <v>6215</v>
      </c>
      <c r="AY969" s="98" t="s">
        <v>6215</v>
      </c>
      <c r="AZ969" s="98" t="s">
        <v>6215</v>
      </c>
      <c r="BA969" s="98" t="s">
        <v>6215</v>
      </c>
      <c r="BB969" s="98" t="s">
        <v>6218</v>
      </c>
      <c r="BD969" s="98" t="s">
        <v>6653</v>
      </c>
      <c r="BF969" s="98" t="s">
        <v>6235</v>
      </c>
      <c r="BG969" s="98" t="s">
        <v>6654</v>
      </c>
    </row>
    <row r="970" spans="1:59" x14ac:dyDescent="0.35">
      <c r="A970" s="98" t="s">
        <v>10630</v>
      </c>
      <c r="B970" s="17">
        <v>45608</v>
      </c>
      <c r="C970" s="154" t="s">
        <v>3581</v>
      </c>
      <c r="D970" s="154" t="s">
        <v>10516</v>
      </c>
      <c r="E970" s="244" t="s">
        <v>223</v>
      </c>
      <c r="F970" s="154" t="s">
        <v>6286</v>
      </c>
      <c r="G970" s="154" t="s">
        <v>1245</v>
      </c>
      <c r="H970" s="115">
        <v>2019</v>
      </c>
      <c r="I970" s="154" t="s">
        <v>6230</v>
      </c>
      <c r="J970" s="154" t="s">
        <v>6215</v>
      </c>
      <c r="K970" s="154" t="s">
        <v>6216</v>
      </c>
      <c r="L970" s="154" t="s">
        <v>6218</v>
      </c>
      <c r="M970" s="154" t="s">
        <v>6231</v>
      </c>
      <c r="O970" s="154" t="s">
        <v>6218</v>
      </c>
      <c r="Q970" s="243">
        <v>118</v>
      </c>
      <c r="R970" s="243">
        <v>112</v>
      </c>
      <c r="S970" s="243">
        <f>Q970+R970</f>
        <v>230</v>
      </c>
      <c r="T970" s="154" t="s">
        <v>6215</v>
      </c>
      <c r="U970" s="154" t="s">
        <v>7390</v>
      </c>
      <c r="V970" s="154" t="s">
        <v>6215</v>
      </c>
      <c r="W970" s="154" t="s">
        <v>6268</v>
      </c>
      <c r="Y970" s="244">
        <v>4</v>
      </c>
      <c r="Z970" s="244">
        <v>6</v>
      </c>
      <c r="AA970" s="244">
        <v>2</v>
      </c>
      <c r="AB970" s="98">
        <f>SUM(Y970:AA970)</f>
        <v>12</v>
      </c>
      <c r="AC970" s="154" t="s">
        <v>6254</v>
      </c>
      <c r="AD970" s="154" t="s">
        <v>6552</v>
      </c>
      <c r="AF970" s="315">
        <v>6</v>
      </c>
      <c r="AG970" s="315">
        <v>4</v>
      </c>
      <c r="AH970" s="12">
        <f>SUM(AF970:AG970)</f>
        <v>10</v>
      </c>
      <c r="AJ970" s="316">
        <v>30000</v>
      </c>
      <c r="AK970" s="316">
        <v>15000</v>
      </c>
      <c r="AL970" s="154" t="s">
        <v>8449</v>
      </c>
      <c r="AM970" s="154" t="s">
        <v>6215</v>
      </c>
      <c r="AN970" s="154" t="s">
        <v>6262</v>
      </c>
      <c r="AP970" s="316">
        <v>18000</v>
      </c>
      <c r="AQ970" s="113">
        <f t="shared" si="50"/>
        <v>417.84572671496659</v>
      </c>
      <c r="AR970" s="316">
        <v>18000</v>
      </c>
      <c r="AS970" s="141" t="s">
        <v>6223</v>
      </c>
      <c r="AT970" s="316">
        <v>100000</v>
      </c>
      <c r="AU970" s="316">
        <v>500000</v>
      </c>
      <c r="AV970" s="316">
        <v>230000</v>
      </c>
      <c r="AX970" s="154" t="s">
        <v>6215</v>
      </c>
      <c r="AY970" s="154" t="s">
        <v>6215</v>
      </c>
      <c r="AZ970" s="154" t="s">
        <v>6215</v>
      </c>
      <c r="BA970" s="154" t="s">
        <v>6215</v>
      </c>
      <c r="BB970" s="154" t="s">
        <v>6215</v>
      </c>
      <c r="BC970" s="154" t="s">
        <v>9231</v>
      </c>
      <c r="BD970" s="154" t="s">
        <v>10517</v>
      </c>
      <c r="BE970" s="154" t="s">
        <v>6215</v>
      </c>
      <c r="BF970" s="154" t="s">
        <v>10518</v>
      </c>
    </row>
    <row r="971" spans="1:59" x14ac:dyDescent="0.35">
      <c r="A971" s="98" t="s">
        <v>6650</v>
      </c>
      <c r="B971" s="17">
        <v>45058.597893518519</v>
      </c>
      <c r="C971" s="98" t="s">
        <v>6694</v>
      </c>
      <c r="D971" s="98" t="s">
        <v>6394</v>
      </c>
      <c r="E971" s="98" t="s">
        <v>230</v>
      </c>
      <c r="F971" s="98" t="s">
        <v>6394</v>
      </c>
      <c r="G971" s="98" t="s">
        <v>1248</v>
      </c>
      <c r="H971" s="115">
        <v>2014</v>
      </c>
      <c r="I971" s="98" t="s">
        <v>6230</v>
      </c>
      <c r="J971" s="98" t="s">
        <v>6215</v>
      </c>
      <c r="K971" s="98" t="s">
        <v>6216</v>
      </c>
      <c r="L971" s="98" t="s">
        <v>6218</v>
      </c>
      <c r="M971" s="98" t="s">
        <v>6231</v>
      </c>
      <c r="O971" s="98" t="s">
        <v>6215</v>
      </c>
      <c r="S971" s="107">
        <v>118</v>
      </c>
      <c r="T971" s="98" t="s">
        <v>6215</v>
      </c>
      <c r="V971" s="98" t="s">
        <v>6215</v>
      </c>
      <c r="W971" s="98" t="s">
        <v>6219</v>
      </c>
      <c r="AB971" s="98">
        <v>4</v>
      </c>
      <c r="AC971" s="98" t="s">
        <v>6220</v>
      </c>
      <c r="AD971" s="98" t="s">
        <v>6695</v>
      </c>
      <c r="AJ971" s="18"/>
      <c r="AK971" s="18"/>
      <c r="AM971" s="98" t="s">
        <v>6215</v>
      </c>
      <c r="AN971" s="98" t="s">
        <v>6262</v>
      </c>
      <c r="AP971" s="268">
        <v>4000</v>
      </c>
      <c r="AQ971" s="113">
        <f t="shared" si="50"/>
        <v>92.85460593665924</v>
      </c>
      <c r="AR971" s="269">
        <v>9100</v>
      </c>
      <c r="AS971" s="141" t="s">
        <v>6223</v>
      </c>
      <c r="AT971" s="270">
        <v>80000</v>
      </c>
      <c r="AU971" s="269">
        <v>540000</v>
      </c>
      <c r="AV971" s="269">
        <v>200000</v>
      </c>
      <c r="AX971" s="98" t="s">
        <v>6215</v>
      </c>
      <c r="AY971" s="98" t="s">
        <v>6215</v>
      </c>
      <c r="AZ971" s="98" t="s">
        <v>6215</v>
      </c>
      <c r="BA971" s="98" t="s">
        <v>6215</v>
      </c>
      <c r="BB971" s="98" t="s">
        <v>6218</v>
      </c>
      <c r="BD971" s="98" t="s">
        <v>6696</v>
      </c>
      <c r="BF971" s="98" t="s">
        <v>6235</v>
      </c>
      <c r="BG971" s="98" t="s">
        <v>6697</v>
      </c>
    </row>
    <row r="972" spans="1:59" x14ac:dyDescent="0.35">
      <c r="A972" s="98" t="s">
        <v>6693</v>
      </c>
      <c r="B972" s="17">
        <v>45106.491180555553</v>
      </c>
      <c r="C972" s="98" t="s">
        <v>492</v>
      </c>
      <c r="D972" s="98" t="s">
        <v>6427</v>
      </c>
      <c r="E972" s="98" t="s">
        <v>146</v>
      </c>
      <c r="F972" s="98" t="s">
        <v>6213</v>
      </c>
      <c r="G972" s="98" t="s">
        <v>1245</v>
      </c>
      <c r="H972" s="115">
        <v>2001</v>
      </c>
      <c r="I972" s="98" t="s">
        <v>6230</v>
      </c>
      <c r="J972" s="98" t="s">
        <v>6215</v>
      </c>
      <c r="K972" s="98" t="s">
        <v>6216</v>
      </c>
      <c r="L972" s="98" t="s">
        <v>6215</v>
      </c>
      <c r="M972" s="98" t="s">
        <v>6217</v>
      </c>
      <c r="O972" s="98" t="s">
        <v>6218</v>
      </c>
      <c r="S972" s="107">
        <v>300</v>
      </c>
      <c r="T972" s="98" t="s">
        <v>6215</v>
      </c>
      <c r="V972" s="98" t="s">
        <v>6215</v>
      </c>
      <c r="W972" s="98" t="s">
        <v>6219</v>
      </c>
      <c r="AB972" s="98">
        <v>10</v>
      </c>
      <c r="AC972" s="98" t="s">
        <v>6220</v>
      </c>
      <c r="AD972" s="98" t="s">
        <v>7144</v>
      </c>
      <c r="AJ972" s="18"/>
      <c r="AK972" s="18"/>
      <c r="AN972" s="98" t="s">
        <v>6389</v>
      </c>
      <c r="AP972" s="272">
        <v>6500</v>
      </c>
      <c r="AQ972" s="113">
        <f t="shared" si="50"/>
        <v>150.88873464707126</v>
      </c>
      <c r="AR972" s="273">
        <v>10000</v>
      </c>
      <c r="AS972" s="141" t="s">
        <v>6223</v>
      </c>
      <c r="AT972" s="274">
        <v>10000</v>
      </c>
      <c r="AU972" s="273">
        <v>150000</v>
      </c>
      <c r="AV972" s="273">
        <v>50000</v>
      </c>
      <c r="AX972" s="98" t="s">
        <v>6215</v>
      </c>
      <c r="AY972" s="98" t="s">
        <v>6215</v>
      </c>
      <c r="AZ972" s="98" t="s">
        <v>6215</v>
      </c>
      <c r="BA972" s="98" t="s">
        <v>6215</v>
      </c>
      <c r="BB972" s="98" t="s">
        <v>6218</v>
      </c>
      <c r="BD972" s="98" t="s">
        <v>6653</v>
      </c>
      <c r="BF972" s="98" t="s">
        <v>6235</v>
      </c>
      <c r="BG972" s="98" t="s">
        <v>7145</v>
      </c>
    </row>
    <row r="973" spans="1:59" x14ac:dyDescent="0.35">
      <c r="A973" s="98" t="s">
        <v>11536</v>
      </c>
      <c r="B973" s="117">
        <v>45832.829548611109</v>
      </c>
      <c r="C973" s="154" t="s">
        <v>11516</v>
      </c>
      <c r="D973" s="154" t="s">
        <v>11517</v>
      </c>
      <c r="E973" t="s">
        <v>44</v>
      </c>
      <c r="F973" s="154" t="s">
        <v>6213</v>
      </c>
      <c r="G973" s="154" t="s">
        <v>1248</v>
      </c>
      <c r="H973" s="115">
        <v>2024</v>
      </c>
      <c r="I973" s="154" t="s">
        <v>6230</v>
      </c>
      <c r="J973" s="154" t="s">
        <v>6215</v>
      </c>
      <c r="K973" s="154" t="s">
        <v>6245</v>
      </c>
      <c r="L973" s="154" t="s">
        <v>6218</v>
      </c>
      <c r="M973" s="154" t="s">
        <v>6231</v>
      </c>
      <c r="O973" s="154" t="s">
        <v>6218</v>
      </c>
      <c r="Q973" s="129">
        <v>46</v>
      </c>
      <c r="R973" s="129">
        <v>53</v>
      </c>
      <c r="S973" s="129">
        <v>99</v>
      </c>
      <c r="T973" s="154" t="s">
        <v>6215</v>
      </c>
      <c r="U973" s="154" t="s">
        <v>7390</v>
      </c>
      <c r="V973" s="154" t="s">
        <v>6218</v>
      </c>
      <c r="W973" s="154" t="s">
        <v>6219</v>
      </c>
      <c r="Y973" s="244">
        <v>2</v>
      </c>
      <c r="Z973" s="244">
        <v>2</v>
      </c>
      <c r="AA973" s="244">
        <v>1</v>
      </c>
      <c r="AB973" s="244">
        <v>5</v>
      </c>
      <c r="AC973" s="154" t="s">
        <v>6220</v>
      </c>
      <c r="AD973" s="154" t="s">
        <v>11518</v>
      </c>
      <c r="AF973" s="154">
        <v>1</v>
      </c>
      <c r="AG973" s="12">
        <v>13</v>
      </c>
      <c r="AH973" s="12">
        <v>14</v>
      </c>
      <c r="AJ973" s="154">
        <v>12500</v>
      </c>
      <c r="AK973" s="154">
        <v>7000</v>
      </c>
      <c r="AL973" s="154" t="s">
        <v>6474</v>
      </c>
      <c r="AM973" s="154" t="s">
        <v>6215</v>
      </c>
      <c r="AN973" s="154" t="s">
        <v>6233</v>
      </c>
      <c r="AP973" s="154">
        <v>6500</v>
      </c>
      <c r="AQ973" s="113">
        <f t="shared" si="50"/>
        <v>150.88873464707126</v>
      </c>
      <c r="AR973" s="154">
        <v>6500</v>
      </c>
      <c r="AS973" s="154" t="s">
        <v>6223</v>
      </c>
      <c r="AT973" s="154">
        <v>200000</v>
      </c>
      <c r="AU973" s="154">
        <v>340000</v>
      </c>
      <c r="AV973" s="154">
        <v>200000</v>
      </c>
      <c r="AX973" s="154" t="s">
        <v>6218</v>
      </c>
      <c r="AY973" s="154" t="s">
        <v>6215</v>
      </c>
      <c r="AZ973" s="154" t="s">
        <v>6218</v>
      </c>
      <c r="BA973" s="154" t="s">
        <v>6215</v>
      </c>
      <c r="BB973" s="154" t="s">
        <v>6215</v>
      </c>
      <c r="BC973" s="154" t="s">
        <v>11519</v>
      </c>
      <c r="BD973" s="154" t="s">
        <v>11520</v>
      </c>
      <c r="BE973" s="154" t="s">
        <v>6215</v>
      </c>
      <c r="BF973" s="154" t="s">
        <v>11521</v>
      </c>
    </row>
    <row r="974" spans="1:59" x14ac:dyDescent="0.35">
      <c r="A974" s="98" t="s">
        <v>9051</v>
      </c>
      <c r="B974" s="17">
        <v>45405.732928240737</v>
      </c>
      <c r="C974" t="s">
        <v>2174</v>
      </c>
      <c r="D974" t="s">
        <v>9149</v>
      </c>
      <c r="E974" s="98" t="s">
        <v>102</v>
      </c>
      <c r="F974" t="s">
        <v>6213</v>
      </c>
      <c r="G974" t="s">
        <v>1248</v>
      </c>
      <c r="H974" s="115">
        <v>2017</v>
      </c>
      <c r="I974" t="s">
        <v>6214</v>
      </c>
      <c r="J974" t="s">
        <v>6218</v>
      </c>
      <c r="K974" t="s">
        <v>6216</v>
      </c>
      <c r="L974" t="s">
        <v>6215</v>
      </c>
      <c r="M974" t="s">
        <v>6217</v>
      </c>
      <c r="O974" t="s">
        <v>6218</v>
      </c>
      <c r="S974" s="107">
        <v>57</v>
      </c>
      <c r="T974" s="98" t="s">
        <v>6215</v>
      </c>
      <c r="U974" t="s">
        <v>7390</v>
      </c>
      <c r="V974" t="s">
        <v>6218</v>
      </c>
      <c r="W974" t="s">
        <v>6219</v>
      </c>
      <c r="Y974" s="98">
        <v>1</v>
      </c>
      <c r="Z974" s="98">
        <v>2</v>
      </c>
      <c r="AA974" s="98">
        <v>1</v>
      </c>
      <c r="AB974" s="98">
        <f>SUM(Y974:AA974)</f>
        <v>4</v>
      </c>
      <c r="AC974" t="s">
        <v>6220</v>
      </c>
      <c r="AD974" t="s">
        <v>8327</v>
      </c>
      <c r="AF974" s="12">
        <v>2</v>
      </c>
      <c r="AG974" s="12">
        <v>3</v>
      </c>
      <c r="AH974" s="12">
        <f>SUM(AF974:AG974)</f>
        <v>5</v>
      </c>
      <c r="AJ974" s="238">
        <v>10000</v>
      </c>
      <c r="AK974" s="238">
        <v>8000</v>
      </c>
      <c r="AL974" t="s">
        <v>6474</v>
      </c>
      <c r="AM974" t="s">
        <v>6215</v>
      </c>
      <c r="AN974" t="s">
        <v>6262</v>
      </c>
      <c r="AP974" s="238">
        <v>3000</v>
      </c>
      <c r="AQ974" s="113">
        <f t="shared" si="50"/>
        <v>69.640954452494427</v>
      </c>
      <c r="AR974" s="238">
        <v>3500</v>
      </c>
      <c r="AS974" s="141" t="s">
        <v>6223</v>
      </c>
      <c r="AT974" s="306">
        <v>100000</v>
      </c>
      <c r="AU974" s="238">
        <v>10000</v>
      </c>
      <c r="AV974" s="238">
        <v>60000</v>
      </c>
      <c r="AX974" t="s">
        <v>6215</v>
      </c>
      <c r="AY974" t="s">
        <v>6215</v>
      </c>
      <c r="AZ974" t="s">
        <v>6215</v>
      </c>
      <c r="BA974" t="s">
        <v>6218</v>
      </c>
      <c r="BB974" t="s">
        <v>6218</v>
      </c>
      <c r="BC974" t="s">
        <v>9150</v>
      </c>
      <c r="BD974" t="s">
        <v>7456</v>
      </c>
      <c r="BE974" t="s">
        <v>6218</v>
      </c>
      <c r="BF974" t="s">
        <v>6218</v>
      </c>
    </row>
    <row r="975" spans="1:59" x14ac:dyDescent="0.35">
      <c r="A975" s="98" t="s">
        <v>10844</v>
      </c>
      <c r="B975" s="17">
        <v>45696.59270833333</v>
      </c>
      <c r="C975" s="154" t="s">
        <v>4237</v>
      </c>
      <c r="D975" s="154" t="s">
        <v>10839</v>
      </c>
      <c r="E975" s="244" t="s">
        <v>3017</v>
      </c>
      <c r="F975" s="154" t="s">
        <v>6725</v>
      </c>
      <c r="G975" s="154" t="s">
        <v>1248</v>
      </c>
      <c r="H975" s="115">
        <v>2012</v>
      </c>
      <c r="I975" s="154" t="s">
        <v>6230</v>
      </c>
      <c r="J975" s="154" t="s">
        <v>6215</v>
      </c>
      <c r="K975" s="154" t="s">
        <v>6216</v>
      </c>
      <c r="L975" s="154" t="s">
        <v>6215</v>
      </c>
      <c r="M975" s="154" t="s">
        <v>6267</v>
      </c>
      <c r="O975" s="154" t="s">
        <v>6218</v>
      </c>
      <c r="Q975" s="243"/>
      <c r="R975" s="243"/>
      <c r="S975" s="243">
        <v>150</v>
      </c>
      <c r="T975" s="154" t="s">
        <v>6215</v>
      </c>
      <c r="U975" s="154" t="s">
        <v>6474</v>
      </c>
      <c r="V975" s="154" t="s">
        <v>6215</v>
      </c>
      <c r="W975" s="154" t="s">
        <v>6219</v>
      </c>
      <c r="Y975" s="244">
        <v>3</v>
      </c>
      <c r="Z975" s="244">
        <v>5</v>
      </c>
      <c r="AA975" s="244">
        <v>1</v>
      </c>
      <c r="AB975" s="98">
        <f>SUM(Y975:AA975)</f>
        <v>9</v>
      </c>
      <c r="AC975" s="154" t="s">
        <v>6220</v>
      </c>
      <c r="AD975" s="154" t="s">
        <v>10151</v>
      </c>
      <c r="AF975" s="315">
        <v>2</v>
      </c>
      <c r="AG975" s="315">
        <v>8</v>
      </c>
      <c r="AH975" s="12">
        <f>SUM(AF975:AG975)</f>
        <v>10</v>
      </c>
      <c r="AJ975" s="316">
        <v>9000</v>
      </c>
      <c r="AK975" s="316">
        <v>5000</v>
      </c>
      <c r="AL975" s="154" t="s">
        <v>7392</v>
      </c>
      <c r="AM975" s="154" t="s">
        <v>6215</v>
      </c>
      <c r="AN975" s="154" t="s">
        <v>6262</v>
      </c>
      <c r="AP975" s="316">
        <v>5000</v>
      </c>
      <c r="AQ975" s="113">
        <f t="shared" si="50"/>
        <v>116.06825742082405</v>
      </c>
      <c r="AR975" s="316">
        <v>8000</v>
      </c>
      <c r="AS975" s="141" t="s">
        <v>6223</v>
      </c>
      <c r="AT975" s="316">
        <v>500000</v>
      </c>
      <c r="AU975" s="316">
        <v>200000</v>
      </c>
      <c r="AV975" s="316">
        <v>100000</v>
      </c>
      <c r="AX975" s="154" t="s">
        <v>6218</v>
      </c>
      <c r="AY975" s="154" t="s">
        <v>6215</v>
      </c>
      <c r="AZ975" s="154" t="s">
        <v>6215</v>
      </c>
      <c r="BA975" s="154" t="s">
        <v>6215</v>
      </c>
      <c r="BB975" s="154" t="s">
        <v>6215</v>
      </c>
      <c r="BC975" s="154" t="s">
        <v>10820</v>
      </c>
      <c r="BD975" s="154" t="s">
        <v>10617</v>
      </c>
      <c r="BE975" s="154" t="s">
        <v>6215</v>
      </c>
      <c r="BF975" s="154" t="s">
        <v>10840</v>
      </c>
    </row>
    <row r="976" spans="1:59" x14ac:dyDescent="0.35">
      <c r="A976" s="98" t="s">
        <v>9401</v>
      </c>
      <c r="B976" s="17">
        <v>45458.521840277775</v>
      </c>
      <c r="C976" t="s">
        <v>2444</v>
      </c>
      <c r="D976" t="s">
        <v>7822</v>
      </c>
      <c r="E976" t="s">
        <v>230</v>
      </c>
      <c r="F976" t="s">
        <v>6394</v>
      </c>
      <c r="G976" t="s">
        <v>1245</v>
      </c>
      <c r="H976" s="115">
        <v>2016</v>
      </c>
      <c r="I976" t="s">
        <v>6214</v>
      </c>
      <c r="J976" t="s">
        <v>6215</v>
      </c>
      <c r="K976" t="s">
        <v>6216</v>
      </c>
      <c r="L976" t="s">
        <v>6215</v>
      </c>
      <c r="M976" t="s">
        <v>6267</v>
      </c>
      <c r="O976" t="s">
        <v>6215</v>
      </c>
      <c r="P976"/>
      <c r="Q976" s="107">
        <v>53</v>
      </c>
      <c r="R976" s="107">
        <v>63</v>
      </c>
      <c r="S976" s="107">
        <f>SUM(Q976:R976)</f>
        <v>116</v>
      </c>
      <c r="T976" s="98" t="s">
        <v>6215</v>
      </c>
      <c r="U976" t="s">
        <v>7390</v>
      </c>
      <c r="V976" t="s">
        <v>6215</v>
      </c>
      <c r="W976" t="s">
        <v>6219</v>
      </c>
      <c r="Y976" s="98">
        <v>2</v>
      </c>
      <c r="Z976" s="98">
        <v>2</v>
      </c>
      <c r="AA976" s="98">
        <v>1</v>
      </c>
      <c r="AB976" s="98">
        <f>SUM(Y976:AA976)</f>
        <v>5</v>
      </c>
      <c r="AC976" t="s">
        <v>6220</v>
      </c>
      <c r="AD976" t="s">
        <v>9394</v>
      </c>
      <c r="AF976" s="12">
        <v>2</v>
      </c>
      <c r="AG976" s="12">
        <v>8</v>
      </c>
      <c r="AH976" s="12">
        <f>AF976+AG976</f>
        <v>10</v>
      </c>
      <c r="AJ976" s="238">
        <v>12000</v>
      </c>
      <c r="AK976" s="238">
        <v>7000</v>
      </c>
      <c r="AL976" t="s">
        <v>8267</v>
      </c>
      <c r="AM976" t="s">
        <v>6215</v>
      </c>
      <c r="AN976" t="s">
        <v>6262</v>
      </c>
      <c r="AP976" s="238">
        <v>6000</v>
      </c>
      <c r="AQ976" s="113">
        <f t="shared" si="50"/>
        <v>139.28190890498885</v>
      </c>
      <c r="AR976" s="238">
        <v>8000</v>
      </c>
      <c r="AS976" s="141" t="s">
        <v>6223</v>
      </c>
      <c r="AT976" s="282">
        <v>300000</v>
      </c>
      <c r="AU976" s="283">
        <v>400000</v>
      </c>
      <c r="AV976" s="283">
        <v>250000</v>
      </c>
      <c r="AX976" t="s">
        <v>6215</v>
      </c>
      <c r="AY976" t="s">
        <v>6215</v>
      </c>
      <c r="AZ976" t="s">
        <v>6215</v>
      </c>
      <c r="BA976" t="s">
        <v>6215</v>
      </c>
      <c r="BB976" t="s">
        <v>6218</v>
      </c>
      <c r="BC976" t="s">
        <v>9395</v>
      </c>
      <c r="BD976" t="s">
        <v>6235</v>
      </c>
      <c r="BE976" t="s">
        <v>6218</v>
      </c>
      <c r="BF976" t="s">
        <v>6235</v>
      </c>
    </row>
    <row r="977" spans="1:59" x14ac:dyDescent="0.35">
      <c r="A977" s="98" t="s">
        <v>9782</v>
      </c>
      <c r="B977" s="17">
        <v>45504.52103009259</v>
      </c>
      <c r="C977" t="s">
        <v>4152</v>
      </c>
      <c r="D977" t="s">
        <v>9923</v>
      </c>
      <c r="E977" s="98" t="s">
        <v>649</v>
      </c>
      <c r="F977" t="s">
        <v>6800</v>
      </c>
      <c r="G977" t="s">
        <v>1248</v>
      </c>
      <c r="H977" s="115">
        <v>2016</v>
      </c>
      <c r="I977" t="s">
        <v>6294</v>
      </c>
      <c r="J977" t="s">
        <v>6215</v>
      </c>
      <c r="K977" t="s">
        <v>6216</v>
      </c>
      <c r="L977" t="s">
        <v>6215</v>
      </c>
      <c r="M977" t="s">
        <v>6267</v>
      </c>
      <c r="O977" t="s">
        <v>6215</v>
      </c>
      <c r="S977" s="107">
        <v>205</v>
      </c>
      <c r="T977" s="98" t="s">
        <v>6215</v>
      </c>
      <c r="U977" t="s">
        <v>7390</v>
      </c>
      <c r="V977" t="s">
        <v>6215</v>
      </c>
      <c r="W977" t="s">
        <v>6219</v>
      </c>
      <c r="Y977" s="98">
        <v>4</v>
      </c>
      <c r="Z977" s="98">
        <v>4</v>
      </c>
      <c r="AA977" s="98">
        <v>2</v>
      </c>
      <c r="AB977" s="98">
        <f>Y977+Z977+AA977</f>
        <v>10</v>
      </c>
      <c r="AC977" t="s">
        <v>6220</v>
      </c>
      <c r="AD977" t="s">
        <v>6695</v>
      </c>
      <c r="AF977" s="12">
        <v>4</v>
      </c>
      <c r="AG977" s="12">
        <v>6</v>
      </c>
      <c r="AH977" s="12">
        <f>AF977+AG977</f>
        <v>10</v>
      </c>
      <c r="AJ977" s="238">
        <v>25000</v>
      </c>
      <c r="AK977" s="238">
        <v>10000</v>
      </c>
      <c r="AL977" t="s">
        <v>8251</v>
      </c>
      <c r="AM977" t="s">
        <v>6215</v>
      </c>
      <c r="AN977" t="s">
        <v>6233</v>
      </c>
      <c r="AP977" s="238">
        <v>3000</v>
      </c>
      <c r="AQ977" s="113">
        <f t="shared" si="50"/>
        <v>69.640954452494427</v>
      </c>
      <c r="AR977" s="238">
        <v>8000</v>
      </c>
      <c r="AS977" s="141" t="s">
        <v>6223</v>
      </c>
      <c r="AT977" s="238">
        <v>5000</v>
      </c>
      <c r="AU977" s="238">
        <v>400000</v>
      </c>
      <c r="AV977" s="238">
        <v>250000</v>
      </c>
      <c r="AX977" t="s">
        <v>6215</v>
      </c>
      <c r="AY977" t="s">
        <v>6215</v>
      </c>
      <c r="AZ977" t="s">
        <v>6215</v>
      </c>
      <c r="BA977" t="s">
        <v>6215</v>
      </c>
      <c r="BB977" t="s">
        <v>6218</v>
      </c>
      <c r="BC977" t="s">
        <v>9924</v>
      </c>
      <c r="BD977" t="s">
        <v>9925</v>
      </c>
      <c r="BE977" t="s">
        <v>6218</v>
      </c>
      <c r="BF977" t="s">
        <v>9926</v>
      </c>
    </row>
    <row r="978" spans="1:59" s="233" customFormat="1" x14ac:dyDescent="0.35">
      <c r="A978" s="98" t="s">
        <v>9406</v>
      </c>
      <c r="B978" s="17">
        <v>45464.484027777777</v>
      </c>
      <c r="C978" t="s">
        <v>9440</v>
      </c>
      <c r="D978" t="s">
        <v>9441</v>
      </c>
      <c r="E978" s="98" t="s">
        <v>410</v>
      </c>
      <c r="F978" t="s">
        <v>6725</v>
      </c>
      <c r="G978" t="s">
        <v>1248</v>
      </c>
      <c r="H978" s="115">
        <v>2005</v>
      </c>
      <c r="I978" t="s">
        <v>6294</v>
      </c>
      <c r="J978" t="s">
        <v>6215</v>
      </c>
      <c r="K978" t="s">
        <v>6216</v>
      </c>
      <c r="L978" t="s">
        <v>6215</v>
      </c>
      <c r="M978" t="s">
        <v>6267</v>
      </c>
      <c r="N978" s="98"/>
      <c r="O978" t="s">
        <v>6215</v>
      </c>
      <c r="P978"/>
      <c r="Q978" s="107"/>
      <c r="R978" s="107"/>
      <c r="S978" s="107">
        <v>100</v>
      </c>
      <c r="T978" s="98" t="s">
        <v>6215</v>
      </c>
      <c r="U978" t="s">
        <v>7390</v>
      </c>
      <c r="V978" t="s">
        <v>6215</v>
      </c>
      <c r="W978" t="s">
        <v>6219</v>
      </c>
      <c r="X978" s="98"/>
      <c r="Y978" s="98">
        <v>4</v>
      </c>
      <c r="Z978" s="98">
        <v>4</v>
      </c>
      <c r="AA978" s="98">
        <v>2</v>
      </c>
      <c r="AB978" s="98">
        <f>SUM(Y978:AA978)</f>
        <v>10</v>
      </c>
      <c r="AC978" t="s">
        <v>6246</v>
      </c>
      <c r="AD978" t="s">
        <v>6695</v>
      </c>
      <c r="AE978" s="98"/>
      <c r="AF978" s="12">
        <v>5</v>
      </c>
      <c r="AG978" s="12">
        <v>4</v>
      </c>
      <c r="AH978" s="12">
        <f>AF978+AG978</f>
        <v>9</v>
      </c>
      <c r="AI978" s="98"/>
      <c r="AJ978" s="238">
        <v>20000</v>
      </c>
      <c r="AK978" s="238">
        <v>12000</v>
      </c>
      <c r="AL978" t="s">
        <v>8267</v>
      </c>
      <c r="AM978" t="s">
        <v>6215</v>
      </c>
      <c r="AN978" t="s">
        <v>6222</v>
      </c>
      <c r="AO978" s="98"/>
      <c r="AP978" s="238">
        <v>6500</v>
      </c>
      <c r="AQ978" s="113">
        <f t="shared" si="50"/>
        <v>150.88873464707126</v>
      </c>
      <c r="AR978" s="238">
        <v>6500</v>
      </c>
      <c r="AS978" s="141" t="s">
        <v>6223</v>
      </c>
      <c r="AT978" s="282">
        <v>3500</v>
      </c>
      <c r="AU978" s="283">
        <v>180000</v>
      </c>
      <c r="AV978" s="283">
        <v>80000</v>
      </c>
      <c r="AW978" s="98"/>
      <c r="AX978" t="s">
        <v>6215</v>
      </c>
      <c r="AY978" t="s">
        <v>6215</v>
      </c>
      <c r="AZ978" t="s">
        <v>6215</v>
      </c>
      <c r="BA978" t="s">
        <v>6218</v>
      </c>
      <c r="BB978" t="s">
        <v>6215</v>
      </c>
      <c r="BC978" t="s">
        <v>9442</v>
      </c>
      <c r="BD978" t="s">
        <v>8964</v>
      </c>
      <c r="BE978" t="s">
        <v>6218</v>
      </c>
      <c r="BF978" t="s">
        <v>9443</v>
      </c>
      <c r="BG978" s="98"/>
    </row>
    <row r="979" spans="1:59" x14ac:dyDescent="0.35">
      <c r="A979" s="98" t="s">
        <v>8760</v>
      </c>
      <c r="B979" s="17">
        <v>45322.622916666704</v>
      </c>
      <c r="C979" s="141" t="s">
        <v>8671</v>
      </c>
      <c r="D979" s="141" t="s">
        <v>8672</v>
      </c>
      <c r="E979" s="141" t="s">
        <v>281</v>
      </c>
      <c r="F979" s="141" t="s">
        <v>6323</v>
      </c>
      <c r="G979" s="141" t="s">
        <v>1248</v>
      </c>
      <c r="H979" s="115">
        <v>2013</v>
      </c>
      <c r="I979" s="141" t="s">
        <v>6214</v>
      </c>
      <c r="J979" s="141" t="s">
        <v>6215</v>
      </c>
      <c r="K979" s="141" t="s">
        <v>6216</v>
      </c>
      <c r="L979" s="141" t="s">
        <v>6215</v>
      </c>
      <c r="M979" s="141" t="s">
        <v>6267</v>
      </c>
      <c r="N979" s="141"/>
      <c r="O979" s="141" t="s">
        <v>6218</v>
      </c>
      <c r="Q979" s="237">
        <v>132</v>
      </c>
      <c r="R979" s="237">
        <v>155</v>
      </c>
      <c r="S979" s="237">
        <v>287</v>
      </c>
      <c r="T979" s="141" t="s">
        <v>6215</v>
      </c>
      <c r="U979" s="141" t="s">
        <v>7390</v>
      </c>
      <c r="V979" s="141" t="s">
        <v>6215</v>
      </c>
      <c r="W979" s="141" t="s">
        <v>6219</v>
      </c>
      <c r="Y979" s="141">
        <v>7</v>
      </c>
      <c r="Z979" s="141">
        <v>9</v>
      </c>
      <c r="AA979" s="141">
        <v>2</v>
      </c>
      <c r="AB979" s="141">
        <f>SUM(Y979:AA979)</f>
        <v>18</v>
      </c>
      <c r="AC979" s="141" t="s">
        <v>6220</v>
      </c>
      <c r="AD979" s="141" t="s">
        <v>8673</v>
      </c>
      <c r="AF979" s="286">
        <v>6</v>
      </c>
      <c r="AG979" s="286">
        <v>10</v>
      </c>
      <c r="AH979" s="12">
        <f>SUM(AF979:AG979)</f>
        <v>16</v>
      </c>
      <c r="AJ979" s="273">
        <v>14000</v>
      </c>
      <c r="AK979" s="273">
        <v>8000</v>
      </c>
      <c r="AL979" s="141" t="s">
        <v>8363</v>
      </c>
      <c r="AM979" s="141" t="s">
        <v>6215</v>
      </c>
      <c r="AN979" s="141" t="s">
        <v>6262</v>
      </c>
      <c r="AP979" s="297">
        <v>6500</v>
      </c>
      <c r="AQ979" s="113">
        <f t="shared" si="50"/>
        <v>150.88873464707126</v>
      </c>
      <c r="AR979" s="273">
        <v>11500</v>
      </c>
      <c r="AS979" s="141" t="s">
        <v>6223</v>
      </c>
      <c r="AT979" s="270">
        <v>180000</v>
      </c>
      <c r="AU979" s="273">
        <v>720000</v>
      </c>
      <c r="AV979" s="273">
        <v>550000</v>
      </c>
      <c r="AX979" s="141" t="s">
        <v>6215</v>
      </c>
      <c r="AY979" s="141" t="s">
        <v>6215</v>
      </c>
      <c r="AZ979" s="141" t="s">
        <v>6215</v>
      </c>
      <c r="BA979" s="141" t="s">
        <v>6215</v>
      </c>
      <c r="BB979" s="141" t="s">
        <v>6215</v>
      </c>
      <c r="BC979" s="141" t="s">
        <v>8674</v>
      </c>
      <c r="BD979" s="141" t="s">
        <v>8675</v>
      </c>
      <c r="BE979" s="141" t="s">
        <v>6215</v>
      </c>
      <c r="BF979" s="141" t="s">
        <v>8676</v>
      </c>
      <c r="BG979" s="98" t="s">
        <v>8677</v>
      </c>
    </row>
    <row r="980" spans="1:59" x14ac:dyDescent="0.35">
      <c r="A980" s="98" t="s">
        <v>10717</v>
      </c>
      <c r="B980" s="334">
        <v>45688.939756944441</v>
      </c>
      <c r="C980" s="281" t="s">
        <v>4170</v>
      </c>
      <c r="D980" s="281" t="s">
        <v>8059</v>
      </c>
      <c r="E980" s="244" t="s">
        <v>1056</v>
      </c>
      <c r="F980" s="281" t="s">
        <v>8890</v>
      </c>
      <c r="G980" s="281" t="s">
        <v>1245</v>
      </c>
      <c r="H980" s="335">
        <v>2017</v>
      </c>
      <c r="I980" s="281" t="s">
        <v>6214</v>
      </c>
      <c r="J980" s="281" t="s">
        <v>6215</v>
      </c>
      <c r="K980" s="281" t="s">
        <v>6216</v>
      </c>
      <c r="L980" s="281" t="s">
        <v>6215</v>
      </c>
      <c r="M980" s="281" t="s">
        <v>6267</v>
      </c>
      <c r="O980" s="281" t="s">
        <v>6215</v>
      </c>
      <c r="Q980" s="319"/>
      <c r="R980" s="319"/>
      <c r="S980" s="319">
        <v>320</v>
      </c>
      <c r="T980" s="281" t="s">
        <v>6215</v>
      </c>
      <c r="U980" s="281" t="s">
        <v>7390</v>
      </c>
      <c r="V980" s="281" t="s">
        <v>6215</v>
      </c>
      <c r="W980" s="281" t="s">
        <v>6268</v>
      </c>
      <c r="Y980" s="336">
        <v>4</v>
      </c>
      <c r="Z980" s="336">
        <v>6</v>
      </c>
      <c r="AA980" s="336">
        <v>1</v>
      </c>
      <c r="AB980" s="98">
        <f>SUM(Y980:AA980)</f>
        <v>11</v>
      </c>
      <c r="AC980" s="281" t="s">
        <v>6254</v>
      </c>
      <c r="AD980" s="281" t="s">
        <v>10146</v>
      </c>
      <c r="AF980" s="337">
        <v>1</v>
      </c>
      <c r="AG980" s="337">
        <v>10</v>
      </c>
      <c r="AH980" s="12">
        <f>SUM(AF980:AG980)</f>
        <v>11</v>
      </c>
      <c r="AJ980" s="338">
        <v>20000</v>
      </c>
      <c r="AK980" s="338">
        <v>10000</v>
      </c>
      <c r="AL980" s="281" t="s">
        <v>8267</v>
      </c>
      <c r="AM980" s="281" t="s">
        <v>6215</v>
      </c>
      <c r="AN980" s="281" t="s">
        <v>6233</v>
      </c>
      <c r="AP980" s="338">
        <v>2500</v>
      </c>
      <c r="AQ980" s="113">
        <f t="shared" si="50"/>
        <v>58.034128710412027</v>
      </c>
      <c r="AR980" s="338">
        <v>5500</v>
      </c>
      <c r="AS980" s="141" t="s">
        <v>6223</v>
      </c>
      <c r="AT980" s="338">
        <v>150000</v>
      </c>
      <c r="AU980" s="338">
        <v>160000</v>
      </c>
      <c r="AV980" s="338">
        <v>200000</v>
      </c>
      <c r="AX980" s="281" t="s">
        <v>6215</v>
      </c>
      <c r="AY980" s="281" t="s">
        <v>6215</v>
      </c>
      <c r="AZ980" s="281" t="s">
        <v>6215</v>
      </c>
      <c r="BA980" s="281" t="s">
        <v>6215</v>
      </c>
      <c r="BB980" s="281" t="s">
        <v>6218</v>
      </c>
      <c r="BC980" s="281" t="s">
        <v>10810</v>
      </c>
      <c r="BD980" s="281" t="s">
        <v>10811</v>
      </c>
      <c r="BE980" s="281" t="s">
        <v>6218</v>
      </c>
      <c r="BF980" s="281" t="s">
        <v>6271</v>
      </c>
    </row>
    <row r="981" spans="1:59" x14ac:dyDescent="0.35">
      <c r="A981" s="98" t="s">
        <v>9785</v>
      </c>
      <c r="B981" s="17">
        <v>45486.433067129627</v>
      </c>
      <c r="C981" t="s">
        <v>2636</v>
      </c>
      <c r="D981" t="s">
        <v>9655</v>
      </c>
      <c r="E981" s="244" t="s">
        <v>649</v>
      </c>
      <c r="F981" t="s">
        <v>6800</v>
      </c>
      <c r="G981" t="s">
        <v>1248</v>
      </c>
      <c r="H981" s="115">
        <v>2018</v>
      </c>
      <c r="I981" t="s">
        <v>6214</v>
      </c>
      <c r="J981" t="s">
        <v>6215</v>
      </c>
      <c r="K981" t="s">
        <v>6216</v>
      </c>
      <c r="L981" t="s">
        <v>6218</v>
      </c>
      <c r="M981" t="s">
        <v>6267</v>
      </c>
      <c r="O981" t="s">
        <v>6215</v>
      </c>
      <c r="S981" s="107">
        <v>164</v>
      </c>
      <c r="T981" s="98" t="s">
        <v>6215</v>
      </c>
      <c r="U981" t="s">
        <v>7390</v>
      </c>
      <c r="V981" t="s">
        <v>6218</v>
      </c>
      <c r="W981" t="s">
        <v>6219</v>
      </c>
      <c r="Y981" s="98">
        <v>3</v>
      </c>
      <c r="Z981" s="98">
        <v>3</v>
      </c>
      <c r="AA981" s="98">
        <v>0</v>
      </c>
      <c r="AB981" s="98">
        <f>Y981+Z981+AA981</f>
        <v>6</v>
      </c>
      <c r="AC981" t="s">
        <v>6220</v>
      </c>
      <c r="AD981" t="s">
        <v>9656</v>
      </c>
      <c r="AF981" s="12">
        <v>4</v>
      </c>
      <c r="AG981" s="12">
        <v>5</v>
      </c>
      <c r="AH981" s="12">
        <f>AF981+AG981</f>
        <v>9</v>
      </c>
      <c r="AJ981" s="238">
        <v>16000</v>
      </c>
      <c r="AK981" s="238">
        <v>8000</v>
      </c>
      <c r="AL981" t="s">
        <v>8449</v>
      </c>
      <c r="AM981" t="s">
        <v>6215</v>
      </c>
      <c r="AN981" t="s">
        <v>6262</v>
      </c>
      <c r="AP981" s="238">
        <v>4100</v>
      </c>
      <c r="AQ981" s="113">
        <f t="shared" si="50"/>
        <v>95.175971085075716</v>
      </c>
      <c r="AR981" s="238">
        <v>4100</v>
      </c>
      <c r="AS981" s="141" t="s">
        <v>6223</v>
      </c>
      <c r="AT981" s="238">
        <v>6400</v>
      </c>
      <c r="AU981" s="238">
        <v>180000</v>
      </c>
      <c r="AV981" s="238">
        <v>120000</v>
      </c>
      <c r="AX981" t="s">
        <v>6215</v>
      </c>
      <c r="AY981" t="s">
        <v>6215</v>
      </c>
      <c r="AZ981" t="s">
        <v>6215</v>
      </c>
      <c r="BA981" t="s">
        <v>6215</v>
      </c>
      <c r="BB981" t="s">
        <v>6218</v>
      </c>
      <c r="BC981" t="s">
        <v>8784</v>
      </c>
      <c r="BD981" t="s">
        <v>6653</v>
      </c>
      <c r="BE981" t="s">
        <v>6215</v>
      </c>
      <c r="BF981" t="s">
        <v>9657</v>
      </c>
    </row>
    <row r="982" spans="1:59" x14ac:dyDescent="0.35">
      <c r="A982" s="98" t="s">
        <v>10081</v>
      </c>
      <c r="B982" s="17">
        <v>45524.648969907408</v>
      </c>
      <c r="C982" s="154" t="s">
        <v>2942</v>
      </c>
      <c r="D982" s="154" t="s">
        <v>10131</v>
      </c>
      <c r="E982" s="244" t="s">
        <v>410</v>
      </c>
      <c r="F982" s="154" t="s">
        <v>6795</v>
      </c>
      <c r="G982" s="154" t="s">
        <v>1248</v>
      </c>
      <c r="H982" s="115">
        <v>2003</v>
      </c>
      <c r="I982" s="154" t="s">
        <v>6294</v>
      </c>
      <c r="J982" s="154" t="s">
        <v>6215</v>
      </c>
      <c r="K982" s="154" t="s">
        <v>6216</v>
      </c>
      <c r="L982" s="154" t="s">
        <v>6215</v>
      </c>
      <c r="M982" s="154" t="s">
        <v>6231</v>
      </c>
      <c r="O982" s="154" t="s">
        <v>6215</v>
      </c>
      <c r="Q982" s="243">
        <v>57</v>
      </c>
      <c r="R982" s="243">
        <v>63</v>
      </c>
      <c r="S982" s="243">
        <f>Q982+R982</f>
        <v>120</v>
      </c>
      <c r="T982" s="244" t="s">
        <v>6215</v>
      </c>
      <c r="U982" s="154" t="s">
        <v>6474</v>
      </c>
      <c r="V982" s="154" t="s">
        <v>6215</v>
      </c>
      <c r="W982" s="154" t="s">
        <v>6296</v>
      </c>
      <c r="Y982" s="244">
        <v>4</v>
      </c>
      <c r="Z982" s="244">
        <v>5</v>
      </c>
      <c r="AA982" s="244">
        <v>5</v>
      </c>
      <c r="AB982" s="98">
        <f>Y982+Z982+AA982</f>
        <v>14</v>
      </c>
      <c r="AC982" s="154" t="s">
        <v>6254</v>
      </c>
      <c r="AD982" s="154" t="s">
        <v>7189</v>
      </c>
      <c r="AF982" s="315">
        <v>2</v>
      </c>
      <c r="AG982" s="315">
        <v>7</v>
      </c>
      <c r="AH982" s="12">
        <f>AF982+AG982</f>
        <v>9</v>
      </c>
      <c r="AJ982" s="316">
        <v>8000</v>
      </c>
      <c r="AK982" s="316">
        <v>6000</v>
      </c>
      <c r="AL982" s="154" t="s">
        <v>8449</v>
      </c>
      <c r="AM982" s="154" t="s">
        <v>6215</v>
      </c>
      <c r="AN982" s="154" t="s">
        <v>6896</v>
      </c>
      <c r="AP982" s="316">
        <v>3500</v>
      </c>
      <c r="AQ982" s="113">
        <f t="shared" si="50"/>
        <v>81.247780194576833</v>
      </c>
      <c r="AR982" s="316">
        <v>3900</v>
      </c>
      <c r="AS982" s="141" t="s">
        <v>6223</v>
      </c>
      <c r="AT982" s="317">
        <v>300000</v>
      </c>
      <c r="AU982" s="317">
        <v>100000</v>
      </c>
      <c r="AV982" s="317">
        <v>60000</v>
      </c>
      <c r="AW982" s="154"/>
      <c r="AX982" s="154" t="s">
        <v>6215</v>
      </c>
      <c r="AY982" s="154" t="s">
        <v>6215</v>
      </c>
      <c r="AZ982" s="154" t="s">
        <v>6215</v>
      </c>
      <c r="BA982" s="154" t="s">
        <v>6215</v>
      </c>
      <c r="BB982" s="154" t="s">
        <v>6215</v>
      </c>
      <c r="BC982" s="154" t="s">
        <v>6218</v>
      </c>
      <c r="BD982" s="154" t="s">
        <v>6706</v>
      </c>
      <c r="BE982" s="154" t="s">
        <v>6218</v>
      </c>
      <c r="BF982" s="154" t="s">
        <v>6218</v>
      </c>
    </row>
    <row r="983" spans="1:59" x14ac:dyDescent="0.35">
      <c r="A983" s="98" t="s">
        <v>9912</v>
      </c>
      <c r="B983" s="17">
        <v>45504.778136574074</v>
      </c>
      <c r="C983" t="s">
        <v>2743</v>
      </c>
      <c r="D983" t="s">
        <v>9938</v>
      </c>
      <c r="E983" s="244" t="s">
        <v>32</v>
      </c>
      <c r="F983" t="s">
        <v>6213</v>
      </c>
      <c r="G983" t="s">
        <v>1248</v>
      </c>
      <c r="H983" s="115">
        <v>2014</v>
      </c>
      <c r="I983" t="s">
        <v>6230</v>
      </c>
      <c r="J983" t="s">
        <v>6215</v>
      </c>
      <c r="K983" t="s">
        <v>6216</v>
      </c>
      <c r="L983" t="s">
        <v>6215</v>
      </c>
      <c r="M983" t="s">
        <v>6231</v>
      </c>
      <c r="O983" t="s">
        <v>6215</v>
      </c>
      <c r="S983" s="107">
        <v>214</v>
      </c>
      <c r="T983" s="98" t="s">
        <v>6215</v>
      </c>
      <c r="U983" t="s">
        <v>7390</v>
      </c>
      <c r="V983" t="s">
        <v>6218</v>
      </c>
      <c r="W983" t="s">
        <v>6219</v>
      </c>
      <c r="Y983" s="98">
        <v>3</v>
      </c>
      <c r="Z983" s="98">
        <v>3</v>
      </c>
      <c r="AA983" s="98">
        <v>2</v>
      </c>
      <c r="AB983" s="98">
        <f>Y983+Z983+AA983</f>
        <v>8</v>
      </c>
      <c r="AC983" t="s">
        <v>6254</v>
      </c>
      <c r="AD983" t="s">
        <v>6552</v>
      </c>
      <c r="AF983" s="12">
        <v>3</v>
      </c>
      <c r="AG983" s="12">
        <v>6</v>
      </c>
      <c r="AH983" s="12">
        <f>AF983+AG983</f>
        <v>9</v>
      </c>
      <c r="AJ983" s="238">
        <v>12000</v>
      </c>
      <c r="AK983" s="238">
        <v>7000</v>
      </c>
      <c r="AL983" t="s">
        <v>8363</v>
      </c>
      <c r="AM983" t="s">
        <v>6215</v>
      </c>
      <c r="AN983" t="s">
        <v>6233</v>
      </c>
      <c r="AP983" s="238">
        <v>3400</v>
      </c>
      <c r="AQ983" s="113">
        <f t="shared" si="50"/>
        <v>78.926415046160358</v>
      </c>
      <c r="AR983" s="238">
        <v>5100</v>
      </c>
      <c r="AS983" s="141" t="s">
        <v>6223</v>
      </c>
      <c r="AT983" s="238">
        <v>3000</v>
      </c>
      <c r="AU983" s="238">
        <v>210000</v>
      </c>
      <c r="AV983" s="238">
        <v>110000</v>
      </c>
      <c r="AX983" t="s">
        <v>6215</v>
      </c>
      <c r="AY983" t="s">
        <v>6215</v>
      </c>
      <c r="AZ983" t="s">
        <v>6215</v>
      </c>
      <c r="BA983" t="s">
        <v>6215</v>
      </c>
      <c r="BB983" t="s">
        <v>6218</v>
      </c>
      <c r="BC983" t="s">
        <v>9939</v>
      </c>
      <c r="BD983" t="s">
        <v>9940</v>
      </c>
      <c r="BE983" t="s">
        <v>6218</v>
      </c>
      <c r="BF983" t="s">
        <v>9939</v>
      </c>
    </row>
    <row r="984" spans="1:59" x14ac:dyDescent="0.35">
      <c r="A984" s="98" t="s">
        <v>7143</v>
      </c>
      <c r="B984" s="17">
        <v>45140.596921296295</v>
      </c>
      <c r="C984" s="98" t="s">
        <v>1150</v>
      </c>
      <c r="D984" s="98" t="s">
        <v>6427</v>
      </c>
      <c r="E984" s="98" t="s">
        <v>139</v>
      </c>
      <c r="F984" s="98" t="s">
        <v>6213</v>
      </c>
      <c r="G984" s="98" t="s">
        <v>1245</v>
      </c>
      <c r="H984" s="115">
        <v>2021</v>
      </c>
      <c r="I984" s="98" t="s">
        <v>6230</v>
      </c>
      <c r="J984" s="98" t="s">
        <v>6215</v>
      </c>
      <c r="K984" s="98" t="s">
        <v>6216</v>
      </c>
      <c r="L984" s="98" t="s">
        <v>6215</v>
      </c>
      <c r="M984" s="98" t="s">
        <v>6217</v>
      </c>
      <c r="O984" s="98" t="s">
        <v>6215</v>
      </c>
      <c r="S984" s="107">
        <v>79</v>
      </c>
      <c r="T984" s="98" t="s">
        <v>6215</v>
      </c>
      <c r="V984" s="98" t="s">
        <v>6215</v>
      </c>
      <c r="W984" s="98" t="s">
        <v>6219</v>
      </c>
      <c r="AB984" s="98">
        <v>5</v>
      </c>
      <c r="AC984" s="98" t="s">
        <v>6254</v>
      </c>
      <c r="AD984" s="98" t="s">
        <v>6569</v>
      </c>
      <c r="AJ984" s="18"/>
      <c r="AK984" s="18"/>
      <c r="AM984" s="98" t="s">
        <v>6215</v>
      </c>
      <c r="AN984" s="98" t="s">
        <v>6262</v>
      </c>
      <c r="AP984" s="264">
        <v>5000</v>
      </c>
      <c r="AQ984" s="113">
        <f t="shared" si="50"/>
        <v>116.06825742082405</v>
      </c>
      <c r="AR984" s="18">
        <v>8000</v>
      </c>
      <c r="AS984" s="141" t="s">
        <v>6223</v>
      </c>
      <c r="AT984" s="96"/>
      <c r="AU984" s="18"/>
      <c r="AV984" s="18"/>
      <c r="AX984" s="98" t="s">
        <v>6215</v>
      </c>
      <c r="AY984" s="98" t="s">
        <v>6215</v>
      </c>
      <c r="AZ984" s="98" t="s">
        <v>6215</v>
      </c>
      <c r="BA984" s="98" t="s">
        <v>6215</v>
      </c>
      <c r="BB984" s="98" t="s">
        <v>6215</v>
      </c>
      <c r="BD984" s="98" t="s">
        <v>6850</v>
      </c>
      <c r="BF984" s="98" t="s">
        <v>7657</v>
      </c>
      <c r="BG984" s="98" t="s">
        <v>7658</v>
      </c>
    </row>
    <row r="985" spans="1:59" x14ac:dyDescent="0.35">
      <c r="A985" s="98" t="s">
        <v>11073</v>
      </c>
      <c r="B985" s="117">
        <v>45743.523414351854</v>
      </c>
      <c r="C985" s="154" t="s">
        <v>4690</v>
      </c>
      <c r="D985" s="154" t="s">
        <v>6742</v>
      </c>
      <c r="E985" s="244" t="s">
        <v>14</v>
      </c>
      <c r="F985" s="154" t="s">
        <v>6213</v>
      </c>
      <c r="G985" s="154" t="s">
        <v>1245</v>
      </c>
      <c r="H985" s="115">
        <v>2013</v>
      </c>
      <c r="I985" s="154" t="s">
        <v>6214</v>
      </c>
      <c r="J985" s="154" t="s">
        <v>6215</v>
      </c>
      <c r="K985" s="154" t="s">
        <v>6216</v>
      </c>
      <c r="L985" s="154" t="s">
        <v>6218</v>
      </c>
      <c r="M985" s="154" t="s">
        <v>6217</v>
      </c>
      <c r="O985" s="154" t="s">
        <v>6215</v>
      </c>
      <c r="Q985" s="107">
        <v>30</v>
      </c>
      <c r="R985" s="107">
        <v>40</v>
      </c>
      <c r="S985" s="107">
        <v>70</v>
      </c>
      <c r="T985" s="154" t="s">
        <v>6215</v>
      </c>
      <c r="U985" s="154" t="s">
        <v>6474</v>
      </c>
      <c r="V985" s="154" t="s">
        <v>6215</v>
      </c>
      <c r="W985" s="154" t="s">
        <v>6268</v>
      </c>
      <c r="Y985" s="98">
        <v>2</v>
      </c>
      <c r="Z985" s="98">
        <v>2</v>
      </c>
      <c r="AA985" s="98">
        <v>1</v>
      </c>
      <c r="AB985" s="98">
        <f>Y985+Z985+AA985</f>
        <v>5</v>
      </c>
      <c r="AC985" s="154" t="s">
        <v>6220</v>
      </c>
      <c r="AD985" s="154" t="s">
        <v>8779</v>
      </c>
      <c r="AF985" s="315">
        <v>1</v>
      </c>
      <c r="AG985" s="315">
        <v>5</v>
      </c>
      <c r="AH985" s="12">
        <f>SUM(AF985:AG985)</f>
        <v>6</v>
      </c>
      <c r="AJ985" s="316">
        <v>5000</v>
      </c>
      <c r="AK985" s="316">
        <v>8000</v>
      </c>
      <c r="AL985" s="154" t="s">
        <v>7392</v>
      </c>
      <c r="AM985" s="154" t="s">
        <v>6215</v>
      </c>
      <c r="AN985" s="154" t="s">
        <v>6262</v>
      </c>
      <c r="AP985" s="316">
        <v>3800</v>
      </c>
      <c r="AQ985" s="113">
        <f t="shared" si="50"/>
        <v>88.211875639826275</v>
      </c>
      <c r="AR985" s="316">
        <v>5000</v>
      </c>
      <c r="AS985" s="141" t="s">
        <v>6223</v>
      </c>
      <c r="AT985" s="316">
        <v>2000</v>
      </c>
      <c r="AU985" s="316">
        <v>280000</v>
      </c>
      <c r="AV985" s="316">
        <v>180000</v>
      </c>
      <c r="AX985" s="154" t="s">
        <v>6215</v>
      </c>
      <c r="AY985" s="154" t="s">
        <v>6215</v>
      </c>
      <c r="AZ985" s="154" t="s">
        <v>6215</v>
      </c>
      <c r="BA985" s="154" t="s">
        <v>6215</v>
      </c>
      <c r="BB985" s="154" t="s">
        <v>6215</v>
      </c>
      <c r="BC985" s="154" t="s">
        <v>8865</v>
      </c>
      <c r="BD985" s="154" t="s">
        <v>9691</v>
      </c>
      <c r="BE985" s="154" t="s">
        <v>6215</v>
      </c>
      <c r="BF985" s="154" t="s">
        <v>9939</v>
      </c>
    </row>
    <row r="986" spans="1:59" x14ac:dyDescent="0.35">
      <c r="A986" s="98" t="s">
        <v>9073</v>
      </c>
      <c r="B986" s="17">
        <v>45398.594942129632</v>
      </c>
      <c r="C986" t="s">
        <v>2156</v>
      </c>
      <c r="D986" t="s">
        <v>9107</v>
      </c>
      <c r="E986" s="98" t="s">
        <v>465</v>
      </c>
      <c r="F986" t="s">
        <v>7666</v>
      </c>
      <c r="G986" t="s">
        <v>1248</v>
      </c>
      <c r="H986" s="115">
        <v>2009</v>
      </c>
      <c r="I986" t="s">
        <v>6294</v>
      </c>
      <c r="J986" t="s">
        <v>6215</v>
      </c>
      <c r="K986" t="s">
        <v>6216</v>
      </c>
      <c r="L986" t="s">
        <v>6215</v>
      </c>
      <c r="M986" t="s">
        <v>6267</v>
      </c>
      <c r="O986" t="s">
        <v>6218</v>
      </c>
      <c r="S986" s="107">
        <v>100</v>
      </c>
      <c r="T986" s="98" t="s">
        <v>6215</v>
      </c>
      <c r="U986" t="s">
        <v>7390</v>
      </c>
      <c r="V986" t="s">
        <v>6215</v>
      </c>
      <c r="W986" t="s">
        <v>6296</v>
      </c>
      <c r="Y986" s="98">
        <v>5</v>
      </c>
      <c r="Z986" s="98">
        <v>8</v>
      </c>
      <c r="AA986" s="98">
        <v>4</v>
      </c>
      <c r="AB986" s="98">
        <f>SUM(Y986:AA986)</f>
        <v>17</v>
      </c>
      <c r="AC986" t="s">
        <v>6246</v>
      </c>
      <c r="AD986" t="s">
        <v>6695</v>
      </c>
      <c r="AF986" s="12">
        <v>5</v>
      </c>
      <c r="AG986" s="12">
        <v>1</v>
      </c>
      <c r="AH986" s="12">
        <f>SUM(AF986:AG986)</f>
        <v>6</v>
      </c>
      <c r="AJ986" s="238">
        <v>8000</v>
      </c>
      <c r="AK986" s="238">
        <v>7000</v>
      </c>
      <c r="AL986" t="s">
        <v>8251</v>
      </c>
      <c r="AM986" t="s">
        <v>6215</v>
      </c>
      <c r="AN986" t="s">
        <v>6233</v>
      </c>
      <c r="AP986" s="238">
        <v>5000</v>
      </c>
      <c r="AQ986" s="113">
        <f t="shared" si="50"/>
        <v>116.06825742082405</v>
      </c>
      <c r="AR986" s="238">
        <v>7000</v>
      </c>
      <c r="AS986" s="141" t="s">
        <v>6223</v>
      </c>
      <c r="AT986" s="306">
        <v>90000</v>
      </c>
      <c r="AU986" s="238">
        <v>300000</v>
      </c>
      <c r="AV986" s="238">
        <v>155200</v>
      </c>
      <c r="AX986" t="s">
        <v>6215</v>
      </c>
      <c r="AY986" t="s">
        <v>6215</v>
      </c>
      <c r="AZ986" t="s">
        <v>6215</v>
      </c>
      <c r="BA986" t="s">
        <v>6215</v>
      </c>
      <c r="BB986" t="s">
        <v>6215</v>
      </c>
      <c r="BC986" t="s">
        <v>9108</v>
      </c>
      <c r="BD986" t="s">
        <v>8592</v>
      </c>
      <c r="BE986" t="s">
        <v>6215</v>
      </c>
      <c r="BF986" t="s">
        <v>7417</v>
      </c>
    </row>
    <row r="987" spans="1:59" x14ac:dyDescent="0.35">
      <c r="A987" s="98" t="s">
        <v>7656</v>
      </c>
      <c r="B987" s="17">
        <v>44957.493032407408</v>
      </c>
      <c r="C987" s="98" t="s">
        <v>1280</v>
      </c>
      <c r="D987" s="98" t="s">
        <v>6313</v>
      </c>
      <c r="E987" s="98" t="s">
        <v>40</v>
      </c>
      <c r="F987" s="98" t="s">
        <v>6293</v>
      </c>
      <c r="G987" s="98" t="s">
        <v>1245</v>
      </c>
      <c r="H987" s="115">
        <v>2014</v>
      </c>
      <c r="I987" s="98" t="s">
        <v>6230</v>
      </c>
      <c r="J987" s="98" t="s">
        <v>6295</v>
      </c>
      <c r="K987" s="98" t="s">
        <v>6216</v>
      </c>
      <c r="L987" s="98" t="s">
        <v>6218</v>
      </c>
      <c r="M987" s="98" t="s">
        <v>6231</v>
      </c>
      <c r="O987" s="98" t="s">
        <v>6218</v>
      </c>
      <c r="Q987" s="107">
        <v>72</v>
      </c>
      <c r="R987" s="107">
        <v>99</v>
      </c>
      <c r="S987" s="107">
        <v>171</v>
      </c>
      <c r="T987" s="98" t="s">
        <v>6215</v>
      </c>
      <c r="V987" s="98" t="s">
        <v>6215</v>
      </c>
      <c r="W987" s="98" t="s">
        <v>6219</v>
      </c>
      <c r="AB987" s="98">
        <v>6</v>
      </c>
      <c r="AC987" s="98" t="s">
        <v>6220</v>
      </c>
      <c r="AD987" s="98" t="s">
        <v>6271</v>
      </c>
      <c r="AJ987" s="18"/>
      <c r="AK987" s="18"/>
      <c r="AN987" s="98" t="s">
        <v>6262</v>
      </c>
      <c r="AP987" s="268">
        <v>4500</v>
      </c>
      <c r="AQ987" s="113">
        <f t="shared" si="50"/>
        <v>104.46143167874165</v>
      </c>
      <c r="AR987" s="269">
        <v>6500</v>
      </c>
      <c r="AS987" s="141" t="s">
        <v>6223</v>
      </c>
      <c r="AT987" s="271">
        <v>0</v>
      </c>
      <c r="AU987" s="269">
        <v>50000</v>
      </c>
      <c r="AV987" s="269">
        <v>100000</v>
      </c>
      <c r="AX987" s="98" t="s">
        <v>6215</v>
      </c>
      <c r="AY987" s="98" t="s">
        <v>6215</v>
      </c>
      <c r="AZ987" s="98" t="s">
        <v>6215</v>
      </c>
      <c r="BA987" s="98" t="s">
        <v>6215</v>
      </c>
      <c r="BB987" s="98" t="s">
        <v>6215</v>
      </c>
      <c r="BD987" s="98" t="s">
        <v>6314</v>
      </c>
      <c r="BF987" s="98" t="s">
        <v>6271</v>
      </c>
      <c r="BG987" s="98" t="s">
        <v>6315</v>
      </c>
    </row>
    <row r="988" spans="1:59" x14ac:dyDescent="0.35">
      <c r="A988" s="98" t="s">
        <v>11641</v>
      </c>
      <c r="B988" s="117">
        <v>45916.44222222222</v>
      </c>
      <c r="C988" s="154" t="s">
        <v>6056</v>
      </c>
      <c r="D988" s="154" t="s">
        <v>11722</v>
      </c>
      <c r="E988" s="131" t="s">
        <v>476</v>
      </c>
      <c r="F988" s="154" t="s">
        <v>6684</v>
      </c>
      <c r="G988" s="154" t="s">
        <v>1248</v>
      </c>
      <c r="H988" s="115">
        <v>2006</v>
      </c>
      <c r="I988" s="154" t="s">
        <v>6214</v>
      </c>
      <c r="J988" s="154" t="s">
        <v>6215</v>
      </c>
      <c r="K988" s="154" t="s">
        <v>6216</v>
      </c>
      <c r="L988" s="154" t="s">
        <v>6215</v>
      </c>
      <c r="M988" s="154" t="s">
        <v>6267</v>
      </c>
      <c r="O988" s="154" t="s">
        <v>6218</v>
      </c>
      <c r="Q988" s="129">
        <v>205.08118811881187</v>
      </c>
      <c r="R988" s="129">
        <v>215.91881188118813</v>
      </c>
      <c r="S988" s="129">
        <v>421</v>
      </c>
      <c r="T988" s="154" t="s">
        <v>6215</v>
      </c>
      <c r="U988" s="154" t="s">
        <v>7390</v>
      </c>
      <c r="V988" s="154" t="s">
        <v>6215</v>
      </c>
      <c r="W988" s="154" t="s">
        <v>6219</v>
      </c>
      <c r="Y988" s="98">
        <v>200</v>
      </c>
      <c r="Z988" s="98">
        <v>229</v>
      </c>
      <c r="AA988" s="98">
        <v>4</v>
      </c>
      <c r="AB988" s="98">
        <v>433</v>
      </c>
      <c r="AC988" s="154" t="s">
        <v>6220</v>
      </c>
      <c r="AD988" s="154" t="s">
        <v>6219</v>
      </c>
      <c r="AF988" s="12">
        <v>4</v>
      </c>
      <c r="AG988" s="12">
        <v>9</v>
      </c>
      <c r="AH988" s="12">
        <v>13</v>
      </c>
      <c r="AJ988" s="355">
        <v>15000</v>
      </c>
      <c r="AK988" s="355">
        <v>8000</v>
      </c>
      <c r="AL988" s="98" t="s">
        <v>8363</v>
      </c>
      <c r="AM988" s="98" t="s">
        <v>6215</v>
      </c>
      <c r="AN988" s="98" t="s">
        <v>6233</v>
      </c>
      <c r="AP988" s="264">
        <v>1500</v>
      </c>
      <c r="AQ988" s="113">
        <f>(AP988*3)/129.2404</f>
        <v>34.818833739295144</v>
      </c>
      <c r="AR988" s="113">
        <v>8200</v>
      </c>
      <c r="AS988" s="154" t="s">
        <v>11551</v>
      </c>
      <c r="AT988" s="356">
        <v>5000</v>
      </c>
      <c r="AU988" s="356">
        <v>150000</v>
      </c>
      <c r="AV988" s="356">
        <v>40000</v>
      </c>
      <c r="AX988" s="154" t="s">
        <v>6215</v>
      </c>
      <c r="AY988" s="154" t="s">
        <v>6215</v>
      </c>
      <c r="AZ988" s="154" t="s">
        <v>6215</v>
      </c>
      <c r="BA988" s="154" t="s">
        <v>6215</v>
      </c>
      <c r="BB988" s="154" t="s">
        <v>6218</v>
      </c>
      <c r="BC988" s="154" t="s">
        <v>11723</v>
      </c>
      <c r="BD988" s="154" t="s">
        <v>11724</v>
      </c>
      <c r="BE988" s="154" t="s">
        <v>6218</v>
      </c>
      <c r="BF988" s="154" t="s">
        <v>10903</v>
      </c>
    </row>
    <row r="989" spans="1:59" x14ac:dyDescent="0.35">
      <c r="A989" s="98" t="s">
        <v>6312</v>
      </c>
      <c r="B989" s="17">
        <v>45155</v>
      </c>
      <c r="C989" s="98" t="s">
        <v>7894</v>
      </c>
      <c r="D989" s="98" t="s">
        <v>6481</v>
      </c>
      <c r="E989" s="98" t="s">
        <v>36</v>
      </c>
      <c r="F989" s="98" t="s">
        <v>6481</v>
      </c>
      <c r="G989" s="98" t="s">
        <v>1248</v>
      </c>
      <c r="H989" s="115">
        <v>2019</v>
      </c>
      <c r="I989" s="98" t="s">
        <v>6214</v>
      </c>
      <c r="J989" s="98" t="s">
        <v>6215</v>
      </c>
      <c r="K989" s="98" t="s">
        <v>6216</v>
      </c>
      <c r="L989" s="98" t="s">
        <v>6218</v>
      </c>
      <c r="M989" s="98" t="s">
        <v>6231</v>
      </c>
      <c r="O989" s="98" t="s">
        <v>6218</v>
      </c>
      <c r="S989" s="107">
        <v>150</v>
      </c>
      <c r="T989" s="98" t="s">
        <v>6215</v>
      </c>
      <c r="V989" s="98" t="s">
        <v>6215</v>
      </c>
      <c r="W989" s="98" t="s">
        <v>6268</v>
      </c>
      <c r="AB989" s="98">
        <v>14</v>
      </c>
      <c r="AC989" s="98" t="s">
        <v>6220</v>
      </c>
      <c r="AD989" s="98" t="s">
        <v>7895</v>
      </c>
      <c r="AJ989" s="18"/>
      <c r="AK989" s="18"/>
      <c r="AN989" s="98" t="s">
        <v>6233</v>
      </c>
      <c r="AP989" s="268">
        <v>5000</v>
      </c>
      <c r="AQ989" s="113">
        <f t="shared" ref="AQ989:AQ994" si="51">(AP989*3)/129.2343</f>
        <v>116.06825742082405</v>
      </c>
      <c r="AR989" s="269">
        <v>6500</v>
      </c>
      <c r="AS989" s="141" t="s">
        <v>6223</v>
      </c>
      <c r="AT989" s="266">
        <v>9000</v>
      </c>
      <c r="AU989" s="269">
        <v>200000</v>
      </c>
      <c r="AV989" s="269">
        <v>30000</v>
      </c>
      <c r="AX989" s="98" t="s">
        <v>6215</v>
      </c>
      <c r="AY989" s="98" t="s">
        <v>6215</v>
      </c>
      <c r="AZ989" s="98" t="s">
        <v>6215</v>
      </c>
      <c r="BA989" s="98" t="s">
        <v>6215</v>
      </c>
      <c r="BB989" s="98" t="s">
        <v>6218</v>
      </c>
      <c r="BD989" s="98" t="s">
        <v>7896</v>
      </c>
      <c r="BF989" s="98" t="s">
        <v>6484</v>
      </c>
      <c r="BG989" s="98" t="s">
        <v>7897</v>
      </c>
    </row>
    <row r="990" spans="1:59" x14ac:dyDescent="0.35">
      <c r="A990" s="98" t="s">
        <v>9264</v>
      </c>
      <c r="B990" s="17">
        <v>45434.698912037034</v>
      </c>
      <c r="C990" t="s">
        <v>3001</v>
      </c>
      <c r="D990" t="s">
        <v>9206</v>
      </c>
      <c r="E990" s="98" t="s">
        <v>956</v>
      </c>
      <c r="F990" t="s">
        <v>6293</v>
      </c>
      <c r="G990" t="s">
        <v>1248</v>
      </c>
      <c r="H990" s="115">
        <v>2008</v>
      </c>
      <c r="I990" t="s">
        <v>6214</v>
      </c>
      <c r="J990" t="s">
        <v>6215</v>
      </c>
      <c r="K990" t="s">
        <v>6216</v>
      </c>
      <c r="L990" t="s">
        <v>6215</v>
      </c>
      <c r="M990" t="s">
        <v>6267</v>
      </c>
      <c r="N990"/>
      <c r="O990" t="s">
        <v>6215</v>
      </c>
      <c r="S990" s="107">
        <v>338</v>
      </c>
      <c r="T990" s="98" t="s">
        <v>6215</v>
      </c>
      <c r="U990" t="s">
        <v>7390</v>
      </c>
      <c r="V990" t="s">
        <v>6215</v>
      </c>
      <c r="W990" t="s">
        <v>6219</v>
      </c>
      <c r="Y990" s="98">
        <v>15</v>
      </c>
      <c r="Z990" s="98">
        <v>15</v>
      </c>
      <c r="AA990" s="98">
        <v>10</v>
      </c>
      <c r="AB990" s="98">
        <f>Y990+Z990+AA990</f>
        <v>40</v>
      </c>
      <c r="AC990" t="s">
        <v>6220</v>
      </c>
      <c r="AD990" t="s">
        <v>9207</v>
      </c>
      <c r="AF990" s="12">
        <v>10</v>
      </c>
      <c r="AG990" s="12">
        <v>10</v>
      </c>
      <c r="AH990" s="12">
        <f>AF990+AG990</f>
        <v>20</v>
      </c>
      <c r="AJ990" s="238">
        <v>30000</v>
      </c>
      <c r="AK990" s="238">
        <v>10000</v>
      </c>
      <c r="AL990" t="s">
        <v>7392</v>
      </c>
      <c r="AM990" t="s">
        <v>6215</v>
      </c>
      <c r="AN990" t="s">
        <v>6233</v>
      </c>
      <c r="AP990" s="113">
        <v>10500</v>
      </c>
      <c r="AQ990" s="113">
        <f t="shared" si="51"/>
        <v>243.74334058373049</v>
      </c>
      <c r="AR990" s="113">
        <v>29500</v>
      </c>
      <c r="AS990" s="141" t="s">
        <v>6223</v>
      </c>
      <c r="AT990" s="307">
        <v>12500</v>
      </c>
      <c r="AU990" s="238">
        <v>700000</v>
      </c>
      <c r="AV990" s="238">
        <v>650000</v>
      </c>
      <c r="AX990" t="s">
        <v>6215</v>
      </c>
      <c r="AY990" t="s">
        <v>6215</v>
      </c>
      <c r="AZ990" t="s">
        <v>6215</v>
      </c>
      <c r="BA990" t="s">
        <v>6215</v>
      </c>
      <c r="BB990" t="s">
        <v>6215</v>
      </c>
      <c r="BC990" t="s">
        <v>9208</v>
      </c>
      <c r="BD990" t="s">
        <v>6774</v>
      </c>
      <c r="BE990" t="s">
        <v>6215</v>
      </c>
      <c r="BF990" t="s">
        <v>9209</v>
      </c>
    </row>
    <row r="991" spans="1:59" x14ac:dyDescent="0.35">
      <c r="A991" s="98" t="s">
        <v>10544</v>
      </c>
      <c r="B991" s="17">
        <v>45635.708043981482</v>
      </c>
      <c r="C991" s="154" t="s">
        <v>3927</v>
      </c>
      <c r="D991" s="154" t="s">
        <v>7826</v>
      </c>
      <c r="E991" s="244" t="s">
        <v>230</v>
      </c>
      <c r="F991" s="154" t="s">
        <v>6481</v>
      </c>
      <c r="G991" s="154" t="s">
        <v>1245</v>
      </c>
      <c r="H991" s="115">
        <v>2022</v>
      </c>
      <c r="I991" s="154" t="s">
        <v>6230</v>
      </c>
      <c r="J991" s="154" t="s">
        <v>6215</v>
      </c>
      <c r="K991" s="154" t="s">
        <v>6216</v>
      </c>
      <c r="L991" s="154" t="s">
        <v>6215</v>
      </c>
      <c r="M991" s="154" t="s">
        <v>6231</v>
      </c>
      <c r="O991" s="154" t="s">
        <v>6218</v>
      </c>
      <c r="Q991" s="243">
        <v>21</v>
      </c>
      <c r="R991" s="243">
        <v>24</v>
      </c>
      <c r="S991" s="107">
        <f>Q991+R991</f>
        <v>45</v>
      </c>
      <c r="T991" s="154" t="s">
        <v>6215</v>
      </c>
      <c r="U991" s="154" t="s">
        <v>8150</v>
      </c>
      <c r="V991" s="154" t="s">
        <v>6218</v>
      </c>
      <c r="W991" s="154" t="s">
        <v>6219</v>
      </c>
      <c r="Y991" s="244">
        <v>4</v>
      </c>
      <c r="Z991" s="244">
        <v>3</v>
      </c>
      <c r="AA991" s="244">
        <v>2</v>
      </c>
      <c r="AB991" s="98">
        <f>SUM(Y991:AA991)</f>
        <v>9</v>
      </c>
      <c r="AC991" s="154" t="s">
        <v>6220</v>
      </c>
      <c r="AD991" s="154" t="s">
        <v>8812</v>
      </c>
      <c r="AF991" s="315">
        <v>1</v>
      </c>
      <c r="AG991" s="315">
        <v>4</v>
      </c>
      <c r="AH991" s="12">
        <f>SUM(AF991:AG991)</f>
        <v>5</v>
      </c>
      <c r="AJ991" s="316">
        <v>15000</v>
      </c>
      <c r="AK991" s="316">
        <v>8000</v>
      </c>
      <c r="AL991" s="154" t="s">
        <v>8267</v>
      </c>
      <c r="AM991" s="154" t="s">
        <v>6215</v>
      </c>
      <c r="AN991" s="154" t="s">
        <v>6233</v>
      </c>
      <c r="AP991" s="316">
        <v>6000</v>
      </c>
      <c r="AQ991" s="113">
        <f t="shared" si="51"/>
        <v>139.28190890498885</v>
      </c>
      <c r="AR991" s="316">
        <v>24000</v>
      </c>
      <c r="AS991" s="141" t="s">
        <v>6223</v>
      </c>
      <c r="AT991" s="316">
        <v>100000</v>
      </c>
      <c r="AU991" s="316">
        <v>500000</v>
      </c>
      <c r="AV991" s="316">
        <v>150000</v>
      </c>
      <c r="AX991" s="154" t="s">
        <v>6215</v>
      </c>
      <c r="AY991" s="154" t="s">
        <v>6215</v>
      </c>
      <c r="AZ991" s="154" t="s">
        <v>6215</v>
      </c>
      <c r="BA991" s="154" t="s">
        <v>6215</v>
      </c>
      <c r="BB991" s="154" t="s">
        <v>6215</v>
      </c>
      <c r="BC991" s="154" t="s">
        <v>6235</v>
      </c>
      <c r="BD991" s="154" t="s">
        <v>10466</v>
      </c>
      <c r="BE991" s="154" t="s">
        <v>6218</v>
      </c>
      <c r="BF991" s="154" t="s">
        <v>6235</v>
      </c>
    </row>
    <row r="992" spans="1:59" x14ac:dyDescent="0.35">
      <c r="A992" s="98" t="s">
        <v>8869</v>
      </c>
      <c r="B992" s="17">
        <v>45363</v>
      </c>
      <c r="C992" t="s">
        <v>3021</v>
      </c>
      <c r="D992" t="s">
        <v>8884</v>
      </c>
      <c r="E992" s="98" t="s">
        <v>32</v>
      </c>
      <c r="F992" t="s">
        <v>6213</v>
      </c>
      <c r="G992" t="s">
        <v>1245</v>
      </c>
      <c r="H992" s="305">
        <v>2015</v>
      </c>
      <c r="I992" t="s">
        <v>6214</v>
      </c>
      <c r="J992" t="s">
        <v>6215</v>
      </c>
      <c r="K992" t="s">
        <v>6216</v>
      </c>
      <c r="L992" t="s">
        <v>6215</v>
      </c>
      <c r="M992" t="s">
        <v>6217</v>
      </c>
      <c r="O992" t="s">
        <v>6215</v>
      </c>
      <c r="S992" s="107">
        <v>118</v>
      </c>
      <c r="T992" s="98" t="s">
        <v>6215</v>
      </c>
      <c r="U992" t="s">
        <v>7390</v>
      </c>
      <c r="V992" t="s">
        <v>6218</v>
      </c>
      <c r="W992" t="s">
        <v>6219</v>
      </c>
      <c r="Y992" s="98">
        <v>3</v>
      </c>
      <c r="Z992" s="98">
        <v>3</v>
      </c>
      <c r="AA992" s="98">
        <v>0</v>
      </c>
      <c r="AB992" s="98">
        <f>SUM(Y992:AA992)</f>
        <v>6</v>
      </c>
      <c r="AC992" t="s">
        <v>6254</v>
      </c>
      <c r="AD992" t="s">
        <v>8431</v>
      </c>
      <c r="AF992" s="12">
        <v>3</v>
      </c>
      <c r="AG992" s="12">
        <v>1</v>
      </c>
      <c r="AH992" s="12">
        <f>SUM(AF992:AG992)</f>
        <v>4</v>
      </c>
      <c r="AJ992" s="238">
        <v>9000</v>
      </c>
      <c r="AK992" s="238">
        <v>7000</v>
      </c>
      <c r="AL992" t="s">
        <v>8267</v>
      </c>
      <c r="AM992" t="s">
        <v>6215</v>
      </c>
      <c r="AN992" t="s">
        <v>6222</v>
      </c>
      <c r="AP992" s="149">
        <v>3500</v>
      </c>
      <c r="AQ992" s="113">
        <f t="shared" si="51"/>
        <v>81.247780194576833</v>
      </c>
      <c r="AR992">
        <v>5000</v>
      </c>
      <c r="AS992" s="141" t="s">
        <v>6223</v>
      </c>
      <c r="AT992" s="96">
        <v>2300</v>
      </c>
      <c r="AU992" s="18">
        <v>1500000</v>
      </c>
      <c r="AV992" s="18">
        <v>100000</v>
      </c>
      <c r="AX992" t="s">
        <v>6215</v>
      </c>
      <c r="AY992" t="s">
        <v>6215</v>
      </c>
      <c r="AZ992" t="s">
        <v>6215</v>
      </c>
      <c r="BA992" t="s">
        <v>6215</v>
      </c>
      <c r="BB992" t="s">
        <v>6215</v>
      </c>
      <c r="BC992" t="s">
        <v>8399</v>
      </c>
      <c r="BD992" t="s">
        <v>6218</v>
      </c>
      <c r="BE992" t="s">
        <v>6218</v>
      </c>
      <c r="BF992" t="s">
        <v>6218</v>
      </c>
    </row>
    <row r="993" spans="1:59" x14ac:dyDescent="0.35">
      <c r="A993" s="98" t="s">
        <v>10344</v>
      </c>
      <c r="B993" s="17">
        <v>45581</v>
      </c>
      <c r="C993" s="154" t="s">
        <v>3230</v>
      </c>
      <c r="D993" s="154" t="s">
        <v>10342</v>
      </c>
      <c r="E993" s="244" t="s">
        <v>32</v>
      </c>
      <c r="F993" s="154" t="s">
        <v>6213</v>
      </c>
      <c r="G993" s="154" t="s">
        <v>1248</v>
      </c>
      <c r="H993" s="115">
        <v>2020</v>
      </c>
      <c r="I993" s="154" t="s">
        <v>6230</v>
      </c>
      <c r="J993" s="154" t="s">
        <v>6215</v>
      </c>
      <c r="K993" s="154" t="s">
        <v>6216</v>
      </c>
      <c r="L993" s="154" t="s">
        <v>6215</v>
      </c>
      <c r="M993" s="154" t="s">
        <v>6217</v>
      </c>
      <c r="O993" s="154" t="s">
        <v>6218</v>
      </c>
      <c r="Q993" s="243">
        <v>50</v>
      </c>
      <c r="R993" s="243">
        <v>80</v>
      </c>
      <c r="S993" s="243">
        <f>Q993+R993</f>
        <v>130</v>
      </c>
      <c r="T993" s="244" t="s">
        <v>6215</v>
      </c>
      <c r="U993" s="154" t="s">
        <v>7390</v>
      </c>
      <c r="V993" s="154" t="s">
        <v>6218</v>
      </c>
      <c r="W993" s="154" t="s">
        <v>6219</v>
      </c>
      <c r="Y993" s="244">
        <v>3</v>
      </c>
      <c r="Z993" s="244">
        <v>4</v>
      </c>
      <c r="AA993" s="244">
        <v>2</v>
      </c>
      <c r="AB993" s="98">
        <f>SUM(Y993:AA993)</f>
        <v>9</v>
      </c>
      <c r="AC993" s="154" t="s">
        <v>6220</v>
      </c>
      <c r="AD993" s="154" t="s">
        <v>10343</v>
      </c>
      <c r="AF993" s="315">
        <v>4</v>
      </c>
      <c r="AG993" s="315">
        <v>5</v>
      </c>
      <c r="AH993" s="12">
        <f>SUM(AF993:AG993)</f>
        <v>9</v>
      </c>
      <c r="AJ993" s="316">
        <v>6000</v>
      </c>
      <c r="AK993" s="316">
        <v>10000</v>
      </c>
      <c r="AL993" s="154" t="s">
        <v>8363</v>
      </c>
      <c r="AM993" s="154" t="s">
        <v>6215</v>
      </c>
      <c r="AN993" s="154" t="s">
        <v>6262</v>
      </c>
      <c r="AP993" s="316">
        <v>4000</v>
      </c>
      <c r="AQ993" s="113">
        <f t="shared" si="51"/>
        <v>92.85460593665924</v>
      </c>
      <c r="AR993" s="316">
        <v>6000</v>
      </c>
      <c r="AS993" s="141" t="s">
        <v>6223</v>
      </c>
      <c r="AT993" s="316">
        <v>3000</v>
      </c>
      <c r="AU993" s="316">
        <v>650000</v>
      </c>
      <c r="AV993" s="316">
        <v>350000</v>
      </c>
      <c r="AX993" s="154" t="s">
        <v>6215</v>
      </c>
      <c r="AY993" s="154" t="s">
        <v>6215</v>
      </c>
      <c r="AZ993" s="154" t="s">
        <v>6215</v>
      </c>
      <c r="BA993" s="154" t="s">
        <v>6215</v>
      </c>
      <c r="BB993" s="154" t="s">
        <v>6218</v>
      </c>
      <c r="BC993" s="154" t="s">
        <v>6845</v>
      </c>
      <c r="BD993" s="154" t="s">
        <v>6892</v>
      </c>
      <c r="BE993" s="154" t="s">
        <v>6215</v>
      </c>
      <c r="BF993" s="154" t="s">
        <v>9687</v>
      </c>
    </row>
    <row r="994" spans="1:59" x14ac:dyDescent="0.35">
      <c r="A994" s="98" t="s">
        <v>7893</v>
      </c>
      <c r="B994" s="17">
        <v>45148.362627314818</v>
      </c>
      <c r="C994" s="98" t="s">
        <v>1096</v>
      </c>
      <c r="D994" s="98" t="s">
        <v>6427</v>
      </c>
      <c r="E994" s="235" t="s">
        <v>14</v>
      </c>
      <c r="F994" s="98" t="s">
        <v>6213</v>
      </c>
      <c r="H994" s="115">
        <v>2009</v>
      </c>
      <c r="I994" s="98" t="s">
        <v>6230</v>
      </c>
      <c r="J994" s="98" t="s">
        <v>6215</v>
      </c>
      <c r="K994" s="98" t="s">
        <v>6216</v>
      </c>
      <c r="L994" s="98" t="s">
        <v>6215</v>
      </c>
      <c r="M994" s="98" t="s">
        <v>6217</v>
      </c>
      <c r="O994" s="98" t="s">
        <v>6215</v>
      </c>
      <c r="Q994" s="107">
        <v>200</v>
      </c>
      <c r="R994" s="107">
        <v>300</v>
      </c>
      <c r="S994" s="107">
        <v>500</v>
      </c>
      <c r="T994" s="98" t="s">
        <v>6215</v>
      </c>
      <c r="V994" s="98" t="s">
        <v>6218</v>
      </c>
      <c r="W994" s="98" t="s">
        <v>6219</v>
      </c>
      <c r="AB994" s="98">
        <v>8</v>
      </c>
      <c r="AC994" s="98" t="s">
        <v>6220</v>
      </c>
      <c r="AD994" s="98" t="s">
        <v>7797</v>
      </c>
      <c r="AJ994" s="18"/>
      <c r="AK994" s="18"/>
      <c r="AN994" s="98" t="s">
        <v>6389</v>
      </c>
      <c r="AP994" s="272">
        <v>6500</v>
      </c>
      <c r="AQ994" s="113">
        <f t="shared" si="51"/>
        <v>150.88873464707126</v>
      </c>
      <c r="AR994" s="273">
        <v>6500</v>
      </c>
      <c r="AS994" s="141" t="s">
        <v>6223</v>
      </c>
      <c r="AT994" s="274">
        <v>2000</v>
      </c>
      <c r="AU994" s="273">
        <v>600000</v>
      </c>
      <c r="AV994" s="273">
        <v>300000</v>
      </c>
      <c r="AX994" s="98" t="s">
        <v>6215</v>
      </c>
      <c r="AY994" s="98" t="s">
        <v>6215</v>
      </c>
      <c r="AZ994" s="98" t="s">
        <v>6215</v>
      </c>
      <c r="BA994" s="98" t="s">
        <v>6215</v>
      </c>
      <c r="BB994" s="98" t="s">
        <v>6215</v>
      </c>
      <c r="BD994" s="98" t="s">
        <v>7798</v>
      </c>
      <c r="BF994" s="98" t="s">
        <v>6235</v>
      </c>
      <c r="BG994" s="98" t="s">
        <v>7799</v>
      </c>
    </row>
    <row r="995" spans="1:59" x14ac:dyDescent="0.35">
      <c r="A995" s="98" t="s">
        <v>11678</v>
      </c>
      <c r="B995" s="117">
        <v>45919.742592592593</v>
      </c>
      <c r="C995" s="154" t="s">
        <v>6092</v>
      </c>
      <c r="D995" s="154" t="s">
        <v>11732</v>
      </c>
      <c r="E995" s="131" t="s">
        <v>285</v>
      </c>
      <c r="F995" s="154" t="s">
        <v>6293</v>
      </c>
      <c r="G995" s="154" t="s">
        <v>1245</v>
      </c>
      <c r="H995" s="115">
        <v>2013</v>
      </c>
      <c r="I995" s="154" t="s">
        <v>6214</v>
      </c>
      <c r="J995" s="154" t="s">
        <v>6215</v>
      </c>
      <c r="K995" s="154" t="s">
        <v>6216</v>
      </c>
      <c r="L995" s="154" t="s">
        <v>6215</v>
      </c>
      <c r="M995" s="154" t="s">
        <v>6267</v>
      </c>
      <c r="O995" s="154" t="s">
        <v>6218</v>
      </c>
      <c r="Q995" s="129">
        <v>204.59405940594058</v>
      </c>
      <c r="R995" s="129">
        <v>215.40594059405942</v>
      </c>
      <c r="S995" s="129">
        <v>420</v>
      </c>
      <c r="T995" s="154" t="s">
        <v>6215</v>
      </c>
      <c r="U995" s="154" t="s">
        <v>7390</v>
      </c>
      <c r="V995" s="154" t="s">
        <v>6215</v>
      </c>
      <c r="W995" s="154" t="s">
        <v>6219</v>
      </c>
      <c r="Y995" s="98">
        <v>12</v>
      </c>
      <c r="Z995" s="98">
        <v>10</v>
      </c>
      <c r="AA995" s="98">
        <v>4</v>
      </c>
      <c r="AB995" s="98">
        <v>26</v>
      </c>
      <c r="AC995" s="154" t="s">
        <v>6246</v>
      </c>
      <c r="AD995" s="154" t="s">
        <v>9409</v>
      </c>
      <c r="AF995" s="12">
        <v>7</v>
      </c>
      <c r="AG995" s="12">
        <v>17</v>
      </c>
      <c r="AH995" s="12">
        <v>24</v>
      </c>
      <c r="AJ995" s="355">
        <v>20000</v>
      </c>
      <c r="AK995" s="355">
        <v>12000</v>
      </c>
      <c r="AL995" s="98" t="s">
        <v>7392</v>
      </c>
      <c r="AM995" s="98" t="s">
        <v>6215</v>
      </c>
      <c r="AN995" s="98" t="s">
        <v>6262</v>
      </c>
      <c r="AP995" s="264">
        <v>8500</v>
      </c>
      <c r="AQ995" s="113">
        <f>(AP995*3)/129.2404</f>
        <v>197.30672452267248</v>
      </c>
      <c r="AR995" s="113">
        <v>16500</v>
      </c>
      <c r="AS995" s="154" t="s">
        <v>6223</v>
      </c>
      <c r="AT995" s="356">
        <v>15000</v>
      </c>
      <c r="AU995" s="356">
        <v>2000</v>
      </c>
      <c r="AV995" s="356">
        <v>450000</v>
      </c>
      <c r="AX995" s="154" t="s">
        <v>6215</v>
      </c>
      <c r="AY995" s="154" t="s">
        <v>6215</v>
      </c>
      <c r="AZ995" s="154" t="s">
        <v>6215</v>
      </c>
      <c r="BA995" s="154" t="s">
        <v>6215</v>
      </c>
      <c r="BB995" s="154" t="s">
        <v>6215</v>
      </c>
      <c r="BC995" s="154" t="s">
        <v>9188</v>
      </c>
      <c r="BD995" s="154" t="s">
        <v>11733</v>
      </c>
      <c r="BE995" s="154" t="s">
        <v>6218</v>
      </c>
      <c r="BF995" s="154" t="s">
        <v>6218</v>
      </c>
    </row>
    <row r="996" spans="1:59" x14ac:dyDescent="0.35">
      <c r="A996" s="98" t="s">
        <v>11558</v>
      </c>
      <c r="B996" s="117">
        <v>45847.671180555553</v>
      </c>
      <c r="C996" s="163" t="s">
        <v>5791</v>
      </c>
      <c r="D996" s="154" t="s">
        <v>11564</v>
      </c>
      <c r="E996" t="s">
        <v>1314</v>
      </c>
      <c r="F996" s="154" t="s">
        <v>6293</v>
      </c>
      <c r="G996" s="154" t="s">
        <v>1245</v>
      </c>
      <c r="H996" s="115">
        <v>2014</v>
      </c>
      <c r="I996" s="154" t="s">
        <v>6294</v>
      </c>
      <c r="J996" s="154" t="s">
        <v>6215</v>
      </c>
      <c r="K996" s="154" t="s">
        <v>6216</v>
      </c>
      <c r="L996" s="154" t="s">
        <v>6215</v>
      </c>
      <c r="M996" s="154" t="s">
        <v>6267</v>
      </c>
      <c r="O996" s="154" t="s">
        <v>6218</v>
      </c>
      <c r="Q996" s="129">
        <v>56</v>
      </c>
      <c r="R996" s="129">
        <v>64</v>
      </c>
      <c r="S996" s="129">
        <v>120</v>
      </c>
      <c r="T996" s="154" t="s">
        <v>6215</v>
      </c>
      <c r="U996" s="154" t="s">
        <v>8150</v>
      </c>
      <c r="V996" s="154" t="s">
        <v>6215</v>
      </c>
      <c r="W996" s="154" t="s">
        <v>6219</v>
      </c>
      <c r="Y996" s="154" t="s">
        <v>6630</v>
      </c>
      <c r="Z996" s="154" t="s">
        <v>6630</v>
      </c>
      <c r="AA996" s="154" t="s">
        <v>6992</v>
      </c>
      <c r="AB996" s="154" t="s">
        <v>8536</v>
      </c>
      <c r="AC996" s="154" t="s">
        <v>6220</v>
      </c>
      <c r="AD996" s="154" t="s">
        <v>9122</v>
      </c>
      <c r="AF996" s="154">
        <v>2</v>
      </c>
      <c r="AG996" s="154">
        <v>7</v>
      </c>
      <c r="AH996" s="154">
        <v>9</v>
      </c>
      <c r="AJ996" s="154">
        <v>10000</v>
      </c>
      <c r="AK996" s="154">
        <v>7000</v>
      </c>
      <c r="AL996" s="154" t="s">
        <v>7392</v>
      </c>
      <c r="AM996" s="154" t="s">
        <v>6215</v>
      </c>
      <c r="AN996" s="154" t="s">
        <v>6262</v>
      </c>
      <c r="AP996" s="354">
        <v>8000</v>
      </c>
      <c r="AQ996" s="113">
        <f>(AP996*3)/129.2394</f>
        <v>185.70188348135324</v>
      </c>
      <c r="AR996" s="354">
        <v>8000</v>
      </c>
      <c r="AS996" s="154" t="s">
        <v>6223</v>
      </c>
      <c r="AT996" s="154">
        <v>15000</v>
      </c>
      <c r="AU996" s="154">
        <v>270000</v>
      </c>
      <c r="AV996" s="154">
        <v>150000</v>
      </c>
      <c r="AX996" s="154" t="s">
        <v>6215</v>
      </c>
      <c r="AY996" s="154" t="s">
        <v>6215</v>
      </c>
      <c r="AZ996" s="154" t="s">
        <v>6218</v>
      </c>
      <c r="BA996" s="154" t="s">
        <v>6215</v>
      </c>
      <c r="BB996" s="154" t="s">
        <v>6215</v>
      </c>
      <c r="BC996" s="154" t="s">
        <v>7311</v>
      </c>
      <c r="BD996" s="154" t="s">
        <v>9955</v>
      </c>
      <c r="BE996" s="154" t="s">
        <v>6218</v>
      </c>
      <c r="BF996" s="154" t="s">
        <v>7311</v>
      </c>
    </row>
    <row r="997" spans="1:59" x14ac:dyDescent="0.35">
      <c r="A997" s="98" t="s">
        <v>11000</v>
      </c>
      <c r="B997" s="117">
        <v>45740.750983796293</v>
      </c>
      <c r="C997" s="154" t="s">
        <v>4668</v>
      </c>
      <c r="D997" s="154" t="s">
        <v>7826</v>
      </c>
      <c r="E997" t="s">
        <v>230</v>
      </c>
      <c r="F997" s="154" t="s">
        <v>6213</v>
      </c>
      <c r="G997" s="154" t="s">
        <v>1245</v>
      </c>
      <c r="H997" s="115">
        <v>2011</v>
      </c>
      <c r="I997" s="154" t="s">
        <v>6214</v>
      </c>
      <c r="J997" s="154" t="s">
        <v>6215</v>
      </c>
      <c r="K997" s="154" t="s">
        <v>6216</v>
      </c>
      <c r="L997" s="154" t="s">
        <v>6215</v>
      </c>
      <c r="M997" s="154" t="s">
        <v>6267</v>
      </c>
      <c r="O997" s="154" t="s">
        <v>6215</v>
      </c>
      <c r="Q997" s="107">
        <v>109</v>
      </c>
      <c r="R997" s="107">
        <v>145</v>
      </c>
      <c r="S997" s="107">
        <v>254</v>
      </c>
      <c r="T997" s="154" t="s">
        <v>6215</v>
      </c>
      <c r="U997" s="154" t="s">
        <v>7390</v>
      </c>
      <c r="V997" s="154" t="s">
        <v>6218</v>
      </c>
      <c r="W997" s="154" t="s">
        <v>6219</v>
      </c>
      <c r="Y997" s="98">
        <v>3</v>
      </c>
      <c r="Z997" s="98">
        <v>5</v>
      </c>
      <c r="AA997" s="98">
        <v>2</v>
      </c>
      <c r="AB997" s="98">
        <f>Y997+Z997+AA997</f>
        <v>10</v>
      </c>
      <c r="AC997" s="154" t="s">
        <v>6220</v>
      </c>
      <c r="AD997" s="154" t="s">
        <v>7465</v>
      </c>
      <c r="AF997" s="315">
        <v>5</v>
      </c>
      <c r="AG997" s="315">
        <v>8</v>
      </c>
      <c r="AH997" s="12">
        <f>SUM(AF997:AG997)</f>
        <v>13</v>
      </c>
      <c r="AJ997" s="316">
        <v>40000</v>
      </c>
      <c r="AK997" s="316">
        <v>14000</v>
      </c>
      <c r="AL997" s="154" t="s">
        <v>8267</v>
      </c>
      <c r="AM997" s="154" t="s">
        <v>6215</v>
      </c>
      <c r="AN997" s="154" t="s">
        <v>6262</v>
      </c>
      <c r="AP997" s="316">
        <v>7900</v>
      </c>
      <c r="AQ997" s="113">
        <f t="shared" ref="AQ997:AQ1016" si="52">(AP997*3)/129.2343</f>
        <v>183.387846724902</v>
      </c>
      <c r="AR997" s="316">
        <v>15500</v>
      </c>
      <c r="AS997" s="141" t="s">
        <v>6223</v>
      </c>
      <c r="AT997" s="316">
        <v>230000</v>
      </c>
      <c r="AU997" s="316">
        <v>200000</v>
      </c>
      <c r="AV997" s="316">
        <v>100000</v>
      </c>
      <c r="AX997" s="154" t="s">
        <v>6215</v>
      </c>
      <c r="AY997" s="154" t="s">
        <v>6215</v>
      </c>
      <c r="AZ997" s="154" t="s">
        <v>6215</v>
      </c>
      <c r="BA997" s="154" t="s">
        <v>6215</v>
      </c>
      <c r="BB997" s="154" t="s">
        <v>6218</v>
      </c>
      <c r="BC997" s="154" t="s">
        <v>6235</v>
      </c>
      <c r="BD997" s="154" t="s">
        <v>8916</v>
      </c>
      <c r="BE997" s="154" t="s">
        <v>6218</v>
      </c>
      <c r="BF997" s="154" t="s">
        <v>6235</v>
      </c>
    </row>
    <row r="998" spans="1:59" x14ac:dyDescent="0.35">
      <c r="A998" s="98" t="s">
        <v>7796</v>
      </c>
      <c r="B998" s="17">
        <v>45209.456631944398</v>
      </c>
      <c r="C998" s="365" t="s">
        <v>1304</v>
      </c>
      <c r="D998" s="141" t="s">
        <v>8125</v>
      </c>
      <c r="E998" s="141" t="s">
        <v>24</v>
      </c>
      <c r="F998" s="141" t="s">
        <v>6213</v>
      </c>
      <c r="G998" s="141" t="s">
        <v>1248</v>
      </c>
      <c r="H998" s="115">
        <v>2013</v>
      </c>
      <c r="I998" s="141" t="s">
        <v>6230</v>
      </c>
      <c r="J998" s="141" t="s">
        <v>6215</v>
      </c>
      <c r="K998" s="141" t="s">
        <v>6216</v>
      </c>
      <c r="L998" s="141" t="s">
        <v>6215</v>
      </c>
      <c r="M998" s="141" t="s">
        <v>6231</v>
      </c>
      <c r="N998" s="141"/>
      <c r="O998" s="141" t="s">
        <v>6215</v>
      </c>
      <c r="S998" s="237">
        <v>104</v>
      </c>
      <c r="T998" s="141" t="s">
        <v>6215</v>
      </c>
      <c r="U998" s="141" t="s">
        <v>6474</v>
      </c>
      <c r="V998" s="141" t="s">
        <v>6218</v>
      </c>
      <c r="W998" s="141" t="s">
        <v>6268</v>
      </c>
      <c r="Y998" s="98">
        <v>0</v>
      </c>
      <c r="Z998" s="98">
        <v>0</v>
      </c>
      <c r="AA998" s="98">
        <v>0</v>
      </c>
      <c r="AB998" s="141">
        <v>8</v>
      </c>
      <c r="AC998" s="141" t="s">
        <v>6254</v>
      </c>
      <c r="AD998" s="141" t="s">
        <v>6760</v>
      </c>
      <c r="AJ998" s="18"/>
      <c r="AK998" s="18"/>
      <c r="AM998" s="141" t="s">
        <v>6215</v>
      </c>
      <c r="AN998" s="141" t="s">
        <v>6262</v>
      </c>
      <c r="AP998" s="264">
        <v>4700</v>
      </c>
      <c r="AQ998" s="113">
        <f t="shared" si="52"/>
        <v>109.1041619755746</v>
      </c>
      <c r="AR998" s="18">
        <v>6500</v>
      </c>
      <c r="AS998" s="141" t="s">
        <v>6223</v>
      </c>
      <c r="AT998" s="96"/>
      <c r="AU998" s="18"/>
      <c r="AV998" s="18"/>
      <c r="AX998" s="141" t="s">
        <v>6218</v>
      </c>
      <c r="AY998" s="141" t="s">
        <v>6218</v>
      </c>
      <c r="AZ998" s="141" t="s">
        <v>6215</v>
      </c>
      <c r="BA998" s="141" t="s">
        <v>6218</v>
      </c>
      <c r="BB998" s="141" t="s">
        <v>6218</v>
      </c>
      <c r="BC998" s="141" t="s">
        <v>8126</v>
      </c>
      <c r="BD998" s="141" t="s">
        <v>7327</v>
      </c>
      <c r="BE998" s="141" t="s">
        <v>6218</v>
      </c>
      <c r="BF998" s="141" t="s">
        <v>6760</v>
      </c>
      <c r="BG998" s="98" t="s">
        <v>8127</v>
      </c>
    </row>
    <row r="999" spans="1:59" x14ac:dyDescent="0.35">
      <c r="A999" s="98" t="s">
        <v>8124</v>
      </c>
      <c r="B999" s="289">
        <v>45252.471759259301</v>
      </c>
      <c r="C999" s="242" t="s">
        <v>8394</v>
      </c>
      <c r="D999" s="242" t="s">
        <v>6345</v>
      </c>
      <c r="E999" s="244" t="s">
        <v>261</v>
      </c>
      <c r="F999" s="242" t="s">
        <v>6286</v>
      </c>
      <c r="G999" s="242" t="s">
        <v>1245</v>
      </c>
      <c r="H999" s="276">
        <v>2005</v>
      </c>
      <c r="I999" s="242" t="s">
        <v>6214</v>
      </c>
      <c r="J999" s="242" t="s">
        <v>6215</v>
      </c>
      <c r="K999" s="242" t="s">
        <v>6216</v>
      </c>
      <c r="L999" s="242" t="s">
        <v>6218</v>
      </c>
      <c r="M999" s="242" t="s">
        <v>6231</v>
      </c>
      <c r="N999" s="242"/>
      <c r="O999" s="242" t="s">
        <v>6218</v>
      </c>
      <c r="S999" s="241">
        <v>362</v>
      </c>
      <c r="T999" s="242" t="s">
        <v>6215</v>
      </c>
      <c r="U999" s="242" t="s">
        <v>7390</v>
      </c>
      <c r="V999" s="242" t="s">
        <v>6215</v>
      </c>
      <c r="W999" s="242" t="s">
        <v>6219</v>
      </c>
      <c r="Y999" s="242">
        <v>8</v>
      </c>
      <c r="Z999" s="242">
        <v>8</v>
      </c>
      <c r="AA999" s="242">
        <v>0</v>
      </c>
      <c r="AB999" s="242">
        <v>16</v>
      </c>
      <c r="AC999" s="242" t="s">
        <v>6220</v>
      </c>
      <c r="AD999" s="242" t="s">
        <v>8395</v>
      </c>
      <c r="AF999" s="290">
        <v>7</v>
      </c>
      <c r="AG999" s="290">
        <v>23</v>
      </c>
      <c r="AH999" s="290">
        <v>30</v>
      </c>
      <c r="AJ999" s="269">
        <v>13000</v>
      </c>
      <c r="AK999" s="269">
        <v>40000</v>
      </c>
      <c r="AL999" s="242" t="s">
        <v>7392</v>
      </c>
      <c r="AM999" s="242" t="s">
        <v>6215</v>
      </c>
      <c r="AN999" s="242" t="s">
        <v>6233</v>
      </c>
      <c r="AP999" s="268">
        <v>6500</v>
      </c>
      <c r="AQ999" s="113">
        <f t="shared" si="52"/>
        <v>150.88873464707126</v>
      </c>
      <c r="AR999" s="269">
        <v>12500</v>
      </c>
      <c r="AS999" s="141" t="s">
        <v>6223</v>
      </c>
      <c r="AT999" s="266">
        <v>12500</v>
      </c>
      <c r="AU999" s="269">
        <v>1000000</v>
      </c>
      <c r="AV999" s="269">
        <v>700000</v>
      </c>
      <c r="AX999" s="242" t="s">
        <v>6215</v>
      </c>
      <c r="AY999" s="242" t="s">
        <v>6215</v>
      </c>
      <c r="AZ999" s="242" t="s">
        <v>6215</v>
      </c>
      <c r="BA999" s="242" t="s">
        <v>6215</v>
      </c>
      <c r="BB999" s="242" t="s">
        <v>6218</v>
      </c>
      <c r="BC999" s="242" t="s">
        <v>6271</v>
      </c>
      <c r="BD999" s="242" t="s">
        <v>6281</v>
      </c>
      <c r="BE999" s="242" t="s">
        <v>6218</v>
      </c>
      <c r="BF999" s="242" t="s">
        <v>6235</v>
      </c>
      <c r="BG999" s="98" t="s">
        <v>8396</v>
      </c>
    </row>
    <row r="1000" spans="1:59" x14ac:dyDescent="0.35">
      <c r="A1000" s="98" t="s">
        <v>9740</v>
      </c>
      <c r="B1000" s="17">
        <v>45481.724212962959</v>
      </c>
      <c r="C1000" t="s">
        <v>2606</v>
      </c>
      <c r="D1000" t="s">
        <v>9600</v>
      </c>
      <c r="E1000" s="98" t="s">
        <v>2605</v>
      </c>
      <c r="F1000" t="s">
        <v>7666</v>
      </c>
      <c r="G1000" t="s">
        <v>1248</v>
      </c>
      <c r="H1000" s="115">
        <v>2016</v>
      </c>
      <c r="I1000" t="s">
        <v>6294</v>
      </c>
      <c r="J1000" t="s">
        <v>6215</v>
      </c>
      <c r="K1000" t="s">
        <v>6216</v>
      </c>
      <c r="L1000" t="s">
        <v>6215</v>
      </c>
      <c r="M1000" t="s">
        <v>6267</v>
      </c>
      <c r="O1000" t="s">
        <v>6218</v>
      </c>
      <c r="S1000" s="107">
        <v>153</v>
      </c>
      <c r="T1000" s="98" t="s">
        <v>6215</v>
      </c>
      <c r="U1000" t="s">
        <v>6474</v>
      </c>
      <c r="V1000" t="s">
        <v>6215</v>
      </c>
      <c r="W1000" t="s">
        <v>6268</v>
      </c>
      <c r="Y1000" s="98">
        <v>3</v>
      </c>
      <c r="Z1000" s="98">
        <v>3</v>
      </c>
      <c r="AA1000" s="98">
        <v>1</v>
      </c>
      <c r="AB1000" s="98">
        <f>Y1000+Z1000+AA1000</f>
        <v>7</v>
      </c>
      <c r="AC1000" t="s">
        <v>6220</v>
      </c>
      <c r="AD1000" t="s">
        <v>9601</v>
      </c>
      <c r="AF1000" s="12">
        <v>2</v>
      </c>
      <c r="AG1000" s="12">
        <v>5</v>
      </c>
      <c r="AH1000" s="12">
        <f>AF1000+AG1000</f>
        <v>7</v>
      </c>
      <c r="AJ1000" s="238">
        <v>9000</v>
      </c>
      <c r="AK1000" s="238">
        <v>15000</v>
      </c>
      <c r="AL1000" t="s">
        <v>6474</v>
      </c>
      <c r="AM1000" t="s">
        <v>6215</v>
      </c>
      <c r="AN1000" t="s">
        <v>6262</v>
      </c>
      <c r="AP1000" s="238">
        <v>4500</v>
      </c>
      <c r="AQ1000" s="113">
        <f t="shared" si="52"/>
        <v>104.46143167874165</v>
      </c>
      <c r="AR1000" s="238">
        <v>1500</v>
      </c>
      <c r="AS1000" s="141" t="s">
        <v>6223</v>
      </c>
      <c r="AT1000" s="238">
        <v>306000</v>
      </c>
      <c r="AU1000" s="238">
        <v>125000</v>
      </c>
      <c r="AV1000" s="238">
        <v>90000</v>
      </c>
      <c r="AX1000" t="s">
        <v>6215</v>
      </c>
      <c r="AY1000" t="s">
        <v>6215</v>
      </c>
      <c r="AZ1000" t="s">
        <v>6215</v>
      </c>
      <c r="BA1000" t="s">
        <v>6215</v>
      </c>
      <c r="BB1000" t="s">
        <v>6218</v>
      </c>
      <c r="BC1000" t="s">
        <v>9602</v>
      </c>
      <c r="BD1000" t="s">
        <v>9602</v>
      </c>
      <c r="BE1000" t="s">
        <v>6218</v>
      </c>
      <c r="BF1000" t="s">
        <v>9602</v>
      </c>
    </row>
    <row r="1001" spans="1:59" x14ac:dyDescent="0.35">
      <c r="A1001" s="98" t="s">
        <v>9216</v>
      </c>
      <c r="B1001" s="17">
        <v>45435.724490740744</v>
      </c>
      <c r="C1001" t="s">
        <v>2274</v>
      </c>
      <c r="D1001" t="s">
        <v>9214</v>
      </c>
      <c r="E1001" s="98" t="s">
        <v>1816</v>
      </c>
      <c r="F1001" t="s">
        <v>6684</v>
      </c>
      <c r="G1001" t="s">
        <v>1245</v>
      </c>
      <c r="H1001" s="115">
        <v>2014</v>
      </c>
      <c r="I1001" t="s">
        <v>6230</v>
      </c>
      <c r="J1001" t="s">
        <v>6215</v>
      </c>
      <c r="K1001" t="s">
        <v>6216</v>
      </c>
      <c r="L1001" t="s">
        <v>6215</v>
      </c>
      <c r="M1001" t="s">
        <v>6217</v>
      </c>
      <c r="N1001"/>
      <c r="O1001" t="s">
        <v>6218</v>
      </c>
      <c r="S1001" s="107">
        <v>192</v>
      </c>
      <c r="T1001" s="98" t="s">
        <v>6215</v>
      </c>
      <c r="U1001" t="s">
        <v>7390</v>
      </c>
      <c r="V1001" t="s">
        <v>6215</v>
      </c>
      <c r="W1001" t="s">
        <v>6219</v>
      </c>
      <c r="Y1001" s="98">
        <v>4</v>
      </c>
      <c r="Z1001" s="98">
        <v>4</v>
      </c>
      <c r="AA1001" s="98">
        <v>0</v>
      </c>
      <c r="AB1001" s="98">
        <f>Y1001+Z1001+AA1001</f>
        <v>8</v>
      </c>
      <c r="AC1001" t="s">
        <v>6220</v>
      </c>
      <c r="AD1001" t="s">
        <v>7993</v>
      </c>
      <c r="AF1001" s="12">
        <v>4</v>
      </c>
      <c r="AG1001" s="12">
        <v>6</v>
      </c>
      <c r="AH1001" s="12">
        <f>AF1001+AG1001</f>
        <v>10</v>
      </c>
      <c r="AJ1001" s="238">
        <v>12000</v>
      </c>
      <c r="AK1001" s="238">
        <v>6000</v>
      </c>
      <c r="AL1001" t="s">
        <v>7392</v>
      </c>
      <c r="AM1001" t="s">
        <v>6215</v>
      </c>
      <c r="AN1001" t="s">
        <v>6262</v>
      </c>
      <c r="AP1001" s="113">
        <v>3800</v>
      </c>
      <c r="AQ1001" s="113">
        <f t="shared" si="52"/>
        <v>88.211875639826275</v>
      </c>
      <c r="AR1001" s="113">
        <v>13500</v>
      </c>
      <c r="AS1001" s="141" t="s">
        <v>6223</v>
      </c>
      <c r="AT1001" s="307">
        <v>12000</v>
      </c>
      <c r="AU1001" s="238">
        <v>210000</v>
      </c>
      <c r="AV1001" s="238">
        <v>70000</v>
      </c>
      <c r="AX1001" t="s">
        <v>6218</v>
      </c>
      <c r="AY1001" t="s">
        <v>6215</v>
      </c>
      <c r="AZ1001" t="s">
        <v>6215</v>
      </c>
      <c r="BA1001" t="s">
        <v>6218</v>
      </c>
      <c r="BB1001" t="s">
        <v>6215</v>
      </c>
      <c r="BC1001" t="s">
        <v>9215</v>
      </c>
      <c r="BD1001" t="s">
        <v>6774</v>
      </c>
      <c r="BE1001" t="s">
        <v>6218</v>
      </c>
      <c r="BF1001" t="s">
        <v>6218</v>
      </c>
    </row>
    <row r="1002" spans="1:59" x14ac:dyDescent="0.35">
      <c r="A1002" s="98" t="s">
        <v>10930</v>
      </c>
      <c r="B1002" s="17">
        <v>45695.681817129633</v>
      </c>
      <c r="C1002" s="154" t="s">
        <v>4177</v>
      </c>
      <c r="D1002" s="154" t="s">
        <v>10831</v>
      </c>
      <c r="E1002" s="244" t="s">
        <v>230</v>
      </c>
      <c r="F1002" s="154" t="s">
        <v>6394</v>
      </c>
      <c r="G1002" s="154" t="s">
        <v>1245</v>
      </c>
      <c r="H1002" s="115">
        <v>2010</v>
      </c>
      <c r="I1002" s="154" t="s">
        <v>6294</v>
      </c>
      <c r="J1002" s="154" t="s">
        <v>6218</v>
      </c>
      <c r="K1002" s="154" t="s">
        <v>6216</v>
      </c>
      <c r="L1002" s="154" t="s">
        <v>6215</v>
      </c>
      <c r="M1002" s="154" t="s">
        <v>6217</v>
      </c>
      <c r="O1002" s="154" t="s">
        <v>6218</v>
      </c>
      <c r="Q1002" s="243"/>
      <c r="R1002" s="243"/>
      <c r="S1002" s="243">
        <v>140</v>
      </c>
      <c r="T1002" s="154" t="s">
        <v>6215</v>
      </c>
      <c r="U1002" s="154" t="s">
        <v>7390</v>
      </c>
      <c r="V1002" s="154" t="s">
        <v>6218</v>
      </c>
      <c r="W1002" s="154" t="s">
        <v>6219</v>
      </c>
      <c r="Y1002" s="244">
        <v>1</v>
      </c>
      <c r="Z1002" s="244">
        <v>1</v>
      </c>
      <c r="AA1002" s="244">
        <v>2</v>
      </c>
      <c r="AB1002" s="98">
        <f>SUM(Y1002:AA1002)</f>
        <v>4</v>
      </c>
      <c r="AC1002" s="154" t="s">
        <v>6254</v>
      </c>
      <c r="AD1002" s="154" t="s">
        <v>7993</v>
      </c>
      <c r="AF1002" s="315">
        <v>2</v>
      </c>
      <c r="AG1002" s="315">
        <v>5</v>
      </c>
      <c r="AH1002" s="12">
        <f>SUM(AF1002:AG1002)</f>
        <v>7</v>
      </c>
      <c r="AJ1002" s="316">
        <v>10000</v>
      </c>
      <c r="AK1002" s="316">
        <v>7000</v>
      </c>
      <c r="AL1002" s="154" t="s">
        <v>8267</v>
      </c>
      <c r="AM1002" s="154" t="s">
        <v>6215</v>
      </c>
      <c r="AN1002" s="154" t="s">
        <v>6233</v>
      </c>
      <c r="AP1002" s="316">
        <v>3000</v>
      </c>
      <c r="AQ1002" s="113">
        <f t="shared" si="52"/>
        <v>69.640954452494427</v>
      </c>
      <c r="AR1002" s="316">
        <v>6000</v>
      </c>
      <c r="AS1002" s="141" t="s">
        <v>6223</v>
      </c>
      <c r="AT1002" s="316">
        <v>6000</v>
      </c>
      <c r="AU1002" s="316">
        <v>150000</v>
      </c>
      <c r="AV1002" s="316">
        <v>75000</v>
      </c>
      <c r="AX1002" s="154" t="s">
        <v>6215</v>
      </c>
      <c r="AY1002" s="154" t="s">
        <v>6215</v>
      </c>
      <c r="AZ1002" s="154" t="s">
        <v>6215</v>
      </c>
      <c r="BA1002" s="154" t="s">
        <v>6215</v>
      </c>
      <c r="BB1002" s="154" t="s">
        <v>6215</v>
      </c>
      <c r="BC1002" s="154" t="s">
        <v>10832</v>
      </c>
      <c r="BD1002" s="154" t="s">
        <v>10833</v>
      </c>
      <c r="BE1002" s="154" t="s">
        <v>6218</v>
      </c>
      <c r="BF1002" s="154" t="s">
        <v>8110</v>
      </c>
    </row>
    <row r="1003" spans="1:59" x14ac:dyDescent="0.35">
      <c r="A1003" s="98" t="s">
        <v>8393</v>
      </c>
      <c r="B1003" s="17">
        <v>45164.528229166666</v>
      </c>
      <c r="C1003" s="98" t="s">
        <v>566</v>
      </c>
      <c r="D1003" s="98" t="s">
        <v>7952</v>
      </c>
      <c r="E1003" s="244" t="s">
        <v>871</v>
      </c>
      <c r="F1003" s="98" t="s">
        <v>6334</v>
      </c>
      <c r="G1003" s="98" t="s">
        <v>1248</v>
      </c>
      <c r="H1003" s="115">
        <v>2013</v>
      </c>
      <c r="I1003" s="98" t="s">
        <v>6294</v>
      </c>
      <c r="J1003" s="98" t="s">
        <v>6215</v>
      </c>
      <c r="K1003" s="98" t="s">
        <v>6216</v>
      </c>
      <c r="L1003" s="98" t="s">
        <v>6218</v>
      </c>
      <c r="M1003" s="98" t="s">
        <v>6231</v>
      </c>
      <c r="O1003" s="98" t="s">
        <v>6218</v>
      </c>
      <c r="S1003" s="107">
        <v>167</v>
      </c>
      <c r="T1003" s="98" t="s">
        <v>6215</v>
      </c>
      <c r="V1003" s="98" t="s">
        <v>6215</v>
      </c>
      <c r="W1003" s="98" t="s">
        <v>6268</v>
      </c>
      <c r="AB1003" s="98">
        <v>16</v>
      </c>
      <c r="AC1003" s="98" t="s">
        <v>6220</v>
      </c>
      <c r="AD1003" s="98" t="s">
        <v>7953</v>
      </c>
      <c r="AJ1003" s="18"/>
      <c r="AK1003" s="18"/>
      <c r="AM1003" s="98" t="s">
        <v>6215</v>
      </c>
      <c r="AN1003" s="98" t="s">
        <v>6262</v>
      </c>
      <c r="AP1003" s="264">
        <v>5600</v>
      </c>
      <c r="AQ1003" s="113">
        <f t="shared" si="52"/>
        <v>129.99644831132292</v>
      </c>
      <c r="AR1003" s="18">
        <v>22000</v>
      </c>
      <c r="AS1003" s="141" t="s">
        <v>6223</v>
      </c>
      <c r="AT1003" s="96"/>
      <c r="AU1003" s="18"/>
      <c r="AV1003" s="18"/>
      <c r="AX1003" s="98" t="s">
        <v>6215</v>
      </c>
      <c r="AY1003" s="98" t="s">
        <v>6215</v>
      </c>
      <c r="AZ1003" s="98" t="s">
        <v>6215</v>
      </c>
      <c r="BA1003" s="98" t="s">
        <v>6215</v>
      </c>
      <c r="BB1003" s="98" t="s">
        <v>6215</v>
      </c>
      <c r="BD1003" s="98" t="s">
        <v>7901</v>
      </c>
      <c r="BF1003" s="98" t="s">
        <v>6235</v>
      </c>
      <c r="BG1003" s="98" t="s">
        <v>7954</v>
      </c>
    </row>
    <row r="1004" spans="1:59" x14ac:dyDescent="0.35">
      <c r="A1004" s="98" t="s">
        <v>8820</v>
      </c>
      <c r="B1004" s="17">
        <v>45343.646539351852</v>
      </c>
      <c r="C1004" s="98" t="s">
        <v>1760</v>
      </c>
      <c r="D1004" s="98" t="s">
        <v>6293</v>
      </c>
      <c r="E1004" s="244" t="s">
        <v>420</v>
      </c>
      <c r="F1004" s="98" t="s">
        <v>6293</v>
      </c>
      <c r="G1004" s="98" t="s">
        <v>1245</v>
      </c>
      <c r="H1004" s="115">
        <v>2018</v>
      </c>
      <c r="I1004" s="98" t="s">
        <v>6214</v>
      </c>
      <c r="J1004" s="98" t="s">
        <v>6218</v>
      </c>
      <c r="K1004" s="98" t="s">
        <v>6216</v>
      </c>
      <c r="L1004" s="98" t="s">
        <v>6218</v>
      </c>
      <c r="M1004" s="98" t="s">
        <v>6231</v>
      </c>
      <c r="O1004" s="98" t="s">
        <v>6218</v>
      </c>
      <c r="S1004" s="107">
        <v>250</v>
      </c>
      <c r="T1004" s="98" t="s">
        <v>6215</v>
      </c>
      <c r="U1004" s="98" t="s">
        <v>7390</v>
      </c>
      <c r="V1004" s="98" t="s">
        <v>6215</v>
      </c>
      <c r="W1004" s="98" t="s">
        <v>6268</v>
      </c>
      <c r="Y1004" s="98">
        <v>2</v>
      </c>
      <c r="Z1004" s="98">
        <v>4</v>
      </c>
      <c r="AA1004" s="98">
        <v>0</v>
      </c>
      <c r="AB1004" s="98">
        <f>SUM(Y1004:AA1004)</f>
        <v>6</v>
      </c>
      <c r="AC1004" s="98" t="s">
        <v>6246</v>
      </c>
      <c r="AD1004" s="98" t="s">
        <v>8783</v>
      </c>
      <c r="AF1004" s="12">
        <v>4</v>
      </c>
      <c r="AG1004" s="12">
        <v>6</v>
      </c>
      <c r="AH1004" s="12">
        <f>SUM(AF1004:AG1004)</f>
        <v>10</v>
      </c>
      <c r="AJ1004" s="18">
        <v>7000</v>
      </c>
      <c r="AK1004" s="18">
        <v>4000</v>
      </c>
      <c r="AL1004" s="98" t="s">
        <v>7392</v>
      </c>
      <c r="AM1004" s="98" t="s">
        <v>6215</v>
      </c>
      <c r="AN1004" s="98" t="s">
        <v>6262</v>
      </c>
      <c r="AP1004" s="149">
        <v>4000</v>
      </c>
      <c r="AQ1004" s="113">
        <f t="shared" si="52"/>
        <v>92.85460593665924</v>
      </c>
      <c r="AR1004" s="18">
        <v>6500</v>
      </c>
      <c r="AS1004" s="141" t="s">
        <v>6223</v>
      </c>
      <c r="AT1004" s="298">
        <v>60000</v>
      </c>
      <c r="AU1004" s="18">
        <v>120000</v>
      </c>
      <c r="AV1004" s="18">
        <v>80000</v>
      </c>
      <c r="AX1004" s="98" t="s">
        <v>6215</v>
      </c>
      <c r="AY1004" s="98" t="s">
        <v>6215</v>
      </c>
      <c r="AZ1004" s="98" t="s">
        <v>6215</v>
      </c>
      <c r="BA1004" s="98" t="s">
        <v>6215</v>
      </c>
      <c r="BB1004" s="98" t="s">
        <v>6215</v>
      </c>
      <c r="BC1004" s="98" t="s">
        <v>8784</v>
      </c>
      <c r="BD1004" s="98" t="s">
        <v>8785</v>
      </c>
      <c r="BE1004" s="98" t="s">
        <v>6218</v>
      </c>
      <c r="BF1004" s="98" t="s">
        <v>6235</v>
      </c>
      <c r="BG1004" s="98" t="s">
        <v>8786</v>
      </c>
    </row>
    <row r="1005" spans="1:59" x14ac:dyDescent="0.35">
      <c r="A1005" s="98" t="s">
        <v>10072</v>
      </c>
      <c r="B1005" s="17">
        <v>45513.700844907406</v>
      </c>
      <c r="C1005" s="154" t="s">
        <v>2862</v>
      </c>
      <c r="D1005" s="154" t="s">
        <v>10058</v>
      </c>
      <c r="E1005" s="244" t="s">
        <v>2861</v>
      </c>
      <c r="F1005" s="154" t="s">
        <v>6725</v>
      </c>
      <c r="G1005" s="154" t="s">
        <v>1248</v>
      </c>
      <c r="H1005" s="115">
        <v>2018</v>
      </c>
      <c r="I1005" s="154" t="s">
        <v>6294</v>
      </c>
      <c r="J1005" s="154" t="s">
        <v>6215</v>
      </c>
      <c r="K1005" s="154" t="s">
        <v>6216</v>
      </c>
      <c r="L1005" s="154" t="s">
        <v>6218</v>
      </c>
      <c r="M1005" s="154" t="s">
        <v>6231</v>
      </c>
      <c r="O1005" s="154" t="s">
        <v>6218</v>
      </c>
      <c r="Q1005" s="243">
        <v>40</v>
      </c>
      <c r="R1005" s="243">
        <v>56</v>
      </c>
      <c r="S1005" s="243">
        <f>Q1005+R1005</f>
        <v>96</v>
      </c>
      <c r="T1005" s="244" t="s">
        <v>6215</v>
      </c>
      <c r="U1005" s="154" t="s">
        <v>6474</v>
      </c>
      <c r="V1005" s="154" t="s">
        <v>6218</v>
      </c>
      <c r="W1005" s="154" t="s">
        <v>6219</v>
      </c>
      <c r="Y1005" s="244">
        <v>1</v>
      </c>
      <c r="Z1005" s="244">
        <v>1</v>
      </c>
      <c r="AA1005" s="244">
        <v>2</v>
      </c>
      <c r="AB1005" s="98">
        <f>Y1005+Z1005+AA1005</f>
        <v>4</v>
      </c>
      <c r="AC1005" s="154" t="s">
        <v>6474</v>
      </c>
      <c r="AD1005" s="154" t="s">
        <v>10059</v>
      </c>
      <c r="AF1005" s="315">
        <v>1</v>
      </c>
      <c r="AG1005" s="315">
        <v>5</v>
      </c>
      <c r="AH1005" s="12">
        <f>AF1005+AG1005</f>
        <v>6</v>
      </c>
      <c r="AJ1005" s="316">
        <v>6000</v>
      </c>
      <c r="AK1005" s="316">
        <v>4000</v>
      </c>
      <c r="AL1005" s="154" t="s">
        <v>6474</v>
      </c>
      <c r="AM1005" s="154" t="s">
        <v>6215</v>
      </c>
      <c r="AN1005" s="154" t="s">
        <v>6262</v>
      </c>
      <c r="AP1005" s="316">
        <v>4000</v>
      </c>
      <c r="AQ1005" s="113">
        <f t="shared" si="52"/>
        <v>92.85460593665924</v>
      </c>
      <c r="AR1005" s="316">
        <v>6000</v>
      </c>
      <c r="AS1005" s="141" t="s">
        <v>6223</v>
      </c>
      <c r="AT1005" s="317">
        <v>4000</v>
      </c>
      <c r="AU1005" s="317">
        <v>400000</v>
      </c>
      <c r="AV1005" s="317">
        <v>30000</v>
      </c>
      <c r="AW1005" s="154"/>
      <c r="AX1005" s="154" t="s">
        <v>6215</v>
      </c>
      <c r="AY1005" s="154" t="s">
        <v>6215</v>
      </c>
      <c r="AZ1005" s="154" t="s">
        <v>6215</v>
      </c>
      <c r="BA1005" s="154" t="s">
        <v>6215</v>
      </c>
      <c r="BB1005" s="154" t="s">
        <v>6215</v>
      </c>
      <c r="BC1005" s="154" t="s">
        <v>10060</v>
      </c>
      <c r="BD1005" s="154" t="s">
        <v>10061</v>
      </c>
      <c r="BE1005" s="154" t="s">
        <v>6215</v>
      </c>
      <c r="BF1005" s="154" t="s">
        <v>10062</v>
      </c>
    </row>
    <row r="1006" spans="1:59" x14ac:dyDescent="0.35">
      <c r="A1006" s="98" t="s">
        <v>7951</v>
      </c>
      <c r="B1006" s="17">
        <v>45155.633831018517</v>
      </c>
      <c r="C1006" s="98" t="s">
        <v>2183</v>
      </c>
      <c r="D1006" t="s">
        <v>7904</v>
      </c>
      <c r="E1006" s="235" t="s">
        <v>420</v>
      </c>
      <c r="F1006" t="s">
        <v>6293</v>
      </c>
      <c r="G1006" t="s">
        <v>1245</v>
      </c>
      <c r="H1006" s="115">
        <v>2012</v>
      </c>
      <c r="I1006" s="98" t="s">
        <v>6214</v>
      </c>
      <c r="J1006" s="98" t="s">
        <v>6215</v>
      </c>
      <c r="K1006" s="98" t="s">
        <v>6216</v>
      </c>
      <c r="L1006" s="98" t="s">
        <v>6218</v>
      </c>
      <c r="M1006" s="98" t="s">
        <v>6231</v>
      </c>
      <c r="O1006" s="98" t="s">
        <v>6218</v>
      </c>
      <c r="S1006" s="107">
        <v>298</v>
      </c>
      <c r="T1006" s="98" t="s">
        <v>6215</v>
      </c>
      <c r="V1006" s="98" t="s">
        <v>6215</v>
      </c>
      <c r="W1006" s="98" t="s">
        <v>6219</v>
      </c>
      <c r="AB1006" s="98">
        <v>18</v>
      </c>
      <c r="AC1006" s="98" t="s">
        <v>6220</v>
      </c>
      <c r="AD1006" s="98" t="s">
        <v>6297</v>
      </c>
      <c r="AJ1006" s="18"/>
      <c r="AK1006" s="18"/>
      <c r="AN1006" s="98" t="s">
        <v>6262</v>
      </c>
      <c r="AP1006" s="268">
        <v>6500</v>
      </c>
      <c r="AQ1006" s="113">
        <f t="shared" si="52"/>
        <v>150.88873464707126</v>
      </c>
      <c r="AR1006" s="269">
        <v>14000</v>
      </c>
      <c r="AS1006" s="141" t="s">
        <v>6223</v>
      </c>
      <c r="AT1006" s="266">
        <v>50000</v>
      </c>
      <c r="AU1006" s="269">
        <v>200000</v>
      </c>
      <c r="AV1006" s="269">
        <v>80000</v>
      </c>
      <c r="AX1006" s="98" t="s">
        <v>6215</v>
      </c>
      <c r="AY1006" s="98" t="s">
        <v>6215</v>
      </c>
      <c r="AZ1006" s="98" t="s">
        <v>6215</v>
      </c>
      <c r="BA1006" s="98" t="s">
        <v>6215</v>
      </c>
      <c r="BB1006" s="98" t="s">
        <v>6215</v>
      </c>
      <c r="BD1006" s="98" t="s">
        <v>6234</v>
      </c>
      <c r="BF1006" s="98" t="s">
        <v>6299</v>
      </c>
      <c r="BG1006" s="98" t="s">
        <v>7905</v>
      </c>
    </row>
    <row r="1007" spans="1:59" x14ac:dyDescent="0.35">
      <c r="A1007" s="98" t="s">
        <v>7903</v>
      </c>
      <c r="B1007" s="17">
        <v>45114.526238425926</v>
      </c>
      <c r="C1007" s="98" t="s">
        <v>1008</v>
      </c>
      <c r="D1007" s="98" t="s">
        <v>7228</v>
      </c>
      <c r="E1007" s="98" t="s">
        <v>32</v>
      </c>
      <c r="F1007" s="98" t="s">
        <v>6213</v>
      </c>
      <c r="G1007" s="98" t="s">
        <v>1245</v>
      </c>
      <c r="H1007" s="115">
        <v>2002</v>
      </c>
      <c r="I1007" s="98" t="s">
        <v>6230</v>
      </c>
      <c r="J1007" s="98" t="s">
        <v>6215</v>
      </c>
      <c r="K1007" s="98" t="s">
        <v>6216</v>
      </c>
      <c r="L1007" s="98" t="s">
        <v>6215</v>
      </c>
      <c r="M1007" s="98" t="s">
        <v>6217</v>
      </c>
      <c r="O1007" s="98" t="s">
        <v>6218</v>
      </c>
      <c r="S1007" s="107">
        <v>1000</v>
      </c>
      <c r="T1007" s="98" t="s">
        <v>6215</v>
      </c>
      <c r="V1007" s="98" t="s">
        <v>6218</v>
      </c>
      <c r="W1007" s="98" t="s">
        <v>6268</v>
      </c>
      <c r="AB1007" s="98">
        <v>16</v>
      </c>
      <c r="AC1007" s="98" t="s">
        <v>6220</v>
      </c>
      <c r="AD1007" s="98" t="s">
        <v>7229</v>
      </c>
      <c r="AJ1007" s="18"/>
      <c r="AK1007" s="18"/>
      <c r="AM1007" s="98" t="s">
        <v>6215</v>
      </c>
      <c r="AN1007" s="98" t="s">
        <v>6262</v>
      </c>
      <c r="AP1007" s="264">
        <v>6500</v>
      </c>
      <c r="AQ1007" s="113">
        <f t="shared" si="52"/>
        <v>150.88873464707126</v>
      </c>
      <c r="AR1007" s="18">
        <v>8500</v>
      </c>
      <c r="AS1007" s="141" t="s">
        <v>6223</v>
      </c>
      <c r="AT1007" s="96"/>
      <c r="AU1007" s="18">
        <v>2786900</v>
      </c>
      <c r="AV1007" s="18"/>
      <c r="AX1007" s="98" t="s">
        <v>6218</v>
      </c>
      <c r="AY1007" s="98" t="s">
        <v>6215</v>
      </c>
      <c r="AZ1007" s="98" t="s">
        <v>6215</v>
      </c>
      <c r="BA1007" s="98" t="s">
        <v>6215</v>
      </c>
      <c r="BB1007" s="98" t="s">
        <v>6218</v>
      </c>
      <c r="BD1007" s="98" t="s">
        <v>6234</v>
      </c>
      <c r="BF1007" s="98" t="s">
        <v>6235</v>
      </c>
      <c r="BG1007" s="98" t="s">
        <v>7230</v>
      </c>
    </row>
    <row r="1008" spans="1:59" x14ac:dyDescent="0.35">
      <c r="A1008" s="98" t="s">
        <v>11003</v>
      </c>
      <c r="B1008" s="117">
        <v>45740.708298611113</v>
      </c>
      <c r="C1008" s="154" t="s">
        <v>4654</v>
      </c>
      <c r="D1008" s="154" t="s">
        <v>11058</v>
      </c>
      <c r="E1008" s="244" t="s">
        <v>131</v>
      </c>
      <c r="F1008" s="154" t="s">
        <v>6581</v>
      </c>
      <c r="G1008" s="154" t="s">
        <v>1245</v>
      </c>
      <c r="H1008" s="115">
        <v>2011</v>
      </c>
      <c r="I1008" s="154" t="s">
        <v>6214</v>
      </c>
      <c r="J1008" s="154" t="s">
        <v>6215</v>
      </c>
      <c r="K1008" s="154" t="s">
        <v>6216</v>
      </c>
      <c r="L1008" s="154" t="s">
        <v>6215</v>
      </c>
      <c r="M1008" s="154" t="s">
        <v>6267</v>
      </c>
      <c r="O1008" s="154" t="s">
        <v>6215</v>
      </c>
      <c r="Q1008" s="107">
        <v>14</v>
      </c>
      <c r="R1008" s="107">
        <v>24</v>
      </c>
      <c r="S1008" s="107">
        <v>38</v>
      </c>
      <c r="T1008" s="154" t="s">
        <v>6215</v>
      </c>
      <c r="U1008" s="154" t="s">
        <v>6474</v>
      </c>
      <c r="V1008" s="154" t="s">
        <v>6218</v>
      </c>
      <c r="W1008" s="154" t="s">
        <v>6268</v>
      </c>
      <c r="Y1008" s="98">
        <v>1</v>
      </c>
      <c r="Z1008" s="98">
        <v>1</v>
      </c>
      <c r="AA1008" s="98">
        <v>2</v>
      </c>
      <c r="AB1008" s="98">
        <f>Y1008+Z1008+AA1008</f>
        <v>4</v>
      </c>
      <c r="AC1008" s="154" t="s">
        <v>6220</v>
      </c>
      <c r="AD1008" s="154" t="s">
        <v>9058</v>
      </c>
      <c r="AF1008" s="315">
        <v>1</v>
      </c>
      <c r="AG1008" s="315">
        <v>3</v>
      </c>
      <c r="AH1008" s="12">
        <f>SUM(AF1008:AG1008)</f>
        <v>4</v>
      </c>
      <c r="AJ1008" s="316">
        <v>7000</v>
      </c>
      <c r="AK1008" s="316">
        <v>6000</v>
      </c>
      <c r="AL1008" s="154" t="s">
        <v>8267</v>
      </c>
      <c r="AM1008" s="154" t="s">
        <v>6215</v>
      </c>
      <c r="AN1008" s="154" t="s">
        <v>6262</v>
      </c>
      <c r="AP1008" s="316">
        <v>3000</v>
      </c>
      <c r="AQ1008" s="113">
        <f t="shared" si="52"/>
        <v>69.640954452494427</v>
      </c>
      <c r="AR1008" s="316">
        <v>4000</v>
      </c>
      <c r="AS1008" s="141" t="s">
        <v>6223</v>
      </c>
      <c r="AT1008" s="316">
        <v>4000</v>
      </c>
      <c r="AU1008" s="316">
        <v>40000</v>
      </c>
      <c r="AV1008" s="316">
        <v>40000</v>
      </c>
      <c r="AX1008" s="154" t="s">
        <v>6215</v>
      </c>
      <c r="AY1008" s="154" t="s">
        <v>6215</v>
      </c>
      <c r="AZ1008" s="154" t="s">
        <v>6215</v>
      </c>
      <c r="BA1008" s="154" t="s">
        <v>6215</v>
      </c>
      <c r="BB1008" s="154" t="s">
        <v>6218</v>
      </c>
      <c r="BC1008" s="154" t="s">
        <v>8686</v>
      </c>
      <c r="BD1008" s="154" t="s">
        <v>11059</v>
      </c>
      <c r="BE1008" s="154" t="s">
        <v>6218</v>
      </c>
      <c r="BF1008" s="154" t="s">
        <v>6218</v>
      </c>
    </row>
    <row r="1009" spans="1:59" x14ac:dyDescent="0.35">
      <c r="A1009" s="98" t="s">
        <v>9527</v>
      </c>
      <c r="B1009" s="17">
        <v>45465.522905092592</v>
      </c>
      <c r="C1009" t="s">
        <v>9472</v>
      </c>
      <c r="D1009" t="s">
        <v>8430</v>
      </c>
      <c r="E1009" s="244" t="s">
        <v>268</v>
      </c>
      <c r="F1009" t="s">
        <v>6334</v>
      </c>
      <c r="G1009" t="s">
        <v>1245</v>
      </c>
      <c r="H1009" s="115">
        <v>2008</v>
      </c>
      <c r="I1009" t="s">
        <v>6214</v>
      </c>
      <c r="J1009" t="s">
        <v>6215</v>
      </c>
      <c r="K1009" t="s">
        <v>6216</v>
      </c>
      <c r="L1009" t="s">
        <v>6215</v>
      </c>
      <c r="M1009" t="s">
        <v>6267</v>
      </c>
      <c r="O1009" t="s">
        <v>6215</v>
      </c>
      <c r="P1009"/>
      <c r="Q1009" s="107">
        <v>157</v>
      </c>
      <c r="R1009" s="107">
        <v>199</v>
      </c>
      <c r="S1009" s="107">
        <f>SUM(Q1009:R1009)</f>
        <v>356</v>
      </c>
      <c r="T1009" s="98" t="s">
        <v>6215</v>
      </c>
      <c r="U1009" t="s">
        <v>7390</v>
      </c>
      <c r="V1009" t="s">
        <v>6215</v>
      </c>
      <c r="W1009" t="s">
        <v>6219</v>
      </c>
      <c r="Y1009" s="98">
        <v>5</v>
      </c>
      <c r="Z1009" s="98">
        <v>5</v>
      </c>
      <c r="AA1009" s="98">
        <v>2</v>
      </c>
      <c r="AB1009" s="98">
        <f>SUM(Y1009:AA1009)</f>
        <v>12</v>
      </c>
      <c r="AC1009" t="s">
        <v>6220</v>
      </c>
      <c r="AD1009" t="s">
        <v>8402</v>
      </c>
      <c r="AF1009" s="12">
        <v>7</v>
      </c>
      <c r="AG1009" s="12">
        <v>8</v>
      </c>
      <c r="AH1009" s="12">
        <f>AF1009+AG1009</f>
        <v>15</v>
      </c>
      <c r="AJ1009" s="238">
        <v>15000</v>
      </c>
      <c r="AK1009" s="238">
        <v>7000</v>
      </c>
      <c r="AL1009" t="s">
        <v>8251</v>
      </c>
      <c r="AM1009" t="s">
        <v>6215</v>
      </c>
      <c r="AN1009" t="s">
        <v>6262</v>
      </c>
      <c r="AP1009" s="238">
        <v>7000</v>
      </c>
      <c r="AQ1009" s="113">
        <f t="shared" si="52"/>
        <v>162.49556038915367</v>
      </c>
      <c r="AR1009" s="238">
        <v>7500</v>
      </c>
      <c r="AS1009" s="141" t="s">
        <v>6223</v>
      </c>
      <c r="AT1009" s="282">
        <v>10000</v>
      </c>
      <c r="AU1009" s="283">
        <v>600000</v>
      </c>
      <c r="AV1009" s="283">
        <v>265000</v>
      </c>
      <c r="AX1009" t="s">
        <v>6215</v>
      </c>
      <c r="AY1009" t="s">
        <v>6215</v>
      </c>
      <c r="AZ1009" t="s">
        <v>6215</v>
      </c>
      <c r="BA1009" t="s">
        <v>6215</v>
      </c>
      <c r="BB1009" t="s">
        <v>6215</v>
      </c>
      <c r="BC1009" t="s">
        <v>8140</v>
      </c>
      <c r="BD1009" t="s">
        <v>9473</v>
      </c>
      <c r="BE1009" t="s">
        <v>6218</v>
      </c>
      <c r="BF1009" t="s">
        <v>6235</v>
      </c>
    </row>
    <row r="1010" spans="1:59" x14ac:dyDescent="0.35">
      <c r="A1010" s="98" t="s">
        <v>7227</v>
      </c>
      <c r="B1010" s="17">
        <v>44985.451284722221</v>
      </c>
      <c r="C1010" s="98" t="s">
        <v>535</v>
      </c>
      <c r="D1010" s="98" t="s">
        <v>6356</v>
      </c>
      <c r="E1010" s="98" t="s">
        <v>306</v>
      </c>
      <c r="F1010" s="98" t="s">
        <v>6334</v>
      </c>
      <c r="G1010" s="98" t="s">
        <v>1245</v>
      </c>
      <c r="H1010" s="115">
        <v>2016</v>
      </c>
      <c r="I1010" s="98" t="s">
        <v>6230</v>
      </c>
      <c r="J1010" s="98" t="s">
        <v>6215</v>
      </c>
      <c r="K1010" s="98" t="s">
        <v>6216</v>
      </c>
      <c r="L1010" s="98" t="s">
        <v>6215</v>
      </c>
      <c r="M1010" s="98" t="s">
        <v>6267</v>
      </c>
      <c r="O1010" s="98" t="s">
        <v>6215</v>
      </c>
      <c r="S1010" s="107">
        <v>155</v>
      </c>
      <c r="T1010" s="98" t="s">
        <v>6215</v>
      </c>
      <c r="V1010" s="98" t="s">
        <v>6218</v>
      </c>
      <c r="W1010" s="98" t="s">
        <v>6268</v>
      </c>
      <c r="AB1010" s="98">
        <v>5</v>
      </c>
      <c r="AC1010" s="98" t="s">
        <v>6220</v>
      </c>
      <c r="AD1010" s="98" t="s">
        <v>6357</v>
      </c>
      <c r="AJ1010" s="18"/>
      <c r="AK1010" s="18"/>
      <c r="AM1010" s="98" t="s">
        <v>6215</v>
      </c>
      <c r="AN1010" s="98" t="s">
        <v>6262</v>
      </c>
      <c r="AP1010" s="264">
        <v>4500</v>
      </c>
      <c r="AQ1010" s="113">
        <f t="shared" si="52"/>
        <v>104.46143167874165</v>
      </c>
      <c r="AR1010" s="18">
        <v>12000</v>
      </c>
      <c r="AS1010" s="141" t="s">
        <v>6223</v>
      </c>
      <c r="AT1010" s="96"/>
      <c r="AU1010" s="18"/>
      <c r="AV1010" s="18"/>
      <c r="AX1010" s="98" t="s">
        <v>6215</v>
      </c>
      <c r="AY1010" s="98" t="s">
        <v>6215</v>
      </c>
      <c r="AZ1010" s="98" t="s">
        <v>6215</v>
      </c>
      <c r="BA1010" s="98" t="s">
        <v>6215</v>
      </c>
      <c r="BB1010" s="98" t="s">
        <v>6218</v>
      </c>
      <c r="BD1010" s="98" t="s">
        <v>6234</v>
      </c>
      <c r="BF1010" s="98" t="s">
        <v>6358</v>
      </c>
      <c r="BG1010" s="98" t="s">
        <v>6359</v>
      </c>
    </row>
    <row r="1011" spans="1:59" x14ac:dyDescent="0.35">
      <c r="A1011" s="98" t="s">
        <v>9175</v>
      </c>
      <c r="B1011" s="17">
        <v>45429.774351851855</v>
      </c>
      <c r="C1011" t="s">
        <v>2252</v>
      </c>
      <c r="D1011" t="s">
        <v>9192</v>
      </c>
      <c r="E1011" s="244" t="s">
        <v>603</v>
      </c>
      <c r="F1011" t="s">
        <v>6469</v>
      </c>
      <c r="G1011" t="s">
        <v>1248</v>
      </c>
      <c r="H1011" s="115">
        <v>2012</v>
      </c>
      <c r="I1011" t="s">
        <v>6294</v>
      </c>
      <c r="J1011" t="s">
        <v>6218</v>
      </c>
      <c r="K1011" t="s">
        <v>6216</v>
      </c>
      <c r="L1011" t="s">
        <v>6215</v>
      </c>
      <c r="M1011" t="s">
        <v>6415</v>
      </c>
      <c r="N1011"/>
      <c r="O1011" t="s">
        <v>6218</v>
      </c>
      <c r="S1011" s="107">
        <v>260</v>
      </c>
      <c r="T1011" s="98" t="s">
        <v>6215</v>
      </c>
      <c r="U1011" t="s">
        <v>7390</v>
      </c>
      <c r="V1011" t="s">
        <v>6215</v>
      </c>
      <c r="W1011" t="s">
        <v>6219</v>
      </c>
      <c r="Y1011" s="98">
        <v>3</v>
      </c>
      <c r="Z1011" s="98">
        <v>3</v>
      </c>
      <c r="AA1011" s="98">
        <v>0</v>
      </c>
      <c r="AB1011" s="98">
        <f>Y1011+Z1011+AA1011</f>
        <v>6</v>
      </c>
      <c r="AC1011" t="s">
        <v>6246</v>
      </c>
      <c r="AD1011" t="s">
        <v>7993</v>
      </c>
      <c r="AF1011" s="12">
        <v>6</v>
      </c>
      <c r="AG1011" s="12">
        <v>6</v>
      </c>
      <c r="AH1011" s="12">
        <f>AF1011+AG1011</f>
        <v>12</v>
      </c>
      <c r="AJ1011" s="238">
        <v>10000</v>
      </c>
      <c r="AK1011" s="238">
        <v>5000</v>
      </c>
      <c r="AL1011" t="s">
        <v>7392</v>
      </c>
      <c r="AM1011" t="s">
        <v>6215</v>
      </c>
      <c r="AN1011" t="s">
        <v>6248</v>
      </c>
      <c r="AP1011" s="113">
        <v>4500</v>
      </c>
      <c r="AQ1011" s="113">
        <f t="shared" si="52"/>
        <v>104.46143167874165</v>
      </c>
      <c r="AR1011" s="113">
        <v>13000</v>
      </c>
      <c r="AS1011" s="141" t="s">
        <v>6223</v>
      </c>
      <c r="AT1011" s="306">
        <v>200000</v>
      </c>
      <c r="AU1011" s="238">
        <v>433000</v>
      </c>
      <c r="AV1011" s="238">
        <v>383000</v>
      </c>
      <c r="AX1011" t="s">
        <v>6215</v>
      </c>
      <c r="AY1011" t="s">
        <v>6215</v>
      </c>
      <c r="AZ1011" t="s">
        <v>6215</v>
      </c>
      <c r="BA1011" t="s">
        <v>6215</v>
      </c>
      <c r="BB1011" t="s">
        <v>6215</v>
      </c>
      <c r="BC1011" t="s">
        <v>9193</v>
      </c>
      <c r="BD1011" t="s">
        <v>9194</v>
      </c>
      <c r="BE1011" t="s">
        <v>6215</v>
      </c>
      <c r="BF1011" t="s">
        <v>9195</v>
      </c>
    </row>
    <row r="1012" spans="1:59" x14ac:dyDescent="0.35">
      <c r="A1012" s="98" t="s">
        <v>6355</v>
      </c>
      <c r="B1012" s="17">
        <v>45226.5686921296</v>
      </c>
      <c r="C1012" s="141" t="s">
        <v>1284</v>
      </c>
      <c r="D1012" t="s">
        <v>8190</v>
      </c>
      <c r="E1012" s="141" t="s">
        <v>230</v>
      </c>
      <c r="F1012" s="141" t="s">
        <v>6394</v>
      </c>
      <c r="G1012" s="141" t="s">
        <v>1245</v>
      </c>
      <c r="H1012" s="115">
        <v>2020</v>
      </c>
      <c r="I1012" s="141" t="s">
        <v>6230</v>
      </c>
      <c r="J1012" s="141" t="s">
        <v>6215</v>
      </c>
      <c r="K1012" s="141" t="s">
        <v>6216</v>
      </c>
      <c r="L1012" s="141" t="s">
        <v>6215</v>
      </c>
      <c r="M1012" s="141" t="s">
        <v>6267</v>
      </c>
      <c r="N1012" s="141"/>
      <c r="O1012" s="141" t="s">
        <v>6218</v>
      </c>
      <c r="S1012" s="237">
        <v>150</v>
      </c>
      <c r="T1012" s="141" t="s">
        <v>6215</v>
      </c>
      <c r="U1012" s="141" t="s">
        <v>7390</v>
      </c>
      <c r="V1012" s="141" t="s">
        <v>6218</v>
      </c>
      <c r="W1012" s="141" t="s">
        <v>6219</v>
      </c>
      <c r="Y1012" s="98">
        <v>3</v>
      </c>
      <c r="Z1012" s="98">
        <v>4</v>
      </c>
      <c r="AA1012" s="98">
        <v>3</v>
      </c>
      <c r="AB1012" s="141">
        <v>10</v>
      </c>
      <c r="AC1012" s="141" t="s">
        <v>6254</v>
      </c>
      <c r="AD1012" s="141" t="s">
        <v>8191</v>
      </c>
      <c r="AJ1012" s="18"/>
      <c r="AK1012" s="18"/>
      <c r="AM1012" s="141" t="s">
        <v>6215</v>
      </c>
      <c r="AN1012" s="141" t="s">
        <v>6262</v>
      </c>
      <c r="AP1012" s="264">
        <v>6500</v>
      </c>
      <c r="AQ1012" s="113">
        <f t="shared" si="52"/>
        <v>150.88873464707126</v>
      </c>
      <c r="AR1012" s="18">
        <v>8650</v>
      </c>
      <c r="AS1012" s="141" t="s">
        <v>6223</v>
      </c>
      <c r="AT1012" s="96"/>
      <c r="AU1012" s="18"/>
      <c r="AV1012" s="18"/>
      <c r="AX1012" s="141" t="s">
        <v>6215</v>
      </c>
      <c r="AY1012" s="141" t="s">
        <v>6215</v>
      </c>
      <c r="AZ1012" s="141" t="s">
        <v>6215</v>
      </c>
      <c r="BA1012" s="141" t="s">
        <v>6215</v>
      </c>
      <c r="BB1012" s="141" t="s">
        <v>6215</v>
      </c>
      <c r="BC1012" s="141" t="s">
        <v>8192</v>
      </c>
      <c r="BD1012" s="141" t="s">
        <v>8193</v>
      </c>
      <c r="BE1012" s="141" t="s">
        <v>6218</v>
      </c>
      <c r="BF1012" s="141" t="s">
        <v>6845</v>
      </c>
      <c r="BG1012" s="98" t="s">
        <v>8194</v>
      </c>
    </row>
    <row r="1013" spans="1:59" x14ac:dyDescent="0.35">
      <c r="A1013" s="98" t="s">
        <v>9200</v>
      </c>
      <c r="B1013" s="17">
        <v>45442.762071759258</v>
      </c>
      <c r="C1013" t="s">
        <v>3048</v>
      </c>
      <c r="D1013" t="s">
        <v>8900</v>
      </c>
      <c r="E1013" s="244" t="s">
        <v>306</v>
      </c>
      <c r="F1013" t="s">
        <v>6334</v>
      </c>
      <c r="G1013" t="s">
        <v>1245</v>
      </c>
      <c r="H1013" s="115">
        <v>2008</v>
      </c>
      <c r="I1013" t="s">
        <v>6214</v>
      </c>
      <c r="J1013" t="s">
        <v>6215</v>
      </c>
      <c r="K1013" t="s">
        <v>6216</v>
      </c>
      <c r="L1013" t="s">
        <v>6215</v>
      </c>
      <c r="M1013" t="s">
        <v>6217</v>
      </c>
      <c r="N1013"/>
      <c r="O1013" t="s">
        <v>6215</v>
      </c>
      <c r="S1013" s="107">
        <v>250</v>
      </c>
      <c r="T1013" s="98" t="s">
        <v>6215</v>
      </c>
      <c r="U1013" t="s">
        <v>8150</v>
      </c>
      <c r="V1013" t="s">
        <v>6215</v>
      </c>
      <c r="W1013" t="s">
        <v>6268</v>
      </c>
      <c r="Y1013" s="98">
        <v>6</v>
      </c>
      <c r="Z1013" s="98">
        <v>5</v>
      </c>
      <c r="AA1013" s="98">
        <v>2</v>
      </c>
      <c r="AB1013" s="98">
        <f>Y1013+Z1013+AA1013</f>
        <v>13</v>
      </c>
      <c r="AC1013" t="s">
        <v>6220</v>
      </c>
      <c r="AD1013" t="s">
        <v>9023</v>
      </c>
      <c r="AF1013" s="12">
        <v>5</v>
      </c>
      <c r="AG1013" s="12">
        <v>4</v>
      </c>
      <c r="AH1013" s="12">
        <f>AF1013+AG1013</f>
        <v>9</v>
      </c>
      <c r="AJ1013" s="238">
        <v>15000</v>
      </c>
      <c r="AK1013" s="238">
        <v>50000</v>
      </c>
      <c r="AL1013" t="s">
        <v>8267</v>
      </c>
      <c r="AM1013" t="s">
        <v>6215</v>
      </c>
      <c r="AN1013" t="s">
        <v>6262</v>
      </c>
      <c r="AP1013" s="113">
        <v>6000</v>
      </c>
      <c r="AQ1013" s="113">
        <f t="shared" si="52"/>
        <v>139.28190890498885</v>
      </c>
      <c r="AR1013" s="113">
        <v>6000</v>
      </c>
      <c r="AS1013" s="141" t="s">
        <v>6223</v>
      </c>
      <c r="AT1013" s="307">
        <v>34</v>
      </c>
      <c r="AU1013" s="238">
        <v>200000</v>
      </c>
      <c r="AV1013" s="238">
        <v>80000</v>
      </c>
      <c r="AX1013" t="s">
        <v>6215</v>
      </c>
      <c r="AY1013" t="s">
        <v>6215</v>
      </c>
      <c r="AZ1013" t="s">
        <v>6215</v>
      </c>
      <c r="BA1013" t="s">
        <v>6215</v>
      </c>
      <c r="BB1013" t="s">
        <v>6215</v>
      </c>
      <c r="BC1013" t="s">
        <v>9250</v>
      </c>
      <c r="BD1013" t="s">
        <v>6892</v>
      </c>
      <c r="BE1013" t="s">
        <v>6218</v>
      </c>
      <c r="BF1013" t="s">
        <v>6235</v>
      </c>
    </row>
    <row r="1014" spans="1:59" x14ac:dyDescent="0.35">
      <c r="A1014" s="98" t="s">
        <v>9306</v>
      </c>
      <c r="B1014" s="17">
        <v>45463.659849537034</v>
      </c>
      <c r="C1014" t="s">
        <v>2471</v>
      </c>
      <c r="D1014" t="s">
        <v>9426</v>
      </c>
      <c r="E1014" s="98" t="s">
        <v>237</v>
      </c>
      <c r="F1014" t="s">
        <v>6531</v>
      </c>
      <c r="G1014" t="s">
        <v>1245</v>
      </c>
      <c r="H1014" s="115">
        <v>2018</v>
      </c>
      <c r="I1014" t="s">
        <v>6230</v>
      </c>
      <c r="J1014" t="s">
        <v>6215</v>
      </c>
      <c r="K1014" t="s">
        <v>6216</v>
      </c>
      <c r="L1014" t="s">
        <v>6218</v>
      </c>
      <c r="M1014" t="s">
        <v>6231</v>
      </c>
      <c r="O1014" t="s">
        <v>6218</v>
      </c>
      <c r="P1014"/>
      <c r="S1014" s="107">
        <v>54</v>
      </c>
      <c r="T1014" s="98" t="s">
        <v>6215</v>
      </c>
      <c r="U1014" t="s">
        <v>7390</v>
      </c>
      <c r="V1014" t="s">
        <v>6215</v>
      </c>
      <c r="W1014" t="s">
        <v>6219</v>
      </c>
      <c r="Y1014" s="98">
        <v>3</v>
      </c>
      <c r="Z1014" s="98">
        <v>3</v>
      </c>
      <c r="AA1014" s="98">
        <v>0</v>
      </c>
      <c r="AB1014" s="98">
        <f>SUM(Y1014:AA1014)</f>
        <v>6</v>
      </c>
      <c r="AC1014" t="s">
        <v>6220</v>
      </c>
      <c r="AD1014" t="s">
        <v>9427</v>
      </c>
      <c r="AF1014" s="12">
        <v>3</v>
      </c>
      <c r="AG1014" s="12">
        <v>2</v>
      </c>
      <c r="AH1014" s="12">
        <f>AF1014+AG1014</f>
        <v>5</v>
      </c>
      <c r="AJ1014" s="238">
        <v>10000</v>
      </c>
      <c r="AK1014" s="238">
        <v>7000</v>
      </c>
      <c r="AL1014" t="s">
        <v>8267</v>
      </c>
      <c r="AM1014" t="s">
        <v>6215</v>
      </c>
      <c r="AN1014" t="s">
        <v>6262</v>
      </c>
      <c r="AP1014" s="238">
        <v>4500</v>
      </c>
      <c r="AQ1014" s="113">
        <f t="shared" si="52"/>
        <v>104.46143167874165</v>
      </c>
      <c r="AR1014" s="238">
        <v>8800</v>
      </c>
      <c r="AS1014" s="141" t="s">
        <v>6223</v>
      </c>
      <c r="AT1014" s="282">
        <v>1500</v>
      </c>
      <c r="AU1014" s="283">
        <v>150000</v>
      </c>
      <c r="AV1014" s="283">
        <v>80000</v>
      </c>
      <c r="AX1014" t="s">
        <v>6215</v>
      </c>
      <c r="AY1014" t="s">
        <v>6215</v>
      </c>
      <c r="AZ1014" t="s">
        <v>6215</v>
      </c>
      <c r="BA1014" t="s">
        <v>6215</v>
      </c>
      <c r="BB1014" t="s">
        <v>6215</v>
      </c>
      <c r="BC1014" t="s">
        <v>9428</v>
      </c>
      <c r="BD1014" t="s">
        <v>9271</v>
      </c>
      <c r="BE1014" t="s">
        <v>6218</v>
      </c>
      <c r="BF1014" t="s">
        <v>6215</v>
      </c>
    </row>
    <row r="1015" spans="1:59" x14ac:dyDescent="0.35">
      <c r="A1015" s="98" t="s">
        <v>8189</v>
      </c>
      <c r="B1015" s="17">
        <v>45107.494039351855</v>
      </c>
      <c r="C1015" s="98" t="s">
        <v>995</v>
      </c>
      <c r="D1015" s="141" t="s">
        <v>7162</v>
      </c>
      <c r="E1015" s="98" t="s">
        <v>549</v>
      </c>
      <c r="F1015" s="98" t="s">
        <v>6286</v>
      </c>
      <c r="G1015" s="98" t="s">
        <v>1245</v>
      </c>
      <c r="H1015" s="115">
        <v>2015</v>
      </c>
      <c r="I1015" s="98" t="s">
        <v>6214</v>
      </c>
      <c r="J1015" s="98" t="s">
        <v>6218</v>
      </c>
      <c r="K1015" s="98" t="s">
        <v>6245</v>
      </c>
      <c r="L1015" s="98" t="s">
        <v>6218</v>
      </c>
      <c r="M1015" s="98" t="s">
        <v>6231</v>
      </c>
      <c r="O1015" s="98" t="s">
        <v>6218</v>
      </c>
      <c r="S1015" s="107">
        <v>189</v>
      </c>
      <c r="T1015" s="98" t="s">
        <v>6215</v>
      </c>
      <c r="V1015" s="98" t="s">
        <v>6218</v>
      </c>
      <c r="W1015" s="98" t="s">
        <v>6268</v>
      </c>
      <c r="AB1015" s="98">
        <v>4</v>
      </c>
      <c r="AC1015" s="98" t="s">
        <v>6220</v>
      </c>
      <c r="AD1015" s="98" t="s">
        <v>7163</v>
      </c>
      <c r="AJ1015" s="18"/>
      <c r="AK1015" s="18"/>
      <c r="AM1015" s="98" t="s">
        <v>6215</v>
      </c>
      <c r="AN1015" s="98" t="s">
        <v>6262</v>
      </c>
      <c r="AP1015" s="264">
        <v>6500</v>
      </c>
      <c r="AQ1015" s="113">
        <f t="shared" si="52"/>
        <v>150.88873464707126</v>
      </c>
      <c r="AR1015" s="18">
        <v>6500</v>
      </c>
      <c r="AS1015" s="141" t="s">
        <v>6223</v>
      </c>
      <c r="AT1015" s="96"/>
      <c r="AU1015" s="18">
        <v>500000</v>
      </c>
      <c r="AV1015" s="18"/>
      <c r="AX1015" s="98" t="s">
        <v>6215</v>
      </c>
      <c r="AY1015" s="98" t="s">
        <v>6215</v>
      </c>
      <c r="AZ1015" s="98" t="s">
        <v>6215</v>
      </c>
      <c r="BA1015" s="98" t="s">
        <v>6218</v>
      </c>
      <c r="BB1015" s="98" t="s">
        <v>6218</v>
      </c>
      <c r="BD1015" s="98" t="s">
        <v>7164</v>
      </c>
      <c r="BF1015" s="98" t="s">
        <v>6299</v>
      </c>
      <c r="BG1015" s="98" t="s">
        <v>7165</v>
      </c>
    </row>
    <row r="1016" spans="1:59" x14ac:dyDescent="0.35">
      <c r="A1016" s="98" t="s">
        <v>9331</v>
      </c>
      <c r="B1016" s="17">
        <v>45448.714224537034</v>
      </c>
      <c r="C1016" t="s">
        <v>2360</v>
      </c>
      <c r="D1016" t="s">
        <v>9285</v>
      </c>
      <c r="E1016" s="98" t="s">
        <v>281</v>
      </c>
      <c r="F1016" t="s">
        <v>6323</v>
      </c>
      <c r="G1016" t="s">
        <v>1248</v>
      </c>
      <c r="H1016" s="115">
        <v>2010</v>
      </c>
      <c r="I1016" t="s">
        <v>6214</v>
      </c>
      <c r="J1016" t="s">
        <v>6215</v>
      </c>
      <c r="K1016" t="s">
        <v>6216</v>
      </c>
      <c r="L1016" t="s">
        <v>6218</v>
      </c>
      <c r="M1016" t="s">
        <v>6267</v>
      </c>
      <c r="O1016" t="s">
        <v>6218</v>
      </c>
      <c r="P1016"/>
      <c r="Q1016" s="107">
        <v>106</v>
      </c>
      <c r="R1016" s="107">
        <v>93</v>
      </c>
      <c r="S1016" s="107">
        <f>SUM(Q1016:R1016)</f>
        <v>199</v>
      </c>
      <c r="T1016" s="98" t="s">
        <v>6215</v>
      </c>
      <c r="U1016" t="s">
        <v>7390</v>
      </c>
      <c r="V1016" t="s">
        <v>6218</v>
      </c>
      <c r="W1016" t="s">
        <v>6219</v>
      </c>
      <c r="Y1016" s="98">
        <v>2</v>
      </c>
      <c r="Z1016" s="98">
        <v>2</v>
      </c>
      <c r="AA1016" s="98">
        <v>0</v>
      </c>
      <c r="AB1016" s="98">
        <f>SUM(Y1016:AA1016)</f>
        <v>4</v>
      </c>
      <c r="AC1016" t="s">
        <v>6220</v>
      </c>
      <c r="AD1016" t="s">
        <v>9286</v>
      </c>
      <c r="AF1016" s="12">
        <v>5</v>
      </c>
      <c r="AG1016" s="12">
        <v>11</v>
      </c>
      <c r="AH1016" s="12">
        <f>AF1016+AG1016</f>
        <v>16</v>
      </c>
      <c r="AJ1016" s="238">
        <v>11000</v>
      </c>
      <c r="AK1016" s="238">
        <v>6000</v>
      </c>
      <c r="AL1016" t="s">
        <v>8363</v>
      </c>
      <c r="AM1016" t="s">
        <v>6215</v>
      </c>
      <c r="AN1016" t="s">
        <v>6262</v>
      </c>
      <c r="AP1016" s="238">
        <v>6000</v>
      </c>
      <c r="AQ1016" s="113">
        <f t="shared" si="52"/>
        <v>139.28190890498885</v>
      </c>
      <c r="AR1016" s="238">
        <v>11000</v>
      </c>
      <c r="AS1016" s="141" t="s">
        <v>6223</v>
      </c>
      <c r="AT1016" s="282">
        <v>0</v>
      </c>
      <c r="AU1016" s="282">
        <v>350000</v>
      </c>
      <c r="AV1016" s="282">
        <v>232000</v>
      </c>
      <c r="AX1016" t="s">
        <v>6215</v>
      </c>
      <c r="AY1016" t="s">
        <v>6215</v>
      </c>
      <c r="AZ1016" t="s">
        <v>6215</v>
      </c>
      <c r="BA1016" t="s">
        <v>6215</v>
      </c>
      <c r="BB1016" t="s">
        <v>6218</v>
      </c>
      <c r="BC1016" t="s">
        <v>8572</v>
      </c>
      <c r="BD1016" t="s">
        <v>6950</v>
      </c>
      <c r="BE1016" t="s">
        <v>6218</v>
      </c>
      <c r="BF1016" t="s">
        <v>9072</v>
      </c>
    </row>
    <row r="1017" spans="1:59" x14ac:dyDescent="0.35">
      <c r="A1017" s="98" t="s">
        <v>11577</v>
      </c>
      <c r="B1017" s="117">
        <v>45850.677233796298</v>
      </c>
      <c r="C1017" s="154" t="s">
        <v>5793</v>
      </c>
      <c r="D1017" s="154" t="s">
        <v>11587</v>
      </c>
      <c r="E1017" t="s">
        <v>252</v>
      </c>
      <c r="F1017" s="154" t="s">
        <v>6481</v>
      </c>
      <c r="G1017" s="154" t="s">
        <v>1248</v>
      </c>
      <c r="H1017" s="115">
        <v>2021</v>
      </c>
      <c r="I1017" s="154" t="s">
        <v>6294</v>
      </c>
      <c r="J1017" s="154" t="s">
        <v>6215</v>
      </c>
      <c r="K1017" s="154" t="s">
        <v>6216</v>
      </c>
      <c r="L1017" s="154" t="s">
        <v>6218</v>
      </c>
      <c r="M1017" s="154" t="s">
        <v>6231</v>
      </c>
      <c r="O1017" s="154" t="s">
        <v>6215</v>
      </c>
      <c r="Q1017" s="129">
        <v>40.954340850000001</v>
      </c>
      <c r="R1017" s="129">
        <v>46.045659163987139</v>
      </c>
      <c r="S1017" s="129">
        <v>87.000000013987147</v>
      </c>
      <c r="T1017" s="154" t="s">
        <v>6215</v>
      </c>
      <c r="U1017" s="154" t="s">
        <v>7390</v>
      </c>
      <c r="V1017" s="154" t="s">
        <v>6218</v>
      </c>
      <c r="W1017" s="154" t="s">
        <v>6219</v>
      </c>
      <c r="Y1017" s="154" t="s">
        <v>6992</v>
      </c>
      <c r="Z1017" s="154" t="s">
        <v>6992</v>
      </c>
      <c r="AA1017" s="154" t="s">
        <v>6992</v>
      </c>
      <c r="AB1017" s="154" t="s">
        <v>7755</v>
      </c>
      <c r="AC1017" s="154" t="s">
        <v>6220</v>
      </c>
      <c r="AD1017" s="154" t="s">
        <v>11588</v>
      </c>
      <c r="AF1017" s="154">
        <v>2</v>
      </c>
      <c r="AG1017" s="154">
        <v>7</v>
      </c>
      <c r="AH1017" s="154">
        <v>9</v>
      </c>
      <c r="AJ1017" s="154">
        <v>9000</v>
      </c>
      <c r="AK1017" s="154">
        <v>10000</v>
      </c>
      <c r="AL1017" s="154" t="s">
        <v>8267</v>
      </c>
      <c r="AM1017" s="154" t="s">
        <v>6215</v>
      </c>
      <c r="AN1017" s="154" t="s">
        <v>6389</v>
      </c>
      <c r="AP1017" s="354">
        <v>5500</v>
      </c>
      <c r="AQ1017" s="113">
        <f>(AP1017*3)/129.2394</f>
        <v>127.67004489343034</v>
      </c>
      <c r="AR1017" s="354">
        <v>9000</v>
      </c>
      <c r="AS1017" s="154" t="s">
        <v>11447</v>
      </c>
      <c r="AT1017" s="154">
        <v>30000</v>
      </c>
      <c r="AU1017" s="154">
        <v>200000</v>
      </c>
      <c r="AV1017" s="154">
        <v>100000</v>
      </c>
      <c r="AX1017" s="154" t="s">
        <v>6215</v>
      </c>
      <c r="AY1017" s="154" t="s">
        <v>6215</v>
      </c>
      <c r="AZ1017" s="154" t="s">
        <v>6218</v>
      </c>
      <c r="BA1017" s="154" t="s">
        <v>6215</v>
      </c>
      <c r="BB1017" s="154" t="s">
        <v>6218</v>
      </c>
      <c r="BC1017" s="154" t="s">
        <v>8623</v>
      </c>
      <c r="BD1017" s="154" t="s">
        <v>6774</v>
      </c>
      <c r="BE1017" s="154" t="s">
        <v>6218</v>
      </c>
      <c r="BF1017" s="154" t="s">
        <v>6218</v>
      </c>
    </row>
    <row r="1018" spans="1:59" x14ac:dyDescent="0.35">
      <c r="A1018" s="98" t="s">
        <v>7161</v>
      </c>
      <c r="B1018" s="17">
        <v>45077.62771990741</v>
      </c>
      <c r="C1018" s="98" t="s">
        <v>881</v>
      </c>
      <c r="D1018" s="98" t="s">
        <v>6877</v>
      </c>
      <c r="E1018" s="98" t="s">
        <v>32</v>
      </c>
      <c r="F1018" s="98" t="s">
        <v>6213</v>
      </c>
      <c r="G1018" s="98" t="s">
        <v>1245</v>
      </c>
      <c r="H1018" s="115">
        <v>2014</v>
      </c>
      <c r="I1018" s="98" t="s">
        <v>6230</v>
      </c>
      <c r="J1018" s="98" t="s">
        <v>6215</v>
      </c>
      <c r="K1018" s="98" t="s">
        <v>6216</v>
      </c>
      <c r="L1018" s="98" t="s">
        <v>6215</v>
      </c>
      <c r="M1018" s="98" t="s">
        <v>6217</v>
      </c>
      <c r="O1018" s="98" t="s">
        <v>6218</v>
      </c>
      <c r="S1018" s="107">
        <v>112</v>
      </c>
      <c r="T1018" s="98" t="s">
        <v>6215</v>
      </c>
      <c r="V1018" s="98" t="s">
        <v>6218</v>
      </c>
      <c r="W1018" s="98" t="s">
        <v>6219</v>
      </c>
      <c r="AB1018" s="98">
        <v>2</v>
      </c>
      <c r="AC1018" s="98" t="s">
        <v>6220</v>
      </c>
      <c r="AD1018" s="98" t="s">
        <v>6695</v>
      </c>
      <c r="AJ1018" s="18"/>
      <c r="AK1018" s="18"/>
      <c r="AM1018" s="98" t="s">
        <v>6215</v>
      </c>
      <c r="AN1018" s="98" t="s">
        <v>6262</v>
      </c>
      <c r="AP1018" s="264">
        <v>5200</v>
      </c>
      <c r="AQ1018" s="113">
        <f t="shared" ref="AQ1018:AQ1049" si="53">(AP1018*3)/129.2343</f>
        <v>120.71098771765701</v>
      </c>
      <c r="AR1018" s="18">
        <v>8500</v>
      </c>
      <c r="AS1018" s="141" t="s">
        <v>6223</v>
      </c>
      <c r="AT1018" s="96"/>
      <c r="AU1018" s="18"/>
      <c r="AV1018" s="18"/>
      <c r="AX1018" s="98" t="s">
        <v>6215</v>
      </c>
      <c r="AY1018" s="98" t="s">
        <v>6215</v>
      </c>
      <c r="AZ1018" s="98" t="s">
        <v>6215</v>
      </c>
      <c r="BA1018" s="98" t="s">
        <v>6218</v>
      </c>
      <c r="BB1018" s="98" t="s">
        <v>6218</v>
      </c>
      <c r="BD1018" s="98" t="s">
        <v>6878</v>
      </c>
      <c r="BF1018" s="98" t="s">
        <v>6235</v>
      </c>
      <c r="BG1018" s="98" t="s">
        <v>6879</v>
      </c>
    </row>
    <row r="1019" spans="1:59" x14ac:dyDescent="0.35">
      <c r="A1019" s="98" t="s">
        <v>9771</v>
      </c>
      <c r="B1019" s="17">
        <v>45492.58730324074</v>
      </c>
      <c r="C1019" t="s">
        <v>9723</v>
      </c>
      <c r="D1019" t="s">
        <v>9724</v>
      </c>
      <c r="E1019" s="244" t="s">
        <v>139</v>
      </c>
      <c r="F1019" t="s">
        <v>6213</v>
      </c>
      <c r="G1019" t="s">
        <v>1245</v>
      </c>
      <c r="H1019" s="115">
        <v>2019</v>
      </c>
      <c r="I1019" t="s">
        <v>6230</v>
      </c>
      <c r="J1019" t="s">
        <v>6215</v>
      </c>
      <c r="K1019" t="s">
        <v>6216</v>
      </c>
      <c r="L1019" t="s">
        <v>6215</v>
      </c>
      <c r="M1019" t="s">
        <v>6217</v>
      </c>
      <c r="O1019" t="s">
        <v>6218</v>
      </c>
      <c r="Q1019" s="107">
        <v>66</v>
      </c>
      <c r="R1019" s="107">
        <v>135</v>
      </c>
      <c r="S1019" s="107">
        <f>Q1019+R1019</f>
        <v>201</v>
      </c>
      <c r="T1019" s="98" t="s">
        <v>6215</v>
      </c>
      <c r="U1019" t="s">
        <v>6474</v>
      </c>
      <c r="V1019" t="s">
        <v>6218</v>
      </c>
      <c r="W1019" t="s">
        <v>6219</v>
      </c>
      <c r="Y1019" s="98">
        <v>1</v>
      </c>
      <c r="Z1019" s="98">
        <v>1</v>
      </c>
      <c r="AA1019" s="98">
        <v>1</v>
      </c>
      <c r="AB1019" s="98">
        <f>Y1019+Z1019+AA1019</f>
        <v>3</v>
      </c>
      <c r="AC1019" t="s">
        <v>6220</v>
      </c>
      <c r="AD1019" t="s">
        <v>9725</v>
      </c>
      <c r="AF1019" s="12">
        <v>0</v>
      </c>
      <c r="AG1019" s="12">
        <v>7</v>
      </c>
      <c r="AH1019" s="12">
        <f>AF1019+AG1019</f>
        <v>7</v>
      </c>
      <c r="AJ1019" s="238">
        <v>10000</v>
      </c>
      <c r="AK1019" s="238">
        <v>7000</v>
      </c>
      <c r="AL1019" t="s">
        <v>6474</v>
      </c>
      <c r="AM1019" t="s">
        <v>6215</v>
      </c>
      <c r="AN1019" t="s">
        <v>6262</v>
      </c>
      <c r="AP1019" s="238">
        <v>3600</v>
      </c>
      <c r="AQ1019" s="113">
        <f t="shared" si="53"/>
        <v>83.569145342993309</v>
      </c>
      <c r="AR1019" s="238">
        <v>7000</v>
      </c>
      <c r="AS1019" s="141" t="s">
        <v>6223</v>
      </c>
      <c r="AT1019" s="238">
        <v>2000</v>
      </c>
      <c r="AU1019" s="238">
        <v>30000</v>
      </c>
      <c r="AV1019" s="238">
        <v>35000</v>
      </c>
      <c r="AX1019" t="s">
        <v>6215</v>
      </c>
      <c r="AY1019" t="s">
        <v>6215</v>
      </c>
      <c r="AZ1019" t="s">
        <v>6215</v>
      </c>
      <c r="BA1019" t="s">
        <v>6215</v>
      </c>
      <c r="BB1019" t="s">
        <v>6218</v>
      </c>
      <c r="BC1019" t="s">
        <v>9726</v>
      </c>
      <c r="BD1019" t="s">
        <v>9238</v>
      </c>
      <c r="BE1019" t="s">
        <v>6218</v>
      </c>
      <c r="BF1019" t="s">
        <v>6218</v>
      </c>
    </row>
    <row r="1020" spans="1:59" x14ac:dyDescent="0.35">
      <c r="A1020" s="98" t="s">
        <v>9902</v>
      </c>
      <c r="B1020" s="17">
        <v>45484</v>
      </c>
      <c r="C1020" t="s">
        <v>2621</v>
      </c>
      <c r="D1020" t="s">
        <v>9614</v>
      </c>
      <c r="E1020" s="98" t="s">
        <v>58</v>
      </c>
      <c r="F1020" t="s">
        <v>6286</v>
      </c>
      <c r="G1020" t="s">
        <v>1248</v>
      </c>
      <c r="H1020" s="115">
        <v>2018</v>
      </c>
      <c r="I1020" t="s">
        <v>6294</v>
      </c>
      <c r="J1020" t="s">
        <v>6215</v>
      </c>
      <c r="K1020" t="s">
        <v>6216</v>
      </c>
      <c r="L1020" t="s">
        <v>6215</v>
      </c>
      <c r="M1020" t="s">
        <v>6267</v>
      </c>
      <c r="O1020" t="s">
        <v>6218</v>
      </c>
      <c r="Q1020" s="107">
        <v>35</v>
      </c>
      <c r="R1020" s="107">
        <v>46</v>
      </c>
      <c r="S1020" s="107">
        <v>81</v>
      </c>
      <c r="T1020" s="98" t="s">
        <v>6215</v>
      </c>
      <c r="U1020" t="s">
        <v>7390</v>
      </c>
      <c r="V1020" t="s">
        <v>6218</v>
      </c>
      <c r="W1020" t="s">
        <v>6268</v>
      </c>
      <c r="Y1020" s="98">
        <v>1</v>
      </c>
      <c r="Z1020" s="98">
        <v>1</v>
      </c>
      <c r="AA1020" s="98">
        <v>1</v>
      </c>
      <c r="AB1020" s="98">
        <f>Y1020+Z1020+AA1020</f>
        <v>3</v>
      </c>
      <c r="AC1020" t="s">
        <v>6220</v>
      </c>
      <c r="AD1020" t="s">
        <v>8783</v>
      </c>
      <c r="AF1020" s="12">
        <v>1</v>
      </c>
      <c r="AG1020" s="12">
        <v>3</v>
      </c>
      <c r="AH1020" s="12">
        <f>AF1020+AG1020</f>
        <v>4</v>
      </c>
      <c r="AJ1020" s="238">
        <v>12000</v>
      </c>
      <c r="AK1020" s="238">
        <v>8000</v>
      </c>
      <c r="AL1020" t="s">
        <v>8267</v>
      </c>
      <c r="AM1020" t="s">
        <v>6215</v>
      </c>
      <c r="AN1020" t="s">
        <v>6262</v>
      </c>
      <c r="AP1020" s="238">
        <v>4000</v>
      </c>
      <c r="AQ1020" s="113">
        <f t="shared" si="53"/>
        <v>92.85460593665924</v>
      </c>
      <c r="AR1020" s="238">
        <v>5600</v>
      </c>
      <c r="AS1020" s="141" t="s">
        <v>6223</v>
      </c>
      <c r="AT1020" s="238">
        <v>20000</v>
      </c>
      <c r="AU1020" s="238">
        <v>117642</v>
      </c>
      <c r="AV1020" s="238">
        <v>45000</v>
      </c>
      <c r="AX1020" t="s">
        <v>6215</v>
      </c>
      <c r="AY1020" t="s">
        <v>6218</v>
      </c>
      <c r="AZ1020" t="s">
        <v>6215</v>
      </c>
      <c r="BA1020" t="s">
        <v>6215</v>
      </c>
      <c r="BB1020" t="s">
        <v>6215</v>
      </c>
      <c r="BC1020" t="s">
        <v>9615</v>
      </c>
      <c r="BD1020" t="s">
        <v>9616</v>
      </c>
      <c r="BE1020" t="s">
        <v>6218</v>
      </c>
      <c r="BF1020" t="s">
        <v>6235</v>
      </c>
    </row>
    <row r="1021" spans="1:59" x14ac:dyDescent="0.35">
      <c r="A1021" s="98" t="s">
        <v>11461</v>
      </c>
      <c r="B1021" s="117">
        <v>45819.769884259258</v>
      </c>
      <c r="C1021" s="154" t="s">
        <v>5514</v>
      </c>
      <c r="D1021" s="154" t="s">
        <v>11456</v>
      </c>
      <c r="E1021" t="s">
        <v>2965</v>
      </c>
      <c r="F1021" s="154" t="s">
        <v>6684</v>
      </c>
      <c r="G1021" s="154" t="s">
        <v>1248</v>
      </c>
      <c r="H1021" s="115">
        <v>2022</v>
      </c>
      <c r="I1021" s="154" t="s">
        <v>6214</v>
      </c>
      <c r="J1021" s="154" t="s">
        <v>6295</v>
      </c>
      <c r="K1021" s="154" t="s">
        <v>6216</v>
      </c>
      <c r="L1021" s="154" t="s">
        <v>6215</v>
      </c>
      <c r="M1021" s="154" t="s">
        <v>6267</v>
      </c>
      <c r="O1021" s="154" t="s">
        <v>6218</v>
      </c>
      <c r="Q1021" s="129">
        <v>40</v>
      </c>
      <c r="R1021" s="129">
        <v>76</v>
      </c>
      <c r="S1021" s="129">
        <v>116</v>
      </c>
      <c r="T1021" s="154" t="s">
        <v>6215</v>
      </c>
      <c r="U1021" s="154" t="s">
        <v>7390</v>
      </c>
      <c r="V1021" s="154" t="s">
        <v>6218</v>
      </c>
      <c r="W1021" s="154" t="s">
        <v>6268</v>
      </c>
      <c r="Y1021" s="244">
        <v>2</v>
      </c>
      <c r="Z1021" s="244">
        <v>2</v>
      </c>
      <c r="AA1021" s="244">
        <v>1</v>
      </c>
      <c r="AB1021" s="244">
        <v>5</v>
      </c>
      <c r="AC1021" s="154" t="s">
        <v>6246</v>
      </c>
      <c r="AD1021" s="154" t="s">
        <v>10763</v>
      </c>
      <c r="AF1021" s="154">
        <v>5</v>
      </c>
      <c r="AG1021" s="12">
        <v>3</v>
      </c>
      <c r="AH1021" s="12">
        <v>8</v>
      </c>
      <c r="AJ1021" s="154">
        <v>6000</v>
      </c>
      <c r="AK1021" s="154">
        <v>4000</v>
      </c>
      <c r="AL1021" s="154" t="s">
        <v>8267</v>
      </c>
      <c r="AM1021" s="154" t="s">
        <v>6215</v>
      </c>
      <c r="AN1021" s="154" t="s">
        <v>6233</v>
      </c>
      <c r="AP1021" s="154">
        <v>4000</v>
      </c>
      <c r="AQ1021" s="113">
        <f t="shared" si="53"/>
        <v>92.85460593665924</v>
      </c>
      <c r="AR1021" s="154">
        <v>5000</v>
      </c>
      <c r="AS1021" s="154" t="s">
        <v>6223</v>
      </c>
      <c r="AT1021" s="154">
        <v>500</v>
      </c>
      <c r="AU1021" s="154">
        <v>150000</v>
      </c>
      <c r="AV1021" s="154">
        <v>100000</v>
      </c>
      <c r="AX1021" s="154" t="s">
        <v>6215</v>
      </c>
      <c r="AY1021" s="154" t="s">
        <v>6215</v>
      </c>
      <c r="AZ1021" s="154" t="s">
        <v>6215</v>
      </c>
      <c r="BA1021" s="154" t="s">
        <v>6215</v>
      </c>
      <c r="BB1021" s="154" t="s">
        <v>6215</v>
      </c>
      <c r="BC1021" s="154" t="s">
        <v>9181</v>
      </c>
      <c r="BD1021" s="154" t="s">
        <v>11457</v>
      </c>
      <c r="BE1021" s="154" t="s">
        <v>6218</v>
      </c>
      <c r="BF1021" s="154" t="s">
        <v>6235</v>
      </c>
    </row>
    <row r="1022" spans="1:59" x14ac:dyDescent="0.35">
      <c r="A1022" s="98" t="s">
        <v>6876</v>
      </c>
      <c r="B1022" s="17">
        <v>44960.560671296298</v>
      </c>
      <c r="C1022" s="98" t="s">
        <v>3280</v>
      </c>
      <c r="D1022" s="98" t="s">
        <v>6317</v>
      </c>
      <c r="E1022" s="141" t="s">
        <v>32</v>
      </c>
      <c r="F1022" s="98" t="s">
        <v>6213</v>
      </c>
      <c r="G1022" s="98" t="s">
        <v>1248</v>
      </c>
      <c r="H1022" s="115">
        <v>2014</v>
      </c>
      <c r="I1022" s="98" t="s">
        <v>6230</v>
      </c>
      <c r="J1022" s="98" t="s">
        <v>6215</v>
      </c>
      <c r="K1022" s="98" t="s">
        <v>6216</v>
      </c>
      <c r="L1022" s="98" t="s">
        <v>6215</v>
      </c>
      <c r="M1022" s="98" t="s">
        <v>6217</v>
      </c>
      <c r="O1022" s="98" t="s">
        <v>6218</v>
      </c>
      <c r="S1022" s="107">
        <v>369</v>
      </c>
      <c r="T1022" s="98" t="s">
        <v>6215</v>
      </c>
      <c r="V1022" s="98" t="s">
        <v>6215</v>
      </c>
      <c r="W1022" s="98" t="s">
        <v>6219</v>
      </c>
      <c r="AB1022" s="98">
        <v>12</v>
      </c>
      <c r="AC1022" s="98" t="s">
        <v>6220</v>
      </c>
      <c r="AD1022" s="98" t="s">
        <v>6318</v>
      </c>
      <c r="AJ1022" s="18"/>
      <c r="AK1022" s="18"/>
      <c r="AM1022" s="98" t="s">
        <v>6215</v>
      </c>
      <c r="AN1022" s="98" t="s">
        <v>6262</v>
      </c>
      <c r="AP1022" s="272">
        <v>5400</v>
      </c>
      <c r="AQ1022" s="113">
        <f t="shared" si="53"/>
        <v>125.35371801448997</v>
      </c>
      <c r="AR1022" s="273">
        <v>8000</v>
      </c>
      <c r="AS1022" s="141" t="s">
        <v>6223</v>
      </c>
      <c r="AT1022" s="270">
        <v>1600000</v>
      </c>
      <c r="AU1022" s="273">
        <v>540000</v>
      </c>
      <c r="AV1022" s="273">
        <v>200000</v>
      </c>
      <c r="AX1022" s="98" t="s">
        <v>6215</v>
      </c>
      <c r="AY1022" s="98" t="s">
        <v>6215</v>
      </c>
      <c r="AZ1022" s="98" t="s">
        <v>6215</v>
      </c>
      <c r="BA1022" s="98" t="s">
        <v>6215</v>
      </c>
      <c r="BB1022" s="98" t="s">
        <v>6215</v>
      </c>
      <c r="BD1022" s="98" t="s">
        <v>6319</v>
      </c>
      <c r="BF1022" s="98" t="s">
        <v>6235</v>
      </c>
      <c r="BG1022" s="98" t="s">
        <v>6320</v>
      </c>
    </row>
    <row r="1023" spans="1:59" x14ac:dyDescent="0.35">
      <c r="A1023" s="98" t="s">
        <v>9280</v>
      </c>
      <c r="B1023" s="17">
        <v>45458.573622685188</v>
      </c>
      <c r="C1023" t="s">
        <v>9397</v>
      </c>
      <c r="D1023" t="s">
        <v>9398</v>
      </c>
      <c r="E1023" s="244" t="s">
        <v>268</v>
      </c>
      <c r="F1023" t="s">
        <v>6684</v>
      </c>
      <c r="G1023" t="s">
        <v>1248</v>
      </c>
      <c r="H1023" s="115">
        <v>2015</v>
      </c>
      <c r="I1023" t="s">
        <v>6294</v>
      </c>
      <c r="J1023" t="s">
        <v>6215</v>
      </c>
      <c r="K1023" t="s">
        <v>6216</v>
      </c>
      <c r="L1023" t="s">
        <v>6215</v>
      </c>
      <c r="M1023" t="s">
        <v>6267</v>
      </c>
      <c r="O1023" t="s">
        <v>6215</v>
      </c>
      <c r="P1023"/>
      <c r="Q1023" s="107">
        <v>115</v>
      </c>
      <c r="R1023" s="107">
        <v>150</v>
      </c>
      <c r="S1023" s="107">
        <f>SUM(Q1023:R1023)</f>
        <v>265</v>
      </c>
      <c r="T1023" s="98" t="s">
        <v>6215</v>
      </c>
      <c r="U1023" t="s">
        <v>7390</v>
      </c>
      <c r="V1023" t="s">
        <v>6215</v>
      </c>
      <c r="W1023" t="s">
        <v>6219</v>
      </c>
      <c r="Y1023" s="98">
        <v>8</v>
      </c>
      <c r="Z1023" s="98">
        <v>8</v>
      </c>
      <c r="AA1023" s="98">
        <v>0</v>
      </c>
      <c r="AB1023" s="98">
        <f>SUM(Y1023:AA1023)</f>
        <v>16</v>
      </c>
      <c r="AC1023" t="s">
        <v>6246</v>
      </c>
      <c r="AD1023" t="s">
        <v>6977</v>
      </c>
      <c r="AF1023" s="12">
        <v>9</v>
      </c>
      <c r="AG1023" s="12">
        <v>6</v>
      </c>
      <c r="AH1023" s="12">
        <f>AF1023+AG1023</f>
        <v>15</v>
      </c>
      <c r="AJ1023" s="238">
        <v>14500</v>
      </c>
      <c r="AK1023" s="238">
        <v>6000</v>
      </c>
      <c r="AL1023" t="s">
        <v>8251</v>
      </c>
      <c r="AM1023" t="s">
        <v>6215</v>
      </c>
      <c r="AN1023" t="s">
        <v>6262</v>
      </c>
      <c r="AP1023" s="238">
        <v>3500</v>
      </c>
      <c r="AQ1023" s="113">
        <f t="shared" si="53"/>
        <v>81.247780194576833</v>
      </c>
      <c r="AR1023" s="238">
        <v>5000</v>
      </c>
      <c r="AS1023" s="141" t="s">
        <v>6223</v>
      </c>
      <c r="AT1023" s="282">
        <v>3000</v>
      </c>
      <c r="AU1023" s="282">
        <v>375000</v>
      </c>
      <c r="AV1023" s="282">
        <v>170000</v>
      </c>
      <c r="AX1023" t="s">
        <v>6215</v>
      </c>
      <c r="AY1023" t="s">
        <v>6215</v>
      </c>
      <c r="AZ1023" t="s">
        <v>6215</v>
      </c>
      <c r="BA1023" t="s">
        <v>6215</v>
      </c>
      <c r="BB1023" t="s">
        <v>6218</v>
      </c>
      <c r="BC1023" t="s">
        <v>9399</v>
      </c>
      <c r="BD1023" t="s">
        <v>9400</v>
      </c>
      <c r="BE1023" t="s">
        <v>6218</v>
      </c>
      <c r="BF1023" t="s">
        <v>6235</v>
      </c>
    </row>
    <row r="1024" spans="1:59" x14ac:dyDescent="0.35">
      <c r="A1024" s="98" t="s">
        <v>6921</v>
      </c>
      <c r="B1024" s="17">
        <v>45161.565740740742</v>
      </c>
      <c r="C1024" s="98" t="s">
        <v>1117</v>
      </c>
      <c r="D1024" s="98" t="s">
        <v>6629</v>
      </c>
      <c r="E1024" s="98" t="s">
        <v>359</v>
      </c>
      <c r="F1024" s="98" t="s">
        <v>6629</v>
      </c>
      <c r="G1024" s="98" t="s">
        <v>1248</v>
      </c>
      <c r="H1024" s="115">
        <v>2011</v>
      </c>
      <c r="I1024" s="98" t="s">
        <v>6294</v>
      </c>
      <c r="J1024" s="98" t="s">
        <v>6215</v>
      </c>
      <c r="K1024" s="98" t="s">
        <v>6216</v>
      </c>
      <c r="L1024" s="98" t="s">
        <v>6218</v>
      </c>
      <c r="M1024" s="98" t="s">
        <v>6231</v>
      </c>
      <c r="O1024" s="98" t="s">
        <v>6218</v>
      </c>
      <c r="S1024" s="107">
        <v>237</v>
      </c>
      <c r="T1024" s="98" t="s">
        <v>6215</v>
      </c>
      <c r="V1024" s="98" t="s">
        <v>6215</v>
      </c>
      <c r="W1024" s="98" t="s">
        <v>6296</v>
      </c>
      <c r="AB1024" s="98">
        <v>14</v>
      </c>
      <c r="AC1024" s="98" t="s">
        <v>6220</v>
      </c>
      <c r="AD1024" s="98" t="s">
        <v>6630</v>
      </c>
      <c r="AJ1024" s="18"/>
      <c r="AK1024" s="18"/>
      <c r="AN1024" s="98" t="s">
        <v>6248</v>
      </c>
      <c r="AP1024" s="272">
        <v>3800</v>
      </c>
      <c r="AQ1024" s="113">
        <f t="shared" si="53"/>
        <v>88.211875639826275</v>
      </c>
      <c r="AR1024" s="273">
        <v>6600</v>
      </c>
      <c r="AS1024" s="141" t="s">
        <v>6223</v>
      </c>
      <c r="AT1024" s="270">
        <v>700000</v>
      </c>
      <c r="AU1024" s="273">
        <v>400000</v>
      </c>
      <c r="AV1024" s="273">
        <v>220000</v>
      </c>
      <c r="AX1024" s="98" t="s">
        <v>6215</v>
      </c>
      <c r="AY1024" s="98" t="s">
        <v>6215</v>
      </c>
      <c r="AZ1024" s="98" t="s">
        <v>6215</v>
      </c>
      <c r="BA1024" s="98" t="s">
        <v>6215</v>
      </c>
      <c r="BB1024" s="98" t="s">
        <v>6215</v>
      </c>
      <c r="BD1024" s="98" t="s">
        <v>7933</v>
      </c>
      <c r="BF1024" s="98" t="s">
        <v>6271</v>
      </c>
      <c r="BG1024" s="98" t="s">
        <v>7934</v>
      </c>
    </row>
    <row r="1025" spans="1:59" x14ac:dyDescent="0.35">
      <c r="A1025" s="98" t="s">
        <v>6316</v>
      </c>
      <c r="B1025" s="17">
        <v>45085.451145833336</v>
      </c>
      <c r="C1025" s="98" t="s">
        <v>6922</v>
      </c>
      <c r="D1025" s="98" t="s">
        <v>6923</v>
      </c>
      <c r="E1025" s="98" t="s">
        <v>139</v>
      </c>
      <c r="F1025" s="98" t="s">
        <v>6213</v>
      </c>
      <c r="G1025" s="98" t="s">
        <v>1248</v>
      </c>
      <c r="H1025" s="115">
        <v>2009</v>
      </c>
      <c r="I1025" s="98" t="s">
        <v>6230</v>
      </c>
      <c r="J1025" s="98" t="s">
        <v>6215</v>
      </c>
      <c r="K1025" s="98" t="s">
        <v>6216</v>
      </c>
      <c r="L1025" s="98" t="s">
        <v>6218</v>
      </c>
      <c r="M1025" s="98" t="s">
        <v>6217</v>
      </c>
      <c r="O1025" s="98" t="s">
        <v>6218</v>
      </c>
      <c r="S1025" s="107">
        <v>127</v>
      </c>
      <c r="T1025" s="98" t="s">
        <v>6215</v>
      </c>
      <c r="V1025" s="98" t="s">
        <v>6215</v>
      </c>
      <c r="W1025" s="98" t="s">
        <v>6219</v>
      </c>
      <c r="AB1025" s="98">
        <v>12</v>
      </c>
      <c r="AC1025" s="98" t="s">
        <v>6231</v>
      </c>
      <c r="AD1025" s="98" t="s">
        <v>6924</v>
      </c>
      <c r="AJ1025" s="18"/>
      <c r="AK1025" s="18"/>
      <c r="AM1025" s="98" t="s">
        <v>6215</v>
      </c>
      <c r="AN1025" s="98" t="s">
        <v>6262</v>
      </c>
      <c r="AP1025" s="264">
        <v>5500</v>
      </c>
      <c r="AQ1025" s="113">
        <f t="shared" si="53"/>
        <v>127.67508316290645</v>
      </c>
      <c r="AR1025" s="18">
        <v>6500</v>
      </c>
      <c r="AS1025" s="141" t="s">
        <v>6223</v>
      </c>
      <c r="AT1025" s="96">
        <v>12250</v>
      </c>
      <c r="AU1025" s="18">
        <v>230000</v>
      </c>
      <c r="AV1025" s="18"/>
      <c r="AX1025" s="98" t="s">
        <v>6215</v>
      </c>
      <c r="AY1025" s="98" t="s">
        <v>6215</v>
      </c>
      <c r="AZ1025" s="98" t="s">
        <v>6215</v>
      </c>
      <c r="BA1025" s="98" t="s">
        <v>6215</v>
      </c>
      <c r="BB1025" s="98" t="s">
        <v>6215</v>
      </c>
      <c r="BD1025" s="98" t="s">
        <v>6281</v>
      </c>
      <c r="BF1025" s="98" t="s">
        <v>6571</v>
      </c>
      <c r="BG1025" s="98" t="s">
        <v>6925</v>
      </c>
    </row>
    <row r="1026" spans="1:59" s="333" customFormat="1" x14ac:dyDescent="0.35">
      <c r="A1026" s="98" t="s">
        <v>7932</v>
      </c>
      <c r="B1026" s="17">
        <v>45140.590902777774</v>
      </c>
      <c r="C1026" s="98" t="s">
        <v>7652</v>
      </c>
      <c r="D1026" s="98" t="s">
        <v>7653</v>
      </c>
      <c r="E1026" s="98" t="s">
        <v>32</v>
      </c>
      <c r="F1026" s="98" t="s">
        <v>6213</v>
      </c>
      <c r="G1026" s="98" t="s">
        <v>1248</v>
      </c>
      <c r="H1026" s="115">
        <v>2002</v>
      </c>
      <c r="I1026" s="98" t="s">
        <v>6230</v>
      </c>
      <c r="J1026" s="98" t="s">
        <v>6215</v>
      </c>
      <c r="K1026" s="98" t="s">
        <v>6216</v>
      </c>
      <c r="L1026" s="98" t="s">
        <v>6215</v>
      </c>
      <c r="M1026" s="98" t="s">
        <v>6217</v>
      </c>
      <c r="N1026" s="98"/>
      <c r="O1026" s="98" t="s">
        <v>6215</v>
      </c>
      <c r="P1026" s="98"/>
      <c r="Q1026" s="107"/>
      <c r="R1026" s="107"/>
      <c r="S1026" s="107">
        <v>800</v>
      </c>
      <c r="T1026" s="98" t="s">
        <v>6215</v>
      </c>
      <c r="U1026" s="98"/>
      <c r="V1026" s="98" t="s">
        <v>6215</v>
      </c>
      <c r="W1026" s="98" t="s">
        <v>6219</v>
      </c>
      <c r="X1026" s="98"/>
      <c r="Y1026" s="98"/>
      <c r="Z1026" s="98"/>
      <c r="AA1026" s="98"/>
      <c r="AB1026" s="98">
        <v>17</v>
      </c>
      <c r="AC1026" s="98" t="s">
        <v>6220</v>
      </c>
      <c r="AD1026" s="98" t="s">
        <v>7654</v>
      </c>
      <c r="AE1026" s="98"/>
      <c r="AF1026" s="12"/>
      <c r="AG1026" s="12"/>
      <c r="AH1026" s="12"/>
      <c r="AI1026" s="98"/>
      <c r="AJ1026" s="18"/>
      <c r="AK1026" s="18"/>
      <c r="AL1026" s="98"/>
      <c r="AM1026" s="98" t="s">
        <v>6215</v>
      </c>
      <c r="AN1026" s="98" t="s">
        <v>6896</v>
      </c>
      <c r="AO1026" s="98"/>
      <c r="AP1026" s="268">
        <v>6800</v>
      </c>
      <c r="AQ1026" s="113">
        <f t="shared" si="53"/>
        <v>157.85283009232072</v>
      </c>
      <c r="AR1026" s="269">
        <v>9000</v>
      </c>
      <c r="AS1026" s="141" t="s">
        <v>6223</v>
      </c>
      <c r="AT1026" s="270">
        <v>3000000</v>
      </c>
      <c r="AU1026" s="269">
        <v>700000</v>
      </c>
      <c r="AV1026" s="269">
        <v>350000</v>
      </c>
      <c r="AW1026" s="98"/>
      <c r="AX1026" s="98" t="s">
        <v>6215</v>
      </c>
      <c r="AY1026" s="98" t="s">
        <v>6215</v>
      </c>
      <c r="AZ1026" s="98" t="s">
        <v>6215</v>
      </c>
      <c r="BA1026" s="98" t="s">
        <v>6215</v>
      </c>
      <c r="BB1026" s="98" t="s">
        <v>6215</v>
      </c>
      <c r="BC1026" s="98"/>
      <c r="BD1026" s="98" t="s">
        <v>6753</v>
      </c>
      <c r="BE1026" s="98"/>
      <c r="BF1026" s="98" t="s">
        <v>6235</v>
      </c>
      <c r="BG1026" s="98" t="s">
        <v>7655</v>
      </c>
    </row>
    <row r="1027" spans="1:59" x14ac:dyDescent="0.35">
      <c r="A1027" s="98" t="s">
        <v>7651</v>
      </c>
      <c r="B1027" s="17">
        <v>45156.492349537039</v>
      </c>
      <c r="C1027" t="s">
        <v>2034</v>
      </c>
      <c r="D1027" s="98" t="s">
        <v>6405</v>
      </c>
      <c r="E1027" s="98" t="s">
        <v>14</v>
      </c>
      <c r="F1027" s="98" t="s">
        <v>6213</v>
      </c>
      <c r="G1027" s="98" t="s">
        <v>1248</v>
      </c>
      <c r="H1027" s="115">
        <v>2022</v>
      </c>
      <c r="I1027" s="98" t="s">
        <v>6230</v>
      </c>
      <c r="J1027" s="98" t="s">
        <v>6215</v>
      </c>
      <c r="K1027" s="98" t="s">
        <v>6216</v>
      </c>
      <c r="L1027" s="98" t="s">
        <v>6215</v>
      </c>
      <c r="M1027" s="98" t="s">
        <v>6217</v>
      </c>
      <c r="O1027" s="98" t="s">
        <v>6218</v>
      </c>
      <c r="S1027" s="107">
        <v>149</v>
      </c>
      <c r="T1027" s="98" t="s">
        <v>6215</v>
      </c>
      <c r="V1027" s="98" t="s">
        <v>6218</v>
      </c>
      <c r="W1027" s="98" t="s">
        <v>6219</v>
      </c>
      <c r="AB1027" s="98">
        <v>4</v>
      </c>
      <c r="AC1027" s="98" t="s">
        <v>6254</v>
      </c>
      <c r="AD1027" s="98" t="s">
        <v>7911</v>
      </c>
      <c r="AJ1027" s="18"/>
      <c r="AK1027" s="18"/>
      <c r="AN1027" s="98" t="s">
        <v>6262</v>
      </c>
      <c r="AP1027" s="264">
        <v>6800</v>
      </c>
      <c r="AQ1027" s="113">
        <f t="shared" si="53"/>
        <v>157.85283009232072</v>
      </c>
      <c r="AR1027" s="18">
        <v>7500</v>
      </c>
      <c r="AS1027" s="141" t="s">
        <v>6223</v>
      </c>
      <c r="AT1027" s="96"/>
      <c r="AU1027" s="18"/>
      <c r="AV1027" s="18"/>
      <c r="AX1027" s="98" t="s">
        <v>6215</v>
      </c>
      <c r="AY1027" s="98" t="s">
        <v>6215</v>
      </c>
      <c r="AZ1027" s="98" t="s">
        <v>6215</v>
      </c>
      <c r="BA1027" s="98" t="s">
        <v>6215</v>
      </c>
      <c r="BB1027" s="98" t="s">
        <v>6218</v>
      </c>
      <c r="BD1027" s="98" t="s">
        <v>6774</v>
      </c>
      <c r="BF1027" s="98" t="s">
        <v>6235</v>
      </c>
      <c r="BG1027" s="98" t="s">
        <v>7912</v>
      </c>
    </row>
    <row r="1028" spans="1:59" x14ac:dyDescent="0.35">
      <c r="A1028" s="98" t="s">
        <v>10965</v>
      </c>
      <c r="B1028" s="117">
        <v>45728.498900462961</v>
      </c>
      <c r="C1028" s="154" t="s">
        <v>4562</v>
      </c>
      <c r="D1028" s="154" t="s">
        <v>10961</v>
      </c>
      <c r="E1028" s="244" t="s">
        <v>3017</v>
      </c>
      <c r="F1028" s="154" t="s">
        <v>6725</v>
      </c>
      <c r="G1028" s="154" t="s">
        <v>1248</v>
      </c>
      <c r="H1028" s="115">
        <v>2019</v>
      </c>
      <c r="I1028" s="154" t="s">
        <v>6294</v>
      </c>
      <c r="J1028" s="154" t="s">
        <v>6215</v>
      </c>
      <c r="K1028" s="154" t="s">
        <v>6216</v>
      </c>
      <c r="L1028" s="154" t="s">
        <v>6215</v>
      </c>
      <c r="M1028" s="154" t="s">
        <v>6267</v>
      </c>
      <c r="O1028" s="154" t="s">
        <v>6218</v>
      </c>
      <c r="Q1028" s="107">
        <v>153</v>
      </c>
      <c r="R1028" s="107">
        <v>120</v>
      </c>
      <c r="S1028" s="107">
        <v>273</v>
      </c>
      <c r="T1028" s="154" t="s">
        <v>6218</v>
      </c>
      <c r="U1028" s="154" t="s">
        <v>6474</v>
      </c>
      <c r="V1028" s="154" t="s">
        <v>6215</v>
      </c>
      <c r="W1028" s="154" t="s">
        <v>6219</v>
      </c>
      <c r="Y1028" s="98">
        <v>2</v>
      </c>
      <c r="Z1028" s="98">
        <v>2</v>
      </c>
      <c r="AA1028" s="98">
        <v>2</v>
      </c>
      <c r="AB1028" s="98">
        <f>Y1028+Z1028+AA1028</f>
        <v>6</v>
      </c>
      <c r="AC1028" s="154" t="s">
        <v>6220</v>
      </c>
      <c r="AD1028" s="154" t="s">
        <v>10151</v>
      </c>
      <c r="AF1028" s="315">
        <v>4</v>
      </c>
      <c r="AG1028" s="315">
        <v>10</v>
      </c>
      <c r="AH1028" s="12">
        <f>SUM(AF1028:AG1028)</f>
        <v>14</v>
      </c>
      <c r="AJ1028" s="316">
        <v>7000</v>
      </c>
      <c r="AK1028" s="316">
        <v>4000</v>
      </c>
      <c r="AL1028" s="154" t="s">
        <v>7392</v>
      </c>
      <c r="AM1028" s="154" t="s">
        <v>6215</v>
      </c>
      <c r="AN1028" s="154" t="s">
        <v>6262</v>
      </c>
      <c r="AP1028" s="316">
        <v>3000</v>
      </c>
      <c r="AQ1028" s="113">
        <f t="shared" si="53"/>
        <v>69.640954452494427</v>
      </c>
      <c r="AR1028" s="316">
        <v>7000</v>
      </c>
      <c r="AS1028" s="141" t="s">
        <v>6223</v>
      </c>
      <c r="AT1028" s="316">
        <v>200000</v>
      </c>
      <c r="AU1028" s="316">
        <v>1000000</v>
      </c>
      <c r="AV1028" s="316">
        <v>70000</v>
      </c>
      <c r="AX1028" s="154" t="s">
        <v>6215</v>
      </c>
      <c r="AY1028" s="154" t="s">
        <v>6215</v>
      </c>
      <c r="AZ1028" s="154" t="s">
        <v>6215</v>
      </c>
      <c r="BA1028" s="154" t="s">
        <v>6215</v>
      </c>
      <c r="BB1028" s="154" t="s">
        <v>6215</v>
      </c>
      <c r="BC1028" s="154" t="s">
        <v>10820</v>
      </c>
      <c r="BD1028" s="154" t="s">
        <v>10821</v>
      </c>
      <c r="BE1028" s="154" t="s">
        <v>6215</v>
      </c>
      <c r="BF1028" s="154" t="s">
        <v>10962</v>
      </c>
    </row>
    <row r="1029" spans="1:59" x14ac:dyDescent="0.35">
      <c r="A1029" s="98" t="s">
        <v>10564</v>
      </c>
      <c r="B1029" s="17">
        <v>45625.585810185185</v>
      </c>
      <c r="C1029" s="154" t="s">
        <v>3844</v>
      </c>
      <c r="D1029" s="154" t="s">
        <v>10621</v>
      </c>
      <c r="E1029" s="244" t="s">
        <v>32</v>
      </c>
      <c r="F1029" s="154" t="s">
        <v>6213</v>
      </c>
      <c r="G1029" s="154" t="s">
        <v>1245</v>
      </c>
      <c r="H1029" s="115">
        <v>2016</v>
      </c>
      <c r="I1029" s="154" t="s">
        <v>6230</v>
      </c>
      <c r="J1029" s="154" t="s">
        <v>6215</v>
      </c>
      <c r="K1029" s="154" t="s">
        <v>6216</v>
      </c>
      <c r="L1029" s="154" t="s">
        <v>6215</v>
      </c>
      <c r="M1029" s="154" t="s">
        <v>6231</v>
      </c>
      <c r="O1029" s="154" t="s">
        <v>6215</v>
      </c>
      <c r="Q1029" s="243">
        <v>50</v>
      </c>
      <c r="R1029" s="243">
        <v>52</v>
      </c>
      <c r="S1029" s="243">
        <f>Q1029+R1029</f>
        <v>102</v>
      </c>
      <c r="T1029" s="154" t="s">
        <v>6215</v>
      </c>
      <c r="U1029" s="154" t="s">
        <v>6474</v>
      </c>
      <c r="V1029" s="154" t="s">
        <v>6215</v>
      </c>
      <c r="W1029" s="154" t="s">
        <v>6219</v>
      </c>
      <c r="Y1029" s="244">
        <v>2</v>
      </c>
      <c r="Z1029" s="244">
        <v>2</v>
      </c>
      <c r="AA1029" s="244">
        <v>1</v>
      </c>
      <c r="AB1029" s="98">
        <f>SUM(Y1029:AA1029)</f>
        <v>5</v>
      </c>
      <c r="AC1029" s="154" t="s">
        <v>6220</v>
      </c>
      <c r="AD1029" s="154" t="s">
        <v>7993</v>
      </c>
      <c r="AF1029" s="315">
        <v>5</v>
      </c>
      <c r="AG1029" s="315">
        <v>7</v>
      </c>
      <c r="AH1029" s="12">
        <f>SUM(AF1029:AG1029)</f>
        <v>12</v>
      </c>
      <c r="AJ1029" s="316">
        <v>12000</v>
      </c>
      <c r="AK1029" s="316">
        <v>5100</v>
      </c>
      <c r="AL1029" s="154" t="s">
        <v>6474</v>
      </c>
      <c r="AM1029" s="154" t="s">
        <v>6215</v>
      </c>
      <c r="AN1029" s="154" t="s">
        <v>6262</v>
      </c>
      <c r="AP1029" s="316">
        <v>3000</v>
      </c>
      <c r="AQ1029" s="113">
        <f t="shared" si="53"/>
        <v>69.640954452494427</v>
      </c>
      <c r="AR1029" s="316">
        <v>5100</v>
      </c>
      <c r="AS1029" s="141" t="s">
        <v>6223</v>
      </c>
      <c r="AT1029" s="316">
        <v>255000</v>
      </c>
      <c r="AU1029" s="316">
        <v>85000</v>
      </c>
      <c r="AV1029" s="316">
        <v>40000</v>
      </c>
      <c r="AX1029" s="154" t="s">
        <v>6215</v>
      </c>
      <c r="AY1029" s="154" t="s">
        <v>6215</v>
      </c>
      <c r="AZ1029" s="154" t="s">
        <v>6215</v>
      </c>
      <c r="BA1029" s="154" t="s">
        <v>6218</v>
      </c>
      <c r="BB1029" s="154" t="s">
        <v>6218</v>
      </c>
      <c r="BC1029" s="154" t="s">
        <v>10622</v>
      </c>
      <c r="BD1029" s="154" t="s">
        <v>9415</v>
      </c>
      <c r="BE1029" s="154" t="s">
        <v>6218</v>
      </c>
      <c r="BF1029" s="154" t="s">
        <v>10623</v>
      </c>
    </row>
    <row r="1030" spans="1:59" x14ac:dyDescent="0.35">
      <c r="A1030" s="98" t="s">
        <v>7910</v>
      </c>
      <c r="B1030" s="17">
        <v>45118.514340277776</v>
      </c>
      <c r="C1030" s="98" t="s">
        <v>11751</v>
      </c>
      <c r="D1030" s="98" t="s">
        <v>7250</v>
      </c>
      <c r="E1030" s="98" t="s">
        <v>32</v>
      </c>
      <c r="F1030" s="98" t="s">
        <v>6213</v>
      </c>
      <c r="G1030" s="98" t="s">
        <v>1245</v>
      </c>
      <c r="H1030" s="115">
        <v>2006</v>
      </c>
      <c r="I1030" s="98" t="s">
        <v>6230</v>
      </c>
      <c r="J1030" s="98" t="s">
        <v>6215</v>
      </c>
      <c r="K1030" s="98" t="s">
        <v>6216</v>
      </c>
      <c r="L1030" s="98" t="s">
        <v>6215</v>
      </c>
      <c r="M1030" s="98" t="s">
        <v>6267</v>
      </c>
      <c r="O1030" s="98" t="s">
        <v>6218</v>
      </c>
      <c r="S1030" s="107">
        <v>469</v>
      </c>
      <c r="T1030" s="98" t="s">
        <v>6215</v>
      </c>
      <c r="V1030" s="98" t="s">
        <v>6215</v>
      </c>
      <c r="W1030" s="98" t="s">
        <v>6219</v>
      </c>
      <c r="AB1030" s="98">
        <v>16</v>
      </c>
      <c r="AC1030" s="98" t="s">
        <v>6220</v>
      </c>
      <c r="AD1030" s="98" t="s">
        <v>7251</v>
      </c>
      <c r="AJ1030" s="18"/>
      <c r="AK1030" s="18"/>
      <c r="AM1030" s="98" t="s">
        <v>6215</v>
      </c>
      <c r="AN1030" s="98" t="s">
        <v>6262</v>
      </c>
      <c r="AP1030" s="272">
        <v>6800</v>
      </c>
      <c r="AQ1030" s="113">
        <f t="shared" si="53"/>
        <v>157.85283009232072</v>
      </c>
      <c r="AR1030" s="273">
        <v>6800</v>
      </c>
      <c r="AS1030" s="141" t="s">
        <v>6223</v>
      </c>
      <c r="AT1030" s="274"/>
      <c r="AU1030" s="273">
        <v>127600</v>
      </c>
      <c r="AV1030" s="273"/>
      <c r="AX1030" s="98" t="s">
        <v>6215</v>
      </c>
      <c r="AY1030" s="98" t="s">
        <v>6215</v>
      </c>
      <c r="AZ1030" s="98" t="s">
        <v>6215</v>
      </c>
      <c r="BA1030" s="98" t="s">
        <v>6215</v>
      </c>
      <c r="BB1030" s="98" t="s">
        <v>6215</v>
      </c>
      <c r="BD1030" s="98" t="s">
        <v>6234</v>
      </c>
      <c r="BF1030" s="98" t="s">
        <v>6235</v>
      </c>
      <c r="BG1030" s="98" t="s">
        <v>7252</v>
      </c>
    </row>
    <row r="1031" spans="1:59" x14ac:dyDescent="0.35">
      <c r="A1031" s="98" t="s">
        <v>7249</v>
      </c>
      <c r="B1031" s="17">
        <v>45132</v>
      </c>
      <c r="C1031" s="154" t="s">
        <v>4995</v>
      </c>
      <c r="D1031" s="154" t="s">
        <v>7474</v>
      </c>
      <c r="E1031" s="244" t="s">
        <v>24</v>
      </c>
      <c r="F1031" s="98" t="s">
        <v>6213</v>
      </c>
      <c r="G1031" s="98" t="s">
        <v>1248</v>
      </c>
      <c r="H1031" s="115">
        <v>2018</v>
      </c>
      <c r="I1031" s="98" t="s">
        <v>6230</v>
      </c>
      <c r="J1031" s="98" t="s">
        <v>6215</v>
      </c>
      <c r="K1031" s="98" t="s">
        <v>6245</v>
      </c>
      <c r="L1031" s="98" t="s">
        <v>6215</v>
      </c>
      <c r="M1031" s="98" t="s">
        <v>6217</v>
      </c>
      <c r="O1031" s="98" t="s">
        <v>6215</v>
      </c>
      <c r="Q1031" s="107">
        <v>40</v>
      </c>
      <c r="R1031" s="107">
        <v>60</v>
      </c>
      <c r="S1031" s="107">
        <v>100</v>
      </c>
      <c r="T1031" s="98" t="s">
        <v>6215</v>
      </c>
      <c r="V1031" s="98" t="s">
        <v>6218</v>
      </c>
      <c r="W1031" s="98" t="s">
        <v>6268</v>
      </c>
      <c r="AB1031" s="98">
        <v>6</v>
      </c>
      <c r="AC1031" s="98" t="s">
        <v>6231</v>
      </c>
      <c r="AJ1031" s="18"/>
      <c r="AK1031" s="18"/>
      <c r="AP1031" s="264">
        <v>6800</v>
      </c>
      <c r="AQ1031" s="113">
        <f t="shared" si="53"/>
        <v>157.85283009232072</v>
      </c>
      <c r="AR1031" s="18">
        <v>18000</v>
      </c>
      <c r="AS1031" s="141" t="s">
        <v>6223</v>
      </c>
      <c r="AT1031" s="96"/>
      <c r="AU1031" s="18"/>
      <c r="AV1031" s="18"/>
      <c r="AX1031" s="98" t="s">
        <v>6215</v>
      </c>
      <c r="AY1031" s="98" t="s">
        <v>6215</v>
      </c>
      <c r="AZ1031" s="98" t="s">
        <v>6215</v>
      </c>
      <c r="BA1031" s="98" t="s">
        <v>6218</v>
      </c>
      <c r="BB1031" s="98" t="s">
        <v>6218</v>
      </c>
      <c r="BD1031" s="98" t="s">
        <v>6234</v>
      </c>
      <c r="BG1031" s="98" t="s">
        <v>7475</v>
      </c>
    </row>
    <row r="1032" spans="1:59" x14ac:dyDescent="0.35">
      <c r="A1032" s="98" t="s">
        <v>9065</v>
      </c>
      <c r="B1032" s="17">
        <v>45406.819398148145</v>
      </c>
      <c r="C1032" t="s">
        <v>2178</v>
      </c>
      <c r="D1032" t="s">
        <v>9152</v>
      </c>
      <c r="E1032" s="98" t="s">
        <v>296</v>
      </c>
      <c r="F1032" t="s">
        <v>6323</v>
      </c>
      <c r="G1032" t="s">
        <v>1245</v>
      </c>
      <c r="H1032" s="115">
        <v>2005</v>
      </c>
      <c r="I1032" t="s">
        <v>6294</v>
      </c>
      <c r="J1032" t="s">
        <v>6215</v>
      </c>
      <c r="K1032" t="s">
        <v>6216</v>
      </c>
      <c r="L1032" t="s">
        <v>6215</v>
      </c>
      <c r="M1032" t="s">
        <v>6217</v>
      </c>
      <c r="O1032" t="s">
        <v>6215</v>
      </c>
      <c r="S1032" s="107">
        <v>70</v>
      </c>
      <c r="T1032" s="98" t="s">
        <v>6215</v>
      </c>
      <c r="U1032" t="s">
        <v>7390</v>
      </c>
      <c r="V1032" t="s">
        <v>6215</v>
      </c>
      <c r="W1032" t="s">
        <v>6219</v>
      </c>
      <c r="Y1032" s="98">
        <v>4</v>
      </c>
      <c r="Z1032" s="98">
        <v>6</v>
      </c>
      <c r="AA1032" s="98">
        <v>2</v>
      </c>
      <c r="AB1032" s="98">
        <f>SUM(Y1032:AA1032)</f>
        <v>12</v>
      </c>
      <c r="AC1032" t="s">
        <v>6254</v>
      </c>
      <c r="AD1032" t="s">
        <v>6813</v>
      </c>
      <c r="AF1032" s="12">
        <v>10</v>
      </c>
      <c r="AG1032" s="12">
        <v>6</v>
      </c>
      <c r="AH1032" s="12">
        <f>SUM(AF1032:AG1032)</f>
        <v>16</v>
      </c>
      <c r="AJ1032" s="238">
        <v>10000</v>
      </c>
      <c r="AK1032" s="238">
        <v>7000</v>
      </c>
      <c r="AL1032" t="s">
        <v>8251</v>
      </c>
      <c r="AM1032" t="s">
        <v>6215</v>
      </c>
      <c r="AN1032" t="s">
        <v>6262</v>
      </c>
      <c r="AP1032" s="238">
        <v>10500</v>
      </c>
      <c r="AQ1032" s="113">
        <f t="shared" si="53"/>
        <v>243.74334058373049</v>
      </c>
      <c r="AR1032" s="238">
        <v>19500</v>
      </c>
      <c r="AS1032" s="141" t="s">
        <v>6223</v>
      </c>
      <c r="AT1032" s="307">
        <v>10500</v>
      </c>
      <c r="AU1032" s="238">
        <v>160000</v>
      </c>
      <c r="AV1032" s="238">
        <v>70000</v>
      </c>
      <c r="AX1032" t="s">
        <v>6215</v>
      </c>
      <c r="AY1032" t="s">
        <v>6215</v>
      </c>
      <c r="AZ1032" t="s">
        <v>6215</v>
      </c>
      <c r="BA1032" t="s">
        <v>6215</v>
      </c>
      <c r="BB1032" t="s">
        <v>6218</v>
      </c>
      <c r="BC1032" t="s">
        <v>9153</v>
      </c>
      <c r="BD1032" t="s">
        <v>6281</v>
      </c>
      <c r="BE1032" t="s">
        <v>6215</v>
      </c>
      <c r="BF1032" t="s">
        <v>9154</v>
      </c>
    </row>
    <row r="1033" spans="1:59" x14ac:dyDescent="0.35">
      <c r="A1033" s="98" t="s">
        <v>10814</v>
      </c>
      <c r="B1033" s="17">
        <v>45698.613298611112</v>
      </c>
      <c r="C1033" s="154" t="s">
        <v>10847</v>
      </c>
      <c r="D1033" s="154" t="s">
        <v>10295</v>
      </c>
      <c r="E1033" s="244" t="s">
        <v>14</v>
      </c>
      <c r="F1033" s="154" t="s">
        <v>6213</v>
      </c>
      <c r="G1033" s="154" t="s">
        <v>1248</v>
      </c>
      <c r="H1033" s="115">
        <v>2017</v>
      </c>
      <c r="I1033" s="154" t="s">
        <v>6294</v>
      </c>
      <c r="J1033" s="154" t="s">
        <v>6215</v>
      </c>
      <c r="K1033" s="154" t="s">
        <v>6216</v>
      </c>
      <c r="L1033" s="154" t="s">
        <v>6215</v>
      </c>
      <c r="M1033" s="154" t="s">
        <v>6217</v>
      </c>
      <c r="O1033" s="154" t="s">
        <v>6218</v>
      </c>
      <c r="Q1033" s="243">
        <v>68</v>
      </c>
      <c r="R1033" s="243">
        <v>59</v>
      </c>
      <c r="S1033" s="243">
        <f>Q1033+R1033</f>
        <v>127</v>
      </c>
      <c r="T1033" s="154" t="s">
        <v>6215</v>
      </c>
      <c r="U1033" s="154" t="s">
        <v>6474</v>
      </c>
      <c r="V1033" s="154" t="s">
        <v>6215</v>
      </c>
      <c r="W1033" s="154" t="s">
        <v>6268</v>
      </c>
      <c r="Y1033" s="244">
        <v>2</v>
      </c>
      <c r="Z1033" s="244">
        <v>2</v>
      </c>
      <c r="AA1033" s="244">
        <v>1</v>
      </c>
      <c r="AB1033" s="98">
        <f>SUM(Y1033:AA1033)</f>
        <v>5</v>
      </c>
      <c r="AC1033" s="154" t="s">
        <v>6220</v>
      </c>
      <c r="AD1033" s="154" t="s">
        <v>10848</v>
      </c>
      <c r="AF1033" s="315">
        <v>1</v>
      </c>
      <c r="AG1033" s="315">
        <v>5</v>
      </c>
      <c r="AH1033" s="12">
        <f>SUM(AF1033:AG1033)</f>
        <v>6</v>
      </c>
      <c r="AJ1033" s="316">
        <v>12000</v>
      </c>
      <c r="AK1033" s="316">
        <v>6000</v>
      </c>
      <c r="AL1033" s="154" t="s">
        <v>6474</v>
      </c>
      <c r="AM1033" s="154" t="s">
        <v>6215</v>
      </c>
      <c r="AN1033" s="154" t="s">
        <v>6389</v>
      </c>
      <c r="AP1033" s="316">
        <v>3900</v>
      </c>
      <c r="AQ1033" s="113">
        <f t="shared" si="53"/>
        <v>90.53324078824275</v>
      </c>
      <c r="AR1033" s="316">
        <v>4500</v>
      </c>
      <c r="AS1033" s="141" t="s">
        <v>6223</v>
      </c>
      <c r="AT1033" s="316">
        <v>30000</v>
      </c>
      <c r="AU1033" s="316">
        <v>141000</v>
      </c>
      <c r="AV1033" s="316">
        <v>75000</v>
      </c>
      <c r="AX1033" s="154" t="s">
        <v>6215</v>
      </c>
      <c r="AY1033" s="154" t="s">
        <v>6215</v>
      </c>
      <c r="AZ1033" s="154" t="s">
        <v>6215</v>
      </c>
      <c r="BA1033" s="154" t="s">
        <v>6215</v>
      </c>
      <c r="BB1033" s="154" t="s">
        <v>6215</v>
      </c>
      <c r="BC1033" s="154" t="s">
        <v>6235</v>
      </c>
      <c r="BD1033" s="154" t="s">
        <v>6774</v>
      </c>
      <c r="BE1033" s="154" t="s">
        <v>6218</v>
      </c>
      <c r="BF1033" s="154" t="s">
        <v>6235</v>
      </c>
    </row>
    <row r="1034" spans="1:59" x14ac:dyDescent="0.35">
      <c r="A1034" s="98" t="s">
        <v>10950</v>
      </c>
      <c r="B1034" s="117">
        <v>45730.738506944443</v>
      </c>
      <c r="C1034" s="154" t="s">
        <v>4611</v>
      </c>
      <c r="D1034" s="154" t="s">
        <v>10992</v>
      </c>
      <c r="E1034" s="244" t="s">
        <v>476</v>
      </c>
      <c r="F1034" s="154" t="s">
        <v>6334</v>
      </c>
      <c r="G1034" s="154" t="s">
        <v>1248</v>
      </c>
      <c r="H1034" s="115">
        <v>1995</v>
      </c>
      <c r="I1034" s="154" t="s">
        <v>6294</v>
      </c>
      <c r="J1034" s="154" t="s">
        <v>6215</v>
      </c>
      <c r="K1034" s="154" t="s">
        <v>6216</v>
      </c>
      <c r="L1034" s="154" t="s">
        <v>6215</v>
      </c>
      <c r="M1034" s="154" t="s">
        <v>6267</v>
      </c>
      <c r="O1034" s="154" t="s">
        <v>6215</v>
      </c>
      <c r="Q1034" s="107">
        <v>366</v>
      </c>
      <c r="R1034" s="107">
        <v>375</v>
      </c>
      <c r="S1034" s="107">
        <v>741</v>
      </c>
      <c r="T1034" s="154" t="s">
        <v>6215</v>
      </c>
      <c r="U1034" s="154" t="s">
        <v>8150</v>
      </c>
      <c r="V1034" s="154" t="s">
        <v>6215</v>
      </c>
      <c r="W1034" s="154" t="s">
        <v>6219</v>
      </c>
      <c r="Y1034" s="98">
        <v>16</v>
      </c>
      <c r="Z1034" s="98">
        <v>14</v>
      </c>
      <c r="AA1034" s="98">
        <v>4</v>
      </c>
      <c r="AB1034" s="98">
        <f>Y1034+Z1034+AA1034</f>
        <v>34</v>
      </c>
      <c r="AC1034" s="154" t="s">
        <v>6220</v>
      </c>
      <c r="AD1034" s="154" t="s">
        <v>10993</v>
      </c>
      <c r="AF1034" s="315">
        <v>15</v>
      </c>
      <c r="AG1034" s="315">
        <v>11</v>
      </c>
      <c r="AH1034" s="12">
        <f>SUM(AF1034:AG1034)</f>
        <v>26</v>
      </c>
      <c r="AJ1034" s="316">
        <v>15000</v>
      </c>
      <c r="AK1034" s="316">
        <v>10000</v>
      </c>
      <c r="AL1034" s="154" t="s">
        <v>8251</v>
      </c>
      <c r="AM1034" s="154" t="s">
        <v>6215</v>
      </c>
      <c r="AN1034" s="154" t="s">
        <v>6233</v>
      </c>
      <c r="AP1034" s="316">
        <v>4200</v>
      </c>
      <c r="AQ1034" s="113">
        <f t="shared" si="53"/>
        <v>97.497336233492206</v>
      </c>
      <c r="AR1034" s="316">
        <v>25000</v>
      </c>
      <c r="AS1034" s="141" t="s">
        <v>6223</v>
      </c>
      <c r="AT1034" s="316">
        <v>8000</v>
      </c>
      <c r="AU1034" s="316">
        <v>100000</v>
      </c>
      <c r="AV1034" s="316">
        <v>30000</v>
      </c>
      <c r="AX1034" s="154" t="s">
        <v>6215</v>
      </c>
      <c r="AY1034" s="154" t="s">
        <v>6215</v>
      </c>
      <c r="AZ1034" s="154" t="s">
        <v>6215</v>
      </c>
      <c r="BA1034" s="154" t="s">
        <v>6215</v>
      </c>
      <c r="BB1034" s="154" t="s">
        <v>6215</v>
      </c>
      <c r="BC1034" s="154" t="s">
        <v>10994</v>
      </c>
      <c r="BD1034" s="154" t="s">
        <v>10995</v>
      </c>
      <c r="BE1034" s="154" t="s">
        <v>6218</v>
      </c>
      <c r="BF1034" s="154" t="s">
        <v>10996</v>
      </c>
    </row>
    <row r="1035" spans="1:59" x14ac:dyDescent="0.35">
      <c r="A1035" s="98" t="s">
        <v>7473</v>
      </c>
      <c r="B1035" s="17">
        <v>45121.570462962962</v>
      </c>
      <c r="C1035" s="98" t="s">
        <v>1024</v>
      </c>
      <c r="D1035" s="242" t="s">
        <v>7318</v>
      </c>
      <c r="E1035" s="141" t="s">
        <v>146</v>
      </c>
      <c r="F1035" s="98" t="s">
        <v>6213</v>
      </c>
      <c r="G1035" s="98" t="s">
        <v>1245</v>
      </c>
      <c r="H1035" s="115">
        <v>2014</v>
      </c>
      <c r="I1035" s="98" t="s">
        <v>6230</v>
      </c>
      <c r="J1035" s="98" t="s">
        <v>6215</v>
      </c>
      <c r="K1035" s="98" t="s">
        <v>6216</v>
      </c>
      <c r="L1035" s="98" t="s">
        <v>6215</v>
      </c>
      <c r="M1035" s="98" t="s">
        <v>6217</v>
      </c>
      <c r="O1035" s="98" t="s">
        <v>6215</v>
      </c>
      <c r="S1035" s="107">
        <v>70</v>
      </c>
      <c r="T1035" s="98" t="s">
        <v>6215</v>
      </c>
      <c r="V1035" s="98" t="s">
        <v>6215</v>
      </c>
      <c r="W1035" s="98" t="s">
        <v>6219</v>
      </c>
      <c r="AB1035" s="98">
        <v>10</v>
      </c>
      <c r="AC1035" s="98" t="s">
        <v>6220</v>
      </c>
      <c r="AD1035" s="98" t="s">
        <v>7144</v>
      </c>
      <c r="AJ1035" s="18"/>
      <c r="AK1035" s="18"/>
      <c r="AN1035" s="98" t="s">
        <v>6389</v>
      </c>
      <c r="AP1035" s="264">
        <v>6900</v>
      </c>
      <c r="AQ1035" s="113">
        <f t="shared" si="53"/>
        <v>160.17419524073719</v>
      </c>
      <c r="AR1035" s="18">
        <v>12650</v>
      </c>
      <c r="AS1035" s="141" t="s">
        <v>6223</v>
      </c>
      <c r="AT1035" s="96"/>
      <c r="AU1035" s="18">
        <v>50000</v>
      </c>
      <c r="AV1035" s="18"/>
      <c r="AX1035" s="98" t="s">
        <v>6215</v>
      </c>
      <c r="AY1035" s="98" t="s">
        <v>6215</v>
      </c>
      <c r="AZ1035" s="98" t="s">
        <v>6215</v>
      </c>
      <c r="BA1035" s="98" t="s">
        <v>6215</v>
      </c>
      <c r="BB1035" s="98" t="s">
        <v>6218</v>
      </c>
      <c r="BD1035" s="98" t="s">
        <v>7319</v>
      </c>
      <c r="BF1035" s="98" t="s">
        <v>6235</v>
      </c>
      <c r="BG1035" s="98" t="s">
        <v>7320</v>
      </c>
    </row>
    <row r="1036" spans="1:59" x14ac:dyDescent="0.35">
      <c r="A1036" s="98" t="s">
        <v>9205</v>
      </c>
      <c r="B1036" s="17">
        <v>45427.73269675926</v>
      </c>
      <c r="C1036" t="s">
        <v>9178</v>
      </c>
      <c r="D1036" t="s">
        <v>9179</v>
      </c>
      <c r="E1036" s="98" t="s">
        <v>398</v>
      </c>
      <c r="F1036" t="s">
        <v>6394</v>
      </c>
      <c r="G1036" t="s">
        <v>1245</v>
      </c>
      <c r="H1036" s="115">
        <v>2017</v>
      </c>
      <c r="I1036" t="s">
        <v>6294</v>
      </c>
      <c r="J1036" t="s">
        <v>6215</v>
      </c>
      <c r="K1036" t="s">
        <v>6216</v>
      </c>
      <c r="L1036" t="s">
        <v>6215</v>
      </c>
      <c r="M1036" t="s">
        <v>6267</v>
      </c>
      <c r="N1036"/>
      <c r="O1036" t="s">
        <v>6218</v>
      </c>
      <c r="Q1036" s="107">
        <v>43</v>
      </c>
      <c r="R1036" s="107">
        <v>25</v>
      </c>
      <c r="S1036" s="107">
        <v>68</v>
      </c>
      <c r="T1036" s="98" t="s">
        <v>6215</v>
      </c>
      <c r="U1036" t="s">
        <v>6474</v>
      </c>
      <c r="V1036" t="s">
        <v>6215</v>
      </c>
      <c r="W1036" t="s">
        <v>6219</v>
      </c>
      <c r="Y1036" s="98">
        <v>3</v>
      </c>
      <c r="Z1036" s="98">
        <v>3</v>
      </c>
      <c r="AA1036" s="98">
        <v>1</v>
      </c>
      <c r="AB1036" s="98">
        <f>Y1036+Z1036+AA1036</f>
        <v>7</v>
      </c>
      <c r="AC1036" t="s">
        <v>6246</v>
      </c>
      <c r="AD1036" t="s">
        <v>9180</v>
      </c>
      <c r="AF1036" s="12">
        <v>4</v>
      </c>
      <c r="AG1036" s="12">
        <v>1</v>
      </c>
      <c r="AH1036" s="12">
        <f>AF1036+AG1036</f>
        <v>5</v>
      </c>
      <c r="AJ1036" s="238">
        <v>10000</v>
      </c>
      <c r="AK1036" s="238">
        <v>10000</v>
      </c>
      <c r="AL1036" t="s">
        <v>8251</v>
      </c>
      <c r="AM1036" t="s">
        <v>6215</v>
      </c>
      <c r="AN1036" t="s">
        <v>6389</v>
      </c>
      <c r="AP1036" s="113">
        <v>5600</v>
      </c>
      <c r="AQ1036" s="113">
        <f t="shared" si="53"/>
        <v>129.99644831132292</v>
      </c>
      <c r="AR1036" s="113">
        <v>10600</v>
      </c>
      <c r="AS1036" s="141" t="s">
        <v>6223</v>
      </c>
      <c r="AT1036" s="307">
        <v>35000</v>
      </c>
      <c r="AU1036" s="238">
        <v>200000</v>
      </c>
      <c r="AV1036" s="238">
        <v>120000</v>
      </c>
      <c r="AX1036" t="s">
        <v>6215</v>
      </c>
      <c r="AY1036" t="s">
        <v>6215</v>
      </c>
      <c r="AZ1036" t="s">
        <v>6218</v>
      </c>
      <c r="BA1036" t="s">
        <v>6215</v>
      </c>
      <c r="BB1036" t="s">
        <v>6218</v>
      </c>
      <c r="BC1036" t="s">
        <v>9181</v>
      </c>
      <c r="BD1036" t="s">
        <v>9182</v>
      </c>
      <c r="BE1036" t="s">
        <v>6218</v>
      </c>
      <c r="BF1036" t="s">
        <v>9183</v>
      </c>
    </row>
    <row r="1037" spans="1:59" x14ac:dyDescent="0.35">
      <c r="A1037" s="98" t="s">
        <v>11422</v>
      </c>
      <c r="B1037" s="117">
        <v>45790.662418981483</v>
      </c>
      <c r="C1037" s="98" t="s">
        <v>5104</v>
      </c>
      <c r="D1037" s="98" t="s">
        <v>11368</v>
      </c>
      <c r="E1037" s="98" t="s">
        <v>2965</v>
      </c>
      <c r="F1037" s="98" t="s">
        <v>6684</v>
      </c>
      <c r="G1037" s="98" t="s">
        <v>1245</v>
      </c>
      <c r="H1037" s="98">
        <v>2014</v>
      </c>
      <c r="I1037" s="98" t="s">
        <v>6214</v>
      </c>
      <c r="J1037" s="98" t="s">
        <v>6215</v>
      </c>
      <c r="K1037" s="154" t="s">
        <v>6216</v>
      </c>
      <c r="L1037" s="154" t="s">
        <v>6215</v>
      </c>
      <c r="M1037" s="154" t="s">
        <v>6267</v>
      </c>
      <c r="O1037" s="154" t="s">
        <v>6215</v>
      </c>
      <c r="Q1037" s="129">
        <v>195</v>
      </c>
      <c r="R1037" s="129">
        <v>200</v>
      </c>
      <c r="S1037" s="129">
        <v>395</v>
      </c>
      <c r="T1037" s="154" t="s">
        <v>6215</v>
      </c>
      <c r="U1037" s="154" t="s">
        <v>8150</v>
      </c>
      <c r="V1037" s="154" t="s">
        <v>6215</v>
      </c>
      <c r="W1037" s="154" t="s">
        <v>6219</v>
      </c>
      <c r="Y1037" s="98">
        <v>6</v>
      </c>
      <c r="Z1037" s="98">
        <v>8</v>
      </c>
      <c r="AA1037" s="98">
        <v>2</v>
      </c>
      <c r="AB1037" s="98">
        <v>16</v>
      </c>
      <c r="AC1037" s="154" t="s">
        <v>6246</v>
      </c>
      <c r="AD1037" s="154" t="s">
        <v>8398</v>
      </c>
      <c r="AF1037" s="154">
        <v>4</v>
      </c>
      <c r="AG1037" s="154">
        <v>6</v>
      </c>
      <c r="AH1037" s="154">
        <v>10</v>
      </c>
      <c r="AJ1037" s="154">
        <v>900</v>
      </c>
      <c r="AK1037" s="154">
        <v>5000</v>
      </c>
      <c r="AL1037" s="154" t="s">
        <v>8267</v>
      </c>
      <c r="AM1037" s="154" t="s">
        <v>6215</v>
      </c>
      <c r="AN1037" s="154" t="s">
        <v>6262</v>
      </c>
      <c r="AP1037" s="154">
        <v>4500</v>
      </c>
      <c r="AQ1037" s="113">
        <f t="shared" si="53"/>
        <v>104.46143167874165</v>
      </c>
      <c r="AR1037" s="154">
        <v>6800</v>
      </c>
      <c r="AS1037" s="154" t="s">
        <v>6223</v>
      </c>
      <c r="AT1037" s="154">
        <v>700000</v>
      </c>
      <c r="AU1037" s="154">
        <v>2000</v>
      </c>
      <c r="AV1037" s="154">
        <v>350000</v>
      </c>
      <c r="AX1037" s="154" t="s">
        <v>6215</v>
      </c>
      <c r="AY1037" s="154" t="s">
        <v>6215</v>
      </c>
      <c r="AZ1037" s="154" t="s">
        <v>6215</v>
      </c>
      <c r="BA1037" s="154" t="s">
        <v>6215</v>
      </c>
      <c r="BB1037" s="154" t="s">
        <v>6215</v>
      </c>
      <c r="BC1037" s="154" t="s">
        <v>6845</v>
      </c>
      <c r="BD1037" s="154" t="s">
        <v>11369</v>
      </c>
      <c r="BE1037" s="154" t="s">
        <v>6218</v>
      </c>
      <c r="BF1037" s="154" t="s">
        <v>6845</v>
      </c>
    </row>
    <row r="1038" spans="1:59" x14ac:dyDescent="0.35">
      <c r="A1038" s="98" t="s">
        <v>7317</v>
      </c>
      <c r="B1038" s="17">
        <v>45135.753611111111</v>
      </c>
      <c r="C1038" s="98" t="s">
        <v>7569</v>
      </c>
      <c r="D1038" s="98" t="s">
        <v>6469</v>
      </c>
      <c r="E1038" s="244" t="s">
        <v>603</v>
      </c>
      <c r="F1038" s="98" t="s">
        <v>6469</v>
      </c>
      <c r="H1038" s="115">
        <v>2019</v>
      </c>
      <c r="I1038" s="98" t="s">
        <v>6214</v>
      </c>
      <c r="J1038" s="98" t="s">
        <v>6215</v>
      </c>
      <c r="K1038" s="98" t="s">
        <v>6216</v>
      </c>
      <c r="L1038" s="98" t="s">
        <v>6218</v>
      </c>
      <c r="M1038" s="98" t="s">
        <v>6231</v>
      </c>
      <c r="O1038" s="98" t="s">
        <v>6218</v>
      </c>
      <c r="S1038" s="107">
        <v>120</v>
      </c>
      <c r="T1038" s="98" t="s">
        <v>6215</v>
      </c>
      <c r="V1038" s="98" t="s">
        <v>6215</v>
      </c>
      <c r="W1038" s="98" t="s">
        <v>6296</v>
      </c>
      <c r="AB1038" s="98">
        <v>6</v>
      </c>
      <c r="AC1038" s="98" t="s">
        <v>6220</v>
      </c>
      <c r="AJ1038" s="18"/>
      <c r="AK1038" s="18"/>
      <c r="AN1038" s="98" t="s">
        <v>6248</v>
      </c>
      <c r="AP1038" s="264">
        <v>6200</v>
      </c>
      <c r="AQ1038" s="113">
        <f t="shared" si="53"/>
        <v>143.9246392018218</v>
      </c>
      <c r="AR1038" s="18">
        <v>8000</v>
      </c>
      <c r="AS1038" s="141" t="s">
        <v>6223</v>
      </c>
      <c r="AT1038" s="96"/>
      <c r="AU1038" s="18">
        <v>389700</v>
      </c>
      <c r="AV1038" s="18"/>
      <c r="AX1038" s="98" t="s">
        <v>6218</v>
      </c>
      <c r="AY1038" s="98" t="s">
        <v>6215</v>
      </c>
      <c r="AZ1038" s="98" t="s">
        <v>6215</v>
      </c>
      <c r="BA1038" s="98" t="s">
        <v>6215</v>
      </c>
      <c r="BB1038" s="98" t="s">
        <v>6215</v>
      </c>
      <c r="BD1038" s="98" t="s">
        <v>6929</v>
      </c>
      <c r="BF1038" s="98" t="s">
        <v>7570</v>
      </c>
      <c r="BG1038" s="98" t="s">
        <v>7571</v>
      </c>
    </row>
    <row r="1039" spans="1:59" x14ac:dyDescent="0.35">
      <c r="A1039" s="98" t="s">
        <v>7568</v>
      </c>
      <c r="B1039" s="17">
        <v>45122.457349537035</v>
      </c>
      <c r="C1039" s="278" t="s">
        <v>1026</v>
      </c>
      <c r="D1039" s="242" t="s">
        <v>7326</v>
      </c>
      <c r="E1039" s="98" t="s">
        <v>420</v>
      </c>
      <c r="F1039" s="242" t="s">
        <v>6293</v>
      </c>
      <c r="G1039" s="242" t="s">
        <v>1248</v>
      </c>
      <c r="H1039" s="115">
        <v>2011</v>
      </c>
      <c r="I1039" s="98" t="s">
        <v>6294</v>
      </c>
      <c r="J1039" s="98" t="s">
        <v>6215</v>
      </c>
      <c r="K1039" s="98" t="s">
        <v>6216</v>
      </c>
      <c r="L1039" s="98" t="s">
        <v>6218</v>
      </c>
      <c r="M1039" s="98" t="s">
        <v>6231</v>
      </c>
      <c r="O1039" s="98" t="s">
        <v>6218</v>
      </c>
      <c r="S1039" s="107">
        <v>160</v>
      </c>
      <c r="T1039" s="98" t="s">
        <v>6215</v>
      </c>
      <c r="V1039" s="98" t="s">
        <v>6215</v>
      </c>
      <c r="W1039" s="98" t="s">
        <v>6296</v>
      </c>
      <c r="AB1039" s="98">
        <v>10</v>
      </c>
      <c r="AC1039" s="98" t="s">
        <v>6246</v>
      </c>
      <c r="AD1039" s="98" t="s">
        <v>6695</v>
      </c>
      <c r="AJ1039" s="18"/>
      <c r="AK1039" s="18"/>
      <c r="AN1039" s="98" t="s">
        <v>6262</v>
      </c>
      <c r="AP1039" s="272">
        <v>7000</v>
      </c>
      <c r="AQ1039" s="113">
        <f t="shared" si="53"/>
        <v>162.49556038915367</v>
      </c>
      <c r="AR1039" s="273">
        <v>20000</v>
      </c>
      <c r="AS1039" s="141" t="s">
        <v>6223</v>
      </c>
      <c r="AT1039" s="270">
        <v>290000</v>
      </c>
      <c r="AU1039" s="273">
        <v>5000000</v>
      </c>
      <c r="AV1039" s="273">
        <v>560000</v>
      </c>
      <c r="AX1039" s="98" t="s">
        <v>6215</v>
      </c>
      <c r="AY1039" s="98" t="s">
        <v>6215</v>
      </c>
      <c r="AZ1039" s="98" t="s">
        <v>6215</v>
      </c>
      <c r="BA1039" s="98" t="s">
        <v>6215</v>
      </c>
      <c r="BB1039" s="98" t="s">
        <v>6218</v>
      </c>
      <c r="BD1039" s="98" t="s">
        <v>7327</v>
      </c>
      <c r="BF1039" s="98" t="s">
        <v>6760</v>
      </c>
      <c r="BG1039" s="98" t="s">
        <v>7328</v>
      </c>
    </row>
    <row r="1040" spans="1:59" x14ac:dyDescent="0.35">
      <c r="A1040" s="98" t="s">
        <v>11264</v>
      </c>
      <c r="B1040" s="117">
        <v>45754.701493055552</v>
      </c>
      <c r="C1040" s="98" t="s">
        <v>4999</v>
      </c>
      <c r="D1040" s="98" t="s">
        <v>11232</v>
      </c>
      <c r="E1040" s="244" t="s">
        <v>296</v>
      </c>
      <c r="F1040" s="98" t="s">
        <v>6323</v>
      </c>
      <c r="G1040" s="98" t="s">
        <v>1245</v>
      </c>
      <c r="H1040" s="98">
        <v>2012</v>
      </c>
      <c r="I1040" s="98" t="s">
        <v>6294</v>
      </c>
      <c r="J1040" s="98" t="s">
        <v>6215</v>
      </c>
      <c r="K1040" s="98" t="s">
        <v>6216</v>
      </c>
      <c r="L1040" s="98" t="s">
        <v>6215</v>
      </c>
      <c r="M1040" s="98" t="s">
        <v>6267</v>
      </c>
      <c r="O1040" s="98" t="s">
        <v>6218</v>
      </c>
      <c r="Q1040" s="129">
        <v>120.96</v>
      </c>
      <c r="R1040" s="129">
        <v>131.04</v>
      </c>
      <c r="S1040" s="107">
        <v>252</v>
      </c>
      <c r="T1040" s="98" t="s">
        <v>6215</v>
      </c>
      <c r="U1040" s="98" t="s">
        <v>7390</v>
      </c>
      <c r="V1040" s="98" t="s">
        <v>6215</v>
      </c>
      <c r="W1040" s="98" t="s">
        <v>6268</v>
      </c>
      <c r="Y1040" s="98" t="s">
        <v>6630</v>
      </c>
      <c r="Z1040" s="98" t="s">
        <v>7755</v>
      </c>
      <c r="AA1040" s="98" t="s">
        <v>6944</v>
      </c>
      <c r="AB1040" s="98">
        <f>Y1040+Z1040+AA1040</f>
        <v>12</v>
      </c>
      <c r="AC1040" s="154" t="s">
        <v>6246</v>
      </c>
      <c r="AD1040" s="154" t="s">
        <v>11233</v>
      </c>
      <c r="AF1040" s="12" t="s">
        <v>6929</v>
      </c>
      <c r="AG1040" s="12" t="s">
        <v>7755</v>
      </c>
      <c r="AH1040" s="12">
        <f>AF1040+AG1040</f>
        <v>10</v>
      </c>
      <c r="AJ1040" s="352" t="s">
        <v>11155</v>
      </c>
      <c r="AK1040" s="12" t="s">
        <v>11167</v>
      </c>
      <c r="AL1040" s="98" t="s">
        <v>8267</v>
      </c>
      <c r="AM1040" s="98" t="s">
        <v>6215</v>
      </c>
      <c r="AN1040" s="98" t="s">
        <v>6248</v>
      </c>
      <c r="AP1040" s="315">
        <v>5500</v>
      </c>
      <c r="AQ1040" s="113">
        <f t="shared" si="53"/>
        <v>127.67508316290645</v>
      </c>
      <c r="AR1040" s="315">
        <v>6500</v>
      </c>
      <c r="AS1040" s="154" t="s">
        <v>6223</v>
      </c>
      <c r="AT1040" s="12" t="s">
        <v>11128</v>
      </c>
      <c r="AU1040" s="284" t="s">
        <v>11234</v>
      </c>
      <c r="AV1040" s="12" t="s">
        <v>11235</v>
      </c>
      <c r="AX1040" s="98" t="s">
        <v>6215</v>
      </c>
      <c r="AY1040" s="98" t="s">
        <v>6215</v>
      </c>
      <c r="AZ1040" s="98" t="s">
        <v>6215</v>
      </c>
      <c r="BA1040" s="98" t="s">
        <v>6215</v>
      </c>
      <c r="BB1040" s="98" t="s">
        <v>6215</v>
      </c>
      <c r="BC1040" s="98" t="s">
        <v>9188</v>
      </c>
      <c r="BD1040" s="98" t="s">
        <v>6892</v>
      </c>
      <c r="BE1040" s="98" t="s">
        <v>6215</v>
      </c>
      <c r="BF1040" s="98" t="s">
        <v>11236</v>
      </c>
    </row>
    <row r="1041" spans="1:59" x14ac:dyDescent="0.35">
      <c r="A1041" s="98" t="s">
        <v>11016</v>
      </c>
      <c r="B1041" s="117">
        <v>45743.691782407404</v>
      </c>
      <c r="C1041" s="154" t="s">
        <v>4688</v>
      </c>
      <c r="D1041" s="154" t="s">
        <v>11077</v>
      </c>
      <c r="E1041" s="98" t="s">
        <v>913</v>
      </c>
      <c r="F1041" s="154" t="s">
        <v>6725</v>
      </c>
      <c r="G1041" s="154" t="s">
        <v>1248</v>
      </c>
      <c r="H1041" s="115">
        <v>2018</v>
      </c>
      <c r="I1041" s="154" t="s">
        <v>6294</v>
      </c>
      <c r="J1041" s="154" t="s">
        <v>6218</v>
      </c>
      <c r="K1041" s="154" t="s">
        <v>6216</v>
      </c>
      <c r="L1041" s="154" t="s">
        <v>6218</v>
      </c>
      <c r="M1041" s="154" t="s">
        <v>6231</v>
      </c>
      <c r="O1041" s="154" t="s">
        <v>6218</v>
      </c>
      <c r="Q1041" s="107">
        <v>84</v>
      </c>
      <c r="R1041" s="107">
        <v>79</v>
      </c>
      <c r="S1041" s="107">
        <v>163</v>
      </c>
      <c r="T1041" s="154" t="s">
        <v>6215</v>
      </c>
      <c r="U1041" s="154" t="s">
        <v>7390</v>
      </c>
      <c r="V1041" s="154" t="s">
        <v>6215</v>
      </c>
      <c r="W1041" s="154" t="s">
        <v>6268</v>
      </c>
      <c r="Y1041" s="98">
        <v>3</v>
      </c>
      <c r="Z1041" s="98">
        <v>3</v>
      </c>
      <c r="AA1041" s="98">
        <v>6</v>
      </c>
      <c r="AB1041" s="98">
        <f>Y1041+Z1041+AA1041</f>
        <v>12</v>
      </c>
      <c r="AC1041" s="154" t="s">
        <v>6220</v>
      </c>
      <c r="AD1041" s="154" t="s">
        <v>11078</v>
      </c>
      <c r="AF1041" s="315">
        <v>5</v>
      </c>
      <c r="AG1041" s="315">
        <v>3</v>
      </c>
      <c r="AH1041" s="12">
        <f>SUM(AF1041:AG1041)</f>
        <v>8</v>
      </c>
      <c r="AJ1041" s="316">
        <v>7000</v>
      </c>
      <c r="AK1041" s="316">
        <v>4500</v>
      </c>
      <c r="AL1041" s="154" t="s">
        <v>8267</v>
      </c>
      <c r="AM1041" s="154" t="s">
        <v>6215</v>
      </c>
      <c r="AN1041" s="154" t="s">
        <v>6262</v>
      </c>
      <c r="AP1041" s="316">
        <v>8500</v>
      </c>
      <c r="AQ1041" s="113">
        <f t="shared" si="53"/>
        <v>197.31603761540089</v>
      </c>
      <c r="AR1041" s="316">
        <v>9500</v>
      </c>
      <c r="AS1041" s="141" t="s">
        <v>6223</v>
      </c>
      <c r="AT1041" s="316">
        <v>100000</v>
      </c>
      <c r="AU1041" s="316">
        <v>20000</v>
      </c>
      <c r="AV1041" s="316">
        <v>6500</v>
      </c>
      <c r="AX1041" s="154" t="s">
        <v>6218</v>
      </c>
      <c r="AY1041" s="154" t="s">
        <v>6215</v>
      </c>
      <c r="AZ1041" s="154" t="s">
        <v>6215</v>
      </c>
      <c r="BA1041" s="154" t="s">
        <v>6215</v>
      </c>
      <c r="BB1041" s="154" t="s">
        <v>6218</v>
      </c>
      <c r="BC1041" s="154" t="s">
        <v>11079</v>
      </c>
      <c r="BD1041" s="154" t="s">
        <v>11080</v>
      </c>
      <c r="BE1041" s="154" t="s">
        <v>6218</v>
      </c>
      <c r="BF1041" s="154" t="s">
        <v>11081</v>
      </c>
    </row>
    <row r="1042" spans="1:59" x14ac:dyDescent="0.35">
      <c r="A1042" s="98" t="s">
        <v>9787</v>
      </c>
      <c r="B1042" s="17">
        <v>45491.712951388887</v>
      </c>
      <c r="C1042" t="s">
        <v>2654</v>
      </c>
      <c r="D1042" t="s">
        <v>9704</v>
      </c>
      <c r="E1042" s="98" t="s">
        <v>32</v>
      </c>
      <c r="F1042" t="s">
        <v>6213</v>
      </c>
      <c r="G1042" t="s">
        <v>1245</v>
      </c>
      <c r="H1042" s="115">
        <v>2007</v>
      </c>
      <c r="I1042" t="s">
        <v>6230</v>
      </c>
      <c r="J1042" t="s">
        <v>6215</v>
      </c>
      <c r="K1042" t="s">
        <v>6216</v>
      </c>
      <c r="L1042" t="s">
        <v>6215</v>
      </c>
      <c r="M1042" t="s">
        <v>6217</v>
      </c>
      <c r="O1042" t="s">
        <v>6215</v>
      </c>
      <c r="Q1042" s="107">
        <v>38</v>
      </c>
      <c r="R1042" s="107">
        <v>30</v>
      </c>
      <c r="S1042" s="107">
        <v>68</v>
      </c>
      <c r="T1042" s="98" t="s">
        <v>6215</v>
      </c>
      <c r="U1042" t="s">
        <v>6474</v>
      </c>
      <c r="V1042" t="s">
        <v>6215</v>
      </c>
      <c r="W1042" t="s">
        <v>6268</v>
      </c>
      <c r="Y1042" s="98">
        <v>1</v>
      </c>
      <c r="Z1042" s="98">
        <v>1</v>
      </c>
      <c r="AA1042" s="98">
        <v>1</v>
      </c>
      <c r="AB1042" s="98">
        <f>Y1042+Z1042+AA1042</f>
        <v>3</v>
      </c>
      <c r="AC1042" t="s">
        <v>6220</v>
      </c>
      <c r="AD1042" t="s">
        <v>9705</v>
      </c>
      <c r="AF1042" s="12">
        <v>0</v>
      </c>
      <c r="AG1042" s="12">
        <v>4</v>
      </c>
      <c r="AH1042" s="12">
        <f>AF1042+AG1042</f>
        <v>4</v>
      </c>
      <c r="AJ1042" s="238">
        <v>20000</v>
      </c>
      <c r="AK1042" s="238">
        <v>12000</v>
      </c>
      <c r="AL1042" t="s">
        <v>7392</v>
      </c>
      <c r="AM1042" t="s">
        <v>6215</v>
      </c>
      <c r="AN1042" t="s">
        <v>6262</v>
      </c>
      <c r="AP1042" s="238">
        <v>3000</v>
      </c>
      <c r="AQ1042" s="113">
        <f t="shared" si="53"/>
        <v>69.640954452494427</v>
      </c>
      <c r="AR1042" s="238">
        <v>4500</v>
      </c>
      <c r="AS1042" s="141" t="s">
        <v>6223</v>
      </c>
      <c r="AT1042" s="238">
        <v>0</v>
      </c>
      <c r="AU1042" s="238">
        <v>150000</v>
      </c>
      <c r="AV1042" s="238">
        <v>80000</v>
      </c>
      <c r="AX1042" t="s">
        <v>6215</v>
      </c>
      <c r="AY1042" t="s">
        <v>6215</v>
      </c>
      <c r="AZ1042" t="s">
        <v>6215</v>
      </c>
      <c r="BA1042" t="s">
        <v>6215</v>
      </c>
      <c r="BB1042" t="s">
        <v>6218</v>
      </c>
      <c r="BC1042" t="s">
        <v>6218</v>
      </c>
      <c r="BD1042" t="s">
        <v>9706</v>
      </c>
      <c r="BE1042" t="s">
        <v>6218</v>
      </c>
      <c r="BF1042" t="s">
        <v>9707</v>
      </c>
    </row>
    <row r="1043" spans="1:59" x14ac:dyDescent="0.35">
      <c r="A1043" s="98" t="s">
        <v>9025</v>
      </c>
      <c r="B1043" s="17">
        <v>45394.79005787037</v>
      </c>
      <c r="C1043" t="s">
        <v>2150</v>
      </c>
      <c r="D1043" t="s">
        <v>6405</v>
      </c>
      <c r="E1043" s="98" t="s">
        <v>355</v>
      </c>
      <c r="F1043" t="s">
        <v>6213</v>
      </c>
      <c r="G1043" t="s">
        <v>1248</v>
      </c>
      <c r="H1043" s="115">
        <v>2019</v>
      </c>
      <c r="I1043" t="s">
        <v>6294</v>
      </c>
      <c r="J1043" t="s">
        <v>6215</v>
      </c>
      <c r="K1043" t="s">
        <v>6216</v>
      </c>
      <c r="L1043" t="s">
        <v>6215</v>
      </c>
      <c r="M1043" t="s">
        <v>6217</v>
      </c>
      <c r="O1043" t="s">
        <v>6218</v>
      </c>
      <c r="S1043" s="107">
        <v>230</v>
      </c>
      <c r="T1043" s="98" t="s">
        <v>6215</v>
      </c>
      <c r="U1043" t="s">
        <v>8150</v>
      </c>
      <c r="V1043" t="s">
        <v>6215</v>
      </c>
      <c r="W1043" t="s">
        <v>6219</v>
      </c>
      <c r="Y1043" s="98">
        <v>2</v>
      </c>
      <c r="Z1043" s="98">
        <v>2</v>
      </c>
      <c r="AA1043" s="98">
        <v>2</v>
      </c>
      <c r="AB1043" s="98">
        <f>SUM(Y1043:AA1043)</f>
        <v>6</v>
      </c>
      <c r="AC1043" t="s">
        <v>6220</v>
      </c>
      <c r="AD1043" t="s">
        <v>9094</v>
      </c>
      <c r="AF1043" s="12">
        <v>8</v>
      </c>
      <c r="AG1043" s="12">
        <v>9</v>
      </c>
      <c r="AH1043" s="12">
        <f>SUM(AF1043:AG1043)</f>
        <v>17</v>
      </c>
      <c r="AJ1043" s="238">
        <v>13000</v>
      </c>
      <c r="AK1043" s="238">
        <v>8000</v>
      </c>
      <c r="AL1043" t="s">
        <v>7392</v>
      </c>
      <c r="AM1043" t="s">
        <v>6215</v>
      </c>
      <c r="AN1043" t="s">
        <v>6233</v>
      </c>
      <c r="AP1043" s="238">
        <v>4000</v>
      </c>
      <c r="AQ1043" s="113">
        <f t="shared" si="53"/>
        <v>92.85460593665924</v>
      </c>
      <c r="AR1043" s="238">
        <v>7000</v>
      </c>
      <c r="AS1043" s="141" t="s">
        <v>6223</v>
      </c>
      <c r="AT1043" s="306">
        <v>355000</v>
      </c>
      <c r="AU1043" s="238">
        <v>210000</v>
      </c>
      <c r="AV1043" s="238">
        <v>145000</v>
      </c>
      <c r="AX1043" t="s">
        <v>6215</v>
      </c>
      <c r="AY1043" t="s">
        <v>6215</v>
      </c>
      <c r="AZ1043" t="s">
        <v>6215</v>
      </c>
      <c r="BA1043" t="s">
        <v>6218</v>
      </c>
      <c r="BB1043" t="s">
        <v>6215</v>
      </c>
      <c r="BC1043" t="s">
        <v>8131</v>
      </c>
      <c r="BD1043" t="s">
        <v>6653</v>
      </c>
      <c r="BE1043" t="s">
        <v>6218</v>
      </c>
      <c r="BF1043" t="s">
        <v>6235</v>
      </c>
    </row>
    <row r="1044" spans="1:59" x14ac:dyDescent="0.35">
      <c r="A1044" s="98" t="s">
        <v>7325</v>
      </c>
      <c r="B1044" s="289">
        <v>45238.502939814804</v>
      </c>
      <c r="C1044" s="242" t="s">
        <v>1376</v>
      </c>
      <c r="D1044" s="242" t="s">
        <v>8299</v>
      </c>
      <c r="E1044" s="98" t="s">
        <v>14</v>
      </c>
      <c r="F1044" s="242" t="s">
        <v>6213</v>
      </c>
      <c r="G1044" s="242" t="s">
        <v>1245</v>
      </c>
      <c r="H1044" s="276">
        <v>2013</v>
      </c>
      <c r="I1044" s="242" t="s">
        <v>6214</v>
      </c>
      <c r="J1044" s="242" t="s">
        <v>6215</v>
      </c>
      <c r="K1044" s="242" t="s">
        <v>6216</v>
      </c>
      <c r="L1044" s="242" t="s">
        <v>6215</v>
      </c>
      <c r="M1044" s="242" t="s">
        <v>6217</v>
      </c>
      <c r="N1044" s="242"/>
      <c r="O1044" s="242" t="s">
        <v>6215</v>
      </c>
      <c r="Q1044" s="107">
        <v>86</v>
      </c>
      <c r="R1044" s="107">
        <v>140</v>
      </c>
      <c r="S1044" s="241">
        <v>186</v>
      </c>
      <c r="T1044" s="242" t="s">
        <v>6215</v>
      </c>
      <c r="U1044" s="242" t="s">
        <v>7390</v>
      </c>
      <c r="V1044" s="242" t="s">
        <v>6218</v>
      </c>
      <c r="W1044" s="242" t="s">
        <v>6219</v>
      </c>
      <c r="Y1044" s="242">
        <v>2</v>
      </c>
      <c r="Z1044" s="242">
        <v>2</v>
      </c>
      <c r="AA1044" s="242">
        <v>0</v>
      </c>
      <c r="AB1044" s="242">
        <v>4</v>
      </c>
      <c r="AC1044" s="242" t="s">
        <v>6220</v>
      </c>
      <c r="AD1044" s="242" t="s">
        <v>8300</v>
      </c>
      <c r="AF1044" s="290">
        <v>3</v>
      </c>
      <c r="AG1044" s="290">
        <v>6</v>
      </c>
      <c r="AH1044" s="290">
        <v>9</v>
      </c>
      <c r="AJ1044" s="269">
        <v>10000</v>
      </c>
      <c r="AK1044" s="269">
        <v>8000</v>
      </c>
      <c r="AL1044" s="242" t="s">
        <v>6474</v>
      </c>
      <c r="AM1044" s="242" t="s">
        <v>6215</v>
      </c>
      <c r="AN1044" s="242" t="s">
        <v>6262</v>
      </c>
      <c r="AP1044" s="264">
        <v>7000</v>
      </c>
      <c r="AQ1044" s="113">
        <f t="shared" si="53"/>
        <v>162.49556038915367</v>
      </c>
      <c r="AR1044" s="18">
        <v>10000</v>
      </c>
      <c r="AS1044" s="141" t="s">
        <v>6223</v>
      </c>
      <c r="AT1044" s="96"/>
      <c r="AU1044" s="18">
        <v>60000</v>
      </c>
      <c r="AV1044" s="18"/>
      <c r="AX1044" s="242" t="s">
        <v>6218</v>
      </c>
      <c r="AY1044" s="242" t="s">
        <v>6215</v>
      </c>
      <c r="AZ1044" s="242" t="s">
        <v>6215</v>
      </c>
      <c r="BA1044" s="242" t="s">
        <v>6215</v>
      </c>
      <c r="BB1044" s="242" t="s">
        <v>6218</v>
      </c>
      <c r="BC1044" s="242" t="s">
        <v>6235</v>
      </c>
      <c r="BD1044" s="242" t="s">
        <v>8301</v>
      </c>
      <c r="BE1044" s="242" t="s">
        <v>6218</v>
      </c>
      <c r="BF1044" s="242" t="s">
        <v>6235</v>
      </c>
      <c r="BG1044" s="98" t="s">
        <v>8302</v>
      </c>
    </row>
    <row r="1045" spans="1:59" x14ac:dyDescent="0.35">
      <c r="A1045" s="98" t="s">
        <v>11364</v>
      </c>
      <c r="B1045" s="117">
        <v>45805.742013888892</v>
      </c>
      <c r="C1045" s="98" t="s">
        <v>5106</v>
      </c>
      <c r="D1045" s="98" t="s">
        <v>11415</v>
      </c>
      <c r="E1045" s="98" t="s">
        <v>32</v>
      </c>
      <c r="F1045" s="98" t="s">
        <v>6213</v>
      </c>
      <c r="G1045" s="98" t="s">
        <v>1248</v>
      </c>
      <c r="H1045" s="98">
        <v>2022</v>
      </c>
      <c r="I1045" s="98" t="s">
        <v>6230</v>
      </c>
      <c r="J1045" s="98" t="s">
        <v>6215</v>
      </c>
      <c r="K1045" s="154" t="s">
        <v>6216</v>
      </c>
      <c r="L1045" s="154" t="s">
        <v>6215</v>
      </c>
      <c r="M1045" s="154" t="s">
        <v>6217</v>
      </c>
      <c r="O1045" s="154" t="s">
        <v>6218</v>
      </c>
      <c r="Q1045" s="129">
        <v>20</v>
      </c>
      <c r="R1045" s="129">
        <v>26</v>
      </c>
      <c r="S1045" s="129">
        <v>46</v>
      </c>
      <c r="T1045" s="154" t="s">
        <v>6215</v>
      </c>
      <c r="U1045" s="154" t="s">
        <v>6474</v>
      </c>
      <c r="V1045" s="154" t="s">
        <v>6218</v>
      </c>
      <c r="W1045" s="154" t="s">
        <v>6219</v>
      </c>
      <c r="Y1045" s="98">
        <v>1</v>
      </c>
      <c r="Z1045" s="98">
        <v>1</v>
      </c>
      <c r="AA1045" s="98">
        <v>1</v>
      </c>
      <c r="AB1045" s="98">
        <v>3</v>
      </c>
      <c r="AC1045" s="154" t="s">
        <v>6220</v>
      </c>
      <c r="AD1045" s="154" t="s">
        <v>9575</v>
      </c>
      <c r="AF1045" s="154">
        <v>1</v>
      </c>
      <c r="AG1045" s="154">
        <v>2</v>
      </c>
      <c r="AH1045" s="154">
        <v>3</v>
      </c>
      <c r="AJ1045" s="154">
        <v>7000</v>
      </c>
      <c r="AK1045" s="154">
        <v>6000</v>
      </c>
      <c r="AL1045" s="154" t="s">
        <v>7392</v>
      </c>
      <c r="AM1045" s="154" t="s">
        <v>6215</v>
      </c>
      <c r="AN1045" s="154" t="s">
        <v>6262</v>
      </c>
      <c r="AP1045" s="154">
        <v>3500</v>
      </c>
      <c r="AQ1045" s="113">
        <f t="shared" si="53"/>
        <v>81.247780194576833</v>
      </c>
      <c r="AR1045" s="154">
        <v>5000</v>
      </c>
      <c r="AS1045" s="154" t="s">
        <v>6223</v>
      </c>
      <c r="AT1045" s="154">
        <v>300</v>
      </c>
      <c r="AU1045" s="154">
        <v>80000</v>
      </c>
      <c r="AV1045" s="154">
        <v>60000</v>
      </c>
      <c r="AX1045" s="154" t="s">
        <v>6215</v>
      </c>
      <c r="AY1045" s="154" t="s">
        <v>6215</v>
      </c>
      <c r="AZ1045" s="154" t="s">
        <v>6215</v>
      </c>
      <c r="BA1045" s="154" t="s">
        <v>6215</v>
      </c>
      <c r="BB1045" s="154" t="s">
        <v>6215</v>
      </c>
      <c r="BC1045" s="154" t="s">
        <v>6218</v>
      </c>
      <c r="BD1045" s="154" t="s">
        <v>8450</v>
      </c>
      <c r="BE1045" s="154" t="s">
        <v>6218</v>
      </c>
      <c r="BF1045" s="154" t="s">
        <v>8990</v>
      </c>
    </row>
    <row r="1046" spans="1:59" x14ac:dyDescent="0.35">
      <c r="A1046" s="98" t="s">
        <v>8298</v>
      </c>
      <c r="B1046" s="17">
        <v>45105.596863425926</v>
      </c>
      <c r="C1046" s="98" t="s">
        <v>3135</v>
      </c>
      <c r="D1046" s="98" t="s">
        <v>7134</v>
      </c>
      <c r="E1046" s="98" t="s">
        <v>871</v>
      </c>
      <c r="F1046" s="98" t="s">
        <v>6334</v>
      </c>
      <c r="G1046" s="98" t="s">
        <v>1248</v>
      </c>
      <c r="H1046" s="115">
        <v>2022</v>
      </c>
      <c r="I1046" s="98" t="s">
        <v>6214</v>
      </c>
      <c r="J1046" s="98" t="s">
        <v>6215</v>
      </c>
      <c r="K1046" s="98" t="s">
        <v>6216</v>
      </c>
      <c r="L1046" s="98" t="s">
        <v>6215</v>
      </c>
      <c r="M1046" s="98" t="s">
        <v>6231</v>
      </c>
      <c r="O1046" s="98" t="s">
        <v>6218</v>
      </c>
      <c r="S1046" s="107">
        <v>75</v>
      </c>
      <c r="T1046" s="98" t="s">
        <v>6215</v>
      </c>
      <c r="V1046" s="98" t="s">
        <v>6218</v>
      </c>
      <c r="W1046" s="98" t="s">
        <v>6219</v>
      </c>
      <c r="AB1046" s="98">
        <v>8</v>
      </c>
      <c r="AC1046" s="98" t="s">
        <v>6220</v>
      </c>
      <c r="AD1046" s="98" t="s">
        <v>7135</v>
      </c>
      <c r="AJ1046" s="18"/>
      <c r="AK1046" s="18"/>
      <c r="AM1046" s="98" t="s">
        <v>6215</v>
      </c>
      <c r="AN1046" s="98" t="s">
        <v>6233</v>
      </c>
      <c r="AP1046" s="264">
        <v>7000</v>
      </c>
      <c r="AQ1046" s="113">
        <f t="shared" si="53"/>
        <v>162.49556038915367</v>
      </c>
      <c r="AR1046" s="18">
        <v>7000</v>
      </c>
      <c r="AS1046" s="141" t="s">
        <v>6223</v>
      </c>
      <c r="AT1046" s="96"/>
      <c r="AU1046" s="18"/>
      <c r="AV1046" s="18"/>
      <c r="AX1046" s="98" t="s">
        <v>6215</v>
      </c>
      <c r="AY1046" s="98" t="s">
        <v>6215</v>
      </c>
      <c r="AZ1046" s="98" t="s">
        <v>6215</v>
      </c>
      <c r="BA1046" s="98" t="s">
        <v>6215</v>
      </c>
      <c r="BB1046" s="98" t="s">
        <v>6215</v>
      </c>
      <c r="BD1046" s="98" t="s">
        <v>7136</v>
      </c>
      <c r="BF1046" s="98" t="s">
        <v>6235</v>
      </c>
      <c r="BG1046" s="98" t="s">
        <v>7137</v>
      </c>
    </row>
    <row r="1047" spans="1:59" x14ac:dyDescent="0.35">
      <c r="A1047" s="98" t="s">
        <v>7133</v>
      </c>
      <c r="B1047" s="17">
        <v>45073.389386574076</v>
      </c>
      <c r="C1047" s="154" t="s">
        <v>3728</v>
      </c>
      <c r="D1047" s="141" t="s">
        <v>6829</v>
      </c>
      <c r="E1047" s="98" t="s">
        <v>549</v>
      </c>
      <c r="F1047" s="98" t="s">
        <v>6286</v>
      </c>
      <c r="G1047" s="98" t="s">
        <v>1245</v>
      </c>
      <c r="H1047" s="115">
        <v>2021</v>
      </c>
      <c r="I1047" s="98" t="s">
        <v>6214</v>
      </c>
      <c r="J1047" s="98" t="s">
        <v>6215</v>
      </c>
      <c r="K1047" s="98" t="s">
        <v>6216</v>
      </c>
      <c r="L1047" s="98" t="s">
        <v>6218</v>
      </c>
      <c r="M1047" s="98" t="s">
        <v>6231</v>
      </c>
      <c r="O1047" s="98" t="s">
        <v>6218</v>
      </c>
      <c r="S1047" s="107">
        <v>94</v>
      </c>
      <c r="T1047" s="98" t="s">
        <v>6215</v>
      </c>
      <c r="V1047" s="98" t="s">
        <v>6218</v>
      </c>
      <c r="W1047" s="98" t="s">
        <v>6268</v>
      </c>
      <c r="AB1047" s="98">
        <v>5</v>
      </c>
      <c r="AC1047" s="98" t="s">
        <v>6254</v>
      </c>
      <c r="AD1047" s="98" t="s">
        <v>6830</v>
      </c>
      <c r="AJ1047" s="18"/>
      <c r="AK1047" s="18"/>
      <c r="AM1047" s="98" t="s">
        <v>6215</v>
      </c>
      <c r="AN1047" s="98" t="s">
        <v>6262</v>
      </c>
      <c r="AP1047" s="268">
        <v>7000</v>
      </c>
      <c r="AQ1047" s="113">
        <f t="shared" si="53"/>
        <v>162.49556038915367</v>
      </c>
      <c r="AR1047" s="269">
        <v>7000</v>
      </c>
      <c r="AS1047" s="141" t="s">
        <v>6223</v>
      </c>
      <c r="AT1047" s="270">
        <v>104000</v>
      </c>
      <c r="AU1047" s="269">
        <v>104000</v>
      </c>
      <c r="AV1047" s="269">
        <v>45000</v>
      </c>
      <c r="AX1047" s="98" t="s">
        <v>6215</v>
      </c>
      <c r="AY1047" s="98" t="s">
        <v>6215</v>
      </c>
      <c r="AZ1047" s="98" t="s">
        <v>6215</v>
      </c>
      <c r="BA1047" s="98" t="s">
        <v>6218</v>
      </c>
      <c r="BB1047" s="98" t="s">
        <v>6218</v>
      </c>
      <c r="BD1047" s="98" t="s">
        <v>6281</v>
      </c>
      <c r="BF1047" s="98" t="s">
        <v>6831</v>
      </c>
      <c r="BG1047" s="98" t="s">
        <v>6832</v>
      </c>
    </row>
    <row r="1048" spans="1:59" x14ac:dyDescent="0.35">
      <c r="A1048" s="98" t="s">
        <v>6828</v>
      </c>
      <c r="B1048" s="17">
        <v>45110</v>
      </c>
      <c r="C1048" s="98" t="s">
        <v>7177</v>
      </c>
      <c r="D1048" s="98" t="s">
        <v>7178</v>
      </c>
      <c r="E1048" s="98" t="s">
        <v>127</v>
      </c>
      <c r="F1048" s="98" t="s">
        <v>6581</v>
      </c>
      <c r="G1048" s="98" t="s">
        <v>1245</v>
      </c>
      <c r="H1048" s="115">
        <v>2004</v>
      </c>
      <c r="I1048" s="98" t="s">
        <v>6294</v>
      </c>
      <c r="J1048" s="98" t="s">
        <v>6215</v>
      </c>
      <c r="K1048" s="98" t="s">
        <v>6216</v>
      </c>
      <c r="L1048" s="98" t="s">
        <v>6215</v>
      </c>
      <c r="M1048" s="98" t="s">
        <v>6267</v>
      </c>
      <c r="O1048" s="98" t="s">
        <v>6215</v>
      </c>
      <c r="Q1048" s="107">
        <v>55</v>
      </c>
      <c r="R1048" s="107">
        <v>65</v>
      </c>
      <c r="S1048" s="107">
        <f>SUM(Q1048:R1048)</f>
        <v>120</v>
      </c>
      <c r="T1048" s="98" t="s">
        <v>6215</v>
      </c>
      <c r="V1048" s="98" t="s">
        <v>6215</v>
      </c>
      <c r="W1048" s="98" t="s">
        <v>6219</v>
      </c>
      <c r="AB1048" s="98">
        <v>10</v>
      </c>
      <c r="AC1048" s="98" t="s">
        <v>6220</v>
      </c>
      <c r="AD1048" s="98" t="s">
        <v>7179</v>
      </c>
      <c r="AJ1048" s="18"/>
      <c r="AK1048" s="18"/>
      <c r="AM1048" s="98" t="s">
        <v>6215</v>
      </c>
      <c r="AN1048" s="98" t="s">
        <v>6262</v>
      </c>
      <c r="AP1048" s="272">
        <v>7000</v>
      </c>
      <c r="AQ1048" s="113">
        <f t="shared" si="53"/>
        <v>162.49556038915367</v>
      </c>
      <c r="AR1048" s="273">
        <v>10000</v>
      </c>
      <c r="AS1048" s="141" t="s">
        <v>6223</v>
      </c>
      <c r="AT1048" s="270">
        <v>110000</v>
      </c>
      <c r="AU1048" s="273">
        <v>50000</v>
      </c>
      <c r="AV1048" s="273">
        <v>30000</v>
      </c>
      <c r="AX1048" s="98" t="s">
        <v>6215</v>
      </c>
      <c r="AY1048" s="98" t="s">
        <v>6215</v>
      </c>
      <c r="AZ1048" s="98" t="s">
        <v>6215</v>
      </c>
      <c r="BA1048" s="98" t="s">
        <v>6215</v>
      </c>
      <c r="BB1048" s="98" t="s">
        <v>6215</v>
      </c>
      <c r="BD1048" s="98" t="s">
        <v>7180</v>
      </c>
      <c r="BF1048" s="98" t="s">
        <v>6235</v>
      </c>
      <c r="BG1048" s="98" t="s">
        <v>7181</v>
      </c>
    </row>
    <row r="1049" spans="1:59" x14ac:dyDescent="0.35">
      <c r="A1049" s="98" t="s">
        <v>7176</v>
      </c>
      <c r="B1049" s="17">
        <v>45230.510937500003</v>
      </c>
      <c r="C1049" s="141" t="s">
        <v>8234</v>
      </c>
      <c r="D1049" s="154" t="s">
        <v>8235</v>
      </c>
      <c r="E1049" s="141" t="s">
        <v>139</v>
      </c>
      <c r="F1049" s="141" t="s">
        <v>6213</v>
      </c>
      <c r="G1049" s="141" t="s">
        <v>1245</v>
      </c>
      <c r="H1049" s="115">
        <v>2012</v>
      </c>
      <c r="I1049" s="141" t="s">
        <v>6214</v>
      </c>
      <c r="J1049" s="141" t="s">
        <v>6215</v>
      </c>
      <c r="K1049" s="141" t="s">
        <v>6216</v>
      </c>
      <c r="L1049" s="141" t="s">
        <v>6215</v>
      </c>
      <c r="M1049" s="141" t="s">
        <v>6217</v>
      </c>
      <c r="N1049" s="141"/>
      <c r="O1049" s="141" t="s">
        <v>6218</v>
      </c>
      <c r="S1049" s="237">
        <v>220</v>
      </c>
      <c r="T1049" s="141" t="s">
        <v>6215</v>
      </c>
      <c r="U1049" s="141" t="s">
        <v>7390</v>
      </c>
      <c r="V1049" s="141" t="s">
        <v>6215</v>
      </c>
      <c r="W1049" s="141" t="s">
        <v>6219</v>
      </c>
      <c r="Y1049" s="98">
        <v>3</v>
      </c>
      <c r="Z1049" s="98">
        <v>4</v>
      </c>
      <c r="AA1049" s="98">
        <v>0</v>
      </c>
      <c r="AB1049" s="141">
        <v>7</v>
      </c>
      <c r="AC1049" s="141" t="s">
        <v>6220</v>
      </c>
      <c r="AD1049" s="141" t="s">
        <v>8236</v>
      </c>
      <c r="AJ1049" s="18"/>
      <c r="AK1049" s="18"/>
      <c r="AM1049" s="141" t="s">
        <v>6215</v>
      </c>
      <c r="AN1049" s="141" t="s">
        <v>6262</v>
      </c>
      <c r="AP1049" s="264">
        <v>5700</v>
      </c>
      <c r="AQ1049" s="113">
        <f t="shared" si="53"/>
        <v>132.31781345973943</v>
      </c>
      <c r="AR1049" s="18">
        <v>14000</v>
      </c>
      <c r="AS1049" s="141" t="s">
        <v>6223</v>
      </c>
      <c r="AT1049" s="96"/>
      <c r="AU1049" s="18">
        <v>200000</v>
      </c>
      <c r="AV1049" s="18"/>
      <c r="AX1049" s="141" t="s">
        <v>6215</v>
      </c>
      <c r="AY1049" s="141" t="s">
        <v>6215</v>
      </c>
      <c r="AZ1049" s="141" t="s">
        <v>6215</v>
      </c>
      <c r="BA1049" s="141" t="s">
        <v>6218</v>
      </c>
      <c r="BB1049" s="141" t="s">
        <v>6218</v>
      </c>
      <c r="BC1049" s="141" t="s">
        <v>8237</v>
      </c>
      <c r="BD1049" s="141" t="s">
        <v>8238</v>
      </c>
      <c r="BE1049" s="141" t="s">
        <v>6218</v>
      </c>
      <c r="BF1049" s="141" t="s">
        <v>6299</v>
      </c>
      <c r="BG1049" s="98" t="s">
        <v>8239</v>
      </c>
    </row>
    <row r="1050" spans="1:59" x14ac:dyDescent="0.35">
      <c r="A1050" s="98" t="s">
        <v>9847</v>
      </c>
      <c r="B1050" s="17">
        <v>45482.48641203704</v>
      </c>
      <c r="C1050" t="s">
        <v>2609</v>
      </c>
      <c r="D1050" t="s">
        <v>9603</v>
      </c>
      <c r="E1050" s="98" t="s">
        <v>603</v>
      </c>
      <c r="F1050" t="s">
        <v>6323</v>
      </c>
      <c r="G1050" t="s">
        <v>1245</v>
      </c>
      <c r="H1050" s="115">
        <v>2019</v>
      </c>
      <c r="I1050" t="s">
        <v>6294</v>
      </c>
      <c r="J1050" t="s">
        <v>6215</v>
      </c>
      <c r="K1050" t="s">
        <v>6216</v>
      </c>
      <c r="L1050" t="s">
        <v>6215</v>
      </c>
      <c r="M1050" t="s">
        <v>6267</v>
      </c>
      <c r="O1050" t="s">
        <v>6218</v>
      </c>
      <c r="S1050" s="107">
        <v>162</v>
      </c>
      <c r="T1050" s="98" t="s">
        <v>6215</v>
      </c>
      <c r="U1050" t="s">
        <v>6474</v>
      </c>
      <c r="V1050" t="s">
        <v>6215</v>
      </c>
      <c r="W1050" t="s">
        <v>6219</v>
      </c>
      <c r="Y1050" s="98">
        <v>2</v>
      </c>
      <c r="Z1050" s="98">
        <v>2</v>
      </c>
      <c r="AA1050" s="98">
        <v>0</v>
      </c>
      <c r="AB1050" s="98">
        <f>Y1050+Z1050+AA1050</f>
        <v>4</v>
      </c>
      <c r="AC1050" t="s">
        <v>6220</v>
      </c>
      <c r="AD1050" t="s">
        <v>7993</v>
      </c>
      <c r="AF1050" s="12">
        <v>3</v>
      </c>
      <c r="AG1050" s="12">
        <v>4</v>
      </c>
      <c r="AH1050" s="12">
        <f>AF1050+AG1050</f>
        <v>7</v>
      </c>
      <c r="AJ1050" s="238">
        <v>15000</v>
      </c>
      <c r="AK1050" s="238">
        <v>9000</v>
      </c>
      <c r="AL1050" t="s">
        <v>7392</v>
      </c>
      <c r="AM1050" t="s">
        <v>6215</v>
      </c>
      <c r="AN1050" t="s">
        <v>6262</v>
      </c>
      <c r="AP1050" s="238">
        <v>6200</v>
      </c>
      <c r="AQ1050" s="113">
        <f t="shared" ref="AQ1050:AQ1080" si="54">(AP1050*3)/129.2343</f>
        <v>143.9246392018218</v>
      </c>
      <c r="AR1050" s="238">
        <v>8600</v>
      </c>
      <c r="AS1050" s="141" t="s">
        <v>6223</v>
      </c>
      <c r="AT1050" s="238">
        <v>10000</v>
      </c>
      <c r="AU1050" s="238">
        <v>400000</v>
      </c>
      <c r="AV1050" s="238">
        <v>150000</v>
      </c>
      <c r="AX1050" t="s">
        <v>6215</v>
      </c>
      <c r="AY1050" t="s">
        <v>6215</v>
      </c>
      <c r="AZ1050" t="s">
        <v>6215</v>
      </c>
      <c r="BA1050" t="s">
        <v>6215</v>
      </c>
      <c r="BB1050" t="s">
        <v>6215</v>
      </c>
      <c r="BC1050" t="s">
        <v>9195</v>
      </c>
      <c r="BD1050" t="s">
        <v>8450</v>
      </c>
      <c r="BE1050" t="s">
        <v>6215</v>
      </c>
      <c r="BF1050" t="s">
        <v>9604</v>
      </c>
    </row>
    <row r="1051" spans="1:59" x14ac:dyDescent="0.35">
      <c r="A1051" s="98" t="s">
        <v>10789</v>
      </c>
      <c r="B1051" s="334">
        <v>45677.53</v>
      </c>
      <c r="C1051" s="339" t="s">
        <v>4101</v>
      </c>
      <c r="D1051" s="281" t="s">
        <v>9734</v>
      </c>
      <c r="E1051" s="244" t="s">
        <v>146</v>
      </c>
      <c r="F1051" s="281" t="s">
        <v>6213</v>
      </c>
      <c r="G1051" s="281" t="s">
        <v>1245</v>
      </c>
      <c r="H1051" s="335">
        <v>2002</v>
      </c>
      <c r="I1051" s="281" t="s">
        <v>6230</v>
      </c>
      <c r="J1051" s="281" t="s">
        <v>6215</v>
      </c>
      <c r="K1051" s="281" t="s">
        <v>6216</v>
      </c>
      <c r="L1051" s="281" t="s">
        <v>6215</v>
      </c>
      <c r="M1051" s="281" t="s">
        <v>6217</v>
      </c>
      <c r="O1051" s="281" t="s">
        <v>6218</v>
      </c>
      <c r="Q1051" s="319">
        <v>160</v>
      </c>
      <c r="R1051" s="319">
        <v>160</v>
      </c>
      <c r="S1051" s="319">
        <f>Q1051+R1051</f>
        <v>320</v>
      </c>
      <c r="T1051" s="281" t="s">
        <v>6215</v>
      </c>
      <c r="U1051" s="281" t="s">
        <v>7390</v>
      </c>
      <c r="V1051" s="281" t="s">
        <v>6218</v>
      </c>
      <c r="W1051" s="281" t="s">
        <v>6219</v>
      </c>
      <c r="Y1051" s="336">
        <v>3</v>
      </c>
      <c r="Z1051" s="336">
        <v>4</v>
      </c>
      <c r="AA1051" s="336">
        <v>2</v>
      </c>
      <c r="AB1051" s="98">
        <f>SUM(Y1051:AA1051)</f>
        <v>9</v>
      </c>
      <c r="AC1051" s="281" t="s">
        <v>6220</v>
      </c>
      <c r="AD1051" s="281" t="s">
        <v>10761</v>
      </c>
      <c r="AF1051" s="337">
        <v>6</v>
      </c>
      <c r="AG1051" s="337">
        <v>10</v>
      </c>
      <c r="AH1051" s="12">
        <f>SUM(AF1051:AG1051)</f>
        <v>16</v>
      </c>
      <c r="AJ1051" s="338">
        <v>35000</v>
      </c>
      <c r="AK1051" s="338">
        <v>20000</v>
      </c>
      <c r="AL1051" s="281" t="s">
        <v>8267</v>
      </c>
      <c r="AM1051" s="281" t="s">
        <v>6215</v>
      </c>
      <c r="AN1051" s="281" t="s">
        <v>6262</v>
      </c>
      <c r="AP1051" s="338">
        <v>7000</v>
      </c>
      <c r="AQ1051" s="113">
        <f t="shared" si="54"/>
        <v>162.49556038915367</v>
      </c>
      <c r="AR1051" s="338">
        <v>7500</v>
      </c>
      <c r="AS1051" s="141" t="s">
        <v>6223</v>
      </c>
      <c r="AT1051" s="338">
        <v>9500</v>
      </c>
      <c r="AU1051" s="338">
        <v>250000</v>
      </c>
      <c r="AV1051" s="338">
        <v>150000</v>
      </c>
      <c r="AX1051" s="281" t="s">
        <v>6218</v>
      </c>
      <c r="AY1051" s="281" t="s">
        <v>6215</v>
      </c>
      <c r="AZ1051" s="281" t="s">
        <v>6215</v>
      </c>
      <c r="BA1051" s="281" t="s">
        <v>6215</v>
      </c>
      <c r="BB1051" s="281" t="s">
        <v>6218</v>
      </c>
      <c r="BC1051" s="281" t="s">
        <v>9188</v>
      </c>
      <c r="BD1051" s="281" t="s">
        <v>8622</v>
      </c>
      <c r="BE1051" s="281" t="s">
        <v>6218</v>
      </c>
      <c r="BF1051" s="281" t="s">
        <v>6218</v>
      </c>
    </row>
    <row r="1052" spans="1:59" x14ac:dyDescent="0.35">
      <c r="A1052" s="98" t="s">
        <v>8233</v>
      </c>
      <c r="B1052" s="289">
        <v>45241.482233796298</v>
      </c>
      <c r="C1052" s="281" t="s">
        <v>4163</v>
      </c>
      <c r="D1052" s="242">
        <v>1000</v>
      </c>
      <c r="E1052" s="141" t="s">
        <v>909</v>
      </c>
      <c r="F1052" s="242" t="s">
        <v>6286</v>
      </c>
      <c r="G1052" s="242" t="s">
        <v>1248</v>
      </c>
      <c r="H1052" s="276">
        <v>2019</v>
      </c>
      <c r="I1052" s="242" t="s">
        <v>6294</v>
      </c>
      <c r="J1052" s="242" t="s">
        <v>6295</v>
      </c>
      <c r="K1052" s="242" t="s">
        <v>6216</v>
      </c>
      <c r="L1052" s="242" t="s">
        <v>6215</v>
      </c>
      <c r="M1052" s="242" t="s">
        <v>6267</v>
      </c>
      <c r="N1052" s="242"/>
      <c r="O1052" s="242" t="s">
        <v>6215</v>
      </c>
      <c r="S1052" s="241">
        <v>400</v>
      </c>
      <c r="T1052" s="242" t="s">
        <v>6215</v>
      </c>
      <c r="U1052" s="242" t="s">
        <v>6474</v>
      </c>
      <c r="V1052" s="242" t="s">
        <v>6218</v>
      </c>
      <c r="W1052" s="242" t="s">
        <v>6219</v>
      </c>
      <c r="Y1052" s="242">
        <v>5</v>
      </c>
      <c r="Z1052" s="242">
        <v>5</v>
      </c>
      <c r="AA1052" s="242">
        <v>0</v>
      </c>
      <c r="AB1052" s="242">
        <v>10</v>
      </c>
      <c r="AC1052" s="242" t="s">
        <v>6231</v>
      </c>
      <c r="AD1052" s="242" t="s">
        <v>8351</v>
      </c>
      <c r="AF1052" s="290">
        <v>6</v>
      </c>
      <c r="AG1052" s="290">
        <v>5</v>
      </c>
      <c r="AH1052" s="290">
        <v>11</v>
      </c>
      <c r="AJ1052" s="269">
        <v>14000</v>
      </c>
      <c r="AK1052" s="269">
        <v>8000</v>
      </c>
      <c r="AL1052" s="242" t="s">
        <v>8251</v>
      </c>
      <c r="AM1052" s="242" t="s">
        <v>6215</v>
      </c>
      <c r="AN1052" s="242" t="s">
        <v>6233</v>
      </c>
      <c r="AP1052" s="272">
        <v>4500</v>
      </c>
      <c r="AQ1052" s="113">
        <f t="shared" si="54"/>
        <v>104.46143167874165</v>
      </c>
      <c r="AR1052" s="273">
        <v>12000</v>
      </c>
      <c r="AS1052" s="141" t="s">
        <v>6223</v>
      </c>
      <c r="AT1052" s="274"/>
      <c r="AU1052" s="273">
        <v>250000</v>
      </c>
      <c r="AV1052" s="273"/>
      <c r="AX1052" s="242" t="s">
        <v>6215</v>
      </c>
      <c r="AY1052" s="242" t="s">
        <v>6215</v>
      </c>
      <c r="AZ1052" s="242" t="s">
        <v>6215</v>
      </c>
      <c r="BA1052" s="242" t="s">
        <v>6215</v>
      </c>
      <c r="BB1052" s="242" t="s">
        <v>6215</v>
      </c>
      <c r="BC1052" s="242" t="s">
        <v>8352</v>
      </c>
      <c r="BD1052" s="242" t="s">
        <v>6774</v>
      </c>
      <c r="BE1052" s="242" t="s">
        <v>6218</v>
      </c>
      <c r="BF1052" s="242" t="s">
        <v>7311</v>
      </c>
      <c r="BG1052" s="98" t="s">
        <v>8353</v>
      </c>
    </row>
    <row r="1053" spans="1:59" x14ac:dyDescent="0.35">
      <c r="A1053" s="98" t="s">
        <v>9148</v>
      </c>
      <c r="B1053" s="17">
        <v>45409.653136574074</v>
      </c>
      <c r="C1053" s="152" t="s">
        <v>2187</v>
      </c>
      <c r="D1053" t="s">
        <v>6333</v>
      </c>
      <c r="E1053" t="s">
        <v>306</v>
      </c>
      <c r="F1053" t="s">
        <v>6334</v>
      </c>
      <c r="G1053" t="s">
        <v>1248</v>
      </c>
      <c r="H1053" s="115">
        <v>2009</v>
      </c>
      <c r="I1053" t="s">
        <v>6230</v>
      </c>
      <c r="J1053" t="s">
        <v>6215</v>
      </c>
      <c r="K1053" t="s">
        <v>6216</v>
      </c>
      <c r="L1053" t="s">
        <v>6218</v>
      </c>
      <c r="M1053" t="s">
        <v>6231</v>
      </c>
      <c r="O1053" t="s">
        <v>6215</v>
      </c>
      <c r="S1053" s="107">
        <v>298</v>
      </c>
      <c r="T1053" s="98" t="s">
        <v>6218</v>
      </c>
      <c r="U1053" t="s">
        <v>7390</v>
      </c>
      <c r="V1053" t="s">
        <v>6215</v>
      </c>
      <c r="W1053" t="s">
        <v>6219</v>
      </c>
      <c r="Y1053" s="98">
        <v>5</v>
      </c>
      <c r="Z1053" s="98">
        <v>5</v>
      </c>
      <c r="AA1053" s="98">
        <v>4</v>
      </c>
      <c r="AB1053" s="98">
        <f>SUM(Y1053:AA1053)</f>
        <v>14</v>
      </c>
      <c r="AC1053" t="s">
        <v>6246</v>
      </c>
      <c r="AD1053" t="s">
        <v>8812</v>
      </c>
      <c r="AF1053" s="12">
        <v>5</v>
      </c>
      <c r="AG1053" s="12">
        <v>9</v>
      </c>
      <c r="AH1053" s="12">
        <f>SUM(AF1053:AG1053)</f>
        <v>14</v>
      </c>
      <c r="AJ1053" s="238">
        <v>15000</v>
      </c>
      <c r="AK1053" s="238">
        <v>8000</v>
      </c>
      <c r="AL1053" t="s">
        <v>8267</v>
      </c>
      <c r="AM1053" t="s">
        <v>6215</v>
      </c>
      <c r="AN1053" t="s">
        <v>6262</v>
      </c>
      <c r="AP1053" s="238">
        <v>3000</v>
      </c>
      <c r="AQ1053" s="113">
        <f t="shared" si="54"/>
        <v>69.640954452494427</v>
      </c>
      <c r="AR1053" s="238">
        <v>6900</v>
      </c>
      <c r="AS1053" s="141" t="s">
        <v>6223</v>
      </c>
      <c r="AT1053" s="307">
        <v>50000</v>
      </c>
      <c r="AU1053" s="238">
        <v>1460000</v>
      </c>
      <c r="AV1053" s="238">
        <v>800000</v>
      </c>
      <c r="AX1053" t="s">
        <v>6215</v>
      </c>
      <c r="AY1053" t="s">
        <v>6215</v>
      </c>
      <c r="AZ1053" t="s">
        <v>6218</v>
      </c>
      <c r="BA1053" t="s">
        <v>6215</v>
      </c>
      <c r="BB1053" t="s">
        <v>6215</v>
      </c>
      <c r="BC1053" t="s">
        <v>9040</v>
      </c>
      <c r="BD1053" t="s">
        <v>9040</v>
      </c>
      <c r="BE1053" t="s">
        <v>6215</v>
      </c>
      <c r="BF1053" t="s">
        <v>9040</v>
      </c>
    </row>
    <row r="1054" spans="1:59" x14ac:dyDescent="0.35">
      <c r="A1054" s="98" t="s">
        <v>8350</v>
      </c>
      <c r="B1054" s="17">
        <v>45138.75335648148</v>
      </c>
      <c r="C1054" s="98" t="s">
        <v>1088</v>
      </c>
      <c r="D1054" s="98" t="s">
        <v>7632</v>
      </c>
      <c r="E1054" s="141" t="s">
        <v>32</v>
      </c>
      <c r="F1054" s="98" t="s">
        <v>6213</v>
      </c>
      <c r="G1054" s="98" t="s">
        <v>1248</v>
      </c>
      <c r="H1054" s="115">
        <v>2005</v>
      </c>
      <c r="I1054" s="98" t="s">
        <v>6230</v>
      </c>
      <c r="J1054" s="98" t="s">
        <v>6215</v>
      </c>
      <c r="K1054" s="98" t="s">
        <v>6216</v>
      </c>
      <c r="L1054" s="98" t="s">
        <v>6215</v>
      </c>
      <c r="M1054" s="98" t="s">
        <v>6217</v>
      </c>
      <c r="O1054" s="98" t="s">
        <v>6215</v>
      </c>
      <c r="S1054" s="107">
        <v>350</v>
      </c>
      <c r="T1054" s="98" t="s">
        <v>6215</v>
      </c>
      <c r="V1054" s="98" t="s">
        <v>6218</v>
      </c>
      <c r="W1054" s="98" t="s">
        <v>6219</v>
      </c>
      <c r="AB1054" s="98">
        <v>11</v>
      </c>
      <c r="AC1054" s="98" t="s">
        <v>6220</v>
      </c>
      <c r="AD1054" s="98" t="s">
        <v>7633</v>
      </c>
      <c r="AJ1054" s="18"/>
      <c r="AK1054" s="18"/>
      <c r="AM1054" s="98" t="s">
        <v>6215</v>
      </c>
      <c r="AN1054" s="98" t="s">
        <v>6896</v>
      </c>
      <c r="AP1054" s="272">
        <v>5100</v>
      </c>
      <c r="AQ1054" s="113">
        <f t="shared" si="54"/>
        <v>118.38962256924053</v>
      </c>
      <c r="AR1054" s="273">
        <v>7000</v>
      </c>
      <c r="AS1054" s="141" t="s">
        <v>6223</v>
      </c>
      <c r="AT1054" s="267">
        <v>15000</v>
      </c>
      <c r="AU1054" s="273">
        <v>218000</v>
      </c>
      <c r="AV1054" s="273">
        <v>90000</v>
      </c>
      <c r="AX1054" s="98" t="s">
        <v>6215</v>
      </c>
      <c r="AY1054" s="98" t="s">
        <v>6215</v>
      </c>
      <c r="AZ1054" s="98" t="s">
        <v>6215</v>
      </c>
      <c r="BA1054" s="98" t="s">
        <v>6215</v>
      </c>
      <c r="BB1054" s="98" t="s">
        <v>6218</v>
      </c>
      <c r="BD1054" s="98" t="s">
        <v>7634</v>
      </c>
      <c r="BF1054" s="98" t="s">
        <v>6235</v>
      </c>
      <c r="BG1054" s="98" t="s">
        <v>7635</v>
      </c>
    </row>
    <row r="1055" spans="1:59" x14ac:dyDescent="0.35">
      <c r="A1055" s="98" t="s">
        <v>9843</v>
      </c>
      <c r="B1055" s="17">
        <v>45498.669282407405</v>
      </c>
      <c r="C1055" t="s">
        <v>2700</v>
      </c>
      <c r="D1055" t="s">
        <v>9819</v>
      </c>
      <c r="E1055" s="98" t="s">
        <v>603</v>
      </c>
      <c r="F1055" t="s">
        <v>6469</v>
      </c>
      <c r="G1055" t="s">
        <v>1248</v>
      </c>
      <c r="H1055" s="115">
        <v>2023</v>
      </c>
      <c r="I1055" t="s">
        <v>6294</v>
      </c>
      <c r="J1055" t="s">
        <v>6215</v>
      </c>
      <c r="K1055" t="s">
        <v>6216</v>
      </c>
      <c r="L1055" t="s">
        <v>6218</v>
      </c>
      <c r="M1055" t="s">
        <v>6231</v>
      </c>
      <c r="O1055" t="s">
        <v>6215</v>
      </c>
      <c r="S1055" s="107">
        <v>48</v>
      </c>
      <c r="T1055" s="98" t="s">
        <v>6215</v>
      </c>
      <c r="U1055" t="s">
        <v>6474</v>
      </c>
      <c r="V1055" t="s">
        <v>6215</v>
      </c>
      <c r="W1055" t="s">
        <v>6296</v>
      </c>
      <c r="Y1055" s="98">
        <v>2</v>
      </c>
      <c r="Z1055" s="98">
        <v>2</v>
      </c>
      <c r="AA1055" s="98">
        <v>0</v>
      </c>
      <c r="AB1055" s="98">
        <f>Y1055+Z1055+AA1055</f>
        <v>4</v>
      </c>
      <c r="AC1055" t="s">
        <v>6246</v>
      </c>
      <c r="AD1055" t="s">
        <v>9820</v>
      </c>
      <c r="AF1055" s="12">
        <v>4</v>
      </c>
      <c r="AG1055" s="12">
        <v>2</v>
      </c>
      <c r="AH1055" s="12">
        <f>AF1055+AG1055</f>
        <v>6</v>
      </c>
      <c r="AJ1055" s="238">
        <v>10000</v>
      </c>
      <c r="AK1055" s="238">
        <v>4000</v>
      </c>
      <c r="AL1055" t="s">
        <v>7392</v>
      </c>
      <c r="AM1055" t="s">
        <v>6215</v>
      </c>
      <c r="AN1055" t="s">
        <v>6248</v>
      </c>
      <c r="AP1055" s="238">
        <v>4000</v>
      </c>
      <c r="AQ1055" s="113">
        <f t="shared" si="54"/>
        <v>92.85460593665924</v>
      </c>
      <c r="AR1055" s="238">
        <v>7000</v>
      </c>
      <c r="AS1055" s="141" t="s">
        <v>6223</v>
      </c>
      <c r="AT1055" s="238">
        <v>44000</v>
      </c>
      <c r="AU1055" s="238">
        <v>96000</v>
      </c>
      <c r="AV1055" s="238">
        <v>52000</v>
      </c>
      <c r="AX1055" t="s">
        <v>6215</v>
      </c>
      <c r="AY1055" t="s">
        <v>6215</v>
      </c>
      <c r="AZ1055" t="s">
        <v>6215</v>
      </c>
      <c r="BA1055" t="s">
        <v>6215</v>
      </c>
      <c r="BB1055" t="s">
        <v>6218</v>
      </c>
      <c r="BC1055" t="s">
        <v>9821</v>
      </c>
      <c r="BD1055" t="s">
        <v>9822</v>
      </c>
      <c r="BE1055" t="s">
        <v>6218</v>
      </c>
      <c r="BF1055" t="s">
        <v>9823</v>
      </c>
    </row>
    <row r="1056" spans="1:59" s="350" customFormat="1" x14ac:dyDescent="0.35">
      <c r="A1056" s="98" t="s">
        <v>11487</v>
      </c>
      <c r="B1056" s="117">
        <v>45835.394999999997</v>
      </c>
      <c r="C1056" s="163" t="s">
        <v>5334</v>
      </c>
      <c r="D1056" s="154" t="s">
        <v>11529</v>
      </c>
      <c r="E1056" t="s">
        <v>1382</v>
      </c>
      <c r="F1056" s="154" t="s">
        <v>6469</v>
      </c>
      <c r="G1056" s="154" t="s">
        <v>1245</v>
      </c>
      <c r="H1056" s="115">
        <v>2010</v>
      </c>
      <c r="I1056" s="154" t="s">
        <v>6294</v>
      </c>
      <c r="J1056" s="154" t="s">
        <v>6215</v>
      </c>
      <c r="K1056" s="154" t="s">
        <v>6216</v>
      </c>
      <c r="L1056" s="154" t="s">
        <v>6215</v>
      </c>
      <c r="M1056" s="154" t="s">
        <v>6267</v>
      </c>
      <c r="N1056" s="98"/>
      <c r="O1056" s="154" t="s">
        <v>6215</v>
      </c>
      <c r="P1056" s="98"/>
      <c r="Q1056" s="129">
        <v>150</v>
      </c>
      <c r="R1056" s="129">
        <v>250</v>
      </c>
      <c r="S1056" s="129">
        <v>400</v>
      </c>
      <c r="T1056" s="154" t="s">
        <v>6215</v>
      </c>
      <c r="U1056" s="154" t="s">
        <v>8150</v>
      </c>
      <c r="V1056" s="154" t="s">
        <v>6215</v>
      </c>
      <c r="W1056" s="154" t="s">
        <v>6219</v>
      </c>
      <c r="X1056" s="98"/>
      <c r="Y1056" s="244">
        <v>7</v>
      </c>
      <c r="Z1056" s="244">
        <v>7</v>
      </c>
      <c r="AA1056" s="244">
        <v>2</v>
      </c>
      <c r="AB1056" s="244">
        <v>16</v>
      </c>
      <c r="AC1056" s="154" t="s">
        <v>6220</v>
      </c>
      <c r="AD1056" s="154" t="s">
        <v>10365</v>
      </c>
      <c r="AE1056" s="98"/>
      <c r="AF1056" s="154">
        <v>7</v>
      </c>
      <c r="AG1056" s="12">
        <v>12</v>
      </c>
      <c r="AH1056" s="12">
        <v>19</v>
      </c>
      <c r="AI1056" s="98"/>
      <c r="AJ1056" s="154">
        <v>25000</v>
      </c>
      <c r="AK1056" s="154">
        <v>10000</v>
      </c>
      <c r="AL1056" s="154" t="s">
        <v>8251</v>
      </c>
      <c r="AM1056" s="154" t="s">
        <v>6215</v>
      </c>
      <c r="AN1056" s="154" t="s">
        <v>6233</v>
      </c>
      <c r="AO1056" s="98"/>
      <c r="AP1056" s="154">
        <v>4000</v>
      </c>
      <c r="AQ1056" s="113">
        <f t="shared" si="54"/>
        <v>92.85460593665924</v>
      </c>
      <c r="AR1056" s="154">
        <v>15000</v>
      </c>
      <c r="AS1056" s="154" t="s">
        <v>6223</v>
      </c>
      <c r="AT1056" s="154">
        <v>30000</v>
      </c>
      <c r="AU1056" s="154">
        <v>200000</v>
      </c>
      <c r="AV1056" s="154">
        <v>60000</v>
      </c>
      <c r="AW1056" s="98"/>
      <c r="AX1056" s="154" t="s">
        <v>6215</v>
      </c>
      <c r="AY1056" s="154" t="s">
        <v>6215</v>
      </c>
      <c r="AZ1056" s="154" t="s">
        <v>6215</v>
      </c>
      <c r="BA1056" s="154" t="s">
        <v>6215</v>
      </c>
      <c r="BB1056" s="154" t="s">
        <v>6215</v>
      </c>
      <c r="BC1056" s="154" t="s">
        <v>10366</v>
      </c>
      <c r="BD1056" s="154" t="s">
        <v>10367</v>
      </c>
      <c r="BE1056" s="154" t="s">
        <v>6218</v>
      </c>
      <c r="BF1056" s="154" t="s">
        <v>11530</v>
      </c>
      <c r="BG1056" s="98"/>
    </row>
    <row r="1057" spans="1:59" x14ac:dyDescent="0.35">
      <c r="A1057" s="98" t="s">
        <v>10242</v>
      </c>
      <c r="B1057" s="17">
        <v>45561.670127314814</v>
      </c>
      <c r="C1057" s="163" t="s">
        <v>3139</v>
      </c>
      <c r="D1057" s="154" t="s">
        <v>7826</v>
      </c>
      <c r="E1057" s="244" t="s">
        <v>230</v>
      </c>
      <c r="F1057" s="154" t="s">
        <v>6481</v>
      </c>
      <c r="G1057" s="154" t="s">
        <v>1245</v>
      </c>
      <c r="H1057" s="115">
        <v>2019</v>
      </c>
      <c r="I1057" s="154" t="s">
        <v>6230</v>
      </c>
      <c r="J1057" s="154" t="s">
        <v>6215</v>
      </c>
      <c r="K1057" s="154" t="s">
        <v>6216</v>
      </c>
      <c r="L1057" s="154" t="s">
        <v>6215</v>
      </c>
      <c r="M1057" s="154" t="s">
        <v>6267</v>
      </c>
      <c r="O1057" s="154" t="s">
        <v>6215</v>
      </c>
      <c r="Q1057" s="319">
        <v>65</v>
      </c>
      <c r="R1057" s="319">
        <v>93</v>
      </c>
      <c r="S1057" s="319">
        <f>SUM(Q1057:R1057)</f>
        <v>158</v>
      </c>
      <c r="T1057" s="244" t="s">
        <v>6215</v>
      </c>
      <c r="U1057" s="154" t="s">
        <v>7390</v>
      </c>
      <c r="V1057" s="154" t="s">
        <v>6215</v>
      </c>
      <c r="W1057" s="154" t="s">
        <v>6219</v>
      </c>
      <c r="Y1057" s="244">
        <v>7</v>
      </c>
      <c r="Z1057" s="244">
        <v>8</v>
      </c>
      <c r="AA1057" s="244">
        <v>5</v>
      </c>
      <c r="AB1057" s="98">
        <f>SUM(Y1057:AA1057)</f>
        <v>20</v>
      </c>
      <c r="AC1057" s="154" t="s">
        <v>6246</v>
      </c>
      <c r="AD1057" s="154" t="s">
        <v>10293</v>
      </c>
      <c r="AF1057" s="315">
        <v>3</v>
      </c>
      <c r="AG1057" s="315">
        <v>6</v>
      </c>
      <c r="AH1057" s="12">
        <f>SUM(AF1057:AG1057)</f>
        <v>9</v>
      </c>
      <c r="AJ1057" s="316">
        <v>20000</v>
      </c>
      <c r="AK1057" s="316">
        <v>10000</v>
      </c>
      <c r="AL1057" s="154" t="s">
        <v>8267</v>
      </c>
      <c r="AM1057" s="154" t="s">
        <v>6215</v>
      </c>
      <c r="AN1057" s="154" t="s">
        <v>6389</v>
      </c>
      <c r="AP1057" s="316">
        <v>22000</v>
      </c>
      <c r="AQ1057" s="113">
        <f t="shared" si="54"/>
        <v>510.70033265162579</v>
      </c>
      <c r="AR1057" s="316">
        <v>32000</v>
      </c>
      <c r="AS1057" s="141" t="s">
        <v>6223</v>
      </c>
      <c r="AT1057" s="318">
        <v>50000</v>
      </c>
      <c r="AU1057" s="318">
        <v>500000</v>
      </c>
      <c r="AV1057" s="316">
        <v>200000</v>
      </c>
      <c r="AX1057" s="154" t="s">
        <v>6215</v>
      </c>
      <c r="AY1057" s="154" t="s">
        <v>6215</v>
      </c>
      <c r="AZ1057" s="154" t="s">
        <v>6215</v>
      </c>
      <c r="BA1057" s="154" t="s">
        <v>6215</v>
      </c>
      <c r="BB1057" s="154" t="s">
        <v>6215</v>
      </c>
      <c r="BC1057" s="154" t="s">
        <v>7128</v>
      </c>
      <c r="BD1057" s="154" t="s">
        <v>8450</v>
      </c>
      <c r="BE1057" s="154" t="s">
        <v>6218</v>
      </c>
      <c r="BF1057" s="154" t="s">
        <v>6218</v>
      </c>
    </row>
    <row r="1058" spans="1:59" x14ac:dyDescent="0.35">
      <c r="A1058" s="98" t="s">
        <v>7631</v>
      </c>
      <c r="B1058" s="17">
        <v>45107.454479166663</v>
      </c>
      <c r="C1058" s="98" t="s">
        <v>7157</v>
      </c>
      <c r="D1058" s="98" t="s">
        <v>7158</v>
      </c>
      <c r="E1058" s="98" t="s">
        <v>871</v>
      </c>
      <c r="F1058" s="98" t="s">
        <v>6334</v>
      </c>
      <c r="G1058" s="98" t="s">
        <v>1248</v>
      </c>
      <c r="H1058" s="115">
        <v>2012</v>
      </c>
      <c r="I1058" s="98" t="s">
        <v>6214</v>
      </c>
      <c r="J1058" s="98" t="s">
        <v>6215</v>
      </c>
      <c r="K1058" s="98" t="s">
        <v>6216</v>
      </c>
      <c r="L1058" s="98" t="s">
        <v>6218</v>
      </c>
      <c r="M1058" s="98" t="s">
        <v>6231</v>
      </c>
      <c r="O1058" s="98" t="s">
        <v>6218</v>
      </c>
      <c r="S1058" s="107">
        <v>120</v>
      </c>
      <c r="T1058" s="98" t="s">
        <v>6215</v>
      </c>
      <c r="V1058" s="98" t="s">
        <v>6218</v>
      </c>
      <c r="W1058" s="98" t="s">
        <v>6219</v>
      </c>
      <c r="AB1058" s="98">
        <v>6</v>
      </c>
      <c r="AC1058" s="98" t="s">
        <v>6220</v>
      </c>
      <c r="AD1058" s="98" t="s">
        <v>7159</v>
      </c>
      <c r="AJ1058" s="18"/>
      <c r="AK1058" s="18"/>
      <c r="AM1058" s="98" t="s">
        <v>6215</v>
      </c>
      <c r="AN1058" s="98" t="s">
        <v>6233</v>
      </c>
      <c r="AP1058" s="264">
        <v>5300</v>
      </c>
      <c r="AQ1058" s="113">
        <f t="shared" si="54"/>
        <v>123.0323528660735</v>
      </c>
      <c r="AR1058" s="18">
        <v>10000</v>
      </c>
      <c r="AS1058" s="141" t="s">
        <v>6223</v>
      </c>
      <c r="AT1058" s="96"/>
      <c r="AU1058" s="18"/>
      <c r="AV1058" s="18"/>
      <c r="AX1058" s="98" t="s">
        <v>6215</v>
      </c>
      <c r="AY1058" s="98" t="s">
        <v>6215</v>
      </c>
      <c r="AZ1058" s="98" t="s">
        <v>6218</v>
      </c>
      <c r="BA1058" s="98" t="s">
        <v>6215</v>
      </c>
      <c r="BB1058" s="98" t="s">
        <v>6215</v>
      </c>
      <c r="BD1058" s="98" t="s">
        <v>6281</v>
      </c>
      <c r="BF1058" s="98" t="s">
        <v>6235</v>
      </c>
      <c r="BG1058" s="98" t="s">
        <v>7160</v>
      </c>
    </row>
    <row r="1059" spans="1:59" x14ac:dyDescent="0.35">
      <c r="A1059" s="98" t="s">
        <v>11321</v>
      </c>
      <c r="B1059" s="117">
        <v>45762.54111111111</v>
      </c>
      <c r="C1059" s="98" t="s">
        <v>5002</v>
      </c>
      <c r="D1059" s="98" t="s">
        <v>10417</v>
      </c>
      <c r="E1059" s="244" t="s">
        <v>2861</v>
      </c>
      <c r="F1059" s="98" t="s">
        <v>6725</v>
      </c>
      <c r="G1059" s="98" t="s">
        <v>1248</v>
      </c>
      <c r="H1059" s="98">
        <v>2000</v>
      </c>
      <c r="I1059" s="98" t="s">
        <v>6294</v>
      </c>
      <c r="J1059" s="98" t="s">
        <v>6215</v>
      </c>
      <c r="K1059" s="98" t="s">
        <v>6216</v>
      </c>
      <c r="L1059" s="98" t="s">
        <v>6215</v>
      </c>
      <c r="M1059" s="98" t="s">
        <v>6267</v>
      </c>
      <c r="O1059" s="98" t="s">
        <v>6215</v>
      </c>
      <c r="Q1059" s="129">
        <v>65</v>
      </c>
      <c r="R1059" s="129">
        <v>50</v>
      </c>
      <c r="S1059" s="107">
        <v>115</v>
      </c>
      <c r="T1059" s="98" t="s">
        <v>6215</v>
      </c>
      <c r="U1059" s="98" t="s">
        <v>8150</v>
      </c>
      <c r="V1059" s="98" t="s">
        <v>6215</v>
      </c>
      <c r="W1059" s="98" t="s">
        <v>6219</v>
      </c>
      <c r="Y1059" s="98" t="s">
        <v>6992</v>
      </c>
      <c r="Z1059" s="98" t="s">
        <v>6992</v>
      </c>
      <c r="AA1059" s="98" t="s">
        <v>6944</v>
      </c>
      <c r="AB1059" s="98">
        <f>Y1059+Z1059+AA1059</f>
        <v>5</v>
      </c>
      <c r="AC1059" s="154" t="s">
        <v>6757</v>
      </c>
      <c r="AD1059" s="154" t="s">
        <v>6552</v>
      </c>
      <c r="AF1059" s="12" t="s">
        <v>6991</v>
      </c>
      <c r="AG1059" s="12" t="s">
        <v>7755</v>
      </c>
      <c r="AH1059" s="12">
        <f>AF1059+AG1059</f>
        <v>9</v>
      </c>
      <c r="AJ1059" s="352" t="s">
        <v>11162</v>
      </c>
      <c r="AK1059" s="12" t="s">
        <v>11212</v>
      </c>
      <c r="AL1059" s="98" t="s">
        <v>8267</v>
      </c>
      <c r="AM1059" s="98" t="s">
        <v>6215</v>
      </c>
      <c r="AN1059" s="98" t="s">
        <v>6248</v>
      </c>
      <c r="AP1059" s="315">
        <v>5000</v>
      </c>
      <c r="AQ1059" s="113">
        <f t="shared" si="54"/>
        <v>116.06825742082405</v>
      </c>
      <c r="AR1059" s="315">
        <v>7000</v>
      </c>
      <c r="AS1059" s="154" t="s">
        <v>6223</v>
      </c>
      <c r="AT1059" s="12" t="s">
        <v>11157</v>
      </c>
      <c r="AU1059" s="284" t="s">
        <v>11285</v>
      </c>
      <c r="AV1059" s="12" t="s">
        <v>11169</v>
      </c>
      <c r="AX1059" s="98" t="s">
        <v>6215</v>
      </c>
      <c r="AY1059" s="98" t="s">
        <v>6215</v>
      </c>
      <c r="AZ1059" s="98" t="s">
        <v>6215</v>
      </c>
      <c r="BA1059" s="98" t="s">
        <v>6215</v>
      </c>
      <c r="BB1059" s="98" t="s">
        <v>6215</v>
      </c>
      <c r="BC1059" s="98" t="s">
        <v>7311</v>
      </c>
      <c r="BD1059" s="98" t="s">
        <v>8432</v>
      </c>
      <c r="BE1059" s="98" t="s">
        <v>6218</v>
      </c>
      <c r="BF1059" s="98" t="s">
        <v>6235</v>
      </c>
    </row>
    <row r="1060" spans="1:59" x14ac:dyDescent="0.35">
      <c r="A1060" s="98" t="s">
        <v>10410</v>
      </c>
      <c r="B1060" s="17">
        <v>45572</v>
      </c>
      <c r="C1060" s="154" t="s">
        <v>10314</v>
      </c>
      <c r="D1060" s="154" t="s">
        <v>7826</v>
      </c>
      <c r="E1060" s="244" t="s">
        <v>230</v>
      </c>
      <c r="F1060" s="154" t="s">
        <v>6481</v>
      </c>
      <c r="G1060" s="154" t="s">
        <v>1248</v>
      </c>
      <c r="H1060" s="115">
        <v>2020</v>
      </c>
      <c r="I1060" s="154" t="s">
        <v>6230</v>
      </c>
      <c r="J1060" s="154" t="s">
        <v>6215</v>
      </c>
      <c r="K1060" s="154" t="s">
        <v>6216</v>
      </c>
      <c r="L1060" s="154" t="s">
        <v>6215</v>
      </c>
      <c r="M1060" s="154" t="s">
        <v>6267</v>
      </c>
      <c r="O1060" s="154" t="s">
        <v>6215</v>
      </c>
      <c r="Q1060" s="243"/>
      <c r="R1060" s="243"/>
      <c r="S1060" s="243">
        <v>60</v>
      </c>
      <c r="T1060" s="244" t="s">
        <v>6215</v>
      </c>
      <c r="U1060" s="154" t="s">
        <v>7390</v>
      </c>
      <c r="V1060" s="154" t="s">
        <v>6215</v>
      </c>
      <c r="W1060" s="154" t="s">
        <v>6268</v>
      </c>
      <c r="Y1060" s="244">
        <v>2</v>
      </c>
      <c r="Z1060" s="244">
        <v>4</v>
      </c>
      <c r="AA1060" s="244">
        <v>2</v>
      </c>
      <c r="AB1060" s="98">
        <f>SUM(Y1060:AA1060)</f>
        <v>8</v>
      </c>
      <c r="AC1060" s="154" t="s">
        <v>6220</v>
      </c>
      <c r="AD1060" s="154" t="s">
        <v>8812</v>
      </c>
      <c r="AF1060" s="315">
        <v>1</v>
      </c>
      <c r="AG1060" s="315">
        <v>3</v>
      </c>
      <c r="AH1060" s="12">
        <f>SUM(AF1060:AG1060)</f>
        <v>4</v>
      </c>
      <c r="AJ1060" s="316">
        <v>15000</v>
      </c>
      <c r="AK1060" s="316">
        <v>9000</v>
      </c>
      <c r="AL1060" s="154" t="s">
        <v>7392</v>
      </c>
      <c r="AM1060" s="154" t="s">
        <v>6215</v>
      </c>
      <c r="AN1060" s="154" t="s">
        <v>6262</v>
      </c>
      <c r="AP1060" s="316">
        <v>5400</v>
      </c>
      <c r="AQ1060" s="113">
        <f t="shared" si="54"/>
        <v>125.35371801448997</v>
      </c>
      <c r="AR1060" s="316">
        <v>12000</v>
      </c>
      <c r="AS1060" s="141" t="s">
        <v>6223</v>
      </c>
      <c r="AT1060" s="316">
        <v>200000</v>
      </c>
      <c r="AU1060" s="316">
        <v>150000</v>
      </c>
      <c r="AV1060" s="316">
        <v>200000</v>
      </c>
      <c r="AX1060" s="154" t="s">
        <v>6215</v>
      </c>
      <c r="AY1060" s="154" t="s">
        <v>6215</v>
      </c>
      <c r="AZ1060" s="154" t="s">
        <v>6215</v>
      </c>
      <c r="BA1060" s="154" t="s">
        <v>6215</v>
      </c>
      <c r="BB1060" s="154" t="s">
        <v>6215</v>
      </c>
      <c r="BC1060" s="154" t="s">
        <v>6774</v>
      </c>
      <c r="BD1060" s="154" t="s">
        <v>6774</v>
      </c>
      <c r="BE1060" s="154" t="s">
        <v>6218</v>
      </c>
      <c r="BF1060" s="154" t="s">
        <v>7311</v>
      </c>
    </row>
    <row r="1061" spans="1:59" x14ac:dyDescent="0.35">
      <c r="A1061" s="98" t="s">
        <v>10624</v>
      </c>
      <c r="B1061" s="17">
        <v>45621.673472222225</v>
      </c>
      <c r="C1061" s="154" t="s">
        <v>3767</v>
      </c>
      <c r="D1061" s="154" t="s">
        <v>10601</v>
      </c>
      <c r="E1061" s="98" t="s">
        <v>456</v>
      </c>
      <c r="F1061" s="154" t="s">
        <v>6725</v>
      </c>
      <c r="G1061" s="154" t="s">
        <v>1248</v>
      </c>
      <c r="H1061" s="115">
        <v>2019</v>
      </c>
      <c r="I1061" s="154" t="s">
        <v>6294</v>
      </c>
      <c r="J1061" s="154" t="s">
        <v>6215</v>
      </c>
      <c r="K1061" s="154" t="s">
        <v>6216</v>
      </c>
      <c r="L1061" s="154" t="s">
        <v>6215</v>
      </c>
      <c r="M1061" s="154" t="s">
        <v>6267</v>
      </c>
      <c r="O1061" s="154" t="s">
        <v>6215</v>
      </c>
      <c r="Q1061" s="243">
        <v>65</v>
      </c>
      <c r="R1061" s="243">
        <v>40</v>
      </c>
      <c r="S1061" s="243">
        <f>Q1061+R1061</f>
        <v>105</v>
      </c>
      <c r="T1061" s="154" t="s">
        <v>6215</v>
      </c>
      <c r="U1061" s="154" t="s">
        <v>8150</v>
      </c>
      <c r="V1061" s="154" t="s">
        <v>6215</v>
      </c>
      <c r="W1061" s="154" t="s">
        <v>6219</v>
      </c>
      <c r="Y1061" s="244">
        <v>5</v>
      </c>
      <c r="Z1061" s="244">
        <v>5</v>
      </c>
      <c r="AA1061" s="244">
        <v>5</v>
      </c>
      <c r="AB1061" s="98">
        <f>SUM(Y1061:AA1061)</f>
        <v>15</v>
      </c>
      <c r="AC1061" s="154" t="s">
        <v>6246</v>
      </c>
      <c r="AD1061" s="154" t="s">
        <v>10602</v>
      </c>
      <c r="AF1061" s="315">
        <v>3</v>
      </c>
      <c r="AG1061" s="315">
        <v>4</v>
      </c>
      <c r="AH1061" s="12">
        <f>SUM(AF1061:AG1061)</f>
        <v>7</v>
      </c>
      <c r="AJ1061" s="316">
        <v>12000</v>
      </c>
      <c r="AK1061" s="316">
        <v>8000</v>
      </c>
      <c r="AL1061" s="154" t="s">
        <v>8267</v>
      </c>
      <c r="AM1061" s="154" t="s">
        <v>6215</v>
      </c>
      <c r="AN1061" s="154" t="s">
        <v>6262</v>
      </c>
      <c r="AP1061" s="316">
        <v>3000</v>
      </c>
      <c r="AQ1061" s="113">
        <f t="shared" si="54"/>
        <v>69.640954452494427</v>
      </c>
      <c r="AR1061" s="316">
        <v>51000</v>
      </c>
      <c r="AS1061" s="141" t="s">
        <v>6223</v>
      </c>
      <c r="AT1061" s="316">
        <v>12000</v>
      </c>
      <c r="AU1061" s="316">
        <v>12000</v>
      </c>
      <c r="AV1061" s="316">
        <v>8000</v>
      </c>
      <c r="AX1061" s="154" t="s">
        <v>6215</v>
      </c>
      <c r="AY1061" s="154" t="s">
        <v>6215</v>
      </c>
      <c r="AZ1061" s="154" t="s">
        <v>6215</v>
      </c>
      <c r="BA1061" s="154" t="s">
        <v>6215</v>
      </c>
      <c r="BB1061" s="154" t="s">
        <v>6215</v>
      </c>
      <c r="BC1061" s="154" t="s">
        <v>6215</v>
      </c>
      <c r="BD1061" s="154" t="s">
        <v>10603</v>
      </c>
      <c r="BE1061" s="154" t="s">
        <v>6218</v>
      </c>
      <c r="BF1061" s="154" t="s">
        <v>6218</v>
      </c>
    </row>
    <row r="1062" spans="1:59" x14ac:dyDescent="0.35">
      <c r="A1062" s="98" t="s">
        <v>9908</v>
      </c>
      <c r="B1062" s="17">
        <v>45492</v>
      </c>
      <c r="C1062" t="s">
        <v>2660</v>
      </c>
      <c r="D1062" s="154" t="s">
        <v>9719</v>
      </c>
      <c r="E1062" s="98" t="s">
        <v>237</v>
      </c>
      <c r="F1062" t="s">
        <v>6394</v>
      </c>
      <c r="G1062" t="s">
        <v>1245</v>
      </c>
      <c r="H1062" s="115">
        <v>2018</v>
      </c>
      <c r="I1062" t="s">
        <v>6214</v>
      </c>
      <c r="J1062" t="s">
        <v>6215</v>
      </c>
      <c r="K1062" t="s">
        <v>6216</v>
      </c>
      <c r="L1062" t="s">
        <v>6218</v>
      </c>
      <c r="M1062" t="s">
        <v>6231</v>
      </c>
      <c r="O1062" t="s">
        <v>6218</v>
      </c>
      <c r="Q1062" s="107">
        <v>68</v>
      </c>
      <c r="R1062" s="107">
        <v>58</v>
      </c>
      <c r="S1062" s="107">
        <f>Q1062+R1062</f>
        <v>126</v>
      </c>
      <c r="T1062" s="98" t="s">
        <v>6215</v>
      </c>
      <c r="U1062" t="s">
        <v>7390</v>
      </c>
      <c r="V1062" t="s">
        <v>6218</v>
      </c>
      <c r="W1062" t="s">
        <v>6268</v>
      </c>
      <c r="Y1062" s="98">
        <v>6</v>
      </c>
      <c r="Z1062" s="98">
        <v>3</v>
      </c>
      <c r="AA1062" s="98">
        <v>0</v>
      </c>
      <c r="AB1062" s="98">
        <f>Y1062+Z1062+AA1062</f>
        <v>9</v>
      </c>
      <c r="AC1062" t="s">
        <v>6220</v>
      </c>
      <c r="AD1062" t="s">
        <v>9720</v>
      </c>
      <c r="AF1062" s="12">
        <v>1</v>
      </c>
      <c r="AG1062" s="12">
        <v>14</v>
      </c>
      <c r="AH1062" s="12">
        <f>AF1062+AG1062</f>
        <v>15</v>
      </c>
      <c r="AJ1062" s="238">
        <v>20000</v>
      </c>
      <c r="AK1062" s="238">
        <v>10000</v>
      </c>
      <c r="AL1062" t="s">
        <v>7392</v>
      </c>
      <c r="AM1062" t="s">
        <v>6215</v>
      </c>
      <c r="AN1062" t="s">
        <v>6262</v>
      </c>
      <c r="AP1062" s="238">
        <v>7000</v>
      </c>
      <c r="AQ1062" s="113">
        <f t="shared" si="54"/>
        <v>162.49556038915367</v>
      </c>
      <c r="AR1062" s="238">
        <v>7000</v>
      </c>
      <c r="AS1062" s="141" t="s">
        <v>6223</v>
      </c>
      <c r="AT1062" s="238">
        <v>0</v>
      </c>
      <c r="AU1062" s="238">
        <v>282000</v>
      </c>
      <c r="AV1062" s="238">
        <v>225000</v>
      </c>
      <c r="AX1062" t="s">
        <v>6215</v>
      </c>
      <c r="AY1062" t="s">
        <v>6215</v>
      </c>
      <c r="AZ1062" t="s">
        <v>6215</v>
      </c>
      <c r="BA1062" t="s">
        <v>6215</v>
      </c>
      <c r="BB1062" t="s">
        <v>6215</v>
      </c>
      <c r="BC1062" t="s">
        <v>9004</v>
      </c>
      <c r="BD1062" t="s">
        <v>9721</v>
      </c>
      <c r="BE1062" t="s">
        <v>6218</v>
      </c>
      <c r="BF1062" t="s">
        <v>6760</v>
      </c>
    </row>
    <row r="1063" spans="1:59" x14ac:dyDescent="0.35">
      <c r="A1063" s="98" t="s">
        <v>10740</v>
      </c>
      <c r="B1063" s="334">
        <v>45674.596712962964</v>
      </c>
      <c r="C1063" s="281" t="s">
        <v>4111</v>
      </c>
      <c r="D1063" s="281" t="s">
        <v>6405</v>
      </c>
      <c r="E1063" s="244" t="s">
        <v>32</v>
      </c>
      <c r="F1063" s="281" t="s">
        <v>6213</v>
      </c>
      <c r="G1063" s="281" t="s">
        <v>1245</v>
      </c>
      <c r="H1063" s="335">
        <v>2012</v>
      </c>
      <c r="I1063" s="281" t="s">
        <v>6214</v>
      </c>
      <c r="J1063" s="281" t="s">
        <v>6215</v>
      </c>
      <c r="K1063" s="281" t="s">
        <v>6216</v>
      </c>
      <c r="L1063" s="281" t="s">
        <v>6215</v>
      </c>
      <c r="M1063" s="281" t="s">
        <v>6217</v>
      </c>
      <c r="O1063" s="281" t="s">
        <v>6215</v>
      </c>
      <c r="Q1063" s="319">
        <v>40</v>
      </c>
      <c r="R1063" s="319">
        <v>60</v>
      </c>
      <c r="S1063" s="319">
        <f>Q1063+R1063</f>
        <v>100</v>
      </c>
      <c r="T1063" s="281" t="s">
        <v>6215</v>
      </c>
      <c r="U1063" s="281" t="s">
        <v>6474</v>
      </c>
      <c r="V1063" s="281" t="s">
        <v>6218</v>
      </c>
      <c r="W1063" s="281" t="s">
        <v>6219</v>
      </c>
      <c r="Y1063" s="336">
        <v>1</v>
      </c>
      <c r="Z1063" s="336">
        <v>1</v>
      </c>
      <c r="AA1063" s="336">
        <v>1</v>
      </c>
      <c r="AB1063" s="98">
        <f>SUM(Y1063:AA1063)</f>
        <v>3</v>
      </c>
      <c r="AC1063" s="281" t="s">
        <v>6254</v>
      </c>
      <c r="AD1063" s="281" t="s">
        <v>7993</v>
      </c>
      <c r="AF1063" s="337">
        <v>2</v>
      </c>
      <c r="AG1063" s="337">
        <v>6</v>
      </c>
      <c r="AH1063" s="12">
        <f>SUM(AF1063:AG1063)</f>
        <v>8</v>
      </c>
      <c r="AJ1063" s="338">
        <v>8000</v>
      </c>
      <c r="AK1063" s="338">
        <v>7000</v>
      </c>
      <c r="AL1063" s="281" t="s">
        <v>8267</v>
      </c>
      <c r="AM1063" s="281" t="s">
        <v>6215</v>
      </c>
      <c r="AN1063" s="281" t="s">
        <v>6233</v>
      </c>
      <c r="AP1063" s="338">
        <v>4300</v>
      </c>
      <c r="AQ1063" s="113">
        <f t="shared" si="54"/>
        <v>99.818701381908681</v>
      </c>
      <c r="AR1063" s="338">
        <v>8000</v>
      </c>
      <c r="AS1063" s="141" t="s">
        <v>6223</v>
      </c>
      <c r="AT1063" s="338">
        <v>100000</v>
      </c>
      <c r="AU1063" s="338">
        <v>344000</v>
      </c>
      <c r="AV1063" s="338">
        <v>210000</v>
      </c>
      <c r="AX1063" s="281" t="s">
        <v>6215</v>
      </c>
      <c r="AY1063" s="281" t="s">
        <v>6215</v>
      </c>
      <c r="AZ1063" s="281" t="s">
        <v>6215</v>
      </c>
      <c r="BA1063" s="281" t="s">
        <v>6215</v>
      </c>
      <c r="BB1063" s="281" t="s">
        <v>6215</v>
      </c>
      <c r="BC1063" s="281" t="s">
        <v>6774</v>
      </c>
      <c r="BD1063" s="281" t="s">
        <v>6774</v>
      </c>
      <c r="BE1063" s="281" t="s">
        <v>6218</v>
      </c>
      <c r="BF1063" s="281" t="s">
        <v>7123</v>
      </c>
    </row>
    <row r="1064" spans="1:59" x14ac:dyDescent="0.35">
      <c r="A1064" s="98" t="s">
        <v>11028</v>
      </c>
      <c r="B1064" s="117">
        <v>45729.82671296296</v>
      </c>
      <c r="C1064" s="154" t="s">
        <v>4594</v>
      </c>
      <c r="D1064" s="154" t="s">
        <v>10988</v>
      </c>
      <c r="E1064" s="244" t="s">
        <v>2861</v>
      </c>
      <c r="F1064" s="154" t="s">
        <v>6725</v>
      </c>
      <c r="G1064" s="154" t="s">
        <v>1248</v>
      </c>
      <c r="H1064" s="115">
        <v>2003</v>
      </c>
      <c r="I1064" s="154" t="s">
        <v>6294</v>
      </c>
      <c r="J1064" s="154" t="s">
        <v>6215</v>
      </c>
      <c r="K1064" s="154" t="s">
        <v>6216</v>
      </c>
      <c r="L1064" s="154" t="s">
        <v>6215</v>
      </c>
      <c r="M1064" s="154" t="s">
        <v>6267</v>
      </c>
      <c r="O1064" s="154" t="s">
        <v>6215</v>
      </c>
      <c r="Q1064" s="107">
        <v>144</v>
      </c>
      <c r="R1064" s="107">
        <v>122</v>
      </c>
      <c r="S1064" s="107">
        <v>266</v>
      </c>
      <c r="T1064" s="154" t="s">
        <v>6215</v>
      </c>
      <c r="U1064" s="154" t="s">
        <v>7390</v>
      </c>
      <c r="V1064" s="154" t="s">
        <v>6215</v>
      </c>
      <c r="W1064" s="154" t="s">
        <v>6219</v>
      </c>
      <c r="Y1064" s="98">
        <v>5</v>
      </c>
      <c r="Z1064" s="98">
        <v>5</v>
      </c>
      <c r="AA1064" s="98">
        <v>4</v>
      </c>
      <c r="AB1064" s="98">
        <f>Y1064+Z1064+AA1064</f>
        <v>14</v>
      </c>
      <c r="AC1064" s="154" t="s">
        <v>6246</v>
      </c>
      <c r="AD1064" s="154" t="s">
        <v>10989</v>
      </c>
      <c r="AF1064" s="315">
        <v>7</v>
      </c>
      <c r="AG1064" s="315">
        <v>7</v>
      </c>
      <c r="AH1064" s="12">
        <f>SUM(AF1064:AG1064)</f>
        <v>14</v>
      </c>
      <c r="AJ1064" s="316">
        <v>15000</v>
      </c>
      <c r="AK1064" s="316">
        <v>10000</v>
      </c>
      <c r="AL1064" s="154" t="s">
        <v>8449</v>
      </c>
      <c r="AM1064" s="154" t="s">
        <v>6215</v>
      </c>
      <c r="AN1064" s="154" t="s">
        <v>6262</v>
      </c>
      <c r="AP1064" s="316">
        <v>5400</v>
      </c>
      <c r="AQ1064" s="113">
        <f t="shared" si="54"/>
        <v>125.35371801448997</v>
      </c>
      <c r="AR1064" s="316">
        <v>5600</v>
      </c>
      <c r="AS1064" s="141" t="s">
        <v>6223</v>
      </c>
      <c r="AT1064" s="316">
        <v>13760</v>
      </c>
      <c r="AU1064" s="316">
        <v>2000000</v>
      </c>
      <c r="AV1064" s="316">
        <v>1500000</v>
      </c>
      <c r="AX1064" s="154" t="s">
        <v>6215</v>
      </c>
      <c r="AY1064" s="154" t="s">
        <v>6215</v>
      </c>
      <c r="AZ1064" s="154" t="s">
        <v>6215</v>
      </c>
      <c r="BA1064" s="154" t="s">
        <v>6215</v>
      </c>
      <c r="BB1064" s="154" t="s">
        <v>6215</v>
      </c>
      <c r="BC1064" s="154" t="s">
        <v>9594</v>
      </c>
      <c r="BD1064" s="154" t="s">
        <v>10990</v>
      </c>
      <c r="BE1064" s="154" t="s">
        <v>6218</v>
      </c>
      <c r="BF1064" s="154" t="s">
        <v>9072</v>
      </c>
    </row>
    <row r="1065" spans="1:59" x14ac:dyDescent="0.35">
      <c r="A1065" s="98" t="s">
        <v>10105</v>
      </c>
      <c r="B1065" s="17">
        <v>45520.688078703701</v>
      </c>
      <c r="C1065" s="154" t="s">
        <v>2927</v>
      </c>
      <c r="D1065" s="154" t="s">
        <v>7131</v>
      </c>
      <c r="E1065" s="244" t="s">
        <v>139</v>
      </c>
      <c r="F1065" s="154" t="s">
        <v>6213</v>
      </c>
      <c r="G1065" s="154" t="s">
        <v>1245</v>
      </c>
      <c r="H1065" s="115">
        <v>2021</v>
      </c>
      <c r="I1065" s="154" t="s">
        <v>6214</v>
      </c>
      <c r="J1065" s="154" t="s">
        <v>6215</v>
      </c>
      <c r="K1065" s="154" t="s">
        <v>6216</v>
      </c>
      <c r="L1065" s="154" t="s">
        <v>6215</v>
      </c>
      <c r="M1065" s="154" t="s">
        <v>6217</v>
      </c>
      <c r="O1065" s="154" t="s">
        <v>6218</v>
      </c>
      <c r="Q1065" s="243">
        <v>60</v>
      </c>
      <c r="R1065" s="243">
        <v>65</v>
      </c>
      <c r="S1065" s="243">
        <f>Q1065+R1065</f>
        <v>125</v>
      </c>
      <c r="T1065" s="244" t="s">
        <v>6215</v>
      </c>
      <c r="U1065" s="154" t="s">
        <v>8150</v>
      </c>
      <c r="V1065" s="154" t="s">
        <v>6215</v>
      </c>
      <c r="W1065" s="154" t="s">
        <v>6219</v>
      </c>
      <c r="Y1065" s="244">
        <v>3</v>
      </c>
      <c r="Z1065" s="244">
        <v>2</v>
      </c>
      <c r="AA1065" s="244">
        <v>1</v>
      </c>
      <c r="AB1065" s="98">
        <f>Y1065+Z1065+AA1065</f>
        <v>6</v>
      </c>
      <c r="AC1065" s="154" t="s">
        <v>6220</v>
      </c>
      <c r="AD1065" s="154" t="s">
        <v>10115</v>
      </c>
      <c r="AF1065" s="315">
        <v>5</v>
      </c>
      <c r="AG1065" s="315">
        <v>6</v>
      </c>
      <c r="AH1065" s="12">
        <f>AF1065+AG1065</f>
        <v>11</v>
      </c>
      <c r="AJ1065" s="316">
        <v>18300</v>
      </c>
      <c r="AK1065" s="316">
        <v>15000</v>
      </c>
      <c r="AL1065" s="154" t="s">
        <v>8267</v>
      </c>
      <c r="AM1065" s="154" t="s">
        <v>6215</v>
      </c>
      <c r="AN1065" s="154" t="s">
        <v>6262</v>
      </c>
      <c r="AP1065" s="316">
        <v>14500</v>
      </c>
      <c r="AQ1065" s="113">
        <f t="shared" si="54"/>
        <v>336.59794652038971</v>
      </c>
      <c r="AR1065" s="316">
        <v>18300</v>
      </c>
      <c r="AS1065" s="141" t="s">
        <v>6223</v>
      </c>
      <c r="AT1065" s="317">
        <v>3000</v>
      </c>
      <c r="AU1065" s="317">
        <v>600000</v>
      </c>
      <c r="AV1065" s="317">
        <v>500000</v>
      </c>
      <c r="AW1065" s="154"/>
      <c r="AX1065" s="154" t="s">
        <v>6215</v>
      </c>
      <c r="AY1065" s="154" t="s">
        <v>6215</v>
      </c>
      <c r="AZ1065" s="154" t="s">
        <v>6218</v>
      </c>
      <c r="BA1065" s="154" t="s">
        <v>6215</v>
      </c>
      <c r="BB1065" s="154" t="s">
        <v>6215</v>
      </c>
      <c r="BC1065" s="154" t="s">
        <v>9663</v>
      </c>
      <c r="BD1065" s="154" t="s">
        <v>10116</v>
      </c>
      <c r="BE1065" s="154" t="s">
        <v>6218</v>
      </c>
      <c r="BF1065" s="154" t="s">
        <v>6218</v>
      </c>
    </row>
    <row r="1066" spans="1:59" x14ac:dyDescent="0.35">
      <c r="A1066" s="98" t="s">
        <v>9317</v>
      </c>
      <c r="B1066" s="17">
        <v>45456.595509259256</v>
      </c>
      <c r="C1066" t="s">
        <v>3657</v>
      </c>
      <c r="D1066" t="s">
        <v>7131</v>
      </c>
      <c r="E1066" s="98" t="s">
        <v>139</v>
      </c>
      <c r="F1066" t="s">
        <v>6213</v>
      </c>
      <c r="G1066" t="s">
        <v>1245</v>
      </c>
      <c r="H1066" s="115">
        <v>2021</v>
      </c>
      <c r="I1066" t="s">
        <v>6214</v>
      </c>
      <c r="J1066" t="s">
        <v>6215</v>
      </c>
      <c r="K1066" t="s">
        <v>6216</v>
      </c>
      <c r="L1066" t="s">
        <v>6215</v>
      </c>
      <c r="M1066" t="s">
        <v>6231</v>
      </c>
      <c r="O1066" t="s">
        <v>6215</v>
      </c>
      <c r="P1066"/>
      <c r="S1066" s="107">
        <v>160</v>
      </c>
      <c r="T1066" s="98" t="s">
        <v>6215</v>
      </c>
      <c r="U1066" t="s">
        <v>8150</v>
      </c>
      <c r="V1066" t="s">
        <v>6215</v>
      </c>
      <c r="W1066" t="s">
        <v>6268</v>
      </c>
      <c r="Y1066" s="98">
        <v>2</v>
      </c>
      <c r="Z1066" s="98">
        <v>2</v>
      </c>
      <c r="AA1066" s="98">
        <v>1</v>
      </c>
      <c r="AB1066" s="98">
        <f>SUM(Y1066:AA1066)</f>
        <v>5</v>
      </c>
      <c r="AC1066" t="s">
        <v>6220</v>
      </c>
      <c r="AD1066" t="s">
        <v>9359</v>
      </c>
      <c r="AF1066" s="12">
        <v>4</v>
      </c>
      <c r="AG1066" s="12">
        <v>6</v>
      </c>
      <c r="AH1066" s="12">
        <f>AF1066+AG1066</f>
        <v>10</v>
      </c>
      <c r="AJ1066" s="238">
        <v>30000</v>
      </c>
      <c r="AK1066" s="238">
        <v>18000</v>
      </c>
      <c r="AL1066" t="s">
        <v>8267</v>
      </c>
      <c r="AM1066" t="s">
        <v>6215</v>
      </c>
      <c r="AN1066" t="s">
        <v>6262</v>
      </c>
      <c r="AP1066" s="238">
        <v>8500</v>
      </c>
      <c r="AQ1066" s="113">
        <f t="shared" si="54"/>
        <v>197.31603761540089</v>
      </c>
      <c r="AR1066" s="238">
        <v>18000</v>
      </c>
      <c r="AS1066" s="141" t="s">
        <v>6223</v>
      </c>
      <c r="AT1066" s="282">
        <v>3000</v>
      </c>
      <c r="AU1066" s="283">
        <v>600000</v>
      </c>
      <c r="AV1066" s="283">
        <v>400000</v>
      </c>
      <c r="AX1066" t="s">
        <v>6215</v>
      </c>
      <c r="AY1066" t="s">
        <v>6215</v>
      </c>
      <c r="AZ1066" t="s">
        <v>6218</v>
      </c>
      <c r="BA1066" t="s">
        <v>6215</v>
      </c>
      <c r="BB1066" t="s">
        <v>6215</v>
      </c>
      <c r="BC1066" t="s">
        <v>6571</v>
      </c>
      <c r="BD1066" t="s">
        <v>9360</v>
      </c>
      <c r="BE1066" t="s">
        <v>6218</v>
      </c>
      <c r="BF1066" t="s">
        <v>9361</v>
      </c>
    </row>
    <row r="1067" spans="1:59" x14ac:dyDescent="0.35">
      <c r="A1067" s="98" t="s">
        <v>9106</v>
      </c>
      <c r="B1067" s="17">
        <v>45407.772881944446</v>
      </c>
      <c r="C1067" t="s">
        <v>2180</v>
      </c>
      <c r="D1067" t="s">
        <v>9156</v>
      </c>
      <c r="E1067" s="244" t="s">
        <v>442</v>
      </c>
      <c r="F1067" t="s">
        <v>6870</v>
      </c>
      <c r="G1067" t="s">
        <v>1245</v>
      </c>
      <c r="H1067" s="115">
        <v>2011</v>
      </c>
      <c r="I1067" t="s">
        <v>6214</v>
      </c>
      <c r="J1067" t="s">
        <v>6215</v>
      </c>
      <c r="K1067" t="s">
        <v>6216</v>
      </c>
      <c r="L1067" t="s">
        <v>6218</v>
      </c>
      <c r="M1067" t="s">
        <v>6231</v>
      </c>
      <c r="O1067" t="s">
        <v>6218</v>
      </c>
      <c r="S1067" s="107">
        <v>506</v>
      </c>
      <c r="T1067" s="98" t="s">
        <v>6215</v>
      </c>
      <c r="U1067" t="s">
        <v>7390</v>
      </c>
      <c r="V1067" t="s">
        <v>6215</v>
      </c>
      <c r="W1067" t="s">
        <v>6219</v>
      </c>
      <c r="Y1067" s="98">
        <v>8</v>
      </c>
      <c r="Z1067" s="98">
        <v>2</v>
      </c>
      <c r="AA1067" s="98">
        <v>4</v>
      </c>
      <c r="AB1067" s="98">
        <f>SUM(Y1067:AA1067)</f>
        <v>14</v>
      </c>
      <c r="AC1067" t="s">
        <v>6246</v>
      </c>
      <c r="AD1067" t="s">
        <v>9157</v>
      </c>
      <c r="AF1067" s="12">
        <v>6</v>
      </c>
      <c r="AG1067" s="12">
        <v>14</v>
      </c>
      <c r="AH1067" s="12">
        <f>SUM(AF1067:AG1067)</f>
        <v>20</v>
      </c>
      <c r="AJ1067" s="238">
        <v>10000</v>
      </c>
      <c r="AK1067" s="238">
        <v>6500</v>
      </c>
      <c r="AL1067" t="s">
        <v>7392</v>
      </c>
      <c r="AM1067" t="s">
        <v>6215</v>
      </c>
      <c r="AN1067" t="s">
        <v>6262</v>
      </c>
      <c r="AP1067" s="238">
        <v>2500</v>
      </c>
      <c r="AQ1067" s="113">
        <f t="shared" si="54"/>
        <v>58.034128710412027</v>
      </c>
      <c r="AR1067" s="238">
        <v>6600</v>
      </c>
      <c r="AS1067" s="141" t="s">
        <v>6223</v>
      </c>
      <c r="AT1067" s="307">
        <v>4000</v>
      </c>
      <c r="AU1067" s="238">
        <v>300000</v>
      </c>
      <c r="AV1067" s="238">
        <v>150000</v>
      </c>
      <c r="AX1067" t="s">
        <v>6215</v>
      </c>
      <c r="AY1067" t="s">
        <v>6215</v>
      </c>
      <c r="AZ1067" t="s">
        <v>6215</v>
      </c>
      <c r="BA1067" t="s">
        <v>6215</v>
      </c>
      <c r="BB1067" t="s">
        <v>6215</v>
      </c>
      <c r="BC1067" t="s">
        <v>8732</v>
      </c>
      <c r="BD1067" t="s">
        <v>8732</v>
      </c>
      <c r="BE1067" t="s">
        <v>6215</v>
      </c>
      <c r="BF1067" t="s">
        <v>9158</v>
      </c>
    </row>
    <row r="1068" spans="1:59" x14ac:dyDescent="0.35">
      <c r="A1068" s="98" t="s">
        <v>7156</v>
      </c>
      <c r="B1068" s="17">
        <v>45061.611724537041</v>
      </c>
      <c r="C1068" t="s">
        <v>11773</v>
      </c>
      <c r="D1068" s="98" t="s">
        <v>6703</v>
      </c>
      <c r="E1068" s="98" t="s">
        <v>44</v>
      </c>
      <c r="F1068" s="98" t="s">
        <v>6213</v>
      </c>
      <c r="G1068" s="98" t="s">
        <v>1245</v>
      </c>
      <c r="H1068" s="115">
        <v>2007</v>
      </c>
      <c r="I1068" s="98" t="s">
        <v>6214</v>
      </c>
      <c r="J1068" s="98" t="s">
        <v>6215</v>
      </c>
      <c r="K1068" s="98" t="s">
        <v>6216</v>
      </c>
      <c r="L1068" s="98" t="s">
        <v>6218</v>
      </c>
      <c r="M1068" s="98" t="s">
        <v>6217</v>
      </c>
      <c r="O1068" s="98" t="s">
        <v>6215</v>
      </c>
      <c r="S1068" s="107">
        <v>371</v>
      </c>
      <c r="T1068" s="98" t="s">
        <v>6215</v>
      </c>
      <c r="V1068" s="98" t="s">
        <v>6215</v>
      </c>
      <c r="W1068" s="98" t="s">
        <v>6219</v>
      </c>
      <c r="AB1068" s="98">
        <v>6</v>
      </c>
      <c r="AC1068" s="98" t="s">
        <v>6246</v>
      </c>
      <c r="AD1068" s="98" t="s">
        <v>6704</v>
      </c>
      <c r="AJ1068" s="18"/>
      <c r="AK1068" s="18"/>
      <c r="AN1068" s="98" t="s">
        <v>6233</v>
      </c>
      <c r="AP1068" s="264">
        <v>7000</v>
      </c>
      <c r="AQ1068" s="113">
        <f t="shared" si="54"/>
        <v>162.49556038915367</v>
      </c>
      <c r="AR1068" s="18">
        <v>15000</v>
      </c>
      <c r="AS1068" s="141" t="s">
        <v>6223</v>
      </c>
      <c r="AT1068" s="96"/>
      <c r="AU1068" s="18"/>
      <c r="AV1068" s="18"/>
      <c r="AX1068" s="98" t="s">
        <v>6215</v>
      </c>
      <c r="AY1068" s="98" t="s">
        <v>6215</v>
      </c>
      <c r="AZ1068" s="98" t="s">
        <v>6218</v>
      </c>
      <c r="BA1068" s="98" t="s">
        <v>6215</v>
      </c>
      <c r="BB1068" s="98" t="s">
        <v>6218</v>
      </c>
      <c r="BD1068" s="98" t="s">
        <v>6705</v>
      </c>
      <c r="BF1068" s="98" t="s">
        <v>6706</v>
      </c>
      <c r="BG1068" s="98" t="s">
        <v>6707</v>
      </c>
    </row>
    <row r="1069" spans="1:59" x14ac:dyDescent="0.35">
      <c r="A1069" s="98" t="s">
        <v>11309</v>
      </c>
      <c r="B1069" s="117">
        <v>45777.536886574075</v>
      </c>
      <c r="C1069" s="98" t="s">
        <v>5006</v>
      </c>
      <c r="D1069" s="98" t="s">
        <v>11346</v>
      </c>
      <c r="E1069" s="244" t="s">
        <v>603</v>
      </c>
      <c r="F1069" s="98" t="s">
        <v>6469</v>
      </c>
      <c r="G1069" s="98" t="s">
        <v>1245</v>
      </c>
      <c r="H1069" s="98">
        <v>2009</v>
      </c>
      <c r="I1069" s="98" t="s">
        <v>6214</v>
      </c>
      <c r="J1069" s="98" t="s">
        <v>6215</v>
      </c>
      <c r="K1069" s="98" t="s">
        <v>6216</v>
      </c>
      <c r="L1069" s="98" t="s">
        <v>6215</v>
      </c>
      <c r="M1069" s="98" t="s">
        <v>6267</v>
      </c>
      <c r="O1069" s="98" t="s">
        <v>6215</v>
      </c>
      <c r="Q1069" s="129">
        <v>50</v>
      </c>
      <c r="R1069" s="129">
        <v>49</v>
      </c>
      <c r="S1069" s="107">
        <v>99</v>
      </c>
      <c r="T1069" s="98" t="s">
        <v>6215</v>
      </c>
      <c r="U1069" s="98" t="s">
        <v>7390</v>
      </c>
      <c r="V1069" s="98" t="s">
        <v>6215</v>
      </c>
      <c r="W1069" s="98" t="s">
        <v>6219</v>
      </c>
      <c r="Y1069" s="98" t="s">
        <v>6929</v>
      </c>
      <c r="Z1069" s="98" t="s">
        <v>6929</v>
      </c>
      <c r="AA1069" s="98" t="s">
        <v>6944</v>
      </c>
      <c r="AB1069" s="98">
        <f>Y1069+Z1069+AA1069</f>
        <v>9</v>
      </c>
      <c r="AC1069" s="154" t="s">
        <v>6220</v>
      </c>
      <c r="AD1069" s="154" t="s">
        <v>10843</v>
      </c>
      <c r="AF1069" s="12" t="s">
        <v>6991</v>
      </c>
      <c r="AG1069" s="12" t="s">
        <v>11205</v>
      </c>
      <c r="AH1069" s="12">
        <f>AF1069+AG1069</f>
        <v>12</v>
      </c>
      <c r="AJ1069" s="352" t="s">
        <v>11128</v>
      </c>
      <c r="AK1069" s="12" t="s">
        <v>11167</v>
      </c>
      <c r="AL1069" s="98" t="s">
        <v>7392</v>
      </c>
      <c r="AM1069" s="98" t="s">
        <v>6215</v>
      </c>
      <c r="AN1069" s="98" t="s">
        <v>6248</v>
      </c>
      <c r="AP1069" s="315">
        <v>3500</v>
      </c>
      <c r="AQ1069" s="113">
        <f t="shared" si="54"/>
        <v>81.247780194576833</v>
      </c>
      <c r="AR1069" s="315">
        <v>5000</v>
      </c>
      <c r="AS1069" s="154" t="s">
        <v>6223</v>
      </c>
      <c r="AT1069" s="12" t="s">
        <v>11277</v>
      </c>
      <c r="AU1069" s="284" t="s">
        <v>11214</v>
      </c>
      <c r="AV1069" s="12" t="s">
        <v>11130</v>
      </c>
      <c r="AX1069" s="98" t="s">
        <v>6215</v>
      </c>
      <c r="AY1069" s="98" t="s">
        <v>6215</v>
      </c>
      <c r="AZ1069" s="98" t="s">
        <v>6215</v>
      </c>
      <c r="BA1069" s="98" t="s">
        <v>6215</v>
      </c>
      <c r="BB1069" s="98" t="s">
        <v>6218</v>
      </c>
      <c r="BC1069" s="98" t="s">
        <v>6235</v>
      </c>
      <c r="BD1069" s="98" t="s">
        <v>6774</v>
      </c>
      <c r="BE1069" s="98" t="s">
        <v>6218</v>
      </c>
      <c r="BF1069" s="98" t="s">
        <v>6235</v>
      </c>
    </row>
    <row r="1070" spans="1:59" x14ac:dyDescent="0.35">
      <c r="A1070" s="98" t="s">
        <v>6702</v>
      </c>
      <c r="B1070" s="17">
        <v>45176.445173611108</v>
      </c>
      <c r="C1070" s="98" t="s">
        <v>8012</v>
      </c>
      <c r="D1070" s="98" t="s">
        <v>8013</v>
      </c>
      <c r="E1070" s="244" t="s">
        <v>223</v>
      </c>
      <c r="F1070" s="98" t="s">
        <v>6286</v>
      </c>
      <c r="G1070" s="98" t="s">
        <v>1245</v>
      </c>
      <c r="H1070" s="115">
        <v>2016</v>
      </c>
      <c r="I1070" s="98" t="s">
        <v>6294</v>
      </c>
      <c r="J1070" s="98" t="s">
        <v>6215</v>
      </c>
      <c r="K1070" s="98" t="s">
        <v>6216</v>
      </c>
      <c r="L1070" s="98" t="s">
        <v>6218</v>
      </c>
      <c r="M1070" s="98" t="s">
        <v>6231</v>
      </c>
      <c r="O1070" s="98" t="s">
        <v>6218</v>
      </c>
      <c r="S1070" s="107">
        <v>334</v>
      </c>
      <c r="T1070" s="98" t="s">
        <v>6215</v>
      </c>
      <c r="V1070" s="98" t="s">
        <v>6218</v>
      </c>
      <c r="W1070" s="98" t="s">
        <v>6219</v>
      </c>
      <c r="AB1070" s="98">
        <v>40</v>
      </c>
      <c r="AC1070" s="98" t="s">
        <v>6220</v>
      </c>
      <c r="AJ1070" s="18"/>
      <c r="AK1070" s="18"/>
      <c r="AN1070" s="98" t="s">
        <v>6262</v>
      </c>
      <c r="AP1070" s="264">
        <v>4000</v>
      </c>
      <c r="AQ1070" s="113">
        <f t="shared" si="54"/>
        <v>92.85460593665924</v>
      </c>
      <c r="AR1070" s="18">
        <v>10000</v>
      </c>
      <c r="AS1070" s="141" t="s">
        <v>6223</v>
      </c>
      <c r="AT1070" s="96"/>
      <c r="AU1070" s="18">
        <v>120000</v>
      </c>
      <c r="AV1070" s="18"/>
      <c r="AX1070" s="98" t="s">
        <v>6215</v>
      </c>
      <c r="AY1070" s="98" t="s">
        <v>6215</v>
      </c>
      <c r="AZ1070" s="98" t="s">
        <v>6215</v>
      </c>
      <c r="BA1070" s="98" t="s">
        <v>6215</v>
      </c>
      <c r="BB1070" s="98" t="s">
        <v>6218</v>
      </c>
      <c r="BD1070" s="98" t="s">
        <v>8014</v>
      </c>
      <c r="BG1070" s="98" t="s">
        <v>8015</v>
      </c>
    </row>
    <row r="1071" spans="1:59" x14ac:dyDescent="0.35">
      <c r="A1071" s="98" t="s">
        <v>11379</v>
      </c>
      <c r="B1071" s="117">
        <v>45791.796388888892</v>
      </c>
      <c r="C1071" s="98" t="s">
        <v>5108</v>
      </c>
      <c r="D1071" s="98" t="s">
        <v>11376</v>
      </c>
      <c r="E1071" s="98" t="s">
        <v>456</v>
      </c>
      <c r="F1071" s="98" t="s">
        <v>6870</v>
      </c>
      <c r="G1071" s="98" t="s">
        <v>1248</v>
      </c>
      <c r="H1071" s="98">
        <v>2007</v>
      </c>
      <c r="I1071" s="98" t="s">
        <v>6214</v>
      </c>
      <c r="J1071" s="98" t="s">
        <v>6215</v>
      </c>
      <c r="K1071" s="154" t="s">
        <v>6216</v>
      </c>
      <c r="L1071" s="154" t="s">
        <v>6215</v>
      </c>
      <c r="M1071" s="154" t="s">
        <v>6267</v>
      </c>
      <c r="O1071" s="154" t="s">
        <v>6215</v>
      </c>
      <c r="Q1071" s="129">
        <v>84</v>
      </c>
      <c r="R1071" s="129">
        <v>91</v>
      </c>
      <c r="S1071" s="129">
        <v>175</v>
      </c>
      <c r="T1071" s="154" t="s">
        <v>6215</v>
      </c>
      <c r="U1071" s="154" t="s">
        <v>6474</v>
      </c>
      <c r="V1071" s="154" t="s">
        <v>6218</v>
      </c>
      <c r="W1071" s="154" t="s">
        <v>6219</v>
      </c>
      <c r="Y1071" s="98">
        <v>5</v>
      </c>
      <c r="Z1071" s="98">
        <v>4</v>
      </c>
      <c r="AA1071" s="98">
        <v>2</v>
      </c>
      <c r="AB1071" s="98">
        <v>11</v>
      </c>
      <c r="AC1071" s="154" t="s">
        <v>6246</v>
      </c>
      <c r="AD1071" s="154" t="s">
        <v>6235</v>
      </c>
      <c r="AF1071" s="154">
        <v>4</v>
      </c>
      <c r="AG1071" s="154">
        <v>6</v>
      </c>
      <c r="AH1071" s="154">
        <v>10</v>
      </c>
      <c r="AJ1071" s="154">
        <v>8500</v>
      </c>
      <c r="AK1071" s="154">
        <v>5000</v>
      </c>
      <c r="AL1071" s="154" t="s">
        <v>7392</v>
      </c>
      <c r="AM1071" s="154" t="s">
        <v>6215</v>
      </c>
      <c r="AN1071" s="154" t="s">
        <v>6262</v>
      </c>
      <c r="AP1071" s="154">
        <v>4500</v>
      </c>
      <c r="AQ1071" s="113">
        <f t="shared" si="54"/>
        <v>104.46143167874165</v>
      </c>
      <c r="AR1071" s="154">
        <v>10500</v>
      </c>
      <c r="AS1071" s="154" t="s">
        <v>6223</v>
      </c>
      <c r="AT1071" s="154">
        <v>55000</v>
      </c>
      <c r="AU1071" s="154">
        <v>150000</v>
      </c>
      <c r="AV1071" s="154">
        <v>70000</v>
      </c>
      <c r="AX1071" s="154" t="s">
        <v>6215</v>
      </c>
      <c r="AY1071" s="154" t="s">
        <v>6215</v>
      </c>
      <c r="AZ1071" s="154" t="s">
        <v>6218</v>
      </c>
      <c r="BA1071" s="154" t="s">
        <v>6215</v>
      </c>
      <c r="BB1071" s="154" t="s">
        <v>6218</v>
      </c>
      <c r="BC1071" s="154" t="s">
        <v>8121</v>
      </c>
      <c r="BD1071" s="154" t="s">
        <v>7404</v>
      </c>
      <c r="BE1071" s="154" t="s">
        <v>6218</v>
      </c>
      <c r="BF1071" s="154" t="s">
        <v>6235</v>
      </c>
    </row>
    <row r="1072" spans="1:59" x14ac:dyDescent="0.35">
      <c r="A1072" s="98" t="s">
        <v>9451</v>
      </c>
      <c r="B1072" s="17">
        <v>45468.521296296298</v>
      </c>
      <c r="C1072" t="s">
        <v>9486</v>
      </c>
      <c r="D1072" t="s">
        <v>9487</v>
      </c>
      <c r="E1072" s="244" t="s">
        <v>1135</v>
      </c>
      <c r="F1072" t="s">
        <v>6394</v>
      </c>
      <c r="G1072" t="s">
        <v>1248</v>
      </c>
      <c r="H1072" s="115">
        <v>2006</v>
      </c>
      <c r="I1072" t="s">
        <v>6294</v>
      </c>
      <c r="J1072" t="s">
        <v>6215</v>
      </c>
      <c r="K1072" t="s">
        <v>6216</v>
      </c>
      <c r="L1072" t="s">
        <v>6218</v>
      </c>
      <c r="M1072" t="s">
        <v>6231</v>
      </c>
      <c r="O1072" t="s">
        <v>6218</v>
      </c>
      <c r="P1072"/>
      <c r="S1072" s="107">
        <v>57</v>
      </c>
      <c r="T1072" s="98" t="s">
        <v>6215</v>
      </c>
      <c r="U1072" t="s">
        <v>7390</v>
      </c>
      <c r="V1072" t="s">
        <v>6215</v>
      </c>
      <c r="W1072" t="s">
        <v>6268</v>
      </c>
      <c r="Y1072" s="98">
        <v>3</v>
      </c>
      <c r="Z1072" s="98">
        <v>3</v>
      </c>
      <c r="AA1072" s="98">
        <v>0</v>
      </c>
      <c r="AB1072" s="98">
        <f>SUM(Y1072:AA1072)</f>
        <v>6</v>
      </c>
      <c r="AC1072" t="s">
        <v>6220</v>
      </c>
      <c r="AD1072" t="s">
        <v>9488</v>
      </c>
      <c r="AF1072" s="12">
        <v>1</v>
      </c>
      <c r="AG1072" s="12">
        <v>7</v>
      </c>
      <c r="AH1072" s="12">
        <f>AF1072+AG1072</f>
        <v>8</v>
      </c>
      <c r="AJ1072" s="238">
        <v>9200</v>
      </c>
      <c r="AK1072" s="238">
        <v>5000</v>
      </c>
      <c r="AL1072" t="s">
        <v>7392</v>
      </c>
      <c r="AM1072" t="s">
        <v>6215</v>
      </c>
      <c r="AN1072" t="s">
        <v>6616</v>
      </c>
      <c r="AP1072" s="238">
        <v>4800</v>
      </c>
      <c r="AQ1072" s="113">
        <f t="shared" si="54"/>
        <v>111.42552712399109</v>
      </c>
      <c r="AR1072" s="238">
        <v>4800</v>
      </c>
      <c r="AS1072" s="141" t="s">
        <v>6223</v>
      </c>
      <c r="AT1072" s="282">
        <v>200000</v>
      </c>
      <c r="AU1072" s="283">
        <v>400000</v>
      </c>
      <c r="AV1072" s="283">
        <v>270000</v>
      </c>
      <c r="AX1072" t="s">
        <v>6215</v>
      </c>
      <c r="AY1072" t="s">
        <v>6215</v>
      </c>
      <c r="AZ1072" t="s">
        <v>6215</v>
      </c>
      <c r="BA1072" t="s">
        <v>6215</v>
      </c>
      <c r="BB1072" t="s">
        <v>6218</v>
      </c>
      <c r="BC1072" t="s">
        <v>6235</v>
      </c>
      <c r="BD1072" t="s">
        <v>9489</v>
      </c>
      <c r="BE1072" t="s">
        <v>6218</v>
      </c>
      <c r="BF1072" t="s">
        <v>7123</v>
      </c>
    </row>
    <row r="1073" spans="1:59" x14ac:dyDescent="0.35">
      <c r="A1073" s="98" t="s">
        <v>10134</v>
      </c>
      <c r="B1073" s="17">
        <v>45512.628263888888</v>
      </c>
      <c r="C1073" s="163" t="s">
        <v>11774</v>
      </c>
      <c r="D1073" s="154" t="s">
        <v>10031</v>
      </c>
      <c r="E1073" s="244" t="s">
        <v>252</v>
      </c>
      <c r="F1073" s="154" t="s">
        <v>6481</v>
      </c>
      <c r="G1073" s="154" t="s">
        <v>1248</v>
      </c>
      <c r="H1073" s="115">
        <v>2004</v>
      </c>
      <c r="I1073" s="154" t="s">
        <v>6230</v>
      </c>
      <c r="J1073" s="154" t="s">
        <v>6215</v>
      </c>
      <c r="K1073" s="154" t="s">
        <v>6216</v>
      </c>
      <c r="L1073" s="154" t="s">
        <v>6215</v>
      </c>
      <c r="M1073" s="154" t="s">
        <v>6267</v>
      </c>
      <c r="O1073" s="154" t="s">
        <v>6215</v>
      </c>
      <c r="Q1073" s="243">
        <v>50</v>
      </c>
      <c r="R1073" s="243">
        <v>80</v>
      </c>
      <c r="S1073" s="243">
        <f>Q1073+R1073</f>
        <v>130</v>
      </c>
      <c r="T1073" s="244" t="s">
        <v>6215</v>
      </c>
      <c r="U1073" s="154" t="s">
        <v>8150</v>
      </c>
      <c r="V1073" s="154" t="s">
        <v>6218</v>
      </c>
      <c r="W1073" s="154" t="s">
        <v>6219</v>
      </c>
      <c r="Y1073" s="244">
        <v>3</v>
      </c>
      <c r="Z1073" s="244">
        <v>4</v>
      </c>
      <c r="AA1073" s="244">
        <v>2</v>
      </c>
      <c r="AB1073" s="98">
        <f>Y1073+Z1073+AA1073</f>
        <v>9</v>
      </c>
      <c r="AC1073" s="154" t="s">
        <v>6220</v>
      </c>
      <c r="AD1073" s="154" t="s">
        <v>10032</v>
      </c>
      <c r="AF1073" s="315">
        <v>3</v>
      </c>
      <c r="AG1073" s="315">
        <v>8</v>
      </c>
      <c r="AH1073" s="12">
        <f>AF1073+AG1073</f>
        <v>11</v>
      </c>
      <c r="AJ1073" s="316">
        <v>18000</v>
      </c>
      <c r="AK1073" s="316">
        <v>11000</v>
      </c>
      <c r="AL1073" s="154" t="s">
        <v>8363</v>
      </c>
      <c r="AM1073" s="154" t="s">
        <v>6215</v>
      </c>
      <c r="AN1073" s="154" t="s">
        <v>6233</v>
      </c>
      <c r="AP1073" s="316">
        <v>7000</v>
      </c>
      <c r="AQ1073" s="113">
        <f t="shared" si="54"/>
        <v>162.49556038915367</v>
      </c>
      <c r="AR1073" s="316">
        <v>11000</v>
      </c>
      <c r="AS1073" s="141" t="s">
        <v>6223</v>
      </c>
      <c r="AT1073" s="317">
        <v>280000</v>
      </c>
      <c r="AU1073" s="317">
        <v>1500000</v>
      </c>
      <c r="AV1073" s="317">
        <v>350000</v>
      </c>
      <c r="AW1073" s="154"/>
      <c r="AX1073" s="154" t="s">
        <v>6218</v>
      </c>
      <c r="AY1073" s="154" t="s">
        <v>6215</v>
      </c>
      <c r="AZ1073" s="154" t="s">
        <v>6215</v>
      </c>
      <c r="BA1073" s="154" t="s">
        <v>6215</v>
      </c>
      <c r="BB1073" s="154" t="s">
        <v>6215</v>
      </c>
      <c r="BC1073" s="154" t="s">
        <v>7123</v>
      </c>
      <c r="BD1073" s="154" t="s">
        <v>6774</v>
      </c>
      <c r="BE1073" s="154" t="s">
        <v>6218</v>
      </c>
      <c r="BF1073" s="154" t="s">
        <v>7123</v>
      </c>
    </row>
    <row r="1074" spans="1:59" x14ac:dyDescent="0.35">
      <c r="A1074" s="98" t="s">
        <v>10861</v>
      </c>
      <c r="B1074" s="17">
        <v>45715.677870370368</v>
      </c>
      <c r="C1074" s="154" t="s">
        <v>4225</v>
      </c>
      <c r="D1074" s="154" t="s">
        <v>10932</v>
      </c>
      <c r="E1074" s="244" t="s">
        <v>2861</v>
      </c>
      <c r="F1074" s="154" t="s">
        <v>6725</v>
      </c>
      <c r="G1074" s="154" t="s">
        <v>1245</v>
      </c>
      <c r="H1074" s="115">
        <v>2022</v>
      </c>
      <c r="I1074" s="154" t="s">
        <v>6214</v>
      </c>
      <c r="J1074" s="154" t="s">
        <v>6215</v>
      </c>
      <c r="K1074" s="154" t="s">
        <v>6216</v>
      </c>
      <c r="L1074" s="154" t="s">
        <v>6215</v>
      </c>
      <c r="M1074" s="154" t="s">
        <v>6267</v>
      </c>
      <c r="O1074" s="154" t="s">
        <v>6215</v>
      </c>
      <c r="Q1074" s="243">
        <v>60</v>
      </c>
      <c r="R1074" s="243">
        <v>70</v>
      </c>
      <c r="S1074" s="243">
        <f>Q1074+R1074</f>
        <v>130</v>
      </c>
      <c r="T1074" s="154" t="s">
        <v>6215</v>
      </c>
      <c r="U1074" s="154" t="s">
        <v>6474</v>
      </c>
      <c r="V1074" s="154" t="s">
        <v>6218</v>
      </c>
      <c r="W1074" s="154" t="s">
        <v>6219</v>
      </c>
      <c r="Y1074" s="244">
        <v>2</v>
      </c>
      <c r="Z1074" s="244">
        <v>2</v>
      </c>
      <c r="AA1074" s="244">
        <v>1</v>
      </c>
      <c r="AB1074" s="98">
        <f>SUM(Y1074:AA1074)</f>
        <v>5</v>
      </c>
      <c r="AC1074" s="154" t="s">
        <v>6246</v>
      </c>
      <c r="AD1074" s="154" t="s">
        <v>6552</v>
      </c>
      <c r="AF1074" s="315">
        <v>1</v>
      </c>
      <c r="AG1074" s="315">
        <v>6</v>
      </c>
      <c r="AH1074" s="12">
        <f>SUM(AF1074:AG1074)</f>
        <v>7</v>
      </c>
      <c r="AJ1074" s="316">
        <v>3500</v>
      </c>
      <c r="AK1074" s="316">
        <v>5000</v>
      </c>
      <c r="AL1074" s="154" t="s">
        <v>7392</v>
      </c>
      <c r="AM1074" s="154" t="s">
        <v>6215</v>
      </c>
      <c r="AN1074" s="154" t="s">
        <v>6248</v>
      </c>
      <c r="AP1074" s="316">
        <v>3500</v>
      </c>
      <c r="AQ1074" s="113">
        <f t="shared" si="54"/>
        <v>81.247780194576833</v>
      </c>
      <c r="AR1074" s="316">
        <v>3500</v>
      </c>
      <c r="AS1074" s="141" t="s">
        <v>6223</v>
      </c>
      <c r="AT1074" s="316">
        <v>5000</v>
      </c>
      <c r="AU1074" s="316">
        <v>80000</v>
      </c>
      <c r="AV1074" s="316">
        <v>40000</v>
      </c>
      <c r="AX1074" s="154" t="s">
        <v>6215</v>
      </c>
      <c r="AY1074" s="154" t="s">
        <v>6215</v>
      </c>
      <c r="AZ1074" s="154" t="s">
        <v>6215</v>
      </c>
      <c r="BA1074" s="154" t="s">
        <v>6215</v>
      </c>
      <c r="BB1074" s="154" t="s">
        <v>6215</v>
      </c>
      <c r="BC1074" s="154" t="s">
        <v>10665</v>
      </c>
      <c r="BD1074" s="154" t="s">
        <v>10554</v>
      </c>
      <c r="BE1074" s="154" t="s">
        <v>6215</v>
      </c>
      <c r="BF1074" s="154" t="s">
        <v>9019</v>
      </c>
    </row>
    <row r="1075" spans="1:59" x14ac:dyDescent="0.35">
      <c r="A1075" s="98" t="s">
        <v>10006</v>
      </c>
      <c r="B1075" s="17">
        <v>45527.702766203707</v>
      </c>
      <c r="C1075" s="154" t="s">
        <v>2972</v>
      </c>
      <c r="D1075" s="154" t="s">
        <v>10160</v>
      </c>
      <c r="E1075" s="244" t="s">
        <v>306</v>
      </c>
      <c r="F1075" s="154" t="s">
        <v>6334</v>
      </c>
      <c r="G1075" s="154" t="s">
        <v>1245</v>
      </c>
      <c r="H1075" s="115">
        <v>2012</v>
      </c>
      <c r="I1075" s="154" t="s">
        <v>6230</v>
      </c>
      <c r="J1075" s="154" t="s">
        <v>6295</v>
      </c>
      <c r="K1075" s="154" t="s">
        <v>6216</v>
      </c>
      <c r="L1075" s="154" t="s">
        <v>6215</v>
      </c>
      <c r="M1075" s="154" t="s">
        <v>6217</v>
      </c>
      <c r="O1075" s="154" t="s">
        <v>6218</v>
      </c>
      <c r="Q1075" s="243">
        <v>51</v>
      </c>
      <c r="R1075" s="243">
        <v>52</v>
      </c>
      <c r="S1075" s="243">
        <f>Q1075+R1075</f>
        <v>103</v>
      </c>
      <c r="T1075" s="244" t="s">
        <v>6215</v>
      </c>
      <c r="U1075" s="154" t="s">
        <v>7390</v>
      </c>
      <c r="V1075" s="154" t="s">
        <v>6215</v>
      </c>
      <c r="W1075" s="154" t="s">
        <v>6268</v>
      </c>
      <c r="Y1075" s="244">
        <v>3</v>
      </c>
      <c r="Z1075" s="244">
        <v>4</v>
      </c>
      <c r="AA1075" s="244">
        <v>2</v>
      </c>
      <c r="AB1075" s="98">
        <f>Y1075+Z1075+AA1075</f>
        <v>9</v>
      </c>
      <c r="AC1075" s="154" t="s">
        <v>6246</v>
      </c>
      <c r="AD1075" s="154" t="s">
        <v>10161</v>
      </c>
      <c r="AF1075" s="315">
        <v>1</v>
      </c>
      <c r="AG1075" s="315">
        <v>7</v>
      </c>
      <c r="AH1075" s="12">
        <f>AF1075+AG1075</f>
        <v>8</v>
      </c>
      <c r="AJ1075" s="316">
        <v>10000</v>
      </c>
      <c r="AK1075" s="316">
        <v>7000</v>
      </c>
      <c r="AL1075" s="154" t="s">
        <v>8267</v>
      </c>
      <c r="AM1075" s="154" t="s">
        <v>6215</v>
      </c>
      <c r="AN1075" s="154" t="s">
        <v>6262</v>
      </c>
      <c r="AP1075" s="316">
        <v>4200</v>
      </c>
      <c r="AQ1075" s="113">
        <f t="shared" si="54"/>
        <v>97.497336233492206</v>
      </c>
      <c r="AR1075" s="316">
        <v>7500</v>
      </c>
      <c r="AS1075" s="141" t="s">
        <v>6223</v>
      </c>
      <c r="AT1075" s="317">
        <v>560000</v>
      </c>
      <c r="AU1075" s="317">
        <v>100000</v>
      </c>
      <c r="AV1075" s="317">
        <v>90000</v>
      </c>
      <c r="AW1075" s="154"/>
      <c r="AX1075" s="154" t="s">
        <v>6218</v>
      </c>
      <c r="AY1075" s="154" t="s">
        <v>6215</v>
      </c>
      <c r="AZ1075" s="154" t="s">
        <v>6215</v>
      </c>
      <c r="BA1075" s="154" t="s">
        <v>6215</v>
      </c>
      <c r="BB1075" s="154" t="s">
        <v>6215</v>
      </c>
      <c r="BC1075" s="154" t="s">
        <v>9924</v>
      </c>
      <c r="BD1075" s="154" t="s">
        <v>10100</v>
      </c>
      <c r="BE1075" s="154" t="s">
        <v>6218</v>
      </c>
      <c r="BF1075" s="154" t="s">
        <v>6218</v>
      </c>
    </row>
    <row r="1076" spans="1:59" x14ac:dyDescent="0.35">
      <c r="A1076" s="98" t="s">
        <v>11392</v>
      </c>
      <c r="B1076" s="117">
        <v>45798.669988425929</v>
      </c>
      <c r="C1076" s="98" t="s">
        <v>5110</v>
      </c>
      <c r="D1076" s="98" t="s">
        <v>11385</v>
      </c>
      <c r="E1076" s="98" t="s">
        <v>410</v>
      </c>
      <c r="F1076" s="98" t="s">
        <v>6795</v>
      </c>
      <c r="G1076" s="98" t="s">
        <v>1245</v>
      </c>
      <c r="H1076" s="98">
        <v>2019</v>
      </c>
      <c r="I1076" s="98" t="s">
        <v>6294</v>
      </c>
      <c r="J1076" s="98" t="s">
        <v>6215</v>
      </c>
      <c r="K1076" s="154" t="s">
        <v>6216</v>
      </c>
      <c r="L1076" s="154" t="s">
        <v>6215</v>
      </c>
      <c r="M1076" s="154" t="s">
        <v>6267</v>
      </c>
      <c r="O1076" s="154" t="s">
        <v>6218</v>
      </c>
      <c r="Q1076" s="129">
        <v>134.4</v>
      </c>
      <c r="R1076" s="129">
        <v>145.6</v>
      </c>
      <c r="S1076" s="129">
        <v>280</v>
      </c>
      <c r="T1076" s="154" t="s">
        <v>6215</v>
      </c>
      <c r="U1076" s="154" t="s">
        <v>8150</v>
      </c>
      <c r="V1076" s="154" t="s">
        <v>6215</v>
      </c>
      <c r="W1076" s="154" t="s">
        <v>6268</v>
      </c>
      <c r="Y1076" s="98">
        <v>5</v>
      </c>
      <c r="Z1076" s="98">
        <v>6</v>
      </c>
      <c r="AA1076" s="98">
        <v>3</v>
      </c>
      <c r="AB1076" s="98">
        <v>14</v>
      </c>
      <c r="AC1076" s="154" t="s">
        <v>6220</v>
      </c>
      <c r="AD1076" s="154" t="s">
        <v>11386</v>
      </c>
      <c r="AF1076" s="154">
        <v>7</v>
      </c>
      <c r="AG1076" s="154">
        <v>8</v>
      </c>
      <c r="AH1076" s="154">
        <v>15</v>
      </c>
      <c r="AJ1076" s="154">
        <v>15000</v>
      </c>
      <c r="AK1076" s="154">
        <v>8000</v>
      </c>
      <c r="AL1076" s="154" t="s">
        <v>8449</v>
      </c>
      <c r="AM1076" s="154" t="s">
        <v>6215</v>
      </c>
      <c r="AN1076" s="154" t="s">
        <v>6262</v>
      </c>
      <c r="AP1076" s="154">
        <v>3000</v>
      </c>
      <c r="AQ1076" s="113">
        <f t="shared" si="54"/>
        <v>69.640954452494427</v>
      </c>
      <c r="AR1076" s="154">
        <v>7000</v>
      </c>
      <c r="AS1076" s="154" t="s">
        <v>6223</v>
      </c>
      <c r="AT1076" s="154">
        <v>800000</v>
      </c>
      <c r="AU1076" s="154">
        <v>300000</v>
      </c>
      <c r="AV1076" s="154">
        <v>200000</v>
      </c>
      <c r="AX1076" s="154" t="s">
        <v>6215</v>
      </c>
      <c r="AY1076" s="154" t="s">
        <v>6215</v>
      </c>
      <c r="AZ1076" s="154" t="s">
        <v>6215</v>
      </c>
      <c r="BA1076" s="154" t="s">
        <v>6215</v>
      </c>
      <c r="BB1076" s="154" t="s">
        <v>6215</v>
      </c>
      <c r="BC1076" s="154" t="s">
        <v>11387</v>
      </c>
      <c r="BD1076" s="154" t="s">
        <v>6774</v>
      </c>
      <c r="BE1076" s="154" t="s">
        <v>6215</v>
      </c>
      <c r="BF1076" s="154" t="s">
        <v>11388</v>
      </c>
    </row>
    <row r="1077" spans="1:59" x14ac:dyDescent="0.35">
      <c r="A1077" s="98" t="s">
        <v>6980</v>
      </c>
      <c r="B1077" s="17">
        <v>45091.56386574074</v>
      </c>
      <c r="C1077" s="98" t="s">
        <v>2200</v>
      </c>
      <c r="D1077" s="98" t="s">
        <v>6881</v>
      </c>
      <c r="E1077" s="98" t="s">
        <v>285</v>
      </c>
      <c r="F1077" s="98" t="s">
        <v>6800</v>
      </c>
      <c r="G1077" s="98" t="s">
        <v>1248</v>
      </c>
      <c r="H1077" s="115">
        <v>2008</v>
      </c>
      <c r="I1077" s="98" t="s">
        <v>6214</v>
      </c>
      <c r="J1077" s="98" t="s">
        <v>6215</v>
      </c>
      <c r="K1077" s="98" t="s">
        <v>6216</v>
      </c>
      <c r="L1077" s="98" t="s">
        <v>6215</v>
      </c>
      <c r="M1077" s="98" t="s">
        <v>6267</v>
      </c>
      <c r="O1077" s="98" t="s">
        <v>6215</v>
      </c>
      <c r="S1077" s="107">
        <v>177</v>
      </c>
      <c r="T1077" s="98" t="s">
        <v>6215</v>
      </c>
      <c r="V1077" s="98" t="s">
        <v>6215</v>
      </c>
      <c r="W1077" s="98" t="s">
        <v>6219</v>
      </c>
      <c r="AB1077" s="98">
        <v>8</v>
      </c>
      <c r="AC1077" s="98" t="s">
        <v>6220</v>
      </c>
      <c r="AD1077" s="98" t="s">
        <v>6981</v>
      </c>
      <c r="AJ1077" s="18"/>
      <c r="AK1077" s="18"/>
      <c r="AN1077" s="98" t="s">
        <v>6262</v>
      </c>
      <c r="AP1077" s="264">
        <v>2500</v>
      </c>
      <c r="AQ1077" s="113">
        <f t="shared" si="54"/>
        <v>58.034128710412027</v>
      </c>
      <c r="AR1077" s="18">
        <v>4500</v>
      </c>
      <c r="AS1077" s="141" t="s">
        <v>6223</v>
      </c>
      <c r="AT1077" s="96"/>
      <c r="AU1077" s="18">
        <v>90000</v>
      </c>
      <c r="AV1077" s="18"/>
      <c r="AX1077" s="98" t="s">
        <v>6215</v>
      </c>
      <c r="AY1077" s="98" t="s">
        <v>6215</v>
      </c>
      <c r="AZ1077" s="98" t="s">
        <v>6215</v>
      </c>
      <c r="BA1077" s="98" t="s">
        <v>6215</v>
      </c>
      <c r="BB1077" s="98" t="s">
        <v>6218</v>
      </c>
      <c r="BD1077" s="98" t="s">
        <v>6978</v>
      </c>
      <c r="BF1077" s="98" t="s">
        <v>6982</v>
      </c>
      <c r="BG1077" s="98" t="s">
        <v>6983</v>
      </c>
    </row>
    <row r="1078" spans="1:59" x14ac:dyDescent="0.35">
      <c r="A1078" s="98" t="s">
        <v>9151</v>
      </c>
      <c r="B1078" s="17">
        <v>45385.71702546296</v>
      </c>
      <c r="C1078" t="s">
        <v>9002</v>
      </c>
      <c r="D1078" t="s">
        <v>9003</v>
      </c>
      <c r="E1078" s="244" t="s">
        <v>256</v>
      </c>
      <c r="F1078" t="s">
        <v>6286</v>
      </c>
      <c r="G1078" t="s">
        <v>1248</v>
      </c>
      <c r="H1078" s="115">
        <v>2018</v>
      </c>
      <c r="I1078" t="s">
        <v>6214</v>
      </c>
      <c r="J1078" t="s">
        <v>6215</v>
      </c>
      <c r="K1078" t="s">
        <v>6216</v>
      </c>
      <c r="L1078" t="s">
        <v>6215</v>
      </c>
      <c r="M1078" t="s">
        <v>6217</v>
      </c>
      <c r="O1078" t="s">
        <v>6215</v>
      </c>
      <c r="S1078" s="107">
        <v>240</v>
      </c>
      <c r="T1078" s="98" t="s">
        <v>6215</v>
      </c>
      <c r="U1078" t="s">
        <v>7390</v>
      </c>
      <c r="V1078" t="s">
        <v>6215</v>
      </c>
      <c r="W1078" t="s">
        <v>6219</v>
      </c>
      <c r="Y1078" s="98">
        <v>3</v>
      </c>
      <c r="Z1078" s="98">
        <v>3</v>
      </c>
      <c r="AA1078" s="98">
        <v>2</v>
      </c>
      <c r="AB1078" s="98">
        <f>SUM(Y1078:AA1078)</f>
        <v>8</v>
      </c>
      <c r="AC1078" t="s">
        <v>6254</v>
      </c>
      <c r="AD1078" t="s">
        <v>7194</v>
      </c>
      <c r="AF1078" s="12">
        <v>4</v>
      </c>
      <c r="AG1078" s="12">
        <v>6</v>
      </c>
      <c r="AH1078" s="12">
        <f>SUM(AF1078:AG1078)</f>
        <v>10</v>
      </c>
      <c r="AJ1078" s="238">
        <v>15000</v>
      </c>
      <c r="AK1078" s="238">
        <v>10000</v>
      </c>
      <c r="AL1078" t="s">
        <v>6474</v>
      </c>
      <c r="AM1078" t="s">
        <v>6215</v>
      </c>
      <c r="AN1078" t="s">
        <v>6233</v>
      </c>
      <c r="AP1078" s="238">
        <v>5800</v>
      </c>
      <c r="AQ1078" s="113">
        <f t="shared" si="54"/>
        <v>134.6391786081559</v>
      </c>
      <c r="AR1078" s="238">
        <v>6800</v>
      </c>
      <c r="AS1078" s="141" t="s">
        <v>6223</v>
      </c>
      <c r="AT1078" s="306">
        <v>910000</v>
      </c>
      <c r="AU1078" s="238">
        <v>200000</v>
      </c>
      <c r="AV1078" s="238">
        <v>1500000</v>
      </c>
      <c r="AX1078" t="s">
        <v>6215</v>
      </c>
      <c r="AY1078" t="s">
        <v>6215</v>
      </c>
      <c r="AZ1078" t="s">
        <v>6215</v>
      </c>
      <c r="BA1078" t="s">
        <v>6215</v>
      </c>
      <c r="BB1078" t="s">
        <v>6215</v>
      </c>
      <c r="BC1078" t="s">
        <v>9004</v>
      </c>
      <c r="BD1078" t="s">
        <v>7417</v>
      </c>
      <c r="BE1078" t="s">
        <v>6215</v>
      </c>
      <c r="BF1078" t="s">
        <v>9005</v>
      </c>
    </row>
    <row r="1079" spans="1:59" x14ac:dyDescent="0.35">
      <c r="A1079" s="98" t="s">
        <v>10626</v>
      </c>
      <c r="B1079" s="17">
        <v>45639.654293981483</v>
      </c>
      <c r="C1079" s="154" t="s">
        <v>3962</v>
      </c>
      <c r="D1079" s="154" t="s">
        <v>10697</v>
      </c>
      <c r="E1079" s="98" t="s">
        <v>459</v>
      </c>
      <c r="F1079" s="154" t="s">
        <v>6800</v>
      </c>
      <c r="G1079" s="154" t="s">
        <v>1245</v>
      </c>
      <c r="H1079" s="115">
        <v>2010</v>
      </c>
      <c r="I1079" s="154" t="s">
        <v>6294</v>
      </c>
      <c r="J1079" s="154" t="s">
        <v>6215</v>
      </c>
      <c r="K1079" s="154" t="s">
        <v>6216</v>
      </c>
      <c r="L1079" s="154" t="s">
        <v>6215</v>
      </c>
      <c r="M1079" s="154" t="s">
        <v>6231</v>
      </c>
      <c r="O1079" s="154" t="s">
        <v>6218</v>
      </c>
      <c r="Q1079" s="243">
        <v>80</v>
      </c>
      <c r="R1079" s="243">
        <v>100</v>
      </c>
      <c r="S1079" s="107">
        <f>Q1079+R1079</f>
        <v>180</v>
      </c>
      <c r="T1079" s="154" t="s">
        <v>6218</v>
      </c>
      <c r="U1079" s="154" t="s">
        <v>6474</v>
      </c>
      <c r="V1079" s="154" t="s">
        <v>6215</v>
      </c>
      <c r="W1079" s="154" t="s">
        <v>6219</v>
      </c>
      <c r="Y1079" s="244">
        <v>2</v>
      </c>
      <c r="Z1079" s="244">
        <v>2</v>
      </c>
      <c r="AA1079" s="244">
        <v>1</v>
      </c>
      <c r="AB1079" s="98">
        <f>SUM(Y1079:AA1079)</f>
        <v>5</v>
      </c>
      <c r="AC1079" s="154" t="s">
        <v>6246</v>
      </c>
      <c r="AD1079" s="154" t="s">
        <v>9894</v>
      </c>
      <c r="AF1079" s="315">
        <v>2</v>
      </c>
      <c r="AG1079" s="315">
        <v>7</v>
      </c>
      <c r="AH1079" s="12">
        <f>SUM(AF1079:AG1079)</f>
        <v>9</v>
      </c>
      <c r="AJ1079" s="316">
        <v>12000</v>
      </c>
      <c r="AK1079" s="316">
        <v>6000</v>
      </c>
      <c r="AL1079" s="154" t="s">
        <v>8267</v>
      </c>
      <c r="AM1079" s="154" t="s">
        <v>6215</v>
      </c>
      <c r="AN1079" s="154" t="s">
        <v>6262</v>
      </c>
      <c r="AP1079" s="316">
        <v>5500</v>
      </c>
      <c r="AQ1079" s="113">
        <f t="shared" si="54"/>
        <v>127.67508316290645</v>
      </c>
      <c r="AR1079" s="316">
        <v>7500</v>
      </c>
      <c r="AS1079" s="141" t="s">
        <v>6223</v>
      </c>
      <c r="AT1079" s="316">
        <v>30000</v>
      </c>
      <c r="AU1079" s="316">
        <v>900000</v>
      </c>
      <c r="AV1079" s="316">
        <v>130000</v>
      </c>
      <c r="AX1079" s="154" t="s">
        <v>6215</v>
      </c>
      <c r="AY1079" s="154" t="s">
        <v>6215</v>
      </c>
      <c r="AZ1079" s="154" t="s">
        <v>6215</v>
      </c>
      <c r="BA1079" s="154" t="s">
        <v>6218</v>
      </c>
      <c r="BB1079" s="154" t="s">
        <v>6215</v>
      </c>
      <c r="BC1079" s="154" t="s">
        <v>10698</v>
      </c>
      <c r="BD1079" s="154" t="s">
        <v>6696</v>
      </c>
      <c r="BE1079" s="154" t="s">
        <v>6218</v>
      </c>
      <c r="BF1079" s="154" t="s">
        <v>6218</v>
      </c>
    </row>
    <row r="1080" spans="1:59" x14ac:dyDescent="0.35">
      <c r="A1080" s="98" t="s">
        <v>8011</v>
      </c>
      <c r="B1080" s="17">
        <v>45222.518715277802</v>
      </c>
      <c r="C1080" s="365" t="s">
        <v>8148</v>
      </c>
      <c r="D1080" s="141" t="s">
        <v>8149</v>
      </c>
      <c r="E1080" s="244" t="s">
        <v>32</v>
      </c>
      <c r="F1080" s="141" t="s">
        <v>6213</v>
      </c>
      <c r="G1080" s="141" t="s">
        <v>1248</v>
      </c>
      <c r="H1080" s="115">
        <v>2001</v>
      </c>
      <c r="I1080" s="141" t="s">
        <v>6230</v>
      </c>
      <c r="J1080" s="141" t="s">
        <v>6215</v>
      </c>
      <c r="K1080" s="141" t="s">
        <v>6216</v>
      </c>
      <c r="L1080" s="141" t="s">
        <v>6215</v>
      </c>
      <c r="M1080" s="141" t="s">
        <v>6231</v>
      </c>
      <c r="N1080" s="141"/>
      <c r="O1080" s="141" t="s">
        <v>6215</v>
      </c>
      <c r="S1080" s="237">
        <v>110</v>
      </c>
      <c r="T1080" s="141" t="s">
        <v>6215</v>
      </c>
      <c r="U1080" s="141" t="s">
        <v>8150</v>
      </c>
      <c r="V1080" s="141" t="s">
        <v>6215</v>
      </c>
      <c r="W1080" s="141" t="s">
        <v>6219</v>
      </c>
      <c r="Y1080" s="98">
        <v>2</v>
      </c>
      <c r="Z1080" s="98">
        <v>2</v>
      </c>
      <c r="AA1080" s="98">
        <v>2</v>
      </c>
      <c r="AB1080" s="141">
        <v>6</v>
      </c>
      <c r="AC1080" s="141" t="s">
        <v>6220</v>
      </c>
      <c r="AD1080" s="141" t="s">
        <v>8151</v>
      </c>
      <c r="AJ1080" s="18"/>
      <c r="AK1080" s="18"/>
      <c r="AM1080" s="141" t="s">
        <v>6215</v>
      </c>
      <c r="AN1080" s="141" t="s">
        <v>6262</v>
      </c>
      <c r="AP1080" s="264">
        <v>5800</v>
      </c>
      <c r="AQ1080" s="113">
        <f t="shared" si="54"/>
        <v>134.6391786081559</v>
      </c>
      <c r="AR1080" s="18">
        <v>10000</v>
      </c>
      <c r="AS1080" s="141" t="s">
        <v>6223</v>
      </c>
      <c r="AT1080" s="96"/>
      <c r="AU1080" s="18"/>
      <c r="AV1080" s="18"/>
      <c r="AX1080" s="141" t="s">
        <v>6215</v>
      </c>
      <c r="AY1080" s="141" t="s">
        <v>6215</v>
      </c>
      <c r="AZ1080" s="141" t="s">
        <v>6215</v>
      </c>
      <c r="BA1080" s="141" t="s">
        <v>6215</v>
      </c>
      <c r="BB1080" s="141" t="s">
        <v>6215</v>
      </c>
      <c r="BC1080" s="141" t="s">
        <v>8152</v>
      </c>
      <c r="BD1080" s="141" t="s">
        <v>8153</v>
      </c>
      <c r="BE1080" s="141" t="s">
        <v>6215</v>
      </c>
      <c r="BF1080" s="141" t="s">
        <v>6235</v>
      </c>
      <c r="BG1080" s="98" t="s">
        <v>8154</v>
      </c>
    </row>
    <row r="1081" spans="1:59" x14ac:dyDescent="0.35">
      <c r="A1081" s="98" t="s">
        <v>8147</v>
      </c>
      <c r="B1081" s="17">
        <v>45030.630578703705</v>
      </c>
      <c r="C1081" s="98" t="s">
        <v>11761</v>
      </c>
      <c r="D1081" s="98" t="s">
        <v>6514</v>
      </c>
      <c r="E1081" s="141" t="s">
        <v>146</v>
      </c>
      <c r="F1081" s="98" t="s">
        <v>6213</v>
      </c>
      <c r="G1081" s="98" t="s">
        <v>1245</v>
      </c>
      <c r="H1081" s="115">
        <v>2009</v>
      </c>
      <c r="I1081" s="98" t="s">
        <v>6230</v>
      </c>
      <c r="J1081" s="98" t="s">
        <v>6215</v>
      </c>
      <c r="K1081" s="98" t="s">
        <v>6216</v>
      </c>
      <c r="L1081" s="98" t="s">
        <v>6215</v>
      </c>
      <c r="M1081" s="98" t="s">
        <v>6217</v>
      </c>
      <c r="O1081" s="98" t="s">
        <v>6215</v>
      </c>
      <c r="S1081" s="107">
        <v>55</v>
      </c>
      <c r="T1081" s="98" t="s">
        <v>6215</v>
      </c>
      <c r="V1081" s="98" t="s">
        <v>6218</v>
      </c>
      <c r="W1081" s="98" t="s">
        <v>6219</v>
      </c>
      <c r="AB1081" s="98">
        <v>10</v>
      </c>
      <c r="AC1081" s="98" t="s">
        <v>6220</v>
      </c>
      <c r="AD1081" s="98" t="s">
        <v>6388</v>
      </c>
      <c r="AJ1081" s="18"/>
      <c r="AK1081" s="18"/>
      <c r="AN1081" s="98" t="s">
        <v>6389</v>
      </c>
      <c r="AP1081" s="264">
        <v>4000</v>
      </c>
      <c r="AQ1081" s="113">
        <f t="shared" ref="AQ1081:AQ1084" si="55">(AP1081*3)/129.2343</f>
        <v>92.85460593665924</v>
      </c>
      <c r="AR1081" s="18">
        <v>18000</v>
      </c>
      <c r="AS1081" s="141" t="s">
        <v>6223</v>
      </c>
      <c r="AT1081" s="96"/>
      <c r="AU1081" s="18"/>
      <c r="AV1081" s="18"/>
      <c r="AX1081" s="98" t="s">
        <v>6215</v>
      </c>
      <c r="AY1081" s="98" t="s">
        <v>6215</v>
      </c>
      <c r="AZ1081" s="98" t="s">
        <v>6215</v>
      </c>
      <c r="BA1081" s="98" t="s">
        <v>6218</v>
      </c>
      <c r="BB1081" s="98" t="s">
        <v>6218</v>
      </c>
      <c r="BD1081" s="98" t="s">
        <v>6234</v>
      </c>
      <c r="BF1081" s="98" t="s">
        <v>6235</v>
      </c>
      <c r="BG1081" s="98" t="s">
        <v>6515</v>
      </c>
    </row>
    <row r="1082" spans="1:59" x14ac:dyDescent="0.35">
      <c r="A1082" s="98" t="s">
        <v>10162</v>
      </c>
      <c r="B1082" s="17">
        <v>45532.65252314815</v>
      </c>
      <c r="C1082" s="163" t="s">
        <v>10178</v>
      </c>
      <c r="D1082" s="154" t="s">
        <v>10179</v>
      </c>
      <c r="E1082" s="244" t="s">
        <v>285</v>
      </c>
      <c r="F1082" s="154" t="s">
        <v>6800</v>
      </c>
      <c r="G1082" s="154" t="s">
        <v>1245</v>
      </c>
      <c r="H1082" s="115">
        <v>2013</v>
      </c>
      <c r="I1082" s="154" t="s">
        <v>6294</v>
      </c>
      <c r="J1082" s="154" t="s">
        <v>6215</v>
      </c>
      <c r="K1082" s="154" t="s">
        <v>6216</v>
      </c>
      <c r="L1082" s="154" t="s">
        <v>6215</v>
      </c>
      <c r="M1082" s="154" t="s">
        <v>6267</v>
      </c>
      <c r="O1082" s="154" t="s">
        <v>6215</v>
      </c>
      <c r="Q1082" s="243"/>
      <c r="R1082" s="243"/>
      <c r="S1082" s="243">
        <v>230</v>
      </c>
      <c r="T1082" s="244" t="s">
        <v>6215</v>
      </c>
      <c r="U1082" s="154" t="s">
        <v>7390</v>
      </c>
      <c r="V1082" s="154" t="s">
        <v>6215</v>
      </c>
      <c r="W1082" s="154" t="s">
        <v>6219</v>
      </c>
      <c r="Y1082" s="244">
        <v>4</v>
      </c>
      <c r="Z1082" s="244">
        <v>4</v>
      </c>
      <c r="AA1082" s="244">
        <v>2</v>
      </c>
      <c r="AB1082" s="98">
        <f>Y1082+Z1082+AA1082</f>
        <v>10</v>
      </c>
      <c r="AC1082" s="154" t="s">
        <v>6220</v>
      </c>
      <c r="AD1082" s="154" t="s">
        <v>10180</v>
      </c>
      <c r="AF1082" s="315">
        <v>2</v>
      </c>
      <c r="AG1082" s="315">
        <v>6</v>
      </c>
      <c r="AH1082" s="12">
        <f>AF1082+AG1082</f>
        <v>8</v>
      </c>
      <c r="AJ1082" s="316">
        <v>10000</v>
      </c>
      <c r="AK1082" s="316">
        <v>8000</v>
      </c>
      <c r="AL1082" s="154" t="s">
        <v>8251</v>
      </c>
      <c r="AM1082" s="154" t="s">
        <v>6215</v>
      </c>
      <c r="AN1082" s="154" t="s">
        <v>6262</v>
      </c>
      <c r="AP1082" s="316">
        <v>3600</v>
      </c>
      <c r="AQ1082" s="113">
        <f t="shared" si="55"/>
        <v>83.569145342993309</v>
      </c>
      <c r="AR1082" s="316">
        <v>10250</v>
      </c>
      <c r="AS1082" s="141" t="s">
        <v>6223</v>
      </c>
      <c r="AT1082" s="317">
        <v>0</v>
      </c>
      <c r="AU1082" s="317">
        <v>285000</v>
      </c>
      <c r="AV1082" s="317">
        <v>120000</v>
      </c>
      <c r="AW1082" s="154"/>
      <c r="AX1082" s="154" t="s">
        <v>6215</v>
      </c>
      <c r="AY1082" s="154" t="s">
        <v>6215</v>
      </c>
      <c r="AZ1082" s="154" t="s">
        <v>6215</v>
      </c>
      <c r="BA1082" s="154" t="s">
        <v>6215</v>
      </c>
      <c r="BB1082" s="154" t="s">
        <v>6215</v>
      </c>
      <c r="BC1082" s="154" t="s">
        <v>6235</v>
      </c>
      <c r="BD1082" s="154" t="s">
        <v>8732</v>
      </c>
      <c r="BE1082" s="154" t="s">
        <v>6218</v>
      </c>
      <c r="BF1082" s="154" t="s">
        <v>8110</v>
      </c>
    </row>
    <row r="1083" spans="1:59" x14ac:dyDescent="0.35">
      <c r="A1083" s="98" t="s">
        <v>10067</v>
      </c>
      <c r="B1083" s="17">
        <v>45511.726851851854</v>
      </c>
      <c r="C1083" s="154" t="s">
        <v>10015</v>
      </c>
      <c r="D1083" s="154" t="s">
        <v>7447</v>
      </c>
      <c r="E1083" s="244" t="s">
        <v>135</v>
      </c>
      <c r="F1083" s="154" t="s">
        <v>6581</v>
      </c>
      <c r="G1083" s="154" t="s">
        <v>1245</v>
      </c>
      <c r="H1083" s="115">
        <v>2013</v>
      </c>
      <c r="I1083" s="154" t="s">
        <v>6214</v>
      </c>
      <c r="J1083" s="154" t="s">
        <v>6215</v>
      </c>
      <c r="K1083" s="154" t="s">
        <v>6216</v>
      </c>
      <c r="L1083" s="154" t="s">
        <v>6215</v>
      </c>
      <c r="M1083" s="154" t="s">
        <v>6267</v>
      </c>
      <c r="O1083" s="154" t="s">
        <v>6218</v>
      </c>
      <c r="Q1083" s="243">
        <v>163</v>
      </c>
      <c r="R1083" s="243">
        <v>202</v>
      </c>
      <c r="S1083" s="243">
        <f>Q1083+R1083</f>
        <v>365</v>
      </c>
      <c r="T1083" s="244" t="s">
        <v>6215</v>
      </c>
      <c r="U1083" s="154" t="s">
        <v>7390</v>
      </c>
      <c r="V1083" s="154" t="s">
        <v>6215</v>
      </c>
      <c r="W1083" s="154" t="s">
        <v>6219</v>
      </c>
      <c r="Y1083" s="244">
        <v>6</v>
      </c>
      <c r="Z1083" s="244">
        <v>6</v>
      </c>
      <c r="AA1083" s="244">
        <v>0</v>
      </c>
      <c r="AB1083" s="98">
        <f>Y1083+Z1083+AA1083</f>
        <v>12</v>
      </c>
      <c r="AC1083" s="154" t="s">
        <v>6220</v>
      </c>
      <c r="AD1083" s="154" t="s">
        <v>10016</v>
      </c>
      <c r="AF1083" s="315">
        <v>2</v>
      </c>
      <c r="AG1083" s="315">
        <v>12</v>
      </c>
      <c r="AH1083" s="12">
        <f>AF1083+AG1083</f>
        <v>14</v>
      </c>
      <c r="AJ1083" s="316">
        <v>23000</v>
      </c>
      <c r="AK1083" s="316">
        <v>10000</v>
      </c>
      <c r="AL1083" s="154" t="s">
        <v>7392</v>
      </c>
      <c r="AM1083" s="154" t="s">
        <v>6215</v>
      </c>
      <c r="AN1083" s="154" t="s">
        <v>6233</v>
      </c>
      <c r="AP1083" s="316">
        <v>8000</v>
      </c>
      <c r="AQ1083" s="113">
        <f t="shared" si="55"/>
        <v>185.70921187331848</v>
      </c>
      <c r="AR1083" s="316">
        <v>8000</v>
      </c>
      <c r="AS1083" s="141" t="s">
        <v>6223</v>
      </c>
      <c r="AT1083" s="317">
        <v>100000</v>
      </c>
      <c r="AU1083" s="317">
        <v>750000</v>
      </c>
      <c r="AV1083" s="317">
        <v>400000</v>
      </c>
      <c r="AW1083" s="154"/>
      <c r="AX1083" s="154" t="s">
        <v>6215</v>
      </c>
      <c r="AY1083" s="154" t="s">
        <v>6215</v>
      </c>
      <c r="AZ1083" s="154" t="s">
        <v>6215</v>
      </c>
      <c r="BA1083" s="154" t="s">
        <v>6215</v>
      </c>
      <c r="BB1083" s="154" t="s">
        <v>6215</v>
      </c>
      <c r="BC1083" s="154" t="s">
        <v>10017</v>
      </c>
      <c r="BD1083" s="154" t="s">
        <v>10018</v>
      </c>
      <c r="BE1083" s="154" t="s">
        <v>6215</v>
      </c>
      <c r="BF1083" s="154" t="s">
        <v>10019</v>
      </c>
    </row>
    <row r="1084" spans="1:59" x14ac:dyDescent="0.35">
      <c r="A1084" s="98" t="s">
        <v>8670</v>
      </c>
      <c r="B1084" s="17">
        <v>45303.643969907404</v>
      </c>
      <c r="C1084" s="141" t="s">
        <v>8614</v>
      </c>
      <c r="D1084" s="141" t="s">
        <v>8615</v>
      </c>
      <c r="E1084" s="141" t="s">
        <v>36</v>
      </c>
      <c r="F1084" s="141" t="s">
        <v>6481</v>
      </c>
      <c r="G1084" s="141" t="s">
        <v>1245</v>
      </c>
      <c r="H1084" s="115">
        <v>2017</v>
      </c>
      <c r="I1084" s="141" t="s">
        <v>6294</v>
      </c>
      <c r="J1084" s="141" t="s">
        <v>6215</v>
      </c>
      <c r="K1084" s="141" t="s">
        <v>6216</v>
      </c>
      <c r="L1084" s="141" t="s">
        <v>6215</v>
      </c>
      <c r="M1084" s="141" t="s">
        <v>6267</v>
      </c>
      <c r="N1084" s="141"/>
      <c r="O1084" s="141" t="s">
        <v>6215</v>
      </c>
      <c r="Q1084" s="237"/>
      <c r="R1084" s="237"/>
      <c r="S1084" s="237">
        <v>120</v>
      </c>
      <c r="T1084" s="141" t="s">
        <v>6215</v>
      </c>
      <c r="U1084" s="141" t="s">
        <v>7390</v>
      </c>
      <c r="V1084" s="141" t="s">
        <v>6218</v>
      </c>
      <c r="W1084" s="141" t="s">
        <v>6268</v>
      </c>
      <c r="Y1084" s="141">
        <v>2</v>
      </c>
      <c r="Z1084" s="141">
        <v>2</v>
      </c>
      <c r="AA1084" s="141">
        <v>0</v>
      </c>
      <c r="AB1084" s="141">
        <f>SUM(Y1084:AA1084)</f>
        <v>4</v>
      </c>
      <c r="AC1084" s="141" t="s">
        <v>6220</v>
      </c>
      <c r="AD1084" s="141" t="s">
        <v>6235</v>
      </c>
      <c r="AF1084" s="286">
        <v>9</v>
      </c>
      <c r="AG1084" s="286">
        <v>5</v>
      </c>
      <c r="AH1084" s="12">
        <f>SUM(AF1084:AG1084)</f>
        <v>14</v>
      </c>
      <c r="AJ1084" s="273">
        <v>25000</v>
      </c>
      <c r="AK1084" s="273">
        <v>15000</v>
      </c>
      <c r="AL1084" s="141" t="s">
        <v>8449</v>
      </c>
      <c r="AM1084" s="141" t="s">
        <v>6215</v>
      </c>
      <c r="AN1084" s="141" t="s">
        <v>6262</v>
      </c>
      <c r="AP1084" s="297">
        <v>4500</v>
      </c>
      <c r="AQ1084" s="113">
        <f t="shared" si="55"/>
        <v>104.46143167874165</v>
      </c>
      <c r="AR1084" s="273">
        <v>12000</v>
      </c>
      <c r="AS1084" s="141" t="s">
        <v>6223</v>
      </c>
      <c r="AT1084" s="274">
        <v>50000</v>
      </c>
      <c r="AU1084" s="273">
        <v>50000</v>
      </c>
      <c r="AV1084" s="273">
        <v>100000</v>
      </c>
      <c r="AX1084" s="141" t="s">
        <v>6215</v>
      </c>
      <c r="AY1084" s="141" t="s">
        <v>6215</v>
      </c>
      <c r="AZ1084" s="141" t="s">
        <v>6218</v>
      </c>
      <c r="BA1084" s="141" t="s">
        <v>6215</v>
      </c>
      <c r="BB1084" s="141" t="s">
        <v>6215</v>
      </c>
      <c r="BC1084" s="141" t="s">
        <v>8616</v>
      </c>
      <c r="BD1084" s="141" t="s">
        <v>6218</v>
      </c>
      <c r="BE1084" s="141" t="s">
        <v>6218</v>
      </c>
      <c r="BF1084" s="141" t="s">
        <v>6218</v>
      </c>
      <c r="BG1084" s="98" t="s">
        <v>8617</v>
      </c>
    </row>
    <row r="1085" spans="1:59" x14ac:dyDescent="0.35">
      <c r="A1085" s="98" t="s">
        <v>11693</v>
      </c>
      <c r="B1085" s="117">
        <v>45894</v>
      </c>
      <c r="C1085" s="154" t="s">
        <v>5995</v>
      </c>
      <c r="D1085" s="154" t="s">
        <v>11702</v>
      </c>
      <c r="E1085" t="s">
        <v>44</v>
      </c>
      <c r="F1085" s="154" t="s">
        <v>6213</v>
      </c>
      <c r="G1085" s="154" t="s">
        <v>1245</v>
      </c>
      <c r="H1085" s="115">
        <v>2010</v>
      </c>
      <c r="I1085" s="154" t="s">
        <v>6294</v>
      </c>
      <c r="J1085" s="154" t="s">
        <v>6215</v>
      </c>
      <c r="K1085" s="154" t="s">
        <v>6216</v>
      </c>
      <c r="L1085" s="154" t="s">
        <v>6215</v>
      </c>
      <c r="M1085" s="154" t="s">
        <v>6267</v>
      </c>
      <c r="O1085" s="154" t="s">
        <v>6215</v>
      </c>
      <c r="Q1085" s="129">
        <v>174</v>
      </c>
      <c r="R1085" s="129">
        <v>200</v>
      </c>
      <c r="S1085" s="107">
        <v>374</v>
      </c>
      <c r="T1085" s="154" t="s">
        <v>6215</v>
      </c>
      <c r="U1085" s="154" t="s">
        <v>7390</v>
      </c>
      <c r="V1085" s="154" t="s">
        <v>6215</v>
      </c>
      <c r="W1085" s="154" t="s">
        <v>6219</v>
      </c>
      <c r="Y1085" s="244">
        <v>5</v>
      </c>
      <c r="Z1085" s="244">
        <v>8</v>
      </c>
      <c r="AA1085" s="244">
        <v>2</v>
      </c>
      <c r="AB1085" s="244">
        <v>15</v>
      </c>
      <c r="AC1085" s="154" t="s">
        <v>6220</v>
      </c>
      <c r="AD1085" s="154" t="s">
        <v>7993</v>
      </c>
      <c r="AF1085" s="154">
        <v>4</v>
      </c>
      <c r="AG1085" s="154">
        <v>10</v>
      </c>
      <c r="AH1085" s="154">
        <v>14</v>
      </c>
      <c r="AJ1085" s="154">
        <v>25000</v>
      </c>
      <c r="AK1085" s="154">
        <v>10000</v>
      </c>
      <c r="AL1085" s="154" t="s">
        <v>8363</v>
      </c>
      <c r="AM1085" s="154" t="s">
        <v>6215</v>
      </c>
      <c r="AN1085" s="154" t="s">
        <v>6262</v>
      </c>
      <c r="AP1085" s="154">
        <v>10000</v>
      </c>
      <c r="AQ1085" s="113">
        <f>(AP1085*3)/129.2424</f>
        <v>232.12196616590219</v>
      </c>
      <c r="AR1085" s="154">
        <v>13000</v>
      </c>
      <c r="AS1085" s="154" t="s">
        <v>6223</v>
      </c>
      <c r="AT1085" s="154">
        <v>15000</v>
      </c>
      <c r="AU1085" s="154">
        <v>280000</v>
      </c>
      <c r="AV1085" s="154">
        <v>210000</v>
      </c>
      <c r="AW1085" s="154"/>
      <c r="AX1085" s="154" t="s">
        <v>6215</v>
      </c>
      <c r="AY1085" s="154" t="s">
        <v>6215</v>
      </c>
      <c r="AZ1085" s="154" t="s">
        <v>6215</v>
      </c>
      <c r="BA1085" s="154" t="s">
        <v>6215</v>
      </c>
      <c r="BB1085" s="154" t="s">
        <v>6215</v>
      </c>
      <c r="BC1085" s="154" t="s">
        <v>6774</v>
      </c>
      <c r="BD1085" s="154" t="s">
        <v>11703</v>
      </c>
      <c r="BE1085" s="154" t="s">
        <v>6215</v>
      </c>
      <c r="BF1085" s="154" t="s">
        <v>11704</v>
      </c>
    </row>
    <row r="1086" spans="1:59" x14ac:dyDescent="0.35">
      <c r="A1086" s="98" t="s">
        <v>6513</v>
      </c>
      <c r="B1086" s="17">
        <v>45168.50508101852</v>
      </c>
      <c r="C1086" s="98" t="s">
        <v>1103</v>
      </c>
      <c r="D1086" s="98" t="s">
        <v>7962</v>
      </c>
      <c r="E1086" s="235" t="s">
        <v>237</v>
      </c>
      <c r="F1086" t="s">
        <v>6394</v>
      </c>
      <c r="G1086" t="s">
        <v>1245</v>
      </c>
      <c r="H1086" s="115">
        <v>2016</v>
      </c>
      <c r="I1086" s="98" t="s">
        <v>6230</v>
      </c>
      <c r="J1086" s="98" t="s">
        <v>6295</v>
      </c>
      <c r="K1086" s="98" t="s">
        <v>6216</v>
      </c>
      <c r="L1086" s="98" t="s">
        <v>6215</v>
      </c>
      <c r="M1086" s="98" t="s">
        <v>6267</v>
      </c>
      <c r="O1086" s="98" t="s">
        <v>6218</v>
      </c>
      <c r="Q1086" s="107">
        <v>100</v>
      </c>
      <c r="R1086" s="107">
        <v>130</v>
      </c>
      <c r="S1086" s="107">
        <v>230</v>
      </c>
      <c r="T1086" s="98" t="s">
        <v>6215</v>
      </c>
      <c r="V1086" s="98" t="s">
        <v>6218</v>
      </c>
      <c r="W1086" s="98" t="s">
        <v>6268</v>
      </c>
      <c r="AB1086" s="98">
        <v>5</v>
      </c>
      <c r="AC1086" s="98" t="s">
        <v>6254</v>
      </c>
      <c r="AD1086" s="98" t="s">
        <v>7963</v>
      </c>
      <c r="AJ1086" s="18"/>
      <c r="AK1086" s="18"/>
      <c r="AN1086" s="98" t="s">
        <v>6262</v>
      </c>
      <c r="AP1086" s="272">
        <v>7000</v>
      </c>
      <c r="AQ1086" s="113">
        <f t="shared" ref="AQ1086:AQ1108" si="56">(AP1086*3)/129.2343</f>
        <v>162.49556038915367</v>
      </c>
      <c r="AR1086" s="273">
        <v>8000</v>
      </c>
      <c r="AS1086" s="141" t="s">
        <v>6223</v>
      </c>
      <c r="AT1086" s="274">
        <v>7000</v>
      </c>
      <c r="AU1086" s="273">
        <v>300000</v>
      </c>
      <c r="AV1086" s="273">
        <v>220000</v>
      </c>
      <c r="AX1086" s="98" t="s">
        <v>6215</v>
      </c>
      <c r="AY1086" s="98" t="s">
        <v>6215</v>
      </c>
      <c r="AZ1086" s="98" t="s">
        <v>6215</v>
      </c>
      <c r="BA1086" s="98" t="s">
        <v>6215</v>
      </c>
      <c r="BB1086" s="98" t="s">
        <v>6218</v>
      </c>
      <c r="BD1086" s="98" t="s">
        <v>7336</v>
      </c>
      <c r="BF1086" s="98" t="s">
        <v>7964</v>
      </c>
      <c r="BG1086" s="98" t="s">
        <v>7965</v>
      </c>
    </row>
    <row r="1087" spans="1:59" s="156" customFormat="1" x14ac:dyDescent="0.35">
      <c r="A1087" s="98" t="s">
        <v>10567</v>
      </c>
      <c r="B1087" s="17">
        <v>45615.583148148151</v>
      </c>
      <c r="C1087" s="163" t="s">
        <v>3692</v>
      </c>
      <c r="D1087" s="154" t="s">
        <v>10573</v>
      </c>
      <c r="E1087" s="244" t="s">
        <v>359</v>
      </c>
      <c r="F1087" s="154" t="s">
        <v>6629</v>
      </c>
      <c r="G1087" s="154" t="s">
        <v>1248</v>
      </c>
      <c r="H1087" s="115">
        <v>2002</v>
      </c>
      <c r="I1087" s="154" t="s">
        <v>6294</v>
      </c>
      <c r="J1087" s="154" t="s">
        <v>6215</v>
      </c>
      <c r="K1087" s="154" t="s">
        <v>6216</v>
      </c>
      <c r="L1087" s="154" t="s">
        <v>6215</v>
      </c>
      <c r="M1087" s="154" t="s">
        <v>6267</v>
      </c>
      <c r="N1087" s="98"/>
      <c r="O1087" s="154" t="s">
        <v>6218</v>
      </c>
      <c r="P1087" s="98"/>
      <c r="Q1087" s="243">
        <v>140</v>
      </c>
      <c r="R1087" s="243">
        <v>180</v>
      </c>
      <c r="S1087" s="243">
        <f>Q1087+R1087</f>
        <v>320</v>
      </c>
      <c r="T1087" s="154" t="s">
        <v>6215</v>
      </c>
      <c r="U1087" s="154" t="s">
        <v>7390</v>
      </c>
      <c r="V1087" s="154" t="s">
        <v>6215</v>
      </c>
      <c r="W1087" s="154" t="s">
        <v>6296</v>
      </c>
      <c r="X1087" s="98"/>
      <c r="Y1087" s="244">
        <v>4</v>
      </c>
      <c r="Z1087" s="244">
        <v>8</v>
      </c>
      <c r="AA1087" s="244">
        <v>3</v>
      </c>
      <c r="AB1087" s="98">
        <f>SUM(Y1087:AA1087)</f>
        <v>15</v>
      </c>
      <c r="AC1087" s="154" t="s">
        <v>6220</v>
      </c>
      <c r="AD1087" s="154" t="s">
        <v>10574</v>
      </c>
      <c r="AE1087" s="98"/>
      <c r="AF1087" s="315">
        <v>6</v>
      </c>
      <c r="AG1087" s="315">
        <v>7</v>
      </c>
      <c r="AH1087" s="12">
        <f>SUM(AF1087:AG1087)</f>
        <v>13</v>
      </c>
      <c r="AI1087" s="98"/>
      <c r="AJ1087" s="316">
        <v>10000</v>
      </c>
      <c r="AK1087" s="316">
        <v>5000</v>
      </c>
      <c r="AL1087" s="154" t="s">
        <v>8267</v>
      </c>
      <c r="AM1087" s="154" t="s">
        <v>6215</v>
      </c>
      <c r="AN1087" s="154" t="s">
        <v>6233</v>
      </c>
      <c r="AO1087" s="98"/>
      <c r="AP1087" s="316">
        <v>5000</v>
      </c>
      <c r="AQ1087" s="113">
        <f t="shared" si="56"/>
        <v>116.06825742082405</v>
      </c>
      <c r="AR1087" s="316">
        <v>10000</v>
      </c>
      <c r="AS1087" s="141" t="s">
        <v>6223</v>
      </c>
      <c r="AT1087" s="316">
        <v>500000</v>
      </c>
      <c r="AU1087" s="316">
        <v>1500000</v>
      </c>
      <c r="AV1087" s="316">
        <v>250000</v>
      </c>
      <c r="AW1087" s="98"/>
      <c r="AX1087" s="154" t="s">
        <v>6215</v>
      </c>
      <c r="AY1087" s="154" t="s">
        <v>6215</v>
      </c>
      <c r="AZ1087" s="154" t="s">
        <v>6215</v>
      </c>
      <c r="BA1087" s="154" t="s">
        <v>6215</v>
      </c>
      <c r="BB1087" s="154" t="s">
        <v>6215</v>
      </c>
      <c r="BC1087" s="154" t="s">
        <v>8887</v>
      </c>
      <c r="BD1087" s="154" t="s">
        <v>8296</v>
      </c>
      <c r="BE1087" s="154" t="s">
        <v>6218</v>
      </c>
      <c r="BF1087" s="154" t="s">
        <v>6218</v>
      </c>
      <c r="BG1087" s="98"/>
    </row>
    <row r="1088" spans="1:59" x14ac:dyDescent="0.35">
      <c r="A1088" s="98" t="s">
        <v>7961</v>
      </c>
      <c r="B1088" s="289">
        <v>45238.502951388902</v>
      </c>
      <c r="C1088" s="295" t="s">
        <v>8304</v>
      </c>
      <c r="D1088" s="242" t="s">
        <v>8305</v>
      </c>
      <c r="E1088" s="244" t="s">
        <v>14</v>
      </c>
      <c r="F1088" s="242" t="s">
        <v>6213</v>
      </c>
      <c r="G1088" s="242" t="s">
        <v>1245</v>
      </c>
      <c r="H1088" s="276">
        <v>2000</v>
      </c>
      <c r="I1088" s="242" t="s">
        <v>6214</v>
      </c>
      <c r="J1088" s="242" t="s">
        <v>6215</v>
      </c>
      <c r="K1088" s="242" t="s">
        <v>6216</v>
      </c>
      <c r="L1088" s="242" t="s">
        <v>6215</v>
      </c>
      <c r="M1088" s="242" t="s">
        <v>6217</v>
      </c>
      <c r="N1088" s="242"/>
      <c r="O1088" s="242" t="s">
        <v>6215</v>
      </c>
      <c r="Q1088" s="107">
        <v>131</v>
      </c>
      <c r="R1088" s="107">
        <v>140</v>
      </c>
      <c r="S1088" s="241">
        <v>271</v>
      </c>
      <c r="T1088" s="242" t="s">
        <v>6215</v>
      </c>
      <c r="U1088" s="242" t="s">
        <v>6474</v>
      </c>
      <c r="V1088" s="242" t="s">
        <v>6218</v>
      </c>
      <c r="W1088" s="242" t="s">
        <v>6219</v>
      </c>
      <c r="Y1088" s="242">
        <v>4</v>
      </c>
      <c r="Z1088" s="242">
        <v>5</v>
      </c>
      <c r="AA1088" s="242">
        <v>0</v>
      </c>
      <c r="AB1088" s="242">
        <v>9</v>
      </c>
      <c r="AC1088" s="242" t="s">
        <v>6220</v>
      </c>
      <c r="AD1088" s="242" t="s">
        <v>8306</v>
      </c>
      <c r="AF1088" s="290">
        <v>5</v>
      </c>
      <c r="AG1088" s="290">
        <v>7</v>
      </c>
      <c r="AH1088" s="290">
        <v>12</v>
      </c>
      <c r="AJ1088" s="269">
        <v>18000</v>
      </c>
      <c r="AK1088" s="269">
        <v>10000</v>
      </c>
      <c r="AL1088" s="242" t="s">
        <v>7392</v>
      </c>
      <c r="AM1088" s="242" t="s">
        <v>6215</v>
      </c>
      <c r="AN1088" s="242" t="s">
        <v>6476</v>
      </c>
      <c r="AP1088" s="264">
        <v>7000</v>
      </c>
      <c r="AQ1088" s="113">
        <f t="shared" si="56"/>
        <v>162.49556038915367</v>
      </c>
      <c r="AR1088" s="18">
        <v>15000</v>
      </c>
      <c r="AS1088" s="141" t="s">
        <v>6223</v>
      </c>
      <c r="AT1088" s="96"/>
      <c r="AU1088" s="18"/>
      <c r="AV1088" s="18"/>
      <c r="AX1088" s="242" t="s">
        <v>6215</v>
      </c>
      <c r="AY1088" s="242" t="s">
        <v>6215</v>
      </c>
      <c r="AZ1088" s="242" t="s">
        <v>6215</v>
      </c>
      <c r="BA1088" s="242" t="s">
        <v>6215</v>
      </c>
      <c r="BB1088" s="242" t="s">
        <v>6218</v>
      </c>
      <c r="BC1088" s="242" t="s">
        <v>8307</v>
      </c>
      <c r="BD1088" s="242" t="s">
        <v>8308</v>
      </c>
      <c r="BE1088" s="242" t="s">
        <v>6218</v>
      </c>
      <c r="BF1088" s="242" t="s">
        <v>6235</v>
      </c>
      <c r="BG1088" s="98" t="s">
        <v>8309</v>
      </c>
    </row>
    <row r="1089" spans="1:59" x14ac:dyDescent="0.35">
      <c r="B1089" s="229">
        <v>44876.522592592592</v>
      </c>
      <c r="C1089" s="278" t="s">
        <v>11796</v>
      </c>
      <c r="D1089" s="242"/>
      <c r="E1089" s="244" t="s">
        <v>14</v>
      </c>
      <c r="F1089" s="242" t="s">
        <v>6213</v>
      </c>
      <c r="G1089" s="242" t="s">
        <v>1248</v>
      </c>
      <c r="H1089" s="276"/>
      <c r="I1089" s="242"/>
      <c r="J1089" s="242"/>
      <c r="K1089" s="242"/>
      <c r="L1089" s="242"/>
      <c r="M1089" s="242"/>
      <c r="N1089" s="242"/>
      <c r="O1089" s="242"/>
      <c r="S1089" s="241"/>
      <c r="T1089" s="242"/>
      <c r="U1089" s="242"/>
      <c r="V1089" s="242"/>
      <c r="W1089" s="242"/>
      <c r="Y1089" s="242"/>
      <c r="Z1089" s="242"/>
      <c r="AA1089" s="242"/>
      <c r="AB1089" s="242"/>
      <c r="AC1089" s="242"/>
      <c r="AD1089" s="242"/>
      <c r="AF1089" s="290"/>
      <c r="AG1089" s="290"/>
      <c r="AH1089" s="290"/>
      <c r="AJ1089" s="269"/>
      <c r="AK1089" s="269"/>
      <c r="AL1089" s="242"/>
      <c r="AM1089" s="242"/>
      <c r="AN1089" s="242"/>
      <c r="AP1089" s="264"/>
      <c r="AQ1089" s="113"/>
      <c r="AR1089" s="18"/>
      <c r="AS1089" s="141"/>
      <c r="AT1089" s="96"/>
      <c r="AU1089" s="18"/>
      <c r="AV1089" s="18"/>
      <c r="AX1089" s="242"/>
      <c r="AY1089" s="242"/>
      <c r="AZ1089" s="242"/>
      <c r="BA1089" s="242"/>
      <c r="BB1089" s="242"/>
      <c r="BC1089" s="242"/>
      <c r="BD1089" s="242"/>
      <c r="BE1089" s="242"/>
      <c r="BF1089" s="242"/>
    </row>
    <row r="1090" spans="1:59" x14ac:dyDescent="0.35">
      <c r="A1090" s="98" t="s">
        <v>8303</v>
      </c>
      <c r="B1090" s="231">
        <v>45881.717557870368</v>
      </c>
      <c r="C1090" s="278" t="s">
        <v>11762</v>
      </c>
      <c r="D1090" s="98" t="s">
        <v>6427</v>
      </c>
      <c r="E1090" t="s">
        <v>32</v>
      </c>
      <c r="F1090" s="98" t="s">
        <v>6213</v>
      </c>
      <c r="G1090" s="98" t="s">
        <v>1245</v>
      </c>
      <c r="H1090" s="115">
        <v>2014</v>
      </c>
      <c r="I1090" s="98" t="s">
        <v>6214</v>
      </c>
      <c r="J1090" s="98" t="s">
        <v>6215</v>
      </c>
      <c r="K1090" s="98" t="s">
        <v>6216</v>
      </c>
      <c r="L1090" s="98" t="s">
        <v>6215</v>
      </c>
      <c r="M1090" s="98" t="s">
        <v>6231</v>
      </c>
      <c r="O1090" s="98" t="s">
        <v>6215</v>
      </c>
      <c r="Q1090" s="107">
        <v>80</v>
      </c>
      <c r="R1090" s="107">
        <v>100</v>
      </c>
      <c r="S1090" s="107">
        <v>180</v>
      </c>
      <c r="T1090" s="98" t="s">
        <v>6215</v>
      </c>
      <c r="V1090" s="98" t="s">
        <v>6218</v>
      </c>
      <c r="W1090" s="98" t="s">
        <v>6219</v>
      </c>
      <c r="AB1090" s="98">
        <v>4</v>
      </c>
      <c r="AC1090" s="98" t="s">
        <v>6220</v>
      </c>
      <c r="AD1090" s="98" t="s">
        <v>6428</v>
      </c>
      <c r="AJ1090" s="18"/>
      <c r="AK1090" s="18"/>
      <c r="AM1090" s="98" t="s">
        <v>6215</v>
      </c>
      <c r="AN1090" s="98" t="s">
        <v>6262</v>
      </c>
      <c r="AP1090" s="264">
        <v>6000</v>
      </c>
      <c r="AQ1090" s="113">
        <f t="shared" si="56"/>
        <v>139.28190890498885</v>
      </c>
      <c r="AR1090" s="18">
        <v>11000</v>
      </c>
      <c r="AS1090" s="141" t="s">
        <v>6223</v>
      </c>
      <c r="AT1090" s="96"/>
      <c r="AU1090" s="18"/>
      <c r="AV1090" s="18"/>
      <c r="AX1090" s="98" t="s">
        <v>6215</v>
      </c>
      <c r="AY1090" s="98" t="s">
        <v>6215</v>
      </c>
      <c r="AZ1090" s="98" t="s">
        <v>6215</v>
      </c>
      <c r="BA1090" s="98" t="s">
        <v>6215</v>
      </c>
      <c r="BB1090" s="98" t="s">
        <v>6218</v>
      </c>
      <c r="BD1090" s="98" t="s">
        <v>6379</v>
      </c>
      <c r="BF1090" s="98" t="s">
        <v>6235</v>
      </c>
      <c r="BG1090" s="98" t="s">
        <v>6429</v>
      </c>
    </row>
    <row r="1091" spans="1:59" x14ac:dyDescent="0.35">
      <c r="A1091" s="98" t="s">
        <v>6426</v>
      </c>
      <c r="B1091" s="289">
        <v>45260</v>
      </c>
      <c r="C1091" s="242" t="s">
        <v>8496</v>
      </c>
      <c r="D1091" s="242" t="s">
        <v>8497</v>
      </c>
      <c r="E1091" s="141" t="s">
        <v>102</v>
      </c>
      <c r="F1091" s="242" t="s">
        <v>6213</v>
      </c>
      <c r="G1091" s="242" t="s">
        <v>1248</v>
      </c>
      <c r="H1091" s="276">
        <v>2017</v>
      </c>
      <c r="I1091" s="242" t="s">
        <v>6214</v>
      </c>
      <c r="J1091" s="242" t="s">
        <v>6215</v>
      </c>
      <c r="K1091" s="242" t="s">
        <v>6216</v>
      </c>
      <c r="L1091" s="242" t="s">
        <v>6218</v>
      </c>
      <c r="M1091" s="242" t="s">
        <v>6231</v>
      </c>
      <c r="N1091" s="242"/>
      <c r="O1091" s="242" t="s">
        <v>6215</v>
      </c>
      <c r="S1091" s="241">
        <v>220</v>
      </c>
      <c r="T1091" s="242" t="s">
        <v>6215</v>
      </c>
      <c r="U1091" s="242" t="s">
        <v>7390</v>
      </c>
      <c r="V1091" s="242" t="s">
        <v>6215</v>
      </c>
      <c r="W1091" s="242" t="s">
        <v>6219</v>
      </c>
      <c r="Y1091" s="242">
        <v>3</v>
      </c>
      <c r="Z1091" s="242">
        <v>4</v>
      </c>
      <c r="AA1091" s="242">
        <v>0</v>
      </c>
      <c r="AB1091" s="242">
        <v>7</v>
      </c>
      <c r="AC1091" s="242" t="s">
        <v>6220</v>
      </c>
      <c r="AD1091" s="242" t="s">
        <v>8498</v>
      </c>
      <c r="AF1091" s="290">
        <v>3</v>
      </c>
      <c r="AG1091" s="290">
        <v>3</v>
      </c>
      <c r="AH1091" s="290">
        <v>6</v>
      </c>
      <c r="AJ1091" s="269">
        <v>20000</v>
      </c>
      <c r="AK1091" s="269">
        <v>10000</v>
      </c>
      <c r="AL1091" s="242" t="s">
        <v>6474</v>
      </c>
      <c r="AM1091" s="242" t="s">
        <v>6215</v>
      </c>
      <c r="AN1091" s="242" t="s">
        <v>6262</v>
      </c>
      <c r="AP1091" s="264">
        <v>7200</v>
      </c>
      <c r="AQ1091" s="113">
        <f t="shared" si="56"/>
        <v>167.13829068598662</v>
      </c>
      <c r="AR1091" s="18">
        <v>8700</v>
      </c>
      <c r="AS1091" s="141" t="s">
        <v>6223</v>
      </c>
      <c r="AT1091" s="96"/>
      <c r="AU1091" s="18">
        <v>440000</v>
      </c>
      <c r="AV1091" s="18"/>
      <c r="AX1091" s="242" t="s">
        <v>6218</v>
      </c>
      <c r="AY1091" s="242" t="s">
        <v>6215</v>
      </c>
      <c r="AZ1091" s="242" t="s">
        <v>6218</v>
      </c>
      <c r="BA1091" s="242" t="s">
        <v>6218</v>
      </c>
      <c r="BB1091" s="242" t="s">
        <v>6218</v>
      </c>
      <c r="BC1091" s="242" t="s">
        <v>8499</v>
      </c>
      <c r="BD1091" s="242" t="s">
        <v>7404</v>
      </c>
      <c r="BE1091" s="242" t="s">
        <v>6215</v>
      </c>
      <c r="BF1091" s="242" t="s">
        <v>7311</v>
      </c>
      <c r="BG1091" s="98" t="s">
        <v>8500</v>
      </c>
    </row>
    <row r="1092" spans="1:59" x14ac:dyDescent="0.35">
      <c r="A1092" s="98" t="s">
        <v>8495</v>
      </c>
      <c r="B1092" s="17">
        <v>45146.421030092592</v>
      </c>
      <c r="C1092" s="98" t="s">
        <v>3418</v>
      </c>
      <c r="D1092" s="98" t="s">
        <v>7738</v>
      </c>
      <c r="E1092" s="98" t="s">
        <v>44</v>
      </c>
      <c r="F1092" s="98" t="s">
        <v>6213</v>
      </c>
      <c r="H1092" s="115">
        <v>2012</v>
      </c>
      <c r="I1092" s="98" t="s">
        <v>6214</v>
      </c>
      <c r="J1092" s="98" t="s">
        <v>6215</v>
      </c>
      <c r="K1092" s="98" t="s">
        <v>6216</v>
      </c>
      <c r="L1092" s="98" t="s">
        <v>6218</v>
      </c>
      <c r="M1092" s="98" t="s">
        <v>6217</v>
      </c>
      <c r="O1092" s="98" t="s">
        <v>6218</v>
      </c>
      <c r="S1092" s="107">
        <v>180</v>
      </c>
      <c r="T1092" s="98" t="s">
        <v>6215</v>
      </c>
      <c r="V1092" s="98" t="s">
        <v>6218</v>
      </c>
      <c r="W1092" s="98" t="s">
        <v>6219</v>
      </c>
      <c r="AB1092" s="98">
        <v>9</v>
      </c>
      <c r="AC1092" s="98" t="s">
        <v>6220</v>
      </c>
      <c r="AD1092" s="98" t="s">
        <v>7739</v>
      </c>
      <c r="AJ1092" s="18"/>
      <c r="AK1092" s="18"/>
      <c r="AN1092" s="98" t="s">
        <v>6262</v>
      </c>
      <c r="AP1092" s="268">
        <v>4500</v>
      </c>
      <c r="AQ1092" s="113">
        <f t="shared" si="56"/>
        <v>104.46143167874165</v>
      </c>
      <c r="AR1092" s="269">
        <v>9100</v>
      </c>
      <c r="AS1092" s="141" t="s">
        <v>6223</v>
      </c>
      <c r="AT1092" s="270">
        <v>1300000</v>
      </c>
      <c r="AU1092" s="269">
        <v>300000</v>
      </c>
      <c r="AV1092" s="269">
        <v>200000</v>
      </c>
      <c r="AX1092" s="98" t="s">
        <v>6215</v>
      </c>
      <c r="AY1092" s="98" t="s">
        <v>6215</v>
      </c>
      <c r="AZ1092" s="98" t="s">
        <v>6215</v>
      </c>
      <c r="BA1092" s="98" t="s">
        <v>6215</v>
      </c>
      <c r="BB1092" s="98" t="s">
        <v>6215</v>
      </c>
      <c r="BD1092" s="98" t="s">
        <v>6379</v>
      </c>
      <c r="BF1092" s="98" t="s">
        <v>7740</v>
      </c>
      <c r="BG1092" s="98" t="s">
        <v>7741</v>
      </c>
    </row>
    <row r="1093" spans="1:59" x14ac:dyDescent="0.35">
      <c r="A1093" s="98" t="s">
        <v>7737</v>
      </c>
      <c r="B1093" s="17">
        <v>45154.569826388892</v>
      </c>
      <c r="C1093" s="278" t="s">
        <v>1147</v>
      </c>
      <c r="D1093" s="98" t="s">
        <v>7890</v>
      </c>
      <c r="E1093" s="235" t="s">
        <v>256</v>
      </c>
      <c r="F1093" s="98" t="s">
        <v>6286</v>
      </c>
      <c r="G1093" s="98" t="s">
        <v>1245</v>
      </c>
      <c r="H1093" s="115">
        <v>2017</v>
      </c>
      <c r="I1093" s="98" t="s">
        <v>6214</v>
      </c>
      <c r="J1093" s="98" t="s">
        <v>6215</v>
      </c>
      <c r="K1093" s="98" t="s">
        <v>6216</v>
      </c>
      <c r="L1093" s="98" t="s">
        <v>6215</v>
      </c>
      <c r="M1093" s="98" t="s">
        <v>6217</v>
      </c>
      <c r="O1093" s="98" t="s">
        <v>6218</v>
      </c>
      <c r="S1093" s="107">
        <v>128</v>
      </c>
      <c r="T1093" s="98" t="s">
        <v>6215</v>
      </c>
      <c r="V1093" s="98" t="s">
        <v>6215</v>
      </c>
      <c r="W1093" s="98" t="s">
        <v>6219</v>
      </c>
      <c r="AB1093" s="98">
        <v>4</v>
      </c>
      <c r="AC1093" s="98" t="s">
        <v>6220</v>
      </c>
      <c r="AD1093" s="98" t="s">
        <v>7194</v>
      </c>
      <c r="AJ1093" s="18"/>
      <c r="AK1093" s="18"/>
      <c r="AN1093" s="98" t="s">
        <v>6262</v>
      </c>
      <c r="AP1093" s="264">
        <v>6500</v>
      </c>
      <c r="AQ1093" s="113">
        <f t="shared" si="56"/>
        <v>150.88873464707126</v>
      </c>
      <c r="AR1093" s="18">
        <v>9100</v>
      </c>
      <c r="AS1093" s="141" t="s">
        <v>6223</v>
      </c>
      <c r="AT1093" s="96"/>
      <c r="AU1093" s="18"/>
      <c r="AV1093" s="18"/>
      <c r="AX1093" s="98" t="s">
        <v>6215</v>
      </c>
      <c r="AY1093" s="98" t="s">
        <v>6215</v>
      </c>
      <c r="AZ1093" s="98" t="s">
        <v>6215</v>
      </c>
      <c r="BA1093" s="98" t="s">
        <v>6215</v>
      </c>
      <c r="BB1093" s="98" t="s">
        <v>6215</v>
      </c>
      <c r="BD1093" s="98" t="s">
        <v>7891</v>
      </c>
      <c r="BF1093" s="98" t="s">
        <v>6271</v>
      </c>
      <c r="BG1093" s="98" t="s">
        <v>7892</v>
      </c>
    </row>
    <row r="1094" spans="1:59" s="156" customFormat="1" x14ac:dyDescent="0.35">
      <c r="A1094" s="98" t="s">
        <v>7889</v>
      </c>
      <c r="B1094" s="17">
        <v>45230.412453703699</v>
      </c>
      <c r="C1094" t="s">
        <v>3040</v>
      </c>
      <c r="D1094" s="154" t="s">
        <v>8228</v>
      </c>
      <c r="E1094" s="141" t="s">
        <v>58</v>
      </c>
      <c r="F1094" s="141" t="s">
        <v>6213</v>
      </c>
      <c r="G1094" s="141" t="s">
        <v>1245</v>
      </c>
      <c r="H1094" s="115">
        <v>2013</v>
      </c>
      <c r="I1094" s="141" t="s">
        <v>6230</v>
      </c>
      <c r="J1094" s="141" t="s">
        <v>6215</v>
      </c>
      <c r="K1094" s="141" t="s">
        <v>6216</v>
      </c>
      <c r="L1094" s="141" t="s">
        <v>6215</v>
      </c>
      <c r="M1094" s="141" t="s">
        <v>6217</v>
      </c>
      <c r="N1094" s="141"/>
      <c r="O1094" s="141" t="s">
        <v>6215</v>
      </c>
      <c r="P1094" s="98"/>
      <c r="Q1094" s="107"/>
      <c r="R1094" s="107"/>
      <c r="S1094" s="237">
        <v>161</v>
      </c>
      <c r="T1094" s="141" t="s">
        <v>6215</v>
      </c>
      <c r="U1094" s="141" t="s">
        <v>7390</v>
      </c>
      <c r="V1094" s="141" t="s">
        <v>6218</v>
      </c>
      <c r="W1094" s="141" t="s">
        <v>6268</v>
      </c>
      <c r="X1094" s="98"/>
      <c r="Y1094" s="98">
        <v>3</v>
      </c>
      <c r="Z1094" s="98">
        <v>3</v>
      </c>
      <c r="AA1094" s="98">
        <v>2</v>
      </c>
      <c r="AB1094" s="141">
        <v>8</v>
      </c>
      <c r="AC1094" s="141" t="s">
        <v>6220</v>
      </c>
      <c r="AD1094" s="141" t="s">
        <v>8229</v>
      </c>
      <c r="AE1094" s="98"/>
      <c r="AF1094" s="12"/>
      <c r="AG1094" s="12"/>
      <c r="AH1094" s="12"/>
      <c r="AI1094" s="98"/>
      <c r="AJ1094" s="18"/>
      <c r="AK1094" s="18"/>
      <c r="AL1094" s="98"/>
      <c r="AM1094" s="141" t="s">
        <v>6215</v>
      </c>
      <c r="AN1094" s="141" t="s">
        <v>6262</v>
      </c>
      <c r="AO1094" s="98"/>
      <c r="AP1094" s="272">
        <v>6000</v>
      </c>
      <c r="AQ1094" s="113">
        <f t="shared" si="56"/>
        <v>139.28190890498885</v>
      </c>
      <c r="AR1094" s="273">
        <v>10500</v>
      </c>
      <c r="AS1094" s="141" t="s">
        <v>6223</v>
      </c>
      <c r="AT1094" s="274">
        <v>50000</v>
      </c>
      <c r="AU1094" s="273">
        <v>522000</v>
      </c>
      <c r="AV1094" s="273">
        <v>350000</v>
      </c>
      <c r="AW1094" s="98"/>
      <c r="AX1094" s="141" t="s">
        <v>6215</v>
      </c>
      <c r="AY1094" s="141" t="s">
        <v>6215</v>
      </c>
      <c r="AZ1094" s="141" t="s">
        <v>6215</v>
      </c>
      <c r="BA1094" s="141" t="s">
        <v>6215</v>
      </c>
      <c r="BB1094" s="141" t="s">
        <v>6215</v>
      </c>
      <c r="BC1094" s="141" t="s">
        <v>8230</v>
      </c>
      <c r="BD1094" s="141" t="s">
        <v>8231</v>
      </c>
      <c r="BE1094" s="141" t="s">
        <v>6218</v>
      </c>
      <c r="BF1094" s="141" t="s">
        <v>6271</v>
      </c>
      <c r="BG1094" s="98" t="s">
        <v>8232</v>
      </c>
    </row>
    <row r="1095" spans="1:59" x14ac:dyDescent="0.35">
      <c r="A1095" s="98" t="s">
        <v>8227</v>
      </c>
      <c r="B1095" s="17">
        <v>45128</v>
      </c>
      <c r="C1095" s="98" t="s">
        <v>7435</v>
      </c>
      <c r="D1095" s="98" t="s">
        <v>6212</v>
      </c>
      <c r="E1095" s="98" t="s">
        <v>44</v>
      </c>
      <c r="F1095" s="98" t="s">
        <v>6213</v>
      </c>
      <c r="H1095" s="115">
        <v>2004</v>
      </c>
      <c r="I1095" s="98" t="s">
        <v>6214</v>
      </c>
      <c r="J1095" s="98" t="s">
        <v>6215</v>
      </c>
      <c r="K1095" s="98" t="s">
        <v>6216</v>
      </c>
      <c r="L1095" s="98" t="s">
        <v>6215</v>
      </c>
      <c r="M1095" s="98" t="s">
        <v>6267</v>
      </c>
      <c r="O1095" s="98" t="s">
        <v>6215</v>
      </c>
      <c r="S1095" s="107">
        <v>600</v>
      </c>
      <c r="T1095" s="98" t="s">
        <v>6215</v>
      </c>
      <c r="V1095" s="98" t="s">
        <v>6215</v>
      </c>
      <c r="W1095" s="98" t="s">
        <v>6219</v>
      </c>
      <c r="AB1095" s="98">
        <v>8</v>
      </c>
      <c r="AC1095" s="98" t="s">
        <v>6220</v>
      </c>
      <c r="AD1095" s="98" t="s">
        <v>7436</v>
      </c>
      <c r="AJ1095" s="18"/>
      <c r="AK1095" s="18"/>
      <c r="AN1095" s="98" t="s">
        <v>6389</v>
      </c>
      <c r="AP1095" s="264">
        <v>7500</v>
      </c>
      <c r="AQ1095" s="113">
        <f t="shared" si="56"/>
        <v>174.10238613123607</v>
      </c>
      <c r="AR1095" s="18">
        <v>11000</v>
      </c>
      <c r="AS1095" s="141" t="s">
        <v>6223</v>
      </c>
      <c r="AT1095" s="96"/>
      <c r="AU1095" s="18">
        <v>547000</v>
      </c>
      <c r="AV1095" s="18"/>
      <c r="AX1095" s="98" t="s">
        <v>6215</v>
      </c>
      <c r="AY1095" s="98" t="s">
        <v>6215</v>
      </c>
      <c r="AZ1095" s="98" t="s">
        <v>6218</v>
      </c>
      <c r="BA1095" s="98" t="s">
        <v>6215</v>
      </c>
      <c r="BB1095" s="98" t="s">
        <v>6218</v>
      </c>
      <c r="BD1095" s="98" t="s">
        <v>6753</v>
      </c>
      <c r="BF1095" s="98" t="s">
        <v>6271</v>
      </c>
      <c r="BG1095" s="98" t="s">
        <v>7437</v>
      </c>
    </row>
    <row r="1096" spans="1:59" x14ac:dyDescent="0.35">
      <c r="A1096" s="98" t="s">
        <v>10577</v>
      </c>
      <c r="B1096" s="17">
        <v>45618.600289351853</v>
      </c>
      <c r="C1096" s="154" t="s">
        <v>3746</v>
      </c>
      <c r="D1096" s="154" t="s">
        <v>10589</v>
      </c>
      <c r="E1096" s="244" t="s">
        <v>2861</v>
      </c>
      <c r="F1096" s="154" t="s">
        <v>6725</v>
      </c>
      <c r="G1096" s="154" t="s">
        <v>1248</v>
      </c>
      <c r="H1096" s="115">
        <v>2007</v>
      </c>
      <c r="I1096" s="154" t="s">
        <v>6294</v>
      </c>
      <c r="J1096" s="154" t="s">
        <v>6215</v>
      </c>
      <c r="K1096" s="154" t="s">
        <v>6216</v>
      </c>
      <c r="L1096" s="154" t="s">
        <v>6215</v>
      </c>
      <c r="M1096" s="154" t="s">
        <v>6267</v>
      </c>
      <c r="O1096" s="154" t="s">
        <v>6218</v>
      </c>
      <c r="Q1096" s="243"/>
      <c r="R1096" s="243"/>
      <c r="S1096" s="243">
        <v>140</v>
      </c>
      <c r="T1096" s="154" t="s">
        <v>6215</v>
      </c>
      <c r="U1096" s="154" t="s">
        <v>6474</v>
      </c>
      <c r="V1096" s="154" t="s">
        <v>6218</v>
      </c>
      <c r="W1096" s="154" t="s">
        <v>6268</v>
      </c>
      <c r="Y1096" s="244">
        <v>2</v>
      </c>
      <c r="Z1096" s="244">
        <v>2</v>
      </c>
      <c r="AA1096" s="244">
        <v>1</v>
      </c>
      <c r="AB1096" s="98">
        <f>SUM(Y1096:AA1096)</f>
        <v>5</v>
      </c>
      <c r="AC1096" s="154" t="s">
        <v>6246</v>
      </c>
      <c r="AD1096" s="154" t="s">
        <v>8431</v>
      </c>
      <c r="AF1096" s="315">
        <v>5</v>
      </c>
      <c r="AG1096" s="315">
        <v>3</v>
      </c>
      <c r="AH1096" s="12">
        <f>SUM(AF1096:AG1096)</f>
        <v>8</v>
      </c>
      <c r="AJ1096" s="316">
        <v>7400</v>
      </c>
      <c r="AK1096" s="316">
        <v>4000</v>
      </c>
      <c r="AL1096" s="154" t="s">
        <v>8267</v>
      </c>
      <c r="AM1096" s="154" t="s">
        <v>6215</v>
      </c>
      <c r="AN1096" s="154" t="s">
        <v>6248</v>
      </c>
      <c r="AP1096" s="316">
        <v>4200</v>
      </c>
      <c r="AQ1096" s="113">
        <f t="shared" si="56"/>
        <v>97.497336233492206</v>
      </c>
      <c r="AR1096" s="316">
        <v>4200</v>
      </c>
      <c r="AS1096" s="141" t="s">
        <v>6223</v>
      </c>
      <c r="AT1096" s="316">
        <v>10000</v>
      </c>
      <c r="AU1096" s="316">
        <v>140000</v>
      </c>
      <c r="AV1096" s="316">
        <v>30000</v>
      </c>
      <c r="AX1096" s="154" t="s">
        <v>6218</v>
      </c>
      <c r="AY1096" s="154" t="s">
        <v>6215</v>
      </c>
      <c r="AZ1096" s="154" t="s">
        <v>6215</v>
      </c>
      <c r="BA1096" s="154" t="s">
        <v>6215</v>
      </c>
      <c r="BB1096" s="154" t="s">
        <v>6215</v>
      </c>
      <c r="BC1096" s="154" t="s">
        <v>10553</v>
      </c>
      <c r="BD1096" s="154" t="s">
        <v>10554</v>
      </c>
      <c r="BE1096" s="154" t="s">
        <v>6218</v>
      </c>
      <c r="BF1096" s="154" t="s">
        <v>9019</v>
      </c>
    </row>
    <row r="1097" spans="1:59" x14ac:dyDescent="0.35">
      <c r="A1097" s="98" t="s">
        <v>11323</v>
      </c>
      <c r="B1097" s="117">
        <v>45756.622013888889</v>
      </c>
      <c r="C1097" s="98" t="s">
        <v>5010</v>
      </c>
      <c r="D1097" s="98" t="s">
        <v>9491</v>
      </c>
      <c r="E1097" s="244" t="s">
        <v>32</v>
      </c>
      <c r="F1097" s="98" t="s">
        <v>6213</v>
      </c>
      <c r="G1097" s="98" t="s">
        <v>1245</v>
      </c>
      <c r="H1097" s="98">
        <v>2023</v>
      </c>
      <c r="I1097" s="98" t="s">
        <v>6230</v>
      </c>
      <c r="J1097" s="98" t="s">
        <v>6215</v>
      </c>
      <c r="K1097" s="98" t="s">
        <v>6216</v>
      </c>
      <c r="L1097" s="98" t="s">
        <v>6215</v>
      </c>
      <c r="M1097" s="98" t="s">
        <v>6217</v>
      </c>
      <c r="O1097" s="98" t="s">
        <v>6218</v>
      </c>
      <c r="Q1097" s="129">
        <v>32</v>
      </c>
      <c r="R1097" s="129">
        <v>40</v>
      </c>
      <c r="S1097" s="107">
        <v>72</v>
      </c>
      <c r="T1097" s="98" t="s">
        <v>6215</v>
      </c>
      <c r="U1097" s="98" t="s">
        <v>6474</v>
      </c>
      <c r="V1097" s="98" t="s">
        <v>6218</v>
      </c>
      <c r="W1097" s="98" t="s">
        <v>6268</v>
      </c>
      <c r="Y1097" s="98" t="s">
        <v>6944</v>
      </c>
      <c r="Z1097" s="98" t="s">
        <v>6944</v>
      </c>
      <c r="AA1097" s="98" t="s">
        <v>6944</v>
      </c>
      <c r="AB1097" s="98">
        <f>Y1097+Z1097+AA1097</f>
        <v>3</v>
      </c>
      <c r="AC1097" s="154" t="s">
        <v>6220</v>
      </c>
      <c r="AD1097" s="154" t="s">
        <v>9575</v>
      </c>
      <c r="AF1097" s="12" t="s">
        <v>6944</v>
      </c>
      <c r="AG1097" s="12" t="s">
        <v>6991</v>
      </c>
      <c r="AH1097" s="12">
        <f>AF1097+AG1097</f>
        <v>4</v>
      </c>
      <c r="AJ1097" s="352" t="s">
        <v>11146</v>
      </c>
      <c r="AK1097" s="12" t="s">
        <v>11146</v>
      </c>
      <c r="AL1097" s="98" t="s">
        <v>7392</v>
      </c>
      <c r="AM1097" s="98" t="s">
        <v>6215</v>
      </c>
      <c r="AN1097" s="98" t="s">
        <v>6262</v>
      </c>
      <c r="AP1097" s="315">
        <v>4500</v>
      </c>
      <c r="AQ1097" s="113">
        <f t="shared" si="56"/>
        <v>104.46143167874165</v>
      </c>
      <c r="AR1097" s="315">
        <v>13500</v>
      </c>
      <c r="AS1097" s="154" t="s">
        <v>6223</v>
      </c>
      <c r="AT1097" s="12" t="s">
        <v>11164</v>
      </c>
      <c r="AU1097" s="284" t="s">
        <v>11214</v>
      </c>
      <c r="AV1097" s="12" t="s">
        <v>11244</v>
      </c>
      <c r="AX1097" s="98" t="s">
        <v>6215</v>
      </c>
      <c r="AY1097" s="98" t="s">
        <v>6215</v>
      </c>
      <c r="AZ1097" s="98" t="s">
        <v>6215</v>
      </c>
      <c r="BA1097" s="98" t="s">
        <v>6215</v>
      </c>
      <c r="BB1097" s="98" t="s">
        <v>6215</v>
      </c>
      <c r="BC1097" s="98" t="s">
        <v>10825</v>
      </c>
      <c r="BD1097" s="98" t="s">
        <v>10826</v>
      </c>
      <c r="BE1097" s="98" t="s">
        <v>6218</v>
      </c>
      <c r="BF1097" s="98" t="s">
        <v>6845</v>
      </c>
    </row>
    <row r="1098" spans="1:59" x14ac:dyDescent="0.35">
      <c r="A1098" s="98" t="s">
        <v>11399</v>
      </c>
      <c r="B1098" s="117">
        <v>45805.615069444444</v>
      </c>
      <c r="C1098" s="98" t="s">
        <v>5112</v>
      </c>
      <c r="D1098" s="98" t="s">
        <v>11411</v>
      </c>
      <c r="E1098" s="98" t="s">
        <v>139</v>
      </c>
      <c r="F1098" s="98" t="s">
        <v>6213</v>
      </c>
      <c r="G1098" s="98" t="s">
        <v>1245</v>
      </c>
      <c r="H1098" s="98">
        <v>2004</v>
      </c>
      <c r="I1098" s="98" t="s">
        <v>6230</v>
      </c>
      <c r="J1098" s="98" t="s">
        <v>6215</v>
      </c>
      <c r="K1098" s="154" t="s">
        <v>6216</v>
      </c>
      <c r="L1098" s="154" t="s">
        <v>6215</v>
      </c>
      <c r="M1098" s="154" t="s">
        <v>6231</v>
      </c>
      <c r="O1098" s="154" t="s">
        <v>6215</v>
      </c>
      <c r="Q1098" s="129">
        <v>46.559999999999995</v>
      </c>
      <c r="R1098" s="129">
        <v>50.440000000000005</v>
      </c>
      <c r="S1098" s="129">
        <v>97</v>
      </c>
      <c r="T1098" s="154" t="s">
        <v>6215</v>
      </c>
      <c r="U1098" s="154" t="s">
        <v>6474</v>
      </c>
      <c r="V1098" s="154" t="s">
        <v>6218</v>
      </c>
      <c r="W1098" s="154" t="s">
        <v>6268</v>
      </c>
      <c r="Y1098" s="98">
        <v>2</v>
      </c>
      <c r="Z1098" s="98">
        <v>2</v>
      </c>
      <c r="AA1098" s="98">
        <v>1</v>
      </c>
      <c r="AB1098" s="98">
        <v>5</v>
      </c>
      <c r="AC1098" s="154" t="s">
        <v>6231</v>
      </c>
      <c r="AD1098" s="154" t="s">
        <v>9230</v>
      </c>
      <c r="AF1098" s="154">
        <v>1</v>
      </c>
      <c r="AG1098" s="154">
        <v>3</v>
      </c>
      <c r="AH1098" s="154">
        <v>4</v>
      </c>
      <c r="AJ1098" s="154">
        <v>9000</v>
      </c>
      <c r="AK1098" s="154">
        <v>7000</v>
      </c>
      <c r="AL1098" s="154" t="s">
        <v>7392</v>
      </c>
      <c r="AM1098" s="154" t="s">
        <v>6215</v>
      </c>
      <c r="AN1098" s="154" t="s">
        <v>6233</v>
      </c>
      <c r="AP1098" s="154">
        <v>5500</v>
      </c>
      <c r="AQ1098" s="113">
        <f t="shared" si="56"/>
        <v>127.67508316290645</v>
      </c>
      <c r="AR1098" s="154">
        <v>5500</v>
      </c>
      <c r="AS1098" s="154" t="s">
        <v>6223</v>
      </c>
      <c r="AT1098" s="154">
        <v>5000</v>
      </c>
      <c r="AU1098" s="154">
        <v>100000</v>
      </c>
      <c r="AV1098" s="154">
        <v>50000</v>
      </c>
      <c r="AX1098" s="154" t="s">
        <v>6218</v>
      </c>
      <c r="AY1098" s="154" t="s">
        <v>6215</v>
      </c>
      <c r="AZ1098" s="154" t="s">
        <v>6215</v>
      </c>
      <c r="BA1098" s="154" t="s">
        <v>6218</v>
      </c>
      <c r="BB1098" s="154" t="s">
        <v>6215</v>
      </c>
      <c r="BC1098" s="154" t="s">
        <v>11412</v>
      </c>
      <c r="BD1098" s="154" t="s">
        <v>11413</v>
      </c>
      <c r="BE1098" s="154" t="s">
        <v>6218</v>
      </c>
      <c r="BF1098" s="154" t="s">
        <v>6235</v>
      </c>
    </row>
    <row r="1099" spans="1:59" x14ac:dyDescent="0.35">
      <c r="A1099" s="98" t="s">
        <v>9667</v>
      </c>
      <c r="B1099" s="17">
        <v>45498</v>
      </c>
      <c r="C1099" t="s">
        <v>2693</v>
      </c>
      <c r="D1099" t="s">
        <v>9801</v>
      </c>
      <c r="E1099" s="98" t="s">
        <v>2692</v>
      </c>
      <c r="F1099" t="s">
        <v>9802</v>
      </c>
      <c r="G1099" t="s">
        <v>1248</v>
      </c>
      <c r="H1099" s="115">
        <v>2006</v>
      </c>
      <c r="I1099" t="s">
        <v>6294</v>
      </c>
      <c r="J1099" t="s">
        <v>6215</v>
      </c>
      <c r="K1099" t="s">
        <v>6216</v>
      </c>
      <c r="L1099" t="s">
        <v>6215</v>
      </c>
      <c r="M1099" t="s">
        <v>6267</v>
      </c>
      <c r="O1099" t="s">
        <v>6215</v>
      </c>
      <c r="S1099" s="107">
        <v>155</v>
      </c>
      <c r="T1099" s="98" t="s">
        <v>6215</v>
      </c>
      <c r="U1099" t="s">
        <v>7390</v>
      </c>
      <c r="V1099" t="s">
        <v>6215</v>
      </c>
      <c r="W1099" t="s">
        <v>6219</v>
      </c>
      <c r="Y1099" s="98">
        <v>10</v>
      </c>
      <c r="Z1099" s="98">
        <v>14</v>
      </c>
      <c r="AA1099" s="98">
        <v>6</v>
      </c>
      <c r="AB1099" s="98">
        <f>Y1099+Z1099+AA1099</f>
        <v>30</v>
      </c>
      <c r="AC1099" t="s">
        <v>6220</v>
      </c>
      <c r="AD1099" t="s">
        <v>9803</v>
      </c>
      <c r="AF1099" s="12">
        <v>3</v>
      </c>
      <c r="AG1099" s="12">
        <v>8</v>
      </c>
      <c r="AH1099" s="12">
        <f>AF1099+AG1099</f>
        <v>11</v>
      </c>
      <c r="AJ1099" s="238">
        <v>18000</v>
      </c>
      <c r="AK1099" s="238">
        <v>10000</v>
      </c>
      <c r="AL1099" t="s">
        <v>8267</v>
      </c>
      <c r="AM1099" t="s">
        <v>6215</v>
      </c>
      <c r="AN1099" t="s">
        <v>6389</v>
      </c>
      <c r="AP1099" s="238">
        <v>11000</v>
      </c>
      <c r="AQ1099" s="113">
        <f t="shared" si="56"/>
        <v>255.35016632581289</v>
      </c>
      <c r="AR1099" s="238">
        <v>16000</v>
      </c>
      <c r="AS1099" s="141" t="s">
        <v>6223</v>
      </c>
      <c r="AT1099" s="238">
        <v>500000</v>
      </c>
      <c r="AU1099" s="238">
        <v>500000</v>
      </c>
      <c r="AV1099" s="238">
        <v>200000</v>
      </c>
      <c r="AX1099" t="s">
        <v>6215</v>
      </c>
      <c r="AY1099" t="s">
        <v>6215</v>
      </c>
      <c r="AZ1099" t="s">
        <v>6215</v>
      </c>
      <c r="BA1099" t="s">
        <v>6215</v>
      </c>
      <c r="BB1099" t="s">
        <v>6215</v>
      </c>
      <c r="BC1099" t="s">
        <v>8784</v>
      </c>
      <c r="BD1099" t="s">
        <v>9804</v>
      </c>
      <c r="BE1099" t="s">
        <v>6215</v>
      </c>
      <c r="BF1099" t="s">
        <v>9805</v>
      </c>
    </row>
    <row r="1100" spans="1:59" x14ac:dyDescent="0.35">
      <c r="A1100" s="98" t="s">
        <v>10348</v>
      </c>
      <c r="B1100" s="17">
        <v>45588.779629629629</v>
      </c>
      <c r="C1100" s="154" t="s">
        <v>10388</v>
      </c>
      <c r="D1100" s="154" t="s">
        <v>10389</v>
      </c>
      <c r="E1100" t="s">
        <v>2861</v>
      </c>
      <c r="F1100" s="154" t="s">
        <v>6725</v>
      </c>
      <c r="G1100" s="154" t="s">
        <v>1245</v>
      </c>
      <c r="H1100" s="115">
        <v>2021</v>
      </c>
      <c r="I1100" s="154" t="s">
        <v>6214</v>
      </c>
      <c r="J1100" s="154" t="s">
        <v>6215</v>
      </c>
      <c r="K1100" s="154" t="s">
        <v>6216</v>
      </c>
      <c r="L1100" s="154" t="s">
        <v>6215</v>
      </c>
      <c r="M1100" s="154" t="s">
        <v>6267</v>
      </c>
      <c r="O1100" s="154" t="s">
        <v>6218</v>
      </c>
      <c r="Q1100" s="243"/>
      <c r="R1100" s="243"/>
      <c r="S1100" s="243">
        <v>329</v>
      </c>
      <c r="T1100" s="244" t="s">
        <v>6215</v>
      </c>
      <c r="U1100" s="154" t="s">
        <v>7390</v>
      </c>
      <c r="V1100" s="154" t="s">
        <v>6215</v>
      </c>
      <c r="W1100" s="154" t="s">
        <v>6219</v>
      </c>
      <c r="Y1100" s="244">
        <v>3</v>
      </c>
      <c r="Z1100" s="244">
        <v>3</v>
      </c>
      <c r="AA1100" s="244">
        <v>2</v>
      </c>
      <c r="AB1100" s="98">
        <f>SUM(Y1100:AA1100)</f>
        <v>8</v>
      </c>
      <c r="AC1100" s="154" t="s">
        <v>6246</v>
      </c>
      <c r="AD1100" s="154" t="s">
        <v>6552</v>
      </c>
      <c r="AF1100" s="315">
        <v>4</v>
      </c>
      <c r="AG1100" s="315">
        <v>6</v>
      </c>
      <c r="AH1100" s="12">
        <f>SUM(AF1100:AG1100)</f>
        <v>10</v>
      </c>
      <c r="AJ1100" s="316">
        <v>10000</v>
      </c>
      <c r="AK1100" s="316">
        <v>7000</v>
      </c>
      <c r="AL1100" s="154" t="s">
        <v>8449</v>
      </c>
      <c r="AM1100" s="154" t="s">
        <v>6215</v>
      </c>
      <c r="AN1100" s="154" t="s">
        <v>6262</v>
      </c>
      <c r="AP1100" s="316">
        <v>2800</v>
      </c>
      <c r="AQ1100" s="113">
        <f t="shared" si="56"/>
        <v>64.998224155661461</v>
      </c>
      <c r="AR1100" s="316">
        <v>2800</v>
      </c>
      <c r="AS1100" s="141" t="s">
        <v>6223</v>
      </c>
      <c r="AT1100" s="316">
        <v>400</v>
      </c>
      <c r="AU1100" s="316">
        <v>300000</v>
      </c>
      <c r="AV1100" s="316">
        <v>186000</v>
      </c>
      <c r="AX1100" s="154" t="s">
        <v>6215</v>
      </c>
      <c r="AY1100" s="154" t="s">
        <v>6215</v>
      </c>
      <c r="AZ1100" s="154" t="s">
        <v>6215</v>
      </c>
      <c r="BA1100" s="154" t="s">
        <v>6215</v>
      </c>
      <c r="BB1100" s="154" t="s">
        <v>6215</v>
      </c>
      <c r="BC1100" s="154" t="s">
        <v>10390</v>
      </c>
      <c r="BD1100" s="154" t="s">
        <v>10391</v>
      </c>
      <c r="BE1100" s="154" t="s">
        <v>6218</v>
      </c>
      <c r="BF1100" s="154" t="s">
        <v>10392</v>
      </c>
    </row>
    <row r="1101" spans="1:59" x14ac:dyDescent="0.35">
      <c r="A1101" s="98" t="s">
        <v>10510</v>
      </c>
      <c r="B1101" s="17">
        <v>45636.667048611111</v>
      </c>
      <c r="C1101" s="154" t="s">
        <v>3933</v>
      </c>
      <c r="D1101" s="154" t="s">
        <v>10680</v>
      </c>
      <c r="E1101" s="244" t="s">
        <v>557</v>
      </c>
      <c r="F1101" s="154" t="s">
        <v>6795</v>
      </c>
      <c r="G1101" s="154" t="s">
        <v>1245</v>
      </c>
      <c r="H1101" s="115">
        <v>2024</v>
      </c>
      <c r="I1101" s="154" t="s">
        <v>6214</v>
      </c>
      <c r="J1101" s="154" t="s">
        <v>6215</v>
      </c>
      <c r="K1101" s="154" t="s">
        <v>6216</v>
      </c>
      <c r="L1101" s="154" t="s">
        <v>6215</v>
      </c>
      <c r="M1101" s="154" t="s">
        <v>6267</v>
      </c>
      <c r="O1101" s="154" t="s">
        <v>6215</v>
      </c>
      <c r="Q1101" s="243">
        <v>12</v>
      </c>
      <c r="R1101" s="243">
        <v>18</v>
      </c>
      <c r="S1101" s="107">
        <f>Q1101+R1101</f>
        <v>30</v>
      </c>
      <c r="T1101" s="154" t="s">
        <v>6215</v>
      </c>
      <c r="U1101" s="154" t="s">
        <v>6474</v>
      </c>
      <c r="V1101" s="154" t="s">
        <v>6218</v>
      </c>
      <c r="W1101" s="154" t="s">
        <v>6219</v>
      </c>
      <c r="Y1101" s="244">
        <v>2</v>
      </c>
      <c r="Z1101" s="244">
        <v>2</v>
      </c>
      <c r="AA1101" s="244">
        <v>2</v>
      </c>
      <c r="AB1101" s="98">
        <f>SUM(Y1101:AA1101)</f>
        <v>6</v>
      </c>
      <c r="AC1101" s="154" t="s">
        <v>6220</v>
      </c>
      <c r="AD1101" s="154" t="s">
        <v>10681</v>
      </c>
      <c r="AF1101" s="315">
        <v>1</v>
      </c>
      <c r="AG1101" s="315">
        <v>2</v>
      </c>
      <c r="AH1101" s="12">
        <f>SUM(AF1101:AG1101)</f>
        <v>3</v>
      </c>
      <c r="AJ1101" s="316">
        <v>6500</v>
      </c>
      <c r="AK1101" s="316">
        <v>6000</v>
      </c>
      <c r="AL1101" s="154" t="s">
        <v>8267</v>
      </c>
      <c r="AM1101" s="154" t="s">
        <v>6215</v>
      </c>
      <c r="AN1101" s="154" t="s">
        <v>6248</v>
      </c>
      <c r="AP1101" s="316">
        <v>2500</v>
      </c>
      <c r="AQ1101" s="113">
        <f t="shared" si="56"/>
        <v>58.034128710412027</v>
      </c>
      <c r="AR1101" s="316">
        <v>3000</v>
      </c>
      <c r="AS1101" s="141" t="s">
        <v>6223</v>
      </c>
      <c r="AT1101" s="316">
        <v>18000</v>
      </c>
      <c r="AU1101" s="316">
        <v>25800</v>
      </c>
      <c r="AV1101" s="316">
        <v>15000</v>
      </c>
      <c r="AX1101" s="154" t="s">
        <v>6215</v>
      </c>
      <c r="AY1101" s="154" t="s">
        <v>6215</v>
      </c>
      <c r="AZ1101" s="154" t="s">
        <v>6215</v>
      </c>
      <c r="BA1101" s="154" t="s">
        <v>6215</v>
      </c>
      <c r="BB1101" s="154" t="s">
        <v>6218</v>
      </c>
      <c r="BC1101" s="154" t="s">
        <v>7311</v>
      </c>
      <c r="BD1101" s="154" t="s">
        <v>10682</v>
      </c>
      <c r="BE1101" s="154" t="s">
        <v>6218</v>
      </c>
      <c r="BF1101" s="154" t="s">
        <v>7311</v>
      </c>
    </row>
    <row r="1102" spans="1:59" x14ac:dyDescent="0.35">
      <c r="A1102" s="98" t="s">
        <v>9386</v>
      </c>
      <c r="B1102" s="17">
        <v>45472.567326388889</v>
      </c>
      <c r="C1102" t="s">
        <v>3488</v>
      </c>
      <c r="D1102" t="s">
        <v>9549</v>
      </c>
      <c r="E1102" s="244" t="s">
        <v>1382</v>
      </c>
      <c r="F1102" t="s">
        <v>6469</v>
      </c>
      <c r="G1102" t="s">
        <v>1248</v>
      </c>
      <c r="H1102" s="115">
        <v>1999</v>
      </c>
      <c r="I1102" t="s">
        <v>6214</v>
      </c>
      <c r="J1102" t="s">
        <v>6215</v>
      </c>
      <c r="K1102" t="s">
        <v>6216</v>
      </c>
      <c r="L1102" t="s">
        <v>6215</v>
      </c>
      <c r="M1102" t="s">
        <v>6217</v>
      </c>
      <c r="O1102" t="s">
        <v>6218</v>
      </c>
      <c r="P1102"/>
      <c r="Q1102" s="107">
        <v>298</v>
      </c>
      <c r="R1102" s="107">
        <v>320</v>
      </c>
      <c r="S1102" s="107">
        <f>SUM(Q1102:R1102)</f>
        <v>618</v>
      </c>
      <c r="T1102" s="98" t="s">
        <v>6215</v>
      </c>
      <c r="U1102" t="s">
        <v>7390</v>
      </c>
      <c r="V1102" t="s">
        <v>6215</v>
      </c>
      <c r="W1102" t="s">
        <v>6219</v>
      </c>
      <c r="Y1102" s="98">
        <v>8</v>
      </c>
      <c r="Z1102" s="98">
        <v>10</v>
      </c>
      <c r="AA1102" s="98">
        <v>0</v>
      </c>
      <c r="AB1102" s="98">
        <f>SUM(Y1102:AA1102)</f>
        <v>18</v>
      </c>
      <c r="AC1102" t="s">
        <v>6220</v>
      </c>
      <c r="AD1102" t="s">
        <v>9550</v>
      </c>
      <c r="AF1102" s="12">
        <v>6</v>
      </c>
      <c r="AG1102" s="12">
        <v>8</v>
      </c>
      <c r="AH1102" s="12">
        <f>AF1102+AG1102</f>
        <v>14</v>
      </c>
      <c r="AJ1102" s="238">
        <v>15000</v>
      </c>
      <c r="AK1102" s="238">
        <v>10000</v>
      </c>
      <c r="AL1102" t="s">
        <v>7392</v>
      </c>
      <c r="AM1102" t="s">
        <v>6215</v>
      </c>
      <c r="AN1102" t="s">
        <v>6233</v>
      </c>
      <c r="AP1102" s="238">
        <v>6000</v>
      </c>
      <c r="AQ1102" s="113">
        <f t="shared" si="56"/>
        <v>139.28190890498885</v>
      </c>
      <c r="AR1102" s="238">
        <v>12000</v>
      </c>
      <c r="AS1102" s="141" t="s">
        <v>6223</v>
      </c>
      <c r="AT1102" s="282">
        <v>2000</v>
      </c>
      <c r="AU1102" s="283">
        <v>850000</v>
      </c>
      <c r="AV1102" s="283">
        <v>204000</v>
      </c>
      <c r="AX1102" t="s">
        <v>6218</v>
      </c>
      <c r="AY1102" t="s">
        <v>6215</v>
      </c>
      <c r="AZ1102" t="s">
        <v>6215</v>
      </c>
      <c r="BA1102" t="s">
        <v>6215</v>
      </c>
      <c r="BB1102" t="s">
        <v>6215</v>
      </c>
      <c r="BC1102" t="s">
        <v>9551</v>
      </c>
      <c r="BD1102" t="s">
        <v>9552</v>
      </c>
      <c r="BE1102" t="s">
        <v>6215</v>
      </c>
      <c r="BF1102" t="s">
        <v>6218</v>
      </c>
    </row>
    <row r="1103" spans="1:59" x14ac:dyDescent="0.35">
      <c r="A1103" s="98" t="s">
        <v>11406</v>
      </c>
      <c r="B1103" s="117">
        <v>45807.563576388886</v>
      </c>
      <c r="C1103" s="98" t="s">
        <v>5114</v>
      </c>
      <c r="D1103" s="98" t="s">
        <v>11429</v>
      </c>
      <c r="E1103" s="98" t="s">
        <v>603</v>
      </c>
      <c r="F1103" s="98" t="s">
        <v>6469</v>
      </c>
      <c r="G1103" s="98" t="s">
        <v>1248</v>
      </c>
      <c r="H1103" s="98">
        <v>2012</v>
      </c>
      <c r="I1103" s="98" t="s">
        <v>6214</v>
      </c>
      <c r="J1103" s="98" t="s">
        <v>6215</v>
      </c>
      <c r="K1103" s="154" t="s">
        <v>6245</v>
      </c>
      <c r="L1103" s="154" t="s">
        <v>6218</v>
      </c>
      <c r="M1103" s="154" t="s">
        <v>6231</v>
      </c>
      <c r="O1103" s="154" t="s">
        <v>6215</v>
      </c>
      <c r="Q1103" s="129">
        <v>50</v>
      </c>
      <c r="R1103" s="129">
        <v>36</v>
      </c>
      <c r="S1103" s="129">
        <v>86</v>
      </c>
      <c r="T1103" s="154" t="s">
        <v>6215</v>
      </c>
      <c r="U1103" s="154" t="s">
        <v>6474</v>
      </c>
      <c r="V1103" s="154" t="s">
        <v>6215</v>
      </c>
      <c r="W1103" s="154" t="s">
        <v>6219</v>
      </c>
      <c r="Y1103" s="98">
        <v>4</v>
      </c>
      <c r="Z1103" s="98">
        <v>4</v>
      </c>
      <c r="AA1103" s="98">
        <v>1</v>
      </c>
      <c r="AB1103" s="98">
        <v>9</v>
      </c>
      <c r="AC1103" s="154" t="s">
        <v>6246</v>
      </c>
      <c r="AD1103" s="154" t="s">
        <v>10843</v>
      </c>
      <c r="AF1103" s="154">
        <v>4</v>
      </c>
      <c r="AG1103" s="154">
        <v>6</v>
      </c>
      <c r="AH1103" s="154">
        <v>10</v>
      </c>
      <c r="AJ1103" s="154">
        <v>5000</v>
      </c>
      <c r="AK1103" s="154">
        <v>6000</v>
      </c>
      <c r="AL1103" s="154" t="s">
        <v>8267</v>
      </c>
      <c r="AM1103" s="154" t="s">
        <v>6215</v>
      </c>
      <c r="AN1103" s="154" t="s">
        <v>6262</v>
      </c>
      <c r="AP1103" s="154">
        <v>5800</v>
      </c>
      <c r="AQ1103" s="113">
        <f t="shared" si="56"/>
        <v>134.6391786081559</v>
      </c>
      <c r="AR1103" s="154">
        <v>7000</v>
      </c>
      <c r="AS1103" s="154" t="s">
        <v>6223</v>
      </c>
      <c r="AT1103" s="154">
        <v>46000</v>
      </c>
      <c r="AU1103" s="154">
        <v>183466</v>
      </c>
      <c r="AV1103" s="154">
        <v>147933</v>
      </c>
      <c r="AX1103" s="154" t="s">
        <v>6215</v>
      </c>
      <c r="AY1103" s="154" t="s">
        <v>6215</v>
      </c>
      <c r="AZ1103" s="154" t="s">
        <v>6215</v>
      </c>
      <c r="BA1103" s="154" t="s">
        <v>6215</v>
      </c>
      <c r="BB1103" s="154" t="s">
        <v>6215</v>
      </c>
      <c r="BC1103" s="154" t="s">
        <v>6845</v>
      </c>
      <c r="BD1103" s="154" t="s">
        <v>10826</v>
      </c>
      <c r="BE1103" s="154" t="s">
        <v>6218</v>
      </c>
      <c r="BF1103" s="154" t="s">
        <v>6845</v>
      </c>
    </row>
    <row r="1104" spans="1:59" x14ac:dyDescent="0.35">
      <c r="A1104" s="98" t="s">
        <v>7434</v>
      </c>
      <c r="B1104" s="17">
        <v>45077.410185185188</v>
      </c>
      <c r="C1104" s="98" t="s">
        <v>4377</v>
      </c>
      <c r="D1104" s="141" t="s">
        <v>6869</v>
      </c>
      <c r="E1104" s="244" t="s">
        <v>442</v>
      </c>
      <c r="F1104" s="141" t="s">
        <v>6870</v>
      </c>
      <c r="G1104" s="141" t="s">
        <v>1245</v>
      </c>
      <c r="H1104" s="115">
        <v>2010</v>
      </c>
      <c r="I1104" s="98" t="s">
        <v>6294</v>
      </c>
      <c r="J1104" s="98" t="s">
        <v>6215</v>
      </c>
      <c r="K1104" s="98" t="s">
        <v>6216</v>
      </c>
      <c r="L1104" s="98" t="s">
        <v>6215</v>
      </c>
      <c r="M1104" s="98" t="s">
        <v>6267</v>
      </c>
      <c r="S1104" s="107">
        <v>387</v>
      </c>
      <c r="T1104" s="98" t="s">
        <v>6215</v>
      </c>
      <c r="V1104" s="98" t="s">
        <v>6215</v>
      </c>
      <c r="W1104" s="98" t="s">
        <v>6219</v>
      </c>
      <c r="AB1104" s="98">
        <v>8</v>
      </c>
      <c r="AC1104" s="98" t="s">
        <v>6231</v>
      </c>
      <c r="AD1104" s="98" t="s">
        <v>6871</v>
      </c>
      <c r="AJ1104" s="18"/>
      <c r="AK1104" s="18"/>
      <c r="AN1104" s="98" t="s">
        <v>6262</v>
      </c>
      <c r="AP1104" s="264">
        <v>7500</v>
      </c>
      <c r="AQ1104" s="113">
        <f t="shared" si="56"/>
        <v>174.10238613123607</v>
      </c>
      <c r="AR1104" s="18">
        <v>9000</v>
      </c>
      <c r="AS1104" s="141" t="s">
        <v>6223</v>
      </c>
      <c r="AT1104" s="96"/>
      <c r="AU1104" s="18"/>
      <c r="AV1104" s="18"/>
      <c r="AX1104" s="98" t="s">
        <v>6215</v>
      </c>
      <c r="AY1104" s="98" t="s">
        <v>6215</v>
      </c>
      <c r="AZ1104" s="98" t="s">
        <v>6215</v>
      </c>
      <c r="BA1104" s="98" t="s">
        <v>6215</v>
      </c>
      <c r="BB1104" s="98" t="s">
        <v>6218</v>
      </c>
      <c r="BD1104" s="98" t="s">
        <v>6451</v>
      </c>
      <c r="BF1104" s="98" t="s">
        <v>6271</v>
      </c>
      <c r="BG1104" s="98" t="s">
        <v>6872</v>
      </c>
    </row>
    <row r="1105" spans="1:59" x14ac:dyDescent="0.35">
      <c r="A1105" s="98" t="s">
        <v>6868</v>
      </c>
      <c r="B1105" s="17">
        <v>45155.633842592593</v>
      </c>
      <c r="C1105" s="98" t="s">
        <v>1305</v>
      </c>
      <c r="D1105" s="98" t="s">
        <v>7318</v>
      </c>
      <c r="E1105" s="141" t="s">
        <v>32</v>
      </c>
      <c r="F1105" s="98" t="s">
        <v>6213</v>
      </c>
      <c r="G1105" s="98" t="s">
        <v>1245</v>
      </c>
      <c r="H1105" s="115">
        <v>2015</v>
      </c>
      <c r="I1105" s="98" t="s">
        <v>6214</v>
      </c>
      <c r="J1105" s="98" t="s">
        <v>6215</v>
      </c>
      <c r="K1105" s="98" t="s">
        <v>6216</v>
      </c>
      <c r="L1105" s="98" t="s">
        <v>6215</v>
      </c>
      <c r="M1105" s="98" t="s">
        <v>6217</v>
      </c>
      <c r="O1105" s="98" t="s">
        <v>6218</v>
      </c>
      <c r="S1105" s="107">
        <v>184</v>
      </c>
      <c r="T1105" s="98" t="s">
        <v>6215</v>
      </c>
      <c r="V1105" s="98" t="s">
        <v>6218</v>
      </c>
      <c r="W1105" s="98" t="s">
        <v>6219</v>
      </c>
      <c r="AB1105" s="98">
        <v>8</v>
      </c>
      <c r="AC1105" s="98" t="s">
        <v>6220</v>
      </c>
      <c r="AD1105" s="98" t="s">
        <v>7907</v>
      </c>
      <c r="AJ1105" s="18"/>
      <c r="AK1105" s="18"/>
      <c r="AM1105" s="98" t="s">
        <v>6215</v>
      </c>
      <c r="AN1105" s="98" t="s">
        <v>6262</v>
      </c>
      <c r="AP1105" s="264">
        <v>3000</v>
      </c>
      <c r="AQ1105" s="113">
        <f t="shared" si="56"/>
        <v>69.640954452494427</v>
      </c>
      <c r="AR1105" s="18">
        <v>4500</v>
      </c>
      <c r="AS1105" s="141" t="s">
        <v>6223</v>
      </c>
      <c r="AT1105" s="96"/>
      <c r="AU1105" s="18">
        <v>400000</v>
      </c>
      <c r="AV1105" s="18"/>
      <c r="AX1105" s="98" t="s">
        <v>6215</v>
      </c>
      <c r="AY1105" s="98" t="s">
        <v>6215</v>
      </c>
      <c r="AZ1105" s="98" t="s">
        <v>6215</v>
      </c>
      <c r="BA1105" s="98" t="s">
        <v>6215</v>
      </c>
      <c r="BB1105" s="98" t="s">
        <v>6218</v>
      </c>
      <c r="BD1105" s="98" t="s">
        <v>7908</v>
      </c>
      <c r="BF1105" s="98" t="s">
        <v>6235</v>
      </c>
      <c r="BG1105" s="98" t="s">
        <v>7909</v>
      </c>
    </row>
    <row r="1106" spans="1:59" x14ac:dyDescent="0.35">
      <c r="A1106" s="98" t="s">
        <v>7906</v>
      </c>
      <c r="B1106" s="17">
        <v>45090.478668981479</v>
      </c>
      <c r="C1106" s="98" t="s">
        <v>4355</v>
      </c>
      <c r="D1106" s="98" t="s">
        <v>6970</v>
      </c>
      <c r="E1106" s="98" t="s">
        <v>223</v>
      </c>
      <c r="F1106" s="98" t="s">
        <v>6286</v>
      </c>
      <c r="G1106" s="98" t="s">
        <v>1245</v>
      </c>
      <c r="H1106" s="115">
        <v>2009</v>
      </c>
      <c r="I1106" s="98" t="s">
        <v>6230</v>
      </c>
      <c r="J1106" s="98" t="s">
        <v>6215</v>
      </c>
      <c r="K1106" s="98" t="s">
        <v>6216</v>
      </c>
      <c r="L1106" s="98" t="s">
        <v>6218</v>
      </c>
      <c r="M1106" s="98" t="s">
        <v>6217</v>
      </c>
      <c r="O1106" s="98" t="s">
        <v>6215</v>
      </c>
      <c r="S1106" s="107">
        <v>346</v>
      </c>
      <c r="T1106" s="98" t="s">
        <v>6215</v>
      </c>
      <c r="V1106" s="98" t="s">
        <v>6218</v>
      </c>
      <c r="W1106" s="98" t="s">
        <v>6219</v>
      </c>
      <c r="AB1106" s="98">
        <v>12</v>
      </c>
      <c r="AC1106" s="98" t="s">
        <v>6220</v>
      </c>
      <c r="AD1106" s="98" t="s">
        <v>6971</v>
      </c>
      <c r="AJ1106" s="18"/>
      <c r="AK1106" s="18"/>
      <c r="AN1106" s="98" t="s">
        <v>6262</v>
      </c>
      <c r="AP1106" s="264">
        <v>4500</v>
      </c>
      <c r="AQ1106" s="113">
        <f t="shared" si="56"/>
        <v>104.46143167874165</v>
      </c>
      <c r="AR1106" s="18">
        <v>7500</v>
      </c>
      <c r="AS1106" s="141" t="s">
        <v>6223</v>
      </c>
      <c r="AT1106" s="96"/>
      <c r="AU1106" s="18"/>
      <c r="AV1106" s="18"/>
      <c r="AX1106" s="98" t="s">
        <v>6215</v>
      </c>
      <c r="AY1106" s="98" t="s">
        <v>6215</v>
      </c>
      <c r="AZ1106" s="98" t="s">
        <v>6215</v>
      </c>
      <c r="BA1106" s="98" t="s">
        <v>6215</v>
      </c>
      <c r="BB1106" s="98" t="s">
        <v>6218</v>
      </c>
      <c r="BD1106" s="98" t="s">
        <v>6972</v>
      </c>
      <c r="BF1106" s="98" t="s">
        <v>6973</v>
      </c>
      <c r="BG1106" s="98" t="s">
        <v>6974</v>
      </c>
    </row>
    <row r="1107" spans="1:59" x14ac:dyDescent="0.35">
      <c r="A1107" s="98" t="s">
        <v>6969</v>
      </c>
      <c r="B1107" s="17">
        <v>45101.500150462962</v>
      </c>
      <c r="C1107" s="98" t="s">
        <v>7094</v>
      </c>
      <c r="D1107" s="141" t="s">
        <v>7095</v>
      </c>
      <c r="E1107" s="98" t="s">
        <v>786</v>
      </c>
      <c r="F1107" s="141" t="s">
        <v>6286</v>
      </c>
      <c r="G1107" s="141" t="s">
        <v>1248</v>
      </c>
      <c r="H1107" s="115">
        <v>2017</v>
      </c>
      <c r="I1107" s="98" t="s">
        <v>6214</v>
      </c>
      <c r="J1107" s="98" t="s">
        <v>6215</v>
      </c>
      <c r="K1107" s="98" t="s">
        <v>6216</v>
      </c>
      <c r="L1107" s="98" t="s">
        <v>6215</v>
      </c>
      <c r="M1107" s="98" t="s">
        <v>6267</v>
      </c>
      <c r="O1107" s="98" t="s">
        <v>6218</v>
      </c>
      <c r="S1107" s="107">
        <v>217</v>
      </c>
      <c r="T1107" s="98" t="s">
        <v>6215</v>
      </c>
      <c r="V1107" s="98" t="s">
        <v>6215</v>
      </c>
      <c r="W1107" s="98" t="s">
        <v>6219</v>
      </c>
      <c r="AB1107" s="98">
        <v>15</v>
      </c>
      <c r="AC1107" s="98" t="s">
        <v>6220</v>
      </c>
      <c r="AD1107" s="98" t="s">
        <v>6388</v>
      </c>
      <c r="AJ1107" s="18"/>
      <c r="AK1107" s="18"/>
      <c r="AN1107" s="98" t="s">
        <v>6233</v>
      </c>
      <c r="AP1107" s="264">
        <v>4500</v>
      </c>
      <c r="AQ1107" s="113">
        <f t="shared" si="56"/>
        <v>104.46143167874165</v>
      </c>
      <c r="AR1107" s="18">
        <v>9700</v>
      </c>
      <c r="AS1107" s="141" t="s">
        <v>6223</v>
      </c>
      <c r="AT1107" s="96"/>
      <c r="AU1107" s="18"/>
      <c r="AV1107" s="18"/>
      <c r="AX1107" s="98" t="s">
        <v>6218</v>
      </c>
      <c r="AY1107" s="98" t="s">
        <v>6215</v>
      </c>
      <c r="AZ1107" s="98" t="s">
        <v>6215</v>
      </c>
      <c r="BA1107" s="98" t="s">
        <v>6215</v>
      </c>
      <c r="BB1107" s="98" t="s">
        <v>6215</v>
      </c>
      <c r="BD1107" s="98" t="s">
        <v>7096</v>
      </c>
      <c r="BF1107" s="98" t="s">
        <v>7097</v>
      </c>
      <c r="BG1107" s="98" t="s">
        <v>7098</v>
      </c>
    </row>
    <row r="1108" spans="1:59" x14ac:dyDescent="0.35">
      <c r="A1108" s="98" t="s">
        <v>8782</v>
      </c>
      <c r="B1108" s="17">
        <v>45336.526342592595</v>
      </c>
      <c r="C1108" s="98" t="s">
        <v>8704</v>
      </c>
      <c r="D1108" s="98" t="s">
        <v>6213</v>
      </c>
      <c r="E1108" s="98" t="s">
        <v>32</v>
      </c>
      <c r="F1108" s="98" t="s">
        <v>6213</v>
      </c>
      <c r="G1108" s="98" t="s">
        <v>1245</v>
      </c>
      <c r="H1108" s="115">
        <v>1990</v>
      </c>
      <c r="I1108" s="98" t="s">
        <v>6214</v>
      </c>
      <c r="J1108" s="98" t="s">
        <v>6215</v>
      </c>
      <c r="K1108" s="98" t="s">
        <v>6216</v>
      </c>
      <c r="L1108" s="98" t="s">
        <v>6215</v>
      </c>
      <c r="M1108" s="98" t="s">
        <v>6217</v>
      </c>
      <c r="O1108" s="98" t="s">
        <v>6215</v>
      </c>
      <c r="S1108" s="107">
        <v>160</v>
      </c>
      <c r="T1108" s="98" t="s">
        <v>6215</v>
      </c>
      <c r="U1108" s="98" t="s">
        <v>7390</v>
      </c>
      <c r="V1108" s="98" t="s">
        <v>6215</v>
      </c>
      <c r="W1108" s="98" t="s">
        <v>6219</v>
      </c>
      <c r="Y1108" s="98">
        <v>6</v>
      </c>
      <c r="Z1108" s="98">
        <v>8</v>
      </c>
      <c r="AA1108" s="98">
        <v>4</v>
      </c>
      <c r="AB1108" s="98">
        <f>SUM(Y1108:AA1108)</f>
        <v>18</v>
      </c>
      <c r="AC1108" s="98" t="s">
        <v>6231</v>
      </c>
      <c r="AD1108" s="98" t="s">
        <v>8705</v>
      </c>
      <c r="AF1108" s="12">
        <v>2</v>
      </c>
      <c r="AG1108" s="12">
        <v>7</v>
      </c>
      <c r="AH1108" s="12">
        <f>SUM(AF1108:AG1108)</f>
        <v>9</v>
      </c>
      <c r="AJ1108" s="18">
        <v>12500</v>
      </c>
      <c r="AK1108" s="18">
        <v>7900</v>
      </c>
      <c r="AL1108" s="98" t="s">
        <v>7392</v>
      </c>
      <c r="AM1108" s="98" t="s">
        <v>6215</v>
      </c>
      <c r="AN1108" s="98" t="s">
        <v>6262</v>
      </c>
      <c r="AP1108" s="149">
        <v>2800</v>
      </c>
      <c r="AQ1108" s="113">
        <f t="shared" si="56"/>
        <v>64.998224155661461</v>
      </c>
      <c r="AR1108" s="18">
        <v>3500</v>
      </c>
      <c r="AS1108" s="141" t="s">
        <v>6223</v>
      </c>
      <c r="AT1108" s="298">
        <v>100000</v>
      </c>
      <c r="AU1108" s="18">
        <v>120000</v>
      </c>
      <c r="AV1108" s="18">
        <v>80000</v>
      </c>
      <c r="AX1108" s="98" t="s">
        <v>6215</v>
      </c>
      <c r="AY1108" s="98" t="s">
        <v>6215</v>
      </c>
      <c r="AZ1108" s="98" t="s">
        <v>6215</v>
      </c>
      <c r="BA1108" s="98" t="s">
        <v>6215</v>
      </c>
      <c r="BB1108" s="98" t="s">
        <v>6215</v>
      </c>
      <c r="BC1108" s="98" t="s">
        <v>6235</v>
      </c>
      <c r="BD1108" s="98" t="s">
        <v>8415</v>
      </c>
      <c r="BE1108" s="98" t="s">
        <v>6218</v>
      </c>
      <c r="BF1108" s="98" t="s">
        <v>6235</v>
      </c>
      <c r="BG1108" s="98" t="s">
        <v>8706</v>
      </c>
    </row>
    <row r="1109" spans="1:59" x14ac:dyDescent="0.35">
      <c r="A1109" s="98" t="s">
        <v>11683</v>
      </c>
      <c r="B1109" s="117">
        <v>45882.580879629626</v>
      </c>
      <c r="C1109" s="154" t="s">
        <v>5924</v>
      </c>
      <c r="D1109" s="154" t="s">
        <v>11676</v>
      </c>
      <c r="E1109" t="s">
        <v>14</v>
      </c>
      <c r="F1109" s="154" t="s">
        <v>6213</v>
      </c>
      <c r="G1109" s="154" t="s">
        <v>1245</v>
      </c>
      <c r="H1109" s="115">
        <v>2017</v>
      </c>
      <c r="I1109" s="154" t="s">
        <v>6214</v>
      </c>
      <c r="J1109" s="154" t="s">
        <v>6215</v>
      </c>
      <c r="K1109" s="154" t="s">
        <v>6216</v>
      </c>
      <c r="L1109" s="154" t="s">
        <v>6215</v>
      </c>
      <c r="M1109" s="154" t="s">
        <v>6231</v>
      </c>
      <c r="O1109" s="154" t="s">
        <v>6215</v>
      </c>
      <c r="Q1109" s="129">
        <v>35</v>
      </c>
      <c r="R1109" s="129">
        <v>47</v>
      </c>
      <c r="S1109" s="107">
        <v>82</v>
      </c>
      <c r="T1109" s="154" t="s">
        <v>6215</v>
      </c>
      <c r="U1109" s="154" t="s">
        <v>6474</v>
      </c>
      <c r="V1109" s="154" t="s">
        <v>6215</v>
      </c>
      <c r="W1109" s="154" t="s">
        <v>6219</v>
      </c>
      <c r="Y1109" s="244">
        <v>1</v>
      </c>
      <c r="Z1109" s="244">
        <v>1</v>
      </c>
      <c r="AA1109" s="244">
        <v>1</v>
      </c>
      <c r="AB1109" s="244">
        <v>3</v>
      </c>
      <c r="AC1109" s="154" t="s">
        <v>6220</v>
      </c>
      <c r="AD1109" s="154" t="s">
        <v>9122</v>
      </c>
      <c r="AF1109" s="154"/>
      <c r="AG1109" s="154">
        <v>6</v>
      </c>
      <c r="AH1109" s="154">
        <v>6</v>
      </c>
      <c r="AJ1109" s="154">
        <v>3800</v>
      </c>
      <c r="AK1109" s="154">
        <v>6000</v>
      </c>
      <c r="AL1109" s="154" t="s">
        <v>7392</v>
      </c>
      <c r="AM1109" s="154" t="s">
        <v>6215</v>
      </c>
      <c r="AN1109" s="154" t="s">
        <v>6233</v>
      </c>
      <c r="AP1109" s="154">
        <v>3400</v>
      </c>
      <c r="AQ1109" s="113">
        <f>(AP1109*3)/129.2424</f>
        <v>78.921468496406746</v>
      </c>
      <c r="AR1109" s="154">
        <v>3800</v>
      </c>
      <c r="AS1109" s="154" t="s">
        <v>6223</v>
      </c>
      <c r="AT1109" s="154">
        <v>20000</v>
      </c>
      <c r="AU1109" s="154">
        <v>100000</v>
      </c>
      <c r="AV1109" s="154">
        <v>65000</v>
      </c>
      <c r="AW1109" s="154"/>
      <c r="AX1109" s="154" t="s">
        <v>6215</v>
      </c>
      <c r="AY1109" s="154" t="s">
        <v>6215</v>
      </c>
      <c r="AZ1109" s="154" t="s">
        <v>6215</v>
      </c>
      <c r="BA1109" s="154" t="s">
        <v>6215</v>
      </c>
      <c r="BB1109" s="154" t="s">
        <v>6215</v>
      </c>
      <c r="BC1109" s="154" t="s">
        <v>9150</v>
      </c>
      <c r="BD1109" s="154" t="s">
        <v>11677</v>
      </c>
      <c r="BE1109" s="154" t="s">
        <v>6215</v>
      </c>
      <c r="BF1109" s="154" t="s">
        <v>6235</v>
      </c>
    </row>
    <row r="1110" spans="1:59" x14ac:dyDescent="0.35">
      <c r="A1110" s="98" t="s">
        <v>7093</v>
      </c>
      <c r="B1110" s="17">
        <v>45100.550127314818</v>
      </c>
      <c r="C1110" s="98" t="s">
        <v>7067</v>
      </c>
      <c r="D1110" s="98" t="s">
        <v>7068</v>
      </c>
      <c r="E1110" s="98" t="s">
        <v>476</v>
      </c>
      <c r="F1110" s="154" t="s">
        <v>6334</v>
      </c>
      <c r="H1110" s="115">
        <v>2002</v>
      </c>
      <c r="I1110" s="98" t="s">
        <v>6214</v>
      </c>
      <c r="J1110" s="98" t="s">
        <v>6215</v>
      </c>
      <c r="K1110" s="98" t="s">
        <v>6216</v>
      </c>
      <c r="L1110" s="98" t="s">
        <v>6215</v>
      </c>
      <c r="M1110" s="98" t="s">
        <v>6267</v>
      </c>
      <c r="O1110" s="98" t="s">
        <v>6218</v>
      </c>
      <c r="Q1110" s="107">
        <v>138</v>
      </c>
      <c r="R1110" s="107">
        <v>182</v>
      </c>
      <c r="S1110" s="107">
        <f>SUM(Q1110:R1110)</f>
        <v>320</v>
      </c>
      <c r="T1110" s="98" t="s">
        <v>6215</v>
      </c>
      <c r="V1110" s="98" t="s">
        <v>6215</v>
      </c>
      <c r="W1110" s="98" t="s">
        <v>6219</v>
      </c>
      <c r="AB1110" s="98">
        <v>4</v>
      </c>
      <c r="AC1110" s="98" t="s">
        <v>6246</v>
      </c>
      <c r="AD1110" s="98" t="s">
        <v>7069</v>
      </c>
      <c r="AJ1110" s="18"/>
      <c r="AK1110" s="18"/>
      <c r="AN1110" s="98" t="s">
        <v>6233</v>
      </c>
      <c r="AP1110" s="264">
        <v>5000</v>
      </c>
      <c r="AQ1110" s="113">
        <f>(AP1110*3)/129.2343</f>
        <v>116.06825742082405</v>
      </c>
      <c r="AR1110" s="18">
        <v>9000</v>
      </c>
      <c r="AS1110" s="141" t="s">
        <v>6223</v>
      </c>
      <c r="AT1110" s="96"/>
      <c r="AU1110" s="18"/>
      <c r="AV1110" s="18"/>
      <c r="AX1110" s="98" t="s">
        <v>6215</v>
      </c>
      <c r="AY1110" s="98" t="s">
        <v>6215</v>
      </c>
      <c r="AZ1110" s="98" t="s">
        <v>6215</v>
      </c>
      <c r="BA1110" s="98" t="s">
        <v>6215</v>
      </c>
      <c r="BB1110" s="98" t="s">
        <v>6215</v>
      </c>
      <c r="BD1110" s="98" t="s">
        <v>7070</v>
      </c>
      <c r="BF1110" s="98" t="s">
        <v>7071</v>
      </c>
      <c r="BG1110" s="98" t="s">
        <v>7072</v>
      </c>
    </row>
    <row r="1111" spans="1:59" x14ac:dyDescent="0.35">
      <c r="A1111" s="98" t="s">
        <v>10491</v>
      </c>
      <c r="B1111" s="17">
        <v>45621.720879629633</v>
      </c>
      <c r="C1111" s="154" t="s">
        <v>3772</v>
      </c>
      <c r="D1111" s="154" t="s">
        <v>10605</v>
      </c>
      <c r="E1111" s="244" t="s">
        <v>557</v>
      </c>
      <c r="F1111" s="154" t="s">
        <v>6795</v>
      </c>
      <c r="G1111" s="154" t="s">
        <v>1248</v>
      </c>
      <c r="H1111" s="115">
        <v>2012</v>
      </c>
      <c r="I1111" s="154" t="s">
        <v>6294</v>
      </c>
      <c r="J1111" s="154" t="s">
        <v>6215</v>
      </c>
      <c r="K1111" s="154" t="s">
        <v>6216</v>
      </c>
      <c r="L1111" s="154" t="s">
        <v>6215</v>
      </c>
      <c r="M1111" s="154" t="s">
        <v>6217</v>
      </c>
      <c r="O1111" s="154" t="s">
        <v>6218</v>
      </c>
      <c r="Q1111" s="243"/>
      <c r="R1111" s="243"/>
      <c r="S1111" s="243">
        <v>159</v>
      </c>
      <c r="T1111" s="154" t="s">
        <v>6215</v>
      </c>
      <c r="U1111" s="154" t="s">
        <v>7390</v>
      </c>
      <c r="V1111" s="154" t="s">
        <v>6215</v>
      </c>
      <c r="W1111" s="154" t="s">
        <v>6268</v>
      </c>
      <c r="Y1111" s="244">
        <v>4</v>
      </c>
      <c r="Z1111" s="244">
        <v>4</v>
      </c>
      <c r="AA1111" s="244">
        <v>4</v>
      </c>
      <c r="AB1111" s="98">
        <f>SUM(Y1111:AA1111)</f>
        <v>12</v>
      </c>
      <c r="AC1111" s="154" t="s">
        <v>6757</v>
      </c>
      <c r="AD1111" s="154" t="s">
        <v>10606</v>
      </c>
      <c r="AF1111" s="315">
        <v>2</v>
      </c>
      <c r="AG1111" s="315">
        <v>6</v>
      </c>
      <c r="AH1111" s="12">
        <f>SUM(AF1111:AG1111)</f>
        <v>8</v>
      </c>
      <c r="AJ1111" s="316">
        <v>8000</v>
      </c>
      <c r="AK1111" s="316">
        <v>7500</v>
      </c>
      <c r="AL1111" s="154" t="s">
        <v>6474</v>
      </c>
      <c r="AM1111" s="154" t="s">
        <v>6215</v>
      </c>
      <c r="AN1111" s="154" t="s">
        <v>6262</v>
      </c>
      <c r="AP1111" s="316">
        <v>3000</v>
      </c>
      <c r="AQ1111" s="113">
        <f>(AP1111*3)/129.2343</f>
        <v>69.640954452494427</v>
      </c>
      <c r="AR1111" s="316">
        <v>8000</v>
      </c>
      <c r="AS1111" s="141" t="s">
        <v>6223</v>
      </c>
      <c r="AT1111" s="316">
        <v>710000</v>
      </c>
      <c r="AU1111" s="316">
        <v>237000</v>
      </c>
      <c r="AV1111" s="316">
        <v>65500</v>
      </c>
      <c r="AX1111" s="154" t="s">
        <v>6215</v>
      </c>
      <c r="AY1111" s="154" t="s">
        <v>6215</v>
      </c>
      <c r="AZ1111" s="154" t="s">
        <v>6215</v>
      </c>
      <c r="BA1111" s="154" t="s">
        <v>6215</v>
      </c>
      <c r="BB1111" s="154" t="s">
        <v>6218</v>
      </c>
      <c r="BC1111" s="154" t="s">
        <v>10607</v>
      </c>
      <c r="BD1111" s="154" t="s">
        <v>10608</v>
      </c>
      <c r="BE1111" s="154" t="s">
        <v>6218</v>
      </c>
      <c r="BF1111" s="154" t="s">
        <v>8686</v>
      </c>
    </row>
    <row r="1112" spans="1:59" x14ac:dyDescent="0.35">
      <c r="A1112" s="98" t="s">
        <v>7066</v>
      </c>
      <c r="B1112" s="17">
        <v>45086.610960648148</v>
      </c>
      <c r="C1112" s="98" t="s">
        <v>6940</v>
      </c>
      <c r="D1112" s="98" t="s">
        <v>6333</v>
      </c>
      <c r="E1112" s="244" t="s">
        <v>306</v>
      </c>
      <c r="F1112" s="98" t="s">
        <v>6334</v>
      </c>
      <c r="G1112" s="98" t="s">
        <v>1245</v>
      </c>
      <c r="H1112" s="115">
        <v>1998</v>
      </c>
      <c r="I1112" s="98" t="s">
        <v>6214</v>
      </c>
      <c r="J1112" s="98" t="s">
        <v>6215</v>
      </c>
      <c r="K1112" s="98" t="s">
        <v>6216</v>
      </c>
      <c r="L1112" s="98" t="s">
        <v>6215</v>
      </c>
      <c r="M1112" s="98" t="s">
        <v>6267</v>
      </c>
      <c r="O1112" s="98" t="s">
        <v>6218</v>
      </c>
      <c r="S1112" s="107">
        <v>30</v>
      </c>
      <c r="T1112" s="98" t="s">
        <v>6215</v>
      </c>
      <c r="V1112" s="98" t="s">
        <v>6215</v>
      </c>
      <c r="W1112" s="98" t="s">
        <v>6268</v>
      </c>
      <c r="AB1112" s="98">
        <v>6</v>
      </c>
      <c r="AC1112" s="98" t="s">
        <v>6220</v>
      </c>
      <c r="AD1112" s="98" t="s">
        <v>6357</v>
      </c>
      <c r="AJ1112" s="18"/>
      <c r="AK1112" s="18"/>
      <c r="AM1112" s="98" t="s">
        <v>6215</v>
      </c>
      <c r="AN1112" s="98" t="s">
        <v>6248</v>
      </c>
      <c r="AP1112" s="264">
        <v>7500</v>
      </c>
      <c r="AQ1112" s="113">
        <f>(AP1112*3)/129.2343</f>
        <v>174.10238613123607</v>
      </c>
      <c r="AR1112" s="18">
        <v>10000</v>
      </c>
      <c r="AS1112" s="141" t="s">
        <v>6223</v>
      </c>
      <c r="AT1112" s="96"/>
      <c r="AU1112" s="18"/>
      <c r="AV1112" s="18"/>
      <c r="AX1112" s="98" t="s">
        <v>6215</v>
      </c>
      <c r="AY1112" s="98" t="s">
        <v>6215</v>
      </c>
      <c r="AZ1112" s="98" t="s">
        <v>6215</v>
      </c>
      <c r="BA1112" s="98" t="s">
        <v>6218</v>
      </c>
      <c r="BB1112" s="98" t="s">
        <v>6218</v>
      </c>
      <c r="BD1112" s="98" t="s">
        <v>6234</v>
      </c>
      <c r="BF1112" s="98" t="s">
        <v>6941</v>
      </c>
      <c r="BG1112" s="98" t="s">
        <v>6942</v>
      </c>
    </row>
    <row r="1113" spans="1:59" x14ac:dyDescent="0.35">
      <c r="A1113" s="98" t="s">
        <v>11594</v>
      </c>
      <c r="B1113" s="117">
        <v>45841.626898148148</v>
      </c>
      <c r="C1113" s="154" t="s">
        <v>5799</v>
      </c>
      <c r="D1113" s="154" t="s">
        <v>11545</v>
      </c>
      <c r="E1113" t="s">
        <v>3017</v>
      </c>
      <c r="F1113" s="154" t="s">
        <v>6725</v>
      </c>
      <c r="G1113" s="154" t="s">
        <v>1245</v>
      </c>
      <c r="H1113" s="115">
        <v>2012</v>
      </c>
      <c r="I1113" s="154" t="s">
        <v>6294</v>
      </c>
      <c r="J1113" s="154" t="s">
        <v>6215</v>
      </c>
      <c r="K1113" s="154" t="s">
        <v>6216</v>
      </c>
      <c r="L1113" s="154" t="s">
        <v>6215</v>
      </c>
      <c r="M1113" s="154" t="s">
        <v>6267</v>
      </c>
      <c r="O1113" s="154" t="s">
        <v>6218</v>
      </c>
      <c r="Q1113" s="129">
        <v>100</v>
      </c>
      <c r="R1113" s="129">
        <v>180</v>
      </c>
      <c r="S1113" s="129">
        <v>280</v>
      </c>
      <c r="T1113" s="154" t="s">
        <v>6218</v>
      </c>
      <c r="U1113" s="154" t="s">
        <v>6474</v>
      </c>
      <c r="V1113" s="154" t="s">
        <v>6215</v>
      </c>
      <c r="W1113" s="154" t="s">
        <v>6219</v>
      </c>
      <c r="Y1113" s="154" t="s">
        <v>6992</v>
      </c>
      <c r="Z1113" s="154" t="s">
        <v>6992</v>
      </c>
      <c r="AA1113" s="154" t="s">
        <v>6944</v>
      </c>
      <c r="AB1113" s="154" t="s">
        <v>6630</v>
      </c>
      <c r="AC1113" s="154" t="s">
        <v>6220</v>
      </c>
      <c r="AD1113" s="154" t="s">
        <v>10569</v>
      </c>
      <c r="AF1113" s="154">
        <v>2</v>
      </c>
      <c r="AG1113" s="154">
        <v>7</v>
      </c>
      <c r="AH1113" s="154">
        <v>9</v>
      </c>
      <c r="AJ1113" s="154">
        <v>5000</v>
      </c>
      <c r="AK1113" s="154">
        <v>5000</v>
      </c>
      <c r="AL1113" s="154" t="s">
        <v>7392</v>
      </c>
      <c r="AM1113" s="154" t="s">
        <v>6215</v>
      </c>
      <c r="AN1113" s="154" t="s">
        <v>6262</v>
      </c>
      <c r="AP1113" s="354">
        <v>7300</v>
      </c>
      <c r="AQ1113" s="113">
        <f>(AP1113*3)/129.2394</f>
        <v>169.45296867673483</v>
      </c>
      <c r="AR1113" s="354">
        <v>8500</v>
      </c>
      <c r="AS1113" s="154" t="s">
        <v>11447</v>
      </c>
      <c r="AT1113" s="154">
        <v>20000</v>
      </c>
      <c r="AU1113" s="154">
        <v>200000</v>
      </c>
      <c r="AV1113" s="154">
        <v>80000</v>
      </c>
      <c r="AX1113" s="154" t="s">
        <v>6215</v>
      </c>
      <c r="AY1113" s="154" t="s">
        <v>6215</v>
      </c>
      <c r="AZ1113" s="154" t="s">
        <v>6215</v>
      </c>
      <c r="BA1113" s="154" t="s">
        <v>6215</v>
      </c>
      <c r="BB1113" s="154" t="s">
        <v>6215</v>
      </c>
      <c r="BC1113" s="154" t="s">
        <v>11546</v>
      </c>
      <c r="BD1113" s="154" t="s">
        <v>7456</v>
      </c>
      <c r="BE1113" s="154" t="s">
        <v>6218</v>
      </c>
      <c r="BF1113" s="154" t="s">
        <v>11547</v>
      </c>
    </row>
    <row r="1114" spans="1:59" x14ac:dyDescent="0.35">
      <c r="A1114" s="98" t="s">
        <v>9922</v>
      </c>
      <c r="B1114" s="17">
        <v>45496.709687499999</v>
      </c>
      <c r="C1114" t="s">
        <v>2682</v>
      </c>
      <c r="D1114" t="s">
        <v>9778</v>
      </c>
      <c r="E1114" s="244" t="s">
        <v>442</v>
      </c>
      <c r="F1114" t="s">
        <v>6870</v>
      </c>
      <c r="G1114" t="s">
        <v>1248</v>
      </c>
      <c r="H1114" s="115">
        <v>2004</v>
      </c>
      <c r="I1114" t="s">
        <v>6214</v>
      </c>
      <c r="J1114" t="s">
        <v>6215</v>
      </c>
      <c r="K1114" t="s">
        <v>6216</v>
      </c>
      <c r="L1114" t="s">
        <v>6218</v>
      </c>
      <c r="M1114" t="s">
        <v>6231</v>
      </c>
      <c r="O1114" t="s">
        <v>6215</v>
      </c>
      <c r="S1114" s="107">
        <v>278</v>
      </c>
      <c r="T1114" s="98" t="s">
        <v>6218</v>
      </c>
      <c r="U1114" t="s">
        <v>7390</v>
      </c>
      <c r="V1114" t="s">
        <v>6215</v>
      </c>
      <c r="W1114" t="s">
        <v>6219</v>
      </c>
      <c r="Y1114" s="98">
        <v>6</v>
      </c>
      <c r="Z1114" s="98">
        <v>10</v>
      </c>
      <c r="AA1114" s="98">
        <v>2</v>
      </c>
      <c r="AB1114" s="98">
        <f>Y1114+Z1114+AA1114</f>
        <v>18</v>
      </c>
      <c r="AC1114" t="s">
        <v>6231</v>
      </c>
      <c r="AD1114" t="s">
        <v>9779</v>
      </c>
      <c r="AF1114" s="12">
        <v>5</v>
      </c>
      <c r="AG1114" s="12">
        <v>10</v>
      </c>
      <c r="AH1114" s="12">
        <f>AF1114+AG1114</f>
        <v>15</v>
      </c>
      <c r="AJ1114" s="238">
        <v>11000</v>
      </c>
      <c r="AK1114" s="238">
        <v>7000</v>
      </c>
      <c r="AL1114" t="s">
        <v>8251</v>
      </c>
      <c r="AM1114" t="s">
        <v>6215</v>
      </c>
      <c r="AN1114" t="s">
        <v>6262</v>
      </c>
      <c r="AP1114" s="238">
        <v>9100</v>
      </c>
      <c r="AQ1114" s="113">
        <f t="shared" ref="AQ1114:AQ1150" si="57">(AP1114*3)/129.2343</f>
        <v>211.24422850589977</v>
      </c>
      <c r="AR1114" s="238">
        <v>25000</v>
      </c>
      <c r="AS1114" s="141" t="s">
        <v>6223</v>
      </c>
      <c r="AT1114" s="238">
        <v>7000</v>
      </c>
      <c r="AU1114" s="238">
        <v>250000</v>
      </c>
      <c r="AV1114" s="238">
        <v>60000</v>
      </c>
      <c r="AX1114" t="s">
        <v>6215</v>
      </c>
      <c r="AY1114" t="s">
        <v>6215</v>
      </c>
      <c r="AZ1114" t="s">
        <v>6215</v>
      </c>
      <c r="BA1114" t="s">
        <v>6215</v>
      </c>
      <c r="BB1114" t="s">
        <v>6215</v>
      </c>
      <c r="BC1114" t="s">
        <v>8784</v>
      </c>
      <c r="BD1114" t="s">
        <v>9780</v>
      </c>
      <c r="BE1114" t="s">
        <v>6218</v>
      </c>
      <c r="BF1114" t="s">
        <v>9781</v>
      </c>
    </row>
    <row r="1115" spans="1:59" x14ac:dyDescent="0.35">
      <c r="A1115" s="98" t="s">
        <v>10734</v>
      </c>
      <c r="B1115" s="334">
        <v>45677.674884259257</v>
      </c>
      <c r="C1115" s="281" t="s">
        <v>4118</v>
      </c>
      <c r="D1115" s="281" t="s">
        <v>10150</v>
      </c>
      <c r="E1115" s="244" t="s">
        <v>2965</v>
      </c>
      <c r="F1115" s="281" t="s">
        <v>6684</v>
      </c>
      <c r="G1115" s="281" t="s">
        <v>1245</v>
      </c>
      <c r="H1115" s="335">
        <v>2016</v>
      </c>
      <c r="I1115" s="281" t="s">
        <v>6214</v>
      </c>
      <c r="J1115" s="281" t="s">
        <v>6295</v>
      </c>
      <c r="K1115" s="281" t="s">
        <v>6216</v>
      </c>
      <c r="L1115" s="281" t="s">
        <v>6215</v>
      </c>
      <c r="M1115" s="281" t="s">
        <v>6267</v>
      </c>
      <c r="O1115" s="281" t="s">
        <v>6218</v>
      </c>
      <c r="Q1115" s="319">
        <v>30</v>
      </c>
      <c r="R1115" s="319">
        <v>20</v>
      </c>
      <c r="S1115" s="319">
        <f>Q1115+R1115</f>
        <v>50</v>
      </c>
      <c r="T1115" s="281" t="s">
        <v>6215</v>
      </c>
      <c r="U1115" s="281" t="s">
        <v>6474</v>
      </c>
      <c r="V1115" s="281" t="s">
        <v>6218</v>
      </c>
      <c r="W1115" s="281" t="s">
        <v>6268</v>
      </c>
      <c r="Y1115" s="336">
        <v>1</v>
      </c>
      <c r="Z1115" s="336">
        <v>1</v>
      </c>
      <c r="AA1115" s="336">
        <v>1</v>
      </c>
      <c r="AB1115" s="98">
        <f>SUM(Y1115:AA1115)</f>
        <v>3</v>
      </c>
      <c r="AC1115" s="281" t="s">
        <v>6254</v>
      </c>
      <c r="AD1115" s="281" t="s">
        <v>10763</v>
      </c>
      <c r="AF1115" s="337">
        <v>1</v>
      </c>
      <c r="AG1115" s="337">
        <v>4</v>
      </c>
      <c r="AH1115" s="12">
        <f>SUM(AF1115:AG1115)</f>
        <v>5</v>
      </c>
      <c r="AJ1115" s="340">
        <v>6000</v>
      </c>
      <c r="AK1115" s="340">
        <v>4500</v>
      </c>
      <c r="AL1115" s="281" t="s">
        <v>8267</v>
      </c>
      <c r="AM1115" s="281" t="s">
        <v>6215</v>
      </c>
      <c r="AN1115" s="281" t="s">
        <v>6248</v>
      </c>
      <c r="AP1115" s="338">
        <v>3700</v>
      </c>
      <c r="AQ1115" s="113">
        <f t="shared" si="57"/>
        <v>85.890510491409799</v>
      </c>
      <c r="AR1115" s="338">
        <v>5750</v>
      </c>
      <c r="AS1115" s="141" t="s">
        <v>6223</v>
      </c>
      <c r="AT1115" s="338">
        <v>5000</v>
      </c>
      <c r="AU1115" s="338">
        <v>70000</v>
      </c>
      <c r="AV1115" s="338">
        <v>40000</v>
      </c>
      <c r="AX1115" s="281" t="s">
        <v>6215</v>
      </c>
      <c r="AY1115" s="281" t="s">
        <v>6215</v>
      </c>
      <c r="AZ1115" s="281" t="s">
        <v>6215</v>
      </c>
      <c r="BA1115" s="281" t="s">
        <v>6215</v>
      </c>
      <c r="BB1115" s="281" t="s">
        <v>6215</v>
      </c>
      <c r="BC1115" s="281" t="s">
        <v>9181</v>
      </c>
      <c r="BD1115" s="281" t="s">
        <v>6844</v>
      </c>
      <c r="BE1115" s="281" t="s">
        <v>6218</v>
      </c>
      <c r="BF1115" s="281" t="s">
        <v>6235</v>
      </c>
    </row>
    <row r="1116" spans="1:59" x14ac:dyDescent="0.35">
      <c r="A1116" s="98" t="s">
        <v>10538</v>
      </c>
      <c r="B1116" s="17">
        <v>45618.763831018521</v>
      </c>
      <c r="C1116" s="154" t="s">
        <v>3763</v>
      </c>
      <c r="D1116" s="154" t="s">
        <v>10593</v>
      </c>
      <c r="E1116" t="s">
        <v>442</v>
      </c>
      <c r="F1116" s="154" t="s">
        <v>6725</v>
      </c>
      <c r="G1116" s="154" t="s">
        <v>1245</v>
      </c>
      <c r="H1116" s="115">
        <v>2016</v>
      </c>
      <c r="I1116" s="154" t="s">
        <v>6294</v>
      </c>
      <c r="J1116" s="154" t="s">
        <v>6215</v>
      </c>
      <c r="K1116" s="154" t="s">
        <v>6216</v>
      </c>
      <c r="L1116" s="154" t="s">
        <v>6215</v>
      </c>
      <c r="M1116" s="154" t="s">
        <v>6267</v>
      </c>
      <c r="O1116" s="154" t="s">
        <v>6215</v>
      </c>
      <c r="Q1116" s="243">
        <v>100</v>
      </c>
      <c r="R1116" s="243">
        <v>100</v>
      </c>
      <c r="S1116" s="243">
        <f>Q1116+R1116</f>
        <v>200</v>
      </c>
      <c r="T1116" s="154" t="s">
        <v>6215</v>
      </c>
      <c r="U1116" s="154" t="s">
        <v>8150</v>
      </c>
      <c r="V1116" s="154" t="s">
        <v>6215</v>
      </c>
      <c r="W1116" s="154" t="s">
        <v>6219</v>
      </c>
      <c r="Y1116" s="244">
        <v>3</v>
      </c>
      <c r="Z1116" s="244">
        <v>3</v>
      </c>
      <c r="AA1116" s="244">
        <v>2</v>
      </c>
      <c r="AB1116" s="98">
        <f>SUM(Y1116:AA1116)</f>
        <v>8</v>
      </c>
      <c r="AC1116" s="154" t="s">
        <v>6246</v>
      </c>
      <c r="AD1116" s="154" t="s">
        <v>10594</v>
      </c>
      <c r="AF1116" s="315">
        <v>2</v>
      </c>
      <c r="AG1116" s="315">
        <v>4</v>
      </c>
      <c r="AH1116" s="12">
        <f>SUM(AF1116:AG1116)</f>
        <v>6</v>
      </c>
      <c r="AJ1116" s="316">
        <v>6000</v>
      </c>
      <c r="AK1116" s="316">
        <v>4000</v>
      </c>
      <c r="AL1116" s="154" t="s">
        <v>8251</v>
      </c>
      <c r="AM1116" s="154" t="s">
        <v>6215</v>
      </c>
      <c r="AN1116" s="154" t="s">
        <v>6262</v>
      </c>
      <c r="AP1116" s="316">
        <v>4000</v>
      </c>
      <c r="AQ1116" s="113">
        <f t="shared" si="57"/>
        <v>92.85460593665924</v>
      </c>
      <c r="AR1116" s="316">
        <v>6000</v>
      </c>
      <c r="AS1116" s="141" t="s">
        <v>6223</v>
      </c>
      <c r="AT1116" s="316">
        <v>8000</v>
      </c>
      <c r="AU1116" s="316">
        <v>100000</v>
      </c>
      <c r="AV1116" s="316">
        <v>40000</v>
      </c>
      <c r="AX1116" s="154" t="s">
        <v>6215</v>
      </c>
      <c r="AY1116" s="154" t="s">
        <v>6215</v>
      </c>
      <c r="AZ1116" s="154" t="s">
        <v>6215</v>
      </c>
      <c r="BA1116" s="154" t="s">
        <v>6215</v>
      </c>
      <c r="BB1116" s="154" t="s">
        <v>6215</v>
      </c>
      <c r="BC1116" s="154" t="s">
        <v>10595</v>
      </c>
      <c r="BD1116" s="154" t="s">
        <v>10596</v>
      </c>
      <c r="BE1116" s="154" t="s">
        <v>6218</v>
      </c>
      <c r="BF1116" s="154" t="s">
        <v>6218</v>
      </c>
    </row>
    <row r="1117" spans="1:59" x14ac:dyDescent="0.35">
      <c r="A1117" s="98" t="s">
        <v>6939</v>
      </c>
      <c r="B1117" s="17">
        <v>45126.631527777776</v>
      </c>
      <c r="C1117" s="98" t="s">
        <v>7408</v>
      </c>
      <c r="D1117" s="98" t="s">
        <v>7409</v>
      </c>
      <c r="E1117" s="98" t="s">
        <v>230</v>
      </c>
      <c r="F1117" s="98" t="s">
        <v>6481</v>
      </c>
      <c r="G1117" s="98" t="s">
        <v>1245</v>
      </c>
      <c r="H1117" s="115">
        <v>2009</v>
      </c>
      <c r="I1117" s="98" t="s">
        <v>6214</v>
      </c>
      <c r="J1117" s="98" t="s">
        <v>6215</v>
      </c>
      <c r="K1117" s="98" t="s">
        <v>6216</v>
      </c>
      <c r="L1117" s="98" t="s">
        <v>6218</v>
      </c>
      <c r="M1117" s="98" t="s">
        <v>6231</v>
      </c>
      <c r="O1117" s="98" t="s">
        <v>6218</v>
      </c>
      <c r="S1117" s="107">
        <v>115</v>
      </c>
      <c r="T1117" s="98" t="s">
        <v>6215</v>
      </c>
      <c r="V1117" s="98" t="s">
        <v>6215</v>
      </c>
      <c r="W1117" s="98" t="s">
        <v>6268</v>
      </c>
      <c r="AB1117" s="98">
        <v>5</v>
      </c>
      <c r="AC1117" s="98" t="s">
        <v>6254</v>
      </c>
      <c r="AD1117" s="98" t="s">
        <v>7410</v>
      </c>
      <c r="AJ1117" s="18"/>
      <c r="AK1117" s="18"/>
      <c r="AM1117" s="98" t="s">
        <v>6215</v>
      </c>
      <c r="AN1117" s="98" t="s">
        <v>6616</v>
      </c>
      <c r="AP1117" s="268">
        <v>7500</v>
      </c>
      <c r="AQ1117" s="113">
        <f t="shared" si="57"/>
        <v>174.10238613123607</v>
      </c>
      <c r="AR1117" s="269">
        <v>9500</v>
      </c>
      <c r="AS1117" s="141" t="s">
        <v>6223</v>
      </c>
      <c r="AT1117" s="270">
        <v>70000</v>
      </c>
      <c r="AU1117" s="269">
        <v>210000</v>
      </c>
      <c r="AV1117" s="269">
        <v>180000</v>
      </c>
      <c r="AX1117" s="98" t="s">
        <v>6215</v>
      </c>
      <c r="AY1117" s="98" t="s">
        <v>6215</v>
      </c>
      <c r="AZ1117" s="98" t="s">
        <v>6215</v>
      </c>
      <c r="BA1117" s="98" t="s">
        <v>6215</v>
      </c>
      <c r="BB1117" s="98" t="s">
        <v>6218</v>
      </c>
      <c r="BD1117" s="98" t="s">
        <v>7411</v>
      </c>
      <c r="BF1117" s="98" t="s">
        <v>6235</v>
      </c>
      <c r="BG1117" s="98" t="s">
        <v>7412</v>
      </c>
    </row>
    <row r="1118" spans="1:59" x14ac:dyDescent="0.35">
      <c r="A1118" s="98" t="s">
        <v>7407</v>
      </c>
      <c r="B1118" s="17">
        <v>45014.642557870371</v>
      </c>
      <c r="C1118" s="98" t="s">
        <v>6443</v>
      </c>
      <c r="D1118" t="s">
        <v>6444</v>
      </c>
      <c r="E1118" s="141" t="s">
        <v>146</v>
      </c>
      <c r="F1118" s="98" t="s">
        <v>6213</v>
      </c>
      <c r="G1118" s="98" t="s">
        <v>1248</v>
      </c>
      <c r="H1118" s="115">
        <v>2009</v>
      </c>
      <c r="I1118" s="98" t="s">
        <v>6230</v>
      </c>
      <c r="J1118" s="98" t="s">
        <v>6215</v>
      </c>
      <c r="K1118" s="98" t="s">
        <v>6216</v>
      </c>
      <c r="L1118" s="98" t="s">
        <v>6215</v>
      </c>
      <c r="M1118" s="98" t="s">
        <v>6217</v>
      </c>
      <c r="O1118" s="98" t="s">
        <v>6215</v>
      </c>
      <c r="S1118" s="107">
        <v>150</v>
      </c>
      <c r="T1118" s="98" t="s">
        <v>6215</v>
      </c>
      <c r="V1118" s="98" t="s">
        <v>6215</v>
      </c>
      <c r="W1118" s="98" t="s">
        <v>6268</v>
      </c>
      <c r="AB1118" s="98">
        <v>10</v>
      </c>
      <c r="AC1118" s="98" t="s">
        <v>6220</v>
      </c>
      <c r="AD1118" s="98" t="s">
        <v>6445</v>
      </c>
      <c r="AJ1118" s="18"/>
      <c r="AK1118" s="18"/>
      <c r="AN1118" s="98" t="s">
        <v>6262</v>
      </c>
      <c r="AP1118" s="272">
        <v>6000</v>
      </c>
      <c r="AQ1118" s="113">
        <f t="shared" si="57"/>
        <v>139.28190890498885</v>
      </c>
      <c r="AR1118" s="273">
        <v>11000</v>
      </c>
      <c r="AS1118" s="141" t="s">
        <v>6223</v>
      </c>
      <c r="AT1118" s="267">
        <v>12000</v>
      </c>
      <c r="AU1118" s="273">
        <v>200000</v>
      </c>
      <c r="AV1118" s="273">
        <v>100000</v>
      </c>
      <c r="AX1118" s="98" t="s">
        <v>6215</v>
      </c>
      <c r="AY1118" s="98" t="s">
        <v>6215</v>
      </c>
      <c r="AZ1118" s="98" t="s">
        <v>6215</v>
      </c>
      <c r="BA1118" s="98" t="s">
        <v>6215</v>
      </c>
      <c r="BB1118" s="98" t="s">
        <v>6218</v>
      </c>
      <c r="BD1118" s="98" t="s">
        <v>6446</v>
      </c>
      <c r="BF1118" s="98" t="s">
        <v>6235</v>
      </c>
      <c r="BG1118" s="98" t="s">
        <v>6447</v>
      </c>
    </row>
    <row r="1119" spans="1:59" x14ac:dyDescent="0.35">
      <c r="A1119" s="98" t="s">
        <v>9393</v>
      </c>
      <c r="B1119" s="17">
        <v>45469.697824074072</v>
      </c>
      <c r="C1119" t="s">
        <v>2550</v>
      </c>
      <c r="D1119" t="s">
        <v>9531</v>
      </c>
      <c r="E1119" s="98" t="s">
        <v>14</v>
      </c>
      <c r="F1119" t="s">
        <v>6213</v>
      </c>
      <c r="G1119" t="s">
        <v>1245</v>
      </c>
      <c r="H1119" s="115">
        <v>2022</v>
      </c>
      <c r="I1119" t="s">
        <v>6230</v>
      </c>
      <c r="J1119" t="s">
        <v>6215</v>
      </c>
      <c r="K1119" t="s">
        <v>6216</v>
      </c>
      <c r="L1119" t="s">
        <v>6218</v>
      </c>
      <c r="M1119" t="s">
        <v>6231</v>
      </c>
      <c r="O1119" t="s">
        <v>6215</v>
      </c>
      <c r="P1119"/>
      <c r="Q1119" s="107">
        <v>100</v>
      </c>
      <c r="R1119" s="107">
        <v>130</v>
      </c>
      <c r="S1119" s="107">
        <f>SUM(Q1119:R1119)</f>
        <v>230</v>
      </c>
      <c r="T1119" s="98" t="s">
        <v>6215</v>
      </c>
      <c r="U1119" t="s">
        <v>6474</v>
      </c>
      <c r="V1119" t="s">
        <v>6218</v>
      </c>
      <c r="W1119" t="s">
        <v>6219</v>
      </c>
      <c r="Y1119" s="98">
        <v>4</v>
      </c>
      <c r="Z1119" s="98">
        <v>4</v>
      </c>
      <c r="AA1119" s="98">
        <v>2</v>
      </c>
      <c r="AB1119" s="98">
        <f>SUM(Y1119:AA1119)</f>
        <v>10</v>
      </c>
      <c r="AC1119" t="s">
        <v>6220</v>
      </c>
      <c r="AD1119" t="s">
        <v>9532</v>
      </c>
      <c r="AF1119" s="12">
        <v>2</v>
      </c>
      <c r="AG1119" s="12">
        <v>8</v>
      </c>
      <c r="AH1119" s="12">
        <f>AF1119+AG1119</f>
        <v>10</v>
      </c>
      <c r="AJ1119" s="238">
        <v>12000</v>
      </c>
      <c r="AK1119" s="238">
        <v>8000</v>
      </c>
      <c r="AL1119" t="s">
        <v>8267</v>
      </c>
      <c r="AM1119" t="s">
        <v>6215</v>
      </c>
      <c r="AN1119" t="s">
        <v>6262</v>
      </c>
      <c r="AP1119" s="238">
        <v>5000</v>
      </c>
      <c r="AQ1119" s="113">
        <f t="shared" si="57"/>
        <v>116.06825742082405</v>
      </c>
      <c r="AR1119" s="238">
        <v>7500</v>
      </c>
      <c r="AS1119" s="141" t="s">
        <v>6223</v>
      </c>
      <c r="AT1119" s="282">
        <v>20000</v>
      </c>
      <c r="AU1119" s="283">
        <v>250000</v>
      </c>
      <c r="AV1119" s="283">
        <v>100000</v>
      </c>
      <c r="AX1119" t="s">
        <v>6215</v>
      </c>
      <c r="AY1119" t="s">
        <v>6215</v>
      </c>
      <c r="AZ1119" t="s">
        <v>6215</v>
      </c>
      <c r="BA1119" t="s">
        <v>6215</v>
      </c>
      <c r="BB1119" t="s">
        <v>6218</v>
      </c>
      <c r="BC1119" t="s">
        <v>9533</v>
      </c>
      <c r="BD1119" t="s">
        <v>9534</v>
      </c>
      <c r="BE1119" t="s">
        <v>6218</v>
      </c>
      <c r="BF1119" t="s">
        <v>9535</v>
      </c>
    </row>
    <row r="1120" spans="1:59" x14ac:dyDescent="0.35">
      <c r="A1120" s="98" t="s">
        <v>11140</v>
      </c>
      <c r="B1120" s="117">
        <v>45750.681585648148</v>
      </c>
      <c r="C1120" s="98" t="s">
        <v>5014</v>
      </c>
      <c r="D1120" s="98" t="s">
        <v>11175</v>
      </c>
      <c r="E1120" s="244" t="s">
        <v>2692</v>
      </c>
      <c r="F1120" s="98" t="s">
        <v>9802</v>
      </c>
      <c r="G1120" s="98" t="s">
        <v>1248</v>
      </c>
      <c r="H1120" s="98">
        <v>2015</v>
      </c>
      <c r="I1120" s="98" t="s">
        <v>6294</v>
      </c>
      <c r="J1120" s="98" t="s">
        <v>6215</v>
      </c>
      <c r="K1120" s="98" t="s">
        <v>6245</v>
      </c>
      <c r="L1120" s="98" t="s">
        <v>6215</v>
      </c>
      <c r="M1120" s="98" t="s">
        <v>6267</v>
      </c>
      <c r="O1120" s="98" t="s">
        <v>6218</v>
      </c>
      <c r="Q1120" s="129">
        <v>86.399999999999991</v>
      </c>
      <c r="R1120" s="129">
        <v>93.600000000000009</v>
      </c>
      <c r="S1120" s="107">
        <v>180</v>
      </c>
      <c r="T1120" s="98" t="s">
        <v>6215</v>
      </c>
      <c r="U1120" s="98" t="s">
        <v>8150</v>
      </c>
      <c r="V1120" s="98" t="s">
        <v>6215</v>
      </c>
      <c r="W1120" s="98" t="s">
        <v>6219</v>
      </c>
      <c r="Y1120" s="98" t="s">
        <v>6992</v>
      </c>
      <c r="Z1120" s="98" t="s">
        <v>6992</v>
      </c>
      <c r="AA1120" s="98" t="s">
        <v>6944</v>
      </c>
      <c r="AB1120" s="98">
        <f>Y1120+Z1120+AA1120</f>
        <v>5</v>
      </c>
      <c r="AC1120" s="154" t="s">
        <v>6220</v>
      </c>
      <c r="AD1120" s="154" t="s">
        <v>11176</v>
      </c>
      <c r="AF1120" s="12" t="s">
        <v>6630</v>
      </c>
      <c r="AG1120" s="12" t="s">
        <v>7755</v>
      </c>
      <c r="AH1120" s="12">
        <f>AF1120+AG1120</f>
        <v>11</v>
      </c>
      <c r="AJ1120" s="352" t="s">
        <v>11154</v>
      </c>
      <c r="AK1120" s="12" t="s">
        <v>11137</v>
      </c>
      <c r="AL1120" s="98" t="s">
        <v>8449</v>
      </c>
      <c r="AM1120" s="98" t="s">
        <v>6215</v>
      </c>
      <c r="AN1120" s="98" t="s">
        <v>6233</v>
      </c>
      <c r="AP1120" s="315">
        <v>2500</v>
      </c>
      <c r="AQ1120" s="113">
        <f t="shared" si="57"/>
        <v>58.034128710412027</v>
      </c>
      <c r="AR1120" s="315">
        <v>3400</v>
      </c>
      <c r="AS1120" s="154" t="s">
        <v>6223</v>
      </c>
      <c r="AT1120" s="12" t="s">
        <v>11177</v>
      </c>
      <c r="AU1120" s="284" t="s">
        <v>11158</v>
      </c>
      <c r="AV1120" s="12" t="s">
        <v>11178</v>
      </c>
      <c r="AX1120" s="98" t="s">
        <v>6215</v>
      </c>
      <c r="AY1120" s="98" t="s">
        <v>6215</v>
      </c>
      <c r="AZ1120" s="98" t="s">
        <v>6215</v>
      </c>
      <c r="BA1120" s="98" t="s">
        <v>6215</v>
      </c>
      <c r="BB1120" s="98" t="s">
        <v>6215</v>
      </c>
      <c r="BC1120" s="98" t="s">
        <v>6218</v>
      </c>
      <c r="BD1120" s="98" t="s">
        <v>10863</v>
      </c>
      <c r="BE1120" s="98" t="s">
        <v>6218</v>
      </c>
      <c r="BF1120" s="98" t="s">
        <v>8990</v>
      </c>
    </row>
    <row r="1121" spans="1:59" x14ac:dyDescent="0.35">
      <c r="A1121" s="98" t="s">
        <v>10794</v>
      </c>
      <c r="B1121" s="334">
        <v>45682.460497685184</v>
      </c>
      <c r="C1121" s="281" t="s">
        <v>4142</v>
      </c>
      <c r="D1121" s="281" t="s">
        <v>10781</v>
      </c>
      <c r="E1121" s="244" t="s">
        <v>2692</v>
      </c>
      <c r="F1121" s="281" t="s">
        <v>9802</v>
      </c>
      <c r="G1121" s="281" t="s">
        <v>1245</v>
      </c>
      <c r="H1121" s="335">
        <v>2018</v>
      </c>
      <c r="I1121" s="281" t="s">
        <v>6294</v>
      </c>
      <c r="J1121" s="281" t="s">
        <v>6215</v>
      </c>
      <c r="K1121" s="281" t="s">
        <v>6216</v>
      </c>
      <c r="L1121" s="281" t="s">
        <v>6215</v>
      </c>
      <c r="M1121" s="281" t="s">
        <v>6267</v>
      </c>
      <c r="O1121" s="281" t="s">
        <v>6215</v>
      </c>
      <c r="Q1121" s="319">
        <v>55</v>
      </c>
      <c r="R1121" s="319">
        <v>98</v>
      </c>
      <c r="S1121" s="319">
        <f>Q1121+R1121</f>
        <v>153</v>
      </c>
      <c r="T1121" s="281" t="s">
        <v>6215</v>
      </c>
      <c r="U1121" s="281" t="s">
        <v>6474</v>
      </c>
      <c r="V1121" s="281" t="s">
        <v>6215</v>
      </c>
      <c r="W1121" s="281" t="s">
        <v>6219</v>
      </c>
      <c r="Y1121" s="336">
        <v>2</v>
      </c>
      <c r="Z1121" s="336">
        <v>2</v>
      </c>
      <c r="AA1121" s="336">
        <v>3</v>
      </c>
      <c r="AB1121" s="98">
        <f>SUM(Y1121:AA1121)</f>
        <v>7</v>
      </c>
      <c r="AC1121" s="281" t="s">
        <v>6220</v>
      </c>
      <c r="AD1121" s="281" t="s">
        <v>10782</v>
      </c>
      <c r="AF1121" s="337">
        <v>4</v>
      </c>
      <c r="AG1121" s="337">
        <v>5</v>
      </c>
      <c r="AH1121" s="12">
        <f>SUM(AF1121:AG1121)</f>
        <v>9</v>
      </c>
      <c r="AJ1121" s="338">
        <v>10000</v>
      </c>
      <c r="AK1121" s="338">
        <v>8000</v>
      </c>
      <c r="AL1121" s="281" t="s">
        <v>7392</v>
      </c>
      <c r="AM1121" s="281" t="s">
        <v>6215</v>
      </c>
      <c r="AN1121" s="281" t="s">
        <v>6262</v>
      </c>
      <c r="AP1121" s="338">
        <v>5500</v>
      </c>
      <c r="AQ1121" s="113">
        <f t="shared" si="57"/>
        <v>127.67508316290645</v>
      </c>
      <c r="AR1121" s="338">
        <v>8000</v>
      </c>
      <c r="AS1121" s="141" t="s">
        <v>6223</v>
      </c>
      <c r="AT1121" s="338">
        <v>972500</v>
      </c>
      <c r="AU1121" s="338">
        <v>300000</v>
      </c>
      <c r="AV1121" s="338">
        <v>672500</v>
      </c>
      <c r="AX1121" s="281" t="s">
        <v>6215</v>
      </c>
      <c r="AY1121" s="281" t="s">
        <v>6215</v>
      </c>
      <c r="AZ1121" s="281" t="s">
        <v>6218</v>
      </c>
      <c r="BA1121" s="281" t="s">
        <v>6215</v>
      </c>
      <c r="BB1121" s="281" t="s">
        <v>6218</v>
      </c>
      <c r="BC1121" s="281" t="s">
        <v>7311</v>
      </c>
      <c r="BD1121" s="281" t="s">
        <v>10783</v>
      </c>
      <c r="BE1121" s="281" t="s">
        <v>6218</v>
      </c>
      <c r="BF1121" s="281" t="s">
        <v>7311</v>
      </c>
    </row>
    <row r="1122" spans="1:59" x14ac:dyDescent="0.35">
      <c r="A1122" s="98" t="s">
        <v>9093</v>
      </c>
      <c r="B1122" s="17">
        <v>45394.777546296296</v>
      </c>
      <c r="C1122" t="s">
        <v>9088</v>
      </c>
      <c r="D1122" t="s">
        <v>9089</v>
      </c>
      <c r="E1122" s="98" t="s">
        <v>14</v>
      </c>
      <c r="F1122" t="s">
        <v>6213</v>
      </c>
      <c r="G1122" t="s">
        <v>1245</v>
      </c>
      <c r="H1122" s="115">
        <v>2017</v>
      </c>
      <c r="I1122" t="s">
        <v>6214</v>
      </c>
      <c r="J1122" t="s">
        <v>6215</v>
      </c>
      <c r="K1122" t="s">
        <v>6216</v>
      </c>
      <c r="L1122" t="s">
        <v>6215</v>
      </c>
      <c r="M1122" t="s">
        <v>6217</v>
      </c>
      <c r="O1122" t="s">
        <v>6218</v>
      </c>
      <c r="S1122" s="107">
        <v>150</v>
      </c>
      <c r="T1122" s="98" t="s">
        <v>6215</v>
      </c>
      <c r="U1122" t="s">
        <v>7390</v>
      </c>
      <c r="V1122" t="s">
        <v>6218</v>
      </c>
      <c r="W1122" t="s">
        <v>6219</v>
      </c>
      <c r="Y1122" s="98">
        <v>1</v>
      </c>
      <c r="Z1122" s="98">
        <v>1</v>
      </c>
      <c r="AA1122" s="98">
        <v>1</v>
      </c>
      <c r="AB1122" s="98">
        <f>SUM(Y1122:AA1122)</f>
        <v>3</v>
      </c>
      <c r="AC1122" t="s">
        <v>6254</v>
      </c>
      <c r="AD1122" t="s">
        <v>9090</v>
      </c>
      <c r="AF1122" s="12">
        <v>2</v>
      </c>
      <c r="AG1122" s="12">
        <v>9</v>
      </c>
      <c r="AH1122" s="12">
        <f>SUM(AF1122:AG1122)</f>
        <v>11</v>
      </c>
      <c r="AJ1122" s="238">
        <v>15000</v>
      </c>
      <c r="AK1122" s="238">
        <v>9000</v>
      </c>
      <c r="AL1122" t="s">
        <v>7392</v>
      </c>
      <c r="AM1122" t="s">
        <v>6215</v>
      </c>
      <c r="AN1122" t="s">
        <v>6262</v>
      </c>
      <c r="AP1122" s="238">
        <v>3800</v>
      </c>
      <c r="AQ1122" s="113">
        <f t="shared" si="57"/>
        <v>88.211875639826275</v>
      </c>
      <c r="AR1122" s="238">
        <v>4000</v>
      </c>
      <c r="AS1122" s="141" t="s">
        <v>6223</v>
      </c>
      <c r="AT1122" s="307">
        <v>2000</v>
      </c>
      <c r="AU1122" s="238">
        <v>200000</v>
      </c>
      <c r="AV1122" s="238">
        <v>153000</v>
      </c>
      <c r="AX1122" t="s">
        <v>6215</v>
      </c>
      <c r="AY1122" t="s">
        <v>6215</v>
      </c>
      <c r="AZ1122" t="s">
        <v>6215</v>
      </c>
      <c r="BA1122" t="s">
        <v>6215</v>
      </c>
      <c r="BB1122" t="s">
        <v>6215</v>
      </c>
      <c r="BC1122" t="s">
        <v>9091</v>
      </c>
      <c r="BD1122" t="s">
        <v>9092</v>
      </c>
      <c r="BE1122" t="s">
        <v>6218</v>
      </c>
      <c r="BF1122" t="s">
        <v>6299</v>
      </c>
    </row>
    <row r="1123" spans="1:59" x14ac:dyDescent="0.35">
      <c r="A1123" s="98" t="s">
        <v>9439</v>
      </c>
      <c r="B1123" s="17">
        <v>45454.747627314813</v>
      </c>
      <c r="C1123" t="s">
        <v>4020</v>
      </c>
      <c r="D1123" t="s">
        <v>9314</v>
      </c>
      <c r="E1123" s="98" t="s">
        <v>237</v>
      </c>
      <c r="F1123" t="s">
        <v>6394</v>
      </c>
      <c r="G1123" t="s">
        <v>1245</v>
      </c>
      <c r="H1123" s="115">
        <v>2013</v>
      </c>
      <c r="I1123" t="s">
        <v>6230</v>
      </c>
      <c r="J1123" t="s">
        <v>6215</v>
      </c>
      <c r="K1123" t="s">
        <v>6216</v>
      </c>
      <c r="L1123" t="s">
        <v>6218</v>
      </c>
      <c r="M1123" t="s">
        <v>6231</v>
      </c>
      <c r="O1123" t="s">
        <v>6215</v>
      </c>
      <c r="P1123"/>
      <c r="S1123" s="107">
        <v>160</v>
      </c>
      <c r="T1123" s="98" t="s">
        <v>6215</v>
      </c>
      <c r="U1123" t="s">
        <v>7390</v>
      </c>
      <c r="V1123" t="s">
        <v>6218</v>
      </c>
      <c r="W1123" t="s">
        <v>6268</v>
      </c>
      <c r="Y1123" s="98">
        <v>2</v>
      </c>
      <c r="Z1123" s="98">
        <v>2</v>
      </c>
      <c r="AA1123" s="98">
        <v>0</v>
      </c>
      <c r="AB1123" s="98">
        <f>SUM(Y1123:AA1123)</f>
        <v>4</v>
      </c>
      <c r="AC1123" t="s">
        <v>6220</v>
      </c>
      <c r="AD1123" t="s">
        <v>9234</v>
      </c>
      <c r="AF1123" s="12">
        <v>0</v>
      </c>
      <c r="AG1123" s="12">
        <v>8</v>
      </c>
      <c r="AH1123" s="12">
        <f>AF1123+AG1123</f>
        <v>8</v>
      </c>
      <c r="AJ1123" s="238">
        <v>20000</v>
      </c>
      <c r="AK1123" s="238">
        <v>10000</v>
      </c>
      <c r="AL1123" t="s">
        <v>8267</v>
      </c>
      <c r="AM1123" t="s">
        <v>6215</v>
      </c>
      <c r="AN1123" t="s">
        <v>6262</v>
      </c>
      <c r="AP1123" s="238">
        <v>4100</v>
      </c>
      <c r="AQ1123" s="113">
        <f t="shared" si="57"/>
        <v>95.175971085075716</v>
      </c>
      <c r="AR1123" s="238">
        <v>4700</v>
      </c>
      <c r="AS1123" s="141" t="s">
        <v>6223</v>
      </c>
      <c r="AT1123" s="282">
        <v>2000</v>
      </c>
      <c r="AU1123" s="283">
        <v>200000</v>
      </c>
      <c r="AV1123" s="283">
        <v>120000</v>
      </c>
      <c r="AX1123" t="s">
        <v>6215</v>
      </c>
      <c r="AY1123" t="s">
        <v>6215</v>
      </c>
      <c r="AZ1123" t="s">
        <v>6215</v>
      </c>
      <c r="BA1123" t="s">
        <v>6215</v>
      </c>
      <c r="BB1123" t="s">
        <v>6215</v>
      </c>
      <c r="BC1123" t="s">
        <v>9315</v>
      </c>
      <c r="BD1123" t="s">
        <v>9316</v>
      </c>
      <c r="BE1123" t="s">
        <v>6218</v>
      </c>
      <c r="BF1123" t="s">
        <v>6760</v>
      </c>
    </row>
    <row r="1124" spans="1:59" x14ac:dyDescent="0.35">
      <c r="A1124" s="98" t="s">
        <v>6442</v>
      </c>
      <c r="B1124" s="17">
        <v>45098.450300925928</v>
      </c>
      <c r="C1124" s="242" t="s">
        <v>11798</v>
      </c>
      <c r="D1124" s="242" t="s">
        <v>7030</v>
      </c>
      <c r="E1124" s="244" t="s">
        <v>14</v>
      </c>
      <c r="F1124" s="242" t="s">
        <v>6213</v>
      </c>
      <c r="G1124" s="242" t="s">
        <v>1245</v>
      </c>
      <c r="H1124" s="115">
        <v>2003</v>
      </c>
      <c r="I1124" s="98" t="s">
        <v>6230</v>
      </c>
      <c r="J1124" s="98" t="s">
        <v>6215</v>
      </c>
      <c r="K1124" s="98" t="s">
        <v>6245</v>
      </c>
      <c r="L1124" s="98" t="s">
        <v>6215</v>
      </c>
      <c r="M1124" s="98" t="s">
        <v>6217</v>
      </c>
      <c r="O1124" s="98" t="s">
        <v>6215</v>
      </c>
      <c r="Q1124" s="107">
        <v>290</v>
      </c>
      <c r="R1124" s="107">
        <v>300</v>
      </c>
      <c r="S1124" s="107">
        <f>SUM(Q1124:R1124)</f>
        <v>590</v>
      </c>
      <c r="T1124" s="98" t="s">
        <v>6215</v>
      </c>
      <c r="V1124" s="98" t="s">
        <v>6215</v>
      </c>
      <c r="W1124" s="98" t="s">
        <v>6219</v>
      </c>
      <c r="AB1124" s="98">
        <v>13</v>
      </c>
      <c r="AC1124" s="98" t="s">
        <v>6220</v>
      </c>
      <c r="AD1124" s="98" t="s">
        <v>6695</v>
      </c>
      <c r="AJ1124" s="18"/>
      <c r="AK1124" s="18"/>
      <c r="AN1124" s="98" t="s">
        <v>6233</v>
      </c>
      <c r="AP1124" s="264">
        <v>8000</v>
      </c>
      <c r="AQ1124" s="113">
        <f t="shared" si="57"/>
        <v>185.70921187331848</v>
      </c>
      <c r="AR1124" s="18">
        <v>9000</v>
      </c>
      <c r="AS1124" s="141" t="s">
        <v>6223</v>
      </c>
      <c r="AT1124" s="96"/>
      <c r="AU1124" s="18">
        <v>150000</v>
      </c>
      <c r="AV1124" s="18"/>
      <c r="AX1124" s="98" t="s">
        <v>6215</v>
      </c>
      <c r="AY1124" s="98" t="s">
        <v>6215</v>
      </c>
      <c r="AZ1124" s="98" t="s">
        <v>6215</v>
      </c>
      <c r="BA1124" s="98" t="s">
        <v>6215</v>
      </c>
      <c r="BB1124" s="98" t="s">
        <v>6218</v>
      </c>
      <c r="BD1124" s="98" t="s">
        <v>7031</v>
      </c>
      <c r="BF1124" s="98" t="s">
        <v>6235</v>
      </c>
      <c r="BG1124" s="98" t="s">
        <v>7032</v>
      </c>
    </row>
    <row r="1125" spans="1:59" x14ac:dyDescent="0.35">
      <c r="A1125" s="98" t="s">
        <v>11507</v>
      </c>
      <c r="B1125" s="117">
        <v>45833.496053240742</v>
      </c>
      <c r="C1125" s="154" t="s">
        <v>5294</v>
      </c>
      <c r="D1125" s="154" t="s">
        <v>9802</v>
      </c>
      <c r="E1125" t="s">
        <v>2692</v>
      </c>
      <c r="F1125" s="154" t="s">
        <v>9802</v>
      </c>
      <c r="G1125" s="154" t="s">
        <v>1245</v>
      </c>
      <c r="H1125" s="115">
        <v>2019</v>
      </c>
      <c r="I1125" s="154" t="s">
        <v>6294</v>
      </c>
      <c r="J1125" s="154" t="s">
        <v>6215</v>
      </c>
      <c r="K1125" s="154" t="s">
        <v>6216</v>
      </c>
      <c r="L1125" s="154" t="s">
        <v>6218</v>
      </c>
      <c r="M1125" s="154" t="s">
        <v>6267</v>
      </c>
      <c r="O1125" s="154" t="s">
        <v>6218</v>
      </c>
      <c r="Q1125" s="129">
        <v>34</v>
      </c>
      <c r="R1125" s="129">
        <v>30</v>
      </c>
      <c r="S1125" s="129">
        <v>64</v>
      </c>
      <c r="T1125" s="154" t="s">
        <v>6215</v>
      </c>
      <c r="U1125" s="154" t="s">
        <v>6474</v>
      </c>
      <c r="V1125" s="154" t="s">
        <v>6218</v>
      </c>
      <c r="W1125" s="154" t="s">
        <v>6219</v>
      </c>
      <c r="Y1125" s="244">
        <v>2</v>
      </c>
      <c r="Z1125" s="244">
        <v>2</v>
      </c>
      <c r="AA1125" s="244">
        <v>1</v>
      </c>
      <c r="AB1125" s="244">
        <v>5</v>
      </c>
      <c r="AC1125" s="154" t="s">
        <v>6220</v>
      </c>
      <c r="AD1125" s="154" t="s">
        <v>7993</v>
      </c>
      <c r="AF1125" s="154">
        <v>1</v>
      </c>
      <c r="AG1125" s="12">
        <v>4</v>
      </c>
      <c r="AH1125" s="12">
        <v>5</v>
      </c>
      <c r="AJ1125" s="154">
        <v>10000</v>
      </c>
      <c r="AK1125" s="154">
        <v>10000</v>
      </c>
      <c r="AL1125" s="154" t="s">
        <v>7392</v>
      </c>
      <c r="AM1125" s="154" t="s">
        <v>6215</v>
      </c>
      <c r="AN1125" s="154" t="s">
        <v>6262</v>
      </c>
      <c r="AP1125" s="154">
        <v>7500</v>
      </c>
      <c r="AQ1125" s="113">
        <f t="shared" si="57"/>
        <v>174.10238613123607</v>
      </c>
      <c r="AR1125" s="154">
        <v>9000</v>
      </c>
      <c r="AS1125" s="154" t="s">
        <v>6223</v>
      </c>
      <c r="AT1125" s="154">
        <v>972500</v>
      </c>
      <c r="AU1125" s="154">
        <v>300000</v>
      </c>
      <c r="AV1125" s="154">
        <v>672500</v>
      </c>
      <c r="AX1125" s="154" t="s">
        <v>6215</v>
      </c>
      <c r="AY1125" s="154" t="s">
        <v>6215</v>
      </c>
      <c r="AZ1125" s="154" t="s">
        <v>6218</v>
      </c>
      <c r="BA1125" s="154" t="s">
        <v>6215</v>
      </c>
      <c r="BB1125" s="154" t="s">
        <v>6215</v>
      </c>
      <c r="BC1125" s="154" t="s">
        <v>7311</v>
      </c>
      <c r="BD1125" s="154" t="s">
        <v>6774</v>
      </c>
      <c r="BE1125" s="154" t="s">
        <v>6215</v>
      </c>
      <c r="BF1125" s="154" t="s">
        <v>7311</v>
      </c>
    </row>
    <row r="1126" spans="1:59" x14ac:dyDescent="0.35">
      <c r="A1126" s="98" t="s">
        <v>10774</v>
      </c>
      <c r="B1126" s="334">
        <v>45677.674884259257</v>
      </c>
      <c r="C1126" s="281" t="s">
        <v>10765</v>
      </c>
      <c r="D1126" s="281" t="s">
        <v>10766</v>
      </c>
      <c r="E1126" s="244" t="s">
        <v>913</v>
      </c>
      <c r="F1126" s="281" t="s">
        <v>6725</v>
      </c>
      <c r="G1126" s="281" t="s">
        <v>1245</v>
      </c>
      <c r="H1126" s="335">
        <v>2014</v>
      </c>
      <c r="I1126" s="281" t="s">
        <v>6214</v>
      </c>
      <c r="J1126" s="281" t="s">
        <v>6215</v>
      </c>
      <c r="K1126" s="281" t="s">
        <v>6216</v>
      </c>
      <c r="L1126" s="281" t="s">
        <v>6215</v>
      </c>
      <c r="M1126" s="281" t="s">
        <v>6267</v>
      </c>
      <c r="O1126" s="281" t="s">
        <v>6215</v>
      </c>
      <c r="Q1126" s="319">
        <v>82</v>
      </c>
      <c r="R1126" s="319">
        <v>78</v>
      </c>
      <c r="S1126" s="319">
        <f>Q1126+R1126</f>
        <v>160</v>
      </c>
      <c r="T1126" s="281" t="s">
        <v>6215</v>
      </c>
      <c r="U1126" s="281" t="s">
        <v>7390</v>
      </c>
      <c r="V1126" s="281" t="s">
        <v>6215</v>
      </c>
      <c r="W1126" s="281" t="s">
        <v>6268</v>
      </c>
      <c r="Y1126" s="336">
        <v>3</v>
      </c>
      <c r="Z1126" s="336">
        <v>3</v>
      </c>
      <c r="AA1126" s="336">
        <v>3</v>
      </c>
      <c r="AB1126" s="98">
        <f>SUM(Y1126:AA1126)</f>
        <v>9</v>
      </c>
      <c r="AC1126" s="281" t="s">
        <v>6220</v>
      </c>
      <c r="AD1126" s="281" t="s">
        <v>10767</v>
      </c>
      <c r="AF1126" s="337">
        <v>4</v>
      </c>
      <c r="AG1126" s="337">
        <v>6</v>
      </c>
      <c r="AH1126" s="12">
        <f>SUM(AF1126:AG1126)</f>
        <v>10</v>
      </c>
      <c r="AJ1126" s="338">
        <v>10000</v>
      </c>
      <c r="AK1126" s="338">
        <v>4000</v>
      </c>
      <c r="AL1126" s="281" t="s">
        <v>7392</v>
      </c>
      <c r="AM1126" s="281" t="s">
        <v>6215</v>
      </c>
      <c r="AN1126" s="281" t="s">
        <v>6262</v>
      </c>
      <c r="AP1126" s="338">
        <v>5000</v>
      </c>
      <c r="AQ1126" s="113">
        <f t="shared" si="57"/>
        <v>116.06825742082405</v>
      </c>
      <c r="AR1126" s="338">
        <v>10000</v>
      </c>
      <c r="AS1126" s="141" t="s">
        <v>6223</v>
      </c>
      <c r="AT1126" s="338">
        <v>10000</v>
      </c>
      <c r="AU1126" s="338">
        <v>60000</v>
      </c>
      <c r="AV1126" s="338">
        <v>25000</v>
      </c>
      <c r="AX1126" s="281" t="s">
        <v>6215</v>
      </c>
      <c r="AY1126" s="281" t="s">
        <v>6215</v>
      </c>
      <c r="AZ1126" s="281" t="s">
        <v>6215</v>
      </c>
      <c r="BA1126" s="281" t="s">
        <v>6215</v>
      </c>
      <c r="BB1126" s="281" t="s">
        <v>6215</v>
      </c>
      <c r="BC1126" s="281" t="s">
        <v>10768</v>
      </c>
      <c r="BD1126" s="281" t="s">
        <v>9889</v>
      </c>
      <c r="BE1126" s="281" t="s">
        <v>6218</v>
      </c>
      <c r="BF1126" s="281" t="s">
        <v>6845</v>
      </c>
    </row>
    <row r="1127" spans="1:59" x14ac:dyDescent="0.35">
      <c r="A1127" s="98" t="s">
        <v>7029</v>
      </c>
      <c r="B1127" s="17">
        <v>45101.470810185187</v>
      </c>
      <c r="C1127" s="98" t="s">
        <v>949</v>
      </c>
      <c r="D1127" s="242" t="s">
        <v>7084</v>
      </c>
      <c r="E1127" s="98" t="s">
        <v>786</v>
      </c>
      <c r="F1127" s="242" t="s">
        <v>6689</v>
      </c>
      <c r="G1127" s="242" t="s">
        <v>1248</v>
      </c>
      <c r="H1127" s="115">
        <v>2010</v>
      </c>
      <c r="I1127" s="98" t="s">
        <v>6294</v>
      </c>
      <c r="J1127" s="98" t="s">
        <v>6215</v>
      </c>
      <c r="K1127" s="98" t="s">
        <v>6216</v>
      </c>
      <c r="L1127" s="98" t="s">
        <v>6215</v>
      </c>
      <c r="M1127" s="98" t="s">
        <v>6267</v>
      </c>
      <c r="O1127" s="98" t="s">
        <v>6218</v>
      </c>
      <c r="Q1127" s="107">
        <v>98</v>
      </c>
      <c r="R1127" s="107">
        <v>152</v>
      </c>
      <c r="S1127" s="107">
        <f>SUM(Q1127:R1127)</f>
        <v>250</v>
      </c>
      <c r="T1127" s="98" t="s">
        <v>6215</v>
      </c>
      <c r="V1127" s="98" t="s">
        <v>6215</v>
      </c>
      <c r="W1127" s="98" t="s">
        <v>6219</v>
      </c>
      <c r="AB1127" s="98">
        <v>7</v>
      </c>
      <c r="AC1127" s="98" t="s">
        <v>6220</v>
      </c>
      <c r="AD1127" s="98" t="s">
        <v>7085</v>
      </c>
      <c r="AJ1127" s="18"/>
      <c r="AK1127" s="18"/>
      <c r="AN1127" s="98" t="s">
        <v>6248</v>
      </c>
      <c r="AP1127" s="272">
        <v>7700</v>
      </c>
      <c r="AQ1127" s="113">
        <f t="shared" si="57"/>
        <v>178.74511642806903</v>
      </c>
      <c r="AR1127" s="273">
        <v>9700</v>
      </c>
      <c r="AS1127" s="141" t="s">
        <v>6223</v>
      </c>
      <c r="AT1127" s="274"/>
      <c r="AU1127" s="273">
        <v>300000</v>
      </c>
      <c r="AV1127" s="273"/>
      <c r="AX1127" s="98" t="s">
        <v>6218</v>
      </c>
      <c r="AY1127" s="98" t="s">
        <v>6215</v>
      </c>
      <c r="AZ1127" s="98" t="s">
        <v>6215</v>
      </c>
      <c r="BA1127" s="98" t="s">
        <v>6215</v>
      </c>
      <c r="BB1127" s="98" t="s">
        <v>6218</v>
      </c>
      <c r="BD1127" s="98" t="s">
        <v>7086</v>
      </c>
      <c r="BF1127" s="98" t="s">
        <v>7087</v>
      </c>
      <c r="BG1127" s="98" t="s">
        <v>7088</v>
      </c>
    </row>
    <row r="1128" spans="1:59" x14ac:dyDescent="0.35">
      <c r="A1128" s="98" t="s">
        <v>7083</v>
      </c>
      <c r="B1128" s="17">
        <v>45230</v>
      </c>
      <c r="C1128" s="141" t="s">
        <v>8217</v>
      </c>
      <c r="D1128" s="141" t="s">
        <v>8218</v>
      </c>
      <c r="E1128" s="141" t="s">
        <v>139</v>
      </c>
      <c r="F1128" s="141" t="s">
        <v>6213</v>
      </c>
      <c r="G1128" s="141" t="s">
        <v>1248</v>
      </c>
      <c r="H1128" s="115">
        <v>2019</v>
      </c>
      <c r="I1128" s="141" t="s">
        <v>6230</v>
      </c>
      <c r="J1128" s="141" t="s">
        <v>6215</v>
      </c>
      <c r="K1128" s="141" t="s">
        <v>6216</v>
      </c>
      <c r="L1128" s="141" t="s">
        <v>6215</v>
      </c>
      <c r="M1128" s="141" t="s">
        <v>6217</v>
      </c>
      <c r="N1128" s="141"/>
      <c r="O1128" s="141" t="s">
        <v>6218</v>
      </c>
      <c r="S1128" s="237">
        <v>245</v>
      </c>
      <c r="T1128" s="141" t="s">
        <v>6215</v>
      </c>
      <c r="U1128" s="141" t="s">
        <v>7390</v>
      </c>
      <c r="V1128" s="141" t="s">
        <v>6215</v>
      </c>
      <c r="W1128" s="141" t="s">
        <v>6268</v>
      </c>
      <c r="Y1128" s="98">
        <v>2</v>
      </c>
      <c r="Z1128" s="98">
        <v>2</v>
      </c>
      <c r="AA1128" s="98">
        <v>0</v>
      </c>
      <c r="AB1128" s="141">
        <v>4</v>
      </c>
      <c r="AC1128" s="141" t="s">
        <v>6220</v>
      </c>
      <c r="AD1128" s="141" t="s">
        <v>8219</v>
      </c>
      <c r="AJ1128" s="18"/>
      <c r="AK1128" s="18"/>
      <c r="AM1128" s="141" t="s">
        <v>6215</v>
      </c>
      <c r="AN1128" s="141" t="s">
        <v>6262</v>
      </c>
      <c r="AP1128" s="268">
        <v>3500</v>
      </c>
      <c r="AQ1128" s="113">
        <f t="shared" si="57"/>
        <v>81.247780194576833</v>
      </c>
      <c r="AR1128" s="269">
        <v>13000</v>
      </c>
      <c r="AS1128" s="141" t="s">
        <v>6223</v>
      </c>
      <c r="AT1128" s="266">
        <v>13000</v>
      </c>
      <c r="AU1128" s="269">
        <v>300000</v>
      </c>
      <c r="AV1128" s="269">
        <v>180000</v>
      </c>
      <c r="AX1128" s="141" t="s">
        <v>6215</v>
      </c>
      <c r="AY1128" s="141" t="s">
        <v>6215</v>
      </c>
      <c r="AZ1128" s="141" t="s">
        <v>6215</v>
      </c>
      <c r="BA1128" s="141" t="s">
        <v>6218</v>
      </c>
      <c r="BB1128" s="141" t="s">
        <v>6218</v>
      </c>
      <c r="BC1128" s="141" t="s">
        <v>8220</v>
      </c>
      <c r="BD1128" s="141" t="s">
        <v>8221</v>
      </c>
      <c r="BE1128" s="141" t="s">
        <v>6218</v>
      </c>
      <c r="BF1128" s="141" t="s">
        <v>6235</v>
      </c>
      <c r="BG1128" s="98" t="s">
        <v>8222</v>
      </c>
    </row>
    <row r="1129" spans="1:59" x14ac:dyDescent="0.35">
      <c r="A1129" s="98" t="s">
        <v>9654</v>
      </c>
      <c r="B1129" s="17">
        <v>45500.620173611111</v>
      </c>
      <c r="C1129" t="s">
        <v>9858</v>
      </c>
      <c r="D1129" t="s">
        <v>9859</v>
      </c>
      <c r="E1129" s="98" t="s">
        <v>32</v>
      </c>
      <c r="F1129" t="s">
        <v>6213</v>
      </c>
      <c r="G1129" t="s">
        <v>1245</v>
      </c>
      <c r="H1129" s="115">
        <v>2012</v>
      </c>
      <c r="I1129" t="s">
        <v>6230</v>
      </c>
      <c r="J1129" t="s">
        <v>6215</v>
      </c>
      <c r="K1129" t="s">
        <v>6216</v>
      </c>
      <c r="L1129" t="s">
        <v>6215</v>
      </c>
      <c r="M1129" t="s">
        <v>6217</v>
      </c>
      <c r="O1129" t="s">
        <v>6215</v>
      </c>
      <c r="S1129" s="107">
        <v>71</v>
      </c>
      <c r="T1129" s="98" t="s">
        <v>6215</v>
      </c>
      <c r="U1129" t="s">
        <v>7390</v>
      </c>
      <c r="V1129" t="s">
        <v>6218</v>
      </c>
      <c r="W1129" t="s">
        <v>6219</v>
      </c>
      <c r="Y1129" s="98">
        <v>1</v>
      </c>
      <c r="Z1129" s="98">
        <v>2</v>
      </c>
      <c r="AA1129" s="98">
        <v>1</v>
      </c>
      <c r="AB1129" s="98">
        <f>Y1129+Z1129+AA1129</f>
        <v>4</v>
      </c>
      <c r="AC1129" t="s">
        <v>6220</v>
      </c>
      <c r="AD1129" t="s">
        <v>9860</v>
      </c>
      <c r="AF1129" s="12">
        <v>1</v>
      </c>
      <c r="AG1129" s="12">
        <v>4</v>
      </c>
      <c r="AH1129" s="12">
        <f>AF1129+AG1129</f>
        <v>5</v>
      </c>
      <c r="AJ1129" s="238">
        <v>7000</v>
      </c>
      <c r="AK1129" s="238">
        <v>5000</v>
      </c>
      <c r="AL1129" t="s">
        <v>8267</v>
      </c>
      <c r="AM1129" t="s">
        <v>6215</v>
      </c>
      <c r="AN1129" t="s">
        <v>6262</v>
      </c>
      <c r="AP1129" s="238">
        <v>4000</v>
      </c>
      <c r="AQ1129" s="113">
        <f t="shared" si="57"/>
        <v>92.85460593665924</v>
      </c>
      <c r="AR1129" s="238">
        <v>6000</v>
      </c>
      <c r="AS1129" s="141" t="s">
        <v>6223</v>
      </c>
      <c r="AT1129" s="238">
        <v>4000</v>
      </c>
      <c r="AU1129" s="238">
        <v>100000</v>
      </c>
      <c r="AV1129" s="238">
        <v>60000</v>
      </c>
      <c r="AX1129" t="s">
        <v>6215</v>
      </c>
      <c r="AY1129" t="s">
        <v>6215</v>
      </c>
      <c r="AZ1129" t="s">
        <v>6215</v>
      </c>
      <c r="BA1129" t="s">
        <v>6215</v>
      </c>
      <c r="BB1129" t="s">
        <v>6215</v>
      </c>
      <c r="BC1129" t="s">
        <v>6774</v>
      </c>
      <c r="BD1129" t="s">
        <v>6774</v>
      </c>
      <c r="BE1129" t="s">
        <v>6218</v>
      </c>
      <c r="BF1129" t="s">
        <v>6218</v>
      </c>
    </row>
    <row r="1130" spans="1:59" x14ac:dyDescent="0.35">
      <c r="A1130" s="98" t="s">
        <v>11124</v>
      </c>
      <c r="B1130" s="117">
        <v>45772.773460648146</v>
      </c>
      <c r="C1130" s="98" t="s">
        <v>11776</v>
      </c>
      <c r="D1130" s="98" t="s">
        <v>11335</v>
      </c>
      <c r="E1130" s="244" t="s">
        <v>2861</v>
      </c>
      <c r="F1130" s="98" t="s">
        <v>6725</v>
      </c>
      <c r="G1130" s="98" t="s">
        <v>1245</v>
      </c>
      <c r="H1130" s="98">
        <v>2007</v>
      </c>
      <c r="I1130" s="98" t="s">
        <v>6214</v>
      </c>
      <c r="J1130" s="98" t="s">
        <v>6215</v>
      </c>
      <c r="K1130" s="98" t="s">
        <v>6216</v>
      </c>
      <c r="L1130" s="98" t="s">
        <v>6215</v>
      </c>
      <c r="M1130" s="98" t="s">
        <v>6267</v>
      </c>
      <c r="O1130" s="98" t="s">
        <v>6218</v>
      </c>
      <c r="Q1130" s="129">
        <v>102</v>
      </c>
      <c r="R1130" s="129">
        <v>140</v>
      </c>
      <c r="S1130" s="107">
        <v>242</v>
      </c>
      <c r="T1130" s="98" t="s">
        <v>6215</v>
      </c>
      <c r="U1130" s="98" t="s">
        <v>6474</v>
      </c>
      <c r="V1130" s="98" t="s">
        <v>6215</v>
      </c>
      <c r="W1130" s="98" t="s">
        <v>6268</v>
      </c>
      <c r="Y1130" s="98" t="s">
        <v>6992</v>
      </c>
      <c r="Z1130" s="98" t="s">
        <v>6992</v>
      </c>
      <c r="AA1130" s="98" t="s">
        <v>6992</v>
      </c>
      <c r="AB1130" s="98">
        <f>Y1130+Z1130+AA1130</f>
        <v>6</v>
      </c>
      <c r="AC1130" s="154" t="s">
        <v>6757</v>
      </c>
      <c r="AD1130" s="154" t="s">
        <v>11336</v>
      </c>
      <c r="AF1130" s="12" t="s">
        <v>6944</v>
      </c>
      <c r="AG1130" s="12" t="s">
        <v>8536</v>
      </c>
      <c r="AH1130" s="12">
        <f>AF1130+AG1130</f>
        <v>13</v>
      </c>
      <c r="AJ1130" s="352" t="s">
        <v>11337</v>
      </c>
      <c r="AK1130" s="12" t="s">
        <v>11167</v>
      </c>
      <c r="AL1130" s="98" t="s">
        <v>8267</v>
      </c>
      <c r="AM1130" s="98" t="s">
        <v>6215</v>
      </c>
      <c r="AN1130" s="98" t="s">
        <v>6262</v>
      </c>
      <c r="AP1130" s="315">
        <v>7000</v>
      </c>
      <c r="AQ1130" s="113">
        <f t="shared" si="57"/>
        <v>162.49556038915367</v>
      </c>
      <c r="AR1130" s="315">
        <v>8500</v>
      </c>
      <c r="AS1130" s="154" t="s">
        <v>6223</v>
      </c>
      <c r="AT1130" s="12" t="s">
        <v>11137</v>
      </c>
      <c r="AU1130" s="284" t="s">
        <v>11148</v>
      </c>
      <c r="AV1130" s="12" t="s">
        <v>11148</v>
      </c>
      <c r="AX1130" s="98" t="s">
        <v>6215</v>
      </c>
      <c r="AY1130" s="98" t="s">
        <v>6215</v>
      </c>
      <c r="AZ1130" s="98" t="s">
        <v>6215</v>
      </c>
      <c r="BA1130" s="98" t="s">
        <v>6215</v>
      </c>
      <c r="BB1130" s="98" t="s">
        <v>6215</v>
      </c>
      <c r="BC1130" s="98" t="s">
        <v>11176</v>
      </c>
      <c r="BD1130" s="98" t="s">
        <v>6325</v>
      </c>
      <c r="BE1130" s="98" t="s">
        <v>6218</v>
      </c>
      <c r="BF1130" s="98" t="s">
        <v>6571</v>
      </c>
    </row>
    <row r="1131" spans="1:59" x14ac:dyDescent="0.35">
      <c r="A1131" s="98" t="s">
        <v>11090</v>
      </c>
      <c r="B1131" s="117">
        <v>45745.593784722223</v>
      </c>
      <c r="C1131" s="154" t="s">
        <v>11777</v>
      </c>
      <c r="D1131" s="154" t="s">
        <v>11106</v>
      </c>
      <c r="E1131" s="244" t="s">
        <v>610</v>
      </c>
      <c r="F1131" s="154" t="s">
        <v>6334</v>
      </c>
      <c r="G1131" s="154" t="s">
        <v>1245</v>
      </c>
      <c r="H1131" s="115">
        <v>2015</v>
      </c>
      <c r="I1131" s="154" t="s">
        <v>6230</v>
      </c>
      <c r="J1131" s="154" t="s">
        <v>6215</v>
      </c>
      <c r="K1131" s="154" t="s">
        <v>6216</v>
      </c>
      <c r="L1131" s="154" t="s">
        <v>6215</v>
      </c>
      <c r="M1131" s="154" t="s">
        <v>6267</v>
      </c>
      <c r="O1131" s="154" t="s">
        <v>6215</v>
      </c>
      <c r="Q1131" s="107">
        <v>136</v>
      </c>
      <c r="R1131" s="107">
        <v>120</v>
      </c>
      <c r="S1131" s="107">
        <v>256</v>
      </c>
      <c r="T1131" s="154" t="s">
        <v>6215</v>
      </c>
      <c r="U1131" s="154" t="s">
        <v>7390</v>
      </c>
      <c r="V1131" s="154" t="s">
        <v>6215</v>
      </c>
      <c r="W1131" s="154" t="s">
        <v>6268</v>
      </c>
      <c r="Y1131" s="98">
        <v>2</v>
      </c>
      <c r="Z1131" s="98">
        <v>2</v>
      </c>
      <c r="AA1131" s="98">
        <v>1</v>
      </c>
      <c r="AB1131" s="98">
        <f>Y1131+Z1131+AA1131</f>
        <v>5</v>
      </c>
      <c r="AC1131" s="154" t="s">
        <v>6220</v>
      </c>
      <c r="AD1131" s="154" t="s">
        <v>8796</v>
      </c>
      <c r="AF1131" s="315">
        <v>3</v>
      </c>
      <c r="AG1131" s="315">
        <v>5</v>
      </c>
      <c r="AH1131" s="12">
        <f>SUM(AF1131:AG1131)</f>
        <v>8</v>
      </c>
      <c r="AJ1131" s="316">
        <v>8000</v>
      </c>
      <c r="AK1131" s="316">
        <v>12000</v>
      </c>
      <c r="AL1131" s="154" t="s">
        <v>7392</v>
      </c>
      <c r="AM1131" s="154" t="s">
        <v>6215</v>
      </c>
      <c r="AN1131" s="154" t="s">
        <v>6262</v>
      </c>
      <c r="AP1131" s="316">
        <v>5000</v>
      </c>
      <c r="AQ1131" s="113">
        <f t="shared" si="57"/>
        <v>116.06825742082405</v>
      </c>
      <c r="AR1131" s="316">
        <v>8000</v>
      </c>
      <c r="AS1131" s="141" t="s">
        <v>6223</v>
      </c>
      <c r="AT1131" s="316">
        <v>800000</v>
      </c>
      <c r="AU1131" s="316">
        <v>350000</v>
      </c>
      <c r="AV1131" s="316">
        <v>200000</v>
      </c>
      <c r="AX1131" s="154" t="s">
        <v>6215</v>
      </c>
      <c r="AY1131" s="154" t="s">
        <v>6215</v>
      </c>
      <c r="AZ1131" s="154" t="s">
        <v>6215</v>
      </c>
      <c r="BA1131" s="154" t="s">
        <v>6215</v>
      </c>
      <c r="BB1131" s="154" t="s">
        <v>6215</v>
      </c>
      <c r="BC1131" s="154" t="s">
        <v>11107</v>
      </c>
      <c r="BD1131" s="154" t="s">
        <v>11108</v>
      </c>
      <c r="BE1131" s="154" t="s">
        <v>6218</v>
      </c>
      <c r="BF1131" s="154" t="s">
        <v>11109</v>
      </c>
    </row>
    <row r="1132" spans="1:59" x14ac:dyDescent="0.35">
      <c r="A1132" s="98" t="s">
        <v>11268</v>
      </c>
      <c r="B1132" s="117">
        <v>45764.835578703707</v>
      </c>
      <c r="C1132" s="98" t="s">
        <v>11778</v>
      </c>
      <c r="D1132" s="98" t="s">
        <v>11307</v>
      </c>
      <c r="E1132" s="244" t="s">
        <v>465</v>
      </c>
      <c r="F1132" s="98" t="s">
        <v>8890</v>
      </c>
      <c r="G1132" s="98" t="s">
        <v>1245</v>
      </c>
      <c r="H1132" s="98">
        <v>2017</v>
      </c>
      <c r="I1132" s="98" t="s">
        <v>6214</v>
      </c>
      <c r="J1132" s="98" t="s">
        <v>6218</v>
      </c>
      <c r="K1132" s="98" t="s">
        <v>6216</v>
      </c>
      <c r="L1132" s="98" t="s">
        <v>6215</v>
      </c>
      <c r="M1132" s="98" t="s">
        <v>6267</v>
      </c>
      <c r="O1132" s="98" t="s">
        <v>6215</v>
      </c>
      <c r="Q1132" s="129">
        <v>241.37422589206722</v>
      </c>
      <c r="R1132" s="129">
        <v>258.62577410793273</v>
      </c>
      <c r="S1132" s="107">
        <v>499.99999999999994</v>
      </c>
      <c r="T1132" s="98" t="s">
        <v>6215</v>
      </c>
      <c r="U1132" s="98" t="s">
        <v>7390</v>
      </c>
      <c r="V1132" s="98" t="s">
        <v>6215</v>
      </c>
      <c r="W1132" s="98" t="s">
        <v>6219</v>
      </c>
      <c r="Y1132" s="98" t="s">
        <v>6991</v>
      </c>
      <c r="Z1132" s="98" t="s">
        <v>6630</v>
      </c>
      <c r="AA1132" s="98" t="s">
        <v>6944</v>
      </c>
      <c r="AB1132" s="98">
        <f>Y1132+Z1132+AA1132</f>
        <v>9</v>
      </c>
      <c r="AC1132" s="154" t="s">
        <v>6220</v>
      </c>
      <c r="AD1132" s="154" t="s">
        <v>7993</v>
      </c>
      <c r="AF1132" s="12" t="s">
        <v>11143</v>
      </c>
      <c r="AG1132" s="12" t="s">
        <v>11142</v>
      </c>
      <c r="AH1132" s="12">
        <f>AF1132+AG1132</f>
        <v>18</v>
      </c>
      <c r="AJ1132" s="352" t="s">
        <v>11148</v>
      </c>
      <c r="AK1132" s="12" t="s">
        <v>11137</v>
      </c>
      <c r="AL1132" s="98" t="s">
        <v>7392</v>
      </c>
      <c r="AM1132" s="98" t="s">
        <v>6215</v>
      </c>
      <c r="AN1132" s="98" t="s">
        <v>6233</v>
      </c>
      <c r="AP1132" s="315">
        <v>8000</v>
      </c>
      <c r="AQ1132" s="113">
        <f t="shared" si="57"/>
        <v>185.70921187331848</v>
      </c>
      <c r="AR1132" s="315">
        <v>11000</v>
      </c>
      <c r="AS1132" s="154" t="s">
        <v>6223</v>
      </c>
      <c r="AT1132" s="12" t="s">
        <v>11147</v>
      </c>
      <c r="AU1132" s="284" t="s">
        <v>11288</v>
      </c>
      <c r="AV1132" s="12" t="s">
        <v>11308</v>
      </c>
      <c r="AX1132" s="98" t="s">
        <v>6215</v>
      </c>
      <c r="AY1132" s="98" t="s">
        <v>6215</v>
      </c>
      <c r="AZ1132" s="98" t="s">
        <v>6215</v>
      </c>
      <c r="BA1132" s="98" t="s">
        <v>6215</v>
      </c>
      <c r="BB1132" s="98" t="s">
        <v>6215</v>
      </c>
      <c r="BC1132" s="98" t="s">
        <v>9901</v>
      </c>
      <c r="BD1132" s="98" t="s">
        <v>9473</v>
      </c>
      <c r="BE1132" s="98" t="s">
        <v>6215</v>
      </c>
      <c r="BF1132" s="98" t="s">
        <v>8633</v>
      </c>
    </row>
    <row r="1133" spans="1:59" x14ac:dyDescent="0.35">
      <c r="A1133" s="98" t="s">
        <v>11085</v>
      </c>
      <c r="B1133" s="117">
        <v>45737.66333333333</v>
      </c>
      <c r="C1133" s="154" t="s">
        <v>11779</v>
      </c>
      <c r="D1133" s="154" t="s">
        <v>11053</v>
      </c>
      <c r="E1133" s="244" t="s">
        <v>2965</v>
      </c>
      <c r="F1133" s="154" t="s">
        <v>6684</v>
      </c>
      <c r="G1133" s="154" t="s">
        <v>1248</v>
      </c>
      <c r="H1133" s="115">
        <v>2009</v>
      </c>
      <c r="I1133" s="154" t="s">
        <v>6214</v>
      </c>
      <c r="J1133" s="154" t="s">
        <v>6295</v>
      </c>
      <c r="K1133" s="154" t="s">
        <v>6216</v>
      </c>
      <c r="L1133" s="154" t="s">
        <v>6215</v>
      </c>
      <c r="M1133" s="154" t="s">
        <v>6267</v>
      </c>
      <c r="O1133" s="154" t="s">
        <v>6215</v>
      </c>
      <c r="Q1133" s="107">
        <v>94</v>
      </c>
      <c r="R1133" s="107">
        <v>142</v>
      </c>
      <c r="S1133" s="107">
        <v>236</v>
      </c>
      <c r="T1133" s="154" t="s">
        <v>6215</v>
      </c>
      <c r="U1133" s="154" t="s">
        <v>6474</v>
      </c>
      <c r="V1133" s="154" t="s">
        <v>6215</v>
      </c>
      <c r="W1133" s="154" t="s">
        <v>6219</v>
      </c>
      <c r="Y1133" s="98">
        <v>6</v>
      </c>
      <c r="Z1133" s="98">
        <v>5</v>
      </c>
      <c r="AA1133" s="98">
        <v>2</v>
      </c>
      <c r="AB1133" s="98">
        <f>Y1133+Z1133+AA1133</f>
        <v>13</v>
      </c>
      <c r="AC1133" s="154" t="s">
        <v>6246</v>
      </c>
      <c r="AD1133" s="154" t="s">
        <v>10763</v>
      </c>
      <c r="AF1133" s="315">
        <v>2</v>
      </c>
      <c r="AG1133" s="315">
        <v>8</v>
      </c>
      <c r="AH1133" s="12">
        <f>SUM(AF1133:AG1133)</f>
        <v>10</v>
      </c>
      <c r="AJ1133" s="316">
        <v>7000</v>
      </c>
      <c r="AK1133" s="316">
        <v>5000</v>
      </c>
      <c r="AL1133" s="154" t="s">
        <v>8267</v>
      </c>
      <c r="AM1133" s="154" t="s">
        <v>6215</v>
      </c>
      <c r="AN1133" s="154" t="s">
        <v>6233</v>
      </c>
      <c r="AP1133" s="316">
        <v>4000</v>
      </c>
      <c r="AQ1133" s="113">
        <f t="shared" si="57"/>
        <v>92.85460593665924</v>
      </c>
      <c r="AR1133" s="316">
        <v>7000</v>
      </c>
      <c r="AS1133" s="141" t="s">
        <v>6223</v>
      </c>
      <c r="AT1133" s="316">
        <v>700</v>
      </c>
      <c r="AU1133" s="316">
        <v>300000</v>
      </c>
      <c r="AV1133" s="316">
        <v>180000</v>
      </c>
      <c r="AX1133" s="154" t="s">
        <v>6215</v>
      </c>
      <c r="AY1133" s="154" t="s">
        <v>6215</v>
      </c>
      <c r="AZ1133" s="154" t="s">
        <v>6215</v>
      </c>
      <c r="BA1133" s="154" t="s">
        <v>6215</v>
      </c>
      <c r="BB1133" s="154" t="s">
        <v>6215</v>
      </c>
      <c r="BC1133" s="154" t="s">
        <v>9181</v>
      </c>
      <c r="BD1133" s="154" t="s">
        <v>11054</v>
      </c>
      <c r="BE1133" s="154" t="s">
        <v>6218</v>
      </c>
      <c r="BF1133" s="154" t="s">
        <v>6235</v>
      </c>
    </row>
    <row r="1134" spans="1:59" x14ac:dyDescent="0.35">
      <c r="A1134" s="98" t="s">
        <v>11430</v>
      </c>
      <c r="B1134" s="117">
        <v>45786.796076388891</v>
      </c>
      <c r="C1134" s="98" t="s">
        <v>11780</v>
      </c>
      <c r="D1134" s="98" t="s">
        <v>11361</v>
      </c>
      <c r="E1134" s="98" t="s">
        <v>610</v>
      </c>
      <c r="F1134" s="98" t="s">
        <v>6334</v>
      </c>
      <c r="G1134" s="98" t="s">
        <v>1248</v>
      </c>
      <c r="H1134" s="98">
        <v>2018</v>
      </c>
      <c r="I1134" s="98" t="s">
        <v>6294</v>
      </c>
      <c r="J1134" s="98" t="s">
        <v>6215</v>
      </c>
      <c r="K1134" s="154" t="s">
        <v>6216</v>
      </c>
      <c r="L1134" s="154" t="s">
        <v>6215</v>
      </c>
      <c r="M1134" s="154" t="s">
        <v>6267</v>
      </c>
      <c r="O1134" s="154" t="s">
        <v>6215</v>
      </c>
      <c r="Q1134" s="129">
        <v>81.599999999999994</v>
      </c>
      <c r="R1134" s="129">
        <v>88.4</v>
      </c>
      <c r="S1134" s="129">
        <v>170</v>
      </c>
      <c r="T1134" s="154" t="s">
        <v>6215</v>
      </c>
      <c r="U1134" s="154" t="s">
        <v>7390</v>
      </c>
      <c r="V1134" s="154" t="s">
        <v>6218</v>
      </c>
      <c r="W1134" s="154" t="s">
        <v>6268</v>
      </c>
      <c r="Y1134" s="98">
        <v>6</v>
      </c>
      <c r="Z1134" s="98">
        <v>6</v>
      </c>
      <c r="AA1134" s="98">
        <v>2</v>
      </c>
      <c r="AB1134" s="98">
        <v>14</v>
      </c>
      <c r="AC1134" s="154" t="s">
        <v>6757</v>
      </c>
      <c r="AD1134" s="154" t="s">
        <v>6991</v>
      </c>
      <c r="AF1134" s="154">
        <v>3</v>
      </c>
      <c r="AG1134" s="154">
        <v>7</v>
      </c>
      <c r="AH1134" s="154">
        <v>10</v>
      </c>
      <c r="AJ1134" s="154">
        <v>15000</v>
      </c>
      <c r="AK1134" s="154">
        <v>8000</v>
      </c>
      <c r="AL1134" s="154" t="s">
        <v>8267</v>
      </c>
      <c r="AM1134" s="154" t="s">
        <v>6215</v>
      </c>
      <c r="AN1134" s="154" t="s">
        <v>6262</v>
      </c>
      <c r="AP1134" s="154">
        <v>5600</v>
      </c>
      <c r="AQ1134" s="113">
        <f t="shared" si="57"/>
        <v>129.99644831132292</v>
      </c>
      <c r="AR1134" s="154">
        <v>10000</v>
      </c>
      <c r="AS1134" s="154" t="s">
        <v>6223</v>
      </c>
      <c r="AT1134" s="154">
        <v>90000</v>
      </c>
      <c r="AU1134" s="154">
        <v>30000</v>
      </c>
      <c r="AV1134" s="154">
        <v>50000</v>
      </c>
      <c r="AX1134" s="154" t="s">
        <v>6215</v>
      </c>
      <c r="AY1134" s="154" t="s">
        <v>6215</v>
      </c>
      <c r="AZ1134" s="154" t="s">
        <v>6215</v>
      </c>
      <c r="BA1134" s="154" t="s">
        <v>6215</v>
      </c>
      <c r="BB1134" s="154" t="s">
        <v>6215</v>
      </c>
      <c r="BC1134" s="154" t="s">
        <v>6235</v>
      </c>
      <c r="BD1134" s="154" t="s">
        <v>9473</v>
      </c>
      <c r="BE1134" s="154" t="s">
        <v>6218</v>
      </c>
      <c r="BF1134" s="154" t="s">
        <v>6235</v>
      </c>
    </row>
    <row r="1135" spans="1:59" x14ac:dyDescent="0.35">
      <c r="A1135" s="98" t="s">
        <v>10499</v>
      </c>
      <c r="B1135" s="17">
        <v>45640.552141203705</v>
      </c>
      <c r="C1135" s="154" t="s">
        <v>3967</v>
      </c>
      <c r="D1135" s="154" t="s">
        <v>7622</v>
      </c>
      <c r="E1135" s="244" t="s">
        <v>146</v>
      </c>
      <c r="F1135" s="154" t="s">
        <v>6213</v>
      </c>
      <c r="G1135" s="154" t="s">
        <v>1248</v>
      </c>
      <c r="H1135" s="115">
        <v>2000</v>
      </c>
      <c r="I1135" s="154" t="s">
        <v>6230</v>
      </c>
      <c r="J1135" s="154" t="s">
        <v>6215</v>
      </c>
      <c r="K1135" s="154" t="s">
        <v>6216</v>
      </c>
      <c r="L1135" s="154" t="s">
        <v>6215</v>
      </c>
      <c r="M1135" s="154" t="s">
        <v>6217</v>
      </c>
      <c r="O1135" s="154" t="s">
        <v>6218</v>
      </c>
      <c r="Q1135" s="243">
        <v>120</v>
      </c>
      <c r="R1135" s="243">
        <v>200</v>
      </c>
      <c r="S1135" s="107">
        <f>Q1135+R1135</f>
        <v>320</v>
      </c>
      <c r="T1135" s="154" t="s">
        <v>6215</v>
      </c>
      <c r="U1135" s="154" t="s">
        <v>7390</v>
      </c>
      <c r="V1135" s="154" t="s">
        <v>6218</v>
      </c>
      <c r="W1135" s="154" t="s">
        <v>6219</v>
      </c>
      <c r="Y1135" s="244">
        <v>13</v>
      </c>
      <c r="Z1135" s="244">
        <v>18</v>
      </c>
      <c r="AA1135" s="244">
        <v>2</v>
      </c>
      <c r="AB1135" s="98">
        <f>SUM(Y1135:AA1135)</f>
        <v>33</v>
      </c>
      <c r="AC1135" s="154" t="s">
        <v>6220</v>
      </c>
      <c r="AD1135" s="154" t="s">
        <v>9409</v>
      </c>
      <c r="AF1135" s="315">
        <v>3</v>
      </c>
      <c r="AG1135" s="315">
        <v>11</v>
      </c>
      <c r="AH1135" s="12">
        <f>SUM(AF1135:AG1135)</f>
        <v>14</v>
      </c>
      <c r="AJ1135" s="316">
        <v>21000</v>
      </c>
      <c r="AK1135" s="316">
        <v>12000</v>
      </c>
      <c r="AL1135" s="154" t="s">
        <v>7392</v>
      </c>
      <c r="AM1135" s="154" t="s">
        <v>6215</v>
      </c>
      <c r="AN1135" s="154" t="s">
        <v>6262</v>
      </c>
      <c r="AP1135" s="316">
        <v>3800</v>
      </c>
      <c r="AQ1135" s="113">
        <f t="shared" si="57"/>
        <v>88.211875639826275</v>
      </c>
      <c r="AR1135" s="316">
        <v>11000</v>
      </c>
      <c r="AS1135" s="141" t="s">
        <v>6223</v>
      </c>
      <c r="AT1135" s="316">
        <v>3400</v>
      </c>
      <c r="AU1135" s="316">
        <v>500000</v>
      </c>
      <c r="AV1135" s="316">
        <v>250000</v>
      </c>
      <c r="AX1135" s="154" t="s">
        <v>6215</v>
      </c>
      <c r="AY1135" s="154" t="s">
        <v>6215</v>
      </c>
      <c r="AZ1135" s="154" t="s">
        <v>6215</v>
      </c>
      <c r="BA1135" s="154" t="s">
        <v>6215</v>
      </c>
      <c r="BB1135" s="154" t="s">
        <v>6215</v>
      </c>
      <c r="BC1135" s="154" t="s">
        <v>9602</v>
      </c>
      <c r="BD1135" s="154" t="s">
        <v>10700</v>
      </c>
      <c r="BE1135" s="154" t="s">
        <v>6218</v>
      </c>
      <c r="BF1135" s="154" t="s">
        <v>9602</v>
      </c>
    </row>
    <row r="1136" spans="1:59" x14ac:dyDescent="0.35">
      <c r="A1136" s="98" t="s">
        <v>11068</v>
      </c>
      <c r="B1136" s="117">
        <v>45741.453553240739</v>
      </c>
      <c r="C1136" s="154" t="s">
        <v>4670</v>
      </c>
      <c r="D1136" s="154" t="s">
        <v>11064</v>
      </c>
      <c r="E1136" s="98" t="s">
        <v>2965</v>
      </c>
      <c r="F1136" s="154" t="s">
        <v>6684</v>
      </c>
      <c r="G1136" s="154" t="s">
        <v>1245</v>
      </c>
      <c r="H1136" s="115">
        <v>2008</v>
      </c>
      <c r="I1136" s="154" t="s">
        <v>6214</v>
      </c>
      <c r="J1136" s="154" t="s">
        <v>6295</v>
      </c>
      <c r="K1136" s="154" t="s">
        <v>6216</v>
      </c>
      <c r="L1136" s="154" t="s">
        <v>6215</v>
      </c>
      <c r="M1136" s="154" t="s">
        <v>6267</v>
      </c>
      <c r="O1136" s="154" t="s">
        <v>6218</v>
      </c>
      <c r="S1136" s="107">
        <v>300</v>
      </c>
      <c r="T1136" s="154" t="s">
        <v>6215</v>
      </c>
      <c r="U1136" s="154" t="s">
        <v>6474</v>
      </c>
      <c r="V1136" s="154" t="s">
        <v>6215</v>
      </c>
      <c r="W1136" s="154" t="s">
        <v>6219</v>
      </c>
      <c r="Y1136" s="98">
        <v>5</v>
      </c>
      <c r="Z1136" s="98">
        <v>6</v>
      </c>
      <c r="AA1136" s="98">
        <v>2</v>
      </c>
      <c r="AB1136" s="98">
        <f>Y1136+Z1136+AA1136</f>
        <v>13</v>
      </c>
      <c r="AC1136" s="154" t="s">
        <v>6246</v>
      </c>
      <c r="AD1136" s="154" t="s">
        <v>9122</v>
      </c>
      <c r="AF1136" s="315">
        <v>4</v>
      </c>
      <c r="AG1136" s="315">
        <v>7</v>
      </c>
      <c r="AH1136" s="12">
        <f>SUM(AF1136:AG1136)</f>
        <v>11</v>
      </c>
      <c r="AJ1136" s="316">
        <v>8000</v>
      </c>
      <c r="AK1136" s="316">
        <v>4500</v>
      </c>
      <c r="AL1136" s="154" t="s">
        <v>8267</v>
      </c>
      <c r="AM1136" s="154" t="s">
        <v>6215</v>
      </c>
      <c r="AN1136" s="154" t="s">
        <v>6262</v>
      </c>
      <c r="AP1136" s="316">
        <v>6000</v>
      </c>
      <c r="AQ1136" s="113">
        <f t="shared" si="57"/>
        <v>139.28190890498885</v>
      </c>
      <c r="AR1136" s="316">
        <v>14400</v>
      </c>
      <c r="AS1136" s="141" t="s">
        <v>6223</v>
      </c>
      <c r="AT1136" s="316">
        <v>1000</v>
      </c>
      <c r="AU1136" s="316">
        <v>675000</v>
      </c>
      <c r="AV1136" s="316">
        <v>400000</v>
      </c>
      <c r="AX1136" s="154" t="s">
        <v>6215</v>
      </c>
      <c r="AY1136" s="154" t="s">
        <v>6215</v>
      </c>
      <c r="AZ1136" s="154" t="s">
        <v>6215</v>
      </c>
      <c r="BA1136" s="154" t="s">
        <v>6215</v>
      </c>
      <c r="BB1136" s="154" t="s">
        <v>6215</v>
      </c>
      <c r="BC1136" s="154" t="s">
        <v>6218</v>
      </c>
      <c r="BD1136" s="154" t="s">
        <v>8450</v>
      </c>
      <c r="BE1136" s="154" t="s">
        <v>6218</v>
      </c>
      <c r="BF1136" s="154" t="s">
        <v>6218</v>
      </c>
    </row>
    <row r="1137" spans="1:59" x14ac:dyDescent="0.35">
      <c r="A1137" s="98" t="s">
        <v>8216</v>
      </c>
      <c r="B1137" s="289">
        <v>45240.629918981504</v>
      </c>
      <c r="C1137" s="242" t="s">
        <v>11763</v>
      </c>
      <c r="D1137" s="242" t="s">
        <v>6212</v>
      </c>
      <c r="E1137" s="98" t="s">
        <v>44</v>
      </c>
      <c r="F1137" s="242" t="s">
        <v>6213</v>
      </c>
      <c r="G1137" s="242" t="s">
        <v>1245</v>
      </c>
      <c r="H1137" s="276">
        <v>2009</v>
      </c>
      <c r="I1137" s="242" t="s">
        <v>6214</v>
      </c>
      <c r="J1137" s="242" t="s">
        <v>6215</v>
      </c>
      <c r="K1137" s="242" t="s">
        <v>6216</v>
      </c>
      <c r="L1137" s="242" t="s">
        <v>6215</v>
      </c>
      <c r="M1137" s="242" t="s">
        <v>6217</v>
      </c>
      <c r="N1137" s="242"/>
      <c r="O1137" s="242" t="s">
        <v>6215</v>
      </c>
      <c r="S1137" s="241">
        <v>182</v>
      </c>
      <c r="T1137" s="242" t="s">
        <v>6215</v>
      </c>
      <c r="U1137" s="242" t="s">
        <v>7390</v>
      </c>
      <c r="V1137" s="242" t="s">
        <v>6218</v>
      </c>
      <c r="W1137" s="242" t="s">
        <v>6219</v>
      </c>
      <c r="Y1137" s="242">
        <v>3</v>
      </c>
      <c r="Z1137" s="242">
        <v>2</v>
      </c>
      <c r="AA1137" s="242">
        <v>0</v>
      </c>
      <c r="AB1137" s="242">
        <v>5</v>
      </c>
      <c r="AC1137" s="242" t="s">
        <v>6220</v>
      </c>
      <c r="AD1137" s="242" t="s">
        <v>8335</v>
      </c>
      <c r="AF1137" s="290">
        <v>2</v>
      </c>
      <c r="AG1137" s="290">
        <v>7</v>
      </c>
      <c r="AH1137" s="290">
        <v>9</v>
      </c>
      <c r="AJ1137" s="269">
        <v>12000</v>
      </c>
      <c r="AK1137" s="269">
        <v>8500</v>
      </c>
      <c r="AL1137" s="242" t="s">
        <v>7392</v>
      </c>
      <c r="AM1137" s="242" t="s">
        <v>6215</v>
      </c>
      <c r="AN1137" s="242" t="s">
        <v>6233</v>
      </c>
      <c r="AP1137" s="264">
        <v>3300</v>
      </c>
      <c r="AQ1137" s="113">
        <f t="shared" si="57"/>
        <v>76.605049897743868</v>
      </c>
      <c r="AR1137" s="18">
        <v>14500</v>
      </c>
      <c r="AS1137" s="141" t="s">
        <v>6223</v>
      </c>
      <c r="AT1137" s="96"/>
      <c r="AU1137" s="18"/>
      <c r="AV1137" s="18"/>
      <c r="AX1137" s="242" t="s">
        <v>6215</v>
      </c>
      <c r="AY1137" s="242" t="s">
        <v>6215</v>
      </c>
      <c r="AZ1137" s="242" t="s">
        <v>6215</v>
      </c>
      <c r="BA1137" s="242" t="s">
        <v>6215</v>
      </c>
      <c r="BB1137" s="242" t="s">
        <v>6215</v>
      </c>
      <c r="BC1137" s="242" t="s">
        <v>8336</v>
      </c>
      <c r="BD1137" s="242" t="s">
        <v>6379</v>
      </c>
      <c r="BE1137" s="242" t="s">
        <v>6215</v>
      </c>
      <c r="BF1137" s="242" t="s">
        <v>8337</v>
      </c>
      <c r="BG1137" s="98" t="s">
        <v>8338</v>
      </c>
    </row>
    <row r="1138" spans="1:59" x14ac:dyDescent="0.35">
      <c r="A1138" s="98" t="s">
        <v>11023</v>
      </c>
      <c r="B1138" s="117">
        <v>45736.748171296298</v>
      </c>
      <c r="C1138" s="154" t="s">
        <v>4658</v>
      </c>
      <c r="D1138" s="154" t="s">
        <v>11042</v>
      </c>
      <c r="E1138" s="98" t="s">
        <v>296</v>
      </c>
      <c r="F1138" s="154" t="s">
        <v>6323</v>
      </c>
      <c r="G1138" s="154" t="s">
        <v>1245</v>
      </c>
      <c r="H1138" s="115">
        <v>2004</v>
      </c>
      <c r="I1138" s="154" t="s">
        <v>6294</v>
      </c>
      <c r="J1138" s="154" t="s">
        <v>6215</v>
      </c>
      <c r="K1138" s="154" t="s">
        <v>6216</v>
      </c>
      <c r="L1138" s="154" t="s">
        <v>6215</v>
      </c>
      <c r="M1138" s="154" t="s">
        <v>6267</v>
      </c>
      <c r="O1138" s="154" t="s">
        <v>6218</v>
      </c>
      <c r="Q1138" s="107">
        <v>132</v>
      </c>
      <c r="R1138" s="107">
        <v>126</v>
      </c>
      <c r="S1138" s="107">
        <v>258</v>
      </c>
      <c r="T1138" s="154" t="s">
        <v>6215</v>
      </c>
      <c r="U1138" s="154" t="s">
        <v>7390</v>
      </c>
      <c r="V1138" s="154" t="s">
        <v>6215</v>
      </c>
      <c r="W1138" s="154" t="s">
        <v>6219</v>
      </c>
      <c r="Y1138" s="98">
        <v>5</v>
      </c>
      <c r="Z1138" s="98">
        <v>5</v>
      </c>
      <c r="AA1138" s="98">
        <v>1</v>
      </c>
      <c r="AB1138" s="98">
        <f>Y1138+Z1138+AA1138</f>
        <v>11</v>
      </c>
      <c r="AC1138" s="154" t="s">
        <v>6246</v>
      </c>
      <c r="AD1138" s="154" t="s">
        <v>11043</v>
      </c>
      <c r="AF1138" s="315">
        <v>5</v>
      </c>
      <c r="AG1138" s="315">
        <v>8</v>
      </c>
      <c r="AH1138" s="12">
        <f>SUM(AF1138:AG1138)</f>
        <v>13</v>
      </c>
      <c r="AJ1138" s="316">
        <v>18000</v>
      </c>
      <c r="AK1138" s="316">
        <v>5000</v>
      </c>
      <c r="AL1138" s="154" t="s">
        <v>8363</v>
      </c>
      <c r="AM1138" s="154" t="s">
        <v>6215</v>
      </c>
      <c r="AN1138" s="154" t="s">
        <v>6233</v>
      </c>
      <c r="AP1138" s="316">
        <v>6500</v>
      </c>
      <c r="AQ1138" s="113">
        <f t="shared" si="57"/>
        <v>150.88873464707126</v>
      </c>
      <c r="AR1138" s="316">
        <v>27300</v>
      </c>
      <c r="AS1138" s="141" t="s">
        <v>6223</v>
      </c>
      <c r="AT1138" s="316">
        <v>7500</v>
      </c>
      <c r="AU1138" s="316">
        <v>750000</v>
      </c>
      <c r="AV1138" s="316">
        <v>350000</v>
      </c>
      <c r="AX1138" s="154" t="s">
        <v>6215</v>
      </c>
      <c r="AY1138" s="154" t="s">
        <v>6215</v>
      </c>
      <c r="AZ1138" s="154" t="s">
        <v>6215</v>
      </c>
      <c r="BA1138" s="154" t="s">
        <v>6215</v>
      </c>
      <c r="BB1138" s="154" t="s">
        <v>6215</v>
      </c>
      <c r="BC1138" s="154" t="s">
        <v>11044</v>
      </c>
      <c r="BD1138" s="154" t="s">
        <v>11045</v>
      </c>
      <c r="BE1138" s="154" t="s">
        <v>6215</v>
      </c>
      <c r="BF1138" s="154" t="s">
        <v>11046</v>
      </c>
    </row>
    <row r="1139" spans="1:59" x14ac:dyDescent="0.35">
      <c r="A1139" s="98" t="s">
        <v>11490</v>
      </c>
      <c r="B1139" s="117">
        <v>45821.681655092594</v>
      </c>
      <c r="C1139" s="154" t="s">
        <v>5510</v>
      </c>
      <c r="D1139" s="154" t="s">
        <v>11465</v>
      </c>
      <c r="E1139" t="s">
        <v>1314</v>
      </c>
      <c r="F1139" s="154" t="s">
        <v>6293</v>
      </c>
      <c r="G1139" s="154" t="s">
        <v>1245</v>
      </c>
      <c r="H1139" s="115">
        <v>1982</v>
      </c>
      <c r="I1139" s="154" t="s">
        <v>6230</v>
      </c>
      <c r="J1139" s="154" t="s">
        <v>6215</v>
      </c>
      <c r="K1139" s="154" t="s">
        <v>6216</v>
      </c>
      <c r="L1139" s="154" t="s">
        <v>6218</v>
      </c>
      <c r="M1139" s="154" t="s">
        <v>6231</v>
      </c>
      <c r="O1139" s="154" t="s">
        <v>6218</v>
      </c>
      <c r="Q1139" s="129">
        <v>36.740088105726876</v>
      </c>
      <c r="R1139" s="129">
        <v>43.259911894273131</v>
      </c>
      <c r="S1139" s="129">
        <v>80</v>
      </c>
      <c r="T1139" s="154" t="s">
        <v>6215</v>
      </c>
      <c r="U1139" s="154" t="s">
        <v>7390</v>
      </c>
      <c r="V1139" s="154" t="s">
        <v>6218</v>
      </c>
      <c r="W1139" s="154" t="s">
        <v>6219</v>
      </c>
      <c r="Y1139" s="244">
        <v>3</v>
      </c>
      <c r="Z1139" s="244">
        <v>3</v>
      </c>
      <c r="AA1139" s="244">
        <v>1</v>
      </c>
      <c r="AB1139" s="244">
        <v>7</v>
      </c>
      <c r="AC1139" s="154" t="s">
        <v>6220</v>
      </c>
      <c r="AD1139" s="154" t="s">
        <v>11466</v>
      </c>
      <c r="AF1139" s="154"/>
      <c r="AG1139" s="12">
        <v>4</v>
      </c>
      <c r="AH1139" s="12">
        <v>4</v>
      </c>
      <c r="AJ1139" s="154">
        <v>15000</v>
      </c>
      <c r="AK1139" s="154">
        <v>10000</v>
      </c>
      <c r="AL1139" s="154" t="s">
        <v>7392</v>
      </c>
      <c r="AM1139" s="154" t="s">
        <v>6215</v>
      </c>
      <c r="AN1139" s="154" t="s">
        <v>6233</v>
      </c>
      <c r="AP1139" s="154">
        <v>3000</v>
      </c>
      <c r="AQ1139" s="113">
        <f t="shared" si="57"/>
        <v>69.640954452494427</v>
      </c>
      <c r="AR1139" s="154">
        <v>3500</v>
      </c>
      <c r="AS1139" s="154" t="s">
        <v>6223</v>
      </c>
      <c r="AT1139" s="154">
        <v>20000</v>
      </c>
      <c r="AU1139" s="154">
        <v>100000</v>
      </c>
      <c r="AV1139" s="154">
        <v>60000</v>
      </c>
      <c r="AX1139" s="154" t="s">
        <v>6215</v>
      </c>
      <c r="AY1139" s="154" t="s">
        <v>6215</v>
      </c>
      <c r="AZ1139" s="154" t="s">
        <v>6215</v>
      </c>
      <c r="BA1139" s="154" t="s">
        <v>6215</v>
      </c>
      <c r="BB1139" s="154" t="s">
        <v>6218</v>
      </c>
      <c r="BC1139" s="154" t="s">
        <v>8732</v>
      </c>
      <c r="BD1139" s="154" t="s">
        <v>11467</v>
      </c>
      <c r="BE1139" s="154" t="s">
        <v>6218</v>
      </c>
      <c r="BF1139" s="154" t="s">
        <v>6235</v>
      </c>
    </row>
    <row r="1140" spans="1:59" x14ac:dyDescent="0.35">
      <c r="A1140" s="98" t="s">
        <v>8248</v>
      </c>
      <c r="B1140" s="289">
        <v>45250</v>
      </c>
      <c r="C1140" s="242" t="s">
        <v>8373</v>
      </c>
      <c r="D1140" t="s">
        <v>6229</v>
      </c>
      <c r="E1140" s="141" t="s">
        <v>355</v>
      </c>
      <c r="F1140" s="242" t="s">
        <v>6213</v>
      </c>
      <c r="G1140" s="242" t="s">
        <v>1248</v>
      </c>
      <c r="H1140" s="293">
        <v>2007</v>
      </c>
      <c r="I1140" s="242" t="s">
        <v>6214</v>
      </c>
      <c r="J1140" s="242" t="s">
        <v>6215</v>
      </c>
      <c r="K1140" s="242" t="s">
        <v>6216</v>
      </c>
      <c r="L1140" s="242" t="s">
        <v>6218</v>
      </c>
      <c r="M1140" s="242" t="s">
        <v>6217</v>
      </c>
      <c r="N1140" s="242"/>
      <c r="O1140" s="242" t="s">
        <v>6218</v>
      </c>
      <c r="S1140" s="241">
        <v>343</v>
      </c>
      <c r="T1140" s="242" t="s">
        <v>6215</v>
      </c>
      <c r="U1140" s="242" t="s">
        <v>7390</v>
      </c>
      <c r="V1140" s="242" t="s">
        <v>6218</v>
      </c>
      <c r="W1140" s="242" t="s">
        <v>6268</v>
      </c>
      <c r="Y1140" s="294">
        <v>5</v>
      </c>
      <c r="Z1140" s="294">
        <v>5</v>
      </c>
      <c r="AA1140" s="242">
        <v>0</v>
      </c>
      <c r="AB1140" s="294">
        <v>10</v>
      </c>
      <c r="AC1140" s="242" t="s">
        <v>6254</v>
      </c>
      <c r="AD1140" s="242" t="s">
        <v>7716</v>
      </c>
      <c r="AF1140" s="290">
        <v>4</v>
      </c>
      <c r="AG1140" s="290">
        <v>8</v>
      </c>
      <c r="AH1140" s="290">
        <v>12</v>
      </c>
      <c r="AJ1140" s="269">
        <v>15000</v>
      </c>
      <c r="AK1140" s="269">
        <v>7000</v>
      </c>
      <c r="AL1140" s="242" t="s">
        <v>6474</v>
      </c>
      <c r="AM1140" s="242" t="s">
        <v>6215</v>
      </c>
      <c r="AN1140" s="242" t="s">
        <v>6233</v>
      </c>
      <c r="AP1140" s="264">
        <v>8000</v>
      </c>
      <c r="AQ1140" s="113">
        <f t="shared" si="57"/>
        <v>185.70921187331848</v>
      </c>
      <c r="AR1140" s="18">
        <v>8000</v>
      </c>
      <c r="AS1140" s="141" t="s">
        <v>6223</v>
      </c>
      <c r="AT1140" s="96"/>
      <c r="AU1140" s="18"/>
      <c r="AV1140" s="18"/>
      <c r="AX1140" s="242" t="s">
        <v>6215</v>
      </c>
      <c r="AY1140" s="242" t="s">
        <v>6215</v>
      </c>
      <c r="AZ1140" s="242" t="s">
        <v>6215</v>
      </c>
      <c r="BA1140" s="242" t="s">
        <v>6215</v>
      </c>
      <c r="BB1140" s="242" t="s">
        <v>6215</v>
      </c>
      <c r="BC1140" s="242" t="s">
        <v>8374</v>
      </c>
      <c r="BD1140" s="242" t="s">
        <v>6270</v>
      </c>
      <c r="BE1140" s="242" t="s">
        <v>6218</v>
      </c>
      <c r="BF1140" s="242" t="s">
        <v>6271</v>
      </c>
      <c r="BG1140" s="98" t="s">
        <v>8375</v>
      </c>
    </row>
    <row r="1141" spans="1:59" x14ac:dyDescent="0.35">
      <c r="A1141" s="98" t="s">
        <v>11118</v>
      </c>
      <c r="B1141" s="117">
        <v>45747</v>
      </c>
      <c r="C1141" s="154" t="s">
        <v>4748</v>
      </c>
      <c r="D1141" s="154" t="s">
        <v>7782</v>
      </c>
      <c r="E1141" s="98" t="s">
        <v>24</v>
      </c>
      <c r="F1141" s="154" t="s">
        <v>6213</v>
      </c>
      <c r="G1141" s="154" t="s">
        <v>1245</v>
      </c>
      <c r="H1141" s="115">
        <v>2009</v>
      </c>
      <c r="I1141" s="154" t="s">
        <v>6230</v>
      </c>
      <c r="J1141" s="154" t="s">
        <v>6295</v>
      </c>
      <c r="K1141" s="154" t="s">
        <v>6216</v>
      </c>
      <c r="L1141" s="154" t="s">
        <v>6215</v>
      </c>
      <c r="M1141" s="154" t="s">
        <v>6231</v>
      </c>
      <c r="O1141" s="154" t="s">
        <v>6215</v>
      </c>
      <c r="Q1141" s="107">
        <v>39</v>
      </c>
      <c r="R1141" s="107">
        <v>50</v>
      </c>
      <c r="S1141" s="107">
        <v>89</v>
      </c>
      <c r="T1141" s="154" t="s">
        <v>6215</v>
      </c>
      <c r="U1141" s="154" t="s">
        <v>6474</v>
      </c>
      <c r="V1141" s="154" t="s">
        <v>6218</v>
      </c>
      <c r="W1141" s="154" t="s">
        <v>6268</v>
      </c>
      <c r="Y1141" s="98">
        <v>1</v>
      </c>
      <c r="Z1141" s="98">
        <v>1</v>
      </c>
      <c r="AA1141" s="98">
        <v>1</v>
      </c>
      <c r="AB1141" s="98">
        <f>Y1141+Z1141+AA1141</f>
        <v>3</v>
      </c>
      <c r="AC1141" s="154" t="s">
        <v>6254</v>
      </c>
      <c r="AD1141" s="154" t="s">
        <v>7311</v>
      </c>
      <c r="AF1141" s="315">
        <v>3</v>
      </c>
      <c r="AG1141" s="315">
        <v>3</v>
      </c>
      <c r="AH1141" s="12">
        <f>SUM(AF1141:AG1141)</f>
        <v>6</v>
      </c>
      <c r="AJ1141" s="316">
        <v>10000</v>
      </c>
      <c r="AK1141" s="316">
        <v>6000</v>
      </c>
      <c r="AL1141" s="154" t="s">
        <v>7392</v>
      </c>
      <c r="AM1141" s="154" t="s">
        <v>6215</v>
      </c>
      <c r="AN1141" s="154" t="s">
        <v>6262</v>
      </c>
      <c r="AP1141" s="316">
        <v>5000</v>
      </c>
      <c r="AQ1141" s="113">
        <f t="shared" si="57"/>
        <v>116.06825742082405</v>
      </c>
      <c r="AR1141" s="316">
        <v>1000</v>
      </c>
      <c r="AS1141" s="141" t="s">
        <v>6223</v>
      </c>
      <c r="AT1141" s="316">
        <v>100000</v>
      </c>
      <c r="AU1141" s="316">
        <v>150000</v>
      </c>
      <c r="AV1141" s="316">
        <v>50000</v>
      </c>
      <c r="AX1141" s="154" t="s">
        <v>6215</v>
      </c>
      <c r="AY1141" s="154" t="s">
        <v>6215</v>
      </c>
      <c r="AZ1141" s="154" t="s">
        <v>6215</v>
      </c>
      <c r="BA1141" s="154" t="s">
        <v>6215</v>
      </c>
      <c r="BB1141" s="154" t="s">
        <v>6218</v>
      </c>
      <c r="BC1141" s="154" t="s">
        <v>6774</v>
      </c>
      <c r="BD1141" s="154" t="s">
        <v>11117</v>
      </c>
      <c r="BE1141" s="154" t="s">
        <v>6218</v>
      </c>
      <c r="BF1141" s="154" t="s">
        <v>6218</v>
      </c>
    </row>
    <row r="1142" spans="1:59" x14ac:dyDescent="0.35">
      <c r="A1142" s="98" t="s">
        <v>8372</v>
      </c>
      <c r="B1142" s="289">
        <v>45237.554432870398</v>
      </c>
      <c r="C1142" s="242" t="s">
        <v>8278</v>
      </c>
      <c r="D1142" s="242" t="s">
        <v>8279</v>
      </c>
      <c r="E1142" s="141" t="s">
        <v>139</v>
      </c>
      <c r="F1142" s="242" t="s">
        <v>6213</v>
      </c>
      <c r="G1142" s="242" t="s">
        <v>1245</v>
      </c>
      <c r="H1142" s="276">
        <v>2005</v>
      </c>
      <c r="I1142" s="242" t="s">
        <v>6214</v>
      </c>
      <c r="J1142" s="242" t="s">
        <v>6215</v>
      </c>
      <c r="K1142" s="242" t="s">
        <v>6216</v>
      </c>
      <c r="L1142" s="242" t="s">
        <v>6215</v>
      </c>
      <c r="M1142" s="242" t="s">
        <v>6217</v>
      </c>
      <c r="N1142" s="242"/>
      <c r="O1142" s="242" t="s">
        <v>6218</v>
      </c>
      <c r="S1142" s="241">
        <v>1024</v>
      </c>
      <c r="T1142" s="242" t="s">
        <v>6215</v>
      </c>
      <c r="U1142" s="242" t="s">
        <v>7390</v>
      </c>
      <c r="V1142" s="242" t="s">
        <v>6215</v>
      </c>
      <c r="W1142" s="242" t="s">
        <v>6219</v>
      </c>
      <c r="Y1142" s="242">
        <v>8</v>
      </c>
      <c r="Z1142" s="242">
        <v>8</v>
      </c>
      <c r="AA1142" s="242">
        <v>0</v>
      </c>
      <c r="AB1142" s="242">
        <v>16</v>
      </c>
      <c r="AC1142" s="242" t="s">
        <v>6220</v>
      </c>
      <c r="AD1142" s="242" t="s">
        <v>6569</v>
      </c>
      <c r="AF1142" s="290">
        <v>6</v>
      </c>
      <c r="AG1142" s="290">
        <v>6</v>
      </c>
      <c r="AH1142" s="290">
        <v>12</v>
      </c>
      <c r="AJ1142" s="269">
        <v>10000</v>
      </c>
      <c r="AK1142" s="269">
        <v>5000</v>
      </c>
      <c r="AL1142" s="242" t="s">
        <v>6474</v>
      </c>
      <c r="AM1142" s="242" t="s">
        <v>6215</v>
      </c>
      <c r="AN1142" s="242" t="s">
        <v>6262</v>
      </c>
      <c r="AP1142" s="264">
        <v>8000</v>
      </c>
      <c r="AQ1142" s="113">
        <f t="shared" si="57"/>
        <v>185.70921187331848</v>
      </c>
      <c r="AR1142" s="18">
        <v>15000</v>
      </c>
      <c r="AS1142" s="141" t="s">
        <v>6223</v>
      </c>
      <c r="AT1142" s="96"/>
      <c r="AU1142" s="18"/>
      <c r="AV1142" s="18"/>
      <c r="AX1142" s="242" t="s">
        <v>6215</v>
      </c>
      <c r="AY1142" s="242" t="s">
        <v>6215</v>
      </c>
      <c r="AZ1142" s="242" t="s">
        <v>6215</v>
      </c>
      <c r="BA1142" s="242" t="s">
        <v>6218</v>
      </c>
      <c r="BB1142" s="242" t="s">
        <v>6218</v>
      </c>
      <c r="BC1142" s="242" t="s">
        <v>8280</v>
      </c>
      <c r="BD1142" s="242" t="s">
        <v>8281</v>
      </c>
      <c r="BE1142" s="242" t="s">
        <v>6218</v>
      </c>
      <c r="BF1142" s="242" t="s">
        <v>6299</v>
      </c>
      <c r="BG1142" s="98" t="s">
        <v>8282</v>
      </c>
    </row>
    <row r="1143" spans="1:59" x14ac:dyDescent="0.35">
      <c r="A1143" s="98" t="s">
        <v>10907</v>
      </c>
      <c r="B1143" s="17">
        <v>45694.725185185183</v>
      </c>
      <c r="C1143" s="154" t="s">
        <v>4187</v>
      </c>
      <c r="D1143" s="154" t="s">
        <v>10819</v>
      </c>
      <c r="E1143" s="244" t="s">
        <v>3017</v>
      </c>
      <c r="F1143" s="154" t="s">
        <v>6725</v>
      </c>
      <c r="G1143" s="154" t="s">
        <v>1245</v>
      </c>
      <c r="H1143" s="115">
        <v>2023</v>
      </c>
      <c r="I1143" s="154" t="s">
        <v>6294</v>
      </c>
      <c r="J1143" s="154" t="s">
        <v>6215</v>
      </c>
      <c r="K1143" s="154" t="s">
        <v>6216</v>
      </c>
      <c r="L1143" s="154" t="s">
        <v>6215</v>
      </c>
      <c r="M1143" s="154" t="s">
        <v>6267</v>
      </c>
      <c r="O1143" s="154" t="s">
        <v>6218</v>
      </c>
      <c r="Q1143" s="243"/>
      <c r="R1143" s="243"/>
      <c r="S1143" s="243">
        <v>168</v>
      </c>
      <c r="T1143" s="154" t="s">
        <v>6218</v>
      </c>
      <c r="U1143" s="154" t="s">
        <v>6474</v>
      </c>
      <c r="V1143" s="154" t="s">
        <v>6218</v>
      </c>
      <c r="W1143" s="154" t="s">
        <v>6231</v>
      </c>
      <c r="Y1143" s="244">
        <v>2</v>
      </c>
      <c r="Z1143" s="244">
        <v>2</v>
      </c>
      <c r="AA1143" s="244">
        <v>1</v>
      </c>
      <c r="AB1143" s="98">
        <f>SUM(Y1143:AA1143)</f>
        <v>5</v>
      </c>
      <c r="AC1143" s="154" t="s">
        <v>6246</v>
      </c>
      <c r="AD1143" s="154" t="s">
        <v>10569</v>
      </c>
      <c r="AF1143" s="315">
        <v>2</v>
      </c>
      <c r="AG1143" s="315">
        <v>7</v>
      </c>
      <c r="AH1143" s="12">
        <f>SUM(AF1143:AG1143)</f>
        <v>9</v>
      </c>
      <c r="AJ1143" s="316">
        <v>5000</v>
      </c>
      <c r="AK1143" s="316">
        <v>4000</v>
      </c>
      <c r="AL1143" s="154" t="s">
        <v>7392</v>
      </c>
      <c r="AM1143" s="154" t="s">
        <v>6215</v>
      </c>
      <c r="AN1143" s="154" t="s">
        <v>6262</v>
      </c>
      <c r="AP1143" s="316">
        <v>5400</v>
      </c>
      <c r="AQ1143" s="113">
        <f t="shared" si="57"/>
        <v>125.35371801448997</v>
      </c>
      <c r="AR1143" s="316">
        <v>5000</v>
      </c>
      <c r="AS1143" s="141" t="s">
        <v>6223</v>
      </c>
      <c r="AT1143" s="316">
        <v>300000</v>
      </c>
      <c r="AU1143" s="316">
        <v>150000</v>
      </c>
      <c r="AV1143" s="316">
        <v>70000</v>
      </c>
      <c r="AX1143" s="154" t="s">
        <v>6215</v>
      </c>
      <c r="AY1143" s="154" t="s">
        <v>6215</v>
      </c>
      <c r="AZ1143" s="154" t="s">
        <v>6215</v>
      </c>
      <c r="BA1143" s="154" t="s">
        <v>6215</v>
      </c>
      <c r="BB1143" s="154" t="s">
        <v>6215</v>
      </c>
      <c r="BC1143" s="154" t="s">
        <v>10820</v>
      </c>
      <c r="BD1143" s="154" t="s">
        <v>10821</v>
      </c>
      <c r="BE1143" s="154" t="s">
        <v>6215</v>
      </c>
      <c r="BF1143" s="154" t="s">
        <v>10822</v>
      </c>
    </row>
    <row r="1144" spans="1:59" x14ac:dyDescent="0.35">
      <c r="A1144" s="98" t="s">
        <v>11008</v>
      </c>
      <c r="B1144" s="117">
        <v>45736.697916666664</v>
      </c>
      <c r="C1144" s="154" t="s">
        <v>4638</v>
      </c>
      <c r="D1144" s="154" t="s">
        <v>11038</v>
      </c>
      <c r="E1144" s="244" t="s">
        <v>14</v>
      </c>
      <c r="F1144" s="154" t="s">
        <v>6213</v>
      </c>
      <c r="G1144" s="154" t="s">
        <v>1248</v>
      </c>
      <c r="H1144" s="115">
        <v>2015</v>
      </c>
      <c r="I1144" s="154" t="s">
        <v>6230</v>
      </c>
      <c r="J1144" s="154" t="s">
        <v>6218</v>
      </c>
      <c r="K1144" s="154" t="s">
        <v>6216</v>
      </c>
      <c r="L1144" s="154" t="s">
        <v>6218</v>
      </c>
      <c r="M1144" s="154" t="s">
        <v>6217</v>
      </c>
      <c r="O1144" s="154" t="s">
        <v>6215</v>
      </c>
      <c r="Q1144" s="107">
        <v>24</v>
      </c>
      <c r="R1144" s="107">
        <v>19</v>
      </c>
      <c r="S1144" s="107">
        <v>43</v>
      </c>
      <c r="T1144" s="154" t="s">
        <v>6215</v>
      </c>
      <c r="U1144" s="154" t="s">
        <v>6474</v>
      </c>
      <c r="V1144" s="154" t="s">
        <v>6215</v>
      </c>
      <c r="W1144" s="154" t="s">
        <v>6219</v>
      </c>
      <c r="Y1144" s="98">
        <v>1</v>
      </c>
      <c r="Z1144" s="98">
        <v>1</v>
      </c>
      <c r="AA1144" s="98">
        <v>1</v>
      </c>
      <c r="AB1144" s="98">
        <f>Y1144+Z1144+AA1144</f>
        <v>3</v>
      </c>
      <c r="AC1144" s="154" t="s">
        <v>6220</v>
      </c>
      <c r="AD1144" s="154" t="s">
        <v>7993</v>
      </c>
      <c r="AF1144" s="315">
        <v>2</v>
      </c>
      <c r="AG1144" s="315">
        <v>1</v>
      </c>
      <c r="AH1144" s="12">
        <f>SUM(AF1144:AG1144)</f>
        <v>3</v>
      </c>
      <c r="AJ1144" s="316">
        <v>15000</v>
      </c>
      <c r="AK1144" s="316">
        <v>10000</v>
      </c>
      <c r="AL1144" s="154" t="s">
        <v>6474</v>
      </c>
      <c r="AM1144" s="154" t="s">
        <v>6215</v>
      </c>
      <c r="AN1144" s="154" t="s">
        <v>6233</v>
      </c>
      <c r="AP1144" s="316">
        <v>4500</v>
      </c>
      <c r="AQ1144" s="113">
        <f t="shared" si="57"/>
        <v>104.46143167874165</v>
      </c>
      <c r="AR1144" s="316"/>
      <c r="AS1144" s="141" t="s">
        <v>6223</v>
      </c>
      <c r="AT1144" s="316">
        <v>30000</v>
      </c>
      <c r="AU1144" s="316">
        <v>150000</v>
      </c>
      <c r="AV1144" s="316">
        <v>90000</v>
      </c>
      <c r="AX1144" s="154" t="s">
        <v>6215</v>
      </c>
      <c r="AY1144" s="154" t="s">
        <v>6215</v>
      </c>
      <c r="AZ1144" s="154" t="s">
        <v>6215</v>
      </c>
      <c r="BA1144" s="154" t="s">
        <v>6215</v>
      </c>
      <c r="BB1144" s="154" t="s">
        <v>6215</v>
      </c>
      <c r="BC1144" s="154" t="s">
        <v>9150</v>
      </c>
      <c r="BD1144" s="154" t="s">
        <v>11039</v>
      </c>
      <c r="BE1144" s="154" t="s">
        <v>6215</v>
      </c>
      <c r="BF1144" s="154" t="s">
        <v>11040</v>
      </c>
    </row>
    <row r="1145" spans="1:59" x14ac:dyDescent="0.35">
      <c r="A1145" s="98" t="s">
        <v>8277</v>
      </c>
      <c r="B1145" s="17">
        <v>45135.582476851851</v>
      </c>
      <c r="C1145" s="98" t="s">
        <v>7541</v>
      </c>
      <c r="D1145" t="s">
        <v>7542</v>
      </c>
      <c r="E1145" s="98" t="s">
        <v>14</v>
      </c>
      <c r="F1145" t="s">
        <v>6213</v>
      </c>
      <c r="G1145" t="s">
        <v>1245</v>
      </c>
      <c r="H1145" s="115">
        <v>2009</v>
      </c>
      <c r="I1145" s="98" t="s">
        <v>6230</v>
      </c>
      <c r="J1145" s="98" t="s">
        <v>6218</v>
      </c>
      <c r="K1145" s="98" t="s">
        <v>6216</v>
      </c>
      <c r="L1145" s="98" t="s">
        <v>6215</v>
      </c>
      <c r="M1145" s="98" t="s">
        <v>6231</v>
      </c>
      <c r="O1145" s="98" t="s">
        <v>6215</v>
      </c>
      <c r="Q1145" s="107">
        <v>123</v>
      </c>
      <c r="R1145" s="107">
        <v>122</v>
      </c>
      <c r="S1145" s="107">
        <f>SUM(Q1145:R1145)</f>
        <v>245</v>
      </c>
      <c r="T1145" s="98" t="s">
        <v>6215</v>
      </c>
      <c r="V1145" s="98" t="s">
        <v>6218</v>
      </c>
      <c r="W1145" s="98" t="s">
        <v>6219</v>
      </c>
      <c r="AB1145" s="98">
        <v>2</v>
      </c>
      <c r="AC1145" s="98" t="s">
        <v>6220</v>
      </c>
      <c r="AD1145" s="98" t="s">
        <v>7543</v>
      </c>
      <c r="AJ1145" s="18"/>
      <c r="AK1145" s="18"/>
      <c r="AN1145" s="98" t="s">
        <v>6233</v>
      </c>
      <c r="AP1145" s="264">
        <v>6000</v>
      </c>
      <c r="AQ1145" s="113">
        <f t="shared" si="57"/>
        <v>139.28190890498885</v>
      </c>
      <c r="AR1145" s="18">
        <v>15000</v>
      </c>
      <c r="AS1145" s="141" t="s">
        <v>6223</v>
      </c>
      <c r="AT1145" s="96"/>
      <c r="AU1145" s="18">
        <v>300000</v>
      </c>
      <c r="AV1145" s="18"/>
      <c r="AX1145" s="98" t="s">
        <v>6215</v>
      </c>
      <c r="AY1145" s="98" t="s">
        <v>6215</v>
      </c>
      <c r="AZ1145" s="98" t="s">
        <v>6215</v>
      </c>
      <c r="BA1145" s="98" t="s">
        <v>6215</v>
      </c>
      <c r="BB1145" s="98" t="s">
        <v>6218</v>
      </c>
      <c r="BD1145" s="98" t="s">
        <v>7544</v>
      </c>
      <c r="BF1145" s="98" t="s">
        <v>7545</v>
      </c>
      <c r="BG1145" s="98" t="s">
        <v>7546</v>
      </c>
    </row>
    <row r="1146" spans="1:59" x14ac:dyDescent="0.35">
      <c r="A1146" s="98" t="s">
        <v>8853</v>
      </c>
      <c r="B1146" s="17">
        <v>45360.494988425926</v>
      </c>
      <c r="C1146" t="s">
        <v>1942</v>
      </c>
      <c r="D1146" t="s">
        <v>8870</v>
      </c>
      <c r="E1146" s="98" t="s">
        <v>139</v>
      </c>
      <c r="F1146" t="s">
        <v>6213</v>
      </c>
      <c r="G1146" t="s">
        <v>1245</v>
      </c>
      <c r="H1146" s="305">
        <v>2010</v>
      </c>
      <c r="I1146" t="s">
        <v>6214</v>
      </c>
      <c r="J1146" t="s">
        <v>6215</v>
      </c>
      <c r="K1146" t="s">
        <v>6216</v>
      </c>
      <c r="L1146" t="s">
        <v>6215</v>
      </c>
      <c r="M1146" t="s">
        <v>6217</v>
      </c>
      <c r="O1146" t="s">
        <v>6218</v>
      </c>
      <c r="S1146" s="107">
        <v>220</v>
      </c>
      <c r="T1146" s="98" t="s">
        <v>6215</v>
      </c>
      <c r="U1146" t="s">
        <v>6474</v>
      </c>
      <c r="V1146" t="s">
        <v>6215</v>
      </c>
      <c r="W1146" t="s">
        <v>6219</v>
      </c>
      <c r="Y1146" s="98">
        <v>2</v>
      </c>
      <c r="Z1146" s="98">
        <v>2</v>
      </c>
      <c r="AA1146" s="98">
        <v>0</v>
      </c>
      <c r="AB1146" s="98">
        <f>SUM(Y1146:AA1146)</f>
        <v>4</v>
      </c>
      <c r="AC1146" t="s">
        <v>6220</v>
      </c>
      <c r="AD1146" t="s">
        <v>6569</v>
      </c>
      <c r="AF1146" s="12">
        <v>20</v>
      </c>
      <c r="AG1146" s="12">
        <v>10</v>
      </c>
      <c r="AH1146" s="12">
        <f>SUM(AF1146:AG1146)</f>
        <v>30</v>
      </c>
      <c r="AJ1146" s="238">
        <v>10000</v>
      </c>
      <c r="AK1146" s="238">
        <v>8000</v>
      </c>
      <c r="AL1146" t="s">
        <v>6474</v>
      </c>
      <c r="AM1146" t="s">
        <v>6215</v>
      </c>
      <c r="AN1146" t="s">
        <v>6262</v>
      </c>
      <c r="AP1146" s="149">
        <v>5000</v>
      </c>
      <c r="AQ1146" s="113">
        <f t="shared" si="57"/>
        <v>116.06825742082405</v>
      </c>
      <c r="AR1146">
        <v>8000</v>
      </c>
      <c r="AS1146" s="141" t="s">
        <v>6223</v>
      </c>
      <c r="AT1146" s="96">
        <v>20000</v>
      </c>
      <c r="AU1146" s="18">
        <v>20000</v>
      </c>
      <c r="AV1146" s="18">
        <v>200000</v>
      </c>
      <c r="AX1146" t="s">
        <v>6218</v>
      </c>
      <c r="AY1146" t="s">
        <v>6215</v>
      </c>
      <c r="AZ1146" t="s">
        <v>6215</v>
      </c>
      <c r="BA1146" t="s">
        <v>6218</v>
      </c>
      <c r="BB1146" t="s">
        <v>6218</v>
      </c>
      <c r="BC1146" t="s">
        <v>8871</v>
      </c>
      <c r="BD1146" t="s">
        <v>8872</v>
      </c>
      <c r="BE1146" t="s">
        <v>6218</v>
      </c>
      <c r="BF1146" t="s">
        <v>7189</v>
      </c>
    </row>
    <row r="1147" spans="1:59" x14ac:dyDescent="0.35">
      <c r="A1147" s="98" t="s">
        <v>7540</v>
      </c>
      <c r="B1147" s="289">
        <v>45241.482025463003</v>
      </c>
      <c r="C1147" s="242" t="s">
        <v>1900</v>
      </c>
      <c r="D1147" s="242" t="s">
        <v>8347</v>
      </c>
      <c r="E1147" s="98" t="s">
        <v>146</v>
      </c>
      <c r="F1147" s="242" t="s">
        <v>6213</v>
      </c>
      <c r="G1147" s="242" t="s">
        <v>1245</v>
      </c>
      <c r="H1147" s="276">
        <v>1993</v>
      </c>
      <c r="I1147" s="242" t="s">
        <v>6230</v>
      </c>
      <c r="J1147" s="242" t="s">
        <v>6215</v>
      </c>
      <c r="K1147" s="242" t="s">
        <v>6216</v>
      </c>
      <c r="L1147" s="242" t="s">
        <v>6215</v>
      </c>
      <c r="M1147" s="242" t="s">
        <v>6217</v>
      </c>
      <c r="N1147" s="242"/>
      <c r="O1147" s="242" t="s">
        <v>6218</v>
      </c>
      <c r="S1147" s="241">
        <v>232</v>
      </c>
      <c r="T1147" s="242" t="s">
        <v>6215</v>
      </c>
      <c r="U1147" s="242" t="s">
        <v>8150</v>
      </c>
      <c r="V1147" s="242" t="s">
        <v>6215</v>
      </c>
      <c r="W1147" s="242" t="s">
        <v>6219</v>
      </c>
      <c r="Y1147" s="242">
        <v>4</v>
      </c>
      <c r="Z1147" s="242">
        <v>6</v>
      </c>
      <c r="AA1147" s="242">
        <v>0</v>
      </c>
      <c r="AB1147" s="242">
        <v>10</v>
      </c>
      <c r="AC1147" s="242" t="s">
        <v>6220</v>
      </c>
      <c r="AD1147" s="242" t="s">
        <v>7716</v>
      </c>
      <c r="AF1147" s="290">
        <v>3</v>
      </c>
      <c r="AG1147" s="290">
        <v>9</v>
      </c>
      <c r="AH1147" s="290">
        <v>12</v>
      </c>
      <c r="AJ1147" s="269">
        <v>140000</v>
      </c>
      <c r="AK1147" s="269">
        <v>9000</v>
      </c>
      <c r="AL1147" s="242" t="s">
        <v>7392</v>
      </c>
      <c r="AM1147" s="242" t="s">
        <v>6215</v>
      </c>
      <c r="AN1147" s="242" t="s">
        <v>6248</v>
      </c>
      <c r="AP1147" s="264">
        <v>3700</v>
      </c>
      <c r="AQ1147" s="113">
        <f t="shared" si="57"/>
        <v>85.890510491409799</v>
      </c>
      <c r="AR1147" s="18">
        <v>8000</v>
      </c>
      <c r="AS1147" s="141" t="s">
        <v>6223</v>
      </c>
      <c r="AT1147" s="96"/>
      <c r="AU1147" s="18"/>
      <c r="AV1147" s="18"/>
      <c r="AX1147" s="242" t="s">
        <v>6215</v>
      </c>
      <c r="AY1147" s="242" t="s">
        <v>6215</v>
      </c>
      <c r="AZ1147" s="242" t="s">
        <v>6215</v>
      </c>
      <c r="BA1147" s="242" t="s">
        <v>6215</v>
      </c>
      <c r="BB1147" s="242" t="s">
        <v>6215</v>
      </c>
      <c r="BC1147" s="242" t="s">
        <v>8348</v>
      </c>
      <c r="BD1147" s="242" t="s">
        <v>6653</v>
      </c>
      <c r="BE1147" s="242" t="s">
        <v>6215</v>
      </c>
      <c r="BF1147" s="242" t="s">
        <v>6235</v>
      </c>
      <c r="BG1147" s="98" t="s">
        <v>8349</v>
      </c>
    </row>
    <row r="1148" spans="1:59" x14ac:dyDescent="0.35">
      <c r="A1148" s="98" t="s">
        <v>8346</v>
      </c>
      <c r="B1148" s="289">
        <v>45240.638101851902</v>
      </c>
      <c r="C1148" s="242" t="s">
        <v>8340</v>
      </c>
      <c r="D1148" s="242" t="s">
        <v>8341</v>
      </c>
      <c r="E1148" s="141" t="s">
        <v>139</v>
      </c>
      <c r="F1148" s="242" t="s">
        <v>6213</v>
      </c>
      <c r="G1148" s="242" t="s">
        <v>1248</v>
      </c>
      <c r="H1148" s="276">
        <v>2012</v>
      </c>
      <c r="I1148" s="242" t="s">
        <v>6214</v>
      </c>
      <c r="J1148" s="242" t="s">
        <v>6215</v>
      </c>
      <c r="K1148" s="242" t="s">
        <v>6216</v>
      </c>
      <c r="L1148" s="242" t="s">
        <v>6215</v>
      </c>
      <c r="M1148" s="242" t="s">
        <v>6217</v>
      </c>
      <c r="N1148" s="242"/>
      <c r="O1148" s="242" t="s">
        <v>6218</v>
      </c>
      <c r="S1148" s="241">
        <v>343</v>
      </c>
      <c r="T1148" s="242" t="s">
        <v>6215</v>
      </c>
      <c r="U1148" s="242" t="s">
        <v>7390</v>
      </c>
      <c r="V1148" s="242" t="s">
        <v>6215</v>
      </c>
      <c r="W1148" s="242" t="s">
        <v>6219</v>
      </c>
      <c r="Y1148" s="242">
        <v>2</v>
      </c>
      <c r="Z1148" s="242">
        <v>2</v>
      </c>
      <c r="AA1148" s="242">
        <v>1</v>
      </c>
      <c r="AB1148" s="242">
        <v>5</v>
      </c>
      <c r="AC1148" s="242" t="s">
        <v>6220</v>
      </c>
      <c r="AD1148" s="242" t="s">
        <v>8342</v>
      </c>
      <c r="AF1148" s="290">
        <v>5</v>
      </c>
      <c r="AG1148" s="290">
        <v>4</v>
      </c>
      <c r="AH1148" s="290">
        <v>9</v>
      </c>
      <c r="AJ1148" s="269">
        <v>15000</v>
      </c>
      <c r="AK1148" s="269">
        <v>8000</v>
      </c>
      <c r="AL1148" s="242" t="s">
        <v>6474</v>
      </c>
      <c r="AM1148" s="242" t="s">
        <v>6215</v>
      </c>
      <c r="AN1148" s="242" t="s">
        <v>6262</v>
      </c>
      <c r="AP1148" s="264">
        <v>8000</v>
      </c>
      <c r="AQ1148" s="113">
        <f t="shared" si="57"/>
        <v>185.70921187331848</v>
      </c>
      <c r="AR1148" s="18">
        <v>17000</v>
      </c>
      <c r="AS1148" s="141" t="s">
        <v>6223</v>
      </c>
      <c r="AT1148" s="96"/>
      <c r="AU1148" s="18"/>
      <c r="AV1148" s="18"/>
      <c r="AX1148" s="242" t="s">
        <v>6218</v>
      </c>
      <c r="AY1148" s="242" t="s">
        <v>6215</v>
      </c>
      <c r="AZ1148" s="242" t="s">
        <v>6215</v>
      </c>
      <c r="BA1148" s="242" t="s">
        <v>6218</v>
      </c>
      <c r="BB1148" s="242" t="s">
        <v>6218</v>
      </c>
      <c r="BC1148" s="242" t="s">
        <v>8343</v>
      </c>
      <c r="BD1148" s="242" t="s">
        <v>8344</v>
      </c>
      <c r="BE1148" s="242" t="s">
        <v>6218</v>
      </c>
      <c r="BF1148" s="242" t="s">
        <v>6299</v>
      </c>
      <c r="BG1148" s="98" t="s">
        <v>8345</v>
      </c>
    </row>
    <row r="1149" spans="1:59" x14ac:dyDescent="0.35">
      <c r="A1149" s="98" t="s">
        <v>11445</v>
      </c>
      <c r="B1149" s="117">
        <v>45825.620046296295</v>
      </c>
      <c r="C1149" s="154" t="s">
        <v>5346</v>
      </c>
      <c r="D1149" s="154" t="s">
        <v>11473</v>
      </c>
      <c r="E1149" t="s">
        <v>956</v>
      </c>
      <c r="F1149" s="154" t="s">
        <v>6293</v>
      </c>
      <c r="G1149" s="154" t="s">
        <v>1245</v>
      </c>
      <c r="H1149" s="115">
        <v>2016</v>
      </c>
      <c r="I1149" s="154" t="s">
        <v>6214</v>
      </c>
      <c r="J1149" s="154" t="s">
        <v>6215</v>
      </c>
      <c r="K1149" s="154" t="s">
        <v>6216</v>
      </c>
      <c r="L1149" s="154" t="s">
        <v>6215</v>
      </c>
      <c r="M1149" s="154" t="s">
        <v>6267</v>
      </c>
      <c r="O1149" s="154" t="s">
        <v>6215</v>
      </c>
      <c r="Q1149" s="129">
        <v>71</v>
      </c>
      <c r="R1149" s="129">
        <v>74</v>
      </c>
      <c r="S1149" s="129">
        <v>145</v>
      </c>
      <c r="T1149" s="154" t="s">
        <v>6215</v>
      </c>
      <c r="U1149" s="154" t="s">
        <v>7390</v>
      </c>
      <c r="V1149" s="154" t="s">
        <v>6218</v>
      </c>
      <c r="W1149" s="154" t="s">
        <v>6268</v>
      </c>
      <c r="Y1149" s="244">
        <v>4</v>
      </c>
      <c r="Z1149" s="244">
        <v>4</v>
      </c>
      <c r="AA1149" s="244">
        <v>2</v>
      </c>
      <c r="AB1149" s="244">
        <v>10</v>
      </c>
      <c r="AC1149" s="154" t="s">
        <v>6246</v>
      </c>
      <c r="AD1149" s="154" t="s">
        <v>11474</v>
      </c>
      <c r="AF1149" s="154">
        <v>3</v>
      </c>
      <c r="AG1149" s="12">
        <v>5</v>
      </c>
      <c r="AH1149" s="12">
        <v>8</v>
      </c>
      <c r="AJ1149" s="154">
        <v>8000</v>
      </c>
      <c r="AK1149" s="154">
        <v>6500</v>
      </c>
      <c r="AL1149" s="154" t="s">
        <v>8267</v>
      </c>
      <c r="AM1149" s="154" t="s">
        <v>6215</v>
      </c>
      <c r="AN1149" s="154" t="s">
        <v>6262</v>
      </c>
      <c r="AP1149" s="154">
        <v>3500</v>
      </c>
      <c r="AQ1149" s="113">
        <f t="shared" si="57"/>
        <v>81.247780194576833</v>
      </c>
      <c r="AR1149" s="154">
        <v>5000</v>
      </c>
      <c r="AS1149" s="154" t="s">
        <v>6223</v>
      </c>
      <c r="AT1149" s="154">
        <v>20000</v>
      </c>
      <c r="AU1149" s="154">
        <v>160000</v>
      </c>
      <c r="AV1149" s="154">
        <v>60000</v>
      </c>
      <c r="AX1149" s="154" t="s">
        <v>6215</v>
      </c>
      <c r="AY1149" s="154" t="s">
        <v>6215</v>
      </c>
      <c r="AZ1149" s="154" t="s">
        <v>6215</v>
      </c>
      <c r="BA1149" s="154" t="s">
        <v>6215</v>
      </c>
      <c r="BB1149" s="154" t="s">
        <v>6215</v>
      </c>
      <c r="BC1149" s="154" t="s">
        <v>11475</v>
      </c>
      <c r="BD1149" s="154" t="s">
        <v>11476</v>
      </c>
      <c r="BE1149" s="154" t="s">
        <v>6215</v>
      </c>
      <c r="BF1149" s="154" t="s">
        <v>11477</v>
      </c>
    </row>
    <row r="1150" spans="1:59" x14ac:dyDescent="0.35">
      <c r="A1150" s="98" t="s">
        <v>10800</v>
      </c>
      <c r="B1150" s="334">
        <v>45682.51662037037</v>
      </c>
      <c r="C1150" s="281" t="s">
        <v>4043</v>
      </c>
      <c r="D1150" s="281" t="s">
        <v>10785</v>
      </c>
      <c r="E1150" s="98" t="s">
        <v>2965</v>
      </c>
      <c r="F1150" s="281" t="s">
        <v>6684</v>
      </c>
      <c r="G1150" s="281" t="s">
        <v>1248</v>
      </c>
      <c r="H1150" s="335">
        <v>2004</v>
      </c>
      <c r="I1150" s="281" t="s">
        <v>6214</v>
      </c>
      <c r="J1150" s="281" t="s">
        <v>6215</v>
      </c>
      <c r="K1150" s="281" t="s">
        <v>6216</v>
      </c>
      <c r="L1150" s="281" t="s">
        <v>6215</v>
      </c>
      <c r="M1150" s="281" t="s">
        <v>6267</v>
      </c>
      <c r="O1150" s="281" t="s">
        <v>6215</v>
      </c>
      <c r="Q1150" s="319">
        <v>90</v>
      </c>
      <c r="R1150" s="319">
        <v>110</v>
      </c>
      <c r="S1150" s="319">
        <f>Q1150+R1150</f>
        <v>200</v>
      </c>
      <c r="T1150" s="281" t="s">
        <v>6215</v>
      </c>
      <c r="U1150" s="281" t="s">
        <v>7390</v>
      </c>
      <c r="V1150" s="281" t="s">
        <v>6215</v>
      </c>
      <c r="W1150" s="281" t="s">
        <v>6268</v>
      </c>
      <c r="Y1150" s="336">
        <v>4</v>
      </c>
      <c r="Z1150" s="336">
        <v>4</v>
      </c>
      <c r="AA1150" s="336">
        <v>1</v>
      </c>
      <c r="AB1150" s="98">
        <f>SUM(Y1150:AA1150)</f>
        <v>9</v>
      </c>
      <c r="AC1150" s="281" t="s">
        <v>6246</v>
      </c>
      <c r="AD1150" s="281" t="s">
        <v>10786</v>
      </c>
      <c r="AF1150" s="337">
        <v>4</v>
      </c>
      <c r="AG1150" s="337">
        <v>8</v>
      </c>
      <c r="AH1150" s="12">
        <f>SUM(AF1150:AG1150)</f>
        <v>12</v>
      </c>
      <c r="AJ1150" s="338">
        <v>10000</v>
      </c>
      <c r="AK1150" s="338">
        <v>5000</v>
      </c>
      <c r="AL1150" s="281" t="s">
        <v>7392</v>
      </c>
      <c r="AM1150" s="281" t="s">
        <v>6215</v>
      </c>
      <c r="AN1150" s="281" t="s">
        <v>6262</v>
      </c>
      <c r="AP1150" s="338">
        <v>3000</v>
      </c>
      <c r="AQ1150" s="113">
        <f t="shared" si="57"/>
        <v>69.640954452494427</v>
      </c>
      <c r="AR1150" s="338">
        <v>3000</v>
      </c>
      <c r="AS1150" s="141" t="s">
        <v>6223</v>
      </c>
      <c r="AT1150" s="338">
        <v>3300</v>
      </c>
      <c r="AU1150" s="338">
        <v>300000</v>
      </c>
      <c r="AV1150" s="338">
        <v>150000</v>
      </c>
      <c r="AX1150" s="281" t="s">
        <v>6215</v>
      </c>
      <c r="AY1150" s="281" t="s">
        <v>6215</v>
      </c>
      <c r="AZ1150" s="281" t="s">
        <v>6215</v>
      </c>
      <c r="BA1150" s="281" t="s">
        <v>6215</v>
      </c>
      <c r="BB1150" s="281" t="s">
        <v>6215</v>
      </c>
      <c r="BC1150" s="281" t="s">
        <v>7427</v>
      </c>
      <c r="BD1150" s="281" t="s">
        <v>10787</v>
      </c>
      <c r="BE1150" s="281" t="s">
        <v>6218</v>
      </c>
      <c r="BF1150" s="281" t="s">
        <v>8399</v>
      </c>
    </row>
    <row r="1151" spans="1:59" x14ac:dyDescent="0.35">
      <c r="A1151" s="98" t="s">
        <v>11617</v>
      </c>
      <c r="B1151" s="117">
        <v>45842.800706018519</v>
      </c>
      <c r="C1151" s="154" t="s">
        <v>5810</v>
      </c>
      <c r="D1151" s="154" t="s">
        <v>11555</v>
      </c>
      <c r="E1151" t="s">
        <v>306</v>
      </c>
      <c r="F1151" s="154" t="s">
        <v>6334</v>
      </c>
      <c r="G1151" s="154" t="s">
        <v>1245</v>
      </c>
      <c r="H1151" s="115">
        <v>2010</v>
      </c>
      <c r="I1151" s="154" t="s">
        <v>6214</v>
      </c>
      <c r="J1151" s="154" t="s">
        <v>6215</v>
      </c>
      <c r="K1151" s="154" t="s">
        <v>6216</v>
      </c>
      <c r="L1151" s="154" t="s">
        <v>6215</v>
      </c>
      <c r="M1151" s="154" t="s">
        <v>6267</v>
      </c>
      <c r="O1151" s="154" t="s">
        <v>6215</v>
      </c>
      <c r="Q1151" s="129">
        <v>203</v>
      </c>
      <c r="R1151" s="129">
        <v>165</v>
      </c>
      <c r="S1151" s="129">
        <v>368</v>
      </c>
      <c r="T1151" s="154" t="s">
        <v>6215</v>
      </c>
      <c r="U1151" s="154" t="s">
        <v>7390</v>
      </c>
      <c r="V1151" s="154" t="s">
        <v>6218</v>
      </c>
      <c r="W1151" s="154" t="s">
        <v>6268</v>
      </c>
      <c r="Y1151" s="154" t="s">
        <v>6630</v>
      </c>
      <c r="Z1151" s="154" t="s">
        <v>6929</v>
      </c>
      <c r="AA1151" s="154" t="s">
        <v>6992</v>
      </c>
      <c r="AB1151" s="154" t="s">
        <v>8537</v>
      </c>
      <c r="AC1151" s="154" t="s">
        <v>6246</v>
      </c>
      <c r="AD1151" s="154" t="s">
        <v>9023</v>
      </c>
      <c r="AF1151" s="154">
        <v>6</v>
      </c>
      <c r="AG1151" s="154">
        <v>4</v>
      </c>
      <c r="AH1151" s="154">
        <v>10</v>
      </c>
      <c r="AJ1151" s="154">
        <v>18000</v>
      </c>
      <c r="AK1151" s="154">
        <v>9000</v>
      </c>
      <c r="AL1151" s="154" t="s">
        <v>9905</v>
      </c>
      <c r="AM1151" s="154" t="s">
        <v>6215</v>
      </c>
      <c r="AN1151" s="154" t="s">
        <v>6262</v>
      </c>
      <c r="AP1151" s="354">
        <v>8000</v>
      </c>
      <c r="AQ1151" s="113">
        <f>(AP1151*3)/129.2394</f>
        <v>185.70188348135324</v>
      </c>
      <c r="AR1151" s="354">
        <v>8000</v>
      </c>
      <c r="AS1151" s="154" t="s">
        <v>6223</v>
      </c>
      <c r="AT1151" s="154">
        <v>15000</v>
      </c>
      <c r="AU1151" s="154">
        <v>210000</v>
      </c>
      <c r="AV1151" s="154">
        <v>60000</v>
      </c>
      <c r="AX1151" s="154" t="s">
        <v>6215</v>
      </c>
      <c r="AY1151" s="154" t="s">
        <v>6215</v>
      </c>
      <c r="AZ1151" s="154" t="s">
        <v>6218</v>
      </c>
      <c r="BA1151" s="154" t="s">
        <v>6215</v>
      </c>
      <c r="BB1151" s="154" t="s">
        <v>6218</v>
      </c>
      <c r="BC1151" s="154" t="s">
        <v>11404</v>
      </c>
      <c r="BD1151" s="154" t="s">
        <v>11556</v>
      </c>
      <c r="BE1151" s="154" t="s">
        <v>6218</v>
      </c>
      <c r="BF1151" s="154" t="s">
        <v>6218</v>
      </c>
    </row>
    <row r="1152" spans="1:59" x14ac:dyDescent="0.35">
      <c r="A1152" s="98" t="s">
        <v>10912</v>
      </c>
      <c r="B1152" s="17">
        <v>45707.648506944446</v>
      </c>
      <c r="C1152" s="154" t="s">
        <v>4193</v>
      </c>
      <c r="D1152" s="154" t="s">
        <v>10881</v>
      </c>
      <c r="E1152" s="244" t="s">
        <v>913</v>
      </c>
      <c r="F1152" s="154" t="s">
        <v>6725</v>
      </c>
      <c r="G1152" s="154" t="s">
        <v>1248</v>
      </c>
      <c r="H1152" s="115">
        <v>2011</v>
      </c>
      <c r="I1152" s="154" t="s">
        <v>6214</v>
      </c>
      <c r="J1152" s="154" t="s">
        <v>6215</v>
      </c>
      <c r="K1152" s="154" t="s">
        <v>6216</v>
      </c>
      <c r="L1152" s="154" t="s">
        <v>6215</v>
      </c>
      <c r="M1152" s="154" t="s">
        <v>6267</v>
      </c>
      <c r="O1152" s="154" t="s">
        <v>6215</v>
      </c>
      <c r="Q1152" s="243">
        <v>48</v>
      </c>
      <c r="R1152" s="243">
        <v>50</v>
      </c>
      <c r="S1152" s="243">
        <f>Q1152+R1152</f>
        <v>98</v>
      </c>
      <c r="T1152" s="154" t="s">
        <v>6215</v>
      </c>
      <c r="U1152" s="154" t="s">
        <v>7390</v>
      </c>
      <c r="V1152" s="154" t="s">
        <v>6215</v>
      </c>
      <c r="W1152" s="154" t="s">
        <v>6219</v>
      </c>
      <c r="Y1152" s="244">
        <v>4</v>
      </c>
      <c r="Z1152" s="244">
        <v>4</v>
      </c>
      <c r="AA1152" s="244">
        <v>2</v>
      </c>
      <c r="AB1152" s="98">
        <f>SUM(Y1152:AA1152)</f>
        <v>10</v>
      </c>
      <c r="AC1152" s="154" t="s">
        <v>6220</v>
      </c>
      <c r="AD1152" s="154" t="s">
        <v>8958</v>
      </c>
      <c r="AF1152" s="315">
        <v>4</v>
      </c>
      <c r="AG1152" s="315">
        <v>6</v>
      </c>
      <c r="AH1152" s="12">
        <f>SUM(AF1152:AG1152)</f>
        <v>10</v>
      </c>
      <c r="AJ1152" s="316">
        <v>8000</v>
      </c>
      <c r="AK1152" s="316">
        <v>5500</v>
      </c>
      <c r="AL1152" s="154" t="s">
        <v>7392</v>
      </c>
      <c r="AM1152" s="154" t="s">
        <v>6215</v>
      </c>
      <c r="AN1152" s="154" t="s">
        <v>6262</v>
      </c>
      <c r="AP1152" s="316">
        <v>6500</v>
      </c>
      <c r="AQ1152" s="113">
        <f>(AP1152*3)/129.2343</f>
        <v>150.88873464707126</v>
      </c>
      <c r="AR1152" s="316">
        <v>10500</v>
      </c>
      <c r="AS1152" s="141" t="s">
        <v>6223</v>
      </c>
      <c r="AT1152" s="316">
        <v>200000</v>
      </c>
      <c r="AU1152" s="316">
        <v>250000</v>
      </c>
      <c r="AV1152" s="316">
        <v>65000</v>
      </c>
      <c r="AX1152" s="154" t="s">
        <v>6215</v>
      </c>
      <c r="AY1152" s="154" t="s">
        <v>6215</v>
      </c>
      <c r="AZ1152" s="154" t="s">
        <v>6215</v>
      </c>
      <c r="BA1152" s="154" t="s">
        <v>6215</v>
      </c>
      <c r="BB1152" s="154" t="s">
        <v>6215</v>
      </c>
      <c r="BC1152" s="154" t="s">
        <v>9663</v>
      </c>
      <c r="BD1152" s="154" t="s">
        <v>10882</v>
      </c>
      <c r="BE1152" s="154" t="s">
        <v>6218</v>
      </c>
      <c r="BF1152" s="154" t="s">
        <v>9663</v>
      </c>
    </row>
    <row r="1153" spans="1:59" x14ac:dyDescent="0.35">
      <c r="A1153" s="98" t="s">
        <v>8339</v>
      </c>
      <c r="B1153" s="17">
        <v>45127.468113425923</v>
      </c>
      <c r="C1153" s="98" t="s">
        <v>7420</v>
      </c>
      <c r="D1153" s="98" t="s">
        <v>7421</v>
      </c>
      <c r="E1153" s="244" t="s">
        <v>462</v>
      </c>
      <c r="F1153" s="98" t="s">
        <v>6334</v>
      </c>
      <c r="G1153" s="98" t="s">
        <v>1245</v>
      </c>
      <c r="H1153" s="115">
        <v>2012</v>
      </c>
      <c r="I1153" s="98" t="s">
        <v>6294</v>
      </c>
      <c r="J1153" s="98" t="s">
        <v>6215</v>
      </c>
      <c r="K1153" s="98" t="s">
        <v>6216</v>
      </c>
      <c r="L1153" s="98" t="s">
        <v>6215</v>
      </c>
      <c r="M1153" s="98" t="s">
        <v>6217</v>
      </c>
      <c r="O1153" s="98" t="s">
        <v>6215</v>
      </c>
      <c r="S1153" s="107">
        <v>236</v>
      </c>
      <c r="T1153" s="98" t="s">
        <v>6215</v>
      </c>
      <c r="V1153" s="98" t="s">
        <v>6215</v>
      </c>
      <c r="W1153" s="98" t="s">
        <v>6268</v>
      </c>
      <c r="AB1153" s="98">
        <v>8</v>
      </c>
      <c r="AC1153" s="98" t="s">
        <v>6220</v>
      </c>
      <c r="AD1153" s="98" t="s">
        <v>7422</v>
      </c>
      <c r="AJ1153" s="18"/>
      <c r="AK1153" s="18"/>
      <c r="AM1153" s="98" t="s">
        <v>6215</v>
      </c>
      <c r="AN1153" s="98" t="s">
        <v>6248</v>
      </c>
      <c r="AP1153" s="264">
        <v>8000</v>
      </c>
      <c r="AQ1153" s="113">
        <f>(AP1153*3)/129.2343</f>
        <v>185.70921187331848</v>
      </c>
      <c r="AR1153" s="18">
        <v>14000</v>
      </c>
      <c r="AS1153" s="141" t="s">
        <v>6223</v>
      </c>
      <c r="AT1153" s="96"/>
      <c r="AU1153" s="18"/>
      <c r="AV1153" s="18"/>
      <c r="AX1153" s="98" t="s">
        <v>6215</v>
      </c>
      <c r="AY1153" s="98" t="s">
        <v>6215</v>
      </c>
      <c r="AZ1153" s="98" t="s">
        <v>6215</v>
      </c>
      <c r="BA1153" s="98" t="s">
        <v>6215</v>
      </c>
      <c r="BB1153" s="98" t="s">
        <v>6215</v>
      </c>
      <c r="BD1153" s="98" t="s">
        <v>7086</v>
      </c>
      <c r="BF1153" s="98" t="s">
        <v>6235</v>
      </c>
      <c r="BG1153" s="98" t="s">
        <v>7423</v>
      </c>
    </row>
    <row r="1154" spans="1:59" x14ac:dyDescent="0.35">
      <c r="A1154" s="98" t="s">
        <v>7419</v>
      </c>
      <c r="B1154" s="17">
        <v>45230</v>
      </c>
      <c r="C1154" s="141" t="s">
        <v>3868</v>
      </c>
      <c r="D1154" s="141" t="s">
        <v>8207</v>
      </c>
      <c r="E1154" s="244" t="s">
        <v>139</v>
      </c>
      <c r="F1154" s="141" t="s">
        <v>6213</v>
      </c>
      <c r="G1154" s="141" t="s">
        <v>1248</v>
      </c>
      <c r="H1154" s="115">
        <v>2018</v>
      </c>
      <c r="I1154" s="141" t="s">
        <v>6214</v>
      </c>
      <c r="J1154" s="141" t="s">
        <v>6215</v>
      </c>
      <c r="K1154" s="141" t="s">
        <v>6216</v>
      </c>
      <c r="L1154" s="141" t="s">
        <v>6215</v>
      </c>
      <c r="M1154" s="141" t="s">
        <v>6217</v>
      </c>
      <c r="N1154" s="141"/>
      <c r="O1154" s="141" t="s">
        <v>6218</v>
      </c>
      <c r="S1154" s="237">
        <v>140</v>
      </c>
      <c r="T1154" s="141" t="s">
        <v>6215</v>
      </c>
      <c r="U1154" s="141" t="s">
        <v>7390</v>
      </c>
      <c r="V1154" s="141" t="s">
        <v>6215</v>
      </c>
      <c r="W1154" s="141" t="s">
        <v>6219</v>
      </c>
      <c r="Y1154" s="98">
        <v>3</v>
      </c>
      <c r="Z1154" s="98">
        <v>4</v>
      </c>
      <c r="AA1154" s="98">
        <v>1</v>
      </c>
      <c r="AB1154" s="141">
        <v>7</v>
      </c>
      <c r="AC1154" s="141" t="s">
        <v>6220</v>
      </c>
      <c r="AD1154" s="141" t="s">
        <v>8208</v>
      </c>
      <c r="AJ1154" s="18"/>
      <c r="AK1154" s="18"/>
      <c r="AM1154" s="141" t="s">
        <v>6215</v>
      </c>
      <c r="AN1154" s="141" t="s">
        <v>6262</v>
      </c>
      <c r="AP1154" s="264">
        <v>3000</v>
      </c>
      <c r="AQ1154" s="113">
        <f>(AP1154*3)/129.2343</f>
        <v>69.640954452494427</v>
      </c>
      <c r="AR1154" s="18">
        <v>15000</v>
      </c>
      <c r="AS1154" s="141" t="s">
        <v>6223</v>
      </c>
      <c r="AT1154" s="96"/>
      <c r="AU1154" s="18">
        <v>350000</v>
      </c>
      <c r="AV1154" s="18"/>
      <c r="AX1154" s="141" t="s">
        <v>6215</v>
      </c>
      <c r="AY1154" s="141" t="s">
        <v>6215</v>
      </c>
      <c r="AZ1154" s="141" t="s">
        <v>6215</v>
      </c>
      <c r="BA1154" s="141" t="s">
        <v>6218</v>
      </c>
      <c r="BB1154" s="141" t="s">
        <v>6218</v>
      </c>
      <c r="BC1154" s="141" t="s">
        <v>8209</v>
      </c>
      <c r="BD1154" s="141" t="s">
        <v>6850</v>
      </c>
      <c r="BE1154" s="141" t="s">
        <v>6218</v>
      </c>
      <c r="BF1154" s="141" t="s">
        <v>8210</v>
      </c>
      <c r="BG1154" s="98" t="s">
        <v>8211</v>
      </c>
    </row>
    <row r="1155" spans="1:59" x14ac:dyDescent="0.35">
      <c r="A1155" s="98" t="s">
        <v>11695</v>
      </c>
      <c r="B1155" s="117">
        <v>45873.779363425929</v>
      </c>
      <c r="C1155" s="154" t="s">
        <v>5835</v>
      </c>
      <c r="D1155" s="154" t="s">
        <v>8366</v>
      </c>
      <c r="E1155" t="s">
        <v>32</v>
      </c>
      <c r="F1155" s="154" t="s">
        <v>6213</v>
      </c>
      <c r="G1155" s="154" t="s">
        <v>1245</v>
      </c>
      <c r="H1155" s="115">
        <v>2022</v>
      </c>
      <c r="I1155" s="154" t="s">
        <v>6230</v>
      </c>
      <c r="J1155" s="154" t="s">
        <v>6215</v>
      </c>
      <c r="K1155" s="154" t="s">
        <v>6216</v>
      </c>
      <c r="L1155" s="154" t="s">
        <v>6215</v>
      </c>
      <c r="M1155" s="154" t="s">
        <v>6217</v>
      </c>
      <c r="O1155" s="154" t="s">
        <v>6215</v>
      </c>
      <c r="Q1155" s="129">
        <v>150</v>
      </c>
      <c r="R1155" s="129">
        <v>210</v>
      </c>
      <c r="S1155" s="107">
        <v>360</v>
      </c>
      <c r="T1155" s="154" t="s">
        <v>6215</v>
      </c>
      <c r="U1155" s="154" t="s">
        <v>6474</v>
      </c>
      <c r="V1155" s="154" t="s">
        <v>6218</v>
      </c>
      <c r="W1155" s="154" t="s">
        <v>6219</v>
      </c>
      <c r="Y1155" s="244">
        <v>3</v>
      </c>
      <c r="Z1155" s="244">
        <v>4</v>
      </c>
      <c r="AA1155" s="244">
        <v>1</v>
      </c>
      <c r="AB1155" s="244">
        <v>8</v>
      </c>
      <c r="AC1155" s="154" t="s">
        <v>6220</v>
      </c>
      <c r="AD1155" s="154" t="s">
        <v>7465</v>
      </c>
      <c r="AF1155" s="154">
        <v>2</v>
      </c>
      <c r="AG1155" s="154">
        <v>7</v>
      </c>
      <c r="AH1155" s="154">
        <v>9</v>
      </c>
      <c r="AJ1155" s="154">
        <v>13000</v>
      </c>
      <c r="AK1155" s="154">
        <v>8000</v>
      </c>
      <c r="AL1155" s="154" t="s">
        <v>8267</v>
      </c>
      <c r="AM1155" s="154" t="s">
        <v>6215</v>
      </c>
      <c r="AN1155" s="154" t="s">
        <v>6262</v>
      </c>
      <c r="AP1155" s="154">
        <v>3200</v>
      </c>
      <c r="AQ1155" s="113">
        <f>(AP1155*3)/129.2424</f>
        <v>74.279029173088702</v>
      </c>
      <c r="AR1155" s="154">
        <v>3800</v>
      </c>
      <c r="AS1155" s="154" t="s">
        <v>6223</v>
      </c>
      <c r="AT1155" s="154">
        <v>20000</v>
      </c>
      <c r="AU1155" s="154">
        <v>320000</v>
      </c>
      <c r="AV1155" s="154">
        <v>150000</v>
      </c>
      <c r="AW1155" s="154"/>
      <c r="AX1155" s="154" t="s">
        <v>6215</v>
      </c>
      <c r="AY1155" s="154" t="s">
        <v>6215</v>
      </c>
      <c r="AZ1155" s="154" t="s">
        <v>6215</v>
      </c>
      <c r="BA1155" s="154" t="s">
        <v>6215</v>
      </c>
      <c r="BB1155" s="154" t="s">
        <v>6215</v>
      </c>
      <c r="BC1155" s="154" t="s">
        <v>7123</v>
      </c>
      <c r="BD1155" s="154" t="s">
        <v>8653</v>
      </c>
      <c r="BE1155" s="154" t="s">
        <v>6218</v>
      </c>
      <c r="BF1155" s="154" t="s">
        <v>7123</v>
      </c>
    </row>
    <row r="1156" spans="1:59" x14ac:dyDescent="0.35">
      <c r="A1156" s="98" t="s">
        <v>10052</v>
      </c>
      <c r="B1156" s="17">
        <v>45514.422094907408</v>
      </c>
      <c r="C1156" s="154" t="s">
        <v>2867</v>
      </c>
      <c r="D1156" s="154" t="s">
        <v>10064</v>
      </c>
      <c r="E1156" s="244" t="s">
        <v>14</v>
      </c>
      <c r="F1156" s="154" t="s">
        <v>6213</v>
      </c>
      <c r="G1156" s="154" t="s">
        <v>1248</v>
      </c>
      <c r="H1156" s="115">
        <v>2013</v>
      </c>
      <c r="I1156" s="154" t="s">
        <v>6230</v>
      </c>
      <c r="J1156" s="154" t="s">
        <v>6295</v>
      </c>
      <c r="K1156" s="154" t="s">
        <v>6216</v>
      </c>
      <c r="L1156" s="154" t="s">
        <v>6218</v>
      </c>
      <c r="M1156" s="154" t="s">
        <v>6217</v>
      </c>
      <c r="O1156" s="154" t="s">
        <v>6215</v>
      </c>
      <c r="Q1156" s="243">
        <v>155</v>
      </c>
      <c r="R1156" s="243">
        <v>150</v>
      </c>
      <c r="S1156" s="243">
        <f>Q1156+R1156</f>
        <v>305</v>
      </c>
      <c r="T1156" s="244" t="s">
        <v>6215</v>
      </c>
      <c r="U1156" s="154" t="s">
        <v>8150</v>
      </c>
      <c r="V1156" s="154" t="s">
        <v>6218</v>
      </c>
      <c r="W1156" s="154" t="s">
        <v>6219</v>
      </c>
      <c r="Y1156" s="244">
        <v>2</v>
      </c>
      <c r="Z1156" s="244">
        <v>2</v>
      </c>
      <c r="AA1156" s="244">
        <v>1</v>
      </c>
      <c r="AB1156" s="98">
        <f>Y1156+Z1156+AA1156</f>
        <v>5</v>
      </c>
      <c r="AC1156" s="154" t="s">
        <v>6220</v>
      </c>
      <c r="AD1156" s="154" t="s">
        <v>7993</v>
      </c>
      <c r="AF1156" s="315">
        <v>5</v>
      </c>
      <c r="AG1156" s="315">
        <v>7</v>
      </c>
      <c r="AH1156" s="12">
        <f>AF1156+AG1156</f>
        <v>12</v>
      </c>
      <c r="AJ1156" s="316">
        <v>20000</v>
      </c>
      <c r="AK1156" s="316">
        <v>8000</v>
      </c>
      <c r="AL1156" s="154" t="s">
        <v>8267</v>
      </c>
      <c r="AM1156" s="154" t="s">
        <v>6215</v>
      </c>
      <c r="AN1156" s="154" t="s">
        <v>6233</v>
      </c>
      <c r="AP1156" s="316">
        <v>2600</v>
      </c>
      <c r="AQ1156" s="113">
        <f t="shared" ref="AQ1156:AQ1187" si="58">(AP1156*3)/129.2343</f>
        <v>60.355493858828503</v>
      </c>
      <c r="AR1156" s="316">
        <v>3700</v>
      </c>
      <c r="AS1156" s="141" t="s">
        <v>6223</v>
      </c>
      <c r="AT1156" s="317">
        <v>700000</v>
      </c>
      <c r="AU1156" s="317">
        <v>235000</v>
      </c>
      <c r="AV1156" s="317">
        <v>150000</v>
      </c>
      <c r="AW1156" s="154"/>
      <c r="AX1156" s="154" t="s">
        <v>6218</v>
      </c>
      <c r="AY1156" s="154" t="s">
        <v>6215</v>
      </c>
      <c r="AZ1156" s="154" t="s">
        <v>6218</v>
      </c>
      <c r="BA1156" s="154" t="s">
        <v>6218</v>
      </c>
      <c r="BB1156" s="154" t="s">
        <v>6215</v>
      </c>
      <c r="BC1156" s="154" t="s">
        <v>10065</v>
      </c>
      <c r="BD1156" s="154" t="s">
        <v>10066</v>
      </c>
      <c r="BE1156" s="154" t="s">
        <v>6218</v>
      </c>
      <c r="BF1156" s="154" t="s">
        <v>6218</v>
      </c>
    </row>
    <row r="1157" spans="1:59" x14ac:dyDescent="0.35">
      <c r="A1157" s="98" t="s">
        <v>8206</v>
      </c>
      <c r="B1157" s="17">
        <v>45176.407175925924</v>
      </c>
      <c r="C1157" s="98" t="s">
        <v>8009</v>
      </c>
      <c r="D1157" s="98" t="s">
        <v>6887</v>
      </c>
      <c r="E1157" s="98" t="s">
        <v>549</v>
      </c>
      <c r="F1157" s="98" t="s">
        <v>6286</v>
      </c>
      <c r="G1157" s="98" t="s">
        <v>1245</v>
      </c>
      <c r="H1157" s="115">
        <v>2011</v>
      </c>
      <c r="I1157" s="98" t="s">
        <v>6214</v>
      </c>
      <c r="J1157" s="98" t="s">
        <v>6215</v>
      </c>
      <c r="K1157" s="98" t="s">
        <v>6216</v>
      </c>
      <c r="L1157" s="98" t="s">
        <v>6215</v>
      </c>
      <c r="M1157" s="98" t="s">
        <v>6267</v>
      </c>
      <c r="O1157" s="98" t="s">
        <v>6218</v>
      </c>
      <c r="S1157" s="107">
        <v>98</v>
      </c>
      <c r="T1157" s="98" t="s">
        <v>6215</v>
      </c>
      <c r="V1157" s="98" t="s">
        <v>6218</v>
      </c>
      <c r="W1157" s="98" t="s">
        <v>6268</v>
      </c>
      <c r="AB1157" s="98">
        <v>6</v>
      </c>
      <c r="AC1157" s="98" t="s">
        <v>6254</v>
      </c>
      <c r="AD1157" s="98" t="s">
        <v>7465</v>
      </c>
      <c r="AJ1157" s="18"/>
      <c r="AK1157" s="18"/>
      <c r="AM1157" s="98" t="s">
        <v>6215</v>
      </c>
      <c r="AN1157" s="98" t="s">
        <v>6233</v>
      </c>
      <c r="AP1157" s="264">
        <v>8000</v>
      </c>
      <c r="AQ1157" s="113">
        <f t="shared" si="58"/>
        <v>185.70921187331848</v>
      </c>
      <c r="AR1157" s="18">
        <v>8000</v>
      </c>
      <c r="AS1157" s="141" t="s">
        <v>6223</v>
      </c>
      <c r="AT1157" s="96"/>
      <c r="AU1157" s="18">
        <v>100000</v>
      </c>
      <c r="AV1157" s="18"/>
      <c r="AX1157" s="98" t="s">
        <v>6215</v>
      </c>
      <c r="AY1157" s="98" t="s">
        <v>6215</v>
      </c>
      <c r="AZ1157" s="98" t="s">
        <v>6215</v>
      </c>
      <c r="BA1157" s="98" t="s">
        <v>6215</v>
      </c>
      <c r="BB1157" s="98" t="s">
        <v>6215</v>
      </c>
      <c r="BD1157" s="98" t="s">
        <v>6774</v>
      </c>
      <c r="BF1157" s="98" t="s">
        <v>7311</v>
      </c>
      <c r="BG1157" s="98" t="s">
        <v>8010</v>
      </c>
    </row>
    <row r="1158" spans="1:59" x14ac:dyDescent="0.35">
      <c r="A1158" s="98" t="s">
        <v>9165</v>
      </c>
      <c r="B1158" s="17">
        <v>45398.763854166667</v>
      </c>
      <c r="C1158" t="s">
        <v>2157</v>
      </c>
      <c r="D1158" t="s">
        <v>9110</v>
      </c>
      <c r="E1158" s="244" t="s">
        <v>410</v>
      </c>
      <c r="F1158" t="s">
        <v>6795</v>
      </c>
      <c r="G1158" t="s">
        <v>1245</v>
      </c>
      <c r="H1158" s="115">
        <v>2007</v>
      </c>
      <c r="I1158" t="s">
        <v>6294</v>
      </c>
      <c r="J1158" t="s">
        <v>6215</v>
      </c>
      <c r="K1158" t="s">
        <v>6245</v>
      </c>
      <c r="L1158" t="s">
        <v>6218</v>
      </c>
      <c r="M1158" t="s">
        <v>6231</v>
      </c>
      <c r="O1158" t="s">
        <v>6218</v>
      </c>
      <c r="S1158" s="107">
        <v>228</v>
      </c>
      <c r="T1158" s="98" t="s">
        <v>6215</v>
      </c>
      <c r="U1158" t="s">
        <v>8150</v>
      </c>
      <c r="V1158" t="s">
        <v>6215</v>
      </c>
      <c r="W1158" t="s">
        <v>6219</v>
      </c>
      <c r="Y1158" s="98">
        <v>4</v>
      </c>
      <c r="Z1158" s="98">
        <v>4</v>
      </c>
      <c r="AA1158" s="98">
        <v>3</v>
      </c>
      <c r="AB1158" s="98">
        <f>SUM(Y1158:AA1158)</f>
        <v>11</v>
      </c>
      <c r="AC1158" t="s">
        <v>6220</v>
      </c>
      <c r="AD1158" t="s">
        <v>9111</v>
      </c>
      <c r="AF1158" s="12">
        <v>3</v>
      </c>
      <c r="AG1158" s="12">
        <v>6</v>
      </c>
      <c r="AH1158" s="12">
        <f>SUM(AF1158:AG1158)</f>
        <v>9</v>
      </c>
      <c r="AJ1158" s="238">
        <v>12000</v>
      </c>
      <c r="AK1158" s="238">
        <v>9000</v>
      </c>
      <c r="AL1158" t="s">
        <v>8267</v>
      </c>
      <c r="AM1158" t="s">
        <v>6215</v>
      </c>
      <c r="AN1158" t="s">
        <v>6248</v>
      </c>
      <c r="AP1158" s="238">
        <v>3000</v>
      </c>
      <c r="AQ1158" s="113">
        <f t="shared" si="58"/>
        <v>69.640954452494427</v>
      </c>
      <c r="AR1158" s="238">
        <v>4500</v>
      </c>
      <c r="AS1158" s="141" t="s">
        <v>6223</v>
      </c>
      <c r="AT1158" s="307">
        <v>25000</v>
      </c>
      <c r="AU1158" s="238">
        <v>288800</v>
      </c>
      <c r="AV1158" s="238">
        <v>80000</v>
      </c>
      <c r="AX1158" t="s">
        <v>6215</v>
      </c>
      <c r="AY1158" t="s">
        <v>6215</v>
      </c>
      <c r="AZ1158" t="s">
        <v>6215</v>
      </c>
      <c r="BA1158" t="s">
        <v>6215</v>
      </c>
      <c r="BB1158" t="s">
        <v>6215</v>
      </c>
      <c r="BC1158" t="s">
        <v>6235</v>
      </c>
      <c r="BD1158" t="s">
        <v>9112</v>
      </c>
      <c r="BE1158" t="s">
        <v>6218</v>
      </c>
      <c r="BF1158" t="s">
        <v>6235</v>
      </c>
    </row>
    <row r="1159" spans="1:59" x14ac:dyDescent="0.35">
      <c r="A1159" s="98" t="s">
        <v>8008</v>
      </c>
      <c r="B1159" s="17">
        <v>44902.497557870367</v>
      </c>
      <c r="C1159" s="98" t="s">
        <v>6259</v>
      </c>
      <c r="D1159" s="242" t="s">
        <v>6260</v>
      </c>
      <c r="E1159" s="98" t="s">
        <v>14</v>
      </c>
      <c r="F1159" s="98" t="s">
        <v>6213</v>
      </c>
      <c r="G1159" s="98" t="s">
        <v>1248</v>
      </c>
      <c r="H1159" s="115">
        <v>2016</v>
      </c>
      <c r="I1159" s="98" t="s">
        <v>6214</v>
      </c>
      <c r="J1159" s="98" t="s">
        <v>6215</v>
      </c>
      <c r="K1159" s="98" t="s">
        <v>6216</v>
      </c>
      <c r="L1159" s="98" t="s">
        <v>6215</v>
      </c>
      <c r="M1159" s="98" t="s">
        <v>6217</v>
      </c>
      <c r="O1159" s="98" t="s">
        <v>6215</v>
      </c>
      <c r="Q1159" s="107">
        <v>90</v>
      </c>
      <c r="R1159" s="107">
        <v>120</v>
      </c>
      <c r="S1159" s="107">
        <f>SUM(Q1159:R1159)</f>
        <v>210</v>
      </c>
      <c r="T1159" s="98" t="s">
        <v>6215</v>
      </c>
      <c r="V1159" s="98" t="s">
        <v>6218</v>
      </c>
      <c r="W1159" s="98" t="s">
        <v>6219</v>
      </c>
      <c r="AB1159" s="98">
        <v>5</v>
      </c>
      <c r="AC1159" s="98" t="s">
        <v>6220</v>
      </c>
      <c r="AD1159" s="98" t="s">
        <v>6261</v>
      </c>
      <c r="AJ1159" s="18"/>
      <c r="AK1159" s="18"/>
      <c r="AM1159" s="98" t="s">
        <v>6215</v>
      </c>
      <c r="AN1159" s="98" t="s">
        <v>6262</v>
      </c>
      <c r="AP1159" s="264">
        <v>8000</v>
      </c>
      <c r="AQ1159" s="113">
        <f t="shared" si="58"/>
        <v>185.70921187331848</v>
      </c>
      <c r="AR1159" s="18">
        <v>8000</v>
      </c>
      <c r="AS1159" s="141" t="s">
        <v>6223</v>
      </c>
      <c r="AT1159" s="96"/>
      <c r="AU1159" s="18">
        <v>360000</v>
      </c>
      <c r="AV1159" s="18"/>
      <c r="AX1159" s="98" t="s">
        <v>6215</v>
      </c>
      <c r="AY1159" s="98" t="s">
        <v>6215</v>
      </c>
      <c r="AZ1159" s="98" t="s">
        <v>6215</v>
      </c>
      <c r="BA1159" s="98" t="s">
        <v>6215</v>
      </c>
      <c r="BB1159" s="98" t="s">
        <v>6218</v>
      </c>
      <c r="BD1159" s="98" t="s">
        <v>6263</v>
      </c>
      <c r="BF1159" s="98" t="s">
        <v>6235</v>
      </c>
      <c r="BG1159" s="98" t="s">
        <v>6264</v>
      </c>
    </row>
    <row r="1160" spans="1:59" x14ac:dyDescent="0.35">
      <c r="A1160" s="98" t="s">
        <v>9937</v>
      </c>
      <c r="B1160" s="17">
        <v>45498.538726851853</v>
      </c>
      <c r="C1160" t="s">
        <v>2695</v>
      </c>
      <c r="D1160" t="s">
        <v>9807</v>
      </c>
      <c r="E1160" s="244" t="s">
        <v>58</v>
      </c>
      <c r="F1160" t="s">
        <v>6213</v>
      </c>
      <c r="G1160" t="s">
        <v>1248</v>
      </c>
      <c r="H1160" s="115">
        <v>2004</v>
      </c>
      <c r="I1160" t="s">
        <v>6214</v>
      </c>
      <c r="J1160" t="s">
        <v>6215</v>
      </c>
      <c r="K1160" t="s">
        <v>6245</v>
      </c>
      <c r="L1160" t="s">
        <v>6215</v>
      </c>
      <c r="M1160" t="s">
        <v>6231</v>
      </c>
      <c r="O1160" t="s">
        <v>6215</v>
      </c>
      <c r="S1160" s="107">
        <v>112</v>
      </c>
      <c r="T1160" s="98" t="s">
        <v>6215</v>
      </c>
      <c r="U1160" t="s">
        <v>6474</v>
      </c>
      <c r="V1160" t="s">
        <v>6218</v>
      </c>
      <c r="W1160" t="s">
        <v>6268</v>
      </c>
      <c r="Y1160" s="98">
        <v>2</v>
      </c>
      <c r="Z1160" s="98">
        <v>2</v>
      </c>
      <c r="AA1160" s="98">
        <v>1</v>
      </c>
      <c r="AB1160" s="98">
        <f>Y1160+Z1160+AA1160</f>
        <v>5</v>
      </c>
      <c r="AC1160" t="s">
        <v>6254</v>
      </c>
      <c r="AD1160" t="s">
        <v>8753</v>
      </c>
      <c r="AF1160" s="12">
        <v>3</v>
      </c>
      <c r="AG1160" s="12">
        <v>9</v>
      </c>
      <c r="AH1160" s="12">
        <f>AF1160+AG1160</f>
        <v>12</v>
      </c>
      <c r="AJ1160" s="238">
        <v>15000</v>
      </c>
      <c r="AK1160" s="238">
        <v>6000</v>
      </c>
      <c r="AL1160" t="s">
        <v>8267</v>
      </c>
      <c r="AM1160" t="s">
        <v>6215</v>
      </c>
      <c r="AN1160" t="s">
        <v>6233</v>
      </c>
      <c r="AP1160" s="238">
        <v>3800</v>
      </c>
      <c r="AQ1160" s="113">
        <f t="shared" si="58"/>
        <v>88.211875639826275</v>
      </c>
      <c r="AR1160" s="238">
        <v>4400</v>
      </c>
      <c r="AS1160" s="141" t="s">
        <v>6223</v>
      </c>
      <c r="AT1160" s="238">
        <v>50000</v>
      </c>
      <c r="AU1160" s="238">
        <v>127000</v>
      </c>
      <c r="AV1160" s="238">
        <v>50000</v>
      </c>
      <c r="AX1160" t="s">
        <v>6215</v>
      </c>
      <c r="AY1160" t="s">
        <v>6215</v>
      </c>
      <c r="AZ1160" t="s">
        <v>6215</v>
      </c>
      <c r="BA1160" t="s">
        <v>6215</v>
      </c>
      <c r="BB1160" t="s">
        <v>6218</v>
      </c>
      <c r="BC1160" t="s">
        <v>6235</v>
      </c>
      <c r="BD1160" t="s">
        <v>9808</v>
      </c>
      <c r="BE1160" t="s">
        <v>6218</v>
      </c>
      <c r="BF1160" t="s">
        <v>6235</v>
      </c>
    </row>
    <row r="1161" spans="1:59" x14ac:dyDescent="0.35">
      <c r="A1161" s="98" t="s">
        <v>10011</v>
      </c>
      <c r="B1161" s="17">
        <v>45510.657951388886</v>
      </c>
      <c r="C1161" s="154" t="s">
        <v>9977</v>
      </c>
      <c r="D1161" s="154" t="s">
        <v>6928</v>
      </c>
      <c r="E1161" s="244" t="s">
        <v>2680</v>
      </c>
      <c r="F1161" s="154" t="s">
        <v>6629</v>
      </c>
      <c r="G1161" s="154" t="s">
        <v>1245</v>
      </c>
      <c r="H1161" s="115">
        <v>2010</v>
      </c>
      <c r="I1161" s="154" t="s">
        <v>6214</v>
      </c>
      <c r="J1161" s="154" t="s">
        <v>6215</v>
      </c>
      <c r="K1161" s="154" t="s">
        <v>6216</v>
      </c>
      <c r="L1161" s="154" t="s">
        <v>6215</v>
      </c>
      <c r="M1161" s="154" t="s">
        <v>6231</v>
      </c>
      <c r="O1161" s="154" t="s">
        <v>6215</v>
      </c>
      <c r="Q1161" s="243">
        <v>120</v>
      </c>
      <c r="R1161" s="243">
        <v>140</v>
      </c>
      <c r="S1161" s="243">
        <f>Q1161+R1161</f>
        <v>260</v>
      </c>
      <c r="T1161" s="244" t="s">
        <v>6215</v>
      </c>
      <c r="U1161" s="154" t="s">
        <v>8150</v>
      </c>
      <c r="V1161" s="154" t="s">
        <v>6218</v>
      </c>
      <c r="W1161" s="154" t="s">
        <v>6219</v>
      </c>
      <c r="Y1161" s="244">
        <v>4</v>
      </c>
      <c r="Z1161" s="244">
        <v>6</v>
      </c>
      <c r="AA1161" s="244">
        <v>2</v>
      </c>
      <c r="AB1161" s="98">
        <f>Y1161+Z1161+AA1161</f>
        <v>12</v>
      </c>
      <c r="AC1161" s="154" t="s">
        <v>6220</v>
      </c>
      <c r="AD1161" s="154" t="s">
        <v>9978</v>
      </c>
      <c r="AF1161" s="315">
        <v>3</v>
      </c>
      <c r="AG1161" s="315">
        <v>6</v>
      </c>
      <c r="AH1161" s="12">
        <f>AF1161+AG1161</f>
        <v>9</v>
      </c>
      <c r="AJ1161" s="316">
        <v>13000</v>
      </c>
      <c r="AK1161" s="316">
        <v>11000</v>
      </c>
      <c r="AL1161" s="154" t="s">
        <v>8267</v>
      </c>
      <c r="AM1161" s="154" t="s">
        <v>6215</v>
      </c>
      <c r="AN1161" s="154" t="s">
        <v>6262</v>
      </c>
      <c r="AP1161" s="316">
        <v>5850</v>
      </c>
      <c r="AQ1161" s="113">
        <f t="shared" si="58"/>
        <v>135.79986118236414</v>
      </c>
      <c r="AR1161" s="316">
        <v>9500</v>
      </c>
      <c r="AS1161" s="141" t="s">
        <v>6223</v>
      </c>
      <c r="AT1161" s="317">
        <v>1750000</v>
      </c>
      <c r="AU1161" s="317">
        <v>130000</v>
      </c>
      <c r="AV1161" s="317">
        <v>130000</v>
      </c>
      <c r="AW1161" s="154"/>
      <c r="AX1161" s="154" t="s">
        <v>6215</v>
      </c>
      <c r="AY1161" s="154" t="s">
        <v>6215</v>
      </c>
      <c r="AZ1161" s="154" t="s">
        <v>6215</v>
      </c>
      <c r="BA1161" s="154" t="s">
        <v>6215</v>
      </c>
      <c r="BB1161" s="154" t="s">
        <v>6215</v>
      </c>
      <c r="BC1161" s="154" t="s">
        <v>9979</v>
      </c>
      <c r="BD1161" s="154" t="s">
        <v>9980</v>
      </c>
      <c r="BE1161" s="154" t="s">
        <v>6215</v>
      </c>
      <c r="BF1161" s="154" t="s">
        <v>6215</v>
      </c>
    </row>
    <row r="1162" spans="1:59" x14ac:dyDescent="0.35">
      <c r="A1162" s="98" t="s">
        <v>6258</v>
      </c>
      <c r="B1162" s="17">
        <v>45097.444363425922</v>
      </c>
      <c r="C1162" s="98" t="s">
        <v>993</v>
      </c>
      <c r="D1162" s="98" t="s">
        <v>7018</v>
      </c>
      <c r="E1162" s="98" t="s">
        <v>809</v>
      </c>
      <c r="F1162" s="98" t="s">
        <v>6286</v>
      </c>
      <c r="G1162" s="98" t="s">
        <v>1248</v>
      </c>
      <c r="H1162" s="115">
        <v>2021</v>
      </c>
      <c r="I1162" s="98" t="s">
        <v>6230</v>
      </c>
      <c r="J1162" s="98" t="s">
        <v>6295</v>
      </c>
      <c r="K1162" s="98" t="s">
        <v>6216</v>
      </c>
      <c r="L1162" s="98" t="s">
        <v>6215</v>
      </c>
      <c r="M1162" s="98" t="s">
        <v>6231</v>
      </c>
      <c r="O1162" s="98" t="s">
        <v>6218</v>
      </c>
      <c r="S1162" s="107">
        <v>107</v>
      </c>
      <c r="T1162" s="98" t="s">
        <v>6215</v>
      </c>
      <c r="V1162" s="98" t="s">
        <v>6218</v>
      </c>
      <c r="W1162" s="98" t="s">
        <v>6219</v>
      </c>
      <c r="AB1162" s="98">
        <v>4</v>
      </c>
      <c r="AC1162" s="98" t="s">
        <v>6254</v>
      </c>
      <c r="AD1162" s="98" t="s">
        <v>6552</v>
      </c>
      <c r="AJ1162" s="18"/>
      <c r="AK1162" s="18"/>
      <c r="AM1162" s="98" t="s">
        <v>6215</v>
      </c>
      <c r="AN1162" s="98" t="s">
        <v>6262</v>
      </c>
      <c r="AP1162" s="264">
        <v>6000</v>
      </c>
      <c r="AQ1162" s="113">
        <f t="shared" si="58"/>
        <v>139.28190890498885</v>
      </c>
      <c r="AR1162" s="18">
        <v>25000</v>
      </c>
      <c r="AS1162" s="141" t="s">
        <v>6223</v>
      </c>
      <c r="AT1162" s="96"/>
      <c r="AU1162" s="18"/>
      <c r="AV1162" s="18"/>
      <c r="AX1162" s="98" t="s">
        <v>6215</v>
      </c>
      <c r="AY1162" s="98" t="s">
        <v>6218</v>
      </c>
      <c r="AZ1162" s="98" t="s">
        <v>6215</v>
      </c>
      <c r="BA1162" s="98" t="s">
        <v>6215</v>
      </c>
      <c r="BB1162" s="98" t="s">
        <v>6218</v>
      </c>
      <c r="BD1162" s="98" t="s">
        <v>7019</v>
      </c>
      <c r="BF1162" s="98" t="s">
        <v>7020</v>
      </c>
      <c r="BG1162" s="98" t="s">
        <v>7021</v>
      </c>
    </row>
    <row r="1163" spans="1:59" x14ac:dyDescent="0.35">
      <c r="A1163" s="98" t="s">
        <v>10728</v>
      </c>
      <c r="B1163" s="334">
        <v>45680.678101851852</v>
      </c>
      <c r="C1163" s="281" t="s">
        <v>4041</v>
      </c>
      <c r="D1163" s="281" t="s">
        <v>10772</v>
      </c>
      <c r="E1163" t="s">
        <v>1382</v>
      </c>
      <c r="F1163" s="281" t="s">
        <v>6469</v>
      </c>
      <c r="G1163" s="281" t="s">
        <v>1248</v>
      </c>
      <c r="H1163" s="335">
        <v>2007</v>
      </c>
      <c r="I1163" s="281" t="s">
        <v>6230</v>
      </c>
      <c r="J1163" s="281" t="s">
        <v>6215</v>
      </c>
      <c r="K1163" s="281" t="s">
        <v>6216</v>
      </c>
      <c r="L1163" s="281" t="s">
        <v>6215</v>
      </c>
      <c r="M1163" s="281" t="s">
        <v>6267</v>
      </c>
      <c r="O1163" s="281" t="s">
        <v>6218</v>
      </c>
      <c r="Q1163" s="319">
        <v>174</v>
      </c>
      <c r="R1163" s="319">
        <v>136</v>
      </c>
      <c r="S1163" s="319">
        <f>Q1163+R1163</f>
        <v>310</v>
      </c>
      <c r="T1163" s="281" t="s">
        <v>6215</v>
      </c>
      <c r="U1163" s="281" t="s">
        <v>7390</v>
      </c>
      <c r="V1163" s="281" t="s">
        <v>6215</v>
      </c>
      <c r="W1163" s="281" t="s">
        <v>6219</v>
      </c>
      <c r="Y1163" s="336">
        <v>7</v>
      </c>
      <c r="Z1163" s="336">
        <v>3</v>
      </c>
      <c r="AA1163" s="336">
        <v>7</v>
      </c>
      <c r="AB1163" s="98">
        <f>SUM(Y1163:AA1163)</f>
        <v>17</v>
      </c>
      <c r="AC1163" s="281" t="s">
        <v>6254</v>
      </c>
      <c r="AD1163" s="281" t="s">
        <v>10773</v>
      </c>
      <c r="AF1163" s="337">
        <v>5</v>
      </c>
      <c r="AG1163" s="337">
        <v>12</v>
      </c>
      <c r="AH1163" s="12">
        <f>SUM(AF1163:AG1163)</f>
        <v>17</v>
      </c>
      <c r="AJ1163" s="338">
        <v>15000</v>
      </c>
      <c r="AK1163" s="338">
        <v>8000</v>
      </c>
      <c r="AL1163" s="281" t="s">
        <v>8267</v>
      </c>
      <c r="AM1163" s="281" t="s">
        <v>6215</v>
      </c>
      <c r="AN1163" s="281" t="s">
        <v>6262</v>
      </c>
      <c r="AP1163" s="338">
        <v>5000</v>
      </c>
      <c r="AQ1163" s="113">
        <f t="shared" si="58"/>
        <v>116.06825742082405</v>
      </c>
      <c r="AR1163" s="338">
        <v>5000</v>
      </c>
      <c r="AS1163" s="141" t="s">
        <v>6223</v>
      </c>
      <c r="AT1163" s="338">
        <v>2500</v>
      </c>
      <c r="AU1163" s="338">
        <v>860000</v>
      </c>
      <c r="AV1163" s="338">
        <v>600000</v>
      </c>
      <c r="AX1163" s="281" t="s">
        <v>6215</v>
      </c>
      <c r="AY1163" s="281" t="s">
        <v>6215</v>
      </c>
      <c r="AZ1163" s="281" t="s">
        <v>6218</v>
      </c>
      <c r="BA1163" s="281" t="s">
        <v>6215</v>
      </c>
      <c r="BB1163" s="281" t="s">
        <v>6215</v>
      </c>
      <c r="BC1163" s="281" t="s">
        <v>9478</v>
      </c>
      <c r="BD1163" s="281" t="s">
        <v>7813</v>
      </c>
      <c r="BE1163" s="281" t="s">
        <v>6215</v>
      </c>
      <c r="BF1163" s="281" t="s">
        <v>7394</v>
      </c>
    </row>
    <row r="1164" spans="1:59" x14ac:dyDescent="0.35">
      <c r="A1164" s="98" t="s">
        <v>10587</v>
      </c>
      <c r="B1164" s="17">
        <v>45609</v>
      </c>
      <c r="C1164" s="154" t="s">
        <v>3601</v>
      </c>
      <c r="D1164" s="154" t="s">
        <v>10523</v>
      </c>
      <c r="E1164" s="244" t="s">
        <v>146</v>
      </c>
      <c r="F1164" s="154" t="s">
        <v>6213</v>
      </c>
      <c r="G1164" s="154" t="s">
        <v>1245</v>
      </c>
      <c r="H1164" s="115">
        <v>2004</v>
      </c>
      <c r="I1164" s="154" t="s">
        <v>6230</v>
      </c>
      <c r="J1164" s="154" t="s">
        <v>6215</v>
      </c>
      <c r="K1164" s="154" t="s">
        <v>6245</v>
      </c>
      <c r="L1164" s="154" t="s">
        <v>6215</v>
      </c>
      <c r="M1164" s="154" t="s">
        <v>6217</v>
      </c>
      <c r="O1164" s="154" t="s">
        <v>6215</v>
      </c>
      <c r="Q1164" s="243"/>
      <c r="R1164" s="243"/>
      <c r="S1164" s="243">
        <v>210</v>
      </c>
      <c r="T1164" s="154" t="s">
        <v>6215</v>
      </c>
      <c r="U1164" s="154" t="s">
        <v>7390</v>
      </c>
      <c r="V1164" s="154" t="s">
        <v>6215</v>
      </c>
      <c r="W1164" s="154" t="s">
        <v>6219</v>
      </c>
      <c r="Y1164" s="244">
        <v>4</v>
      </c>
      <c r="Z1164" s="244">
        <v>4</v>
      </c>
      <c r="AA1164" s="244">
        <v>1</v>
      </c>
      <c r="AB1164" s="98">
        <f>SUM(Y1164:AA1164)</f>
        <v>9</v>
      </c>
      <c r="AC1164" s="154" t="s">
        <v>6220</v>
      </c>
      <c r="AD1164" s="154" t="s">
        <v>8402</v>
      </c>
      <c r="AF1164" s="315">
        <v>3</v>
      </c>
      <c r="AG1164" s="315">
        <v>7</v>
      </c>
      <c r="AH1164" s="12">
        <f>SUM(AF1164:AG1164)</f>
        <v>10</v>
      </c>
      <c r="AJ1164" s="316">
        <v>15000</v>
      </c>
      <c r="AK1164" s="316">
        <v>8000</v>
      </c>
      <c r="AL1164" s="154" t="s">
        <v>7392</v>
      </c>
      <c r="AM1164" s="154" t="s">
        <v>6215</v>
      </c>
      <c r="AN1164" s="154" t="s">
        <v>6262</v>
      </c>
      <c r="AP1164" s="316">
        <v>3800</v>
      </c>
      <c r="AQ1164" s="113">
        <f t="shared" si="58"/>
        <v>88.211875639826275</v>
      </c>
      <c r="AR1164" s="316">
        <v>5500</v>
      </c>
      <c r="AS1164" s="141" t="s">
        <v>6223</v>
      </c>
      <c r="AT1164" s="316">
        <v>6700</v>
      </c>
      <c r="AU1164" s="316">
        <v>250000</v>
      </c>
      <c r="AV1164" s="316">
        <v>150000</v>
      </c>
      <c r="AX1164" s="154" t="s">
        <v>6215</v>
      </c>
      <c r="AY1164" s="154" t="s">
        <v>6215</v>
      </c>
      <c r="AZ1164" s="154" t="s">
        <v>6215</v>
      </c>
      <c r="BA1164" s="154" t="s">
        <v>6215</v>
      </c>
      <c r="BB1164" s="154" t="s">
        <v>6215</v>
      </c>
      <c r="BC1164" s="154" t="s">
        <v>9602</v>
      </c>
      <c r="BD1164" s="154" t="s">
        <v>8732</v>
      </c>
      <c r="BE1164" s="154" t="s">
        <v>6218</v>
      </c>
      <c r="BF1164" s="154" t="s">
        <v>9602</v>
      </c>
    </row>
    <row r="1165" spans="1:59" x14ac:dyDescent="0.35">
      <c r="A1165" s="98" t="s">
        <v>10533</v>
      </c>
      <c r="B1165" s="17">
        <v>45612.676203703704</v>
      </c>
      <c r="C1165" s="154" t="s">
        <v>3677</v>
      </c>
      <c r="D1165" s="154" t="s">
        <v>10552</v>
      </c>
      <c r="E1165" s="244" t="s">
        <v>2861</v>
      </c>
      <c r="F1165" s="154" t="s">
        <v>6725</v>
      </c>
      <c r="G1165" s="154" t="s">
        <v>1248</v>
      </c>
      <c r="H1165" s="115">
        <v>2016</v>
      </c>
      <c r="I1165" s="154" t="s">
        <v>6294</v>
      </c>
      <c r="J1165" s="154" t="s">
        <v>6215</v>
      </c>
      <c r="K1165" s="154" t="s">
        <v>6216</v>
      </c>
      <c r="L1165" s="154" t="s">
        <v>6215</v>
      </c>
      <c r="M1165" s="154" t="s">
        <v>6267</v>
      </c>
      <c r="O1165" s="154" t="s">
        <v>6215</v>
      </c>
      <c r="Q1165" s="243"/>
      <c r="R1165" s="243"/>
      <c r="S1165" s="243">
        <v>255</v>
      </c>
      <c r="T1165" s="154" t="s">
        <v>6215</v>
      </c>
      <c r="U1165" s="154" t="s">
        <v>8150</v>
      </c>
      <c r="V1165" s="154" t="s">
        <v>6215</v>
      </c>
      <c r="W1165" s="154" t="s">
        <v>6219</v>
      </c>
      <c r="Y1165" s="244">
        <v>8</v>
      </c>
      <c r="Z1165" s="244">
        <v>8</v>
      </c>
      <c r="AA1165" s="244">
        <v>3</v>
      </c>
      <c r="AB1165" s="98">
        <f>SUM(Y1165:AA1165)</f>
        <v>19</v>
      </c>
      <c r="AC1165" s="154" t="s">
        <v>6246</v>
      </c>
      <c r="AD1165" s="154" t="s">
        <v>10558</v>
      </c>
      <c r="AF1165" s="315">
        <v>5</v>
      </c>
      <c r="AG1165" s="315">
        <v>7</v>
      </c>
      <c r="AH1165" s="12">
        <f>SUM(AF1165:AG1165)</f>
        <v>12</v>
      </c>
      <c r="AJ1165" s="316">
        <v>22000</v>
      </c>
      <c r="AK1165" s="316">
        <v>7000</v>
      </c>
      <c r="AL1165" s="154" t="s">
        <v>8449</v>
      </c>
      <c r="AM1165" s="154" t="s">
        <v>6215</v>
      </c>
      <c r="AN1165" s="154" t="s">
        <v>6262</v>
      </c>
      <c r="AP1165" s="316">
        <v>4500</v>
      </c>
      <c r="AQ1165" s="113">
        <f t="shared" si="58"/>
        <v>104.46143167874165</v>
      </c>
      <c r="AR1165" s="316">
        <v>4500</v>
      </c>
      <c r="AS1165" s="141" t="s">
        <v>6223</v>
      </c>
      <c r="AT1165" s="316">
        <v>11000</v>
      </c>
      <c r="AU1165" s="316">
        <v>225000</v>
      </c>
      <c r="AV1165" s="316">
        <v>40000</v>
      </c>
      <c r="AX1165" s="154" t="s">
        <v>6215</v>
      </c>
      <c r="AY1165" s="154" t="s">
        <v>6215</v>
      </c>
      <c r="AZ1165" s="154" t="s">
        <v>6215</v>
      </c>
      <c r="BA1165" s="154" t="s">
        <v>6215</v>
      </c>
      <c r="BB1165" s="154" t="s">
        <v>6215</v>
      </c>
      <c r="BC1165" s="154" t="s">
        <v>10559</v>
      </c>
      <c r="BD1165" s="154" t="s">
        <v>6774</v>
      </c>
      <c r="BE1165" s="154" t="s">
        <v>6215</v>
      </c>
      <c r="BF1165" s="154" t="s">
        <v>10560</v>
      </c>
    </row>
    <row r="1166" spans="1:59" x14ac:dyDescent="0.35">
      <c r="A1166" s="98" t="s">
        <v>9471</v>
      </c>
      <c r="B1166" s="17">
        <v>45449.75540509259</v>
      </c>
      <c r="C1166" t="s">
        <v>2368</v>
      </c>
      <c r="D1166" t="s">
        <v>9288</v>
      </c>
      <c r="E1166" s="98" t="s">
        <v>2313</v>
      </c>
      <c r="F1166" t="s">
        <v>6323</v>
      </c>
      <c r="G1166" t="s">
        <v>1248</v>
      </c>
      <c r="H1166" s="115">
        <v>2016</v>
      </c>
      <c r="I1166" t="s">
        <v>6294</v>
      </c>
      <c r="J1166" t="s">
        <v>6215</v>
      </c>
      <c r="K1166" t="s">
        <v>6245</v>
      </c>
      <c r="L1166" t="s">
        <v>6215</v>
      </c>
      <c r="M1166" t="s">
        <v>6267</v>
      </c>
      <c r="O1166" t="s">
        <v>6218</v>
      </c>
      <c r="P1166"/>
      <c r="Q1166" s="107">
        <v>99</v>
      </c>
      <c r="R1166" s="107">
        <v>101</v>
      </c>
      <c r="S1166" s="107">
        <f>SUM(Q1166:R1166)</f>
        <v>200</v>
      </c>
      <c r="T1166" s="98" t="s">
        <v>6215</v>
      </c>
      <c r="U1166" t="s">
        <v>6474</v>
      </c>
      <c r="V1166" t="s">
        <v>6215</v>
      </c>
      <c r="W1166" t="s">
        <v>6268</v>
      </c>
      <c r="Y1166" s="98">
        <v>4</v>
      </c>
      <c r="Z1166" s="98">
        <v>6</v>
      </c>
      <c r="AA1166" s="98">
        <v>0</v>
      </c>
      <c r="AB1166" s="98">
        <f>SUM(Y1166:AA1166)</f>
        <v>10</v>
      </c>
      <c r="AC1166" t="s">
        <v>6220</v>
      </c>
      <c r="AD1166" t="s">
        <v>9289</v>
      </c>
      <c r="AF1166" s="12">
        <v>2</v>
      </c>
      <c r="AG1166" s="12">
        <v>8</v>
      </c>
      <c r="AH1166" s="12">
        <f>AF1166+AG1166</f>
        <v>10</v>
      </c>
      <c r="AJ1166" s="238">
        <v>8500</v>
      </c>
      <c r="AK1166" s="238">
        <v>6000</v>
      </c>
      <c r="AL1166" t="s">
        <v>8267</v>
      </c>
      <c r="AM1166" t="s">
        <v>6215</v>
      </c>
      <c r="AN1166" t="s">
        <v>6262</v>
      </c>
      <c r="AP1166" s="238">
        <v>7000</v>
      </c>
      <c r="AQ1166" s="113">
        <f t="shared" si="58"/>
        <v>162.49556038915367</v>
      </c>
      <c r="AR1166" s="238">
        <v>63600</v>
      </c>
      <c r="AS1166" s="141" t="s">
        <v>6223</v>
      </c>
      <c r="AT1166" s="282">
        <v>15000</v>
      </c>
      <c r="AU1166" s="283">
        <v>100000</v>
      </c>
      <c r="AV1166" s="283">
        <v>500000</v>
      </c>
      <c r="AX1166" t="s">
        <v>6215</v>
      </c>
      <c r="AY1166" t="s">
        <v>6215</v>
      </c>
      <c r="AZ1166" t="s">
        <v>6215</v>
      </c>
      <c r="BA1166" t="s">
        <v>6215</v>
      </c>
      <c r="BB1166" t="s">
        <v>6215</v>
      </c>
      <c r="BC1166" t="s">
        <v>9290</v>
      </c>
      <c r="BD1166" t="s">
        <v>9291</v>
      </c>
      <c r="BE1166" t="s">
        <v>6218</v>
      </c>
      <c r="BF1166" t="s">
        <v>6235</v>
      </c>
    </row>
    <row r="1167" spans="1:59" x14ac:dyDescent="0.35">
      <c r="A1167" s="98" t="s">
        <v>7017</v>
      </c>
      <c r="B1167" s="17">
        <v>45174.541458333333</v>
      </c>
      <c r="C1167" s="98" t="s">
        <v>7998</v>
      </c>
      <c r="D1167" s="154" t="s">
        <v>7999</v>
      </c>
      <c r="E1167" s="98" t="s">
        <v>44</v>
      </c>
      <c r="F1167" s="98" t="s">
        <v>6213</v>
      </c>
      <c r="G1167" s="98" t="s">
        <v>1248</v>
      </c>
      <c r="H1167" s="115">
        <v>2016</v>
      </c>
      <c r="I1167" s="98" t="s">
        <v>6230</v>
      </c>
      <c r="J1167" s="98" t="s">
        <v>6215</v>
      </c>
      <c r="K1167" s="98" t="s">
        <v>6216</v>
      </c>
      <c r="L1167" s="98" t="s">
        <v>6215</v>
      </c>
      <c r="M1167" s="98" t="s">
        <v>6217</v>
      </c>
      <c r="O1167" s="98" t="s">
        <v>6218</v>
      </c>
      <c r="S1167" s="107">
        <v>326</v>
      </c>
      <c r="T1167" s="98" t="s">
        <v>6215</v>
      </c>
      <c r="V1167" s="98" t="s">
        <v>6218</v>
      </c>
      <c r="W1167" s="98" t="s">
        <v>6268</v>
      </c>
      <c r="AB1167" s="98">
        <v>7</v>
      </c>
      <c r="AC1167" s="98" t="s">
        <v>6220</v>
      </c>
      <c r="AD1167" s="98" t="s">
        <v>8000</v>
      </c>
      <c r="AJ1167" s="18"/>
      <c r="AK1167" s="18"/>
      <c r="AP1167" s="264">
        <v>2700</v>
      </c>
      <c r="AQ1167" s="113">
        <f t="shared" si="58"/>
        <v>62.676859007244985</v>
      </c>
      <c r="AR1167" s="18">
        <v>15000</v>
      </c>
      <c r="AS1167" s="141" t="s">
        <v>6223</v>
      </c>
      <c r="AT1167" s="96"/>
      <c r="AU1167" s="18"/>
      <c r="AV1167" s="18"/>
      <c r="AX1167" s="98" t="s">
        <v>6218</v>
      </c>
      <c r="AY1167" s="98" t="s">
        <v>6215</v>
      </c>
      <c r="AZ1167" s="98" t="s">
        <v>6215</v>
      </c>
      <c r="BA1167" s="98" t="s">
        <v>6218</v>
      </c>
      <c r="BB1167" s="98" t="s">
        <v>6215</v>
      </c>
      <c r="BD1167" s="98" t="s">
        <v>6234</v>
      </c>
      <c r="BF1167" s="98" t="s">
        <v>8001</v>
      </c>
      <c r="BG1167" s="98" t="s">
        <v>8002</v>
      </c>
    </row>
    <row r="1168" spans="1:59" x14ac:dyDescent="0.35">
      <c r="A1168" s="98" t="s">
        <v>8849</v>
      </c>
      <c r="B1168" s="17">
        <v>45334.543981481482</v>
      </c>
      <c r="C1168" s="98" t="s">
        <v>1812</v>
      </c>
      <c r="D1168" s="98" t="s">
        <v>8694</v>
      </c>
      <c r="E1168" s="98" t="s">
        <v>252</v>
      </c>
      <c r="F1168" s="98" t="s">
        <v>6481</v>
      </c>
      <c r="G1168" s="98" t="s">
        <v>1245</v>
      </c>
      <c r="H1168" s="115">
        <v>2008</v>
      </c>
      <c r="I1168" s="98" t="s">
        <v>6214</v>
      </c>
      <c r="J1168" s="98" t="s">
        <v>6215</v>
      </c>
      <c r="K1168" s="98" t="s">
        <v>6216</v>
      </c>
      <c r="L1168" s="98" t="s">
        <v>6218</v>
      </c>
      <c r="M1168" s="98" t="s">
        <v>6231</v>
      </c>
      <c r="O1168" s="98" t="s">
        <v>6218</v>
      </c>
      <c r="S1168" s="107">
        <v>84</v>
      </c>
      <c r="T1168" s="98" t="s">
        <v>6215</v>
      </c>
      <c r="U1168" s="98" t="s">
        <v>6474</v>
      </c>
      <c r="V1168" s="98" t="s">
        <v>6218</v>
      </c>
      <c r="W1168" s="98" t="s">
        <v>6219</v>
      </c>
      <c r="Y1168" s="98">
        <v>4</v>
      </c>
      <c r="Z1168" s="98">
        <v>4</v>
      </c>
      <c r="AA1168" s="98">
        <v>0</v>
      </c>
      <c r="AB1168" s="98">
        <f>SUM(Y1168:AA1168)</f>
        <v>8</v>
      </c>
      <c r="AC1168" s="98" t="s">
        <v>6254</v>
      </c>
      <c r="AD1168" s="98" t="s">
        <v>8421</v>
      </c>
      <c r="AF1168" s="12">
        <v>8</v>
      </c>
      <c r="AG1168" s="12">
        <v>2</v>
      </c>
      <c r="AH1168" s="12">
        <f>SUM(AF1168:AG1168)</f>
        <v>10</v>
      </c>
      <c r="AJ1168" s="18">
        <v>10000</v>
      </c>
      <c r="AK1168" s="18">
        <v>7000</v>
      </c>
      <c r="AL1168" s="98" t="s">
        <v>8363</v>
      </c>
      <c r="AM1168" s="98" t="s">
        <v>6215</v>
      </c>
      <c r="AN1168" s="98" t="s">
        <v>6262</v>
      </c>
      <c r="AP1168" s="149">
        <v>6500</v>
      </c>
      <c r="AQ1168" s="113">
        <f t="shared" si="58"/>
        <v>150.88873464707126</v>
      </c>
      <c r="AR1168" s="18">
        <v>15000</v>
      </c>
      <c r="AS1168" s="141" t="s">
        <v>6223</v>
      </c>
      <c r="AT1168" s="96">
        <v>17000</v>
      </c>
      <c r="AU1168" s="18">
        <v>950000</v>
      </c>
      <c r="AV1168" s="18">
        <v>160000</v>
      </c>
      <c r="AX1168" s="98" t="s">
        <v>6215</v>
      </c>
      <c r="AY1168" s="98" t="s">
        <v>6215</v>
      </c>
      <c r="AZ1168" s="98" t="s">
        <v>6215</v>
      </c>
      <c r="BA1168" s="98" t="s">
        <v>6215</v>
      </c>
      <c r="BB1168" s="98" t="s">
        <v>6218</v>
      </c>
      <c r="BC1168" s="98" t="s">
        <v>8695</v>
      </c>
      <c r="BD1168" s="98" t="s">
        <v>6423</v>
      </c>
      <c r="BE1168" s="98" t="s">
        <v>6218</v>
      </c>
      <c r="BF1168" s="98" t="s">
        <v>6235</v>
      </c>
      <c r="BG1168" s="98" t="s">
        <v>8696</v>
      </c>
    </row>
    <row r="1169" spans="1:59" x14ac:dyDescent="0.35">
      <c r="A1169" s="98" t="s">
        <v>8885</v>
      </c>
      <c r="B1169" s="17">
        <v>45364.641770833332</v>
      </c>
      <c r="C1169" t="s">
        <v>1971</v>
      </c>
      <c r="D1169" t="s">
        <v>8894</v>
      </c>
      <c r="E1169" s="98" t="s">
        <v>603</v>
      </c>
      <c r="F1169" t="s">
        <v>6469</v>
      </c>
      <c r="G1169" t="s">
        <v>1248</v>
      </c>
      <c r="H1169" s="305">
        <v>2011</v>
      </c>
      <c r="I1169" t="s">
        <v>6214</v>
      </c>
      <c r="J1169" t="s">
        <v>6215</v>
      </c>
      <c r="K1169" t="s">
        <v>6216</v>
      </c>
      <c r="L1169" t="s">
        <v>6218</v>
      </c>
      <c r="M1169" t="s">
        <v>6415</v>
      </c>
      <c r="O1169" t="s">
        <v>6218</v>
      </c>
      <c r="S1169" s="107">
        <v>85</v>
      </c>
      <c r="T1169" s="98" t="s">
        <v>6215</v>
      </c>
      <c r="U1169" t="s">
        <v>6474</v>
      </c>
      <c r="V1169" t="s">
        <v>6215</v>
      </c>
      <c r="W1169" t="s">
        <v>6296</v>
      </c>
      <c r="Y1169" s="98">
        <v>4</v>
      </c>
      <c r="Z1169" s="98">
        <v>4</v>
      </c>
      <c r="AA1169" s="98">
        <v>0</v>
      </c>
      <c r="AB1169" s="98">
        <f>SUM(Y1169:AA1169)</f>
        <v>8</v>
      </c>
      <c r="AC1169" t="s">
        <v>6220</v>
      </c>
      <c r="AD1169" t="s">
        <v>8895</v>
      </c>
      <c r="AF1169" s="12">
        <v>4</v>
      </c>
      <c r="AG1169" s="12">
        <v>4</v>
      </c>
      <c r="AH1169" s="12">
        <f>SUM(AF1169:AG1169)</f>
        <v>8</v>
      </c>
      <c r="AJ1169" s="238">
        <v>10000</v>
      </c>
      <c r="AK1169" s="238">
        <v>6500</v>
      </c>
      <c r="AL1169" t="s">
        <v>8267</v>
      </c>
      <c r="AM1169" t="s">
        <v>6215</v>
      </c>
      <c r="AN1169" t="s">
        <v>6248</v>
      </c>
      <c r="AP1169" s="149">
        <v>5500</v>
      </c>
      <c r="AQ1169" s="113">
        <f t="shared" si="58"/>
        <v>127.67508316290645</v>
      </c>
      <c r="AR1169">
        <v>7000</v>
      </c>
      <c r="AS1169" s="141" t="s">
        <v>6223</v>
      </c>
      <c r="AT1169" s="298">
        <v>150000</v>
      </c>
      <c r="AU1169" s="18">
        <v>180000</v>
      </c>
      <c r="AV1169" s="18">
        <v>75000</v>
      </c>
      <c r="AX1169" t="s">
        <v>6218</v>
      </c>
      <c r="AY1169" t="s">
        <v>6215</v>
      </c>
      <c r="AZ1169" t="s">
        <v>6215</v>
      </c>
      <c r="BA1169" t="s">
        <v>6215</v>
      </c>
      <c r="BB1169" t="s">
        <v>6215</v>
      </c>
      <c r="BC1169" t="s">
        <v>8536</v>
      </c>
      <c r="BD1169" t="s">
        <v>6929</v>
      </c>
      <c r="BE1169" t="s">
        <v>6215</v>
      </c>
      <c r="BF1169" t="s">
        <v>6944</v>
      </c>
    </row>
    <row r="1170" spans="1:59" x14ac:dyDescent="0.35">
      <c r="A1170" s="98" t="s">
        <v>7997</v>
      </c>
      <c r="B1170" s="17">
        <v>45138.750231481485</v>
      </c>
      <c r="C1170" s="98" t="s">
        <v>7627</v>
      </c>
      <c r="D1170" s="98" t="s">
        <v>7628</v>
      </c>
      <c r="E1170" s="244" t="s">
        <v>146</v>
      </c>
      <c r="F1170" s="98" t="s">
        <v>6213</v>
      </c>
      <c r="G1170" s="98" t="s">
        <v>1248</v>
      </c>
      <c r="H1170" s="115">
        <v>2009</v>
      </c>
      <c r="I1170" s="98" t="s">
        <v>6230</v>
      </c>
      <c r="J1170" s="98" t="s">
        <v>6215</v>
      </c>
      <c r="K1170" s="98" t="s">
        <v>6216</v>
      </c>
      <c r="L1170" s="98" t="s">
        <v>6218</v>
      </c>
      <c r="M1170" s="98" t="s">
        <v>6217</v>
      </c>
      <c r="O1170" s="98" t="s">
        <v>6215</v>
      </c>
      <c r="Q1170" s="107">
        <v>192</v>
      </c>
      <c r="R1170" s="107">
        <v>276</v>
      </c>
      <c r="S1170" s="107">
        <f>SUM(Q1170:R1170)</f>
        <v>468</v>
      </c>
      <c r="T1170" s="98" t="s">
        <v>6215</v>
      </c>
      <c r="V1170" s="98" t="s">
        <v>6215</v>
      </c>
      <c r="W1170" s="98" t="s">
        <v>6219</v>
      </c>
      <c r="AB1170" s="98">
        <v>14</v>
      </c>
      <c r="AC1170" s="98" t="s">
        <v>6220</v>
      </c>
      <c r="AD1170" s="98" t="s">
        <v>7629</v>
      </c>
      <c r="AJ1170" s="18"/>
      <c r="AK1170" s="18"/>
      <c r="AN1170" s="98" t="s">
        <v>6233</v>
      </c>
      <c r="AP1170" s="268">
        <v>5000</v>
      </c>
      <c r="AQ1170" s="113">
        <f t="shared" si="58"/>
        <v>116.06825742082405</v>
      </c>
      <c r="AR1170" s="269">
        <v>8000</v>
      </c>
      <c r="AS1170" s="141" t="s">
        <v>6223</v>
      </c>
      <c r="AT1170" s="270">
        <v>1128000</v>
      </c>
      <c r="AU1170" s="269">
        <v>376000</v>
      </c>
      <c r="AV1170" s="269">
        <v>100000</v>
      </c>
      <c r="AX1170" s="98" t="s">
        <v>6215</v>
      </c>
      <c r="AY1170" s="98" t="s">
        <v>6215</v>
      </c>
      <c r="AZ1170" s="98" t="s">
        <v>6215</v>
      </c>
      <c r="BA1170" s="98" t="s">
        <v>6218</v>
      </c>
      <c r="BB1170" s="98" t="s">
        <v>6218</v>
      </c>
      <c r="BD1170" s="98" t="s">
        <v>6270</v>
      </c>
      <c r="BF1170" s="98" t="s">
        <v>6235</v>
      </c>
      <c r="BG1170" s="98" t="s">
        <v>7630</v>
      </c>
    </row>
    <row r="1171" spans="1:59" x14ac:dyDescent="0.35">
      <c r="A1171" s="98" t="s">
        <v>9155</v>
      </c>
      <c r="B1171" s="17">
        <v>45387.861145833333</v>
      </c>
      <c r="C1171" t="s">
        <v>2121</v>
      </c>
      <c r="D1171" t="s">
        <v>8186</v>
      </c>
      <c r="E1171" s="98" t="s">
        <v>32</v>
      </c>
      <c r="F1171" t="s">
        <v>6213</v>
      </c>
      <c r="G1171" t="s">
        <v>1248</v>
      </c>
      <c r="H1171" s="115">
        <v>2015</v>
      </c>
      <c r="I1171" t="s">
        <v>6230</v>
      </c>
      <c r="J1171" t="s">
        <v>6215</v>
      </c>
      <c r="K1171" t="s">
        <v>6216</v>
      </c>
      <c r="L1171" t="s">
        <v>6215</v>
      </c>
      <c r="M1171" t="s">
        <v>6217</v>
      </c>
      <c r="O1171" t="s">
        <v>6215</v>
      </c>
      <c r="S1171" s="107">
        <v>150</v>
      </c>
      <c r="T1171" s="98" t="s">
        <v>6215</v>
      </c>
      <c r="U1171" t="s">
        <v>7390</v>
      </c>
      <c r="V1171" t="s">
        <v>6215</v>
      </c>
      <c r="W1171" t="s">
        <v>6268</v>
      </c>
      <c r="Y1171" s="98">
        <v>2</v>
      </c>
      <c r="Z1171" s="98">
        <v>2</v>
      </c>
      <c r="AA1171" s="98">
        <v>0</v>
      </c>
      <c r="AB1171" s="98">
        <f>SUM(Y1171:AA1171)</f>
        <v>4</v>
      </c>
      <c r="AC1171" t="s">
        <v>6254</v>
      </c>
      <c r="AD1171" t="s">
        <v>9030</v>
      </c>
      <c r="AF1171" s="12">
        <v>1</v>
      </c>
      <c r="AG1171" s="12">
        <v>5</v>
      </c>
      <c r="AH1171" s="12">
        <f>SUM(AF1171:AG1171)</f>
        <v>6</v>
      </c>
      <c r="AJ1171" s="238">
        <v>12000</v>
      </c>
      <c r="AK1171" s="238">
        <v>7000</v>
      </c>
      <c r="AL1171" t="s">
        <v>7392</v>
      </c>
      <c r="AM1171" t="s">
        <v>6215</v>
      </c>
      <c r="AN1171" t="s">
        <v>6262</v>
      </c>
      <c r="AP1171" s="238">
        <v>4500</v>
      </c>
      <c r="AQ1171" s="113">
        <f t="shared" si="58"/>
        <v>104.46143167874165</v>
      </c>
      <c r="AR1171" s="238">
        <v>6000</v>
      </c>
      <c r="AS1171" s="141" t="s">
        <v>6223</v>
      </c>
      <c r="AT1171" s="306">
        <v>55000</v>
      </c>
      <c r="AU1171" s="238">
        <v>410000</v>
      </c>
      <c r="AV1171" s="238">
        <v>200000</v>
      </c>
      <c r="AX1171" t="s">
        <v>6215</v>
      </c>
      <c r="AY1171" t="s">
        <v>6215</v>
      </c>
      <c r="AZ1171" t="s">
        <v>6215</v>
      </c>
      <c r="BA1171" t="s">
        <v>6215</v>
      </c>
      <c r="BB1171" t="s">
        <v>6215</v>
      </c>
      <c r="BC1171" t="s">
        <v>6235</v>
      </c>
      <c r="BD1171" t="s">
        <v>9031</v>
      </c>
      <c r="BE1171" t="s">
        <v>6218</v>
      </c>
      <c r="BF1171" t="s">
        <v>6235</v>
      </c>
    </row>
    <row r="1172" spans="1:59" x14ac:dyDescent="0.35">
      <c r="A1172" s="98" t="s">
        <v>7626</v>
      </c>
      <c r="B1172" s="229">
        <v>45035.431631944448</v>
      </c>
      <c r="C1172" s="242" t="s">
        <v>111</v>
      </c>
      <c r="D1172" s="242" t="s">
        <v>6266</v>
      </c>
      <c r="E1172" s="244" t="s">
        <v>58</v>
      </c>
      <c r="F1172" s="242" t="s">
        <v>6213</v>
      </c>
      <c r="G1172" s="242" t="s">
        <v>1245</v>
      </c>
      <c r="H1172" s="276">
        <v>2004</v>
      </c>
      <c r="I1172" s="242" t="s">
        <v>6230</v>
      </c>
      <c r="J1172" s="242" t="s">
        <v>6215</v>
      </c>
      <c r="K1172" s="242" t="s">
        <v>6216</v>
      </c>
      <c r="L1172" s="242" t="s">
        <v>6215</v>
      </c>
      <c r="M1172" s="242" t="s">
        <v>6217</v>
      </c>
      <c r="N1172" s="242"/>
      <c r="O1172" s="242" t="s">
        <v>6215</v>
      </c>
      <c r="S1172" s="241">
        <v>132</v>
      </c>
      <c r="T1172" s="242" t="s">
        <v>6215</v>
      </c>
      <c r="U1172" s="242" t="s">
        <v>7390</v>
      </c>
      <c r="V1172" s="242" t="s">
        <v>6218</v>
      </c>
      <c r="W1172" s="242" t="s">
        <v>6268</v>
      </c>
      <c r="Y1172" s="242">
        <v>2</v>
      </c>
      <c r="Z1172" s="242">
        <v>3</v>
      </c>
      <c r="AA1172" s="242">
        <v>0</v>
      </c>
      <c r="AB1172" s="242">
        <v>5</v>
      </c>
      <c r="AC1172" s="242" t="s">
        <v>6220</v>
      </c>
      <c r="AD1172" s="242" t="s">
        <v>8502</v>
      </c>
      <c r="AF1172" s="290">
        <v>2</v>
      </c>
      <c r="AG1172" s="290">
        <v>4</v>
      </c>
      <c r="AH1172" s="290">
        <v>6</v>
      </c>
      <c r="AJ1172" s="269">
        <v>7000</v>
      </c>
      <c r="AK1172" s="269">
        <v>5000</v>
      </c>
      <c r="AL1172" s="242" t="s">
        <v>7392</v>
      </c>
      <c r="AM1172" s="242" t="s">
        <v>6215</v>
      </c>
      <c r="AN1172" s="242" t="s">
        <v>6262</v>
      </c>
      <c r="AP1172" s="264">
        <v>8500</v>
      </c>
      <c r="AQ1172" s="113">
        <f t="shared" si="58"/>
        <v>197.31603761540089</v>
      </c>
      <c r="AR1172" s="18">
        <v>8500</v>
      </c>
      <c r="AS1172" s="141" t="s">
        <v>6223</v>
      </c>
      <c r="AT1172" s="96"/>
      <c r="AU1172" s="18">
        <v>100000</v>
      </c>
      <c r="AV1172" s="18"/>
      <c r="AX1172" s="242" t="s">
        <v>6215</v>
      </c>
      <c r="AY1172" s="242" t="s">
        <v>6215</v>
      </c>
      <c r="AZ1172" s="242" t="s">
        <v>6215</v>
      </c>
      <c r="BA1172" s="242" t="s">
        <v>6215</v>
      </c>
      <c r="BB1172" s="242" t="s">
        <v>6215</v>
      </c>
      <c r="BC1172" s="242" t="s">
        <v>8503</v>
      </c>
      <c r="BD1172" s="242" t="s">
        <v>7336</v>
      </c>
      <c r="BE1172" s="242" t="s">
        <v>6215</v>
      </c>
      <c r="BF1172" s="242" t="s">
        <v>8504</v>
      </c>
      <c r="BG1172" s="98" t="s">
        <v>8505</v>
      </c>
    </row>
    <row r="1173" spans="1:59" x14ac:dyDescent="0.35">
      <c r="A1173" s="98" t="s">
        <v>10315</v>
      </c>
      <c r="B1173" s="17">
        <v>45590.80972222222</v>
      </c>
      <c r="C1173" s="154" t="s">
        <v>3339</v>
      </c>
      <c r="D1173" s="154" t="s">
        <v>10405</v>
      </c>
      <c r="E1173" s="244" t="s">
        <v>2861</v>
      </c>
      <c r="F1173" s="154" t="s">
        <v>6725</v>
      </c>
      <c r="G1173" s="154" t="s">
        <v>1245</v>
      </c>
      <c r="H1173" s="115">
        <v>2007</v>
      </c>
      <c r="I1173" s="154" t="s">
        <v>6230</v>
      </c>
      <c r="J1173" s="154" t="s">
        <v>6215</v>
      </c>
      <c r="K1173" s="154" t="s">
        <v>6216</v>
      </c>
      <c r="L1173" s="154" t="s">
        <v>6215</v>
      </c>
      <c r="M1173" s="154" t="s">
        <v>6267</v>
      </c>
      <c r="O1173" s="154" t="s">
        <v>6218</v>
      </c>
      <c r="Q1173" s="243"/>
      <c r="R1173" s="243"/>
      <c r="S1173" s="243">
        <v>315</v>
      </c>
      <c r="T1173" s="244" t="s">
        <v>6215</v>
      </c>
      <c r="U1173" s="154" t="s">
        <v>7390</v>
      </c>
      <c r="V1173" s="154" t="s">
        <v>6215</v>
      </c>
      <c r="W1173" s="154" t="s">
        <v>6219</v>
      </c>
      <c r="Y1173" s="244">
        <v>5</v>
      </c>
      <c r="Z1173" s="244">
        <v>5</v>
      </c>
      <c r="AA1173" s="244">
        <v>4</v>
      </c>
      <c r="AB1173" s="98">
        <f>SUM(Y1173:AA1173)</f>
        <v>14</v>
      </c>
      <c r="AC1173" s="154" t="s">
        <v>6246</v>
      </c>
      <c r="AD1173" s="154" t="s">
        <v>10406</v>
      </c>
      <c r="AF1173" s="315">
        <v>7</v>
      </c>
      <c r="AG1173" s="315">
        <v>6</v>
      </c>
      <c r="AH1173" s="12">
        <f>SUM(AF1173:AG1173)</f>
        <v>13</v>
      </c>
      <c r="AJ1173" s="316">
        <v>8200</v>
      </c>
      <c r="AK1173" s="316">
        <v>4000</v>
      </c>
      <c r="AL1173" s="154" t="s">
        <v>7392</v>
      </c>
      <c r="AM1173" s="154" t="s">
        <v>6215</v>
      </c>
      <c r="AN1173" s="154" t="s">
        <v>6262</v>
      </c>
      <c r="AP1173" s="316">
        <v>2500</v>
      </c>
      <c r="AQ1173" s="113">
        <f t="shared" si="58"/>
        <v>58.034128710412027</v>
      </c>
      <c r="AR1173" s="316">
        <v>8000</v>
      </c>
      <c r="AS1173" s="141" t="s">
        <v>6223</v>
      </c>
      <c r="AT1173" s="316">
        <v>3000</v>
      </c>
      <c r="AU1173" s="316">
        <v>500000</v>
      </c>
      <c r="AV1173" s="316">
        <v>175000</v>
      </c>
      <c r="AX1173" s="154" t="s">
        <v>6215</v>
      </c>
      <c r="AY1173" s="154" t="s">
        <v>6215</v>
      </c>
      <c r="AZ1173" s="154" t="s">
        <v>6215</v>
      </c>
      <c r="BA1173" s="154" t="s">
        <v>6215</v>
      </c>
      <c r="BB1173" s="154" t="s">
        <v>6215</v>
      </c>
      <c r="BC1173" s="154" t="s">
        <v>10407</v>
      </c>
      <c r="BD1173" s="154" t="s">
        <v>10408</v>
      </c>
      <c r="BE1173" s="154" t="s">
        <v>6215</v>
      </c>
      <c r="BF1173" s="154" t="s">
        <v>10409</v>
      </c>
    </row>
    <row r="1174" spans="1:59" x14ac:dyDescent="0.35">
      <c r="A1174" s="98" t="s">
        <v>8501</v>
      </c>
      <c r="B1174" s="17">
        <v>45105.605092592596</v>
      </c>
      <c r="C1174" s="98" t="s">
        <v>4079</v>
      </c>
      <c r="D1174" s="281" t="s">
        <v>7139</v>
      </c>
      <c r="E1174" s="98" t="s">
        <v>268</v>
      </c>
      <c r="F1174" s="281" t="s">
        <v>6684</v>
      </c>
      <c r="G1174" s="281" t="s">
        <v>1245</v>
      </c>
      <c r="H1174" s="115">
        <v>2016</v>
      </c>
      <c r="I1174" s="98" t="s">
        <v>6214</v>
      </c>
      <c r="J1174" s="98" t="s">
        <v>6295</v>
      </c>
      <c r="K1174" s="98" t="s">
        <v>6245</v>
      </c>
      <c r="L1174" s="98" t="s">
        <v>6215</v>
      </c>
      <c r="M1174" s="98" t="s">
        <v>6267</v>
      </c>
      <c r="O1174" s="98" t="s">
        <v>6215</v>
      </c>
      <c r="S1174" s="107">
        <v>206</v>
      </c>
      <c r="T1174" s="98" t="s">
        <v>6215</v>
      </c>
      <c r="V1174" s="98" t="s">
        <v>6218</v>
      </c>
      <c r="W1174" s="98" t="s">
        <v>6219</v>
      </c>
      <c r="AB1174" s="98">
        <v>8</v>
      </c>
      <c r="AC1174" s="98" t="s">
        <v>6220</v>
      </c>
      <c r="AJ1174" s="18"/>
      <c r="AK1174" s="18"/>
      <c r="AN1174" s="98" t="s">
        <v>6233</v>
      </c>
      <c r="AP1174" s="264">
        <v>4400</v>
      </c>
      <c r="AQ1174" s="113">
        <f t="shared" si="58"/>
        <v>102.14006653032516</v>
      </c>
      <c r="AR1174" s="18">
        <v>8500</v>
      </c>
      <c r="AS1174" s="141" t="s">
        <v>6223</v>
      </c>
      <c r="AT1174" s="96"/>
      <c r="AU1174" s="18"/>
      <c r="AV1174" s="18"/>
      <c r="AX1174" s="98" t="s">
        <v>6215</v>
      </c>
      <c r="AY1174" s="98" t="s">
        <v>6215</v>
      </c>
      <c r="AZ1174" s="98" t="s">
        <v>6215</v>
      </c>
      <c r="BA1174" s="98" t="s">
        <v>6218</v>
      </c>
      <c r="BB1174" s="98" t="s">
        <v>6218</v>
      </c>
      <c r="BD1174" s="98" t="s">
        <v>7140</v>
      </c>
      <c r="BF1174" s="98" t="s">
        <v>7141</v>
      </c>
      <c r="BG1174" s="98" t="s">
        <v>7142</v>
      </c>
    </row>
    <row r="1175" spans="1:59" x14ac:dyDescent="0.35">
      <c r="A1175" s="98" t="s">
        <v>7138</v>
      </c>
      <c r="B1175" s="17">
        <v>45128.545115740744</v>
      </c>
      <c r="C1175" s="98" t="s">
        <v>1658</v>
      </c>
      <c r="D1175" s="141" t="s">
        <v>7447</v>
      </c>
      <c r="E1175" s="98" t="s">
        <v>135</v>
      </c>
      <c r="F1175" s="141" t="s">
        <v>6581</v>
      </c>
      <c r="G1175" s="141" t="s">
        <v>1245</v>
      </c>
      <c r="H1175" s="115">
        <v>2010</v>
      </c>
      <c r="I1175" s="98" t="s">
        <v>6294</v>
      </c>
      <c r="J1175" s="98" t="s">
        <v>6215</v>
      </c>
      <c r="K1175" s="98" t="s">
        <v>6216</v>
      </c>
      <c r="L1175" s="98" t="s">
        <v>6218</v>
      </c>
      <c r="M1175" s="98" t="s">
        <v>6231</v>
      </c>
      <c r="O1175" s="98" t="s">
        <v>6218</v>
      </c>
      <c r="S1175" s="107">
        <v>93</v>
      </c>
      <c r="T1175" s="98" t="s">
        <v>6215</v>
      </c>
      <c r="V1175" s="98" t="s">
        <v>6218</v>
      </c>
      <c r="W1175" s="98" t="s">
        <v>6296</v>
      </c>
      <c r="AB1175" s="98">
        <v>7</v>
      </c>
      <c r="AC1175" s="98" t="s">
        <v>6220</v>
      </c>
      <c r="AJ1175" s="18"/>
      <c r="AK1175" s="18"/>
      <c r="AN1175" s="98" t="s">
        <v>6233</v>
      </c>
      <c r="AP1175" s="264">
        <v>3200</v>
      </c>
      <c r="AQ1175" s="113">
        <f t="shared" si="58"/>
        <v>74.283684749327392</v>
      </c>
      <c r="AR1175" s="18">
        <v>16000</v>
      </c>
      <c r="AS1175" s="141" t="s">
        <v>6223</v>
      </c>
      <c r="AT1175" s="96"/>
      <c r="AU1175" s="18">
        <v>201000</v>
      </c>
      <c r="AV1175" s="18"/>
      <c r="AX1175" s="98" t="s">
        <v>6215</v>
      </c>
      <c r="AY1175" s="98" t="s">
        <v>6215</v>
      </c>
      <c r="AZ1175" s="98" t="s">
        <v>6218</v>
      </c>
      <c r="BA1175" s="98" t="s">
        <v>6215</v>
      </c>
      <c r="BB1175" s="98" t="s">
        <v>6218</v>
      </c>
      <c r="BD1175" s="98" t="s">
        <v>7448</v>
      </c>
      <c r="BG1175" s="98" t="s">
        <v>7449</v>
      </c>
    </row>
    <row r="1176" spans="1:59" x14ac:dyDescent="0.35">
      <c r="A1176" s="98" t="s">
        <v>7446</v>
      </c>
      <c r="B1176" s="17">
        <v>45106.615798611114</v>
      </c>
      <c r="C1176" s="98" t="s">
        <v>554</v>
      </c>
      <c r="D1176" s="98" t="s">
        <v>7147</v>
      </c>
      <c r="E1176" s="98" t="s">
        <v>127</v>
      </c>
      <c r="F1176" s="98" t="s">
        <v>6581</v>
      </c>
      <c r="G1176" s="98" t="s">
        <v>1248</v>
      </c>
      <c r="H1176" s="115">
        <v>2013</v>
      </c>
      <c r="I1176" s="98" t="s">
        <v>6294</v>
      </c>
      <c r="J1176" s="98" t="s">
        <v>6215</v>
      </c>
      <c r="K1176" s="98" t="s">
        <v>6216</v>
      </c>
      <c r="L1176" s="98" t="s">
        <v>6215</v>
      </c>
      <c r="M1176" s="98" t="s">
        <v>6267</v>
      </c>
      <c r="O1176" s="98" t="s">
        <v>6218</v>
      </c>
      <c r="S1176" s="107">
        <v>48</v>
      </c>
      <c r="T1176" s="98" t="s">
        <v>6215</v>
      </c>
      <c r="V1176" s="98" t="s">
        <v>6215</v>
      </c>
      <c r="W1176" s="98" t="s">
        <v>6296</v>
      </c>
      <c r="AB1176" s="98">
        <v>10</v>
      </c>
      <c r="AC1176" s="98" t="s">
        <v>6220</v>
      </c>
      <c r="AD1176" s="98" t="s">
        <v>7148</v>
      </c>
      <c r="AJ1176" s="18"/>
      <c r="AK1176" s="18"/>
      <c r="AM1176" s="98" t="s">
        <v>6215</v>
      </c>
      <c r="AN1176" s="98" t="s">
        <v>6262</v>
      </c>
      <c r="AP1176" s="264">
        <v>4500</v>
      </c>
      <c r="AQ1176" s="113">
        <f t="shared" si="58"/>
        <v>104.46143167874165</v>
      </c>
      <c r="AR1176" s="18">
        <v>21500</v>
      </c>
      <c r="AS1176" s="141" t="s">
        <v>6223</v>
      </c>
      <c r="AT1176" s="96"/>
      <c r="AU1176" s="18">
        <v>100000</v>
      </c>
      <c r="AV1176" s="18"/>
      <c r="AX1176" s="98" t="s">
        <v>6215</v>
      </c>
      <c r="AY1176" s="98" t="s">
        <v>6215</v>
      </c>
      <c r="AZ1176" s="98" t="s">
        <v>6215</v>
      </c>
      <c r="BA1176" s="98" t="s">
        <v>6215</v>
      </c>
      <c r="BB1176" s="98" t="s">
        <v>6218</v>
      </c>
      <c r="BD1176" s="98" t="s">
        <v>7149</v>
      </c>
      <c r="BF1176" s="98" t="s">
        <v>6235</v>
      </c>
      <c r="BG1176" s="98" t="s">
        <v>7150</v>
      </c>
    </row>
    <row r="1177" spans="1:59" x14ac:dyDescent="0.35">
      <c r="A1177" s="98" t="s">
        <v>7146</v>
      </c>
      <c r="B1177" s="17">
        <v>45133.454305555555</v>
      </c>
      <c r="C1177" s="98" t="s">
        <v>1058</v>
      </c>
      <c r="D1177" s="98" t="s">
        <v>7488</v>
      </c>
      <c r="E1177" s="98" t="s">
        <v>146</v>
      </c>
      <c r="F1177" s="98" t="s">
        <v>6213</v>
      </c>
      <c r="G1177" s="98" t="s">
        <v>1248</v>
      </c>
      <c r="H1177" s="115">
        <v>2017</v>
      </c>
      <c r="I1177" s="98" t="s">
        <v>6230</v>
      </c>
      <c r="J1177" s="98" t="s">
        <v>6215</v>
      </c>
      <c r="K1177" s="98" t="s">
        <v>6216</v>
      </c>
      <c r="L1177" s="98" t="s">
        <v>6215</v>
      </c>
      <c r="M1177" s="98" t="s">
        <v>6217</v>
      </c>
      <c r="O1177" s="98" t="s">
        <v>6215</v>
      </c>
      <c r="S1177" s="107">
        <v>200</v>
      </c>
      <c r="T1177" s="98" t="s">
        <v>6215</v>
      </c>
      <c r="V1177" s="98" t="s">
        <v>6218</v>
      </c>
      <c r="W1177" s="98" t="s">
        <v>6219</v>
      </c>
      <c r="AB1177" s="98">
        <v>9</v>
      </c>
      <c r="AC1177" s="98" t="s">
        <v>6220</v>
      </c>
      <c r="AD1177" s="98" t="s">
        <v>6652</v>
      </c>
      <c r="AJ1177" s="18"/>
      <c r="AK1177" s="18"/>
      <c r="AN1177" s="98" t="s">
        <v>6233</v>
      </c>
      <c r="AP1177" s="264">
        <v>8500</v>
      </c>
      <c r="AQ1177" s="113">
        <f t="shared" si="58"/>
        <v>197.31603761540089</v>
      </c>
      <c r="AR1177" s="18">
        <v>15000</v>
      </c>
      <c r="AS1177" s="141" t="s">
        <v>6223</v>
      </c>
      <c r="AT1177" s="96"/>
      <c r="AU1177" s="18">
        <v>50000</v>
      </c>
      <c r="AV1177" s="18"/>
      <c r="AX1177" s="98" t="s">
        <v>6215</v>
      </c>
      <c r="AY1177" s="98" t="s">
        <v>6215</v>
      </c>
      <c r="AZ1177" s="98" t="s">
        <v>6215</v>
      </c>
      <c r="BA1177" s="98" t="s">
        <v>6215</v>
      </c>
      <c r="BB1177" s="98" t="s">
        <v>6215</v>
      </c>
      <c r="BD1177" s="98" t="s">
        <v>6270</v>
      </c>
      <c r="BF1177" s="98" t="s">
        <v>6235</v>
      </c>
      <c r="BG1177" s="98" t="s">
        <v>7489</v>
      </c>
    </row>
    <row r="1178" spans="1:59" x14ac:dyDescent="0.35">
      <c r="A1178" s="98" t="s">
        <v>7487</v>
      </c>
      <c r="B1178" s="17">
        <v>45147.52480324074</v>
      </c>
      <c r="C1178" s="98" t="s">
        <v>206</v>
      </c>
      <c r="D1178" s="98" t="s">
        <v>7782</v>
      </c>
      <c r="E1178" s="98" t="s">
        <v>102</v>
      </c>
      <c r="F1178" s="98" t="s">
        <v>6213</v>
      </c>
      <c r="G1178" s="98" t="s">
        <v>1248</v>
      </c>
      <c r="H1178" s="115">
        <v>2004</v>
      </c>
      <c r="I1178" s="98" t="s">
        <v>6230</v>
      </c>
      <c r="J1178" s="98" t="s">
        <v>6215</v>
      </c>
      <c r="K1178" s="98" t="s">
        <v>6216</v>
      </c>
      <c r="L1178" s="98" t="s">
        <v>6215</v>
      </c>
      <c r="M1178" s="98" t="s">
        <v>6267</v>
      </c>
      <c r="O1178" s="98" t="s">
        <v>6218</v>
      </c>
      <c r="S1178" s="107">
        <v>398</v>
      </c>
      <c r="T1178" s="98" t="s">
        <v>6215</v>
      </c>
      <c r="V1178" s="98" t="s">
        <v>6215</v>
      </c>
      <c r="W1178" s="98" t="s">
        <v>6268</v>
      </c>
      <c r="AB1178" s="98">
        <v>9</v>
      </c>
      <c r="AC1178" s="98" t="s">
        <v>6220</v>
      </c>
      <c r="AD1178" s="98" t="s">
        <v>7783</v>
      </c>
      <c r="AJ1178" s="18"/>
      <c r="AK1178" s="18"/>
      <c r="AN1178" s="98" t="s">
        <v>6233</v>
      </c>
      <c r="AP1178" s="264">
        <v>4000</v>
      </c>
      <c r="AQ1178" s="113">
        <f t="shared" si="58"/>
        <v>92.85460593665924</v>
      </c>
      <c r="AR1178" s="18">
        <v>10000</v>
      </c>
      <c r="AS1178" s="141" t="s">
        <v>6223</v>
      </c>
      <c r="AT1178" s="96"/>
      <c r="AU1178" s="18"/>
      <c r="AV1178" s="18"/>
      <c r="AX1178" s="98" t="s">
        <v>6215</v>
      </c>
      <c r="AY1178" s="98" t="s">
        <v>6215</v>
      </c>
      <c r="AZ1178" s="98" t="s">
        <v>6215</v>
      </c>
      <c r="BA1178" s="98" t="s">
        <v>6215</v>
      </c>
      <c r="BB1178" s="98" t="s">
        <v>6218</v>
      </c>
      <c r="BD1178" s="98" t="s">
        <v>7784</v>
      </c>
      <c r="BF1178" s="98" t="s">
        <v>6235</v>
      </c>
      <c r="BG1178" s="98" t="s">
        <v>7785</v>
      </c>
    </row>
    <row r="1179" spans="1:59" x14ac:dyDescent="0.35">
      <c r="A1179" s="98" t="s">
        <v>10652</v>
      </c>
      <c r="B1179" s="17">
        <v>45644.679942129631</v>
      </c>
      <c r="C1179" s="154" t="s">
        <v>3979</v>
      </c>
      <c r="D1179" s="154" t="s">
        <v>10702</v>
      </c>
      <c r="E1179" s="244" t="s">
        <v>83</v>
      </c>
      <c r="F1179" s="154" t="s">
        <v>6286</v>
      </c>
      <c r="G1179" s="154" t="s">
        <v>1245</v>
      </c>
      <c r="H1179" s="115">
        <v>2015</v>
      </c>
      <c r="I1179" s="154" t="s">
        <v>6214</v>
      </c>
      <c r="J1179" s="154" t="s">
        <v>6215</v>
      </c>
      <c r="K1179" s="154" t="s">
        <v>6216</v>
      </c>
      <c r="L1179" s="154" t="s">
        <v>6215</v>
      </c>
      <c r="M1179" s="154" t="s">
        <v>6217</v>
      </c>
      <c r="O1179" s="154" t="s">
        <v>6215</v>
      </c>
      <c r="Q1179" s="243">
        <v>330</v>
      </c>
      <c r="R1179" s="243">
        <v>350</v>
      </c>
      <c r="S1179" s="107">
        <f>Q1179+R1179</f>
        <v>680</v>
      </c>
      <c r="T1179" s="154" t="s">
        <v>6215</v>
      </c>
      <c r="U1179" s="154" t="s">
        <v>7390</v>
      </c>
      <c r="V1179" s="154" t="s">
        <v>6218</v>
      </c>
      <c r="W1179" s="154" t="s">
        <v>6219</v>
      </c>
      <c r="Y1179" s="244">
        <v>4</v>
      </c>
      <c r="Z1179" s="244">
        <v>4</v>
      </c>
      <c r="AA1179" s="244">
        <v>2</v>
      </c>
      <c r="AB1179" s="98">
        <f>SUM(Y1179:AA1179)</f>
        <v>10</v>
      </c>
      <c r="AC1179" s="154" t="s">
        <v>6220</v>
      </c>
      <c r="AD1179" s="154" t="s">
        <v>10703</v>
      </c>
      <c r="AF1179" s="315">
        <v>5</v>
      </c>
      <c r="AG1179" s="315">
        <v>10</v>
      </c>
      <c r="AH1179" s="12">
        <f>SUM(AF1179:AG1179)</f>
        <v>15</v>
      </c>
      <c r="AJ1179" s="316">
        <v>20000</v>
      </c>
      <c r="AK1179" s="316">
        <v>15000</v>
      </c>
      <c r="AL1179" s="154" t="s">
        <v>8363</v>
      </c>
      <c r="AM1179" s="154" t="s">
        <v>6215</v>
      </c>
      <c r="AN1179" s="154" t="s">
        <v>6233</v>
      </c>
      <c r="AP1179" s="316">
        <v>4500</v>
      </c>
      <c r="AQ1179" s="113">
        <f t="shared" si="58"/>
        <v>104.46143167874165</v>
      </c>
      <c r="AR1179" s="316">
        <v>4500</v>
      </c>
      <c r="AS1179" s="141" t="s">
        <v>6223</v>
      </c>
      <c r="AT1179" s="316">
        <v>4200</v>
      </c>
      <c r="AU1179" s="316">
        <v>1000000</v>
      </c>
      <c r="AV1179" s="316">
        <v>800000</v>
      </c>
      <c r="AX1179" s="154" t="s">
        <v>6215</v>
      </c>
      <c r="AY1179" s="154" t="s">
        <v>6215</v>
      </c>
      <c r="AZ1179" s="154" t="s">
        <v>6215</v>
      </c>
      <c r="BA1179" s="154" t="s">
        <v>6215</v>
      </c>
      <c r="BB1179" s="154" t="s">
        <v>6215</v>
      </c>
      <c r="BC1179" s="154" t="s">
        <v>10704</v>
      </c>
      <c r="BD1179" s="154" t="s">
        <v>10705</v>
      </c>
      <c r="BE1179" s="154" t="s">
        <v>6215</v>
      </c>
      <c r="BF1179" s="154" t="s">
        <v>10706</v>
      </c>
    </row>
    <row r="1180" spans="1:59" x14ac:dyDescent="0.35">
      <c r="A1180" s="98" t="s">
        <v>10645</v>
      </c>
      <c r="B1180" s="17">
        <v>45645.714456018519</v>
      </c>
      <c r="C1180" s="154" t="s">
        <v>3981</v>
      </c>
      <c r="D1180" s="154" t="s">
        <v>10708</v>
      </c>
      <c r="E1180" s="244" t="s">
        <v>603</v>
      </c>
      <c r="F1180" s="154" t="s">
        <v>6469</v>
      </c>
      <c r="G1180" s="154" t="s">
        <v>1245</v>
      </c>
      <c r="H1180" s="115">
        <v>2012</v>
      </c>
      <c r="I1180" s="154" t="s">
        <v>6294</v>
      </c>
      <c r="J1180" s="154" t="s">
        <v>6215</v>
      </c>
      <c r="K1180" s="154" t="s">
        <v>6216</v>
      </c>
      <c r="L1180" s="154" t="s">
        <v>6215</v>
      </c>
      <c r="M1180" s="154" t="s">
        <v>6267</v>
      </c>
      <c r="O1180" s="154" t="s">
        <v>6215</v>
      </c>
      <c r="Q1180" s="243">
        <v>186</v>
      </c>
      <c r="R1180" s="243">
        <v>180</v>
      </c>
      <c r="S1180" s="107">
        <f>Q1180+R1180</f>
        <v>366</v>
      </c>
      <c r="T1180" s="154" t="s">
        <v>6215</v>
      </c>
      <c r="U1180" s="154" t="s">
        <v>8150</v>
      </c>
      <c r="V1180" s="154" t="s">
        <v>6215</v>
      </c>
      <c r="W1180" s="154" t="s">
        <v>6219</v>
      </c>
      <c r="Y1180" s="244">
        <v>22</v>
      </c>
      <c r="Z1180" s="244">
        <v>12</v>
      </c>
      <c r="AA1180" s="244">
        <v>10</v>
      </c>
      <c r="AB1180" s="98">
        <f>SUM(Y1180:AA1180)</f>
        <v>44</v>
      </c>
      <c r="AC1180" s="154" t="s">
        <v>6246</v>
      </c>
      <c r="AD1180" s="154" t="s">
        <v>10709</v>
      </c>
      <c r="AF1180" s="315">
        <v>5</v>
      </c>
      <c r="AG1180" s="315">
        <v>12</v>
      </c>
      <c r="AH1180" s="12">
        <f>SUM(AF1180:AG1180)</f>
        <v>17</v>
      </c>
      <c r="AJ1180" s="316">
        <v>25000</v>
      </c>
      <c r="AK1180" s="316">
        <v>13000</v>
      </c>
      <c r="AL1180" s="154" t="s">
        <v>8267</v>
      </c>
      <c r="AM1180" s="154" t="s">
        <v>6215</v>
      </c>
      <c r="AN1180" s="154" t="s">
        <v>6233</v>
      </c>
      <c r="AP1180" s="316">
        <v>5500</v>
      </c>
      <c r="AQ1180" s="113">
        <f t="shared" si="58"/>
        <v>127.67508316290645</v>
      </c>
      <c r="AR1180" s="316">
        <v>7800</v>
      </c>
      <c r="AS1180" s="141" t="s">
        <v>6223</v>
      </c>
      <c r="AT1180" s="316">
        <v>350000</v>
      </c>
      <c r="AU1180" s="316">
        <v>1050000</v>
      </c>
      <c r="AV1180" s="316">
        <v>330000</v>
      </c>
      <c r="AX1180" s="154" t="s">
        <v>6215</v>
      </c>
      <c r="AY1180" s="154" t="s">
        <v>6215</v>
      </c>
      <c r="AZ1180" s="154" t="s">
        <v>6215</v>
      </c>
      <c r="BA1180" s="154" t="s">
        <v>6215</v>
      </c>
      <c r="BB1180" s="154" t="s">
        <v>6218</v>
      </c>
      <c r="BC1180" s="154" t="s">
        <v>9150</v>
      </c>
      <c r="BD1180" s="154" t="s">
        <v>10710</v>
      </c>
      <c r="BE1180" s="154" t="s">
        <v>6218</v>
      </c>
      <c r="BF1180" s="154" t="s">
        <v>6235</v>
      </c>
    </row>
    <row r="1181" spans="1:59" x14ac:dyDescent="0.35">
      <c r="A1181" s="98" t="s">
        <v>10488</v>
      </c>
      <c r="B1181" s="17">
        <v>45604.696319444447</v>
      </c>
      <c r="C1181" s="154" t="s">
        <v>3557</v>
      </c>
      <c r="D1181" s="154" t="s">
        <v>8934</v>
      </c>
      <c r="E1181" s="244" t="s">
        <v>14</v>
      </c>
      <c r="F1181" s="154" t="s">
        <v>6213</v>
      </c>
      <c r="G1181" s="154" t="s">
        <v>1248</v>
      </c>
      <c r="H1181" s="115">
        <v>2021</v>
      </c>
      <c r="I1181" s="154" t="s">
        <v>6230</v>
      </c>
      <c r="J1181" s="154" t="s">
        <v>6215</v>
      </c>
      <c r="K1181" s="154" t="s">
        <v>6216</v>
      </c>
      <c r="L1181" s="154" t="s">
        <v>6215</v>
      </c>
      <c r="M1181" s="154" t="s">
        <v>6217</v>
      </c>
      <c r="O1181" s="154" t="s">
        <v>6215</v>
      </c>
      <c r="Q1181" s="243">
        <v>124</v>
      </c>
      <c r="R1181" s="243">
        <v>126</v>
      </c>
      <c r="S1181" s="243">
        <f>Q1181+R1181</f>
        <v>250</v>
      </c>
      <c r="T1181" s="154" t="s">
        <v>6215</v>
      </c>
      <c r="U1181" s="154" t="s">
        <v>7390</v>
      </c>
      <c r="V1181" s="154" t="s">
        <v>6218</v>
      </c>
      <c r="W1181" s="154" t="s">
        <v>6219</v>
      </c>
      <c r="Y1181" s="244">
        <v>3</v>
      </c>
      <c r="Z1181" s="244">
        <v>3</v>
      </c>
      <c r="AA1181" s="244">
        <v>1</v>
      </c>
      <c r="AB1181" s="98">
        <f>SUM(Y1181:AA1181)</f>
        <v>7</v>
      </c>
      <c r="AC1181" s="154" t="s">
        <v>6220</v>
      </c>
      <c r="AD1181" s="154" t="s">
        <v>6357</v>
      </c>
      <c r="AF1181" s="315">
        <v>4</v>
      </c>
      <c r="AG1181" s="315">
        <v>11</v>
      </c>
      <c r="AH1181" s="12">
        <f>SUM(AF1181:AG1181)</f>
        <v>15</v>
      </c>
      <c r="AJ1181" s="316">
        <v>20000</v>
      </c>
      <c r="AK1181" s="316">
        <v>12000</v>
      </c>
      <c r="AL1181" s="154" t="s">
        <v>8267</v>
      </c>
      <c r="AM1181" s="154" t="s">
        <v>6215</v>
      </c>
      <c r="AN1181" s="154" t="s">
        <v>6262</v>
      </c>
      <c r="AP1181" s="316">
        <v>6000</v>
      </c>
      <c r="AQ1181" s="113">
        <f t="shared" si="58"/>
        <v>139.28190890498885</v>
      </c>
      <c r="AR1181" s="316">
        <v>8620</v>
      </c>
      <c r="AS1181" s="141" t="s">
        <v>6223</v>
      </c>
      <c r="AT1181" s="316">
        <v>2500</v>
      </c>
      <c r="AU1181" s="316">
        <v>300000</v>
      </c>
      <c r="AV1181" s="316">
        <v>220000</v>
      </c>
      <c r="AX1181" s="154" t="s">
        <v>6215</v>
      </c>
      <c r="AY1181" s="154" t="s">
        <v>6215</v>
      </c>
      <c r="AZ1181" s="154" t="s">
        <v>6215</v>
      </c>
      <c r="BA1181" s="154" t="s">
        <v>6215</v>
      </c>
      <c r="BB1181" s="154" t="s">
        <v>6215</v>
      </c>
      <c r="BC1181" s="154" t="s">
        <v>6235</v>
      </c>
      <c r="BD1181" s="154" t="s">
        <v>10495</v>
      </c>
      <c r="BE1181" s="154" t="s">
        <v>6215</v>
      </c>
      <c r="BF1181" s="154" t="s">
        <v>6235</v>
      </c>
    </row>
    <row r="1182" spans="1:59" x14ac:dyDescent="0.35">
      <c r="A1182" s="98" t="s">
        <v>9425</v>
      </c>
      <c r="B1182" s="17">
        <v>45457.622662037036</v>
      </c>
      <c r="C1182" t="s">
        <v>9371</v>
      </c>
      <c r="D1182" t="s">
        <v>9372</v>
      </c>
      <c r="E1182" t="s">
        <v>261</v>
      </c>
      <c r="F1182" t="s">
        <v>6286</v>
      </c>
      <c r="G1182" t="s">
        <v>1248</v>
      </c>
      <c r="H1182" s="115">
        <v>2004</v>
      </c>
      <c r="I1182" t="s">
        <v>6214</v>
      </c>
      <c r="J1182" t="s">
        <v>6215</v>
      </c>
      <c r="K1182" t="s">
        <v>6216</v>
      </c>
      <c r="L1182" t="s">
        <v>6218</v>
      </c>
      <c r="M1182" t="s">
        <v>6231</v>
      </c>
      <c r="O1182" t="s">
        <v>6218</v>
      </c>
      <c r="P1182"/>
      <c r="S1182" s="107">
        <f>SUM(Q1182:R1182)</f>
        <v>0</v>
      </c>
      <c r="T1182" s="98" t="s">
        <v>6215</v>
      </c>
      <c r="U1182" t="s">
        <v>6474</v>
      </c>
      <c r="V1182" t="s">
        <v>6215</v>
      </c>
      <c r="W1182" t="s">
        <v>6219</v>
      </c>
      <c r="Y1182" s="98">
        <v>5</v>
      </c>
      <c r="Z1182" s="98">
        <v>7</v>
      </c>
      <c r="AA1182" s="98">
        <v>0</v>
      </c>
      <c r="AB1182" s="98">
        <f>SUM(Y1182:AA1182)</f>
        <v>12</v>
      </c>
      <c r="AC1182" t="s">
        <v>6220</v>
      </c>
      <c r="AD1182" t="s">
        <v>9373</v>
      </c>
      <c r="AF1182" s="12">
        <v>3</v>
      </c>
      <c r="AG1182" s="12">
        <v>9</v>
      </c>
      <c r="AH1182" s="12">
        <f>AF1182+AG1182</f>
        <v>12</v>
      </c>
      <c r="AJ1182" s="307">
        <v>21000</v>
      </c>
      <c r="AK1182" s="307">
        <v>12000</v>
      </c>
      <c r="AL1182" t="s">
        <v>7392</v>
      </c>
      <c r="AM1182" t="s">
        <v>6215</v>
      </c>
      <c r="AN1182" t="s">
        <v>6233</v>
      </c>
      <c r="AP1182" s="238">
        <v>7000</v>
      </c>
      <c r="AQ1182" s="113">
        <f t="shared" si="58"/>
        <v>162.49556038915367</v>
      </c>
      <c r="AR1182" s="238">
        <v>20000</v>
      </c>
      <c r="AS1182" s="141" t="s">
        <v>6223</v>
      </c>
      <c r="AT1182" s="282">
        <v>320000</v>
      </c>
      <c r="AU1182" s="282">
        <v>500000</v>
      </c>
      <c r="AV1182" s="282">
        <v>280000</v>
      </c>
      <c r="AX1182" t="s">
        <v>6215</v>
      </c>
      <c r="AY1182" t="s">
        <v>6215</v>
      </c>
      <c r="AZ1182" t="s">
        <v>6215</v>
      </c>
      <c r="BA1182" t="s">
        <v>6215</v>
      </c>
      <c r="BB1182" t="s">
        <v>6215</v>
      </c>
      <c r="BC1182" t="s">
        <v>9374</v>
      </c>
      <c r="BD1182" t="s">
        <v>9375</v>
      </c>
      <c r="BE1182" t="s">
        <v>6218</v>
      </c>
      <c r="BF1182" t="s">
        <v>9376</v>
      </c>
    </row>
    <row r="1183" spans="1:59" x14ac:dyDescent="0.35">
      <c r="A1183" s="98" t="s">
        <v>7781</v>
      </c>
      <c r="B1183" s="17">
        <v>45126.537881944445</v>
      </c>
      <c r="C1183" s="98" t="s">
        <v>511</v>
      </c>
      <c r="D1183" t="s">
        <v>7402</v>
      </c>
      <c r="E1183" s="98" t="s">
        <v>509</v>
      </c>
      <c r="F1183" s="98" t="s">
        <v>6432</v>
      </c>
      <c r="H1183" s="115">
        <v>2015</v>
      </c>
      <c r="I1183" s="98" t="s">
        <v>6230</v>
      </c>
      <c r="J1183" s="98" t="s">
        <v>6215</v>
      </c>
      <c r="K1183" s="98" t="s">
        <v>6216</v>
      </c>
      <c r="L1183" s="98" t="s">
        <v>6215</v>
      </c>
      <c r="M1183" s="98" t="s">
        <v>6231</v>
      </c>
      <c r="O1183" s="98" t="s">
        <v>6218</v>
      </c>
      <c r="S1183" s="107">
        <v>200</v>
      </c>
      <c r="T1183" s="98" t="s">
        <v>6215</v>
      </c>
      <c r="V1183" s="98" t="s">
        <v>6218</v>
      </c>
      <c r="W1183" s="98" t="s">
        <v>6231</v>
      </c>
      <c r="AB1183" s="98">
        <v>6</v>
      </c>
      <c r="AC1183" s="98" t="s">
        <v>6220</v>
      </c>
      <c r="AD1183" s="98" t="s">
        <v>7403</v>
      </c>
      <c r="AJ1183" s="18"/>
      <c r="AK1183" s="18"/>
      <c r="AN1183" s="98" t="s">
        <v>6233</v>
      </c>
      <c r="AP1183" s="272">
        <v>4600</v>
      </c>
      <c r="AQ1183" s="113">
        <f t="shared" si="58"/>
        <v>106.78279682715812</v>
      </c>
      <c r="AR1183" s="273">
        <v>10000</v>
      </c>
      <c r="AS1183" s="141" t="s">
        <v>6223</v>
      </c>
      <c r="AT1183" s="274">
        <v>30000</v>
      </c>
      <c r="AU1183" s="273">
        <v>100000</v>
      </c>
      <c r="AV1183" s="273">
        <v>250000</v>
      </c>
      <c r="AX1183" s="98" t="s">
        <v>6215</v>
      </c>
      <c r="AY1183" s="98" t="s">
        <v>6215</v>
      </c>
      <c r="AZ1183" s="98" t="s">
        <v>6215</v>
      </c>
      <c r="BA1183" s="98" t="s">
        <v>6215</v>
      </c>
      <c r="BB1183" s="98" t="s">
        <v>6215</v>
      </c>
      <c r="BD1183" s="98" t="s">
        <v>7404</v>
      </c>
      <c r="BF1183" s="98" t="s">
        <v>7405</v>
      </c>
      <c r="BG1183" s="98" t="s">
        <v>7406</v>
      </c>
    </row>
    <row r="1184" spans="1:59" x14ac:dyDescent="0.35">
      <c r="A1184" s="98" t="s">
        <v>10948</v>
      </c>
      <c r="B1184" s="117">
        <v>45733.669525462959</v>
      </c>
      <c r="C1184" s="154" t="s">
        <v>4621</v>
      </c>
      <c r="D1184" s="154" t="s">
        <v>11007</v>
      </c>
      <c r="E1184" s="244" t="s">
        <v>2965</v>
      </c>
      <c r="F1184" s="154" t="s">
        <v>6684</v>
      </c>
      <c r="G1184" s="154" t="s">
        <v>1245</v>
      </c>
      <c r="H1184" s="115">
        <v>2022</v>
      </c>
      <c r="I1184" s="154" t="s">
        <v>6294</v>
      </c>
      <c r="J1184" s="154" t="s">
        <v>6215</v>
      </c>
      <c r="K1184" s="154" t="s">
        <v>6216</v>
      </c>
      <c r="L1184" s="154" t="s">
        <v>6215</v>
      </c>
      <c r="M1184" s="154" t="s">
        <v>6267</v>
      </c>
      <c r="O1184" s="154" t="s">
        <v>6215</v>
      </c>
      <c r="Q1184" s="107">
        <v>32</v>
      </c>
      <c r="R1184" s="107">
        <v>36</v>
      </c>
      <c r="S1184" s="107">
        <v>68</v>
      </c>
      <c r="T1184" s="154" t="s">
        <v>6215</v>
      </c>
      <c r="U1184" s="154" t="s">
        <v>8150</v>
      </c>
      <c r="V1184" s="154" t="s">
        <v>6218</v>
      </c>
      <c r="W1184" s="154" t="s">
        <v>6219</v>
      </c>
      <c r="Y1184" s="98">
        <v>3</v>
      </c>
      <c r="Z1184" s="98">
        <v>2</v>
      </c>
      <c r="AA1184" s="98">
        <v>1</v>
      </c>
      <c r="AB1184" s="98">
        <f>Y1184+Z1184+AA1184</f>
        <v>6</v>
      </c>
      <c r="AC1184" s="154" t="s">
        <v>6220</v>
      </c>
      <c r="AD1184" s="154" t="s">
        <v>6357</v>
      </c>
      <c r="AF1184" s="315">
        <v>1</v>
      </c>
      <c r="AG1184" s="315">
        <v>3</v>
      </c>
      <c r="AH1184" s="12">
        <f>SUM(AF1184:AG1184)</f>
        <v>4</v>
      </c>
      <c r="AJ1184" s="316">
        <v>7000</v>
      </c>
      <c r="AK1184" s="316">
        <v>4000</v>
      </c>
      <c r="AL1184" s="154" t="s">
        <v>8267</v>
      </c>
      <c r="AM1184" s="154" t="s">
        <v>6215</v>
      </c>
      <c r="AN1184" s="154" t="s">
        <v>6262</v>
      </c>
      <c r="AP1184" s="316">
        <v>3300</v>
      </c>
      <c r="AQ1184" s="113">
        <f t="shared" si="58"/>
        <v>76.605049897743868</v>
      </c>
      <c r="AR1184" s="316">
        <v>3600</v>
      </c>
      <c r="AS1184" s="141" t="s">
        <v>6223</v>
      </c>
      <c r="AT1184" s="316">
        <v>3600</v>
      </c>
      <c r="AU1184" s="316">
        <v>234600</v>
      </c>
      <c r="AV1184" s="316">
        <v>100000</v>
      </c>
      <c r="AX1184" s="154" t="s">
        <v>6215</v>
      </c>
      <c r="AY1184" s="154" t="s">
        <v>6215</v>
      </c>
      <c r="AZ1184" s="154" t="s">
        <v>6215</v>
      </c>
      <c r="BA1184" s="154" t="s">
        <v>6215</v>
      </c>
      <c r="BB1184" s="154" t="s">
        <v>6215</v>
      </c>
      <c r="BC1184" s="154" t="s">
        <v>8623</v>
      </c>
      <c r="BD1184" s="154" t="s">
        <v>10967</v>
      </c>
      <c r="BE1184" s="154" t="s">
        <v>6218</v>
      </c>
      <c r="BF1184" s="154" t="s">
        <v>8623</v>
      </c>
    </row>
    <row r="1185" spans="1:59" x14ac:dyDescent="0.35">
      <c r="A1185" s="98" t="s">
        <v>10463</v>
      </c>
      <c r="B1185" s="17">
        <v>45603.527407407404</v>
      </c>
      <c r="C1185" s="154" t="s">
        <v>3520</v>
      </c>
      <c r="D1185" s="154" t="s">
        <v>9099</v>
      </c>
      <c r="E1185" s="244" t="s">
        <v>306</v>
      </c>
      <c r="F1185" s="154" t="s">
        <v>6334</v>
      </c>
      <c r="G1185" s="154" t="s">
        <v>1248</v>
      </c>
      <c r="H1185" s="115">
        <v>2016</v>
      </c>
      <c r="I1185" s="154" t="s">
        <v>6214</v>
      </c>
      <c r="J1185" s="154" t="s">
        <v>6215</v>
      </c>
      <c r="K1185" s="154" t="s">
        <v>6216</v>
      </c>
      <c r="L1185" s="154" t="s">
        <v>6215</v>
      </c>
      <c r="M1185" s="154" t="s">
        <v>6231</v>
      </c>
      <c r="O1185" s="154" t="s">
        <v>6215</v>
      </c>
      <c r="Q1185" s="243">
        <v>55</v>
      </c>
      <c r="R1185" s="243">
        <v>65</v>
      </c>
      <c r="S1185" s="243">
        <f>Q1185+R1185</f>
        <v>120</v>
      </c>
      <c r="T1185" s="154" t="s">
        <v>6215</v>
      </c>
      <c r="U1185" s="154" t="s">
        <v>7390</v>
      </c>
      <c r="V1185" s="154" t="s">
        <v>6218</v>
      </c>
      <c r="W1185" s="154" t="s">
        <v>6268</v>
      </c>
      <c r="Y1185" s="244">
        <v>2</v>
      </c>
      <c r="Z1185" s="244">
        <v>2</v>
      </c>
      <c r="AA1185" s="244">
        <v>2</v>
      </c>
      <c r="AB1185" s="98">
        <f>SUM(Y1185:AA1185)</f>
        <v>6</v>
      </c>
      <c r="AC1185" s="154" t="s">
        <v>6220</v>
      </c>
      <c r="AD1185" s="154" t="s">
        <v>8812</v>
      </c>
      <c r="AF1185" s="315">
        <v>2</v>
      </c>
      <c r="AG1185" s="315">
        <v>6</v>
      </c>
      <c r="AH1185" s="12">
        <f>SUM(AF1185:AG1185)</f>
        <v>8</v>
      </c>
      <c r="AJ1185" s="316">
        <v>10000</v>
      </c>
      <c r="AK1185" s="316">
        <v>7000</v>
      </c>
      <c r="AL1185" s="154" t="s">
        <v>8251</v>
      </c>
      <c r="AM1185" s="154" t="s">
        <v>6215</v>
      </c>
      <c r="AN1185" s="154" t="s">
        <v>6262</v>
      </c>
      <c r="AP1185" s="316">
        <v>4500</v>
      </c>
      <c r="AQ1185" s="113">
        <f t="shared" si="58"/>
        <v>104.46143167874165</v>
      </c>
      <c r="AR1185" s="316">
        <v>5400</v>
      </c>
      <c r="AS1185" s="141" t="s">
        <v>6223</v>
      </c>
      <c r="AT1185" s="316">
        <v>50000</v>
      </c>
      <c r="AU1185" s="316">
        <v>350000</v>
      </c>
      <c r="AV1185" s="316">
        <v>100000</v>
      </c>
      <c r="AX1185" s="154" t="s">
        <v>6215</v>
      </c>
      <c r="AY1185" s="154" t="s">
        <v>6215</v>
      </c>
      <c r="AZ1185" s="154" t="s">
        <v>6215</v>
      </c>
      <c r="BA1185" s="154" t="s">
        <v>6215</v>
      </c>
      <c r="BB1185" s="154" t="s">
        <v>6215</v>
      </c>
      <c r="BC1185" s="154" t="s">
        <v>10477</v>
      </c>
      <c r="BD1185" s="154" t="s">
        <v>9728</v>
      </c>
      <c r="BE1185" s="154" t="s">
        <v>6215</v>
      </c>
      <c r="BF1185" s="154" t="s">
        <v>10478</v>
      </c>
    </row>
    <row r="1186" spans="1:59" x14ac:dyDescent="0.35">
      <c r="A1186" s="98" t="s">
        <v>9001</v>
      </c>
      <c r="B1186" s="17">
        <v>45394.73810185185</v>
      </c>
      <c r="C1186" t="s">
        <v>9083</v>
      </c>
      <c r="D1186" t="s">
        <v>8627</v>
      </c>
      <c r="E1186" s="98" t="s">
        <v>32</v>
      </c>
      <c r="F1186" t="s">
        <v>6213</v>
      </c>
      <c r="G1186" t="s">
        <v>1248</v>
      </c>
      <c r="H1186" s="115">
        <v>2019</v>
      </c>
      <c r="I1186" t="s">
        <v>6230</v>
      </c>
      <c r="J1186" t="s">
        <v>6215</v>
      </c>
      <c r="K1186" t="s">
        <v>6245</v>
      </c>
      <c r="L1186" t="s">
        <v>6215</v>
      </c>
      <c r="M1186" t="s">
        <v>6231</v>
      </c>
      <c r="O1186" t="s">
        <v>6215</v>
      </c>
      <c r="S1186" s="107">
        <v>196</v>
      </c>
      <c r="T1186" s="98" t="s">
        <v>6215</v>
      </c>
      <c r="U1186" t="s">
        <v>7390</v>
      </c>
      <c r="V1186" t="s">
        <v>6218</v>
      </c>
      <c r="W1186" t="s">
        <v>6219</v>
      </c>
      <c r="Y1186" s="98">
        <v>3</v>
      </c>
      <c r="Z1186" s="98">
        <v>5</v>
      </c>
      <c r="AA1186" s="98">
        <v>2</v>
      </c>
      <c r="AB1186" s="98">
        <f>SUM(Y1186:AA1186)</f>
        <v>10</v>
      </c>
      <c r="AC1186" t="s">
        <v>6220</v>
      </c>
      <c r="AD1186" t="s">
        <v>6410</v>
      </c>
      <c r="AF1186" s="12">
        <v>5</v>
      </c>
      <c r="AG1186" s="12">
        <v>7</v>
      </c>
      <c r="AH1186" s="12">
        <f>SUM(AF1186:AG1186)</f>
        <v>12</v>
      </c>
      <c r="AJ1186" s="238">
        <v>17000</v>
      </c>
      <c r="AK1186" s="238">
        <v>12000</v>
      </c>
      <c r="AL1186" t="s">
        <v>7392</v>
      </c>
      <c r="AM1186" t="s">
        <v>6215</v>
      </c>
      <c r="AN1186" t="s">
        <v>6262</v>
      </c>
      <c r="AP1186" s="238">
        <v>5500</v>
      </c>
      <c r="AQ1186" s="113">
        <f t="shared" si="58"/>
        <v>127.67508316290645</v>
      </c>
      <c r="AR1186" s="238">
        <v>9500</v>
      </c>
      <c r="AS1186" s="141" t="s">
        <v>6223</v>
      </c>
      <c r="AT1186" s="306">
        <v>392000</v>
      </c>
      <c r="AU1186" s="238">
        <v>500000</v>
      </c>
      <c r="AV1186" s="238">
        <v>350000</v>
      </c>
      <c r="AX1186" t="s">
        <v>6215</v>
      </c>
      <c r="AY1186" t="s">
        <v>6215</v>
      </c>
      <c r="AZ1186" t="s">
        <v>6215</v>
      </c>
      <c r="BA1186" t="s">
        <v>6215</v>
      </c>
      <c r="BB1186" t="s">
        <v>6215</v>
      </c>
      <c r="BC1186" t="s">
        <v>6235</v>
      </c>
      <c r="BD1186" t="s">
        <v>9084</v>
      </c>
      <c r="BE1186" t="s">
        <v>6218</v>
      </c>
      <c r="BF1186" t="s">
        <v>6235</v>
      </c>
    </row>
    <row r="1187" spans="1:59" x14ac:dyDescent="0.35">
      <c r="A1187" s="98" t="s">
        <v>9599</v>
      </c>
      <c r="B1187" s="17">
        <v>45496.685185185182</v>
      </c>
      <c r="C1187" t="s">
        <v>2679</v>
      </c>
      <c r="D1187" t="s">
        <v>7904</v>
      </c>
      <c r="E1187" s="98" t="s">
        <v>420</v>
      </c>
      <c r="F1187" t="s">
        <v>6293</v>
      </c>
      <c r="G1187" t="s">
        <v>1245</v>
      </c>
      <c r="H1187" s="115">
        <v>2012</v>
      </c>
      <c r="I1187" t="s">
        <v>6214</v>
      </c>
      <c r="J1187" t="s">
        <v>6215</v>
      </c>
      <c r="K1187" t="s">
        <v>6216</v>
      </c>
      <c r="L1187" t="s">
        <v>6218</v>
      </c>
      <c r="M1187" t="s">
        <v>6231</v>
      </c>
      <c r="O1187" t="s">
        <v>6218</v>
      </c>
      <c r="Q1187" s="107">
        <v>330</v>
      </c>
      <c r="R1187" s="107">
        <v>370</v>
      </c>
      <c r="S1187" s="107">
        <v>700</v>
      </c>
      <c r="T1187" s="98" t="s">
        <v>6215</v>
      </c>
      <c r="U1187" t="s">
        <v>7390</v>
      </c>
      <c r="V1187" t="s">
        <v>6218</v>
      </c>
      <c r="W1187" t="s">
        <v>6268</v>
      </c>
      <c r="Y1187" s="98">
        <v>3</v>
      </c>
      <c r="Z1187" s="98">
        <v>5</v>
      </c>
      <c r="AA1187" s="98">
        <v>2</v>
      </c>
      <c r="AB1187" s="98">
        <f>Y1187+Z1187+AA1187</f>
        <v>10</v>
      </c>
      <c r="AC1187" t="s">
        <v>6220</v>
      </c>
      <c r="AD1187" t="s">
        <v>9768</v>
      </c>
      <c r="AF1187" s="12">
        <v>5</v>
      </c>
      <c r="AG1187" s="12">
        <v>15</v>
      </c>
      <c r="AH1187" s="12">
        <f>AF1187+AG1187</f>
        <v>20</v>
      </c>
      <c r="AJ1187" s="307">
        <v>15000</v>
      </c>
      <c r="AK1187" s="307">
        <v>10000</v>
      </c>
      <c r="AL1187" t="s">
        <v>8267</v>
      </c>
      <c r="AM1187" t="s">
        <v>6215</v>
      </c>
      <c r="AN1187" t="s">
        <v>6233</v>
      </c>
      <c r="AP1187" s="307">
        <v>3900</v>
      </c>
      <c r="AQ1187" s="113">
        <f t="shared" si="58"/>
        <v>90.53324078824275</v>
      </c>
      <c r="AR1187" s="307">
        <v>8800</v>
      </c>
      <c r="AS1187" s="141" t="s">
        <v>6223</v>
      </c>
      <c r="AT1187" s="307">
        <v>420000</v>
      </c>
      <c r="AU1187" s="307">
        <v>0</v>
      </c>
      <c r="AV1187" s="307">
        <v>250000</v>
      </c>
      <c r="AX1187" t="s">
        <v>6215</v>
      </c>
      <c r="AY1187" t="s">
        <v>6215</v>
      </c>
      <c r="AZ1187" t="s">
        <v>6215</v>
      </c>
      <c r="BA1187" t="s">
        <v>6215</v>
      </c>
      <c r="BB1187" t="s">
        <v>6215</v>
      </c>
      <c r="BC1187" t="s">
        <v>6218</v>
      </c>
      <c r="BD1187" t="s">
        <v>9769</v>
      </c>
      <c r="BE1187" t="s">
        <v>6215</v>
      </c>
      <c r="BF1187" t="s">
        <v>9770</v>
      </c>
    </row>
    <row r="1188" spans="1:59" x14ac:dyDescent="0.35">
      <c r="A1188" s="98" t="s">
        <v>11701</v>
      </c>
      <c r="B1188" s="117">
        <v>45930.718090277776</v>
      </c>
      <c r="C1188" s="154" t="s">
        <v>6071</v>
      </c>
      <c r="D1188" s="154" t="s">
        <v>10552</v>
      </c>
      <c r="E1188" s="131" t="s">
        <v>2861</v>
      </c>
      <c r="F1188" s="154" t="s">
        <v>6725</v>
      </c>
      <c r="G1188" s="154" t="s">
        <v>1248</v>
      </c>
      <c r="H1188" s="115">
        <v>2020</v>
      </c>
      <c r="I1188" s="154" t="s">
        <v>6294</v>
      </c>
      <c r="J1188" s="154" t="s">
        <v>6215</v>
      </c>
      <c r="K1188" s="154" t="s">
        <v>6216</v>
      </c>
      <c r="L1188" s="154" t="s">
        <v>6215</v>
      </c>
      <c r="M1188" s="154" t="s">
        <v>6267</v>
      </c>
      <c r="O1188" s="154" t="s">
        <v>6215</v>
      </c>
      <c r="Q1188" s="129">
        <v>87</v>
      </c>
      <c r="R1188" s="129">
        <v>95</v>
      </c>
      <c r="S1188" s="129">
        <v>182</v>
      </c>
      <c r="T1188" s="154" t="s">
        <v>6215</v>
      </c>
      <c r="U1188" s="154" t="s">
        <v>6474</v>
      </c>
      <c r="V1188" s="154" t="s">
        <v>6215</v>
      </c>
      <c r="W1188" s="154" t="s">
        <v>6219</v>
      </c>
      <c r="Y1188" s="98">
        <v>2</v>
      </c>
      <c r="Z1188" s="98">
        <v>2</v>
      </c>
      <c r="AA1188" s="98">
        <v>2</v>
      </c>
      <c r="AB1188" s="98">
        <v>6</v>
      </c>
      <c r="AC1188" s="154" t="s">
        <v>6246</v>
      </c>
      <c r="AD1188" s="154" t="s">
        <v>6552</v>
      </c>
      <c r="AF1188" s="12">
        <v>3</v>
      </c>
      <c r="AG1188" s="12">
        <v>7</v>
      </c>
      <c r="AH1188" s="12">
        <v>10</v>
      </c>
      <c r="AJ1188" s="355">
        <v>6000</v>
      </c>
      <c r="AK1188" s="355">
        <v>5500</v>
      </c>
      <c r="AL1188" s="98" t="s">
        <v>8267</v>
      </c>
      <c r="AM1188" s="98" t="s">
        <v>6215</v>
      </c>
      <c r="AN1188" s="98" t="s">
        <v>6248</v>
      </c>
      <c r="AP1188" s="264">
        <v>3000</v>
      </c>
      <c r="AQ1188" s="113">
        <f>(AP1188*3)/129.2404</f>
        <v>69.637667478590288</v>
      </c>
      <c r="AR1188" s="113">
        <v>4000</v>
      </c>
      <c r="AS1188" s="154" t="s">
        <v>11486</v>
      </c>
      <c r="AT1188" s="356">
        <v>1000</v>
      </c>
      <c r="AU1188" s="356">
        <v>60000</v>
      </c>
      <c r="AV1188" s="356">
        <v>40000</v>
      </c>
      <c r="AX1188" s="154" t="s">
        <v>6215</v>
      </c>
      <c r="AY1188" s="154" t="s">
        <v>6215</v>
      </c>
      <c r="AZ1188" s="154" t="s">
        <v>6215</v>
      </c>
      <c r="BA1188" s="154" t="s">
        <v>6215</v>
      </c>
      <c r="BB1188" s="154" t="s">
        <v>6215</v>
      </c>
      <c r="BC1188" s="154" t="s">
        <v>10665</v>
      </c>
      <c r="BD1188" s="154" t="s">
        <v>10554</v>
      </c>
      <c r="BE1188" s="154" t="s">
        <v>6215</v>
      </c>
      <c r="BF1188" s="154" t="s">
        <v>9019</v>
      </c>
    </row>
    <row r="1189" spans="1:59" x14ac:dyDescent="0.35">
      <c r="A1189" s="98" t="s">
        <v>9284</v>
      </c>
      <c r="B1189" s="17">
        <v>45456.487974537034</v>
      </c>
      <c r="C1189" t="s">
        <v>9340</v>
      </c>
      <c r="D1189" t="s">
        <v>9341</v>
      </c>
      <c r="E1189" s="244" t="s">
        <v>1590</v>
      </c>
      <c r="F1189" t="s">
        <v>6689</v>
      </c>
      <c r="G1189" t="s">
        <v>1248</v>
      </c>
      <c r="H1189" s="115">
        <v>2021</v>
      </c>
      <c r="I1189" t="s">
        <v>6214</v>
      </c>
      <c r="J1189" t="s">
        <v>6215</v>
      </c>
      <c r="K1189" t="s">
        <v>6216</v>
      </c>
      <c r="L1189" t="s">
        <v>6215</v>
      </c>
      <c r="M1189" t="s">
        <v>6231</v>
      </c>
      <c r="O1189" t="s">
        <v>6218</v>
      </c>
      <c r="P1189"/>
      <c r="Q1189" s="107">
        <v>8</v>
      </c>
      <c r="R1189" s="107">
        <v>9</v>
      </c>
      <c r="S1189" s="107">
        <f>SUM(Q1189:R1189)</f>
        <v>17</v>
      </c>
      <c r="T1189" s="98" t="s">
        <v>6215</v>
      </c>
      <c r="U1189" t="s">
        <v>6474</v>
      </c>
      <c r="V1189" t="s">
        <v>6218</v>
      </c>
      <c r="W1189" t="s">
        <v>6268</v>
      </c>
      <c r="Y1189" s="98">
        <v>2</v>
      </c>
      <c r="Z1189" s="98">
        <v>2</v>
      </c>
      <c r="AA1189" s="98">
        <v>0</v>
      </c>
      <c r="AB1189" s="98">
        <f>SUM(Y1189:AA1189)</f>
        <v>4</v>
      </c>
      <c r="AC1189" t="s">
        <v>6231</v>
      </c>
      <c r="AD1189" t="s">
        <v>9342</v>
      </c>
      <c r="AF1189" s="12">
        <v>1</v>
      </c>
      <c r="AG1189" s="12">
        <v>2</v>
      </c>
      <c r="AH1189" s="12">
        <f>AF1189+AG1189</f>
        <v>3</v>
      </c>
      <c r="AJ1189" s="238">
        <v>12000</v>
      </c>
      <c r="AK1189" s="238">
        <v>10000</v>
      </c>
      <c r="AL1189" t="s">
        <v>7392</v>
      </c>
      <c r="AM1189" t="s">
        <v>6215</v>
      </c>
      <c r="AN1189" t="s">
        <v>6389</v>
      </c>
      <c r="AP1189" s="238">
        <v>5000</v>
      </c>
      <c r="AQ1189" s="113">
        <f t="shared" ref="AQ1189:AQ1214" si="59">(AP1189*3)/129.2343</f>
        <v>116.06825742082405</v>
      </c>
      <c r="AR1189" s="238">
        <v>8500</v>
      </c>
      <c r="AS1189" s="141" t="s">
        <v>6223</v>
      </c>
      <c r="AT1189" s="282">
        <v>35000</v>
      </c>
      <c r="AU1189" s="283">
        <v>36000</v>
      </c>
      <c r="AV1189" s="283">
        <v>12000</v>
      </c>
      <c r="AX1189" t="s">
        <v>6218</v>
      </c>
      <c r="AY1189" t="s">
        <v>6215</v>
      </c>
      <c r="AZ1189" t="s">
        <v>6215</v>
      </c>
      <c r="BA1189" t="s">
        <v>6215</v>
      </c>
      <c r="BB1189" t="s">
        <v>6215</v>
      </c>
      <c r="BC1189" t="s">
        <v>9343</v>
      </c>
      <c r="BD1189" t="s">
        <v>9344</v>
      </c>
      <c r="BE1189" t="s">
        <v>6218</v>
      </c>
      <c r="BF1189" t="s">
        <v>9345</v>
      </c>
    </row>
    <row r="1190" spans="1:59" x14ac:dyDescent="0.35">
      <c r="A1190" s="98" t="s">
        <v>11011</v>
      </c>
      <c r="B1190" s="117">
        <v>45737</v>
      </c>
      <c r="C1190" s="154" t="s">
        <v>4456</v>
      </c>
      <c r="D1190" s="154" t="s">
        <v>11048</v>
      </c>
      <c r="E1190" s="244" t="s">
        <v>24</v>
      </c>
      <c r="F1190" s="154" t="s">
        <v>6213</v>
      </c>
      <c r="G1190" s="154" t="s">
        <v>1248</v>
      </c>
      <c r="H1190" s="115">
        <v>2014</v>
      </c>
      <c r="I1190" s="154" t="s">
        <v>6230</v>
      </c>
      <c r="J1190" s="154" t="s">
        <v>6215</v>
      </c>
      <c r="K1190" s="154" t="s">
        <v>6245</v>
      </c>
      <c r="L1190" s="154" t="s">
        <v>6215</v>
      </c>
      <c r="M1190" s="154" t="s">
        <v>6217</v>
      </c>
      <c r="O1190" s="154" t="s">
        <v>6215</v>
      </c>
      <c r="Q1190" s="107">
        <v>566</v>
      </c>
      <c r="R1190" s="107">
        <v>616</v>
      </c>
      <c r="S1190" s="107">
        <v>1182</v>
      </c>
      <c r="T1190" s="154" t="s">
        <v>6215</v>
      </c>
      <c r="U1190" s="154" t="s">
        <v>7390</v>
      </c>
      <c r="V1190" s="154" t="s">
        <v>6215</v>
      </c>
      <c r="W1190" s="154" t="s">
        <v>6219</v>
      </c>
      <c r="Y1190" s="98">
        <v>8</v>
      </c>
      <c r="Z1190" s="98">
        <v>10</v>
      </c>
      <c r="AA1190" s="98">
        <v>6</v>
      </c>
      <c r="AB1190" s="98">
        <f>Y1190+Z1190+AA1190</f>
        <v>24</v>
      </c>
      <c r="AC1190" s="154" t="s">
        <v>6220</v>
      </c>
      <c r="AD1190" s="154" t="s">
        <v>11049</v>
      </c>
      <c r="AF1190" s="315">
        <v>24</v>
      </c>
      <c r="AG1190" s="315">
        <v>32</v>
      </c>
      <c r="AH1190" s="12">
        <f>SUM(AF1190:AG1190)</f>
        <v>56</v>
      </c>
      <c r="AJ1190" s="316">
        <v>100000</v>
      </c>
      <c r="AK1190" s="316">
        <v>16500</v>
      </c>
      <c r="AL1190" s="154" t="s">
        <v>7392</v>
      </c>
      <c r="AM1190" s="154" t="s">
        <v>6215</v>
      </c>
      <c r="AN1190" s="154" t="s">
        <v>6896</v>
      </c>
      <c r="AP1190" s="316">
        <v>8000</v>
      </c>
      <c r="AQ1190" s="113">
        <f t="shared" si="59"/>
        <v>185.70921187331848</v>
      </c>
      <c r="AR1190" s="316"/>
      <c r="AS1190" s="141" t="s">
        <v>6223</v>
      </c>
      <c r="AT1190" s="316">
        <v>250000</v>
      </c>
      <c r="AU1190" s="316">
        <v>3000000</v>
      </c>
      <c r="AV1190" s="316">
        <v>2600000</v>
      </c>
      <c r="AX1190" s="154" t="s">
        <v>6215</v>
      </c>
      <c r="AY1190" s="154" t="s">
        <v>6215</v>
      </c>
      <c r="AZ1190" s="154" t="s">
        <v>6215</v>
      </c>
      <c r="BA1190" s="154" t="s">
        <v>6215</v>
      </c>
      <c r="BB1190" s="154" t="s">
        <v>6218</v>
      </c>
      <c r="BC1190" s="154" t="s">
        <v>9640</v>
      </c>
      <c r="BD1190" s="154" t="s">
        <v>11050</v>
      </c>
      <c r="BE1190" s="154" t="s">
        <v>6218</v>
      </c>
      <c r="BF1190" s="154" t="s">
        <v>6235</v>
      </c>
    </row>
    <row r="1191" spans="1:59" x14ac:dyDescent="0.35">
      <c r="A1191" s="98" t="s">
        <v>9396</v>
      </c>
      <c r="B1191" s="17">
        <v>45457.41783564815</v>
      </c>
      <c r="C1191" t="s">
        <v>2422</v>
      </c>
      <c r="D1191" t="s">
        <v>9363</v>
      </c>
      <c r="E1191" s="98" t="s">
        <v>83</v>
      </c>
      <c r="F1191" t="s">
        <v>6286</v>
      </c>
      <c r="G1191" t="s">
        <v>1245</v>
      </c>
      <c r="H1191" s="115">
        <v>2021</v>
      </c>
      <c r="I1191" t="s">
        <v>6214</v>
      </c>
      <c r="J1191" t="s">
        <v>6215</v>
      </c>
      <c r="K1191" t="s">
        <v>6216</v>
      </c>
      <c r="L1191" t="s">
        <v>6215</v>
      </c>
      <c r="M1191" t="s">
        <v>6217</v>
      </c>
      <c r="O1191" t="s">
        <v>6218</v>
      </c>
      <c r="P1191"/>
      <c r="Q1191" s="107">
        <v>117</v>
      </c>
      <c r="R1191" s="107">
        <v>138</v>
      </c>
      <c r="S1191" s="107">
        <f>SUM(Q1191:R1191)</f>
        <v>255</v>
      </c>
      <c r="T1191" s="98" t="s">
        <v>6215</v>
      </c>
      <c r="U1191" t="s">
        <v>6474</v>
      </c>
      <c r="V1191" t="s">
        <v>6215</v>
      </c>
      <c r="W1191" t="s">
        <v>6268</v>
      </c>
      <c r="Y1191" s="98">
        <v>4</v>
      </c>
      <c r="Z1191" s="98">
        <v>4</v>
      </c>
      <c r="AA1191" s="98">
        <v>1</v>
      </c>
      <c r="AB1191" s="98">
        <f>SUM(Y1191:AA1191)</f>
        <v>9</v>
      </c>
      <c r="AC1191" t="s">
        <v>6254</v>
      </c>
      <c r="AD1191" t="s">
        <v>9364</v>
      </c>
      <c r="AF1191" s="12">
        <v>0</v>
      </c>
      <c r="AG1191" s="12">
        <v>13</v>
      </c>
      <c r="AH1191" s="12">
        <f>AF1191+AG1191</f>
        <v>13</v>
      </c>
      <c r="AJ1191" s="238">
        <v>13000</v>
      </c>
      <c r="AK1191" s="238">
        <v>10000</v>
      </c>
      <c r="AL1191" t="s">
        <v>8363</v>
      </c>
      <c r="AM1191" t="s">
        <v>6215</v>
      </c>
      <c r="AN1191" t="s">
        <v>6233</v>
      </c>
      <c r="AP1191" s="238">
        <v>3000</v>
      </c>
      <c r="AQ1191" s="113">
        <f t="shared" si="59"/>
        <v>69.640954452494427</v>
      </c>
      <c r="AR1191" s="238">
        <v>3800</v>
      </c>
      <c r="AS1191" s="141" t="s">
        <v>6223</v>
      </c>
      <c r="AT1191" s="282">
        <v>12160</v>
      </c>
      <c r="AU1191" s="283">
        <v>578000</v>
      </c>
      <c r="AV1191" s="283">
        <v>358600</v>
      </c>
      <c r="AX1191" t="s">
        <v>6215</v>
      </c>
      <c r="AY1191" t="s">
        <v>6215</v>
      </c>
      <c r="AZ1191" t="s">
        <v>6215</v>
      </c>
      <c r="BA1191" t="s">
        <v>6215</v>
      </c>
      <c r="BB1191" t="s">
        <v>6215</v>
      </c>
      <c r="BC1191" t="s">
        <v>9365</v>
      </c>
      <c r="BD1191" t="s">
        <v>9366</v>
      </c>
      <c r="BE1191" t="s">
        <v>6215</v>
      </c>
      <c r="BF1191" t="s">
        <v>9367</v>
      </c>
    </row>
    <row r="1192" spans="1:59" x14ac:dyDescent="0.35">
      <c r="A1192" s="98" t="s">
        <v>9722</v>
      </c>
      <c r="B1192" s="17">
        <v>45499.721956018519</v>
      </c>
      <c r="C1192" t="s">
        <v>2707</v>
      </c>
      <c r="D1192" t="s">
        <v>9852</v>
      </c>
      <c r="E1192" s="98" t="s">
        <v>447</v>
      </c>
      <c r="F1192" t="s">
        <v>6323</v>
      </c>
      <c r="G1192" t="s">
        <v>1245</v>
      </c>
      <c r="H1192" s="115">
        <v>2021</v>
      </c>
      <c r="I1192" t="s">
        <v>6214</v>
      </c>
      <c r="J1192" t="s">
        <v>6215</v>
      </c>
      <c r="K1192" t="s">
        <v>6245</v>
      </c>
      <c r="L1192" t="s">
        <v>6215</v>
      </c>
      <c r="M1192" t="s">
        <v>6267</v>
      </c>
      <c r="O1192" t="s">
        <v>6218</v>
      </c>
      <c r="Q1192" s="107">
        <v>200</v>
      </c>
      <c r="R1192" s="107">
        <v>250</v>
      </c>
      <c r="S1192" s="107">
        <v>450</v>
      </c>
      <c r="T1192" s="98" t="s">
        <v>6215</v>
      </c>
      <c r="U1192" t="s">
        <v>7390</v>
      </c>
      <c r="V1192" t="s">
        <v>6215</v>
      </c>
      <c r="W1192" t="s">
        <v>6219</v>
      </c>
      <c r="Y1192" s="98">
        <v>8</v>
      </c>
      <c r="Z1192" s="98">
        <v>8</v>
      </c>
      <c r="AA1192" s="98">
        <v>0</v>
      </c>
      <c r="AB1192" s="98">
        <f>Y1192+Z1192+AA1192</f>
        <v>16</v>
      </c>
      <c r="AC1192" t="s">
        <v>6220</v>
      </c>
      <c r="AD1192" t="s">
        <v>9853</v>
      </c>
      <c r="AF1192" s="12">
        <v>5</v>
      </c>
      <c r="AG1192" s="12">
        <v>20</v>
      </c>
      <c r="AH1192" s="12">
        <f>AF1192+AG1192</f>
        <v>25</v>
      </c>
      <c r="AJ1192" s="238">
        <v>55000</v>
      </c>
      <c r="AK1192" s="238">
        <v>15000</v>
      </c>
      <c r="AL1192" t="s">
        <v>8251</v>
      </c>
      <c r="AM1192" t="s">
        <v>6215</v>
      </c>
      <c r="AN1192" t="s">
        <v>6389</v>
      </c>
      <c r="AP1192" s="238">
        <v>3500</v>
      </c>
      <c r="AQ1192" s="113">
        <f t="shared" si="59"/>
        <v>81.247780194576833</v>
      </c>
      <c r="AR1192" s="238">
        <v>35000</v>
      </c>
      <c r="AS1192" s="141" t="s">
        <v>6223</v>
      </c>
      <c r="AT1192" s="238">
        <v>4000</v>
      </c>
      <c r="AU1192" s="238">
        <v>2500000</v>
      </c>
      <c r="AV1192" s="238">
        <v>1500000</v>
      </c>
      <c r="AX1192" t="s">
        <v>6215</v>
      </c>
      <c r="AY1192" t="s">
        <v>6215</v>
      </c>
      <c r="AZ1192" t="s">
        <v>6215</v>
      </c>
      <c r="BA1192" t="s">
        <v>6215</v>
      </c>
      <c r="BB1192" t="s">
        <v>6215</v>
      </c>
      <c r="BC1192" t="s">
        <v>9854</v>
      </c>
      <c r="BD1192" t="s">
        <v>9855</v>
      </c>
      <c r="BE1192" t="s">
        <v>6215</v>
      </c>
      <c r="BF1192" t="s">
        <v>9856</v>
      </c>
    </row>
    <row r="1193" spans="1:59" x14ac:dyDescent="0.35">
      <c r="A1193" s="98" t="s">
        <v>10363</v>
      </c>
      <c r="B1193" s="17">
        <v>45584.463379629633</v>
      </c>
      <c r="C1193" s="154" t="s">
        <v>3284</v>
      </c>
      <c r="D1193" s="154" t="s">
        <v>9099</v>
      </c>
      <c r="E1193" s="244" t="s">
        <v>306</v>
      </c>
      <c r="F1193" s="154" t="s">
        <v>6334</v>
      </c>
      <c r="G1193" s="154" t="s">
        <v>1248</v>
      </c>
      <c r="H1193" s="115">
        <v>2017</v>
      </c>
      <c r="I1193" s="154" t="s">
        <v>6214</v>
      </c>
      <c r="J1193" s="154" t="s">
        <v>6215</v>
      </c>
      <c r="K1193" s="154" t="s">
        <v>6216</v>
      </c>
      <c r="L1193" s="154" t="s">
        <v>6215</v>
      </c>
      <c r="M1193" s="154" t="s">
        <v>6267</v>
      </c>
      <c r="O1193" s="154" t="s">
        <v>6215</v>
      </c>
      <c r="Q1193" s="243">
        <v>80</v>
      </c>
      <c r="R1193" s="243">
        <v>70</v>
      </c>
      <c r="S1193" s="243">
        <f>Q1193+R1193</f>
        <v>150</v>
      </c>
      <c r="T1193" s="244" t="s">
        <v>6215</v>
      </c>
      <c r="U1193" s="154" t="s">
        <v>7390</v>
      </c>
      <c r="V1193" s="154" t="s">
        <v>6215</v>
      </c>
      <c r="W1193" s="154" t="s">
        <v>6268</v>
      </c>
      <c r="Y1193" s="244">
        <v>5</v>
      </c>
      <c r="Z1193" s="244">
        <v>6</v>
      </c>
      <c r="AA1193" s="244">
        <v>2</v>
      </c>
      <c r="AB1193" s="98">
        <f>SUM(Y1193:AA1193)</f>
        <v>13</v>
      </c>
      <c r="AC1193" s="154" t="s">
        <v>6254</v>
      </c>
      <c r="AD1193" s="154" t="s">
        <v>10382</v>
      </c>
      <c r="AF1193" s="315">
        <v>7</v>
      </c>
      <c r="AG1193" s="315">
        <v>6</v>
      </c>
      <c r="AH1193" s="12">
        <f>SUM(AF1193:AG1193)</f>
        <v>13</v>
      </c>
      <c r="AJ1193" s="316">
        <v>12000</v>
      </c>
      <c r="AK1193" s="316">
        <v>6000</v>
      </c>
      <c r="AL1193" s="154" t="s">
        <v>8267</v>
      </c>
      <c r="AM1193" s="154" t="s">
        <v>6215</v>
      </c>
      <c r="AN1193" s="154" t="s">
        <v>6262</v>
      </c>
      <c r="AP1193" s="316">
        <v>8400</v>
      </c>
      <c r="AQ1193" s="113">
        <f t="shared" si="59"/>
        <v>194.99467246698441</v>
      </c>
      <c r="AR1193" s="316">
        <v>15000</v>
      </c>
      <c r="AS1193" s="141" t="s">
        <v>6223</v>
      </c>
      <c r="AT1193" s="316">
        <v>12000</v>
      </c>
      <c r="AU1193" s="316">
        <v>200000</v>
      </c>
      <c r="AV1193" s="316">
        <v>100000</v>
      </c>
      <c r="AX1193" s="154" t="s">
        <v>6215</v>
      </c>
      <c r="AY1193" s="154" t="s">
        <v>6215</v>
      </c>
      <c r="AZ1193" s="154" t="s">
        <v>6215</v>
      </c>
      <c r="BA1193" s="154" t="s">
        <v>6215</v>
      </c>
      <c r="BB1193" s="154" t="s">
        <v>6215</v>
      </c>
      <c r="BC1193" s="154" t="s">
        <v>6892</v>
      </c>
      <c r="BD1193" s="154" t="s">
        <v>6892</v>
      </c>
      <c r="BE1193" s="154" t="s">
        <v>6218</v>
      </c>
      <c r="BF1193" s="154" t="s">
        <v>6235</v>
      </c>
    </row>
    <row r="1194" spans="1:59" x14ac:dyDescent="0.35">
      <c r="A1194" s="98" t="s">
        <v>9613</v>
      </c>
      <c r="B1194" s="17">
        <v>45500.634236111109</v>
      </c>
      <c r="C1194" t="s">
        <v>2713</v>
      </c>
      <c r="D1194" t="s">
        <v>9057</v>
      </c>
      <c r="E1194" s="98" t="s">
        <v>14</v>
      </c>
      <c r="F1194" t="s">
        <v>6213</v>
      </c>
      <c r="G1194" t="s">
        <v>1245</v>
      </c>
      <c r="H1194" s="115">
        <v>2020</v>
      </c>
      <c r="I1194" t="s">
        <v>6214</v>
      </c>
      <c r="J1194" t="s">
        <v>6215</v>
      </c>
      <c r="K1194" t="s">
        <v>6216</v>
      </c>
      <c r="L1194" t="s">
        <v>6215</v>
      </c>
      <c r="M1194" t="s">
        <v>6217</v>
      </c>
      <c r="O1194" t="s">
        <v>6218</v>
      </c>
      <c r="S1194" s="107">
        <v>140</v>
      </c>
      <c r="T1194" s="98" t="s">
        <v>6215</v>
      </c>
      <c r="U1194" t="s">
        <v>6474</v>
      </c>
      <c r="V1194" t="s">
        <v>6218</v>
      </c>
      <c r="W1194" t="s">
        <v>6219</v>
      </c>
      <c r="Y1194" s="98">
        <v>2</v>
      </c>
      <c r="Z1194" s="98">
        <v>2</v>
      </c>
      <c r="AA1194" s="98">
        <v>1</v>
      </c>
      <c r="AB1194" s="98">
        <f>Y1194+Z1194+AA1194</f>
        <v>5</v>
      </c>
      <c r="AC1194" t="s">
        <v>6220</v>
      </c>
      <c r="AD1194" t="s">
        <v>9865</v>
      </c>
      <c r="AF1194" s="12">
        <v>2</v>
      </c>
      <c r="AG1194" s="12">
        <v>8</v>
      </c>
      <c r="AH1194" s="12">
        <f>AF1194+AG1194</f>
        <v>10</v>
      </c>
      <c r="AJ1194" s="238">
        <v>10000</v>
      </c>
      <c r="AK1194" s="238">
        <v>7000</v>
      </c>
      <c r="AL1194" t="s">
        <v>6474</v>
      </c>
      <c r="AM1194" t="s">
        <v>6215</v>
      </c>
      <c r="AN1194" t="s">
        <v>6248</v>
      </c>
      <c r="AP1194" s="238">
        <v>3500</v>
      </c>
      <c r="AQ1194" s="113">
        <f t="shared" si="59"/>
        <v>81.247780194576833</v>
      </c>
      <c r="AR1194" s="238">
        <v>3500</v>
      </c>
      <c r="AS1194" s="141" t="s">
        <v>6223</v>
      </c>
      <c r="AT1194" s="238">
        <v>1500</v>
      </c>
      <c r="AU1194" s="238">
        <v>20000</v>
      </c>
      <c r="AV1194" s="238">
        <v>130000</v>
      </c>
      <c r="AX1194" t="s">
        <v>6215</v>
      </c>
      <c r="AY1194" t="s">
        <v>6215</v>
      </c>
      <c r="AZ1194" t="s">
        <v>6215</v>
      </c>
      <c r="BA1194" t="s">
        <v>6215</v>
      </c>
      <c r="BB1194" t="s">
        <v>6218</v>
      </c>
      <c r="BC1194" t="s">
        <v>9866</v>
      </c>
      <c r="BD1194" t="s">
        <v>6892</v>
      </c>
      <c r="BE1194" t="s">
        <v>6218</v>
      </c>
      <c r="BF1194" t="s">
        <v>8110</v>
      </c>
    </row>
    <row r="1195" spans="1:59" x14ac:dyDescent="0.35">
      <c r="A1195" s="98" t="s">
        <v>10581</v>
      </c>
      <c r="B1195" s="17">
        <v>45618</v>
      </c>
      <c r="C1195" s="154" t="s">
        <v>3744</v>
      </c>
      <c r="D1195" s="154" t="s">
        <v>6345</v>
      </c>
      <c r="E1195" s="244" t="s">
        <v>230</v>
      </c>
      <c r="F1195" s="154" t="s">
        <v>6286</v>
      </c>
      <c r="G1195" s="154" t="s">
        <v>1245</v>
      </c>
      <c r="H1195" s="115">
        <v>2007</v>
      </c>
      <c r="I1195" s="154" t="s">
        <v>6230</v>
      </c>
      <c r="J1195" s="154" t="s">
        <v>6215</v>
      </c>
      <c r="K1195" s="154" t="s">
        <v>6216</v>
      </c>
      <c r="L1195" s="154" t="s">
        <v>6215</v>
      </c>
      <c r="M1195" s="154" t="s">
        <v>6217</v>
      </c>
      <c r="O1195" s="154" t="s">
        <v>6215</v>
      </c>
      <c r="Q1195" s="243">
        <v>30</v>
      </c>
      <c r="R1195" s="243">
        <v>60</v>
      </c>
      <c r="S1195" s="243">
        <f>Q1195+R1195</f>
        <v>90</v>
      </c>
      <c r="T1195" s="154" t="s">
        <v>6215</v>
      </c>
      <c r="U1195" s="154" t="s">
        <v>7390</v>
      </c>
      <c r="V1195" s="154" t="s">
        <v>6215</v>
      </c>
      <c r="W1195" s="154" t="s">
        <v>6219</v>
      </c>
      <c r="Y1195" s="244">
        <v>3</v>
      </c>
      <c r="Z1195" s="244">
        <v>3</v>
      </c>
      <c r="AA1195" s="244">
        <v>2</v>
      </c>
      <c r="AB1195" s="98">
        <f>SUM(Y1195:AA1195)</f>
        <v>8</v>
      </c>
      <c r="AC1195" s="154" t="s">
        <v>6220</v>
      </c>
      <c r="AD1195" s="154" t="s">
        <v>9547</v>
      </c>
      <c r="AF1195" s="315">
        <v>1</v>
      </c>
      <c r="AG1195" s="315">
        <v>5</v>
      </c>
      <c r="AH1195" s="12">
        <f>SUM(AF1195:AG1195)</f>
        <v>6</v>
      </c>
      <c r="AJ1195" s="316">
        <v>10000</v>
      </c>
      <c r="AK1195" s="316">
        <v>8000</v>
      </c>
      <c r="AL1195" s="154" t="s">
        <v>8449</v>
      </c>
      <c r="AM1195" s="154" t="s">
        <v>6215</v>
      </c>
      <c r="AN1195" s="154" t="s">
        <v>6262</v>
      </c>
      <c r="AP1195" s="316">
        <v>4500</v>
      </c>
      <c r="AQ1195" s="113">
        <f t="shared" si="59"/>
        <v>104.46143167874165</v>
      </c>
      <c r="AR1195" s="316">
        <v>9000</v>
      </c>
      <c r="AS1195" s="141" t="s">
        <v>6223</v>
      </c>
      <c r="AT1195" s="316">
        <v>4000</v>
      </c>
      <c r="AU1195" s="316">
        <v>210000</v>
      </c>
      <c r="AV1195" s="316">
        <v>90000</v>
      </c>
      <c r="AX1195" s="154" t="s">
        <v>6215</v>
      </c>
      <c r="AY1195" s="154" t="s">
        <v>6215</v>
      </c>
      <c r="AZ1195" s="154" t="s">
        <v>6215</v>
      </c>
      <c r="BA1195" s="154" t="s">
        <v>6215</v>
      </c>
      <c r="BB1195" s="154" t="s">
        <v>6215</v>
      </c>
      <c r="BC1195" s="154" t="s">
        <v>9150</v>
      </c>
      <c r="BD1195" s="154" t="s">
        <v>7311</v>
      </c>
      <c r="BE1195" s="154" t="s">
        <v>6218</v>
      </c>
      <c r="BF1195" s="154" t="s">
        <v>7311</v>
      </c>
    </row>
    <row r="1196" spans="1:59" x14ac:dyDescent="0.35">
      <c r="A1196" s="98" t="s">
        <v>7401</v>
      </c>
      <c r="B1196" s="17">
        <v>45230.530729166698</v>
      </c>
      <c r="C1196" s="141" t="s">
        <v>1297</v>
      </c>
      <c r="D1196" s="141" t="s">
        <v>6504</v>
      </c>
      <c r="E1196" s="141" t="s">
        <v>809</v>
      </c>
      <c r="F1196" s="141" t="s">
        <v>6286</v>
      </c>
      <c r="G1196" s="141" t="s">
        <v>1248</v>
      </c>
      <c r="H1196" s="115">
        <v>2012</v>
      </c>
      <c r="I1196" s="141" t="s">
        <v>6230</v>
      </c>
      <c r="J1196" s="141" t="s">
        <v>6215</v>
      </c>
      <c r="K1196" s="141" t="s">
        <v>6216</v>
      </c>
      <c r="L1196" s="141" t="s">
        <v>6215</v>
      </c>
      <c r="M1196" s="141" t="s">
        <v>6267</v>
      </c>
      <c r="N1196" s="141"/>
      <c r="O1196" s="141" t="s">
        <v>6218</v>
      </c>
      <c r="S1196" s="237">
        <v>383</v>
      </c>
      <c r="T1196" s="141" t="s">
        <v>6215</v>
      </c>
      <c r="U1196" s="141" t="s">
        <v>7390</v>
      </c>
      <c r="V1196" s="141" t="s">
        <v>6218</v>
      </c>
      <c r="W1196" s="141" t="s">
        <v>6268</v>
      </c>
      <c r="Y1196" s="98">
        <v>6</v>
      </c>
      <c r="Z1196" s="98">
        <v>6</v>
      </c>
      <c r="AA1196" s="98">
        <v>0</v>
      </c>
      <c r="AB1196" s="141">
        <v>12</v>
      </c>
      <c r="AC1196" s="141" t="s">
        <v>6220</v>
      </c>
      <c r="AD1196" s="141" t="s">
        <v>8240</v>
      </c>
      <c r="AJ1196" s="18"/>
      <c r="AK1196" s="18"/>
      <c r="AM1196" s="141" t="s">
        <v>6215</v>
      </c>
      <c r="AN1196" s="141" t="s">
        <v>6262</v>
      </c>
      <c r="AP1196" s="264">
        <v>9000</v>
      </c>
      <c r="AQ1196" s="113">
        <f t="shared" si="59"/>
        <v>208.92286335748329</v>
      </c>
      <c r="AR1196" s="18">
        <v>13000</v>
      </c>
      <c r="AS1196" s="141" t="s">
        <v>6223</v>
      </c>
      <c r="AT1196" s="96"/>
      <c r="AU1196" s="18">
        <v>250000</v>
      </c>
      <c r="AV1196" s="18"/>
      <c r="AX1196" s="141" t="s">
        <v>6218</v>
      </c>
      <c r="AY1196" s="141" t="s">
        <v>6215</v>
      </c>
      <c r="AZ1196" s="141" t="s">
        <v>6215</v>
      </c>
      <c r="BA1196" s="141" t="s">
        <v>6218</v>
      </c>
      <c r="BB1196" s="141" t="s">
        <v>6215</v>
      </c>
      <c r="BC1196" s="141" t="s">
        <v>6271</v>
      </c>
      <c r="BD1196" s="141" t="s">
        <v>6653</v>
      </c>
      <c r="BE1196" s="141" t="s">
        <v>6215</v>
      </c>
      <c r="BF1196" s="141" t="s">
        <v>8241</v>
      </c>
      <c r="BG1196" s="98" t="s">
        <v>8242</v>
      </c>
    </row>
    <row r="1197" spans="1:59" x14ac:dyDescent="0.35">
      <c r="A1197" s="98" t="s">
        <v>9087</v>
      </c>
      <c r="B1197" s="17">
        <v>45386.751851851855</v>
      </c>
      <c r="C1197" t="s">
        <v>5891</v>
      </c>
      <c r="D1197" t="s">
        <v>9011</v>
      </c>
      <c r="E1197" t="s">
        <v>14</v>
      </c>
      <c r="F1197" t="s">
        <v>6213</v>
      </c>
      <c r="G1197" t="s">
        <v>1248</v>
      </c>
      <c r="H1197" s="115">
        <v>2014</v>
      </c>
      <c r="I1197" t="s">
        <v>6230</v>
      </c>
      <c r="J1197" t="s">
        <v>6218</v>
      </c>
      <c r="K1197" t="s">
        <v>6216</v>
      </c>
      <c r="L1197" t="s">
        <v>6215</v>
      </c>
      <c r="M1197" t="s">
        <v>6217</v>
      </c>
      <c r="O1197" t="s">
        <v>6215</v>
      </c>
      <c r="S1197" s="107">
        <v>380</v>
      </c>
      <c r="T1197" s="98" t="s">
        <v>6215</v>
      </c>
      <c r="U1197" t="s">
        <v>7390</v>
      </c>
      <c r="V1197" t="s">
        <v>6218</v>
      </c>
      <c r="W1197" t="s">
        <v>6268</v>
      </c>
      <c r="Y1197" s="98">
        <v>3</v>
      </c>
      <c r="Z1197" s="98">
        <v>3</v>
      </c>
      <c r="AA1197" s="98">
        <v>0</v>
      </c>
      <c r="AB1197" s="98">
        <f>SUM(Y1197:AA1197)</f>
        <v>6</v>
      </c>
      <c r="AC1197" t="s">
        <v>6220</v>
      </c>
      <c r="AD1197" t="s">
        <v>9012</v>
      </c>
      <c r="AF1197" s="12">
        <v>4</v>
      </c>
      <c r="AG1197" s="12">
        <v>8</v>
      </c>
      <c r="AH1197" s="12">
        <f>SUM(AF1197:AG1197)</f>
        <v>12</v>
      </c>
      <c r="AJ1197" s="238">
        <v>25000</v>
      </c>
      <c r="AK1197" s="238">
        <v>12000</v>
      </c>
      <c r="AL1197" t="s">
        <v>8267</v>
      </c>
      <c r="AM1197" t="s">
        <v>6215</v>
      </c>
      <c r="AN1197" t="s">
        <v>6233</v>
      </c>
      <c r="AP1197" s="238">
        <v>6000</v>
      </c>
      <c r="AQ1197" s="113">
        <f t="shared" si="59"/>
        <v>139.28190890498885</v>
      </c>
      <c r="AR1197" s="238">
        <v>14000</v>
      </c>
      <c r="AS1197" s="141" t="s">
        <v>6223</v>
      </c>
      <c r="AT1197" s="306">
        <v>200000</v>
      </c>
      <c r="AU1197" s="238">
        <v>500000</v>
      </c>
      <c r="AV1197" s="238">
        <v>300000</v>
      </c>
      <c r="AX1197" t="s">
        <v>6215</v>
      </c>
      <c r="AY1197" t="s">
        <v>6215</v>
      </c>
      <c r="AZ1197" t="s">
        <v>6215</v>
      </c>
      <c r="BA1197" t="s">
        <v>6215</v>
      </c>
      <c r="BB1197" t="s">
        <v>6215</v>
      </c>
      <c r="BC1197" t="s">
        <v>9013</v>
      </c>
      <c r="BD1197" t="s">
        <v>6892</v>
      </c>
      <c r="BE1197" t="s">
        <v>6215</v>
      </c>
      <c r="BF1197" t="s">
        <v>9014</v>
      </c>
    </row>
    <row r="1198" spans="1:59" x14ac:dyDescent="0.35">
      <c r="A1198" s="98" t="s">
        <v>10258</v>
      </c>
      <c r="B1198" s="17">
        <v>45541</v>
      </c>
      <c r="C1198" s="154" t="s">
        <v>10209</v>
      </c>
      <c r="D1198" s="154" t="s">
        <v>6904</v>
      </c>
      <c r="E1198" s="244" t="s">
        <v>223</v>
      </c>
      <c r="F1198" s="154" t="s">
        <v>6213</v>
      </c>
      <c r="G1198" s="154" t="s">
        <v>1245</v>
      </c>
      <c r="H1198" s="115">
        <v>2022</v>
      </c>
      <c r="I1198" s="154" t="s">
        <v>6230</v>
      </c>
      <c r="J1198" s="154" t="s">
        <v>6215</v>
      </c>
      <c r="K1198" s="154" t="s">
        <v>6216</v>
      </c>
      <c r="L1198" s="154" t="s">
        <v>6215</v>
      </c>
      <c r="M1198" s="154" t="s">
        <v>6217</v>
      </c>
      <c r="O1198" s="154" t="s">
        <v>6215</v>
      </c>
      <c r="Q1198" s="319">
        <v>59</v>
      </c>
      <c r="R1198" s="319">
        <v>53</v>
      </c>
      <c r="S1198" s="319">
        <f>SUM(Q1198:R1198)</f>
        <v>112</v>
      </c>
      <c r="T1198" s="244" t="s">
        <v>6215</v>
      </c>
      <c r="U1198" s="154" t="s">
        <v>7390</v>
      </c>
      <c r="V1198" s="154" t="s">
        <v>6218</v>
      </c>
      <c r="W1198" s="154" t="s">
        <v>6219</v>
      </c>
      <c r="Y1198" s="244">
        <v>2</v>
      </c>
      <c r="Z1198" s="244">
        <v>2</v>
      </c>
      <c r="AA1198" s="244">
        <v>2</v>
      </c>
      <c r="AB1198" s="98">
        <f>SUM(Y1198:AA1198)</f>
        <v>6</v>
      </c>
      <c r="AC1198" s="154" t="s">
        <v>6220</v>
      </c>
      <c r="AD1198" s="154" t="s">
        <v>8431</v>
      </c>
      <c r="AF1198" s="315">
        <v>1</v>
      </c>
      <c r="AG1198" s="315">
        <v>5</v>
      </c>
      <c r="AH1198" s="12">
        <f>SUM(AF1198:AG1198)</f>
        <v>6</v>
      </c>
      <c r="AJ1198" s="316">
        <v>8000</v>
      </c>
      <c r="AK1198" s="316">
        <v>8000</v>
      </c>
      <c r="AL1198" s="154" t="s">
        <v>8449</v>
      </c>
      <c r="AM1198" s="154" t="s">
        <v>6215</v>
      </c>
      <c r="AN1198" s="154" t="s">
        <v>6233</v>
      </c>
      <c r="AP1198" s="316">
        <v>6500</v>
      </c>
      <c r="AQ1198" s="113">
        <f t="shared" si="59"/>
        <v>150.88873464707126</v>
      </c>
      <c r="AR1198" s="316">
        <v>6500</v>
      </c>
      <c r="AS1198" s="141" t="s">
        <v>6223</v>
      </c>
      <c r="AT1198" s="318">
        <v>350000</v>
      </c>
      <c r="AU1198" s="318">
        <v>90000</v>
      </c>
      <c r="AV1198" s="316">
        <v>260000</v>
      </c>
      <c r="AX1198" s="154" t="s">
        <v>6215</v>
      </c>
      <c r="AY1198" s="154" t="s">
        <v>6215</v>
      </c>
      <c r="AZ1198" s="154" t="s">
        <v>6215</v>
      </c>
      <c r="BA1198" s="154" t="s">
        <v>6215</v>
      </c>
      <c r="BB1198" s="154" t="s">
        <v>6218</v>
      </c>
      <c r="BC1198" s="154" t="s">
        <v>8732</v>
      </c>
      <c r="BD1198" s="154" t="s">
        <v>8916</v>
      </c>
      <c r="BE1198" s="154" t="s">
        <v>6215</v>
      </c>
      <c r="BF1198" s="154" t="s">
        <v>10210</v>
      </c>
    </row>
    <row r="1199" spans="1:59" x14ac:dyDescent="0.35">
      <c r="A1199" s="98" t="s">
        <v>11031</v>
      </c>
      <c r="B1199" s="117">
        <v>45745.671574074076</v>
      </c>
      <c r="C1199" s="154" t="s">
        <v>4709</v>
      </c>
      <c r="D1199" s="154" t="s">
        <v>11114</v>
      </c>
      <c r="E1199" s="98" t="s">
        <v>913</v>
      </c>
      <c r="F1199" s="154" t="s">
        <v>6725</v>
      </c>
      <c r="G1199" s="154" t="s">
        <v>1245</v>
      </c>
      <c r="H1199" s="115">
        <v>2014</v>
      </c>
      <c r="I1199" s="154" t="s">
        <v>6294</v>
      </c>
      <c r="J1199" s="154" t="s">
        <v>6215</v>
      </c>
      <c r="K1199" s="154" t="s">
        <v>6216</v>
      </c>
      <c r="L1199" s="154" t="s">
        <v>6215</v>
      </c>
      <c r="M1199" s="154" t="s">
        <v>6267</v>
      </c>
      <c r="O1199" s="154" t="s">
        <v>6215</v>
      </c>
      <c r="Q1199" s="107">
        <v>135</v>
      </c>
      <c r="R1199" s="107">
        <v>145</v>
      </c>
      <c r="S1199" s="107">
        <v>280</v>
      </c>
      <c r="T1199" s="154" t="s">
        <v>6215</v>
      </c>
      <c r="U1199" s="154" t="s">
        <v>7390</v>
      </c>
      <c r="V1199" s="154" t="s">
        <v>6215</v>
      </c>
      <c r="W1199" s="154" t="s">
        <v>6219</v>
      </c>
      <c r="Y1199" s="98">
        <v>2</v>
      </c>
      <c r="Z1199" s="98">
        <v>2</v>
      </c>
      <c r="AA1199" s="98">
        <v>2</v>
      </c>
      <c r="AB1199" s="98">
        <f>Y1199+Z1199+AA1199</f>
        <v>6</v>
      </c>
      <c r="AC1199" s="154" t="s">
        <v>6220</v>
      </c>
      <c r="AD1199" s="154" t="s">
        <v>8753</v>
      </c>
      <c r="AF1199" s="315">
        <v>7</v>
      </c>
      <c r="AG1199" s="315">
        <v>5</v>
      </c>
      <c r="AH1199" s="12">
        <f>SUM(AF1199:AG1199)</f>
        <v>12</v>
      </c>
      <c r="AJ1199" s="316">
        <v>8500</v>
      </c>
      <c r="AK1199" s="316">
        <v>5000</v>
      </c>
      <c r="AL1199" s="154" t="s">
        <v>7392</v>
      </c>
      <c r="AM1199" s="154" t="s">
        <v>6215</v>
      </c>
      <c r="AN1199" s="154" t="s">
        <v>6262</v>
      </c>
      <c r="AP1199" s="316">
        <v>3000</v>
      </c>
      <c r="AQ1199" s="113">
        <f t="shared" si="59"/>
        <v>69.640954452494427</v>
      </c>
      <c r="AR1199" s="316">
        <v>7000</v>
      </c>
      <c r="AS1199" s="141" t="s">
        <v>6223</v>
      </c>
      <c r="AT1199" s="316">
        <v>6500</v>
      </c>
      <c r="AU1199" s="316">
        <v>60000</v>
      </c>
      <c r="AV1199" s="316">
        <v>35000</v>
      </c>
      <c r="AX1199" s="154" t="s">
        <v>6215</v>
      </c>
      <c r="AY1199" s="154" t="s">
        <v>6215</v>
      </c>
      <c r="AZ1199" s="154" t="s">
        <v>6215</v>
      </c>
      <c r="BA1199" s="154" t="s">
        <v>6215</v>
      </c>
      <c r="BB1199" s="154" t="s">
        <v>6215</v>
      </c>
      <c r="BC1199" s="154" t="s">
        <v>8450</v>
      </c>
      <c r="BD1199" s="154" t="s">
        <v>7456</v>
      </c>
      <c r="BE1199" s="154" t="s">
        <v>6218</v>
      </c>
      <c r="BF1199" s="154" t="s">
        <v>11115</v>
      </c>
    </row>
    <row r="1200" spans="1:59" x14ac:dyDescent="0.35">
      <c r="A1200" s="98" t="s">
        <v>10788</v>
      </c>
      <c r="B1200" s="334">
        <v>45677.676990740743</v>
      </c>
      <c r="C1200" s="281" t="s">
        <v>4114</v>
      </c>
      <c r="D1200" s="281" t="s">
        <v>10770</v>
      </c>
      <c r="E1200" s="244" t="s">
        <v>285</v>
      </c>
      <c r="F1200" s="281" t="s">
        <v>6293</v>
      </c>
      <c r="G1200" s="281" t="s">
        <v>1248</v>
      </c>
      <c r="H1200" s="335">
        <v>2018</v>
      </c>
      <c r="I1200" s="281" t="s">
        <v>6230</v>
      </c>
      <c r="J1200" s="281" t="s">
        <v>6215</v>
      </c>
      <c r="K1200" s="281" t="s">
        <v>6216</v>
      </c>
      <c r="L1200" s="281" t="s">
        <v>6215</v>
      </c>
      <c r="M1200" s="281" t="s">
        <v>6267</v>
      </c>
      <c r="O1200" s="281" t="s">
        <v>6215</v>
      </c>
      <c r="Q1200" s="319">
        <v>30</v>
      </c>
      <c r="R1200" s="319">
        <v>35</v>
      </c>
      <c r="S1200" s="319">
        <f>Q1200+R1200</f>
        <v>65</v>
      </c>
      <c r="T1200" s="281" t="s">
        <v>6215</v>
      </c>
      <c r="U1200" s="281" t="s">
        <v>7390</v>
      </c>
      <c r="V1200" s="281" t="s">
        <v>6215</v>
      </c>
      <c r="W1200" s="281" t="s">
        <v>6219</v>
      </c>
      <c r="Y1200" s="336">
        <v>3</v>
      </c>
      <c r="Z1200" s="336">
        <v>3</v>
      </c>
      <c r="AA1200" s="336">
        <v>3</v>
      </c>
      <c r="AB1200" s="98">
        <f>SUM(Y1200:AA1200)</f>
        <v>9</v>
      </c>
      <c r="AC1200" s="281" t="s">
        <v>6254</v>
      </c>
      <c r="AD1200" s="281" t="s">
        <v>8491</v>
      </c>
      <c r="AF1200" s="337">
        <v>3</v>
      </c>
      <c r="AG1200" s="337">
        <v>3</v>
      </c>
      <c r="AH1200" s="12">
        <f>SUM(AF1200:AG1200)</f>
        <v>6</v>
      </c>
      <c r="AJ1200" s="338">
        <v>20000</v>
      </c>
      <c r="AK1200" s="338">
        <v>12000</v>
      </c>
      <c r="AL1200" s="281" t="s">
        <v>8267</v>
      </c>
      <c r="AM1200" s="281" t="s">
        <v>6215</v>
      </c>
      <c r="AN1200" s="281" t="s">
        <v>6233</v>
      </c>
      <c r="AP1200" s="338">
        <v>3500</v>
      </c>
      <c r="AQ1200" s="113">
        <f t="shared" si="59"/>
        <v>81.247780194576833</v>
      </c>
      <c r="AR1200" s="338">
        <v>8500</v>
      </c>
      <c r="AS1200" s="141" t="s">
        <v>6223</v>
      </c>
      <c r="AT1200" s="338">
        <v>40000</v>
      </c>
      <c r="AU1200" s="338">
        <v>110000</v>
      </c>
      <c r="AV1200" s="338">
        <v>40000</v>
      </c>
      <c r="AX1200" s="281" t="s">
        <v>6215</v>
      </c>
      <c r="AY1200" s="281" t="s">
        <v>6215</v>
      </c>
      <c r="AZ1200" s="281" t="s">
        <v>6215</v>
      </c>
      <c r="BA1200" s="281" t="s">
        <v>6215</v>
      </c>
      <c r="BB1200" s="281" t="s">
        <v>6215</v>
      </c>
      <c r="BC1200" s="281" t="s">
        <v>9188</v>
      </c>
      <c r="BD1200" s="281" t="s">
        <v>8444</v>
      </c>
      <c r="BE1200" s="281" t="s">
        <v>6215</v>
      </c>
      <c r="BF1200" s="281" t="s">
        <v>9526</v>
      </c>
    </row>
    <row r="1201" spans="1:59" x14ac:dyDescent="0.35">
      <c r="A1201" s="98" t="s">
        <v>8787</v>
      </c>
      <c r="B1201" s="17">
        <v>45337.549050925925</v>
      </c>
      <c r="C1201" s="98" t="s">
        <v>2795</v>
      </c>
      <c r="D1201" s="98" t="s">
        <v>8719</v>
      </c>
      <c r="E1201" s="244" t="s">
        <v>252</v>
      </c>
      <c r="F1201" s="98" t="s">
        <v>6213</v>
      </c>
      <c r="G1201" s="98" t="s">
        <v>1245</v>
      </c>
      <c r="H1201" s="98">
        <v>2016</v>
      </c>
      <c r="I1201" s="98" t="s">
        <v>6214</v>
      </c>
      <c r="J1201" s="98" t="s">
        <v>6215</v>
      </c>
      <c r="K1201" s="98" t="s">
        <v>6245</v>
      </c>
      <c r="L1201" s="98" t="s">
        <v>6218</v>
      </c>
      <c r="M1201" s="98" t="s">
        <v>6231</v>
      </c>
      <c r="O1201" s="98" t="s">
        <v>6215</v>
      </c>
      <c r="S1201" s="107">
        <v>62</v>
      </c>
      <c r="T1201" s="98" t="s">
        <v>6215</v>
      </c>
      <c r="U1201" s="98" t="s">
        <v>7390</v>
      </c>
      <c r="V1201" s="98" t="s">
        <v>6218</v>
      </c>
      <c r="W1201" s="98" t="s">
        <v>6219</v>
      </c>
      <c r="Y1201" s="98">
        <v>1</v>
      </c>
      <c r="Z1201" s="98">
        <v>1</v>
      </c>
      <c r="AA1201" s="98">
        <v>3</v>
      </c>
      <c r="AB1201" s="98">
        <f>SUM(Y1201:AA1201)</f>
        <v>5</v>
      </c>
      <c r="AC1201" s="98" t="s">
        <v>6220</v>
      </c>
      <c r="AD1201" s="98" t="s">
        <v>8720</v>
      </c>
      <c r="AF1201" s="12">
        <v>5</v>
      </c>
      <c r="AG1201" s="12">
        <v>4</v>
      </c>
      <c r="AH1201" s="12">
        <f>SUM(AF1201:AG1201)</f>
        <v>9</v>
      </c>
      <c r="AJ1201" s="18">
        <v>20000</v>
      </c>
      <c r="AK1201" s="18">
        <v>10000</v>
      </c>
      <c r="AL1201" s="98" t="s">
        <v>7392</v>
      </c>
      <c r="AM1201" s="98" t="s">
        <v>6215</v>
      </c>
      <c r="AN1201" s="98" t="s">
        <v>6262</v>
      </c>
      <c r="AP1201" s="149">
        <v>24000</v>
      </c>
      <c r="AQ1201" s="113">
        <f t="shared" si="59"/>
        <v>557.12763561995541</v>
      </c>
      <c r="AR1201" s="18">
        <v>26000</v>
      </c>
      <c r="AS1201" s="141" t="s">
        <v>6223</v>
      </c>
      <c r="AT1201" s="96">
        <v>9000</v>
      </c>
      <c r="AU1201" s="18">
        <v>450000</v>
      </c>
      <c r="AV1201" s="18">
        <v>250000</v>
      </c>
      <c r="AX1201" s="98" t="s">
        <v>6218</v>
      </c>
      <c r="AY1201" s="98" t="s">
        <v>6215</v>
      </c>
      <c r="AZ1201" s="98" t="s">
        <v>6215</v>
      </c>
      <c r="BA1201" s="98" t="s">
        <v>6215</v>
      </c>
      <c r="BB1201" s="98" t="s">
        <v>6215</v>
      </c>
      <c r="BC1201" s="98" t="s">
        <v>8721</v>
      </c>
      <c r="BD1201" s="98" t="s">
        <v>8722</v>
      </c>
      <c r="BE1201" s="98" t="s">
        <v>6218</v>
      </c>
      <c r="BF1201" s="98" t="s">
        <v>6235</v>
      </c>
      <c r="BG1201" s="98" t="s">
        <v>8723</v>
      </c>
    </row>
    <row r="1202" spans="1:59" x14ac:dyDescent="0.35">
      <c r="A1202" s="98" t="s">
        <v>10003</v>
      </c>
      <c r="B1202" s="17">
        <v>45512.695636574077</v>
      </c>
      <c r="C1202" s="154" t="s">
        <v>2844</v>
      </c>
      <c r="D1202" s="154" t="s">
        <v>10034</v>
      </c>
      <c r="E1202" s="244" t="s">
        <v>102</v>
      </c>
      <c r="F1202" s="154" t="s">
        <v>6213</v>
      </c>
      <c r="G1202" s="154" t="s">
        <v>1248</v>
      </c>
      <c r="H1202" s="115">
        <v>2011</v>
      </c>
      <c r="I1202" s="154" t="s">
        <v>6230</v>
      </c>
      <c r="J1202" s="154" t="s">
        <v>6215</v>
      </c>
      <c r="K1202" s="154" t="s">
        <v>6216</v>
      </c>
      <c r="L1202" s="154" t="s">
        <v>6215</v>
      </c>
      <c r="M1202" s="154" t="s">
        <v>6267</v>
      </c>
      <c r="O1202" s="154" t="s">
        <v>6215</v>
      </c>
      <c r="Q1202" s="243">
        <v>106</v>
      </c>
      <c r="R1202" s="243">
        <v>107</v>
      </c>
      <c r="S1202" s="243">
        <f>Q1202+R1202</f>
        <v>213</v>
      </c>
      <c r="T1202" s="244" t="s">
        <v>6215</v>
      </c>
      <c r="U1202" s="154" t="s">
        <v>7390</v>
      </c>
      <c r="V1202" s="154" t="s">
        <v>6215</v>
      </c>
      <c r="W1202" s="154" t="s">
        <v>6268</v>
      </c>
      <c r="Y1202" s="244">
        <v>2</v>
      </c>
      <c r="Z1202" s="244">
        <v>2</v>
      </c>
      <c r="AA1202" s="244">
        <v>3</v>
      </c>
      <c r="AB1202" s="98">
        <f>Y1202+Z1202+AA1202</f>
        <v>7</v>
      </c>
      <c r="AC1202" s="154" t="s">
        <v>6220</v>
      </c>
      <c r="AD1202" s="154" t="s">
        <v>10035</v>
      </c>
      <c r="AF1202" s="315">
        <v>5</v>
      </c>
      <c r="AG1202" s="315">
        <v>7</v>
      </c>
      <c r="AH1202" s="12">
        <f>AF1202+AG1202</f>
        <v>12</v>
      </c>
      <c r="AJ1202" s="316">
        <v>20000</v>
      </c>
      <c r="AK1202" s="316">
        <v>10000</v>
      </c>
      <c r="AL1202" s="154" t="s">
        <v>7392</v>
      </c>
      <c r="AM1202" s="154" t="s">
        <v>6215</v>
      </c>
      <c r="AN1202" s="154" t="s">
        <v>6389</v>
      </c>
      <c r="AP1202" s="316">
        <v>5600</v>
      </c>
      <c r="AQ1202" s="113">
        <f t="shared" si="59"/>
        <v>129.99644831132292</v>
      </c>
      <c r="AR1202" s="316">
        <v>8000</v>
      </c>
      <c r="AS1202" s="141" t="s">
        <v>6223</v>
      </c>
      <c r="AT1202" s="317">
        <v>200000</v>
      </c>
      <c r="AU1202" s="317">
        <v>450000</v>
      </c>
      <c r="AV1202" s="317">
        <v>90000</v>
      </c>
      <c r="AW1202" s="154"/>
      <c r="AX1202" s="154" t="s">
        <v>6215</v>
      </c>
      <c r="AY1202" s="154" t="s">
        <v>6215</v>
      </c>
      <c r="AZ1202" s="154" t="s">
        <v>6215</v>
      </c>
      <c r="BA1202" s="154" t="s">
        <v>6215</v>
      </c>
      <c r="BB1202" s="154" t="s">
        <v>6218</v>
      </c>
      <c r="BC1202" s="154" t="s">
        <v>9040</v>
      </c>
      <c r="BD1202" s="154" t="s">
        <v>10036</v>
      </c>
      <c r="BE1202" s="154" t="s">
        <v>6218</v>
      </c>
      <c r="BF1202" s="154" t="s">
        <v>6235</v>
      </c>
    </row>
    <row r="1203" spans="1:59" x14ac:dyDescent="0.35">
      <c r="A1203" s="98" t="s">
        <v>9109</v>
      </c>
      <c r="B1203" s="17">
        <v>45400.724097222221</v>
      </c>
      <c r="C1203" t="s">
        <v>3258</v>
      </c>
      <c r="D1203" t="s">
        <v>9121</v>
      </c>
      <c r="E1203" s="98" t="s">
        <v>610</v>
      </c>
      <c r="F1203" t="s">
        <v>6334</v>
      </c>
      <c r="G1203" t="s">
        <v>1248</v>
      </c>
      <c r="H1203" s="115">
        <v>2023</v>
      </c>
      <c r="I1203" t="s">
        <v>6230</v>
      </c>
      <c r="J1203" t="s">
        <v>6215</v>
      </c>
      <c r="K1203" t="s">
        <v>6216</v>
      </c>
      <c r="L1203" t="s">
        <v>6215</v>
      </c>
      <c r="M1203" t="s">
        <v>6267</v>
      </c>
      <c r="O1203" t="s">
        <v>6215</v>
      </c>
      <c r="S1203" s="107">
        <v>50</v>
      </c>
      <c r="T1203" s="98" t="s">
        <v>6215</v>
      </c>
      <c r="U1203" t="s">
        <v>7390</v>
      </c>
      <c r="V1203" t="s">
        <v>6218</v>
      </c>
      <c r="W1203" t="s">
        <v>6268</v>
      </c>
      <c r="Y1203" s="98">
        <v>1</v>
      </c>
      <c r="Z1203" s="98">
        <v>1</v>
      </c>
      <c r="AA1203" s="98">
        <v>2</v>
      </c>
      <c r="AB1203" s="98">
        <f>SUM(Y1203:AA1203)</f>
        <v>4</v>
      </c>
      <c r="AC1203" t="s">
        <v>6220</v>
      </c>
      <c r="AD1203" t="s">
        <v>9122</v>
      </c>
      <c r="AF1203" s="12">
        <v>2</v>
      </c>
      <c r="AG1203" s="12">
        <v>4</v>
      </c>
      <c r="AH1203" s="12">
        <f>SUM(AF1203:AG1203)</f>
        <v>6</v>
      </c>
      <c r="AJ1203" s="238">
        <v>10000</v>
      </c>
      <c r="AK1203" s="238">
        <v>6000</v>
      </c>
      <c r="AL1203" t="s">
        <v>8267</v>
      </c>
      <c r="AM1203" t="s">
        <v>6215</v>
      </c>
      <c r="AN1203" t="s">
        <v>6233</v>
      </c>
      <c r="AP1203" s="238">
        <v>4500</v>
      </c>
      <c r="AQ1203" s="113">
        <f t="shared" si="59"/>
        <v>104.46143167874165</v>
      </c>
      <c r="AR1203" s="238">
        <v>9000</v>
      </c>
      <c r="AS1203" s="141" t="s">
        <v>6223</v>
      </c>
      <c r="AT1203" s="307">
        <v>15000</v>
      </c>
      <c r="AU1203" s="238">
        <v>10000</v>
      </c>
      <c r="AV1203" s="238">
        <v>20000</v>
      </c>
      <c r="AX1203" t="s">
        <v>6215</v>
      </c>
      <c r="AY1203" t="s">
        <v>6215</v>
      </c>
      <c r="AZ1203" t="s">
        <v>6215</v>
      </c>
      <c r="BA1203" t="s">
        <v>6215</v>
      </c>
      <c r="BB1203" t="s">
        <v>6215</v>
      </c>
      <c r="BC1203" t="s">
        <v>9123</v>
      </c>
      <c r="BD1203" t="s">
        <v>9124</v>
      </c>
      <c r="BE1203" t="s">
        <v>6218</v>
      </c>
      <c r="BF1203" t="s">
        <v>6218</v>
      </c>
    </row>
    <row r="1204" spans="1:59" x14ac:dyDescent="0.35">
      <c r="A1204" s="98" t="s">
        <v>10551</v>
      </c>
      <c r="B1204" s="17">
        <v>45602.64534722222</v>
      </c>
      <c r="C1204" s="154" t="s">
        <v>3514</v>
      </c>
      <c r="D1204" s="154" t="s">
        <v>9879</v>
      </c>
      <c r="E1204" s="244" t="s">
        <v>230</v>
      </c>
      <c r="F1204" s="154" t="s">
        <v>6394</v>
      </c>
      <c r="G1204" s="154" t="s">
        <v>1248</v>
      </c>
      <c r="H1204" s="115">
        <v>2017</v>
      </c>
      <c r="I1204" s="154" t="s">
        <v>6230</v>
      </c>
      <c r="J1204" s="154" t="s">
        <v>6215</v>
      </c>
      <c r="K1204" s="154" t="s">
        <v>6216</v>
      </c>
      <c r="L1204" s="154" t="s">
        <v>6215</v>
      </c>
      <c r="M1204" s="154" t="s">
        <v>6267</v>
      </c>
      <c r="O1204" s="154" t="s">
        <v>6215</v>
      </c>
      <c r="Q1204" s="243"/>
      <c r="R1204" s="243"/>
      <c r="S1204" s="243">
        <v>857</v>
      </c>
      <c r="T1204" s="154" t="s">
        <v>6215</v>
      </c>
      <c r="U1204" s="154" t="s">
        <v>7390</v>
      </c>
      <c r="V1204" s="154" t="s">
        <v>6218</v>
      </c>
      <c r="W1204" s="154" t="s">
        <v>6219</v>
      </c>
      <c r="Y1204" s="244">
        <v>3</v>
      </c>
      <c r="Z1204" s="244">
        <v>3</v>
      </c>
      <c r="AA1204" s="244">
        <v>2</v>
      </c>
      <c r="AB1204" s="98">
        <f>SUM(Y1204:AA1204)</f>
        <v>8</v>
      </c>
      <c r="AC1204" s="154" t="s">
        <v>6220</v>
      </c>
      <c r="AD1204" s="154" t="s">
        <v>8468</v>
      </c>
      <c r="AF1204" s="315">
        <v>11</v>
      </c>
      <c r="AG1204" s="315">
        <v>14</v>
      </c>
      <c r="AH1204" s="12">
        <f>SUM(AF1204:AG1204)</f>
        <v>25</v>
      </c>
      <c r="AJ1204" s="316">
        <v>85000</v>
      </c>
      <c r="AK1204" s="316">
        <v>12000</v>
      </c>
      <c r="AL1204" s="154" t="s">
        <v>8267</v>
      </c>
      <c r="AM1204" s="154" t="s">
        <v>6215</v>
      </c>
      <c r="AN1204" s="154" t="s">
        <v>6896</v>
      </c>
      <c r="AP1204" s="316">
        <v>7000</v>
      </c>
      <c r="AQ1204" s="113">
        <f t="shared" si="59"/>
        <v>162.49556038915367</v>
      </c>
      <c r="AR1204" s="316">
        <v>8500</v>
      </c>
      <c r="AS1204" s="141" t="s">
        <v>6223</v>
      </c>
      <c r="AT1204" s="316">
        <v>100000</v>
      </c>
      <c r="AU1204" s="316">
        <v>500000</v>
      </c>
      <c r="AV1204" s="316">
        <v>100000</v>
      </c>
      <c r="AX1204" s="154" t="s">
        <v>6215</v>
      </c>
      <c r="AY1204" s="154" t="s">
        <v>6215</v>
      </c>
      <c r="AZ1204" s="154" t="s">
        <v>6215</v>
      </c>
      <c r="BA1204" s="154" t="s">
        <v>6215</v>
      </c>
      <c r="BB1204" s="154" t="s">
        <v>6215</v>
      </c>
      <c r="BC1204" s="154" t="s">
        <v>10469</v>
      </c>
      <c r="BD1204" s="154" t="s">
        <v>6774</v>
      </c>
      <c r="BE1204" s="154" t="s">
        <v>6218</v>
      </c>
      <c r="BF1204" s="154" t="s">
        <v>6235</v>
      </c>
    </row>
    <row r="1205" spans="1:59" x14ac:dyDescent="0.35">
      <c r="A1205" s="98" t="s">
        <v>9703</v>
      </c>
      <c r="B1205" s="17">
        <v>45485.555543981478</v>
      </c>
      <c r="C1205" t="s">
        <v>2632</v>
      </c>
      <c r="D1205" t="s">
        <v>9644</v>
      </c>
      <c r="E1205" s="98" t="s">
        <v>1987</v>
      </c>
      <c r="F1205" t="s">
        <v>6334</v>
      </c>
      <c r="G1205" t="s">
        <v>1248</v>
      </c>
      <c r="H1205" s="115">
        <v>2013</v>
      </c>
      <c r="I1205" t="s">
        <v>6294</v>
      </c>
      <c r="J1205" t="s">
        <v>6215</v>
      </c>
      <c r="K1205" t="s">
        <v>6216</v>
      </c>
      <c r="L1205" t="s">
        <v>6218</v>
      </c>
      <c r="M1205" t="s">
        <v>6231</v>
      </c>
      <c r="O1205" t="s">
        <v>6215</v>
      </c>
      <c r="S1205" s="107">
        <v>320</v>
      </c>
      <c r="T1205" s="98" t="s">
        <v>6215</v>
      </c>
      <c r="U1205" t="s">
        <v>6474</v>
      </c>
      <c r="V1205" t="s">
        <v>6215</v>
      </c>
      <c r="W1205" t="s">
        <v>6219</v>
      </c>
      <c r="Y1205" s="98">
        <v>6</v>
      </c>
      <c r="Z1205" s="98">
        <v>5</v>
      </c>
      <c r="AA1205" s="98">
        <v>1</v>
      </c>
      <c r="AB1205" s="98">
        <f>Y1205+Z1205+AA1205</f>
        <v>12</v>
      </c>
      <c r="AC1205" t="s">
        <v>6246</v>
      </c>
      <c r="AD1205" t="s">
        <v>9645</v>
      </c>
      <c r="AF1205" s="12">
        <v>7</v>
      </c>
      <c r="AG1205" s="12">
        <v>7</v>
      </c>
      <c r="AH1205" s="12">
        <f>AF1205+AG1205</f>
        <v>14</v>
      </c>
      <c r="AJ1205" s="238">
        <v>11000</v>
      </c>
      <c r="AK1205" s="238">
        <v>5000</v>
      </c>
      <c r="AL1205" t="s">
        <v>8267</v>
      </c>
      <c r="AM1205" t="s">
        <v>6215</v>
      </c>
      <c r="AN1205" t="s">
        <v>6262</v>
      </c>
      <c r="AP1205" s="238">
        <v>2500</v>
      </c>
      <c r="AQ1205" s="113">
        <f t="shared" si="59"/>
        <v>58.034128710412027</v>
      </c>
      <c r="AR1205" s="238">
        <v>2500</v>
      </c>
      <c r="AS1205" s="141" t="s">
        <v>6223</v>
      </c>
      <c r="AT1205" s="238">
        <v>7500</v>
      </c>
      <c r="AU1205" s="238">
        <v>200000</v>
      </c>
      <c r="AV1205" s="238">
        <v>120000</v>
      </c>
      <c r="AX1205" t="s">
        <v>6218</v>
      </c>
      <c r="AY1205" t="s">
        <v>6215</v>
      </c>
      <c r="AZ1205" t="s">
        <v>6215</v>
      </c>
      <c r="BA1205" t="s">
        <v>6215</v>
      </c>
      <c r="BB1205" t="s">
        <v>6218</v>
      </c>
      <c r="BC1205" t="s">
        <v>9646</v>
      </c>
      <c r="BD1205" t="s">
        <v>9647</v>
      </c>
      <c r="BE1205" t="s">
        <v>6218</v>
      </c>
      <c r="BF1205" t="s">
        <v>6571</v>
      </c>
    </row>
    <row r="1206" spans="1:59" x14ac:dyDescent="0.35">
      <c r="A1206" s="98" t="s">
        <v>9358</v>
      </c>
      <c r="B1206" s="17">
        <v>45470.572650462964</v>
      </c>
      <c r="C1206" t="s">
        <v>3343</v>
      </c>
      <c r="D1206" t="s">
        <v>9537</v>
      </c>
      <c r="E1206" s="98" t="s">
        <v>355</v>
      </c>
      <c r="F1206" t="s">
        <v>6213</v>
      </c>
      <c r="G1206" t="s">
        <v>1248</v>
      </c>
      <c r="H1206" s="115">
        <v>2004</v>
      </c>
      <c r="I1206" t="s">
        <v>6214</v>
      </c>
      <c r="J1206" t="s">
        <v>6218</v>
      </c>
      <c r="K1206" t="s">
        <v>6216</v>
      </c>
      <c r="L1206" t="s">
        <v>6215</v>
      </c>
      <c r="M1206" t="s">
        <v>6217</v>
      </c>
      <c r="O1206" t="s">
        <v>6215</v>
      </c>
      <c r="P1206"/>
      <c r="S1206" s="107">
        <v>198</v>
      </c>
      <c r="T1206" s="98" t="s">
        <v>6215</v>
      </c>
      <c r="U1206" t="s">
        <v>7390</v>
      </c>
      <c r="V1206" t="s">
        <v>6218</v>
      </c>
      <c r="W1206" t="s">
        <v>6219</v>
      </c>
      <c r="Y1206" s="98">
        <v>2</v>
      </c>
      <c r="Z1206" s="98">
        <v>4</v>
      </c>
      <c r="AA1206" s="98">
        <v>0</v>
      </c>
      <c r="AB1206" s="98">
        <f>SUM(Y1206:AA1206)</f>
        <v>6</v>
      </c>
      <c r="AC1206" t="s">
        <v>6220</v>
      </c>
      <c r="AD1206" t="s">
        <v>8725</v>
      </c>
      <c r="AF1206" s="12">
        <v>6</v>
      </c>
      <c r="AG1206" s="12">
        <v>8</v>
      </c>
      <c r="AH1206" s="12">
        <f>AF1206+AG1206</f>
        <v>14</v>
      </c>
      <c r="AJ1206" s="238">
        <v>15000</v>
      </c>
      <c r="AK1206" s="238">
        <v>12000</v>
      </c>
      <c r="AL1206" t="s">
        <v>8267</v>
      </c>
      <c r="AM1206" t="s">
        <v>6215</v>
      </c>
      <c r="AN1206" t="s">
        <v>6233</v>
      </c>
      <c r="AP1206" s="238">
        <v>4700</v>
      </c>
      <c r="AQ1206" s="113">
        <f t="shared" si="59"/>
        <v>109.1041619755746</v>
      </c>
      <c r="AR1206" s="238">
        <v>17000</v>
      </c>
      <c r="AS1206" s="141" t="s">
        <v>6223</v>
      </c>
      <c r="AT1206" s="282">
        <v>8000</v>
      </c>
      <c r="AU1206" s="283">
        <v>200000</v>
      </c>
      <c r="AV1206" s="283">
        <v>150000</v>
      </c>
      <c r="AX1206" t="s">
        <v>6215</v>
      </c>
      <c r="AY1206" t="s">
        <v>6215</v>
      </c>
      <c r="AZ1206" t="s">
        <v>6218</v>
      </c>
      <c r="BA1206" t="s">
        <v>6215</v>
      </c>
      <c r="BB1206" t="s">
        <v>6215</v>
      </c>
      <c r="BC1206" t="s">
        <v>9538</v>
      </c>
      <c r="BD1206" t="s">
        <v>9539</v>
      </c>
      <c r="BE1206" t="s">
        <v>6218</v>
      </c>
      <c r="BF1206" t="s">
        <v>9540</v>
      </c>
    </row>
    <row r="1207" spans="1:59" x14ac:dyDescent="0.35">
      <c r="A1207" s="98" t="s">
        <v>9584</v>
      </c>
      <c r="B1207" s="17">
        <v>45077.637546296297</v>
      </c>
      <c r="C1207" s="98" t="s">
        <v>891</v>
      </c>
      <c r="D1207" s="98" t="s">
        <v>6881</v>
      </c>
      <c r="E1207" s="98" t="s">
        <v>459</v>
      </c>
      <c r="F1207" s="98" t="s">
        <v>6800</v>
      </c>
      <c r="G1207" s="98" t="s">
        <v>1248</v>
      </c>
      <c r="H1207" s="115">
        <v>2016</v>
      </c>
      <c r="I1207" s="98" t="s">
        <v>6294</v>
      </c>
      <c r="J1207" s="98" t="s">
        <v>6215</v>
      </c>
      <c r="K1207" s="98" t="s">
        <v>6245</v>
      </c>
      <c r="L1207" s="98" t="s">
        <v>6215</v>
      </c>
      <c r="M1207" s="98" t="s">
        <v>6267</v>
      </c>
      <c r="O1207" s="98" t="s">
        <v>6218</v>
      </c>
      <c r="S1207" s="107">
        <v>270</v>
      </c>
      <c r="T1207" s="98" t="s">
        <v>6215</v>
      </c>
      <c r="V1207" s="98" t="s">
        <v>6215</v>
      </c>
      <c r="W1207" s="98" t="s">
        <v>6219</v>
      </c>
      <c r="AB1207" s="98">
        <v>6</v>
      </c>
      <c r="AC1207" s="98" t="s">
        <v>6220</v>
      </c>
      <c r="AD1207" s="98" t="s">
        <v>6882</v>
      </c>
      <c r="AJ1207" s="18"/>
      <c r="AK1207" s="18"/>
      <c r="AN1207" s="98" t="s">
        <v>6262</v>
      </c>
      <c r="AP1207" s="264">
        <v>5500</v>
      </c>
      <c r="AQ1207" s="113">
        <f t="shared" si="59"/>
        <v>127.67508316290645</v>
      </c>
      <c r="AR1207" s="18">
        <v>24000</v>
      </c>
      <c r="AS1207" s="141" t="s">
        <v>6223</v>
      </c>
      <c r="AT1207" s="96"/>
      <c r="AU1207" s="18"/>
      <c r="AV1207" s="18"/>
      <c r="AX1207" s="98" t="s">
        <v>6215</v>
      </c>
      <c r="AY1207" s="98" t="s">
        <v>6215</v>
      </c>
      <c r="AZ1207" s="98" t="s">
        <v>6215</v>
      </c>
      <c r="BA1207" s="98" t="s">
        <v>6215</v>
      </c>
      <c r="BB1207" s="98" t="s">
        <v>6215</v>
      </c>
      <c r="BD1207" s="98" t="s">
        <v>6883</v>
      </c>
      <c r="BF1207" s="98" t="s">
        <v>6884</v>
      </c>
      <c r="BG1207" s="98" t="s">
        <v>6885</v>
      </c>
    </row>
    <row r="1208" spans="1:59" x14ac:dyDescent="0.35">
      <c r="A1208" s="98" t="s">
        <v>6880</v>
      </c>
      <c r="B1208" s="17">
        <v>45064.531122685185</v>
      </c>
      <c r="C1208" s="98" t="s">
        <v>920</v>
      </c>
      <c r="D1208" s="98" t="s">
        <v>6724</v>
      </c>
      <c r="E1208" s="98" t="s">
        <v>913</v>
      </c>
      <c r="F1208" s="98" t="s">
        <v>6725</v>
      </c>
      <c r="H1208" s="115">
        <v>2017</v>
      </c>
      <c r="I1208" s="98" t="s">
        <v>6214</v>
      </c>
      <c r="J1208" s="98" t="s">
        <v>6215</v>
      </c>
      <c r="K1208" s="98" t="s">
        <v>6216</v>
      </c>
      <c r="L1208" s="98" t="s">
        <v>6215</v>
      </c>
      <c r="M1208" s="98" t="s">
        <v>6267</v>
      </c>
      <c r="O1208" s="98" t="s">
        <v>6215</v>
      </c>
      <c r="Q1208" s="107">
        <v>150</v>
      </c>
      <c r="R1208" s="107">
        <v>160</v>
      </c>
      <c r="S1208" s="107">
        <f>SUM(Q1208:R1208)</f>
        <v>310</v>
      </c>
      <c r="T1208" s="98" t="s">
        <v>6215</v>
      </c>
      <c r="V1208" s="98" t="s">
        <v>6215</v>
      </c>
      <c r="W1208" s="98" t="s">
        <v>6219</v>
      </c>
      <c r="AB1208" s="98">
        <v>8</v>
      </c>
      <c r="AC1208" s="98" t="s">
        <v>6220</v>
      </c>
      <c r="AD1208" s="98" t="s">
        <v>6726</v>
      </c>
      <c r="AJ1208" s="18"/>
      <c r="AK1208" s="18"/>
      <c r="AN1208" s="98" t="s">
        <v>6233</v>
      </c>
      <c r="AP1208" s="264">
        <v>9000</v>
      </c>
      <c r="AQ1208" s="113">
        <f t="shared" si="59"/>
        <v>208.92286335748329</v>
      </c>
      <c r="AR1208" s="18">
        <v>9000</v>
      </c>
      <c r="AS1208" s="141" t="s">
        <v>6223</v>
      </c>
      <c r="AT1208" s="96"/>
      <c r="AU1208" s="18"/>
      <c r="AV1208" s="18"/>
      <c r="AX1208" s="98" t="s">
        <v>6215</v>
      </c>
      <c r="AY1208" s="98" t="s">
        <v>6215</v>
      </c>
      <c r="AZ1208" s="98" t="s">
        <v>6215</v>
      </c>
      <c r="BA1208" s="98" t="s">
        <v>6215</v>
      </c>
      <c r="BB1208" s="98" t="s">
        <v>6215</v>
      </c>
      <c r="BD1208" s="98" t="s">
        <v>6727</v>
      </c>
      <c r="BF1208" s="98" t="s">
        <v>6235</v>
      </c>
      <c r="BG1208" s="98" t="s">
        <v>6728</v>
      </c>
    </row>
    <row r="1209" spans="1:59" x14ac:dyDescent="0.35">
      <c r="A1209" s="98" t="s">
        <v>10823</v>
      </c>
      <c r="B1209" s="17">
        <v>45696.550057870372</v>
      </c>
      <c r="C1209" s="154" t="s">
        <v>4185</v>
      </c>
      <c r="D1209" s="154" t="s">
        <v>10835</v>
      </c>
      <c r="E1209" s="244" t="s">
        <v>913</v>
      </c>
      <c r="F1209" s="154" t="s">
        <v>6725</v>
      </c>
      <c r="G1209" s="154" t="s">
        <v>1245</v>
      </c>
      <c r="H1209" s="115">
        <v>2019</v>
      </c>
      <c r="I1209" s="154" t="s">
        <v>6214</v>
      </c>
      <c r="J1209" s="154" t="s">
        <v>6215</v>
      </c>
      <c r="K1209" s="154" t="s">
        <v>6216</v>
      </c>
      <c r="L1209" s="154" t="s">
        <v>6215</v>
      </c>
      <c r="M1209" s="154" t="s">
        <v>6267</v>
      </c>
      <c r="O1209" s="154" t="s">
        <v>6218</v>
      </c>
      <c r="Q1209" s="243">
        <v>43</v>
      </c>
      <c r="R1209" s="243">
        <v>42</v>
      </c>
      <c r="S1209" s="243">
        <f>Q1209+R1209</f>
        <v>85</v>
      </c>
      <c r="T1209" s="154" t="s">
        <v>6215</v>
      </c>
      <c r="U1209" s="154" t="s">
        <v>7390</v>
      </c>
      <c r="V1209" s="154" t="s">
        <v>6215</v>
      </c>
      <c r="W1209" s="154" t="s">
        <v>6268</v>
      </c>
      <c r="Y1209" s="244">
        <v>3</v>
      </c>
      <c r="Z1209" s="244">
        <v>3</v>
      </c>
      <c r="AA1209" s="244">
        <v>2</v>
      </c>
      <c r="AB1209" s="98">
        <f>SUM(Y1209:AA1209)</f>
        <v>8</v>
      </c>
      <c r="AC1209" s="154" t="s">
        <v>6220</v>
      </c>
      <c r="AD1209" s="154" t="s">
        <v>10836</v>
      </c>
      <c r="AF1209" s="315">
        <v>1</v>
      </c>
      <c r="AG1209" s="315">
        <v>3</v>
      </c>
      <c r="AH1209" s="12">
        <f>SUM(AF1209:AG1209)</f>
        <v>4</v>
      </c>
      <c r="AJ1209" s="316">
        <v>8000</v>
      </c>
      <c r="AK1209" s="316">
        <v>5000</v>
      </c>
      <c r="AL1209" s="154" t="s">
        <v>7392</v>
      </c>
      <c r="AM1209" s="154" t="s">
        <v>6215</v>
      </c>
      <c r="AN1209" s="154" t="s">
        <v>6262</v>
      </c>
      <c r="AP1209" s="316">
        <v>3500</v>
      </c>
      <c r="AQ1209" s="113">
        <f t="shared" si="59"/>
        <v>81.247780194576833</v>
      </c>
      <c r="AR1209" s="316">
        <v>7000</v>
      </c>
      <c r="AS1209" s="141" t="s">
        <v>6223</v>
      </c>
      <c r="AT1209" s="316">
        <v>8000</v>
      </c>
      <c r="AU1209" s="316">
        <v>70000</v>
      </c>
      <c r="AV1209" s="316">
        <v>42000</v>
      </c>
      <c r="AX1209" s="154" t="s">
        <v>6215</v>
      </c>
      <c r="AY1209" s="154" t="s">
        <v>6215</v>
      </c>
      <c r="AZ1209" s="154" t="s">
        <v>6215</v>
      </c>
      <c r="BA1209" s="154" t="s">
        <v>6215</v>
      </c>
      <c r="BB1209" s="154" t="s">
        <v>6215</v>
      </c>
      <c r="BC1209" s="154" t="s">
        <v>10837</v>
      </c>
      <c r="BD1209" s="154" t="s">
        <v>8916</v>
      </c>
      <c r="BE1209" s="154" t="s">
        <v>6218</v>
      </c>
      <c r="BF1209" s="154" t="s">
        <v>6235</v>
      </c>
    </row>
    <row r="1210" spans="1:59" x14ac:dyDescent="0.35">
      <c r="A1210" s="98" t="s">
        <v>9818</v>
      </c>
      <c r="B1210" s="17">
        <v>45503.664849537039</v>
      </c>
      <c r="C1210" t="s">
        <v>9892</v>
      </c>
      <c r="D1210" t="s">
        <v>9893</v>
      </c>
      <c r="E1210" s="98" t="s">
        <v>268</v>
      </c>
      <c r="F1210" t="s">
        <v>6870</v>
      </c>
      <c r="G1210" t="s">
        <v>1248</v>
      </c>
      <c r="H1210" s="115">
        <v>2012</v>
      </c>
      <c r="I1210" t="s">
        <v>6214</v>
      </c>
      <c r="J1210" t="s">
        <v>6215</v>
      </c>
      <c r="K1210" t="s">
        <v>6216</v>
      </c>
      <c r="L1210" t="s">
        <v>6215</v>
      </c>
      <c r="M1210" t="s">
        <v>6267</v>
      </c>
      <c r="O1210" t="s">
        <v>6215</v>
      </c>
      <c r="S1210" s="107">
        <v>500</v>
      </c>
      <c r="T1210" s="98" t="s">
        <v>6215</v>
      </c>
      <c r="U1210" t="s">
        <v>7390</v>
      </c>
      <c r="V1210" t="s">
        <v>6215</v>
      </c>
      <c r="W1210" t="s">
        <v>6268</v>
      </c>
      <c r="Y1210" s="98">
        <v>4</v>
      </c>
      <c r="Z1210" s="98">
        <v>6</v>
      </c>
      <c r="AA1210" s="98">
        <v>1</v>
      </c>
      <c r="AB1210" s="98">
        <f>Y1210+Z1210+AA1210</f>
        <v>11</v>
      </c>
      <c r="AC1210" t="s">
        <v>6220</v>
      </c>
      <c r="AD1210" t="s">
        <v>9894</v>
      </c>
      <c r="AF1210" s="12">
        <v>5</v>
      </c>
      <c r="AG1210" s="12">
        <v>6</v>
      </c>
      <c r="AH1210" s="12">
        <f>AF1210+AG1210</f>
        <v>11</v>
      </c>
      <c r="AJ1210" s="238">
        <v>15000</v>
      </c>
      <c r="AK1210" s="238">
        <v>7000</v>
      </c>
      <c r="AL1210" t="s">
        <v>7392</v>
      </c>
      <c r="AM1210" t="s">
        <v>6215</v>
      </c>
      <c r="AN1210" t="s">
        <v>6262</v>
      </c>
      <c r="AP1210" s="238">
        <v>8000</v>
      </c>
      <c r="AQ1210" s="113">
        <f t="shared" si="59"/>
        <v>185.70921187331848</v>
      </c>
      <c r="AR1210" s="238">
        <v>20000</v>
      </c>
      <c r="AS1210" s="141" t="s">
        <v>6223</v>
      </c>
      <c r="AT1210" s="238">
        <v>8000</v>
      </c>
      <c r="AU1210" s="238">
        <v>200000</v>
      </c>
      <c r="AV1210" s="238">
        <v>150000</v>
      </c>
      <c r="AX1210" t="s">
        <v>6215</v>
      </c>
      <c r="AY1210" t="s">
        <v>6215</v>
      </c>
      <c r="AZ1210" t="s">
        <v>6215</v>
      </c>
      <c r="BA1210" t="s">
        <v>6215</v>
      </c>
      <c r="BB1210" t="s">
        <v>6215</v>
      </c>
      <c r="BC1210" t="s">
        <v>6235</v>
      </c>
      <c r="BD1210" t="s">
        <v>9895</v>
      </c>
      <c r="BE1210" t="s">
        <v>6218</v>
      </c>
      <c r="BF1210" t="s">
        <v>6235</v>
      </c>
    </row>
    <row r="1211" spans="1:59" x14ac:dyDescent="0.35">
      <c r="A1211" s="98" t="s">
        <v>9485</v>
      </c>
      <c r="B1211" s="17">
        <v>45456.525659722225</v>
      </c>
      <c r="C1211" t="s">
        <v>2414</v>
      </c>
      <c r="D1211" t="s">
        <v>9347</v>
      </c>
      <c r="E1211" s="98" t="s">
        <v>14</v>
      </c>
      <c r="F1211" t="s">
        <v>6213</v>
      </c>
      <c r="G1211" t="s">
        <v>1245</v>
      </c>
      <c r="H1211" s="115">
        <v>2009</v>
      </c>
      <c r="I1211" t="s">
        <v>6230</v>
      </c>
      <c r="J1211" t="s">
        <v>6215</v>
      </c>
      <c r="K1211" t="s">
        <v>6216</v>
      </c>
      <c r="L1211" t="s">
        <v>6215</v>
      </c>
      <c r="M1211" t="s">
        <v>6217</v>
      </c>
      <c r="O1211" t="s">
        <v>6218</v>
      </c>
      <c r="P1211"/>
      <c r="Q1211" s="107">
        <v>74</v>
      </c>
      <c r="R1211" s="107">
        <v>80</v>
      </c>
      <c r="S1211" s="107">
        <f>SUM(Q1211:R1211)</f>
        <v>154</v>
      </c>
      <c r="T1211" s="98" t="s">
        <v>6215</v>
      </c>
      <c r="U1211" t="s">
        <v>6474</v>
      </c>
      <c r="V1211" t="s">
        <v>6218</v>
      </c>
      <c r="W1211" t="s">
        <v>6219</v>
      </c>
      <c r="Y1211" s="98">
        <v>2</v>
      </c>
      <c r="Z1211" s="98">
        <v>2</v>
      </c>
      <c r="AA1211" s="98">
        <v>2</v>
      </c>
      <c r="AB1211" s="98">
        <f>SUM(Y1211:AA1211)</f>
        <v>6</v>
      </c>
      <c r="AC1211" t="s">
        <v>6220</v>
      </c>
      <c r="AD1211" t="s">
        <v>9348</v>
      </c>
      <c r="AF1211" s="12">
        <v>2</v>
      </c>
      <c r="AG1211" s="12">
        <v>7</v>
      </c>
      <c r="AH1211" s="12">
        <f>AF1211+AG1211</f>
        <v>9</v>
      </c>
      <c r="AJ1211" s="238">
        <v>20000</v>
      </c>
      <c r="AK1211" s="238">
        <v>7000</v>
      </c>
      <c r="AL1211" t="s">
        <v>8267</v>
      </c>
      <c r="AM1211" t="s">
        <v>6215</v>
      </c>
      <c r="AN1211" t="s">
        <v>6262</v>
      </c>
      <c r="AP1211" s="238">
        <v>4400</v>
      </c>
      <c r="AQ1211" s="113">
        <f t="shared" si="59"/>
        <v>102.14006653032516</v>
      </c>
      <c r="AR1211" s="238">
        <v>6000</v>
      </c>
      <c r="AS1211" s="141" t="s">
        <v>6223</v>
      </c>
      <c r="AT1211" s="282">
        <v>80000</v>
      </c>
      <c r="AU1211" s="283">
        <v>350000</v>
      </c>
      <c r="AV1211" s="283">
        <v>150000</v>
      </c>
      <c r="AX1211" t="s">
        <v>6215</v>
      </c>
      <c r="AY1211" t="s">
        <v>6215</v>
      </c>
      <c r="AZ1211" t="s">
        <v>6215</v>
      </c>
      <c r="BA1211" t="s">
        <v>6215</v>
      </c>
      <c r="BB1211" t="s">
        <v>6215</v>
      </c>
      <c r="BC1211" t="s">
        <v>9349</v>
      </c>
      <c r="BD1211" t="s">
        <v>9350</v>
      </c>
      <c r="BE1211" t="s">
        <v>6218</v>
      </c>
      <c r="BF1211" t="s">
        <v>6218</v>
      </c>
    </row>
    <row r="1212" spans="1:59" x14ac:dyDescent="0.35">
      <c r="A1212" s="98" t="s">
        <v>9718</v>
      </c>
      <c r="B1212" s="17">
        <v>45500.660185185188</v>
      </c>
      <c r="C1212" t="s">
        <v>2715</v>
      </c>
      <c r="D1212" t="s">
        <v>9868</v>
      </c>
      <c r="E1212" s="98" t="s">
        <v>102</v>
      </c>
      <c r="F1212" t="s">
        <v>6213</v>
      </c>
      <c r="G1212" t="s">
        <v>1245</v>
      </c>
      <c r="H1212" s="115">
        <v>2017</v>
      </c>
      <c r="I1212" t="s">
        <v>6230</v>
      </c>
      <c r="J1212" t="s">
        <v>6295</v>
      </c>
      <c r="K1212" t="s">
        <v>6216</v>
      </c>
      <c r="L1212" t="s">
        <v>6215</v>
      </c>
      <c r="M1212" t="s">
        <v>6217</v>
      </c>
      <c r="O1212" t="s">
        <v>6215</v>
      </c>
      <c r="S1212" s="107">
        <v>65</v>
      </c>
      <c r="T1212" s="98" t="s">
        <v>6215</v>
      </c>
      <c r="U1212" t="s">
        <v>6474</v>
      </c>
      <c r="V1212" t="s">
        <v>6218</v>
      </c>
      <c r="W1212" t="s">
        <v>6219</v>
      </c>
      <c r="Y1212" s="98">
        <v>1</v>
      </c>
      <c r="Z1212" s="98">
        <v>1</v>
      </c>
      <c r="AA1212" s="98">
        <v>1</v>
      </c>
      <c r="AB1212" s="98">
        <f>Y1212+Z1212+AA1212</f>
        <v>3</v>
      </c>
      <c r="AC1212" t="s">
        <v>6474</v>
      </c>
      <c r="AD1212" t="s">
        <v>6552</v>
      </c>
      <c r="AF1212" s="12">
        <v>0</v>
      </c>
      <c r="AG1212" s="12">
        <v>4</v>
      </c>
      <c r="AH1212" s="12">
        <f>AF1212+AG1212</f>
        <v>4</v>
      </c>
      <c r="AJ1212" s="238">
        <v>12500</v>
      </c>
      <c r="AK1212" s="238">
        <v>7000</v>
      </c>
      <c r="AL1212" t="s">
        <v>7392</v>
      </c>
      <c r="AM1212" t="s">
        <v>6215</v>
      </c>
      <c r="AN1212" t="s">
        <v>6262</v>
      </c>
      <c r="AP1212" s="238">
        <v>3000</v>
      </c>
      <c r="AQ1212" s="113">
        <f t="shared" si="59"/>
        <v>69.640954452494427</v>
      </c>
      <c r="AR1212" s="238">
        <v>6400</v>
      </c>
      <c r="AS1212" s="141" t="s">
        <v>6223</v>
      </c>
      <c r="AT1212" s="238">
        <v>117000</v>
      </c>
      <c r="AU1212" s="238">
        <v>117000</v>
      </c>
      <c r="AV1212" s="238">
        <v>48300</v>
      </c>
      <c r="AX1212" t="s">
        <v>6215</v>
      </c>
      <c r="AY1212" t="s">
        <v>6215</v>
      </c>
      <c r="AZ1212" t="s">
        <v>6215</v>
      </c>
      <c r="BA1212" t="s">
        <v>6215</v>
      </c>
      <c r="BB1212" t="s">
        <v>6218</v>
      </c>
      <c r="BC1212" t="s">
        <v>9869</v>
      </c>
      <c r="BD1212" t="s">
        <v>9870</v>
      </c>
      <c r="BE1212" t="s">
        <v>6218</v>
      </c>
      <c r="BF1212" t="s">
        <v>6235</v>
      </c>
    </row>
    <row r="1213" spans="1:59" x14ac:dyDescent="0.35">
      <c r="A1213" s="98" t="s">
        <v>6723</v>
      </c>
      <c r="B1213" s="17">
        <v>45101.333425925928</v>
      </c>
      <c r="C1213" s="98" t="s">
        <v>955</v>
      </c>
      <c r="D1213" s="98" t="s">
        <v>7074</v>
      </c>
      <c r="E1213" t="s">
        <v>36</v>
      </c>
      <c r="F1213" s="98" t="s">
        <v>6481</v>
      </c>
      <c r="G1213" s="98" t="s">
        <v>1245</v>
      </c>
      <c r="H1213" s="115">
        <v>2021</v>
      </c>
      <c r="I1213" s="98" t="s">
        <v>6230</v>
      </c>
      <c r="J1213" s="98" t="s">
        <v>6215</v>
      </c>
      <c r="K1213" s="98" t="s">
        <v>6216</v>
      </c>
      <c r="L1213" s="98" t="s">
        <v>6218</v>
      </c>
      <c r="M1213" s="98" t="s">
        <v>6231</v>
      </c>
      <c r="O1213" s="98" t="s">
        <v>6215</v>
      </c>
      <c r="S1213" s="107">
        <v>38</v>
      </c>
      <c r="T1213" s="98" t="s">
        <v>6215</v>
      </c>
      <c r="V1213" s="98" t="s">
        <v>6218</v>
      </c>
      <c r="W1213" s="98" t="s">
        <v>6268</v>
      </c>
      <c r="AB1213" s="98">
        <v>2</v>
      </c>
      <c r="AC1213" s="98" t="s">
        <v>6254</v>
      </c>
      <c r="AD1213" s="98" t="s">
        <v>7075</v>
      </c>
      <c r="AJ1213" s="18"/>
      <c r="AK1213" s="18"/>
      <c r="AN1213" s="98" t="s">
        <v>6248</v>
      </c>
      <c r="AP1213" s="264">
        <v>5300</v>
      </c>
      <c r="AQ1213" s="113">
        <f t="shared" si="59"/>
        <v>123.0323528660735</v>
      </c>
      <c r="AR1213" s="18">
        <v>9000</v>
      </c>
      <c r="AS1213" s="141" t="s">
        <v>6223</v>
      </c>
      <c r="AT1213" s="96"/>
      <c r="AU1213" s="18"/>
      <c r="AV1213" s="18"/>
      <c r="AX1213" s="98" t="s">
        <v>6215</v>
      </c>
      <c r="AY1213" s="98" t="s">
        <v>6215</v>
      </c>
      <c r="AZ1213" s="98" t="s">
        <v>6215</v>
      </c>
      <c r="BA1213" s="98" t="s">
        <v>6215</v>
      </c>
      <c r="BB1213" s="98" t="s">
        <v>6218</v>
      </c>
      <c r="BD1213" s="98" t="s">
        <v>7076</v>
      </c>
      <c r="BF1213" s="98" t="s">
        <v>6484</v>
      </c>
      <c r="BG1213" s="98" t="s">
        <v>7077</v>
      </c>
    </row>
    <row r="1214" spans="1:59" x14ac:dyDescent="0.35">
      <c r="A1214" s="98" t="s">
        <v>10555</v>
      </c>
      <c r="B1214" s="17">
        <v>45611.700474537036</v>
      </c>
      <c r="C1214" s="154" t="s">
        <v>3645</v>
      </c>
      <c r="D1214" s="154" t="s">
        <v>10489</v>
      </c>
      <c r="E1214" s="244" t="s">
        <v>230</v>
      </c>
      <c r="F1214" s="154" t="s">
        <v>6394</v>
      </c>
      <c r="G1214" s="154" t="s">
        <v>1248</v>
      </c>
      <c r="H1214" s="115">
        <v>2023</v>
      </c>
      <c r="I1214" s="154" t="s">
        <v>6230</v>
      </c>
      <c r="J1214" s="154" t="s">
        <v>6215</v>
      </c>
      <c r="K1214" s="154" t="s">
        <v>6216</v>
      </c>
      <c r="L1214" s="154" t="s">
        <v>6215</v>
      </c>
      <c r="M1214" s="154" t="s">
        <v>6217</v>
      </c>
      <c r="O1214" s="154" t="s">
        <v>6215</v>
      </c>
      <c r="Q1214" s="243"/>
      <c r="R1214" s="243"/>
      <c r="S1214" s="243">
        <v>120</v>
      </c>
      <c r="T1214" s="154" t="s">
        <v>6215</v>
      </c>
      <c r="U1214" s="154" t="s">
        <v>7390</v>
      </c>
      <c r="V1214" s="154" t="s">
        <v>6218</v>
      </c>
      <c r="W1214" s="154" t="s">
        <v>6219</v>
      </c>
      <c r="Y1214" s="244">
        <v>5</v>
      </c>
      <c r="Z1214" s="244">
        <v>4</v>
      </c>
      <c r="AA1214" s="244">
        <v>8</v>
      </c>
      <c r="AB1214" s="98">
        <f>SUM(Y1214:AA1214)</f>
        <v>17</v>
      </c>
      <c r="AC1214" s="154" t="s">
        <v>6220</v>
      </c>
      <c r="AD1214" s="154" t="s">
        <v>8468</v>
      </c>
      <c r="AF1214" s="315">
        <v>2</v>
      </c>
      <c r="AG1214" s="315">
        <v>9</v>
      </c>
      <c r="AH1214" s="12">
        <f>SUM(AF1214:AG1214)</f>
        <v>11</v>
      </c>
      <c r="AJ1214" s="316">
        <v>11000</v>
      </c>
      <c r="AK1214" s="316">
        <v>10000</v>
      </c>
      <c r="AL1214" s="154" t="s">
        <v>8267</v>
      </c>
      <c r="AM1214" s="154" t="s">
        <v>6215</v>
      </c>
      <c r="AN1214" s="154" t="s">
        <v>6389</v>
      </c>
      <c r="AP1214" s="316">
        <v>5500</v>
      </c>
      <c r="AQ1214" s="113">
        <f t="shared" si="59"/>
        <v>127.67508316290645</v>
      </c>
      <c r="AR1214" s="316">
        <v>15000</v>
      </c>
      <c r="AS1214" s="141" t="s">
        <v>6223</v>
      </c>
      <c r="AT1214" s="316">
        <v>100000</v>
      </c>
      <c r="AU1214" s="316">
        <v>1500000</v>
      </c>
      <c r="AV1214" s="316">
        <v>200000</v>
      </c>
      <c r="AX1214" s="154" t="s">
        <v>6215</v>
      </c>
      <c r="AY1214" s="154" t="s">
        <v>6215</v>
      </c>
      <c r="AZ1214" s="154" t="s">
        <v>6215</v>
      </c>
      <c r="BA1214" s="154" t="s">
        <v>6215</v>
      </c>
      <c r="BB1214" s="154" t="s">
        <v>6215</v>
      </c>
      <c r="BC1214" s="154" t="s">
        <v>10545</v>
      </c>
      <c r="BD1214" s="154" t="s">
        <v>6774</v>
      </c>
      <c r="BE1214" s="154" t="s">
        <v>6218</v>
      </c>
      <c r="BF1214" s="154" t="s">
        <v>6235</v>
      </c>
    </row>
    <row r="1215" spans="1:59" x14ac:dyDescent="0.35">
      <c r="A1215" s="98" t="s">
        <v>11600</v>
      </c>
      <c r="B1215" s="117">
        <v>45849.709988425922</v>
      </c>
      <c r="C1215" s="154" t="s">
        <v>5815</v>
      </c>
      <c r="D1215" s="154" t="s">
        <v>11570</v>
      </c>
      <c r="E1215" t="s">
        <v>956</v>
      </c>
      <c r="F1215" s="154" t="s">
        <v>6293</v>
      </c>
      <c r="G1215" s="154" t="s">
        <v>1245</v>
      </c>
      <c r="H1215" s="115">
        <v>2016</v>
      </c>
      <c r="I1215" s="154" t="s">
        <v>6214</v>
      </c>
      <c r="J1215" s="154" t="s">
        <v>6215</v>
      </c>
      <c r="K1215" s="154" t="s">
        <v>6216</v>
      </c>
      <c r="L1215" s="154" t="s">
        <v>6215</v>
      </c>
      <c r="M1215" s="154" t="s">
        <v>6267</v>
      </c>
      <c r="O1215" s="154" t="s">
        <v>6215</v>
      </c>
      <c r="Q1215" s="129">
        <v>51</v>
      </c>
      <c r="R1215" s="129">
        <v>39</v>
      </c>
      <c r="S1215" s="129">
        <v>90</v>
      </c>
      <c r="T1215" s="154" t="s">
        <v>6215</v>
      </c>
      <c r="U1215" s="154" t="s">
        <v>7390</v>
      </c>
      <c r="V1215" s="154" t="s">
        <v>6218</v>
      </c>
      <c r="W1215" s="154" t="s">
        <v>6219</v>
      </c>
      <c r="Y1215" s="154" t="s">
        <v>6992</v>
      </c>
      <c r="Z1215" s="154" t="s">
        <v>6992</v>
      </c>
      <c r="AA1215" s="154" t="s">
        <v>6944</v>
      </c>
      <c r="AB1215" s="154" t="s">
        <v>6630</v>
      </c>
      <c r="AC1215" s="154" t="s">
        <v>6220</v>
      </c>
      <c r="AD1215" s="154" t="s">
        <v>8431</v>
      </c>
      <c r="AF1215" s="154">
        <v>1</v>
      </c>
      <c r="AG1215" s="154">
        <v>6</v>
      </c>
      <c r="AH1215" s="154">
        <v>7</v>
      </c>
      <c r="AJ1215" s="154">
        <v>10000</v>
      </c>
      <c r="AK1215" s="154">
        <v>6500</v>
      </c>
      <c r="AL1215" s="154" t="s">
        <v>8267</v>
      </c>
      <c r="AM1215" s="154" t="s">
        <v>6215</v>
      </c>
      <c r="AN1215" s="154" t="s">
        <v>6262</v>
      </c>
      <c r="AP1215" s="354">
        <v>5000</v>
      </c>
      <c r="AQ1215" s="113">
        <f>(AP1215*3)/129.2394</f>
        <v>116.06367717584577</v>
      </c>
      <c r="AR1215" s="354">
        <v>5000</v>
      </c>
      <c r="AS1215" s="154" t="s">
        <v>6223</v>
      </c>
      <c r="AT1215" s="154">
        <v>6500</v>
      </c>
      <c r="AU1215" s="154">
        <v>150000</v>
      </c>
      <c r="AV1215" s="154">
        <v>65000</v>
      </c>
      <c r="AX1215" s="154" t="s">
        <v>6215</v>
      </c>
      <c r="AY1215" s="154" t="s">
        <v>6215</v>
      </c>
      <c r="AZ1215" s="154" t="s">
        <v>6215</v>
      </c>
      <c r="BA1215" s="154" t="s">
        <v>6215</v>
      </c>
      <c r="BB1215" s="154" t="s">
        <v>6218</v>
      </c>
      <c r="BC1215" s="154" t="s">
        <v>11571</v>
      </c>
      <c r="BD1215" s="154" t="s">
        <v>6892</v>
      </c>
      <c r="BE1215" s="154" t="s">
        <v>6215</v>
      </c>
      <c r="BF1215" s="154" t="s">
        <v>11572</v>
      </c>
    </row>
    <row r="1216" spans="1:59" x14ac:dyDescent="0.35">
      <c r="A1216" s="98" t="s">
        <v>10077</v>
      </c>
      <c r="B1216" s="17">
        <v>45519.632291666669</v>
      </c>
      <c r="C1216" s="154" t="s">
        <v>4136</v>
      </c>
      <c r="D1216" s="154" t="s">
        <v>6887</v>
      </c>
      <c r="E1216" s="244" t="s">
        <v>549</v>
      </c>
      <c r="F1216" s="154" t="s">
        <v>6286</v>
      </c>
      <c r="G1216" s="154" t="s">
        <v>1245</v>
      </c>
      <c r="H1216" s="115">
        <v>2020</v>
      </c>
      <c r="I1216" s="154" t="s">
        <v>6214</v>
      </c>
      <c r="J1216" s="154" t="s">
        <v>6215</v>
      </c>
      <c r="K1216" s="154" t="s">
        <v>6216</v>
      </c>
      <c r="L1216" s="154" t="s">
        <v>6215</v>
      </c>
      <c r="M1216" s="154" t="s">
        <v>6267</v>
      </c>
      <c r="O1216" s="154" t="s">
        <v>6218</v>
      </c>
      <c r="Q1216" s="243">
        <v>73</v>
      </c>
      <c r="R1216" s="243">
        <v>74</v>
      </c>
      <c r="S1216" s="243">
        <f>Q1216+R1216</f>
        <v>147</v>
      </c>
      <c r="T1216" s="244" t="s">
        <v>6215</v>
      </c>
      <c r="U1216" s="154" t="s">
        <v>7390</v>
      </c>
      <c r="V1216" s="154" t="s">
        <v>6215</v>
      </c>
      <c r="W1216" s="154" t="s">
        <v>6268</v>
      </c>
      <c r="Y1216" s="244">
        <v>4</v>
      </c>
      <c r="Z1216" s="244">
        <v>4</v>
      </c>
      <c r="AA1216" s="244">
        <v>1</v>
      </c>
      <c r="AB1216" s="98">
        <f>Y1216+Z1216+AA1216</f>
        <v>9</v>
      </c>
      <c r="AC1216" s="154" t="s">
        <v>6220</v>
      </c>
      <c r="AD1216" s="154" t="s">
        <v>7465</v>
      </c>
      <c r="AF1216" s="315">
        <v>3</v>
      </c>
      <c r="AG1216" s="315">
        <v>6</v>
      </c>
      <c r="AH1216" s="12">
        <f>AF1216+AG1216</f>
        <v>9</v>
      </c>
      <c r="AJ1216" s="316">
        <v>15000</v>
      </c>
      <c r="AK1216" s="316">
        <v>10000</v>
      </c>
      <c r="AL1216" s="154" t="s">
        <v>7392</v>
      </c>
      <c r="AM1216" s="154" t="s">
        <v>6215</v>
      </c>
      <c r="AN1216" s="154" t="s">
        <v>6262</v>
      </c>
      <c r="AP1216" s="316">
        <v>7500</v>
      </c>
      <c r="AQ1216" s="113">
        <f>(AP1216*3)/129.2343</f>
        <v>174.10238613123607</v>
      </c>
      <c r="AR1216" s="316">
        <v>12300</v>
      </c>
      <c r="AS1216" s="141" t="s">
        <v>6223</v>
      </c>
      <c r="AT1216" s="317">
        <v>7000</v>
      </c>
      <c r="AU1216" s="317">
        <v>294000</v>
      </c>
      <c r="AV1216" s="317">
        <v>174000</v>
      </c>
      <c r="AW1216" s="154"/>
      <c r="AX1216" s="154" t="s">
        <v>6215</v>
      </c>
      <c r="AY1216" s="154" t="s">
        <v>6215</v>
      </c>
      <c r="AZ1216" s="154" t="s">
        <v>6215</v>
      </c>
      <c r="BA1216" s="154" t="s">
        <v>6215</v>
      </c>
      <c r="BB1216" s="154" t="s">
        <v>6215</v>
      </c>
      <c r="BC1216" s="154" t="s">
        <v>7311</v>
      </c>
      <c r="BD1216" s="154" t="s">
        <v>8916</v>
      </c>
      <c r="BE1216" s="154" t="s">
        <v>6218</v>
      </c>
      <c r="BF1216" s="154" t="s">
        <v>7311</v>
      </c>
    </row>
    <row r="1217" spans="1:59" x14ac:dyDescent="0.35">
      <c r="A1217" s="98" t="s">
        <v>11696</v>
      </c>
      <c r="B1217" s="117">
        <v>45878.657754629632</v>
      </c>
      <c r="C1217" s="154" t="s">
        <v>5920</v>
      </c>
      <c r="D1217" s="154" t="s">
        <v>11658</v>
      </c>
      <c r="E1217" t="s">
        <v>256</v>
      </c>
      <c r="F1217" s="154" t="s">
        <v>6286</v>
      </c>
      <c r="G1217" s="154" t="s">
        <v>1245</v>
      </c>
      <c r="H1217" s="115">
        <v>2014</v>
      </c>
      <c r="I1217" s="154" t="s">
        <v>6214</v>
      </c>
      <c r="J1217" s="154" t="s">
        <v>6215</v>
      </c>
      <c r="K1217" s="154" t="s">
        <v>6216</v>
      </c>
      <c r="L1217" s="154" t="s">
        <v>6215</v>
      </c>
      <c r="M1217" s="154" t="s">
        <v>6267</v>
      </c>
      <c r="O1217" s="154" t="s">
        <v>6215</v>
      </c>
      <c r="Q1217" s="129">
        <v>182</v>
      </c>
      <c r="R1217" s="129">
        <v>186</v>
      </c>
      <c r="S1217" s="107">
        <v>368</v>
      </c>
      <c r="T1217" s="154" t="s">
        <v>6218</v>
      </c>
      <c r="U1217" s="154" t="s">
        <v>8150</v>
      </c>
      <c r="V1217" s="154" t="s">
        <v>6215</v>
      </c>
      <c r="W1217" s="154" t="s">
        <v>6219</v>
      </c>
      <c r="Y1217" s="244">
        <v>7</v>
      </c>
      <c r="Z1217" s="244">
        <v>9</v>
      </c>
      <c r="AA1217" s="244">
        <v>2</v>
      </c>
      <c r="AB1217" s="244">
        <v>18</v>
      </c>
      <c r="AC1217" s="154" t="s">
        <v>6254</v>
      </c>
      <c r="AD1217" s="154" t="s">
        <v>11659</v>
      </c>
      <c r="AF1217" s="154">
        <v>4</v>
      </c>
      <c r="AG1217" s="154">
        <v>5</v>
      </c>
      <c r="AH1217" s="154">
        <v>9</v>
      </c>
      <c r="AJ1217" s="154">
        <v>15000</v>
      </c>
      <c r="AK1217" s="154">
        <v>9000</v>
      </c>
      <c r="AL1217" s="154" t="s">
        <v>8267</v>
      </c>
      <c r="AM1217" s="154" t="s">
        <v>6215</v>
      </c>
      <c r="AN1217" s="154" t="s">
        <v>6262</v>
      </c>
      <c r="AP1217" s="154">
        <v>3000</v>
      </c>
      <c r="AQ1217" s="113">
        <f>(AP1217*3)/129.2424</f>
        <v>69.636589849770658</v>
      </c>
      <c r="AR1217" s="154">
        <v>7400</v>
      </c>
      <c r="AS1217" s="154" t="s">
        <v>6223</v>
      </c>
      <c r="AT1217" s="154">
        <v>260800</v>
      </c>
      <c r="AU1217" s="154">
        <v>618240</v>
      </c>
      <c r="AV1217" s="154">
        <v>420000</v>
      </c>
      <c r="AW1217" s="154"/>
      <c r="AX1217" s="154" t="s">
        <v>6215</v>
      </c>
      <c r="AY1217" s="154" t="s">
        <v>6215</v>
      </c>
      <c r="AZ1217" s="154" t="s">
        <v>6218</v>
      </c>
      <c r="BA1217" s="154" t="s">
        <v>6215</v>
      </c>
      <c r="BB1217" s="154" t="s">
        <v>6215</v>
      </c>
      <c r="BC1217" s="154" t="s">
        <v>8732</v>
      </c>
      <c r="BD1217" s="154" t="s">
        <v>11660</v>
      </c>
      <c r="BE1217" s="154" t="s">
        <v>6218</v>
      </c>
      <c r="BF1217" s="154" t="s">
        <v>11661</v>
      </c>
    </row>
    <row r="1218" spans="1:59" x14ac:dyDescent="0.35">
      <c r="A1218" s="98" t="s">
        <v>10812</v>
      </c>
      <c r="B1218" s="334">
        <v>45674.710972222223</v>
      </c>
      <c r="C1218" s="281" t="s">
        <v>10757</v>
      </c>
      <c r="D1218" s="281" t="s">
        <v>9319</v>
      </c>
      <c r="E1218" s="244" t="s">
        <v>786</v>
      </c>
      <c r="F1218" s="281" t="s">
        <v>6286</v>
      </c>
      <c r="G1218" s="281" t="s">
        <v>1245</v>
      </c>
      <c r="H1218" s="335">
        <v>2015</v>
      </c>
      <c r="I1218" s="281" t="s">
        <v>6230</v>
      </c>
      <c r="J1218" s="281" t="s">
        <v>6215</v>
      </c>
      <c r="K1218" s="281" t="s">
        <v>6216</v>
      </c>
      <c r="L1218" s="281" t="s">
        <v>6215</v>
      </c>
      <c r="M1218" s="281" t="s">
        <v>6267</v>
      </c>
      <c r="O1218" s="281" t="s">
        <v>6215</v>
      </c>
      <c r="Q1218" s="319">
        <v>100</v>
      </c>
      <c r="R1218" s="319">
        <v>102</v>
      </c>
      <c r="S1218" s="319">
        <f>Q1218+R1218</f>
        <v>202</v>
      </c>
      <c r="T1218" s="281" t="s">
        <v>6215</v>
      </c>
      <c r="U1218" s="281" t="s">
        <v>7390</v>
      </c>
      <c r="V1218" s="281" t="s">
        <v>6218</v>
      </c>
      <c r="W1218" s="281" t="s">
        <v>6219</v>
      </c>
      <c r="Y1218" s="336">
        <v>2</v>
      </c>
      <c r="Z1218" s="336">
        <v>2</v>
      </c>
      <c r="AA1218" s="336">
        <v>1</v>
      </c>
      <c r="AB1218" s="98">
        <f>SUM(Y1218:AA1218)</f>
        <v>5</v>
      </c>
      <c r="AC1218" s="281" t="s">
        <v>6220</v>
      </c>
      <c r="AD1218" s="281" t="s">
        <v>8812</v>
      </c>
      <c r="AF1218" s="337">
        <v>2</v>
      </c>
      <c r="AG1218" s="337">
        <v>9</v>
      </c>
      <c r="AH1218" s="12">
        <f>SUM(AF1218:AG1218)</f>
        <v>11</v>
      </c>
      <c r="AJ1218" s="338">
        <v>10500</v>
      </c>
      <c r="AK1218" s="338">
        <v>8000</v>
      </c>
      <c r="AL1218" s="281" t="s">
        <v>7392</v>
      </c>
      <c r="AM1218" s="281" t="s">
        <v>6215</v>
      </c>
      <c r="AN1218" s="281" t="s">
        <v>6233</v>
      </c>
      <c r="AP1218" s="338">
        <v>5800</v>
      </c>
      <c r="AQ1218" s="113">
        <f t="shared" ref="AQ1218:AQ1224" si="60">(AP1218*3)/129.2343</f>
        <v>134.6391786081559</v>
      </c>
      <c r="AR1218" s="338">
        <v>5800</v>
      </c>
      <c r="AS1218" s="141" t="s">
        <v>6223</v>
      </c>
      <c r="AT1218" s="338">
        <v>3400</v>
      </c>
      <c r="AU1218" s="338">
        <v>350000</v>
      </c>
      <c r="AV1218" s="338">
        <v>280000</v>
      </c>
      <c r="AX1218" s="281" t="s">
        <v>6215</v>
      </c>
      <c r="AY1218" s="281" t="s">
        <v>6215</v>
      </c>
      <c r="AZ1218" s="281" t="s">
        <v>6215</v>
      </c>
      <c r="BA1218" s="281" t="s">
        <v>6215</v>
      </c>
      <c r="BB1218" s="281" t="s">
        <v>6215</v>
      </c>
      <c r="BC1218" s="281" t="s">
        <v>10758</v>
      </c>
      <c r="BD1218" s="281" t="s">
        <v>10759</v>
      </c>
      <c r="BE1218" s="281" t="s">
        <v>6218</v>
      </c>
      <c r="BF1218" s="281" t="s">
        <v>7123</v>
      </c>
    </row>
    <row r="1219" spans="1:59" x14ac:dyDescent="0.35">
      <c r="A1219" s="98" t="s">
        <v>9800</v>
      </c>
      <c r="B1219" s="17">
        <v>45504.682835648149</v>
      </c>
      <c r="C1219" t="s">
        <v>2739</v>
      </c>
      <c r="D1219" t="s">
        <v>9933</v>
      </c>
      <c r="E1219" s="244" t="s">
        <v>786</v>
      </c>
      <c r="F1219" t="s">
        <v>6286</v>
      </c>
      <c r="G1219" t="s">
        <v>1248</v>
      </c>
      <c r="H1219" s="115">
        <v>2011</v>
      </c>
      <c r="I1219" t="s">
        <v>6230</v>
      </c>
      <c r="J1219" t="s">
        <v>6215</v>
      </c>
      <c r="K1219" t="s">
        <v>6216</v>
      </c>
      <c r="L1219" t="s">
        <v>6215</v>
      </c>
      <c r="M1219" t="s">
        <v>6267</v>
      </c>
      <c r="O1219" t="s">
        <v>6215</v>
      </c>
      <c r="S1219" s="107">
        <v>600</v>
      </c>
      <c r="T1219" s="98" t="s">
        <v>6215</v>
      </c>
      <c r="U1219" t="s">
        <v>7390</v>
      </c>
      <c r="V1219" t="s">
        <v>6215</v>
      </c>
      <c r="W1219" t="s">
        <v>6219</v>
      </c>
      <c r="Y1219" s="98">
        <v>12</v>
      </c>
      <c r="Z1219" s="98">
        <v>18</v>
      </c>
      <c r="AA1219" s="98">
        <v>0</v>
      </c>
      <c r="AB1219" s="98">
        <f>Y1219+Z1219+AA1219</f>
        <v>30</v>
      </c>
      <c r="AC1219" t="s">
        <v>6246</v>
      </c>
      <c r="AD1219" t="s">
        <v>9934</v>
      </c>
      <c r="AF1219" s="12">
        <v>7</v>
      </c>
      <c r="AG1219" s="12">
        <v>9</v>
      </c>
      <c r="AH1219" s="12">
        <f>AF1219+AG1219</f>
        <v>16</v>
      </c>
      <c r="AJ1219" s="238">
        <v>15000</v>
      </c>
      <c r="AK1219" s="238">
        <v>8000</v>
      </c>
      <c r="AL1219" t="s">
        <v>8251</v>
      </c>
      <c r="AM1219" t="s">
        <v>6215</v>
      </c>
      <c r="AN1219" t="s">
        <v>6262</v>
      </c>
      <c r="AP1219" s="238">
        <v>4300</v>
      </c>
      <c r="AQ1219" s="113">
        <f t="shared" si="60"/>
        <v>99.818701381908681</v>
      </c>
      <c r="AR1219" s="238">
        <v>8000</v>
      </c>
      <c r="AS1219" s="141" t="s">
        <v>6223</v>
      </c>
      <c r="AT1219" s="238">
        <v>20000</v>
      </c>
      <c r="AU1219" s="238">
        <v>800000</v>
      </c>
      <c r="AV1219" s="238">
        <v>200000</v>
      </c>
      <c r="AX1219" t="s">
        <v>6215</v>
      </c>
      <c r="AY1219" t="s">
        <v>6215</v>
      </c>
      <c r="AZ1219" t="s">
        <v>6215</v>
      </c>
      <c r="BA1219" t="s">
        <v>6215</v>
      </c>
      <c r="BB1219" t="s">
        <v>6218</v>
      </c>
      <c r="BC1219" t="s">
        <v>9935</v>
      </c>
      <c r="BD1219" t="s">
        <v>9936</v>
      </c>
      <c r="BE1219" t="s">
        <v>6215</v>
      </c>
      <c r="BF1219" t="s">
        <v>6774</v>
      </c>
    </row>
    <row r="1220" spans="1:59" x14ac:dyDescent="0.35">
      <c r="A1220" s="98" t="s">
        <v>7073</v>
      </c>
      <c r="B1220" s="17">
        <v>45135.721388888887</v>
      </c>
      <c r="C1220" t="s">
        <v>1073</v>
      </c>
      <c r="D1220" s="154" t="s">
        <v>7564</v>
      </c>
      <c r="E1220" s="98" t="s">
        <v>786</v>
      </c>
      <c r="F1220" s="98" t="s">
        <v>6286</v>
      </c>
      <c r="H1220" s="115">
        <v>2019</v>
      </c>
      <c r="I1220" s="98" t="s">
        <v>6214</v>
      </c>
      <c r="J1220" s="98" t="s">
        <v>6215</v>
      </c>
      <c r="K1220" s="98" t="s">
        <v>6216</v>
      </c>
      <c r="L1220" s="98" t="s">
        <v>6215</v>
      </c>
      <c r="M1220" s="98" t="s">
        <v>6267</v>
      </c>
      <c r="O1220" s="98" t="s">
        <v>6218</v>
      </c>
      <c r="S1220" s="107">
        <v>96</v>
      </c>
      <c r="T1220" s="98" t="s">
        <v>6215</v>
      </c>
      <c r="W1220" s="98" t="s">
        <v>6219</v>
      </c>
      <c r="AB1220" s="98">
        <v>8</v>
      </c>
      <c r="AC1220" s="98" t="s">
        <v>6220</v>
      </c>
      <c r="AD1220" s="98" t="s">
        <v>6695</v>
      </c>
      <c r="AJ1220" s="18"/>
      <c r="AK1220" s="18"/>
      <c r="AN1220" s="98" t="s">
        <v>6262</v>
      </c>
      <c r="AP1220" s="264">
        <v>5000</v>
      </c>
      <c r="AQ1220" s="113">
        <f t="shared" si="60"/>
        <v>116.06825742082405</v>
      </c>
      <c r="AR1220" s="18">
        <v>9500</v>
      </c>
      <c r="AS1220" s="141" t="s">
        <v>6223</v>
      </c>
      <c r="AT1220" s="96"/>
      <c r="AU1220" s="18">
        <v>308000</v>
      </c>
      <c r="AV1220" s="18"/>
      <c r="AX1220" s="98" t="s">
        <v>6215</v>
      </c>
      <c r="AY1220" s="98" t="s">
        <v>6215</v>
      </c>
      <c r="AZ1220" s="98" t="s">
        <v>6218</v>
      </c>
      <c r="BA1220" s="98" t="s">
        <v>6215</v>
      </c>
      <c r="BB1220" s="98" t="s">
        <v>6218</v>
      </c>
      <c r="BD1220" s="98" t="s">
        <v>7565</v>
      </c>
      <c r="BF1220" s="98" t="s">
        <v>7566</v>
      </c>
      <c r="BG1220" s="98" t="s">
        <v>7567</v>
      </c>
    </row>
    <row r="1221" spans="1:59" x14ac:dyDescent="0.35">
      <c r="A1221" s="98" t="s">
        <v>10276</v>
      </c>
      <c r="B1221" s="17">
        <v>45561.720810185187</v>
      </c>
      <c r="C1221" s="154" t="s">
        <v>5031</v>
      </c>
      <c r="D1221" s="154" t="s">
        <v>10295</v>
      </c>
      <c r="E1221" s="244" t="s">
        <v>139</v>
      </c>
      <c r="F1221" s="154" t="s">
        <v>6213</v>
      </c>
      <c r="G1221" s="154" t="s">
        <v>1245</v>
      </c>
      <c r="H1221" s="115">
        <v>1994</v>
      </c>
      <c r="I1221" s="154" t="s">
        <v>6230</v>
      </c>
      <c r="J1221" s="154" t="s">
        <v>6215</v>
      </c>
      <c r="K1221" s="154" t="s">
        <v>6216</v>
      </c>
      <c r="L1221" s="154" t="s">
        <v>6215</v>
      </c>
      <c r="M1221" s="154" t="s">
        <v>6267</v>
      </c>
      <c r="O1221" s="154" t="s">
        <v>6218</v>
      </c>
      <c r="Q1221" s="319">
        <v>200</v>
      </c>
      <c r="R1221" s="319">
        <v>122</v>
      </c>
      <c r="S1221" s="319">
        <f>SUM(Q1221:R1221)</f>
        <v>322</v>
      </c>
      <c r="T1221" s="244" t="s">
        <v>6215</v>
      </c>
      <c r="U1221" s="154" t="s">
        <v>7390</v>
      </c>
      <c r="V1221" s="154" t="s">
        <v>6215</v>
      </c>
      <c r="W1221" s="154" t="s">
        <v>6219</v>
      </c>
      <c r="Y1221" s="244">
        <v>6</v>
      </c>
      <c r="Z1221" s="244">
        <v>9</v>
      </c>
      <c r="AA1221" s="244">
        <v>3</v>
      </c>
      <c r="AB1221" s="98">
        <f>SUM(Y1221:AA1221)</f>
        <v>18</v>
      </c>
      <c r="AC1221" s="154" t="s">
        <v>6220</v>
      </c>
      <c r="AD1221" s="154" t="s">
        <v>7993</v>
      </c>
      <c r="AF1221" s="315">
        <v>5</v>
      </c>
      <c r="AG1221" s="315">
        <v>7</v>
      </c>
      <c r="AH1221" s="12">
        <f>SUM(AF1221:AG1221)</f>
        <v>12</v>
      </c>
      <c r="AJ1221" s="316">
        <v>20000</v>
      </c>
      <c r="AK1221" s="316">
        <v>7000</v>
      </c>
      <c r="AL1221" s="154" t="s">
        <v>7392</v>
      </c>
      <c r="AM1221" s="154" t="s">
        <v>6215</v>
      </c>
      <c r="AN1221" s="154" t="s">
        <v>6233</v>
      </c>
      <c r="AP1221" s="316">
        <v>6000</v>
      </c>
      <c r="AQ1221" s="113">
        <f t="shared" si="60"/>
        <v>139.28190890498885</v>
      </c>
      <c r="AR1221" s="316">
        <v>7000</v>
      </c>
      <c r="AS1221" s="141" t="s">
        <v>6223</v>
      </c>
      <c r="AT1221" s="318">
        <v>50000</v>
      </c>
      <c r="AU1221" s="318">
        <v>350000</v>
      </c>
      <c r="AV1221" s="316">
        <v>150000</v>
      </c>
      <c r="AX1221" s="154" t="s">
        <v>6215</v>
      </c>
      <c r="AY1221" s="154" t="s">
        <v>6215</v>
      </c>
      <c r="AZ1221" s="154" t="s">
        <v>6215</v>
      </c>
      <c r="BA1221" s="154" t="s">
        <v>6215</v>
      </c>
      <c r="BB1221" s="154" t="s">
        <v>6218</v>
      </c>
      <c r="BC1221" s="154" t="s">
        <v>9188</v>
      </c>
      <c r="BD1221" s="154" t="s">
        <v>10296</v>
      </c>
      <c r="BE1221" s="154" t="s">
        <v>6218</v>
      </c>
      <c r="BF1221" s="154" t="s">
        <v>6218</v>
      </c>
    </row>
    <row r="1222" spans="1:59" x14ac:dyDescent="0.35">
      <c r="A1222" s="98" t="s">
        <v>7563</v>
      </c>
      <c r="B1222" s="17">
        <v>45007.547500000001</v>
      </c>
      <c r="C1222" s="98" t="s">
        <v>3278</v>
      </c>
      <c r="D1222" s="98" t="s">
        <v>6409</v>
      </c>
      <c r="E1222" s="244" t="s">
        <v>32</v>
      </c>
      <c r="F1222" s="98" t="s">
        <v>6213</v>
      </c>
      <c r="G1222" s="98" t="s">
        <v>1248</v>
      </c>
      <c r="H1222" s="115">
        <v>2014</v>
      </c>
      <c r="I1222" s="98" t="s">
        <v>6294</v>
      </c>
      <c r="J1222" s="98" t="s">
        <v>6215</v>
      </c>
      <c r="K1222" s="98" t="s">
        <v>6216</v>
      </c>
      <c r="L1222" s="98" t="s">
        <v>6215</v>
      </c>
      <c r="M1222" s="98" t="s">
        <v>6217</v>
      </c>
      <c r="O1222" s="98" t="s">
        <v>6215</v>
      </c>
      <c r="S1222" s="107">
        <v>250</v>
      </c>
      <c r="T1222" s="98" t="s">
        <v>6215</v>
      </c>
      <c r="V1222" s="98" t="s">
        <v>6218</v>
      </c>
      <c r="W1222" s="98" t="s">
        <v>6219</v>
      </c>
      <c r="AB1222" s="98">
        <v>5</v>
      </c>
      <c r="AC1222" s="98" t="s">
        <v>6220</v>
      </c>
      <c r="AD1222" s="98" t="s">
        <v>6410</v>
      </c>
      <c r="AJ1222" s="18"/>
      <c r="AK1222" s="18"/>
      <c r="AM1222" s="98" t="s">
        <v>6215</v>
      </c>
      <c r="AN1222" s="98" t="s">
        <v>6233</v>
      </c>
      <c r="AP1222" s="264">
        <v>9900</v>
      </c>
      <c r="AQ1222" s="113">
        <f t="shared" si="60"/>
        <v>229.8151496932316</v>
      </c>
      <c r="AR1222" s="18">
        <v>12000</v>
      </c>
      <c r="AS1222" s="141" t="s">
        <v>6223</v>
      </c>
      <c r="AT1222" s="96">
        <v>36000</v>
      </c>
      <c r="AU1222" s="18"/>
      <c r="AV1222" s="18"/>
      <c r="AX1222" s="98" t="s">
        <v>6215</v>
      </c>
      <c r="AY1222" s="98" t="s">
        <v>6215</v>
      </c>
      <c r="AZ1222" s="98" t="s">
        <v>6215</v>
      </c>
      <c r="BA1222" s="98" t="s">
        <v>6215</v>
      </c>
      <c r="BB1222" s="98" t="s">
        <v>6218</v>
      </c>
      <c r="BD1222" s="98" t="s">
        <v>6234</v>
      </c>
      <c r="BF1222" s="98" t="s">
        <v>6235</v>
      </c>
      <c r="BG1222" s="98" t="s">
        <v>6411</v>
      </c>
    </row>
    <row r="1223" spans="1:59" x14ac:dyDescent="0.35">
      <c r="A1223" s="98" t="s">
        <v>11539</v>
      </c>
      <c r="B1223" s="117">
        <v>45828.89471064815</v>
      </c>
      <c r="C1223" s="154" t="s">
        <v>5316</v>
      </c>
      <c r="D1223" s="154" t="s">
        <v>10916</v>
      </c>
      <c r="E1223" t="s">
        <v>2965</v>
      </c>
      <c r="F1223" s="154" t="s">
        <v>6684</v>
      </c>
      <c r="G1223" s="154" t="s">
        <v>1245</v>
      </c>
      <c r="H1223" s="115">
        <v>2021</v>
      </c>
      <c r="I1223" s="154" t="s">
        <v>6294</v>
      </c>
      <c r="J1223" s="154" t="s">
        <v>6295</v>
      </c>
      <c r="K1223" s="154" t="s">
        <v>6216</v>
      </c>
      <c r="L1223" s="154" t="s">
        <v>6215</v>
      </c>
      <c r="M1223" s="154" t="s">
        <v>6267</v>
      </c>
      <c r="O1223" s="154" t="s">
        <v>6218</v>
      </c>
      <c r="Q1223" s="129">
        <v>65</v>
      </c>
      <c r="R1223" s="129">
        <v>90</v>
      </c>
      <c r="S1223" s="129">
        <v>155</v>
      </c>
      <c r="T1223" s="154" t="s">
        <v>6215</v>
      </c>
      <c r="U1223" s="154" t="s">
        <v>6474</v>
      </c>
      <c r="V1223" s="154" t="s">
        <v>6218</v>
      </c>
      <c r="W1223" s="154" t="s">
        <v>6219</v>
      </c>
      <c r="Y1223" s="244">
        <v>3</v>
      </c>
      <c r="Z1223" s="244">
        <v>3</v>
      </c>
      <c r="AA1223" s="244">
        <v>2</v>
      </c>
      <c r="AB1223" s="244">
        <v>8</v>
      </c>
      <c r="AC1223" s="154" t="s">
        <v>6246</v>
      </c>
      <c r="AD1223" s="154" t="s">
        <v>11500</v>
      </c>
      <c r="AF1223" s="154">
        <v>3</v>
      </c>
      <c r="AG1223" s="12">
        <v>5</v>
      </c>
      <c r="AH1223" s="12">
        <v>8</v>
      </c>
      <c r="AJ1223" s="154">
        <v>4500</v>
      </c>
      <c r="AK1223" s="154">
        <v>2500</v>
      </c>
      <c r="AL1223" s="154" t="s">
        <v>8267</v>
      </c>
      <c r="AM1223" s="154" t="s">
        <v>6215</v>
      </c>
      <c r="AN1223" s="154" t="s">
        <v>6262</v>
      </c>
      <c r="AP1223" s="154">
        <v>3000</v>
      </c>
      <c r="AQ1223" s="113">
        <f t="shared" si="60"/>
        <v>69.640954452494427</v>
      </c>
      <c r="AR1223" s="154">
        <v>3700</v>
      </c>
      <c r="AS1223" s="154" t="s">
        <v>6223</v>
      </c>
      <c r="AT1223" s="154">
        <v>300</v>
      </c>
      <c r="AU1223" s="154">
        <v>140000</v>
      </c>
      <c r="AV1223" s="154">
        <v>90000</v>
      </c>
      <c r="AX1223" s="154" t="s">
        <v>6215</v>
      </c>
      <c r="AY1223" s="154" t="s">
        <v>6215</v>
      </c>
      <c r="AZ1223" s="154" t="s">
        <v>6215</v>
      </c>
      <c r="BA1223" s="154" t="s">
        <v>6215</v>
      </c>
      <c r="BB1223" s="154" t="s">
        <v>6215</v>
      </c>
      <c r="BC1223" s="154" t="s">
        <v>9181</v>
      </c>
      <c r="BD1223" s="154" t="s">
        <v>6235</v>
      </c>
      <c r="BE1223" s="154" t="s">
        <v>6218</v>
      </c>
      <c r="BF1223" s="154" t="s">
        <v>6235</v>
      </c>
    </row>
    <row r="1224" spans="1:59" x14ac:dyDescent="0.35">
      <c r="A1224" s="98" t="s">
        <v>6408</v>
      </c>
      <c r="B1224" s="17">
        <v>45138.808240740742</v>
      </c>
      <c r="C1224" s="98" t="s">
        <v>2188</v>
      </c>
      <c r="D1224" t="s">
        <v>7642</v>
      </c>
      <c r="E1224" s="244" t="s">
        <v>127</v>
      </c>
      <c r="F1224" s="98" t="s">
        <v>6581</v>
      </c>
      <c r="G1224" s="98" t="s">
        <v>1245</v>
      </c>
      <c r="H1224" s="115">
        <v>2012</v>
      </c>
      <c r="I1224" s="98" t="s">
        <v>6294</v>
      </c>
      <c r="J1224" s="98" t="s">
        <v>6215</v>
      </c>
      <c r="K1224" s="98" t="s">
        <v>6216</v>
      </c>
      <c r="L1224" s="98" t="s">
        <v>6215</v>
      </c>
      <c r="M1224" s="98" t="s">
        <v>6267</v>
      </c>
      <c r="O1224" s="98" t="s">
        <v>6215</v>
      </c>
      <c r="S1224" s="107">
        <v>150</v>
      </c>
      <c r="T1224" s="98" t="s">
        <v>6215</v>
      </c>
      <c r="V1224" s="98" t="s">
        <v>6215</v>
      </c>
      <c r="W1224" s="98" t="s">
        <v>6296</v>
      </c>
      <c r="AB1224" s="98">
        <v>13</v>
      </c>
      <c r="AC1224" s="98" t="s">
        <v>6220</v>
      </c>
      <c r="AD1224" s="98" t="s">
        <v>7643</v>
      </c>
      <c r="AJ1224" s="18"/>
      <c r="AK1224" s="18"/>
      <c r="AM1224" s="98" t="s">
        <v>6215</v>
      </c>
      <c r="AN1224" s="98" t="s">
        <v>6262</v>
      </c>
      <c r="AP1224" s="264">
        <v>5000</v>
      </c>
      <c r="AQ1224" s="113">
        <f t="shared" si="60"/>
        <v>116.06825742082405</v>
      </c>
      <c r="AR1224" s="18">
        <v>10000</v>
      </c>
      <c r="AS1224" s="141" t="s">
        <v>6223</v>
      </c>
      <c r="AT1224" s="96"/>
      <c r="AU1224" s="18"/>
      <c r="AV1224" s="18"/>
      <c r="AX1224" s="98" t="s">
        <v>6215</v>
      </c>
      <c r="AY1224" s="98" t="s">
        <v>6215</v>
      </c>
      <c r="AZ1224" s="98" t="s">
        <v>6215</v>
      </c>
      <c r="BA1224" s="98" t="s">
        <v>6215</v>
      </c>
      <c r="BB1224" s="98" t="s">
        <v>6215</v>
      </c>
      <c r="BD1224" s="98" t="s">
        <v>7644</v>
      </c>
      <c r="BF1224" s="98" t="s">
        <v>6235</v>
      </c>
      <c r="BG1224" s="98" t="s">
        <v>7645</v>
      </c>
    </row>
    <row r="1225" spans="1:59" x14ac:dyDescent="0.35">
      <c r="A1225" s="98" t="s">
        <v>11604</v>
      </c>
      <c r="B1225" s="117">
        <v>45849.794560185182</v>
      </c>
      <c r="C1225" s="154" t="s">
        <v>5817</v>
      </c>
      <c r="D1225" s="154" t="s">
        <v>11581</v>
      </c>
      <c r="E1225" t="s">
        <v>1816</v>
      </c>
      <c r="F1225" s="154" t="s">
        <v>6684</v>
      </c>
      <c r="G1225" s="154" t="s">
        <v>1248</v>
      </c>
      <c r="H1225" s="115">
        <v>2018</v>
      </c>
      <c r="I1225" s="154" t="s">
        <v>6294</v>
      </c>
      <c r="J1225" s="154" t="s">
        <v>6215</v>
      </c>
      <c r="K1225" s="154" t="s">
        <v>6216</v>
      </c>
      <c r="L1225" s="154" t="s">
        <v>6215</v>
      </c>
      <c r="M1225" s="154" t="s">
        <v>6231</v>
      </c>
      <c r="O1225" s="154" t="s">
        <v>6218</v>
      </c>
      <c r="Q1225" s="129">
        <v>470</v>
      </c>
      <c r="R1225" s="129">
        <v>530</v>
      </c>
      <c r="S1225" s="129">
        <v>1000</v>
      </c>
      <c r="T1225" s="154" t="s">
        <v>6215</v>
      </c>
      <c r="U1225" s="154" t="s">
        <v>6474</v>
      </c>
      <c r="V1225" s="154" t="s">
        <v>6215</v>
      </c>
      <c r="W1225" s="154" t="s">
        <v>6219</v>
      </c>
      <c r="Y1225" s="154" t="s">
        <v>6992</v>
      </c>
      <c r="Z1225" s="154" t="s">
        <v>6992</v>
      </c>
      <c r="AA1225" s="154" t="s">
        <v>6992</v>
      </c>
      <c r="AB1225" s="154" t="s">
        <v>7755</v>
      </c>
      <c r="AC1225" s="154" t="s">
        <v>6246</v>
      </c>
      <c r="AD1225" s="154" t="s">
        <v>7993</v>
      </c>
      <c r="AF1225" s="154">
        <v>5</v>
      </c>
      <c r="AG1225" s="154">
        <v>5</v>
      </c>
      <c r="AH1225" s="154">
        <v>10</v>
      </c>
      <c r="AJ1225" s="154">
        <v>10000</v>
      </c>
      <c r="AK1225" s="154">
        <v>7000</v>
      </c>
      <c r="AL1225" s="154" t="s">
        <v>8267</v>
      </c>
      <c r="AM1225" s="154" t="s">
        <v>6215</v>
      </c>
      <c r="AN1225" s="154" t="s">
        <v>6262</v>
      </c>
      <c r="AP1225" s="354">
        <v>11200</v>
      </c>
      <c r="AQ1225" s="113">
        <f>(AP1225*3)/129.2394</f>
        <v>259.98263687389453</v>
      </c>
      <c r="AR1225" s="354">
        <v>20460</v>
      </c>
      <c r="AS1225" s="154" t="s">
        <v>11486</v>
      </c>
      <c r="AT1225" s="154">
        <v>4000</v>
      </c>
      <c r="AU1225" s="154">
        <v>50000</v>
      </c>
      <c r="AV1225" s="154">
        <v>25000</v>
      </c>
      <c r="AX1225" s="154" t="s">
        <v>6218</v>
      </c>
      <c r="AY1225" s="154" t="s">
        <v>6215</v>
      </c>
      <c r="AZ1225" s="154" t="s">
        <v>6215</v>
      </c>
      <c r="BA1225" s="154" t="s">
        <v>6215</v>
      </c>
      <c r="BB1225" s="154" t="s">
        <v>6215</v>
      </c>
      <c r="BC1225" s="154" t="s">
        <v>6218</v>
      </c>
      <c r="BD1225" s="154" t="s">
        <v>8450</v>
      </c>
      <c r="BE1225" s="154" t="s">
        <v>6218</v>
      </c>
      <c r="BF1225" s="154" t="s">
        <v>6218</v>
      </c>
    </row>
    <row r="1226" spans="1:59" x14ac:dyDescent="0.35">
      <c r="A1226" s="98" t="s">
        <v>11526</v>
      </c>
      <c r="B1226" s="117">
        <v>45822.448229166665</v>
      </c>
      <c r="C1226" s="154" t="s">
        <v>5306</v>
      </c>
      <c r="D1226" s="154" t="s">
        <v>6323</v>
      </c>
      <c r="E1226" t="s">
        <v>603</v>
      </c>
      <c r="F1226" s="154" t="s">
        <v>6323</v>
      </c>
      <c r="G1226" s="154" t="s">
        <v>1248</v>
      </c>
      <c r="H1226" s="115">
        <v>2019</v>
      </c>
      <c r="I1226" s="154" t="s">
        <v>6294</v>
      </c>
      <c r="J1226" s="154" t="s">
        <v>6215</v>
      </c>
      <c r="K1226" s="154" t="s">
        <v>6245</v>
      </c>
      <c r="L1226" s="154" t="s">
        <v>6218</v>
      </c>
      <c r="M1226" s="154" t="s">
        <v>6231</v>
      </c>
      <c r="O1226" s="154" t="s">
        <v>6215</v>
      </c>
      <c r="Q1226" s="129">
        <v>79</v>
      </c>
      <c r="R1226" s="129">
        <v>49</v>
      </c>
      <c r="S1226" s="129">
        <v>128</v>
      </c>
      <c r="T1226" s="154" t="s">
        <v>6215</v>
      </c>
      <c r="U1226" s="154" t="s">
        <v>6474</v>
      </c>
      <c r="V1226" s="154" t="s">
        <v>6215</v>
      </c>
      <c r="W1226" s="154" t="s">
        <v>6268</v>
      </c>
      <c r="Y1226" s="244">
        <v>3</v>
      </c>
      <c r="Z1226" s="244">
        <v>3</v>
      </c>
      <c r="AA1226" s="244">
        <v>1</v>
      </c>
      <c r="AB1226" s="244">
        <v>7</v>
      </c>
      <c r="AC1226" s="154" t="s">
        <v>6254</v>
      </c>
      <c r="AD1226" s="154" t="s">
        <v>11469</v>
      </c>
      <c r="AF1226" s="154">
        <v>2</v>
      </c>
      <c r="AG1226" s="12">
        <v>9</v>
      </c>
      <c r="AH1226" s="12">
        <v>11</v>
      </c>
      <c r="AJ1226" s="154">
        <v>5500</v>
      </c>
      <c r="AK1226" s="154">
        <v>3000</v>
      </c>
      <c r="AL1226" s="154" t="s">
        <v>7392</v>
      </c>
      <c r="AM1226" s="154" t="s">
        <v>6215</v>
      </c>
      <c r="AN1226" s="154" t="s">
        <v>6262</v>
      </c>
      <c r="AP1226" s="154">
        <v>3000</v>
      </c>
      <c r="AQ1226" s="113">
        <f t="shared" ref="AQ1226:AQ1264" si="61">(AP1226*3)/129.2343</f>
        <v>69.640954452494427</v>
      </c>
      <c r="AR1226" s="154">
        <v>5500</v>
      </c>
      <c r="AS1226" s="154" t="s">
        <v>6223</v>
      </c>
      <c r="AT1226" s="154">
        <v>40000</v>
      </c>
      <c r="AU1226" s="154">
        <v>90000</v>
      </c>
      <c r="AV1226" s="154">
        <v>10000</v>
      </c>
      <c r="AX1226" s="154" t="s">
        <v>6218</v>
      </c>
      <c r="AY1226" s="154" t="s">
        <v>6215</v>
      </c>
      <c r="AZ1226" s="154" t="s">
        <v>6218</v>
      </c>
      <c r="BA1226" s="154" t="s">
        <v>6215</v>
      </c>
      <c r="BB1226" s="154" t="s">
        <v>6218</v>
      </c>
      <c r="BC1226" s="154" t="s">
        <v>11470</v>
      </c>
      <c r="BD1226" s="154" t="s">
        <v>11471</v>
      </c>
      <c r="BE1226" s="154" t="s">
        <v>6218</v>
      </c>
      <c r="BF1226" s="154" t="s">
        <v>6218</v>
      </c>
    </row>
    <row r="1227" spans="1:59" x14ac:dyDescent="0.35">
      <c r="A1227" s="98" t="s">
        <v>10482</v>
      </c>
      <c r="B1227" s="17">
        <v>45625.716099537036</v>
      </c>
      <c r="C1227" s="154" t="s">
        <v>3848</v>
      </c>
      <c r="D1227" s="154" t="s">
        <v>10627</v>
      </c>
      <c r="E1227" s="244" t="s">
        <v>296</v>
      </c>
      <c r="F1227" s="154" t="s">
        <v>6323</v>
      </c>
      <c r="G1227" s="154" t="s">
        <v>1248</v>
      </c>
      <c r="H1227" s="115">
        <v>2003</v>
      </c>
      <c r="I1227" s="154" t="s">
        <v>6214</v>
      </c>
      <c r="J1227" s="154" t="s">
        <v>6215</v>
      </c>
      <c r="K1227" s="154" t="s">
        <v>6216</v>
      </c>
      <c r="L1227" s="154" t="s">
        <v>6215</v>
      </c>
      <c r="M1227" s="154" t="s">
        <v>6267</v>
      </c>
      <c r="O1227" s="154" t="s">
        <v>6218</v>
      </c>
      <c r="Q1227" s="243"/>
      <c r="R1227" s="243"/>
      <c r="S1227" s="243">
        <v>519</v>
      </c>
      <c r="T1227" s="154" t="s">
        <v>6215</v>
      </c>
      <c r="U1227" s="154" t="s">
        <v>8150</v>
      </c>
      <c r="V1227" s="154" t="s">
        <v>6218</v>
      </c>
      <c r="W1227" s="154" t="s">
        <v>6219</v>
      </c>
      <c r="Y1227" s="244">
        <v>8</v>
      </c>
      <c r="Z1227" s="244">
        <v>12</v>
      </c>
      <c r="AA1227" s="244">
        <v>5</v>
      </c>
      <c r="AB1227" s="98">
        <f>SUM(Y1227:AA1227)</f>
        <v>25</v>
      </c>
      <c r="AC1227" s="154" t="s">
        <v>6246</v>
      </c>
      <c r="AD1227" s="154" t="s">
        <v>10628</v>
      </c>
      <c r="AF1227" s="315">
        <v>5</v>
      </c>
      <c r="AG1227" s="315">
        <v>6</v>
      </c>
      <c r="AH1227" s="12">
        <f>SUM(AF1227:AG1227)</f>
        <v>11</v>
      </c>
      <c r="AJ1227" s="316">
        <v>18000</v>
      </c>
      <c r="AK1227" s="316">
        <v>7000</v>
      </c>
      <c r="AL1227" s="154" t="s">
        <v>8363</v>
      </c>
      <c r="AM1227" s="154" t="s">
        <v>6215</v>
      </c>
      <c r="AN1227" s="154" t="s">
        <v>6262</v>
      </c>
      <c r="AP1227" s="316">
        <v>4500</v>
      </c>
      <c r="AQ1227" s="113">
        <f t="shared" si="61"/>
        <v>104.46143167874165</v>
      </c>
      <c r="AR1227" s="316">
        <v>18000</v>
      </c>
      <c r="AS1227" s="141" t="s">
        <v>6223</v>
      </c>
      <c r="AT1227" s="316">
        <v>30000</v>
      </c>
      <c r="AU1227" s="316">
        <v>1000000</v>
      </c>
      <c r="AV1227" s="316">
        <v>400000</v>
      </c>
      <c r="AX1227" s="154" t="s">
        <v>6218</v>
      </c>
      <c r="AY1227" s="154" t="s">
        <v>6215</v>
      </c>
      <c r="AZ1227" s="154" t="s">
        <v>6215</v>
      </c>
      <c r="BA1227" s="154" t="s">
        <v>6215</v>
      </c>
      <c r="BB1227" s="154" t="s">
        <v>6218</v>
      </c>
      <c r="BC1227" s="154" t="s">
        <v>9188</v>
      </c>
      <c r="BD1227" s="154" t="s">
        <v>9674</v>
      </c>
      <c r="BE1227" s="154" t="s">
        <v>6218</v>
      </c>
      <c r="BF1227" s="154" t="s">
        <v>10629</v>
      </c>
    </row>
    <row r="1228" spans="1:59" x14ac:dyDescent="0.35">
      <c r="A1228" s="98" t="s">
        <v>11060</v>
      </c>
      <c r="B1228" s="117">
        <v>45744.509236111109</v>
      </c>
      <c r="C1228" s="154" t="s">
        <v>4491</v>
      </c>
      <c r="D1228" s="154" t="s">
        <v>6904</v>
      </c>
      <c r="E1228" s="98" t="s">
        <v>102</v>
      </c>
      <c r="F1228" s="154" t="s">
        <v>6213</v>
      </c>
      <c r="G1228" s="154" t="s">
        <v>1248</v>
      </c>
      <c r="H1228" s="115">
        <v>2013</v>
      </c>
      <c r="I1228" s="154" t="s">
        <v>6230</v>
      </c>
      <c r="J1228" s="154" t="s">
        <v>6218</v>
      </c>
      <c r="K1228" s="154" t="s">
        <v>6216</v>
      </c>
      <c r="L1228" s="154" t="s">
        <v>6218</v>
      </c>
      <c r="M1228" s="154" t="s">
        <v>6231</v>
      </c>
      <c r="O1228" s="154" t="s">
        <v>6218</v>
      </c>
      <c r="Q1228" s="107">
        <v>80</v>
      </c>
      <c r="R1228" s="107">
        <v>40</v>
      </c>
      <c r="S1228" s="107">
        <v>120</v>
      </c>
      <c r="T1228" s="154" t="s">
        <v>6215</v>
      </c>
      <c r="U1228" s="154" t="s">
        <v>8150</v>
      </c>
      <c r="V1228" s="154" t="s">
        <v>6218</v>
      </c>
      <c r="W1228" s="154" t="s">
        <v>6268</v>
      </c>
      <c r="Y1228" s="98">
        <v>1</v>
      </c>
      <c r="Z1228" s="98">
        <v>2</v>
      </c>
      <c r="AA1228" s="98">
        <v>2</v>
      </c>
      <c r="AB1228" s="98">
        <f>Y1228+Z1228+AA1228</f>
        <v>5</v>
      </c>
      <c r="AC1228" s="154" t="s">
        <v>6757</v>
      </c>
      <c r="AD1228" s="154" t="s">
        <v>6695</v>
      </c>
      <c r="AF1228" s="315">
        <v>4</v>
      </c>
      <c r="AG1228" s="315">
        <v>6</v>
      </c>
      <c r="AH1228" s="12">
        <f>SUM(AF1228:AG1228)</f>
        <v>10</v>
      </c>
      <c r="AJ1228" s="316">
        <v>15000</v>
      </c>
      <c r="AK1228" s="316">
        <v>10000</v>
      </c>
      <c r="AL1228" s="154" t="s">
        <v>6474</v>
      </c>
      <c r="AM1228" s="154" t="s">
        <v>6215</v>
      </c>
      <c r="AN1228" s="154" t="s">
        <v>6262</v>
      </c>
      <c r="AP1228" s="316">
        <v>4500</v>
      </c>
      <c r="AQ1228" s="113">
        <f t="shared" si="61"/>
        <v>104.46143167874165</v>
      </c>
      <c r="AR1228" s="316"/>
      <c r="AS1228" s="141" t="s">
        <v>6223</v>
      </c>
      <c r="AT1228" s="316">
        <v>200000</v>
      </c>
      <c r="AU1228" s="316">
        <v>200000</v>
      </c>
      <c r="AV1228" s="316">
        <v>100000</v>
      </c>
      <c r="AX1228" s="154" t="s">
        <v>6215</v>
      </c>
      <c r="AY1228" s="154" t="s">
        <v>6215</v>
      </c>
      <c r="AZ1228" s="154" t="s">
        <v>6215</v>
      </c>
      <c r="BA1228" s="154" t="s">
        <v>6215</v>
      </c>
      <c r="BB1228" s="154" t="s">
        <v>6215</v>
      </c>
      <c r="BC1228" s="154" t="s">
        <v>11088</v>
      </c>
      <c r="BD1228" s="154" t="s">
        <v>11089</v>
      </c>
      <c r="BE1228" s="154" t="s">
        <v>6218</v>
      </c>
      <c r="BF1228" s="154" t="s">
        <v>8818</v>
      </c>
    </row>
    <row r="1229" spans="1:59" x14ac:dyDescent="0.35">
      <c r="A1229" s="98" t="s">
        <v>9213</v>
      </c>
      <c r="B1229" s="17">
        <v>45427.80609953704</v>
      </c>
      <c r="C1229" t="s">
        <v>9185</v>
      </c>
      <c r="D1229" t="s">
        <v>9186</v>
      </c>
      <c r="E1229" s="98" t="s">
        <v>285</v>
      </c>
      <c r="F1229" t="s">
        <v>6293</v>
      </c>
      <c r="G1229" t="s">
        <v>1248</v>
      </c>
      <c r="H1229" s="115">
        <v>2014</v>
      </c>
      <c r="I1229" t="s">
        <v>6214</v>
      </c>
      <c r="J1229" t="s">
        <v>6215</v>
      </c>
      <c r="K1229" t="s">
        <v>6216</v>
      </c>
      <c r="L1229" t="s">
        <v>6215</v>
      </c>
      <c r="M1229" t="s">
        <v>6267</v>
      </c>
      <c r="N1229"/>
      <c r="O1229" t="s">
        <v>6215</v>
      </c>
      <c r="S1229" s="107">
        <v>200</v>
      </c>
      <c r="T1229" s="98" t="s">
        <v>6215</v>
      </c>
      <c r="U1229" t="s">
        <v>7390</v>
      </c>
      <c r="V1229" t="s">
        <v>6215</v>
      </c>
      <c r="W1229" t="s">
        <v>6219</v>
      </c>
      <c r="Y1229" s="98">
        <v>4</v>
      </c>
      <c r="Z1229" s="98">
        <v>6</v>
      </c>
      <c r="AA1229" s="98">
        <v>2</v>
      </c>
      <c r="AB1229" s="98">
        <f>Y1229+Z1229+AA1229</f>
        <v>12</v>
      </c>
      <c r="AC1229" t="s">
        <v>6220</v>
      </c>
      <c r="AD1229" t="s">
        <v>9187</v>
      </c>
      <c r="AF1229" s="12">
        <v>5</v>
      </c>
      <c r="AG1229" s="12">
        <v>7</v>
      </c>
      <c r="AH1229" s="12">
        <f>AF1229+AG1229</f>
        <v>12</v>
      </c>
      <c r="AJ1229" s="238">
        <v>15000</v>
      </c>
      <c r="AK1229" s="238">
        <v>10000</v>
      </c>
      <c r="AL1229" t="s">
        <v>8251</v>
      </c>
      <c r="AM1229" t="s">
        <v>6215</v>
      </c>
      <c r="AN1229" t="s">
        <v>6233</v>
      </c>
      <c r="AP1229" s="113">
        <v>2500</v>
      </c>
      <c r="AQ1229" s="113">
        <f t="shared" si="61"/>
        <v>58.034128710412027</v>
      </c>
      <c r="AR1229" s="113">
        <v>6500</v>
      </c>
      <c r="AS1229" s="141" t="s">
        <v>6223</v>
      </c>
      <c r="AT1229" s="307">
        <v>19500</v>
      </c>
      <c r="AU1229" s="238">
        <v>350000</v>
      </c>
      <c r="AV1229" s="238">
        <v>254000</v>
      </c>
      <c r="AX1229" t="s">
        <v>6215</v>
      </c>
      <c r="AY1229" t="s">
        <v>6215</v>
      </c>
      <c r="AZ1229" t="s">
        <v>6215</v>
      </c>
      <c r="BA1229" t="s">
        <v>6215</v>
      </c>
      <c r="BB1229" t="s">
        <v>6215</v>
      </c>
      <c r="BC1229" t="s">
        <v>9188</v>
      </c>
      <c r="BD1229" t="s">
        <v>9189</v>
      </c>
      <c r="BE1229" t="s">
        <v>6218</v>
      </c>
      <c r="BF1229" t="s">
        <v>9190</v>
      </c>
    </row>
    <row r="1230" spans="1:59" x14ac:dyDescent="0.35">
      <c r="A1230" s="98" t="s">
        <v>10187</v>
      </c>
      <c r="B1230" s="17">
        <v>45523.723402777781</v>
      </c>
      <c r="C1230" s="154" t="s">
        <v>10128</v>
      </c>
      <c r="D1230" s="154" t="s">
        <v>10129</v>
      </c>
      <c r="E1230" s="244" t="s">
        <v>32</v>
      </c>
      <c r="F1230" s="154" t="s">
        <v>6213</v>
      </c>
      <c r="G1230" s="154" t="s">
        <v>1248</v>
      </c>
      <c r="H1230" s="115">
        <v>2012</v>
      </c>
      <c r="I1230" s="154" t="s">
        <v>6294</v>
      </c>
      <c r="J1230" s="154" t="s">
        <v>6218</v>
      </c>
      <c r="K1230" s="154" t="s">
        <v>6216</v>
      </c>
      <c r="L1230" s="154" t="s">
        <v>6215</v>
      </c>
      <c r="M1230" s="154" t="s">
        <v>6217</v>
      </c>
      <c r="O1230" s="154" t="s">
        <v>6215</v>
      </c>
      <c r="Q1230" s="243">
        <v>200</v>
      </c>
      <c r="R1230" s="243">
        <v>300</v>
      </c>
      <c r="S1230" s="243">
        <f>Q1230+R1230</f>
        <v>500</v>
      </c>
      <c r="T1230" s="244" t="s">
        <v>6215</v>
      </c>
      <c r="U1230" s="154" t="s">
        <v>7390</v>
      </c>
      <c r="V1230" s="154" t="s">
        <v>6215</v>
      </c>
      <c r="W1230" s="154" t="s">
        <v>6219</v>
      </c>
      <c r="Y1230" s="244">
        <v>4</v>
      </c>
      <c r="Z1230" s="244">
        <v>5</v>
      </c>
      <c r="AA1230" s="244">
        <v>1</v>
      </c>
      <c r="AB1230" s="98">
        <f>Y1230+Z1230+AA1230</f>
        <v>10</v>
      </c>
      <c r="AC1230" s="154" t="s">
        <v>6757</v>
      </c>
      <c r="AD1230" s="154" t="s">
        <v>8431</v>
      </c>
      <c r="AF1230" s="315">
        <v>10</v>
      </c>
      <c r="AG1230" s="315">
        <v>12</v>
      </c>
      <c r="AH1230" s="12">
        <f>AF1230+AG1230</f>
        <v>22</v>
      </c>
      <c r="AJ1230" s="316">
        <v>13000</v>
      </c>
      <c r="AK1230" s="316">
        <v>12000</v>
      </c>
      <c r="AL1230" s="154" t="s">
        <v>8267</v>
      </c>
      <c r="AM1230" s="154" t="s">
        <v>6215</v>
      </c>
      <c r="AN1230" s="154" t="s">
        <v>6389</v>
      </c>
      <c r="AP1230" s="316">
        <v>6000</v>
      </c>
      <c r="AQ1230" s="113">
        <f t="shared" si="61"/>
        <v>139.28190890498885</v>
      </c>
      <c r="AR1230" s="316">
        <v>13000</v>
      </c>
      <c r="AS1230" s="141" t="s">
        <v>6223</v>
      </c>
      <c r="AT1230" s="317">
        <v>20000</v>
      </c>
      <c r="AU1230" s="317">
        <v>500000</v>
      </c>
      <c r="AV1230" s="317">
        <v>300000</v>
      </c>
      <c r="AW1230" s="154"/>
      <c r="AX1230" s="154" t="s">
        <v>6215</v>
      </c>
      <c r="AY1230" s="154" t="s">
        <v>6215</v>
      </c>
      <c r="AZ1230" s="154" t="s">
        <v>6215</v>
      </c>
      <c r="BA1230" s="154" t="s">
        <v>6215</v>
      </c>
      <c r="BB1230" s="154" t="s">
        <v>6215</v>
      </c>
      <c r="BC1230" s="154" t="s">
        <v>9728</v>
      </c>
      <c r="BD1230" s="154" t="s">
        <v>6774</v>
      </c>
      <c r="BE1230" s="154" t="s">
        <v>6215</v>
      </c>
      <c r="BF1230" s="154" t="s">
        <v>6218</v>
      </c>
    </row>
    <row r="1231" spans="1:59" x14ac:dyDescent="0.35">
      <c r="A1231" s="98" t="s">
        <v>10849</v>
      </c>
      <c r="B1231" s="17">
        <v>45705.699861111112</v>
      </c>
      <c r="C1231" s="154" t="s">
        <v>4199</v>
      </c>
      <c r="D1231" s="154" t="s">
        <v>10866</v>
      </c>
      <c r="E1231" s="244" t="s">
        <v>146</v>
      </c>
      <c r="F1231" s="154" t="s">
        <v>6213</v>
      </c>
      <c r="G1231" s="154" t="s">
        <v>1245</v>
      </c>
      <c r="H1231" s="115">
        <v>2016</v>
      </c>
      <c r="I1231" s="154" t="s">
        <v>6230</v>
      </c>
      <c r="J1231" s="154" t="s">
        <v>6215</v>
      </c>
      <c r="K1231" s="154" t="s">
        <v>6216</v>
      </c>
      <c r="L1231" s="154" t="s">
        <v>6215</v>
      </c>
      <c r="M1231" s="154" t="s">
        <v>6217</v>
      </c>
      <c r="O1231" s="154" t="s">
        <v>6218</v>
      </c>
      <c r="Q1231" s="243">
        <v>93</v>
      </c>
      <c r="R1231" s="243">
        <v>93</v>
      </c>
      <c r="S1231" s="243">
        <f>Q1231+R1231</f>
        <v>186</v>
      </c>
      <c r="T1231" s="154" t="s">
        <v>6215</v>
      </c>
      <c r="U1231" s="154" t="s">
        <v>7390</v>
      </c>
      <c r="V1231" s="154" t="s">
        <v>6218</v>
      </c>
      <c r="W1231" s="154" t="s">
        <v>6219</v>
      </c>
      <c r="Y1231" s="244">
        <v>2</v>
      </c>
      <c r="Z1231" s="244">
        <v>2</v>
      </c>
      <c r="AA1231" s="244">
        <v>1</v>
      </c>
      <c r="AB1231" s="98">
        <f>SUM(Y1231:AA1231)</f>
        <v>5</v>
      </c>
      <c r="AC1231" s="154" t="s">
        <v>6220</v>
      </c>
      <c r="AD1231" s="154" t="s">
        <v>9058</v>
      </c>
      <c r="AF1231" s="315">
        <v>3</v>
      </c>
      <c r="AG1231" s="315">
        <v>4</v>
      </c>
      <c r="AH1231" s="12">
        <f>SUM(AF1231:AG1231)</f>
        <v>7</v>
      </c>
      <c r="AJ1231" s="316">
        <v>10000</v>
      </c>
      <c r="AK1231" s="316">
        <v>8000</v>
      </c>
      <c r="AL1231" s="154" t="s">
        <v>8267</v>
      </c>
      <c r="AM1231" s="154" t="s">
        <v>6215</v>
      </c>
      <c r="AN1231" s="154" t="s">
        <v>6262</v>
      </c>
      <c r="AP1231" s="316">
        <v>3500</v>
      </c>
      <c r="AQ1231" s="113">
        <f t="shared" si="61"/>
        <v>81.247780194576833</v>
      </c>
      <c r="AR1231" s="316">
        <v>5000</v>
      </c>
      <c r="AS1231" s="141" t="s">
        <v>6223</v>
      </c>
      <c r="AT1231" s="316">
        <v>8700</v>
      </c>
      <c r="AU1231" s="316">
        <v>600000</v>
      </c>
      <c r="AV1231" s="316">
        <v>450000</v>
      </c>
      <c r="AX1231" s="154" t="s">
        <v>6218</v>
      </c>
      <c r="AY1231" s="154" t="s">
        <v>6215</v>
      </c>
      <c r="AZ1231" s="154" t="s">
        <v>6215</v>
      </c>
      <c r="BA1231" s="154" t="s">
        <v>6218</v>
      </c>
      <c r="BB1231" s="154" t="s">
        <v>6215</v>
      </c>
      <c r="BC1231" s="154" t="s">
        <v>9602</v>
      </c>
      <c r="BD1231" s="154" t="s">
        <v>10867</v>
      </c>
      <c r="BE1231" s="154" t="s">
        <v>6218</v>
      </c>
      <c r="BF1231" s="154" t="s">
        <v>9602</v>
      </c>
    </row>
    <row r="1232" spans="1:59" x14ac:dyDescent="0.35">
      <c r="A1232" s="98" t="s">
        <v>7641</v>
      </c>
      <c r="B1232" s="17">
        <v>45064.474930555552</v>
      </c>
      <c r="C1232" s="98" t="s">
        <v>926</v>
      </c>
      <c r="D1232" s="242" t="s">
        <v>6719</v>
      </c>
      <c r="E1232" s="98" t="s">
        <v>909</v>
      </c>
      <c r="F1232" s="98" t="s">
        <v>6286</v>
      </c>
      <c r="G1232" s="98" t="s">
        <v>1245</v>
      </c>
      <c r="H1232" s="115">
        <v>2015</v>
      </c>
      <c r="I1232" s="98" t="s">
        <v>6294</v>
      </c>
      <c r="J1232" s="98" t="s">
        <v>6215</v>
      </c>
      <c r="K1232" s="98" t="s">
        <v>6216</v>
      </c>
      <c r="L1232" s="98" t="s">
        <v>6215</v>
      </c>
      <c r="M1232" s="98" t="s">
        <v>6217</v>
      </c>
      <c r="O1232" s="98" t="s">
        <v>6218</v>
      </c>
      <c r="S1232" s="107">
        <v>244</v>
      </c>
      <c r="T1232" s="98" t="s">
        <v>6215</v>
      </c>
      <c r="V1232" s="98" t="s">
        <v>6218</v>
      </c>
      <c r="W1232" s="98" t="s">
        <v>6219</v>
      </c>
      <c r="AB1232" s="98">
        <v>11</v>
      </c>
      <c r="AC1232" s="98" t="s">
        <v>6220</v>
      </c>
      <c r="AD1232" s="98" t="s">
        <v>6720</v>
      </c>
      <c r="AJ1232" s="18"/>
      <c r="AK1232" s="18"/>
      <c r="AN1232" s="98" t="s">
        <v>6262</v>
      </c>
      <c r="AP1232" s="264">
        <v>6000</v>
      </c>
      <c r="AQ1232" s="113">
        <f t="shared" si="61"/>
        <v>139.28190890498885</v>
      </c>
      <c r="AR1232" s="18">
        <v>13000</v>
      </c>
      <c r="AS1232" s="141" t="s">
        <v>6223</v>
      </c>
      <c r="AT1232" s="96"/>
      <c r="AU1232" s="18"/>
      <c r="AV1232" s="18"/>
      <c r="AX1232" s="98" t="s">
        <v>6215</v>
      </c>
      <c r="AY1232" s="98" t="s">
        <v>6215</v>
      </c>
      <c r="AZ1232" s="98" t="s">
        <v>6215</v>
      </c>
      <c r="BA1232" s="98" t="s">
        <v>6218</v>
      </c>
      <c r="BB1232" s="98" t="s">
        <v>6215</v>
      </c>
      <c r="BD1232" s="98" t="s">
        <v>6721</v>
      </c>
      <c r="BF1232" s="98" t="s">
        <v>6271</v>
      </c>
      <c r="BG1232" s="98" t="s">
        <v>6722</v>
      </c>
    </row>
    <row r="1233" spans="1:59" x14ac:dyDescent="0.35">
      <c r="A1233" s="98" t="s">
        <v>9029</v>
      </c>
      <c r="B1233" s="17">
        <v>45391.55269675926</v>
      </c>
      <c r="C1233" t="s">
        <v>2130</v>
      </c>
      <c r="D1233" t="s">
        <v>8064</v>
      </c>
      <c r="E1233" s="98" t="s">
        <v>306</v>
      </c>
      <c r="F1233" t="s">
        <v>6334</v>
      </c>
      <c r="G1233" t="s">
        <v>1248</v>
      </c>
      <c r="H1233" s="115">
        <v>2011</v>
      </c>
      <c r="I1233" t="s">
        <v>6230</v>
      </c>
      <c r="J1233" t="s">
        <v>6215</v>
      </c>
      <c r="K1233" t="s">
        <v>6216</v>
      </c>
      <c r="L1233" t="s">
        <v>6215</v>
      </c>
      <c r="M1233" t="s">
        <v>6267</v>
      </c>
      <c r="O1233" t="s">
        <v>6215</v>
      </c>
      <c r="Q1233" s="107">
        <v>45</v>
      </c>
      <c r="R1233" s="107">
        <v>54</v>
      </c>
      <c r="S1233" s="107">
        <v>99</v>
      </c>
      <c r="T1233" s="98" t="s">
        <v>6215</v>
      </c>
      <c r="U1233" t="s">
        <v>7390</v>
      </c>
      <c r="V1233" t="s">
        <v>6215</v>
      </c>
      <c r="W1233" t="s">
        <v>6268</v>
      </c>
      <c r="Y1233" s="98">
        <v>4</v>
      </c>
      <c r="Z1233" s="98">
        <v>4</v>
      </c>
      <c r="AA1233" s="98">
        <v>2</v>
      </c>
      <c r="AB1233" s="98">
        <f>SUM(Y1233:AA1233)</f>
        <v>10</v>
      </c>
      <c r="AC1233" t="s">
        <v>6246</v>
      </c>
      <c r="AD1233" t="s">
        <v>8753</v>
      </c>
      <c r="AF1233" s="12">
        <v>3</v>
      </c>
      <c r="AG1233" s="12">
        <v>9</v>
      </c>
      <c r="AH1233" s="12">
        <f>SUM(AF1233:AG1233)</f>
        <v>12</v>
      </c>
      <c r="AJ1233" s="238">
        <v>15000</v>
      </c>
      <c r="AK1233" s="238">
        <v>8000</v>
      </c>
      <c r="AL1233" t="s">
        <v>6474</v>
      </c>
      <c r="AM1233" t="s">
        <v>6215</v>
      </c>
      <c r="AN1233" t="s">
        <v>6262</v>
      </c>
      <c r="AP1233" s="238">
        <v>5000</v>
      </c>
      <c r="AQ1233" s="113">
        <f t="shared" si="61"/>
        <v>116.06825742082405</v>
      </c>
      <c r="AR1233" s="238">
        <v>7000</v>
      </c>
      <c r="AS1233" s="141" t="s">
        <v>6223</v>
      </c>
      <c r="AT1233" s="307">
        <v>14000</v>
      </c>
      <c r="AU1233" s="238">
        <v>90000</v>
      </c>
      <c r="AV1233" s="238">
        <v>45000</v>
      </c>
      <c r="AX1233" t="s">
        <v>6218</v>
      </c>
      <c r="AY1233" t="s">
        <v>6215</v>
      </c>
      <c r="AZ1233" t="s">
        <v>6215</v>
      </c>
      <c r="BA1233" t="s">
        <v>6215</v>
      </c>
      <c r="BB1233" t="s">
        <v>6218</v>
      </c>
      <c r="BC1233" t="s">
        <v>9040</v>
      </c>
      <c r="BD1233" t="s">
        <v>6774</v>
      </c>
      <c r="BE1233" t="s">
        <v>6215</v>
      </c>
      <c r="BF1233" t="s">
        <v>6218</v>
      </c>
    </row>
    <row r="1234" spans="1:59" x14ac:dyDescent="0.35">
      <c r="A1234" s="98" t="s">
        <v>10524</v>
      </c>
      <c r="B1234" s="17">
        <v>45607.71266203704</v>
      </c>
      <c r="C1234" s="154" t="s">
        <v>3575</v>
      </c>
      <c r="D1234" s="154" t="s">
        <v>10511</v>
      </c>
      <c r="E1234" s="244" t="s">
        <v>2861</v>
      </c>
      <c r="F1234" s="154" t="s">
        <v>6725</v>
      </c>
      <c r="G1234" s="154" t="s">
        <v>1245</v>
      </c>
      <c r="H1234" s="115">
        <v>2015</v>
      </c>
      <c r="I1234" s="154" t="s">
        <v>6230</v>
      </c>
      <c r="J1234" s="154" t="s">
        <v>6215</v>
      </c>
      <c r="K1234" s="154" t="s">
        <v>6216</v>
      </c>
      <c r="L1234" s="154" t="s">
        <v>6215</v>
      </c>
      <c r="M1234" s="154" t="s">
        <v>6267</v>
      </c>
      <c r="O1234" s="154" t="s">
        <v>6215</v>
      </c>
      <c r="Q1234" s="243"/>
      <c r="R1234" s="243"/>
      <c r="S1234" s="243">
        <v>280</v>
      </c>
      <c r="T1234" s="154" t="s">
        <v>6215</v>
      </c>
      <c r="U1234" s="154" t="s">
        <v>7390</v>
      </c>
      <c r="V1234" s="154" t="s">
        <v>6215</v>
      </c>
      <c r="W1234" s="154" t="s">
        <v>6219</v>
      </c>
      <c r="Y1234" s="244">
        <v>3</v>
      </c>
      <c r="Z1234" s="244">
        <v>3</v>
      </c>
      <c r="AA1234" s="244">
        <v>1</v>
      </c>
      <c r="AB1234" s="98">
        <f>SUM(Y1234:AA1234)</f>
        <v>7</v>
      </c>
      <c r="AC1234" s="154" t="s">
        <v>6246</v>
      </c>
      <c r="AD1234" s="154" t="s">
        <v>6552</v>
      </c>
      <c r="AF1234" s="315">
        <v>2</v>
      </c>
      <c r="AG1234" s="315">
        <v>8</v>
      </c>
      <c r="AH1234" s="12">
        <f>SUM(AF1234:AG1234)</f>
        <v>10</v>
      </c>
      <c r="AJ1234" s="316">
        <v>12000</v>
      </c>
      <c r="AK1234" s="316">
        <v>6500</v>
      </c>
      <c r="AL1234" s="154" t="s">
        <v>8449</v>
      </c>
      <c r="AM1234" s="154" t="s">
        <v>6215</v>
      </c>
      <c r="AN1234" s="154" t="s">
        <v>6262</v>
      </c>
      <c r="AP1234" s="316">
        <v>5000</v>
      </c>
      <c r="AQ1234" s="113">
        <f t="shared" si="61"/>
        <v>116.06825742082405</v>
      </c>
      <c r="AR1234" s="316">
        <v>8400</v>
      </c>
      <c r="AS1234" s="141" t="s">
        <v>6223</v>
      </c>
      <c r="AT1234" s="316">
        <v>5000</v>
      </c>
      <c r="AU1234" s="316">
        <v>500000</v>
      </c>
      <c r="AV1234" s="316">
        <v>200000</v>
      </c>
      <c r="AX1234" s="154" t="s">
        <v>6215</v>
      </c>
      <c r="AY1234" s="154" t="s">
        <v>6215</v>
      </c>
      <c r="AZ1234" s="154" t="s">
        <v>6215</v>
      </c>
      <c r="BA1234" s="154" t="s">
        <v>6215</v>
      </c>
      <c r="BB1234" s="154" t="s">
        <v>6215</v>
      </c>
      <c r="BC1234" s="154" t="s">
        <v>10512</v>
      </c>
      <c r="BD1234" s="154" t="s">
        <v>10513</v>
      </c>
      <c r="BE1234" s="154" t="s">
        <v>6215</v>
      </c>
      <c r="BF1234" s="154" t="s">
        <v>10514</v>
      </c>
    </row>
    <row r="1235" spans="1:59" x14ac:dyDescent="0.35">
      <c r="A1235" s="98" t="s">
        <v>6718</v>
      </c>
      <c r="B1235" s="17">
        <v>45135.603414351855</v>
      </c>
      <c r="C1235" s="98" t="s">
        <v>1071</v>
      </c>
      <c r="D1235" s="242" t="s">
        <v>7553</v>
      </c>
      <c r="E1235" s="98" t="s">
        <v>32</v>
      </c>
      <c r="F1235" s="98" t="s">
        <v>6213</v>
      </c>
      <c r="G1235" s="98" t="s">
        <v>1245</v>
      </c>
      <c r="H1235" s="115">
        <v>2003</v>
      </c>
      <c r="I1235" s="98" t="s">
        <v>6230</v>
      </c>
      <c r="J1235" s="98" t="s">
        <v>6215</v>
      </c>
      <c r="K1235" s="98" t="s">
        <v>6216</v>
      </c>
      <c r="L1235" s="98" t="s">
        <v>6215</v>
      </c>
      <c r="M1235" s="98" t="s">
        <v>6415</v>
      </c>
      <c r="O1235" s="98" t="s">
        <v>6218</v>
      </c>
      <c r="S1235" s="107">
        <v>373</v>
      </c>
      <c r="T1235" s="98" t="s">
        <v>6215</v>
      </c>
      <c r="V1235" s="98" t="s">
        <v>6218</v>
      </c>
      <c r="W1235" s="98" t="s">
        <v>6219</v>
      </c>
      <c r="AB1235" s="98">
        <v>9</v>
      </c>
      <c r="AC1235" s="98" t="s">
        <v>6220</v>
      </c>
      <c r="AD1235" s="98" t="s">
        <v>7554</v>
      </c>
      <c r="AJ1235" s="18"/>
      <c r="AK1235" s="18"/>
      <c r="AM1235" s="98" t="s">
        <v>6215</v>
      </c>
      <c r="AN1235" s="98" t="s">
        <v>6262</v>
      </c>
      <c r="AP1235" s="272">
        <v>6000</v>
      </c>
      <c r="AQ1235" s="113">
        <f t="shared" si="61"/>
        <v>139.28190890498885</v>
      </c>
      <c r="AR1235" s="273">
        <v>10000</v>
      </c>
      <c r="AS1235" s="141" t="s">
        <v>6223</v>
      </c>
      <c r="AT1235" s="274">
        <v>10000</v>
      </c>
      <c r="AU1235" s="273">
        <v>300000</v>
      </c>
      <c r="AV1235" s="273">
        <v>250000</v>
      </c>
      <c r="AX1235" s="98" t="s">
        <v>6215</v>
      </c>
      <c r="AY1235" s="98" t="s">
        <v>6215</v>
      </c>
      <c r="AZ1235" s="98" t="s">
        <v>6215</v>
      </c>
      <c r="BA1235" s="98" t="s">
        <v>6215</v>
      </c>
      <c r="BB1235" s="98" t="s">
        <v>6215</v>
      </c>
      <c r="BD1235" s="98" t="s">
        <v>7555</v>
      </c>
      <c r="BF1235" s="98" t="s">
        <v>6235</v>
      </c>
      <c r="BG1235" s="98" t="s">
        <v>7556</v>
      </c>
    </row>
    <row r="1236" spans="1:59" x14ac:dyDescent="0.35">
      <c r="A1236" s="98" t="s">
        <v>10383</v>
      </c>
      <c r="B1236" s="17">
        <v>45591.549884259257</v>
      </c>
      <c r="C1236" s="154" t="s">
        <v>3354</v>
      </c>
      <c r="D1236" s="154" t="s">
        <v>10417</v>
      </c>
      <c r="E1236" s="244" t="s">
        <v>2861</v>
      </c>
      <c r="F1236" s="154" t="s">
        <v>6725</v>
      </c>
      <c r="G1236" s="154" t="s">
        <v>1245</v>
      </c>
      <c r="H1236" s="115">
        <v>2018</v>
      </c>
      <c r="I1236" s="154" t="s">
        <v>6230</v>
      </c>
      <c r="J1236" s="154" t="s">
        <v>6295</v>
      </c>
      <c r="K1236" s="154" t="s">
        <v>6216</v>
      </c>
      <c r="L1236" s="154" t="s">
        <v>6215</v>
      </c>
      <c r="M1236" s="154" t="s">
        <v>6267</v>
      </c>
      <c r="O1236" s="154" t="s">
        <v>6218</v>
      </c>
      <c r="Q1236" s="243"/>
      <c r="R1236" s="243"/>
      <c r="S1236" s="243">
        <v>328</v>
      </c>
      <c r="T1236" s="244" t="s">
        <v>6215</v>
      </c>
      <c r="U1236" s="154" t="s">
        <v>7390</v>
      </c>
      <c r="V1236" s="154" t="s">
        <v>6215</v>
      </c>
      <c r="W1236" s="154" t="s">
        <v>6268</v>
      </c>
      <c r="Y1236" s="244">
        <v>3</v>
      </c>
      <c r="Z1236" s="244">
        <v>6</v>
      </c>
      <c r="AA1236" s="244">
        <v>2</v>
      </c>
      <c r="AB1236" s="98">
        <f>SUM(Y1236:AA1236)</f>
        <v>11</v>
      </c>
      <c r="AC1236" s="154" t="s">
        <v>6220</v>
      </c>
      <c r="AD1236" s="154" t="s">
        <v>10418</v>
      </c>
      <c r="AF1236" s="315">
        <v>6</v>
      </c>
      <c r="AG1236" s="315">
        <v>8</v>
      </c>
      <c r="AH1236" s="12">
        <f>SUM(AF1236:AG1236)</f>
        <v>14</v>
      </c>
      <c r="AJ1236" s="316">
        <v>15000</v>
      </c>
      <c r="AK1236" s="316">
        <v>5000</v>
      </c>
      <c r="AL1236" s="154" t="s">
        <v>8449</v>
      </c>
      <c r="AM1236" s="154" t="s">
        <v>6215</v>
      </c>
      <c r="AN1236" s="154" t="s">
        <v>6262</v>
      </c>
      <c r="AP1236" s="316">
        <v>4000</v>
      </c>
      <c r="AQ1236" s="113">
        <f t="shared" si="61"/>
        <v>92.85460593665924</v>
      </c>
      <c r="AR1236" s="316">
        <v>4000</v>
      </c>
      <c r="AS1236" s="141" t="s">
        <v>6223</v>
      </c>
      <c r="AT1236" s="316">
        <v>4000</v>
      </c>
      <c r="AU1236" s="316">
        <v>300000</v>
      </c>
      <c r="AV1236" s="316">
        <v>3500</v>
      </c>
      <c r="AX1236" s="154" t="s">
        <v>6215</v>
      </c>
      <c r="AY1236" s="154" t="s">
        <v>6215</v>
      </c>
      <c r="AZ1236" s="154" t="s">
        <v>6215</v>
      </c>
      <c r="BA1236" s="154" t="s">
        <v>6215</v>
      </c>
      <c r="BB1236" s="154" t="s">
        <v>6215</v>
      </c>
      <c r="BC1236" s="154" t="s">
        <v>10419</v>
      </c>
      <c r="BD1236" s="154" t="s">
        <v>10420</v>
      </c>
      <c r="BE1236" s="154" t="s">
        <v>6218</v>
      </c>
      <c r="BF1236" s="154" t="s">
        <v>10409</v>
      </c>
    </row>
    <row r="1237" spans="1:59" x14ac:dyDescent="0.35">
      <c r="A1237" s="98" t="s">
        <v>7552</v>
      </c>
      <c r="B1237" s="17">
        <v>45070.496331018519</v>
      </c>
      <c r="C1237" s="98" t="s">
        <v>887</v>
      </c>
      <c r="D1237" s="98" t="s">
        <v>6800</v>
      </c>
      <c r="E1237" s="98" t="s">
        <v>649</v>
      </c>
      <c r="F1237" s="98" t="s">
        <v>6800</v>
      </c>
      <c r="G1237" s="98" t="s">
        <v>1245</v>
      </c>
      <c r="H1237" s="115">
        <v>2019</v>
      </c>
      <c r="I1237" s="98" t="s">
        <v>6214</v>
      </c>
      <c r="J1237" s="98" t="s">
        <v>6215</v>
      </c>
      <c r="K1237" s="98" t="s">
        <v>6216</v>
      </c>
      <c r="L1237" s="98" t="s">
        <v>6215</v>
      </c>
      <c r="M1237" s="98" t="s">
        <v>6267</v>
      </c>
      <c r="O1237" s="98" t="s">
        <v>6215</v>
      </c>
      <c r="S1237" s="107">
        <v>484</v>
      </c>
      <c r="T1237" s="98" t="s">
        <v>6215</v>
      </c>
      <c r="V1237" s="98" t="s">
        <v>6215</v>
      </c>
      <c r="W1237" s="98" t="s">
        <v>6219</v>
      </c>
      <c r="AB1237" s="98">
        <v>13</v>
      </c>
      <c r="AC1237" s="98" t="s">
        <v>6757</v>
      </c>
      <c r="AD1237" s="98" t="s">
        <v>6801</v>
      </c>
      <c r="AJ1237" s="18"/>
      <c r="AK1237" s="18"/>
      <c r="AM1237" s="98" t="s">
        <v>6215</v>
      </c>
      <c r="AN1237" s="98" t="s">
        <v>6248</v>
      </c>
      <c r="AP1237" s="264">
        <v>5000</v>
      </c>
      <c r="AQ1237" s="113">
        <f t="shared" si="61"/>
        <v>116.06825742082405</v>
      </c>
      <c r="AR1237" s="18">
        <v>20500</v>
      </c>
      <c r="AS1237" s="141" t="s">
        <v>6223</v>
      </c>
      <c r="AT1237" s="96"/>
      <c r="AU1237" s="18"/>
      <c r="AV1237" s="18"/>
      <c r="AX1237" s="98" t="s">
        <v>6215</v>
      </c>
      <c r="AY1237" s="98" t="s">
        <v>6215</v>
      </c>
      <c r="AZ1237" s="98" t="s">
        <v>6215</v>
      </c>
      <c r="BA1237" s="98" t="s">
        <v>6215</v>
      </c>
      <c r="BB1237" s="98" t="s">
        <v>6215</v>
      </c>
      <c r="BD1237" s="98" t="s">
        <v>6802</v>
      </c>
      <c r="BF1237" s="98" t="s">
        <v>6235</v>
      </c>
      <c r="BG1237" s="98" t="s">
        <v>6803</v>
      </c>
    </row>
    <row r="1238" spans="1:59" x14ac:dyDescent="0.35">
      <c r="A1238" s="98" t="s">
        <v>8873</v>
      </c>
      <c r="B1238" s="17">
        <v>45363.542210648149</v>
      </c>
      <c r="C1238" t="s">
        <v>11764</v>
      </c>
      <c r="D1238" t="s">
        <v>8889</v>
      </c>
      <c r="E1238" s="244" t="s">
        <v>1056</v>
      </c>
      <c r="F1238" t="s">
        <v>8890</v>
      </c>
      <c r="G1238" t="s">
        <v>1245</v>
      </c>
      <c r="H1238" s="305">
        <v>1992</v>
      </c>
      <c r="I1238" t="s">
        <v>6214</v>
      </c>
      <c r="J1238" t="s">
        <v>6215</v>
      </c>
      <c r="K1238" t="s">
        <v>6216</v>
      </c>
      <c r="L1238" t="s">
        <v>6215</v>
      </c>
      <c r="M1238" t="s">
        <v>6267</v>
      </c>
      <c r="O1238" t="s">
        <v>6215</v>
      </c>
      <c r="Q1238" s="107">
        <v>50</v>
      </c>
      <c r="R1238" s="107">
        <v>70</v>
      </c>
      <c r="S1238" s="107">
        <v>120</v>
      </c>
      <c r="T1238" s="98" t="s">
        <v>6215</v>
      </c>
      <c r="U1238" t="s">
        <v>7390</v>
      </c>
      <c r="V1238" t="s">
        <v>6215</v>
      </c>
      <c r="W1238" t="s">
        <v>6219</v>
      </c>
      <c r="Y1238" s="98">
        <v>4</v>
      </c>
      <c r="Z1238" s="98">
        <v>6</v>
      </c>
      <c r="AA1238" s="98">
        <v>0</v>
      </c>
      <c r="AB1238" s="98">
        <f>SUM(Y1238:AA1238)</f>
        <v>10</v>
      </c>
      <c r="AC1238" t="s">
        <v>6220</v>
      </c>
      <c r="AD1238" t="s">
        <v>7993</v>
      </c>
      <c r="AF1238" s="12">
        <v>8</v>
      </c>
      <c r="AG1238" s="12">
        <v>9</v>
      </c>
      <c r="AH1238" s="12">
        <f>SUM(AF1238:AG1238)</f>
        <v>17</v>
      </c>
      <c r="AJ1238" s="238">
        <v>22000</v>
      </c>
      <c r="AK1238" s="238">
        <v>15000</v>
      </c>
      <c r="AL1238" t="s">
        <v>7392</v>
      </c>
      <c r="AM1238" t="s">
        <v>6215</v>
      </c>
      <c r="AN1238" t="s">
        <v>6233</v>
      </c>
      <c r="AP1238" s="149">
        <v>6000</v>
      </c>
      <c r="AQ1238" s="113">
        <f t="shared" si="61"/>
        <v>139.28190890498885</v>
      </c>
      <c r="AR1238">
        <v>29000</v>
      </c>
      <c r="AS1238" s="141" t="s">
        <v>6223</v>
      </c>
      <c r="AT1238" s="96">
        <v>27000</v>
      </c>
      <c r="AU1238" s="18">
        <v>1000000</v>
      </c>
      <c r="AV1238" s="18">
        <v>200000</v>
      </c>
      <c r="AX1238" t="s">
        <v>6215</v>
      </c>
      <c r="AY1238" t="s">
        <v>6215</v>
      </c>
      <c r="AZ1238" t="s">
        <v>6215</v>
      </c>
      <c r="BA1238" t="s">
        <v>6215</v>
      </c>
      <c r="BB1238" t="s">
        <v>6215</v>
      </c>
      <c r="BC1238" t="s">
        <v>8891</v>
      </c>
      <c r="BD1238" t="s">
        <v>8798</v>
      </c>
      <c r="BE1238" t="s">
        <v>6218</v>
      </c>
      <c r="BF1238" t="s">
        <v>7311</v>
      </c>
    </row>
    <row r="1239" spans="1:59" x14ac:dyDescent="0.35">
      <c r="A1239" s="98" t="s">
        <v>10973</v>
      </c>
      <c r="B1239" s="117">
        <v>45722.592094907406</v>
      </c>
      <c r="C1239" s="154" t="s">
        <v>4392</v>
      </c>
      <c r="D1239" s="154" t="s">
        <v>10943</v>
      </c>
      <c r="E1239" s="98" t="s">
        <v>359</v>
      </c>
      <c r="F1239" s="154" t="s">
        <v>10265</v>
      </c>
      <c r="G1239" s="154" t="s">
        <v>1245</v>
      </c>
      <c r="H1239" s="115">
        <v>2011</v>
      </c>
      <c r="I1239" s="154" t="s">
        <v>6294</v>
      </c>
      <c r="J1239" s="154" t="s">
        <v>6215</v>
      </c>
      <c r="K1239" s="154" t="s">
        <v>6216</v>
      </c>
      <c r="L1239" s="154" t="s">
        <v>6215</v>
      </c>
      <c r="M1239" s="154" t="s">
        <v>6267</v>
      </c>
      <c r="O1239" s="154" t="s">
        <v>6218</v>
      </c>
      <c r="Q1239" s="107">
        <v>320</v>
      </c>
      <c r="R1239" s="107">
        <v>230</v>
      </c>
      <c r="S1239" s="107">
        <v>550</v>
      </c>
      <c r="T1239" s="154" t="s">
        <v>6215</v>
      </c>
      <c r="U1239" s="154" t="s">
        <v>7390</v>
      </c>
      <c r="V1239" s="154" t="s">
        <v>6215</v>
      </c>
      <c r="W1239" s="154" t="s">
        <v>6268</v>
      </c>
      <c r="Y1239" s="98">
        <v>10</v>
      </c>
      <c r="Z1239" s="98">
        <v>12</v>
      </c>
      <c r="AA1239" s="98">
        <v>4</v>
      </c>
      <c r="AB1239" s="98">
        <f>Y1239+Z1239+AA1239</f>
        <v>26</v>
      </c>
      <c r="AC1239" s="154" t="s">
        <v>6220</v>
      </c>
      <c r="AD1239" s="154" t="s">
        <v>6695</v>
      </c>
      <c r="AF1239" s="315">
        <v>12</v>
      </c>
      <c r="AG1239" s="315">
        <v>16</v>
      </c>
      <c r="AH1239" s="12">
        <f>SUM(AF1239:AG1239)</f>
        <v>28</v>
      </c>
      <c r="AJ1239" s="316">
        <v>15000</v>
      </c>
      <c r="AK1239" s="316">
        <v>7000</v>
      </c>
      <c r="AL1239" s="154" t="s">
        <v>8267</v>
      </c>
      <c r="AM1239" s="154" t="s">
        <v>6215</v>
      </c>
      <c r="AN1239" s="154" t="s">
        <v>6233</v>
      </c>
      <c r="AP1239" s="316">
        <v>6000</v>
      </c>
      <c r="AQ1239" s="113">
        <f t="shared" si="61"/>
        <v>139.28190890498885</v>
      </c>
      <c r="AR1239" s="316">
        <v>6500</v>
      </c>
      <c r="AS1239" s="141" t="s">
        <v>6223</v>
      </c>
      <c r="AT1239" s="316">
        <v>800000</v>
      </c>
      <c r="AU1239" s="316">
        <v>2000000</v>
      </c>
      <c r="AV1239" s="316">
        <v>500000</v>
      </c>
      <c r="AX1239" s="154" t="s">
        <v>6215</v>
      </c>
      <c r="AY1239" s="154" t="s">
        <v>6215</v>
      </c>
      <c r="AZ1239" s="154" t="s">
        <v>6215</v>
      </c>
      <c r="BA1239" s="154" t="s">
        <v>6215</v>
      </c>
      <c r="BB1239" s="154" t="s">
        <v>6215</v>
      </c>
      <c r="BC1239" s="154" t="s">
        <v>7311</v>
      </c>
      <c r="BD1239" s="154" t="s">
        <v>10944</v>
      </c>
      <c r="BE1239" s="154" t="s">
        <v>6218</v>
      </c>
      <c r="BF1239" s="154" t="s">
        <v>7311</v>
      </c>
    </row>
    <row r="1240" spans="1:59" x14ac:dyDescent="0.35">
      <c r="A1240" s="98" t="s">
        <v>10020</v>
      </c>
      <c r="B1240" s="17">
        <v>45526.79005787037</v>
      </c>
      <c r="C1240" s="154" t="s">
        <v>2966</v>
      </c>
      <c r="D1240" s="154" t="s">
        <v>10150</v>
      </c>
      <c r="E1240" s="244" t="s">
        <v>2965</v>
      </c>
      <c r="F1240" s="154" t="s">
        <v>6684</v>
      </c>
      <c r="G1240" s="154" t="s">
        <v>1245</v>
      </c>
      <c r="H1240" s="115">
        <v>2016</v>
      </c>
      <c r="I1240" s="154" t="s">
        <v>6294</v>
      </c>
      <c r="J1240" s="154" t="s">
        <v>6215</v>
      </c>
      <c r="K1240" s="154" t="s">
        <v>6216</v>
      </c>
      <c r="L1240" s="154" t="s">
        <v>6215</v>
      </c>
      <c r="M1240" s="154" t="s">
        <v>6267</v>
      </c>
      <c r="O1240" s="154" t="s">
        <v>6215</v>
      </c>
      <c r="Q1240" s="243">
        <v>55</v>
      </c>
      <c r="R1240" s="243">
        <v>65</v>
      </c>
      <c r="S1240" s="243">
        <f>Q1240+R1240</f>
        <v>120</v>
      </c>
      <c r="T1240" s="244" t="s">
        <v>6215</v>
      </c>
      <c r="U1240" s="154" t="s">
        <v>7390</v>
      </c>
      <c r="V1240" s="154" t="s">
        <v>6215</v>
      </c>
      <c r="W1240" s="154" t="s">
        <v>6219</v>
      </c>
      <c r="Y1240" s="244">
        <v>3</v>
      </c>
      <c r="Z1240" s="244">
        <v>2</v>
      </c>
      <c r="AA1240" s="244">
        <v>1</v>
      </c>
      <c r="AB1240" s="98">
        <f>Y1240+Z1240+AA1240</f>
        <v>6</v>
      </c>
      <c r="AC1240" s="154" t="s">
        <v>6220</v>
      </c>
      <c r="AD1240" s="154" t="s">
        <v>10151</v>
      </c>
      <c r="AF1240" s="315">
        <v>3</v>
      </c>
      <c r="AG1240" s="315">
        <v>6</v>
      </c>
      <c r="AH1240" s="12">
        <f>AF1240+AG1240</f>
        <v>9</v>
      </c>
      <c r="AJ1240" s="316">
        <v>8000</v>
      </c>
      <c r="AK1240" s="316">
        <v>5000</v>
      </c>
      <c r="AL1240" s="154" t="s">
        <v>9905</v>
      </c>
      <c r="AM1240" s="154" t="s">
        <v>6215</v>
      </c>
      <c r="AN1240" s="154" t="s">
        <v>6262</v>
      </c>
      <c r="AP1240" s="316">
        <v>5000</v>
      </c>
      <c r="AQ1240" s="113">
        <f t="shared" si="61"/>
        <v>116.06825742082405</v>
      </c>
      <c r="AR1240" s="316">
        <v>5000</v>
      </c>
      <c r="AS1240" s="141" t="s">
        <v>6223</v>
      </c>
      <c r="AT1240" s="317">
        <v>421200</v>
      </c>
      <c r="AU1240" s="317">
        <v>585000</v>
      </c>
      <c r="AV1240" s="317">
        <v>45000</v>
      </c>
      <c r="AW1240" s="154"/>
      <c r="AX1240" s="154" t="s">
        <v>6215</v>
      </c>
      <c r="AY1240" s="154" t="s">
        <v>6215</v>
      </c>
      <c r="AZ1240" s="154" t="s">
        <v>6215</v>
      </c>
      <c r="BA1240" s="154" t="s">
        <v>6215</v>
      </c>
      <c r="BB1240" s="154" t="s">
        <v>6215</v>
      </c>
      <c r="BC1240" s="154" t="s">
        <v>10152</v>
      </c>
      <c r="BD1240" s="154" t="s">
        <v>10153</v>
      </c>
      <c r="BE1240" s="154" t="s">
        <v>6215</v>
      </c>
      <c r="BF1240" s="154" t="s">
        <v>10154</v>
      </c>
    </row>
    <row r="1241" spans="1:59" x14ac:dyDescent="0.35">
      <c r="A1241" s="98" t="s">
        <v>11101</v>
      </c>
      <c r="B1241" s="117">
        <v>45723.743831018517</v>
      </c>
      <c r="C1241" s="154" t="s">
        <v>4542</v>
      </c>
      <c r="D1241" s="154" t="s">
        <v>8934</v>
      </c>
      <c r="E1241" t="s">
        <v>14</v>
      </c>
      <c r="F1241" s="154" t="s">
        <v>6213</v>
      </c>
      <c r="G1241" s="154" t="s">
        <v>1248</v>
      </c>
      <c r="H1241" s="115">
        <v>2012</v>
      </c>
      <c r="I1241" s="154" t="s">
        <v>6214</v>
      </c>
      <c r="J1241" s="154" t="s">
        <v>6215</v>
      </c>
      <c r="K1241" s="154" t="s">
        <v>6216</v>
      </c>
      <c r="L1241" s="154" t="s">
        <v>6215</v>
      </c>
      <c r="M1241" s="154" t="s">
        <v>6217</v>
      </c>
      <c r="O1241" s="154" t="s">
        <v>6218</v>
      </c>
      <c r="Q1241" s="107">
        <v>100</v>
      </c>
      <c r="R1241" s="107">
        <v>165</v>
      </c>
      <c r="S1241" s="107">
        <v>265</v>
      </c>
      <c r="T1241" s="154" t="s">
        <v>6215</v>
      </c>
      <c r="U1241" s="154" t="s">
        <v>7390</v>
      </c>
      <c r="V1241" s="154" t="s">
        <v>6215</v>
      </c>
      <c r="W1241" s="154" t="s">
        <v>6268</v>
      </c>
      <c r="Y1241" s="98">
        <v>2</v>
      </c>
      <c r="Z1241" s="98">
        <v>2</v>
      </c>
      <c r="AA1241" s="98">
        <v>1</v>
      </c>
      <c r="AB1241" s="98">
        <f>Y1241+Z1241+AA1241</f>
        <v>5</v>
      </c>
      <c r="AC1241" s="154" t="s">
        <v>6220</v>
      </c>
      <c r="AD1241" s="154" t="s">
        <v>8779</v>
      </c>
      <c r="AF1241" s="315">
        <v>2</v>
      </c>
      <c r="AG1241" s="315">
        <v>6</v>
      </c>
      <c r="AH1241" s="12">
        <f>SUM(AF1241:AG1241)</f>
        <v>8</v>
      </c>
      <c r="AJ1241" s="316">
        <v>10000</v>
      </c>
      <c r="AK1241" s="316">
        <v>8000</v>
      </c>
      <c r="AL1241" s="154" t="s">
        <v>7392</v>
      </c>
      <c r="AM1241" s="154" t="s">
        <v>6215</v>
      </c>
      <c r="AN1241" s="154" t="s">
        <v>6262</v>
      </c>
      <c r="AP1241" s="316">
        <v>5400</v>
      </c>
      <c r="AQ1241" s="113">
        <f t="shared" si="61"/>
        <v>125.35371801448997</v>
      </c>
      <c r="AR1241" s="316">
        <v>2500</v>
      </c>
      <c r="AS1241" s="141" t="s">
        <v>6223</v>
      </c>
      <c r="AT1241" s="316">
        <v>2000</v>
      </c>
      <c r="AU1241" s="316">
        <v>216000</v>
      </c>
      <c r="AV1241" s="316">
        <v>120000</v>
      </c>
      <c r="AX1241" s="154" t="s">
        <v>6215</v>
      </c>
      <c r="AY1241" s="154" t="s">
        <v>6215</v>
      </c>
      <c r="AZ1241" s="154" t="s">
        <v>6215</v>
      </c>
      <c r="BA1241" s="154" t="s">
        <v>6215</v>
      </c>
      <c r="BB1241" s="154" t="s">
        <v>6215</v>
      </c>
      <c r="BC1241" s="154" t="s">
        <v>8865</v>
      </c>
      <c r="BD1241" s="154" t="s">
        <v>9691</v>
      </c>
      <c r="BE1241" s="154" t="s">
        <v>6215</v>
      </c>
      <c r="BF1241" s="154" t="s">
        <v>6299</v>
      </c>
    </row>
    <row r="1242" spans="1:59" x14ac:dyDescent="0.35">
      <c r="A1242" s="98" t="s">
        <v>6799</v>
      </c>
      <c r="B1242" s="17">
        <v>45194</v>
      </c>
      <c r="C1242" s="141" t="s">
        <v>8088</v>
      </c>
      <c r="D1242" s="141" t="s">
        <v>6303</v>
      </c>
      <c r="E1242" s="98" t="s">
        <v>256</v>
      </c>
      <c r="F1242" s="141" t="s">
        <v>6286</v>
      </c>
      <c r="G1242" s="141" t="s">
        <v>1245</v>
      </c>
      <c r="H1242" s="287">
        <v>2008</v>
      </c>
      <c r="I1242" s="141" t="s">
        <v>6214</v>
      </c>
      <c r="J1242" s="141" t="s">
        <v>6218</v>
      </c>
      <c r="K1242" s="141" t="s">
        <v>6216</v>
      </c>
      <c r="L1242" s="141" t="s">
        <v>6215</v>
      </c>
      <c r="M1242" s="141" t="s">
        <v>6231</v>
      </c>
      <c r="N1242" s="141"/>
      <c r="O1242" s="141" t="s">
        <v>6215</v>
      </c>
      <c r="P1242" s="141"/>
      <c r="Q1242" s="237"/>
      <c r="R1242" s="237"/>
      <c r="S1242" s="237">
        <v>210</v>
      </c>
      <c r="T1242" s="141" t="s">
        <v>6215</v>
      </c>
      <c r="U1242" s="141"/>
      <c r="V1242" s="141" t="s">
        <v>6218</v>
      </c>
      <c r="W1242" s="141" t="s">
        <v>6268</v>
      </c>
      <c r="X1242" s="141"/>
      <c r="Y1242" s="141"/>
      <c r="Z1242" s="141"/>
      <c r="AA1242" s="141"/>
      <c r="AB1242" s="141">
        <v>12</v>
      </c>
      <c r="AC1242" s="141" t="s">
        <v>6231</v>
      </c>
      <c r="AD1242" s="141" t="s">
        <v>7194</v>
      </c>
      <c r="AE1242" s="141"/>
      <c r="AF1242" s="286"/>
      <c r="AG1242" s="286"/>
      <c r="AH1242" s="286"/>
      <c r="AI1242" s="141"/>
      <c r="AJ1242" s="273"/>
      <c r="AK1242" s="273"/>
      <c r="AL1242" s="141"/>
      <c r="AM1242" s="141" t="s">
        <v>6215</v>
      </c>
      <c r="AN1242" s="141" t="s">
        <v>6262</v>
      </c>
      <c r="AO1242" s="141"/>
      <c r="AP1242" s="264">
        <v>10000</v>
      </c>
      <c r="AQ1242" s="113">
        <f t="shared" si="61"/>
        <v>232.13651484164811</v>
      </c>
      <c r="AR1242" s="18">
        <v>10000</v>
      </c>
      <c r="AS1242" s="141" t="s">
        <v>6223</v>
      </c>
      <c r="AT1242" s="96"/>
      <c r="AU1242" s="18"/>
      <c r="AV1242" s="18"/>
      <c r="AW1242" s="141"/>
      <c r="AX1242" s="141" t="s">
        <v>6215</v>
      </c>
      <c r="AY1242" s="141" t="s">
        <v>6215</v>
      </c>
      <c r="AZ1242" s="141" t="s">
        <v>6215</v>
      </c>
      <c r="BA1242" s="141" t="s">
        <v>6215</v>
      </c>
      <c r="BB1242" s="141" t="s">
        <v>6215</v>
      </c>
      <c r="BC1242" s="141"/>
      <c r="BD1242" s="141" t="s">
        <v>8089</v>
      </c>
      <c r="BE1242" s="141"/>
      <c r="BF1242" s="141" t="s">
        <v>6271</v>
      </c>
      <c r="BG1242" s="98" t="s">
        <v>8090</v>
      </c>
    </row>
    <row r="1243" spans="1:59" x14ac:dyDescent="0.35">
      <c r="A1243" s="98" t="s">
        <v>11221</v>
      </c>
      <c r="B1243" s="117">
        <v>45751</v>
      </c>
      <c r="C1243" s="98" t="s">
        <v>5038</v>
      </c>
      <c r="D1243" s="98" t="s">
        <v>11186</v>
      </c>
      <c r="E1243" s="244" t="s">
        <v>14</v>
      </c>
      <c r="F1243" s="98" t="s">
        <v>6213</v>
      </c>
      <c r="G1243" s="98" t="s">
        <v>1245</v>
      </c>
      <c r="H1243" s="98">
        <v>2015</v>
      </c>
      <c r="I1243" s="98" t="s">
        <v>6214</v>
      </c>
      <c r="J1243" s="98" t="s">
        <v>6215</v>
      </c>
      <c r="K1243" s="98" t="s">
        <v>6216</v>
      </c>
      <c r="L1243" s="98" t="s">
        <v>6215</v>
      </c>
      <c r="M1243" s="98" t="s">
        <v>6231</v>
      </c>
      <c r="O1243" s="98" t="s">
        <v>6215</v>
      </c>
      <c r="Q1243" s="129">
        <v>200</v>
      </c>
      <c r="R1243" s="129">
        <v>250</v>
      </c>
      <c r="S1243" s="107">
        <v>450</v>
      </c>
      <c r="T1243" s="98" t="s">
        <v>6215</v>
      </c>
      <c r="U1243" s="98" t="s">
        <v>7390</v>
      </c>
      <c r="V1243" s="98" t="s">
        <v>6215</v>
      </c>
      <c r="W1243" s="98" t="s">
        <v>6219</v>
      </c>
      <c r="Y1243" s="98" t="s">
        <v>6929</v>
      </c>
      <c r="Z1243" s="98" t="s">
        <v>6929</v>
      </c>
      <c r="AA1243" s="98" t="s">
        <v>6991</v>
      </c>
      <c r="AB1243" s="98">
        <f>Y1243+Z1243+AA1243</f>
        <v>11</v>
      </c>
      <c r="AC1243" s="154" t="s">
        <v>6220</v>
      </c>
      <c r="AD1243" s="154" t="s">
        <v>9230</v>
      </c>
      <c r="AF1243" s="12" t="s">
        <v>7755</v>
      </c>
      <c r="AG1243" s="12" t="s">
        <v>8537</v>
      </c>
      <c r="AH1243" s="12">
        <f>AF1243+AG1243</f>
        <v>17</v>
      </c>
      <c r="AJ1243" s="352" t="s">
        <v>11187</v>
      </c>
      <c r="AK1243" s="12" t="s">
        <v>11188</v>
      </c>
      <c r="AL1243" s="98" t="s">
        <v>8267</v>
      </c>
      <c r="AM1243" s="98" t="s">
        <v>6215</v>
      </c>
      <c r="AN1243" s="98" t="s">
        <v>6262</v>
      </c>
      <c r="AP1243" s="315" t="s">
        <v>11145</v>
      </c>
      <c r="AQ1243" s="113">
        <f t="shared" si="61"/>
        <v>139.28190890498885</v>
      </c>
      <c r="AR1243" s="315" t="s">
        <v>11145</v>
      </c>
      <c r="AS1243" s="154" t="s">
        <v>6223</v>
      </c>
      <c r="AT1243" s="12" t="s">
        <v>11189</v>
      </c>
      <c r="AU1243" s="284" t="s">
        <v>11128</v>
      </c>
      <c r="AV1243" s="12" t="s">
        <v>11190</v>
      </c>
      <c r="AX1243" s="98" t="s">
        <v>6215</v>
      </c>
      <c r="AY1243" s="98" t="s">
        <v>6215</v>
      </c>
      <c r="AZ1243" s="98" t="s">
        <v>6218</v>
      </c>
      <c r="BA1243" s="98" t="s">
        <v>6218</v>
      </c>
      <c r="BB1243" s="98" t="s">
        <v>6218</v>
      </c>
      <c r="BC1243" s="98" t="s">
        <v>9040</v>
      </c>
      <c r="BD1243" s="98" t="s">
        <v>6774</v>
      </c>
      <c r="BE1243" s="98" t="s">
        <v>6215</v>
      </c>
      <c r="BF1243" s="98" t="s">
        <v>11191</v>
      </c>
    </row>
    <row r="1244" spans="1:59" x14ac:dyDescent="0.35">
      <c r="A1244" s="98" t="s">
        <v>8087</v>
      </c>
      <c r="B1244" s="17">
        <v>45065.652349537035</v>
      </c>
      <c r="C1244" s="98" t="s">
        <v>1269</v>
      </c>
      <c r="D1244" s="141" t="s">
        <v>6752</v>
      </c>
      <c r="E1244" s="98" t="s">
        <v>32</v>
      </c>
      <c r="F1244" s="98" t="s">
        <v>6213</v>
      </c>
      <c r="G1244" s="98" t="s">
        <v>1245</v>
      </c>
      <c r="H1244" s="115">
        <v>2008</v>
      </c>
      <c r="I1244" s="98" t="s">
        <v>6214</v>
      </c>
      <c r="J1244" s="98" t="s">
        <v>6215</v>
      </c>
      <c r="K1244" s="98" t="s">
        <v>6216</v>
      </c>
      <c r="L1244" s="98" t="s">
        <v>6218</v>
      </c>
      <c r="M1244" s="98" t="s">
        <v>6231</v>
      </c>
      <c r="O1244" s="98" t="s">
        <v>6215</v>
      </c>
      <c r="S1244" s="107">
        <v>72</v>
      </c>
      <c r="T1244" s="98" t="s">
        <v>6215</v>
      </c>
      <c r="V1244" s="98" t="s">
        <v>6218</v>
      </c>
      <c r="W1244" s="98" t="s">
        <v>6219</v>
      </c>
      <c r="AB1244" s="98">
        <v>6</v>
      </c>
      <c r="AC1244" s="98" t="s">
        <v>6220</v>
      </c>
      <c r="AD1244" s="98" t="s">
        <v>6275</v>
      </c>
      <c r="AJ1244" s="18"/>
      <c r="AK1244" s="18"/>
      <c r="AM1244" s="98" t="s">
        <v>6215</v>
      </c>
      <c r="AN1244" s="98" t="s">
        <v>6248</v>
      </c>
      <c r="AP1244" s="264">
        <v>4500</v>
      </c>
      <c r="AQ1244" s="113">
        <f t="shared" si="61"/>
        <v>104.46143167874165</v>
      </c>
      <c r="AR1244" s="18">
        <v>15000</v>
      </c>
      <c r="AS1244" s="141" t="s">
        <v>6223</v>
      </c>
      <c r="AT1244" s="96"/>
      <c r="AU1244" s="18">
        <v>80000</v>
      </c>
      <c r="AV1244" s="18"/>
      <c r="AX1244" s="98" t="s">
        <v>6215</v>
      </c>
      <c r="AY1244" s="98" t="s">
        <v>6215</v>
      </c>
      <c r="AZ1244" s="98" t="s">
        <v>6215</v>
      </c>
      <c r="BA1244" s="98" t="s">
        <v>6215</v>
      </c>
      <c r="BB1244" s="98" t="s">
        <v>6218</v>
      </c>
      <c r="BD1244" s="98" t="s">
        <v>6753</v>
      </c>
      <c r="BF1244" s="98" t="s">
        <v>6235</v>
      </c>
      <c r="BG1244" s="98" t="s">
        <v>6754</v>
      </c>
    </row>
    <row r="1245" spans="1:59" x14ac:dyDescent="0.35">
      <c r="A1245" s="98" t="s">
        <v>9548</v>
      </c>
      <c r="B1245" s="17">
        <v>45468.539027777777</v>
      </c>
      <c r="C1245" t="s">
        <v>2524</v>
      </c>
      <c r="D1245" t="s">
        <v>9491</v>
      </c>
      <c r="E1245" s="98" t="s">
        <v>139</v>
      </c>
      <c r="F1245" t="s">
        <v>6213</v>
      </c>
      <c r="G1245" t="s">
        <v>1245</v>
      </c>
      <c r="H1245" s="115">
        <v>2024</v>
      </c>
      <c r="I1245" t="s">
        <v>6230</v>
      </c>
      <c r="J1245" t="s">
        <v>6215</v>
      </c>
      <c r="K1245" t="s">
        <v>6216</v>
      </c>
      <c r="L1245" t="s">
        <v>6215</v>
      </c>
      <c r="M1245" t="s">
        <v>6231</v>
      </c>
      <c r="O1245" t="s">
        <v>6218</v>
      </c>
      <c r="P1245"/>
      <c r="S1245" s="107">
        <v>50</v>
      </c>
      <c r="T1245" s="98" t="s">
        <v>6215</v>
      </c>
      <c r="U1245" t="s">
        <v>7390</v>
      </c>
      <c r="V1245" t="s">
        <v>6218</v>
      </c>
      <c r="W1245" t="s">
        <v>6219</v>
      </c>
      <c r="Y1245" s="98">
        <v>2</v>
      </c>
      <c r="Z1245" s="98">
        <v>3</v>
      </c>
      <c r="AA1245" s="98">
        <v>1</v>
      </c>
      <c r="AB1245" s="98">
        <f>SUM(Y1245:AA1245)</f>
        <v>6</v>
      </c>
      <c r="AC1245" t="s">
        <v>6220</v>
      </c>
      <c r="AD1245" t="s">
        <v>9492</v>
      </c>
      <c r="AF1245" s="12">
        <v>3</v>
      </c>
      <c r="AG1245" s="12">
        <v>5</v>
      </c>
      <c r="AH1245" s="12">
        <f>AF1245+AG1245</f>
        <v>8</v>
      </c>
      <c r="AJ1245" s="238">
        <v>12000</v>
      </c>
      <c r="AK1245" s="238">
        <v>8000</v>
      </c>
      <c r="AL1245" t="s">
        <v>8251</v>
      </c>
      <c r="AM1245" t="s">
        <v>6215</v>
      </c>
      <c r="AN1245" t="s">
        <v>6262</v>
      </c>
      <c r="AP1245" s="238">
        <v>4500</v>
      </c>
      <c r="AQ1245" s="113">
        <f t="shared" si="61"/>
        <v>104.46143167874165</v>
      </c>
      <c r="AR1245" s="238">
        <v>9900</v>
      </c>
      <c r="AS1245" s="141" t="s">
        <v>6223</v>
      </c>
      <c r="AT1245" s="282">
        <v>150000</v>
      </c>
      <c r="AU1245" s="283">
        <v>80000</v>
      </c>
      <c r="AV1245" s="283">
        <v>40000</v>
      </c>
      <c r="AX1245" t="s">
        <v>6215</v>
      </c>
      <c r="AY1245" t="s">
        <v>6215</v>
      </c>
      <c r="AZ1245" t="s">
        <v>6215</v>
      </c>
      <c r="BA1245" t="s">
        <v>6215</v>
      </c>
      <c r="BB1245" t="s">
        <v>6218</v>
      </c>
      <c r="BC1245" t="s">
        <v>9493</v>
      </c>
      <c r="BD1245" t="s">
        <v>9494</v>
      </c>
      <c r="BE1245" t="s">
        <v>6218</v>
      </c>
      <c r="BF1245" t="s">
        <v>6218</v>
      </c>
    </row>
    <row r="1246" spans="1:59" x14ac:dyDescent="0.35">
      <c r="A1246" s="98" t="s">
        <v>8613</v>
      </c>
      <c r="B1246" s="17">
        <v>45348.680462962962</v>
      </c>
      <c r="C1246" s="98" t="s">
        <v>1902</v>
      </c>
      <c r="D1246" s="98" t="s">
        <v>7162</v>
      </c>
      <c r="E1246" s="98" t="s">
        <v>355</v>
      </c>
      <c r="F1246" s="98" t="s">
        <v>6286</v>
      </c>
      <c r="G1246" s="98" t="s">
        <v>1245</v>
      </c>
      <c r="H1246" s="115">
        <v>2012</v>
      </c>
      <c r="I1246" s="98" t="s">
        <v>6214</v>
      </c>
      <c r="J1246" s="98" t="s">
        <v>6215</v>
      </c>
      <c r="K1246" s="98" t="s">
        <v>6216</v>
      </c>
      <c r="L1246" s="98" t="s">
        <v>6215</v>
      </c>
      <c r="M1246" s="98" t="s">
        <v>6267</v>
      </c>
      <c r="O1246" s="98" t="s">
        <v>6215</v>
      </c>
      <c r="S1246" s="107">
        <v>300</v>
      </c>
      <c r="T1246" s="98" t="s">
        <v>6215</v>
      </c>
      <c r="U1246" s="98" t="s">
        <v>7390</v>
      </c>
      <c r="V1246" s="98" t="s">
        <v>6215</v>
      </c>
      <c r="W1246" s="98" t="s">
        <v>6268</v>
      </c>
      <c r="Y1246" s="98">
        <v>4</v>
      </c>
      <c r="Z1246" s="98">
        <v>5</v>
      </c>
      <c r="AA1246" s="98">
        <v>2</v>
      </c>
      <c r="AB1246" s="98">
        <f>SUM(Y1246:AA1246)</f>
        <v>11</v>
      </c>
      <c r="AC1246" s="98" t="s">
        <v>6220</v>
      </c>
      <c r="AD1246" s="98" t="s">
        <v>8817</v>
      </c>
      <c r="AF1246" s="12">
        <v>3</v>
      </c>
      <c r="AG1246" s="12">
        <v>8</v>
      </c>
      <c r="AH1246" s="12">
        <f>SUM(AF1246:AG1246)</f>
        <v>11</v>
      </c>
      <c r="AJ1246" s="18">
        <v>15000</v>
      </c>
      <c r="AK1246" s="18">
        <v>10000</v>
      </c>
      <c r="AL1246" s="98" t="s">
        <v>7392</v>
      </c>
      <c r="AM1246" s="98" t="s">
        <v>6215</v>
      </c>
      <c r="AN1246" s="98" t="s">
        <v>6233</v>
      </c>
      <c r="AP1246" s="149">
        <v>10000</v>
      </c>
      <c r="AQ1246" s="113">
        <f t="shared" si="61"/>
        <v>232.13651484164811</v>
      </c>
      <c r="AR1246" s="18">
        <v>10000</v>
      </c>
      <c r="AS1246" s="141" t="s">
        <v>6223</v>
      </c>
      <c r="AT1246" s="96">
        <v>15000</v>
      </c>
      <c r="AU1246" s="18">
        <v>150000</v>
      </c>
      <c r="AV1246" s="18">
        <v>250000</v>
      </c>
      <c r="AX1246" s="98" t="s">
        <v>6215</v>
      </c>
      <c r="AY1246" s="98" t="s">
        <v>6215</v>
      </c>
      <c r="AZ1246" s="98" t="s">
        <v>6215</v>
      </c>
      <c r="BA1246" s="98" t="s">
        <v>6215</v>
      </c>
      <c r="BB1246" s="98" t="s">
        <v>6215</v>
      </c>
      <c r="BC1246" s="98" t="s">
        <v>8818</v>
      </c>
      <c r="BD1246" s="98" t="s">
        <v>6281</v>
      </c>
      <c r="BE1246" s="98" t="s">
        <v>6218</v>
      </c>
      <c r="BF1246" s="98" t="s">
        <v>6235</v>
      </c>
      <c r="BG1246" s="98" t="s">
        <v>8819</v>
      </c>
    </row>
    <row r="1247" spans="1:59" x14ac:dyDescent="0.35">
      <c r="A1247" s="98" t="s">
        <v>9953</v>
      </c>
      <c r="B1247" s="17">
        <v>45525.608819444446</v>
      </c>
      <c r="C1247" s="154" t="s">
        <v>2952</v>
      </c>
      <c r="D1247" s="154" t="s">
        <v>10141</v>
      </c>
      <c r="E1247" s="244" t="s">
        <v>577</v>
      </c>
      <c r="F1247" s="154" t="s">
        <v>6432</v>
      </c>
      <c r="G1247" s="154" t="s">
        <v>1248</v>
      </c>
      <c r="H1247" s="115">
        <v>2015</v>
      </c>
      <c r="I1247" s="154" t="s">
        <v>6294</v>
      </c>
      <c r="J1247" s="154" t="s">
        <v>6215</v>
      </c>
      <c r="K1247" s="154" t="s">
        <v>6245</v>
      </c>
      <c r="L1247" s="154" t="s">
        <v>6215</v>
      </c>
      <c r="M1247" s="154" t="s">
        <v>6267</v>
      </c>
      <c r="O1247" s="154" t="s">
        <v>6218</v>
      </c>
      <c r="Q1247" s="243">
        <v>75</v>
      </c>
      <c r="R1247" s="243">
        <v>53</v>
      </c>
      <c r="S1247" s="243">
        <f>Q1247+R1247</f>
        <v>128</v>
      </c>
      <c r="T1247" s="244" t="s">
        <v>6215</v>
      </c>
      <c r="U1247" s="154" t="s">
        <v>8150</v>
      </c>
      <c r="V1247" s="154" t="s">
        <v>6215</v>
      </c>
      <c r="W1247" s="154" t="s">
        <v>6219</v>
      </c>
      <c r="Y1247" s="244">
        <v>4</v>
      </c>
      <c r="Z1247" s="244">
        <v>6</v>
      </c>
      <c r="AA1247" s="244">
        <v>1</v>
      </c>
      <c r="AB1247" s="98">
        <f>Y1247+Z1247+AA1247</f>
        <v>11</v>
      </c>
      <c r="AC1247" s="154" t="s">
        <v>6246</v>
      </c>
      <c r="AD1247" s="154" t="s">
        <v>6219</v>
      </c>
      <c r="AF1247" s="315">
        <v>2</v>
      </c>
      <c r="AG1247" s="315">
        <v>10</v>
      </c>
      <c r="AH1247" s="12">
        <f>AF1247+AG1247</f>
        <v>12</v>
      </c>
      <c r="AJ1247" s="316">
        <v>28000</v>
      </c>
      <c r="AK1247" s="316">
        <v>10000</v>
      </c>
      <c r="AL1247" s="154" t="s">
        <v>7392</v>
      </c>
      <c r="AM1247" s="154" t="s">
        <v>6215</v>
      </c>
      <c r="AN1247" s="154" t="s">
        <v>6262</v>
      </c>
      <c r="AP1247" s="316">
        <v>8500</v>
      </c>
      <c r="AQ1247" s="113">
        <f t="shared" si="61"/>
        <v>197.31603761540089</v>
      </c>
      <c r="AR1247" s="316">
        <v>8500</v>
      </c>
      <c r="AS1247" s="141" t="s">
        <v>6223</v>
      </c>
      <c r="AT1247" s="317">
        <v>100000</v>
      </c>
      <c r="AU1247" s="317">
        <v>500000</v>
      </c>
      <c r="AV1247" s="317">
        <v>220000</v>
      </c>
      <c r="AW1247" s="154"/>
      <c r="AX1247" s="154" t="s">
        <v>6215</v>
      </c>
      <c r="AY1247" s="154" t="s">
        <v>6215</v>
      </c>
      <c r="AZ1247" s="154" t="s">
        <v>6215</v>
      </c>
      <c r="BA1247" s="154" t="s">
        <v>6215</v>
      </c>
      <c r="BB1247" s="154" t="s">
        <v>6215</v>
      </c>
      <c r="BC1247" s="154" t="s">
        <v>10142</v>
      </c>
      <c r="BD1247" s="154" t="s">
        <v>10143</v>
      </c>
      <c r="BE1247" s="154" t="s">
        <v>6218</v>
      </c>
      <c r="BF1247" s="154" t="s">
        <v>6218</v>
      </c>
    </row>
    <row r="1248" spans="1:59" x14ac:dyDescent="0.35">
      <c r="A1248" s="98" t="s">
        <v>9082</v>
      </c>
      <c r="B1248" s="17">
        <v>45401.589456018519</v>
      </c>
      <c r="C1248" t="s">
        <v>3064</v>
      </c>
      <c r="D1248" t="s">
        <v>9132</v>
      </c>
      <c r="E1248" s="244" t="s">
        <v>14</v>
      </c>
      <c r="F1248" t="s">
        <v>6213</v>
      </c>
      <c r="G1248" t="s">
        <v>1248</v>
      </c>
      <c r="H1248" s="115">
        <v>2018</v>
      </c>
      <c r="I1248" t="s">
        <v>6230</v>
      </c>
      <c r="J1248" t="s">
        <v>6215</v>
      </c>
      <c r="K1248" t="s">
        <v>6216</v>
      </c>
      <c r="L1248" t="s">
        <v>6215</v>
      </c>
      <c r="M1248" t="s">
        <v>6217</v>
      </c>
      <c r="O1248" t="s">
        <v>6215</v>
      </c>
      <c r="Q1248" s="107">
        <v>60</v>
      </c>
      <c r="R1248" s="107">
        <v>70</v>
      </c>
      <c r="S1248" s="107">
        <v>130</v>
      </c>
      <c r="T1248" s="98" t="s">
        <v>6215</v>
      </c>
      <c r="U1248" t="s">
        <v>7390</v>
      </c>
      <c r="V1248" t="s">
        <v>6215</v>
      </c>
      <c r="W1248" t="s">
        <v>6268</v>
      </c>
      <c r="Y1248" s="98">
        <v>2</v>
      </c>
      <c r="Z1248" s="98">
        <v>2</v>
      </c>
      <c r="AA1248" s="98">
        <v>0</v>
      </c>
      <c r="AB1248" s="98">
        <f>SUM(Y1248:AA1248)</f>
        <v>4</v>
      </c>
      <c r="AC1248" t="s">
        <v>6220</v>
      </c>
      <c r="AD1248" t="s">
        <v>9133</v>
      </c>
      <c r="AF1248" s="12">
        <v>3</v>
      </c>
      <c r="AG1248" s="12">
        <v>2</v>
      </c>
      <c r="AH1248" s="12">
        <f>SUM(AF1248:AG1248)</f>
        <v>5</v>
      </c>
      <c r="AJ1248" s="238">
        <v>12000</v>
      </c>
      <c r="AK1248" s="238">
        <v>8000</v>
      </c>
      <c r="AL1248" t="s">
        <v>8267</v>
      </c>
      <c r="AM1248" t="s">
        <v>6215</v>
      </c>
      <c r="AN1248" t="s">
        <v>6262</v>
      </c>
      <c r="AP1248" s="238">
        <v>3000</v>
      </c>
      <c r="AQ1248" s="113">
        <f t="shared" si="61"/>
        <v>69.640954452494427</v>
      </c>
      <c r="AR1248" s="238">
        <v>4500</v>
      </c>
      <c r="AS1248" s="141" t="s">
        <v>6223</v>
      </c>
      <c r="AT1248" s="306">
        <v>300000</v>
      </c>
      <c r="AU1248" s="238">
        <v>100000</v>
      </c>
      <c r="AV1248" s="238">
        <v>50000</v>
      </c>
      <c r="AX1248" t="s">
        <v>6215</v>
      </c>
      <c r="AY1248" t="s">
        <v>6215</v>
      </c>
      <c r="AZ1248" t="s">
        <v>6215</v>
      </c>
      <c r="BA1248" t="s">
        <v>6215</v>
      </c>
      <c r="BB1248" t="s">
        <v>6218</v>
      </c>
      <c r="BC1248" t="s">
        <v>9072</v>
      </c>
      <c r="BD1248" t="s">
        <v>6774</v>
      </c>
      <c r="BE1248" t="s">
        <v>6218</v>
      </c>
      <c r="BF1248" t="s">
        <v>9072</v>
      </c>
    </row>
    <row r="1249" spans="1:59" x14ac:dyDescent="0.35">
      <c r="A1249" s="98" t="s">
        <v>10211</v>
      </c>
      <c r="B1249" s="17">
        <v>45554.538611111115</v>
      </c>
      <c r="C1249" s="154" t="s">
        <v>3098</v>
      </c>
      <c r="D1249" s="154" t="s">
        <v>10255</v>
      </c>
      <c r="E1249" s="244" t="s">
        <v>420</v>
      </c>
      <c r="F1249" s="154" t="s">
        <v>6293</v>
      </c>
      <c r="G1249" s="154" t="s">
        <v>1248</v>
      </c>
      <c r="H1249" s="115">
        <v>2016</v>
      </c>
      <c r="I1249" s="154" t="s">
        <v>6294</v>
      </c>
      <c r="J1249" s="154" t="s">
        <v>6215</v>
      </c>
      <c r="K1249" s="154" t="s">
        <v>6216</v>
      </c>
      <c r="L1249" s="154" t="s">
        <v>6215</v>
      </c>
      <c r="M1249" s="154" t="s">
        <v>6267</v>
      </c>
      <c r="O1249" s="154" t="s">
        <v>6218</v>
      </c>
      <c r="Q1249" s="319">
        <v>90</v>
      </c>
      <c r="R1249" s="319">
        <v>70</v>
      </c>
      <c r="S1249" s="319">
        <f>SUM(Q1249:R1249)</f>
        <v>160</v>
      </c>
      <c r="T1249" s="244" t="s">
        <v>6215</v>
      </c>
      <c r="U1249" s="154" t="s">
        <v>7390</v>
      </c>
      <c r="V1249" s="154" t="s">
        <v>6215</v>
      </c>
      <c r="W1249" s="154" t="s">
        <v>6296</v>
      </c>
      <c r="Y1249" s="244">
        <v>2</v>
      </c>
      <c r="Z1249" s="244">
        <v>2</v>
      </c>
      <c r="AA1249" s="244">
        <v>2</v>
      </c>
      <c r="AB1249" s="98">
        <f>SUM(Y1249:AA1249)</f>
        <v>6</v>
      </c>
      <c r="AC1249" s="154" t="s">
        <v>6220</v>
      </c>
      <c r="AD1249" s="154" t="s">
        <v>10256</v>
      </c>
      <c r="AF1249" s="315">
        <v>4</v>
      </c>
      <c r="AG1249" s="315">
        <v>4</v>
      </c>
      <c r="AH1249" s="12">
        <f>SUM(AF1249:AG1249)</f>
        <v>8</v>
      </c>
      <c r="AJ1249" s="316">
        <v>7000</v>
      </c>
      <c r="AK1249" s="316">
        <v>6000</v>
      </c>
      <c r="AL1249" s="154" t="s">
        <v>6474</v>
      </c>
      <c r="AM1249" s="154" t="s">
        <v>6215</v>
      </c>
      <c r="AN1249" s="154" t="s">
        <v>6262</v>
      </c>
      <c r="AP1249" s="316">
        <v>3800</v>
      </c>
      <c r="AQ1249" s="113">
        <f t="shared" si="61"/>
        <v>88.211875639826275</v>
      </c>
      <c r="AR1249" s="316">
        <v>3800</v>
      </c>
      <c r="AS1249" s="141" t="s">
        <v>6223</v>
      </c>
      <c r="AT1249" s="318">
        <v>24000</v>
      </c>
      <c r="AU1249" s="318">
        <v>500000</v>
      </c>
      <c r="AV1249" s="316">
        <v>100000</v>
      </c>
      <c r="AX1249" s="154" t="s">
        <v>6215</v>
      </c>
      <c r="AY1249" s="154" t="s">
        <v>6215</v>
      </c>
      <c r="AZ1249" s="154" t="s">
        <v>6215</v>
      </c>
      <c r="BA1249" s="154" t="s">
        <v>6215</v>
      </c>
      <c r="BB1249" s="154" t="s">
        <v>6215</v>
      </c>
      <c r="BC1249" s="154" t="s">
        <v>6235</v>
      </c>
      <c r="BD1249" s="154" t="s">
        <v>10257</v>
      </c>
      <c r="BE1249" s="154" t="s">
        <v>6218</v>
      </c>
      <c r="BF1249" s="154" t="s">
        <v>6235</v>
      </c>
    </row>
    <row r="1250" spans="1:59" x14ac:dyDescent="0.35">
      <c r="A1250" s="98" t="s">
        <v>9530</v>
      </c>
      <c r="B1250" s="17">
        <v>45455.740856481483</v>
      </c>
      <c r="C1250" t="s">
        <v>2400</v>
      </c>
      <c r="D1250" t="s">
        <v>9325</v>
      </c>
      <c r="E1250" s="244" t="s">
        <v>261</v>
      </c>
      <c r="F1250" t="s">
        <v>6286</v>
      </c>
      <c r="G1250" t="s">
        <v>1245</v>
      </c>
      <c r="H1250" s="115">
        <v>2010</v>
      </c>
      <c r="I1250" t="s">
        <v>6230</v>
      </c>
      <c r="J1250" t="s">
        <v>6215</v>
      </c>
      <c r="K1250" t="s">
        <v>6216</v>
      </c>
      <c r="L1250" t="s">
        <v>6215</v>
      </c>
      <c r="M1250" t="s">
        <v>6267</v>
      </c>
      <c r="O1250" t="s">
        <v>6215</v>
      </c>
      <c r="P1250"/>
      <c r="Q1250" s="107">
        <v>87</v>
      </c>
      <c r="R1250" s="107">
        <v>96</v>
      </c>
      <c r="S1250" s="107">
        <f>SUM(Q1250:R1250)</f>
        <v>183</v>
      </c>
      <c r="T1250" s="98" t="s">
        <v>6215</v>
      </c>
      <c r="U1250" t="s">
        <v>8150</v>
      </c>
      <c r="V1250" t="s">
        <v>6215</v>
      </c>
      <c r="W1250" t="s">
        <v>6219</v>
      </c>
      <c r="Y1250" s="98">
        <v>5</v>
      </c>
      <c r="Z1250" s="98">
        <v>5</v>
      </c>
      <c r="AA1250" s="98">
        <v>0</v>
      </c>
      <c r="AB1250" s="98">
        <f>SUM(Y1250:AA1250)</f>
        <v>10</v>
      </c>
      <c r="AC1250" t="s">
        <v>6220</v>
      </c>
      <c r="AD1250" t="s">
        <v>9326</v>
      </c>
      <c r="AF1250" s="12">
        <v>4</v>
      </c>
      <c r="AG1250" s="12">
        <v>9</v>
      </c>
      <c r="AH1250" s="12">
        <f>AF1250+AG1250</f>
        <v>13</v>
      </c>
      <c r="AJ1250" s="238">
        <v>15000</v>
      </c>
      <c r="AK1250" s="238">
        <v>10000</v>
      </c>
      <c r="AL1250" t="s">
        <v>8363</v>
      </c>
      <c r="AM1250" t="s">
        <v>6215</v>
      </c>
      <c r="AN1250" t="s">
        <v>6262</v>
      </c>
      <c r="AP1250" s="238">
        <v>4000</v>
      </c>
      <c r="AQ1250" s="113">
        <f t="shared" si="61"/>
        <v>92.85460593665924</v>
      </c>
      <c r="AR1250" s="238">
        <v>8000</v>
      </c>
      <c r="AS1250" s="141" t="s">
        <v>6223</v>
      </c>
      <c r="AT1250" s="282">
        <v>100000</v>
      </c>
      <c r="AU1250" s="282">
        <v>100000</v>
      </c>
      <c r="AV1250" s="282">
        <v>80000</v>
      </c>
      <c r="AX1250" t="s">
        <v>6215</v>
      </c>
      <c r="AY1250" t="s">
        <v>6215</v>
      </c>
      <c r="AZ1250" t="s">
        <v>6218</v>
      </c>
      <c r="BA1250" t="s">
        <v>6215</v>
      </c>
      <c r="BB1250" t="s">
        <v>6215</v>
      </c>
      <c r="BC1250" t="s">
        <v>9188</v>
      </c>
      <c r="BD1250" t="s">
        <v>9327</v>
      </c>
      <c r="BE1250" t="s">
        <v>6215</v>
      </c>
      <c r="BF1250" t="s">
        <v>9328</v>
      </c>
    </row>
    <row r="1251" spans="1:59" x14ac:dyDescent="0.35">
      <c r="A1251" s="98" t="s">
        <v>9191</v>
      </c>
      <c r="B1251" s="17">
        <v>45419.695763888885</v>
      </c>
      <c r="C1251" t="s">
        <v>2204</v>
      </c>
      <c r="D1251" t="s">
        <v>9171</v>
      </c>
      <c r="E1251" s="98" t="s">
        <v>398</v>
      </c>
      <c r="F1251" t="s">
        <v>6394</v>
      </c>
      <c r="G1251" t="s">
        <v>1248</v>
      </c>
      <c r="H1251" s="115">
        <v>2019</v>
      </c>
      <c r="I1251" t="s">
        <v>6294</v>
      </c>
      <c r="J1251" t="s">
        <v>6215</v>
      </c>
      <c r="K1251" t="s">
        <v>6216</v>
      </c>
      <c r="L1251" t="s">
        <v>6215</v>
      </c>
      <c r="M1251" t="s">
        <v>6231</v>
      </c>
      <c r="N1251"/>
      <c r="O1251" t="s">
        <v>6218</v>
      </c>
      <c r="Q1251" s="107">
        <v>87</v>
      </c>
      <c r="R1251" s="107">
        <v>111</v>
      </c>
      <c r="S1251" s="107">
        <v>198</v>
      </c>
      <c r="T1251" s="98" t="s">
        <v>6215</v>
      </c>
      <c r="U1251" t="s">
        <v>7390</v>
      </c>
      <c r="V1251" t="s">
        <v>6215</v>
      </c>
      <c r="W1251" t="s">
        <v>6219</v>
      </c>
      <c r="Y1251" s="98">
        <v>2</v>
      </c>
      <c r="Z1251" s="98">
        <v>2</v>
      </c>
      <c r="AA1251" s="98">
        <v>2</v>
      </c>
      <c r="AB1251" s="98">
        <f>Y1251+Z1251+AA1251</f>
        <v>6</v>
      </c>
      <c r="AC1251" t="s">
        <v>6220</v>
      </c>
      <c r="AD1251" t="s">
        <v>9172</v>
      </c>
      <c r="AF1251" s="12">
        <v>5</v>
      </c>
      <c r="AG1251" s="12">
        <v>6</v>
      </c>
      <c r="AH1251" s="12">
        <f>AF1251+AG1251</f>
        <v>11</v>
      </c>
      <c r="AJ1251" s="238">
        <v>10000</v>
      </c>
      <c r="AK1251" s="238">
        <v>1300</v>
      </c>
      <c r="AL1251" t="s">
        <v>8267</v>
      </c>
      <c r="AM1251" t="s">
        <v>6215</v>
      </c>
      <c r="AN1251" t="s">
        <v>6262</v>
      </c>
      <c r="AP1251" s="113">
        <v>3000</v>
      </c>
      <c r="AQ1251" s="113">
        <f t="shared" si="61"/>
        <v>69.640954452494427</v>
      </c>
      <c r="AR1251" s="113">
        <v>4400</v>
      </c>
      <c r="AS1251" s="141" t="s">
        <v>6223</v>
      </c>
      <c r="AT1251" s="309">
        <v>0</v>
      </c>
      <c r="AU1251" s="238">
        <v>180000</v>
      </c>
      <c r="AV1251" s="238">
        <v>110000</v>
      </c>
      <c r="AX1251" t="s">
        <v>6215</v>
      </c>
      <c r="AY1251" t="s">
        <v>6215</v>
      </c>
      <c r="AZ1251" t="s">
        <v>6215</v>
      </c>
      <c r="BA1251" t="s">
        <v>6215</v>
      </c>
      <c r="BB1251" t="s">
        <v>6215</v>
      </c>
      <c r="BC1251" t="s">
        <v>9173</v>
      </c>
      <c r="BD1251" t="s">
        <v>7220</v>
      </c>
      <c r="BE1251" t="s">
        <v>6215</v>
      </c>
      <c r="BF1251" t="s">
        <v>9174</v>
      </c>
    </row>
    <row r="1252" spans="1:59" x14ac:dyDescent="0.35">
      <c r="A1252" s="98" t="s">
        <v>9777</v>
      </c>
      <c r="B1252" s="17">
        <v>45485.707511574074</v>
      </c>
      <c r="C1252" t="s">
        <v>2635</v>
      </c>
      <c r="D1252" t="s">
        <v>9651</v>
      </c>
      <c r="E1252" s="98" t="s">
        <v>139</v>
      </c>
      <c r="F1252" t="s">
        <v>6213</v>
      </c>
      <c r="G1252" t="s">
        <v>1248</v>
      </c>
      <c r="H1252" s="115">
        <v>2003</v>
      </c>
      <c r="I1252" t="s">
        <v>6230</v>
      </c>
      <c r="J1252" t="s">
        <v>6215</v>
      </c>
      <c r="K1252" t="s">
        <v>6216</v>
      </c>
      <c r="L1252" t="s">
        <v>6215</v>
      </c>
      <c r="M1252" t="s">
        <v>6217</v>
      </c>
      <c r="O1252" t="s">
        <v>6218</v>
      </c>
      <c r="S1252" s="107">
        <v>300</v>
      </c>
      <c r="T1252" s="98" t="s">
        <v>6215</v>
      </c>
      <c r="U1252" t="s">
        <v>7390</v>
      </c>
      <c r="V1252" t="s">
        <v>6215</v>
      </c>
      <c r="W1252" t="s">
        <v>6268</v>
      </c>
      <c r="Y1252" s="98">
        <v>2</v>
      </c>
      <c r="Z1252" s="98">
        <v>2</v>
      </c>
      <c r="AA1252" s="98">
        <v>1</v>
      </c>
      <c r="AB1252" s="98">
        <f>Y1252+Z1252+AA1252</f>
        <v>5</v>
      </c>
      <c r="AC1252" t="s">
        <v>6220</v>
      </c>
      <c r="AD1252" t="s">
        <v>9652</v>
      </c>
      <c r="AF1252" s="12">
        <v>4</v>
      </c>
      <c r="AG1252" s="12">
        <v>11</v>
      </c>
      <c r="AH1252" s="12">
        <f>AF1252+AG1252</f>
        <v>15</v>
      </c>
      <c r="AJ1252" s="238">
        <v>25000</v>
      </c>
      <c r="AK1252" s="238">
        <v>13800</v>
      </c>
      <c r="AL1252" t="s">
        <v>6474</v>
      </c>
      <c r="AM1252" t="s">
        <v>6215</v>
      </c>
      <c r="AN1252" t="s">
        <v>6233</v>
      </c>
      <c r="AP1252" s="238">
        <v>7700</v>
      </c>
      <c r="AQ1252" s="113">
        <f t="shared" si="61"/>
        <v>178.74511642806903</v>
      </c>
      <c r="AR1252" s="238">
        <v>8300</v>
      </c>
      <c r="AS1252" s="141" t="s">
        <v>6223</v>
      </c>
      <c r="AT1252" s="238">
        <v>100000</v>
      </c>
      <c r="AU1252" s="238">
        <v>350000</v>
      </c>
      <c r="AV1252" s="238">
        <v>50000</v>
      </c>
      <c r="AX1252" t="s">
        <v>6215</v>
      </c>
      <c r="AY1252" t="s">
        <v>6215</v>
      </c>
      <c r="AZ1252" t="s">
        <v>6215</v>
      </c>
      <c r="BA1252" t="s">
        <v>6215</v>
      </c>
      <c r="BB1252" t="s">
        <v>6218</v>
      </c>
      <c r="BC1252" t="s">
        <v>7189</v>
      </c>
      <c r="BD1252" t="s">
        <v>9653</v>
      </c>
      <c r="BE1252" t="s">
        <v>6218</v>
      </c>
      <c r="BF1252" t="s">
        <v>6218</v>
      </c>
    </row>
    <row r="1253" spans="1:59" x14ac:dyDescent="0.35">
      <c r="A1253" s="98" t="s">
        <v>6751</v>
      </c>
      <c r="B1253" s="17">
        <v>45226</v>
      </c>
      <c r="C1253" s="141" t="s">
        <v>1255</v>
      </c>
      <c r="D1253" s="141" t="s">
        <v>8186</v>
      </c>
      <c r="E1253" s="98" t="s">
        <v>32</v>
      </c>
      <c r="F1253" s="141" t="s">
        <v>6213</v>
      </c>
      <c r="G1253" s="141" t="s">
        <v>1245</v>
      </c>
      <c r="H1253" s="115">
        <v>2014</v>
      </c>
      <c r="I1253" s="141" t="s">
        <v>6214</v>
      </c>
      <c r="J1253" s="141" t="s">
        <v>6215</v>
      </c>
      <c r="K1253" s="141" t="s">
        <v>6216</v>
      </c>
      <c r="L1253" s="141" t="s">
        <v>6215</v>
      </c>
      <c r="M1253" s="141" t="s">
        <v>6217</v>
      </c>
      <c r="N1253" s="141"/>
      <c r="O1253" s="141" t="s">
        <v>6215</v>
      </c>
      <c r="S1253" s="237">
        <v>354</v>
      </c>
      <c r="T1253" s="141" t="s">
        <v>6215</v>
      </c>
      <c r="U1253" s="141" t="s">
        <v>7390</v>
      </c>
      <c r="V1253" s="141" t="s">
        <v>6215</v>
      </c>
      <c r="W1253" s="141" t="s">
        <v>6219</v>
      </c>
      <c r="Y1253" s="98">
        <v>3</v>
      </c>
      <c r="Z1253" s="98">
        <v>5</v>
      </c>
      <c r="AA1253" s="98">
        <v>0</v>
      </c>
      <c r="AB1253" s="141">
        <v>8</v>
      </c>
      <c r="AC1253" s="141" t="s">
        <v>6220</v>
      </c>
      <c r="AD1253" s="141" t="s">
        <v>7527</v>
      </c>
      <c r="AJ1253" s="18"/>
      <c r="AK1253" s="18"/>
      <c r="AM1253" s="141" t="s">
        <v>6215</v>
      </c>
      <c r="AN1253" s="141" t="s">
        <v>6262</v>
      </c>
      <c r="AP1253" s="264">
        <v>5000</v>
      </c>
      <c r="AQ1253" s="113">
        <f t="shared" si="61"/>
        <v>116.06825742082405</v>
      </c>
      <c r="AR1253" s="18">
        <v>18500</v>
      </c>
      <c r="AS1253" s="141" t="s">
        <v>6223</v>
      </c>
      <c r="AT1253" s="96"/>
      <c r="AU1253" s="18">
        <v>1300000</v>
      </c>
      <c r="AV1253" s="18"/>
      <c r="AX1253" s="141" t="s">
        <v>6215</v>
      </c>
      <c r="AY1253" s="141" t="s">
        <v>6215</v>
      </c>
      <c r="AZ1253" s="141" t="s">
        <v>6215</v>
      </c>
      <c r="BA1253" s="141" t="s">
        <v>6215</v>
      </c>
      <c r="BB1253" s="141" t="s">
        <v>6215</v>
      </c>
      <c r="BC1253" s="141" t="s">
        <v>8187</v>
      </c>
      <c r="BD1253" s="141" t="s">
        <v>6234</v>
      </c>
      <c r="BE1253" s="141" t="s">
        <v>6218</v>
      </c>
      <c r="BF1253" s="141" t="s">
        <v>6235</v>
      </c>
      <c r="BG1253" s="98" t="s">
        <v>8188</v>
      </c>
    </row>
    <row r="1254" spans="1:59" x14ac:dyDescent="0.35">
      <c r="A1254" s="98" t="s">
        <v>8185</v>
      </c>
      <c r="B1254" s="289">
        <v>45238</v>
      </c>
      <c r="C1254" s="242" t="s">
        <v>1371</v>
      </c>
      <c r="D1254" s="242" t="s">
        <v>8294</v>
      </c>
      <c r="E1254" s="244" t="s">
        <v>36</v>
      </c>
      <c r="F1254" s="242" t="s">
        <v>6213</v>
      </c>
      <c r="G1254" s="242" t="s">
        <v>1245</v>
      </c>
      <c r="H1254" s="276">
        <v>2013</v>
      </c>
      <c r="I1254" s="242" t="s">
        <v>6230</v>
      </c>
      <c r="J1254" s="242" t="s">
        <v>6215</v>
      </c>
      <c r="K1254" s="242" t="s">
        <v>6216</v>
      </c>
      <c r="L1254" s="242" t="s">
        <v>6215</v>
      </c>
      <c r="M1254" s="242" t="s">
        <v>6217</v>
      </c>
      <c r="N1254" s="242"/>
      <c r="O1254" s="242" t="s">
        <v>6218</v>
      </c>
      <c r="S1254" s="241">
        <v>141</v>
      </c>
      <c r="T1254" s="242" t="s">
        <v>6215</v>
      </c>
      <c r="U1254" s="242" t="s">
        <v>6474</v>
      </c>
      <c r="V1254" s="242" t="s">
        <v>6215</v>
      </c>
      <c r="W1254" s="242" t="s">
        <v>6219</v>
      </c>
      <c r="Y1254" s="242">
        <v>2</v>
      </c>
      <c r="Z1254" s="242">
        <v>2</v>
      </c>
      <c r="AA1254" s="242">
        <v>0</v>
      </c>
      <c r="AB1254" s="242">
        <v>4</v>
      </c>
      <c r="AC1254" s="242" t="s">
        <v>6220</v>
      </c>
      <c r="AD1254" s="242" t="s">
        <v>8295</v>
      </c>
      <c r="AF1254" s="290">
        <v>8</v>
      </c>
      <c r="AG1254" s="290">
        <v>7</v>
      </c>
      <c r="AH1254" s="290">
        <v>15</v>
      </c>
      <c r="AJ1254" s="269">
        <v>15000</v>
      </c>
      <c r="AK1254" s="269">
        <v>8000</v>
      </c>
      <c r="AL1254" s="242" t="s">
        <v>8267</v>
      </c>
      <c r="AM1254" s="242" t="s">
        <v>6215</v>
      </c>
      <c r="AN1254" s="242" t="s">
        <v>6262</v>
      </c>
      <c r="AP1254" s="264">
        <v>9000</v>
      </c>
      <c r="AQ1254" s="113">
        <f t="shared" si="61"/>
        <v>208.92286335748329</v>
      </c>
      <c r="AR1254" s="18">
        <v>16500</v>
      </c>
      <c r="AS1254" s="141" t="s">
        <v>6223</v>
      </c>
      <c r="AT1254" s="96"/>
      <c r="AU1254" s="18"/>
      <c r="AV1254" s="18"/>
      <c r="AX1254" s="242" t="s">
        <v>6215</v>
      </c>
      <c r="AY1254" s="242" t="s">
        <v>6215</v>
      </c>
      <c r="AZ1254" s="242" t="s">
        <v>6215</v>
      </c>
      <c r="BA1254" s="242" t="s">
        <v>6218</v>
      </c>
      <c r="BB1254" s="242" t="s">
        <v>6218</v>
      </c>
      <c r="BC1254" s="242" t="s">
        <v>8296</v>
      </c>
      <c r="BD1254" s="242" t="s">
        <v>7974</v>
      </c>
      <c r="BE1254" s="242" t="s">
        <v>6218</v>
      </c>
      <c r="BF1254" s="242" t="s">
        <v>6271</v>
      </c>
      <c r="BG1254" s="98" t="s">
        <v>8297</v>
      </c>
    </row>
    <row r="1255" spans="1:59" x14ac:dyDescent="0.35">
      <c r="A1255" s="98" t="s">
        <v>10979</v>
      </c>
      <c r="B1255" s="117">
        <v>45729.750439814816</v>
      </c>
      <c r="C1255" s="154" t="s">
        <v>4424</v>
      </c>
      <c r="D1255" s="154" t="s">
        <v>6303</v>
      </c>
      <c r="E1255" s="244" t="s">
        <v>14</v>
      </c>
      <c r="F1255" s="154" t="s">
        <v>6213</v>
      </c>
      <c r="G1255" s="154" t="s">
        <v>1245</v>
      </c>
      <c r="H1255" s="115">
        <v>2024</v>
      </c>
      <c r="I1255" s="154" t="s">
        <v>6230</v>
      </c>
      <c r="J1255" s="154" t="s">
        <v>6215</v>
      </c>
      <c r="K1255" s="154" t="s">
        <v>6216</v>
      </c>
      <c r="L1255" s="154" t="s">
        <v>6215</v>
      </c>
      <c r="M1255" s="154" t="s">
        <v>6231</v>
      </c>
      <c r="O1255" s="154" t="s">
        <v>6218</v>
      </c>
      <c r="Q1255" s="107">
        <v>20</v>
      </c>
      <c r="R1255" s="107">
        <v>32</v>
      </c>
      <c r="S1255" s="107">
        <v>52</v>
      </c>
      <c r="T1255" s="154" t="s">
        <v>6215</v>
      </c>
      <c r="U1255" s="154" t="s">
        <v>6474</v>
      </c>
      <c r="V1255" s="154" t="s">
        <v>6218</v>
      </c>
      <c r="W1255" s="154" t="s">
        <v>6268</v>
      </c>
      <c r="Y1255" s="98">
        <v>2</v>
      </c>
      <c r="Z1255" s="98">
        <v>2</v>
      </c>
      <c r="AA1255" s="98">
        <v>1</v>
      </c>
      <c r="AB1255" s="98">
        <f>Y1255+Z1255+AA1255</f>
        <v>5</v>
      </c>
      <c r="AC1255" s="154" t="s">
        <v>6220</v>
      </c>
      <c r="AD1255" s="154" t="s">
        <v>8431</v>
      </c>
      <c r="AF1255" s="315">
        <v>2</v>
      </c>
      <c r="AG1255" s="315">
        <v>2</v>
      </c>
      <c r="AH1255" s="12">
        <f>SUM(AF1255:AG1255)</f>
        <v>4</v>
      </c>
      <c r="AJ1255" s="316">
        <v>5000</v>
      </c>
      <c r="AK1255" s="316">
        <v>6000</v>
      </c>
      <c r="AL1255" s="154" t="s">
        <v>8267</v>
      </c>
      <c r="AM1255" s="154" t="s">
        <v>6215</v>
      </c>
      <c r="AN1255" s="154" t="s">
        <v>6262</v>
      </c>
      <c r="AP1255" s="316">
        <v>4000</v>
      </c>
      <c r="AQ1255" s="113">
        <f t="shared" si="61"/>
        <v>92.85460593665924</v>
      </c>
      <c r="AR1255" s="316">
        <v>5000</v>
      </c>
      <c r="AS1255" s="141" t="s">
        <v>6223</v>
      </c>
      <c r="AT1255" s="316">
        <v>78000</v>
      </c>
      <c r="AU1255" s="316">
        <v>78000</v>
      </c>
      <c r="AV1255" s="316">
        <v>42000</v>
      </c>
      <c r="AX1255" s="154" t="s">
        <v>6215</v>
      </c>
      <c r="AY1255" s="154" t="s">
        <v>6215</v>
      </c>
      <c r="AZ1255" s="154" t="s">
        <v>6215</v>
      </c>
      <c r="BA1255" s="154" t="s">
        <v>6215</v>
      </c>
      <c r="BB1255" s="154" t="s">
        <v>6218</v>
      </c>
      <c r="BC1255" s="154" t="s">
        <v>8110</v>
      </c>
      <c r="BD1255" s="154" t="s">
        <v>10984</v>
      </c>
      <c r="BE1255" s="154" t="s">
        <v>6218</v>
      </c>
      <c r="BF1255" s="154" t="s">
        <v>8110</v>
      </c>
    </row>
    <row r="1256" spans="1:59" x14ac:dyDescent="0.35">
      <c r="A1256" s="98" t="s">
        <v>8293</v>
      </c>
      <c r="B1256" s="17">
        <v>45098.591041666667</v>
      </c>
      <c r="C1256" s="98" t="s">
        <v>954</v>
      </c>
      <c r="D1256" s="98" t="s">
        <v>7034</v>
      </c>
      <c r="E1256" s="141" t="s">
        <v>355</v>
      </c>
      <c r="F1256" s="98" t="s">
        <v>6213</v>
      </c>
      <c r="G1256" s="98" t="s">
        <v>1248</v>
      </c>
      <c r="H1256" s="115">
        <v>2014</v>
      </c>
      <c r="I1256" s="98" t="s">
        <v>6214</v>
      </c>
      <c r="J1256" s="98" t="s">
        <v>6215</v>
      </c>
      <c r="K1256" s="98" t="s">
        <v>6216</v>
      </c>
      <c r="L1256" s="98" t="s">
        <v>6218</v>
      </c>
      <c r="M1256" s="98" t="s">
        <v>6217</v>
      </c>
      <c r="O1256" s="98" t="s">
        <v>6218</v>
      </c>
      <c r="S1256" s="107">
        <v>200</v>
      </c>
      <c r="T1256" s="98" t="s">
        <v>6215</v>
      </c>
      <c r="V1256" s="98" t="s">
        <v>6215</v>
      </c>
      <c r="W1256" s="98" t="s">
        <v>6219</v>
      </c>
      <c r="AB1256" s="98">
        <v>5</v>
      </c>
      <c r="AC1256" s="98" t="s">
        <v>6220</v>
      </c>
      <c r="AD1256" s="98" t="s">
        <v>6235</v>
      </c>
      <c r="AJ1256" s="18"/>
      <c r="AK1256" s="18"/>
      <c r="AM1256" s="98" t="s">
        <v>6215</v>
      </c>
      <c r="AN1256" s="98" t="s">
        <v>6389</v>
      </c>
      <c r="AP1256" s="268">
        <v>6000</v>
      </c>
      <c r="AQ1256" s="113">
        <f t="shared" si="61"/>
        <v>139.28190890498885</v>
      </c>
      <c r="AR1256" s="269">
        <v>11000</v>
      </c>
      <c r="AS1256" s="141" t="s">
        <v>6223</v>
      </c>
      <c r="AT1256" s="266">
        <v>16000</v>
      </c>
      <c r="AU1256" s="269">
        <v>80000</v>
      </c>
      <c r="AV1256" s="269">
        <v>40000</v>
      </c>
      <c r="AX1256" s="98" t="s">
        <v>6215</v>
      </c>
      <c r="AY1256" s="98" t="s">
        <v>6215</v>
      </c>
      <c r="AZ1256" s="98" t="s">
        <v>6215</v>
      </c>
      <c r="BA1256" s="98" t="s">
        <v>6215</v>
      </c>
      <c r="BB1256" s="98" t="s">
        <v>6215</v>
      </c>
      <c r="BD1256" s="98" t="s">
        <v>6379</v>
      </c>
      <c r="BF1256" s="98" t="s">
        <v>6235</v>
      </c>
      <c r="BG1256" s="98" t="s">
        <v>7035</v>
      </c>
    </row>
    <row r="1257" spans="1:59" x14ac:dyDescent="0.35">
      <c r="A1257" s="98" t="s">
        <v>9998</v>
      </c>
      <c r="B1257" s="17">
        <v>45512.695671296293</v>
      </c>
      <c r="C1257" s="154" t="s">
        <v>10038</v>
      </c>
      <c r="D1257" s="154" t="s">
        <v>10039</v>
      </c>
      <c r="E1257" s="244" t="s">
        <v>2846</v>
      </c>
      <c r="F1257" s="154" t="s">
        <v>6432</v>
      </c>
      <c r="G1257" s="154" t="s">
        <v>1248</v>
      </c>
      <c r="H1257" s="115">
        <v>2014</v>
      </c>
      <c r="I1257" s="154" t="s">
        <v>6294</v>
      </c>
      <c r="J1257" s="154" t="s">
        <v>6215</v>
      </c>
      <c r="K1257" s="154" t="s">
        <v>6216</v>
      </c>
      <c r="L1257" s="154" t="s">
        <v>6215</v>
      </c>
      <c r="M1257" s="154" t="s">
        <v>6267</v>
      </c>
      <c r="O1257" s="154" t="s">
        <v>6218</v>
      </c>
      <c r="Q1257" s="243">
        <v>140</v>
      </c>
      <c r="R1257" s="243">
        <v>145</v>
      </c>
      <c r="S1257" s="243">
        <f>Q1257+R1257</f>
        <v>285</v>
      </c>
      <c r="T1257" s="244" t="s">
        <v>6215</v>
      </c>
      <c r="U1257" s="154" t="s">
        <v>7390</v>
      </c>
      <c r="V1257" s="154" t="s">
        <v>6215</v>
      </c>
      <c r="W1257" s="154" t="s">
        <v>6219</v>
      </c>
      <c r="Y1257" s="244">
        <v>4</v>
      </c>
      <c r="Z1257" s="244">
        <v>5</v>
      </c>
      <c r="AA1257" s="244">
        <v>1</v>
      </c>
      <c r="AB1257" s="98">
        <f>Y1257+Z1257+AA1257</f>
        <v>10</v>
      </c>
      <c r="AC1257" s="154" t="s">
        <v>6220</v>
      </c>
      <c r="AD1257" s="154" t="s">
        <v>10040</v>
      </c>
      <c r="AF1257" s="315">
        <v>4</v>
      </c>
      <c r="AG1257" s="315">
        <v>7</v>
      </c>
      <c r="AH1257" s="12">
        <f>AF1257+AG1257</f>
        <v>11</v>
      </c>
      <c r="AJ1257" s="316">
        <v>13000</v>
      </c>
      <c r="AK1257" s="316">
        <v>8000</v>
      </c>
      <c r="AL1257" s="154" t="s">
        <v>8251</v>
      </c>
      <c r="AM1257" s="154" t="s">
        <v>6215</v>
      </c>
      <c r="AN1257" s="154" t="s">
        <v>6262</v>
      </c>
      <c r="AP1257" s="316">
        <v>4000</v>
      </c>
      <c r="AQ1257" s="113">
        <f t="shared" si="61"/>
        <v>92.85460593665924</v>
      </c>
      <c r="AR1257" s="316">
        <v>10000</v>
      </c>
      <c r="AS1257" s="141" t="s">
        <v>6223</v>
      </c>
      <c r="AT1257" s="317">
        <v>15000</v>
      </c>
      <c r="AU1257" s="317">
        <v>750000</v>
      </c>
      <c r="AV1257" s="317">
        <v>200000</v>
      </c>
      <c r="AW1257" s="154"/>
      <c r="AX1257" s="154" t="s">
        <v>6215</v>
      </c>
      <c r="AY1257" s="154" t="s">
        <v>6215</v>
      </c>
      <c r="AZ1257" s="154" t="s">
        <v>6218</v>
      </c>
      <c r="BA1257" s="154" t="s">
        <v>6215</v>
      </c>
      <c r="BB1257" s="154" t="s">
        <v>6218</v>
      </c>
      <c r="BC1257" s="154" t="s">
        <v>6706</v>
      </c>
      <c r="BD1257" s="154" t="s">
        <v>6774</v>
      </c>
      <c r="BE1257" s="154" t="s">
        <v>6218</v>
      </c>
      <c r="BF1257" s="154" t="s">
        <v>7123</v>
      </c>
    </row>
    <row r="1258" spans="1:59" x14ac:dyDescent="0.35">
      <c r="A1258" s="98" t="s">
        <v>7033</v>
      </c>
      <c r="B1258" s="17">
        <v>45273.5796064815</v>
      </c>
      <c r="C1258" s="141" t="s">
        <v>1607</v>
      </c>
      <c r="D1258" s="141" t="s">
        <v>8583</v>
      </c>
      <c r="E1258" s="141" t="s">
        <v>223</v>
      </c>
      <c r="F1258" s="141" t="s">
        <v>6213</v>
      </c>
      <c r="G1258" s="141" t="s">
        <v>1245</v>
      </c>
      <c r="H1258" s="115">
        <v>2014</v>
      </c>
      <c r="I1258" s="141" t="s">
        <v>6214</v>
      </c>
      <c r="J1258" s="141" t="s">
        <v>6215</v>
      </c>
      <c r="K1258" s="141" t="s">
        <v>6216</v>
      </c>
      <c r="L1258" s="141" t="s">
        <v>6215</v>
      </c>
      <c r="M1258" s="141" t="s">
        <v>6217</v>
      </c>
      <c r="O1258" s="141" t="s">
        <v>6215</v>
      </c>
      <c r="S1258" s="237">
        <v>270</v>
      </c>
      <c r="T1258" s="141" t="s">
        <v>6215</v>
      </c>
      <c r="U1258" s="141" t="s">
        <v>6474</v>
      </c>
      <c r="V1258" s="141" t="s">
        <v>6218</v>
      </c>
      <c r="W1258" s="141" t="s">
        <v>6268</v>
      </c>
      <c r="Y1258" s="141">
        <v>4</v>
      </c>
      <c r="Z1258" s="141">
        <v>5</v>
      </c>
      <c r="AA1258" s="141">
        <v>0</v>
      </c>
      <c r="AB1258" s="141">
        <v>9</v>
      </c>
      <c r="AC1258" s="141" t="s">
        <v>6220</v>
      </c>
      <c r="AD1258" s="141" t="s">
        <v>6552</v>
      </c>
      <c r="AF1258" s="286">
        <v>4</v>
      </c>
      <c r="AG1258" s="286">
        <v>11</v>
      </c>
      <c r="AH1258" s="286">
        <v>15</v>
      </c>
      <c r="AJ1258" s="273">
        <v>30000</v>
      </c>
      <c r="AK1258" s="273">
        <v>15000</v>
      </c>
      <c r="AL1258" s="141" t="s">
        <v>6474</v>
      </c>
      <c r="AM1258" s="141" t="s">
        <v>6215</v>
      </c>
      <c r="AN1258" s="141" t="s">
        <v>6262</v>
      </c>
      <c r="AP1258" s="264">
        <v>7000</v>
      </c>
      <c r="AQ1258" s="113">
        <f t="shared" si="61"/>
        <v>162.49556038915367</v>
      </c>
      <c r="AR1258" s="18">
        <v>15550</v>
      </c>
      <c r="AS1258" s="141" t="s">
        <v>6223</v>
      </c>
      <c r="AT1258" s="96"/>
      <c r="AU1258" s="18"/>
      <c r="AV1258" s="18"/>
      <c r="AX1258" s="141" t="s">
        <v>6215</v>
      </c>
      <c r="AY1258" s="141" t="s">
        <v>6215</v>
      </c>
      <c r="AZ1258" s="141" t="s">
        <v>6215</v>
      </c>
      <c r="BA1258" s="141" t="s">
        <v>6215</v>
      </c>
      <c r="BB1258" s="141" t="s">
        <v>6215</v>
      </c>
      <c r="BC1258" s="141" t="s">
        <v>8584</v>
      </c>
      <c r="BD1258" s="141" t="s">
        <v>8585</v>
      </c>
      <c r="BE1258" s="141" t="s">
        <v>6218</v>
      </c>
      <c r="BF1258" s="141" t="s">
        <v>6235</v>
      </c>
      <c r="BG1258" s="98" t="s">
        <v>8586</v>
      </c>
    </row>
    <row r="1259" spans="1:59" x14ac:dyDescent="0.35">
      <c r="A1259" s="98" t="s">
        <v>8582</v>
      </c>
      <c r="B1259" s="17">
        <v>45153.437488425923</v>
      </c>
      <c r="C1259" s="98" t="s">
        <v>3571</v>
      </c>
      <c r="D1259" s="98" t="s">
        <v>7855</v>
      </c>
      <c r="E1259" s="235" t="s">
        <v>261</v>
      </c>
      <c r="F1259" s="98" t="s">
        <v>6286</v>
      </c>
      <c r="G1259" s="98" t="s">
        <v>1248</v>
      </c>
      <c r="H1259" s="115">
        <v>2008</v>
      </c>
      <c r="I1259" s="98" t="s">
        <v>6214</v>
      </c>
      <c r="J1259" s="98" t="s">
        <v>6215</v>
      </c>
      <c r="K1259" s="98" t="s">
        <v>6216</v>
      </c>
      <c r="L1259" s="98" t="s">
        <v>6218</v>
      </c>
      <c r="M1259" s="98" t="s">
        <v>6231</v>
      </c>
      <c r="O1259" s="98" t="s">
        <v>6218</v>
      </c>
      <c r="S1259" s="107">
        <v>70</v>
      </c>
      <c r="T1259" s="98" t="s">
        <v>6215</v>
      </c>
      <c r="V1259" s="98" t="s">
        <v>6218</v>
      </c>
      <c r="W1259" s="98" t="s">
        <v>6219</v>
      </c>
      <c r="AB1259" s="98">
        <v>8</v>
      </c>
      <c r="AC1259" s="98" t="s">
        <v>6220</v>
      </c>
      <c r="AD1259" s="98" t="s">
        <v>7856</v>
      </c>
      <c r="AJ1259" s="18"/>
      <c r="AK1259" s="18"/>
      <c r="AM1259" s="98" t="s">
        <v>6215</v>
      </c>
      <c r="AN1259" s="98" t="s">
        <v>6233</v>
      </c>
      <c r="AP1259" s="264">
        <v>6000</v>
      </c>
      <c r="AQ1259" s="113">
        <f t="shared" si="61"/>
        <v>139.28190890498885</v>
      </c>
      <c r="AR1259" s="18">
        <v>70000</v>
      </c>
      <c r="AS1259" s="141" t="s">
        <v>6223</v>
      </c>
      <c r="AT1259" s="96"/>
      <c r="AU1259" s="18"/>
      <c r="AV1259" s="18"/>
      <c r="AX1259" s="98" t="s">
        <v>6215</v>
      </c>
      <c r="AY1259" s="98" t="s">
        <v>6215</v>
      </c>
      <c r="AZ1259" s="98" t="s">
        <v>6215</v>
      </c>
      <c r="BA1259" s="98" t="s">
        <v>6215</v>
      </c>
      <c r="BB1259" s="98" t="s">
        <v>6215</v>
      </c>
      <c r="BD1259" s="98" t="s">
        <v>6281</v>
      </c>
      <c r="BF1259" s="98" t="s">
        <v>6235</v>
      </c>
      <c r="BG1259" s="98" t="s">
        <v>7857</v>
      </c>
    </row>
    <row r="1260" spans="1:59" x14ac:dyDescent="0.35">
      <c r="A1260" s="98" t="s">
        <v>8896</v>
      </c>
      <c r="B1260" s="17">
        <v>45366.772245370368</v>
      </c>
      <c r="C1260" t="s">
        <v>1990</v>
      </c>
      <c r="D1260" t="s">
        <v>8911</v>
      </c>
      <c r="E1260" s="98" t="s">
        <v>809</v>
      </c>
      <c r="F1260" t="s">
        <v>6286</v>
      </c>
      <c r="G1260" t="s">
        <v>1248</v>
      </c>
      <c r="H1260" s="305">
        <v>2015</v>
      </c>
      <c r="I1260" t="s">
        <v>6230</v>
      </c>
      <c r="J1260" t="s">
        <v>6215</v>
      </c>
      <c r="K1260" t="s">
        <v>6216</v>
      </c>
      <c r="L1260" t="s">
        <v>6218</v>
      </c>
      <c r="M1260" t="s">
        <v>6231</v>
      </c>
      <c r="O1260" t="s">
        <v>6215</v>
      </c>
      <c r="S1260" s="107">
        <v>150</v>
      </c>
      <c r="T1260" s="98" t="s">
        <v>6215</v>
      </c>
      <c r="U1260" t="s">
        <v>8150</v>
      </c>
      <c r="V1260" t="s">
        <v>6218</v>
      </c>
      <c r="W1260" t="s">
        <v>6268</v>
      </c>
      <c r="Y1260" s="98">
        <v>2</v>
      </c>
      <c r="Z1260" s="98">
        <v>2</v>
      </c>
      <c r="AA1260" s="98">
        <v>0</v>
      </c>
      <c r="AB1260" s="98">
        <f>SUM(Y1260:AA1260)</f>
        <v>4</v>
      </c>
      <c r="AC1260" t="s">
        <v>6220</v>
      </c>
      <c r="AD1260" t="s">
        <v>8912</v>
      </c>
      <c r="AF1260" s="12">
        <v>2</v>
      </c>
      <c r="AG1260" s="12">
        <v>9</v>
      </c>
      <c r="AH1260" s="12">
        <f>SUM(AF1260:AG1260)</f>
        <v>11</v>
      </c>
      <c r="AJ1260" s="238">
        <v>23000</v>
      </c>
      <c r="AK1260" s="238">
        <v>12000</v>
      </c>
      <c r="AL1260" t="s">
        <v>7392</v>
      </c>
      <c r="AM1260" t="s">
        <v>6215</v>
      </c>
      <c r="AN1260" t="s">
        <v>6233</v>
      </c>
      <c r="AP1260" s="149">
        <v>5000</v>
      </c>
      <c r="AQ1260" s="113">
        <f t="shared" si="61"/>
        <v>116.06825742082405</v>
      </c>
      <c r="AR1260">
        <v>10000</v>
      </c>
      <c r="AS1260" s="141" t="s">
        <v>6223</v>
      </c>
      <c r="AT1260" s="96">
        <v>12300</v>
      </c>
      <c r="AU1260" s="18">
        <v>450000</v>
      </c>
      <c r="AV1260" s="18">
        <v>230000</v>
      </c>
      <c r="AX1260" t="s">
        <v>6215</v>
      </c>
      <c r="AY1260" t="s">
        <v>6215</v>
      </c>
      <c r="AZ1260" t="s">
        <v>6215</v>
      </c>
      <c r="BA1260" t="s">
        <v>6215</v>
      </c>
      <c r="BB1260" t="s">
        <v>6215</v>
      </c>
      <c r="BC1260" t="s">
        <v>7123</v>
      </c>
      <c r="BD1260" t="s">
        <v>8913</v>
      </c>
      <c r="BE1260" t="s">
        <v>6218</v>
      </c>
      <c r="BF1260" t="s">
        <v>6271</v>
      </c>
    </row>
    <row r="1261" spans="1:59" x14ac:dyDescent="0.35">
      <c r="A1261" s="98" t="s">
        <v>10904</v>
      </c>
      <c r="B1261" s="17">
        <v>45714.689768518518</v>
      </c>
      <c r="C1261" s="154" t="s">
        <v>4205</v>
      </c>
      <c r="D1261" s="154" t="s">
        <v>10929</v>
      </c>
      <c r="E1261" s="244" t="s">
        <v>146</v>
      </c>
      <c r="F1261" s="154" t="s">
        <v>6213</v>
      </c>
      <c r="G1261" s="154" t="s">
        <v>1248</v>
      </c>
      <c r="H1261" s="115">
        <v>2022</v>
      </c>
      <c r="I1261" s="154" t="s">
        <v>6230</v>
      </c>
      <c r="J1261" s="154" t="s">
        <v>6215</v>
      </c>
      <c r="K1261" s="154" t="s">
        <v>6216</v>
      </c>
      <c r="L1261" s="154" t="s">
        <v>6215</v>
      </c>
      <c r="M1261" s="154" t="s">
        <v>6217</v>
      </c>
      <c r="O1261" s="154" t="s">
        <v>6215</v>
      </c>
      <c r="Q1261" s="243">
        <v>100</v>
      </c>
      <c r="R1261" s="243">
        <v>106</v>
      </c>
      <c r="S1261" s="243">
        <f>Q1261+R1261</f>
        <v>206</v>
      </c>
      <c r="T1261" s="154" t="s">
        <v>6215</v>
      </c>
      <c r="U1261" s="154" t="s">
        <v>7390</v>
      </c>
      <c r="V1261" s="154" t="s">
        <v>6215</v>
      </c>
      <c r="W1261" s="154" t="s">
        <v>6219</v>
      </c>
      <c r="Y1261" s="244">
        <v>4</v>
      </c>
      <c r="Z1261" s="244">
        <v>4</v>
      </c>
      <c r="AA1261" s="244">
        <v>2</v>
      </c>
      <c r="AB1261" s="98">
        <f>SUM(Y1261:AA1261)</f>
        <v>10</v>
      </c>
      <c r="AC1261" s="154" t="s">
        <v>6220</v>
      </c>
      <c r="AD1261" s="154" t="s">
        <v>8431</v>
      </c>
      <c r="AF1261" s="315">
        <v>4</v>
      </c>
      <c r="AG1261" s="315">
        <v>6</v>
      </c>
      <c r="AH1261" s="12">
        <f>SUM(AF1261:AG1261)</f>
        <v>10</v>
      </c>
      <c r="AJ1261" s="316">
        <v>5500</v>
      </c>
      <c r="AK1261" s="316">
        <v>6000</v>
      </c>
      <c r="AL1261" s="154" t="s">
        <v>8267</v>
      </c>
      <c r="AM1261" s="154" t="s">
        <v>6215</v>
      </c>
      <c r="AN1261" s="154" t="s">
        <v>6389</v>
      </c>
      <c r="AP1261" s="316">
        <v>2500</v>
      </c>
      <c r="AQ1261" s="113">
        <f t="shared" si="61"/>
        <v>58.034128710412027</v>
      </c>
      <c r="AR1261" s="316">
        <v>5500</v>
      </c>
      <c r="AS1261" s="141" t="s">
        <v>6223</v>
      </c>
      <c r="AT1261" s="316">
        <v>30000</v>
      </c>
      <c r="AU1261" s="316">
        <v>800000</v>
      </c>
      <c r="AV1261" s="316">
        <v>500000</v>
      </c>
      <c r="AX1261" s="154" t="s">
        <v>6215</v>
      </c>
      <c r="AY1261" s="154" t="s">
        <v>6215</v>
      </c>
      <c r="AZ1261" s="154" t="s">
        <v>6215</v>
      </c>
      <c r="BA1261" s="154" t="s">
        <v>6215</v>
      </c>
      <c r="BB1261" s="154" t="s">
        <v>6215</v>
      </c>
      <c r="BC1261" s="154" t="s">
        <v>6235</v>
      </c>
      <c r="BD1261" s="154" t="s">
        <v>6774</v>
      </c>
      <c r="BE1261" s="154" t="s">
        <v>6218</v>
      </c>
      <c r="BF1261" s="154" t="s">
        <v>6235</v>
      </c>
    </row>
    <row r="1262" spans="1:59" x14ac:dyDescent="0.35">
      <c r="A1262" s="98" t="s">
        <v>9010</v>
      </c>
      <c r="B1262" s="17">
        <v>45394.737500000003</v>
      </c>
      <c r="C1262" t="s">
        <v>9079</v>
      </c>
      <c r="D1262" t="s">
        <v>9080</v>
      </c>
      <c r="E1262" s="98" t="s">
        <v>909</v>
      </c>
      <c r="F1262" t="s">
        <v>6286</v>
      </c>
      <c r="G1262" t="s">
        <v>1248</v>
      </c>
      <c r="H1262" s="115">
        <v>2016</v>
      </c>
      <c r="I1262" t="s">
        <v>6294</v>
      </c>
      <c r="J1262" t="s">
        <v>6215</v>
      </c>
      <c r="K1262" t="s">
        <v>6216</v>
      </c>
      <c r="L1262" t="s">
        <v>6215</v>
      </c>
      <c r="M1262" t="s">
        <v>6267</v>
      </c>
      <c r="O1262" t="s">
        <v>6218</v>
      </c>
      <c r="S1262" s="107">
        <v>200</v>
      </c>
      <c r="T1262" s="98" t="s">
        <v>6215</v>
      </c>
      <c r="U1262" t="s">
        <v>6474</v>
      </c>
      <c r="V1262" t="s">
        <v>6218</v>
      </c>
      <c r="W1262" t="s">
        <v>6219</v>
      </c>
      <c r="Y1262" s="98">
        <v>2</v>
      </c>
      <c r="Z1262" s="98">
        <v>2</v>
      </c>
      <c r="AA1262" s="98">
        <v>1</v>
      </c>
      <c r="AB1262" s="98">
        <f>SUM(Y1262:AA1262)</f>
        <v>5</v>
      </c>
      <c r="AC1262" t="s">
        <v>6220</v>
      </c>
      <c r="AD1262" t="s">
        <v>8431</v>
      </c>
      <c r="AF1262" s="12">
        <v>2</v>
      </c>
      <c r="AG1262" s="12">
        <v>5</v>
      </c>
      <c r="AH1262" s="12">
        <f>SUM(AF1262:AG1262)</f>
        <v>7</v>
      </c>
      <c r="AJ1262" s="238">
        <v>7000</v>
      </c>
      <c r="AK1262" s="238">
        <v>5000</v>
      </c>
      <c r="AL1262" t="s">
        <v>6474</v>
      </c>
      <c r="AM1262" t="s">
        <v>6215</v>
      </c>
      <c r="AN1262" t="s">
        <v>6262</v>
      </c>
      <c r="AP1262" s="238">
        <v>8000</v>
      </c>
      <c r="AQ1262" s="113">
        <f t="shared" si="61"/>
        <v>185.70921187331848</v>
      </c>
      <c r="AR1262" s="238">
        <v>900</v>
      </c>
      <c r="AS1262" s="141" t="s">
        <v>6223</v>
      </c>
      <c r="AT1262" s="306">
        <v>169000</v>
      </c>
      <c r="AU1262" s="238">
        <v>15000</v>
      </c>
      <c r="AV1262" s="238">
        <v>74000</v>
      </c>
      <c r="AX1262" t="s">
        <v>6215</v>
      </c>
      <c r="AY1262" t="s">
        <v>6215</v>
      </c>
      <c r="AZ1262" t="s">
        <v>6215</v>
      </c>
      <c r="BA1262" t="s">
        <v>6215</v>
      </c>
      <c r="BB1262" t="s">
        <v>6215</v>
      </c>
      <c r="BC1262" t="s">
        <v>6474</v>
      </c>
      <c r="BD1262" t="s">
        <v>9081</v>
      </c>
      <c r="BE1262" t="s">
        <v>6218</v>
      </c>
      <c r="BF1262" t="s">
        <v>6474</v>
      </c>
    </row>
    <row r="1263" spans="1:59" x14ac:dyDescent="0.35">
      <c r="A1263" s="98" t="s">
        <v>10654</v>
      </c>
      <c r="B1263" s="17">
        <v>45604.72556712963</v>
      </c>
      <c r="C1263" s="154" t="s">
        <v>10500</v>
      </c>
      <c r="D1263" s="154" t="s">
        <v>10501</v>
      </c>
      <c r="E1263" t="s">
        <v>281</v>
      </c>
      <c r="F1263" s="154" t="s">
        <v>6323</v>
      </c>
      <c r="G1263" s="154" t="s">
        <v>1248</v>
      </c>
      <c r="H1263" s="115">
        <v>1999</v>
      </c>
      <c r="I1263" s="154" t="s">
        <v>6214</v>
      </c>
      <c r="J1263" s="154" t="s">
        <v>6215</v>
      </c>
      <c r="K1263" s="154" t="s">
        <v>6216</v>
      </c>
      <c r="L1263" s="154" t="s">
        <v>6215</v>
      </c>
      <c r="M1263" s="154" t="s">
        <v>6267</v>
      </c>
      <c r="O1263" s="154" t="s">
        <v>6218</v>
      </c>
      <c r="Q1263" s="243">
        <v>250</v>
      </c>
      <c r="R1263" s="243">
        <v>263</v>
      </c>
      <c r="S1263" s="243">
        <f>Q1263+R1263</f>
        <v>513</v>
      </c>
      <c r="T1263" s="154" t="s">
        <v>6215</v>
      </c>
      <c r="U1263" s="154" t="s">
        <v>7390</v>
      </c>
      <c r="V1263" s="154" t="s">
        <v>6215</v>
      </c>
      <c r="W1263" s="154" t="s">
        <v>6219</v>
      </c>
      <c r="Y1263" s="244">
        <v>5</v>
      </c>
      <c r="Z1263" s="244">
        <v>5</v>
      </c>
      <c r="AA1263" s="244">
        <v>1</v>
      </c>
      <c r="AB1263" s="98">
        <f>SUM(Y1263:AA1263)</f>
        <v>11</v>
      </c>
      <c r="AC1263" s="154" t="s">
        <v>6254</v>
      </c>
      <c r="AD1263" s="154" t="s">
        <v>10502</v>
      </c>
      <c r="AF1263" s="315">
        <v>17</v>
      </c>
      <c r="AG1263" s="315">
        <v>10</v>
      </c>
      <c r="AH1263" s="12">
        <f>SUM(AF1263:AG1263)</f>
        <v>27</v>
      </c>
      <c r="AJ1263" s="316">
        <v>20000</v>
      </c>
      <c r="AK1263" s="316">
        <v>12500</v>
      </c>
      <c r="AL1263" s="154" t="s">
        <v>9905</v>
      </c>
      <c r="AM1263" s="154" t="s">
        <v>6215</v>
      </c>
      <c r="AN1263" s="154" t="s">
        <v>6262</v>
      </c>
      <c r="AP1263" s="316">
        <v>7300</v>
      </c>
      <c r="AQ1263" s="113">
        <f t="shared" si="61"/>
        <v>169.45965583440312</v>
      </c>
      <c r="AR1263" s="316">
        <v>19300</v>
      </c>
      <c r="AS1263" s="141" t="s">
        <v>6223</v>
      </c>
      <c r="AT1263" s="316">
        <v>10000</v>
      </c>
      <c r="AU1263" s="316">
        <v>600000</v>
      </c>
      <c r="AV1263" s="316">
        <v>300000</v>
      </c>
      <c r="AX1263" s="154" t="s">
        <v>6215</v>
      </c>
      <c r="AY1263" s="154" t="s">
        <v>6215</v>
      </c>
      <c r="AZ1263" s="154" t="s">
        <v>6215</v>
      </c>
      <c r="BA1263" s="154" t="s">
        <v>6215</v>
      </c>
      <c r="BB1263" s="154" t="s">
        <v>6218</v>
      </c>
      <c r="BC1263" s="154" t="s">
        <v>10503</v>
      </c>
      <c r="BD1263" s="154" t="s">
        <v>7813</v>
      </c>
      <c r="BE1263" s="154" t="s">
        <v>6215</v>
      </c>
      <c r="BF1263" s="154" t="s">
        <v>10504</v>
      </c>
    </row>
    <row r="1264" spans="1:59" x14ac:dyDescent="0.35">
      <c r="A1264" s="98" t="s">
        <v>9857</v>
      </c>
      <c r="B1264" s="17">
        <v>45498.669409722221</v>
      </c>
      <c r="C1264" t="s">
        <v>4005</v>
      </c>
      <c r="D1264" t="s">
        <v>9825</v>
      </c>
      <c r="E1264" t="s">
        <v>2374</v>
      </c>
      <c r="F1264" t="s">
        <v>6334</v>
      </c>
      <c r="G1264" t="s">
        <v>1245</v>
      </c>
      <c r="H1264" s="115">
        <v>2017</v>
      </c>
      <c r="I1264" t="s">
        <v>6214</v>
      </c>
      <c r="J1264" t="s">
        <v>6215</v>
      </c>
      <c r="K1264" t="s">
        <v>6216</v>
      </c>
      <c r="L1264" t="s">
        <v>6215</v>
      </c>
      <c r="M1264" t="s">
        <v>6267</v>
      </c>
      <c r="O1264" t="s">
        <v>6215</v>
      </c>
      <c r="S1264" s="107">
        <v>170</v>
      </c>
      <c r="T1264" s="98" t="s">
        <v>6215</v>
      </c>
      <c r="U1264" t="s">
        <v>7390</v>
      </c>
      <c r="V1264" t="s">
        <v>6215</v>
      </c>
      <c r="W1264" t="s">
        <v>6219</v>
      </c>
      <c r="Y1264" s="98">
        <v>3</v>
      </c>
      <c r="Z1264" s="98">
        <v>6</v>
      </c>
      <c r="AA1264" s="98">
        <v>2</v>
      </c>
      <c r="AB1264" s="98">
        <f>Y1264+Z1264+AA1264</f>
        <v>11</v>
      </c>
      <c r="AC1264" t="s">
        <v>6220</v>
      </c>
      <c r="AD1264" t="s">
        <v>8431</v>
      </c>
      <c r="AF1264" s="12">
        <v>3</v>
      </c>
      <c r="AG1264" s="12">
        <v>3</v>
      </c>
      <c r="AH1264" s="12">
        <f>AF1264+AG1264</f>
        <v>6</v>
      </c>
      <c r="AJ1264" s="238">
        <v>15000</v>
      </c>
      <c r="AK1264" s="238">
        <v>9000</v>
      </c>
      <c r="AL1264" t="s">
        <v>8251</v>
      </c>
      <c r="AM1264" t="s">
        <v>6215</v>
      </c>
      <c r="AN1264" t="s">
        <v>6262</v>
      </c>
      <c r="AP1264" s="238">
        <v>4500</v>
      </c>
      <c r="AQ1264" s="113">
        <f t="shared" si="61"/>
        <v>104.46143167874165</v>
      </c>
      <c r="AR1264" s="238">
        <v>13000</v>
      </c>
      <c r="AS1264" s="141" t="s">
        <v>6223</v>
      </c>
      <c r="AT1264" s="238">
        <v>1000</v>
      </c>
      <c r="AU1264" s="238">
        <v>50000</v>
      </c>
      <c r="AV1264" s="238">
        <v>100000</v>
      </c>
      <c r="AX1264" t="s">
        <v>6215</v>
      </c>
      <c r="AY1264" t="s">
        <v>6215</v>
      </c>
      <c r="AZ1264" t="s">
        <v>6215</v>
      </c>
      <c r="BA1264" t="s">
        <v>6215</v>
      </c>
      <c r="BB1264" t="s">
        <v>6215</v>
      </c>
      <c r="BC1264" t="s">
        <v>9826</v>
      </c>
      <c r="BD1264" t="s">
        <v>9827</v>
      </c>
      <c r="BE1264" t="s">
        <v>6218</v>
      </c>
      <c r="BF1264" t="s">
        <v>9828</v>
      </c>
    </row>
    <row r="1265" spans="1:59" x14ac:dyDescent="0.35">
      <c r="A1265" s="98" t="s">
        <v>11675</v>
      </c>
      <c r="B1265" s="117">
        <v>45925</v>
      </c>
      <c r="C1265" s="154" t="s">
        <v>6048</v>
      </c>
      <c r="D1265" s="154" t="s">
        <v>11737</v>
      </c>
      <c r="E1265" s="131" t="s">
        <v>83</v>
      </c>
      <c r="F1265" s="154" t="s">
        <v>6286</v>
      </c>
      <c r="G1265" s="154" t="s">
        <v>1248</v>
      </c>
      <c r="H1265" s="115">
        <v>2020</v>
      </c>
      <c r="I1265" s="154" t="s">
        <v>6214</v>
      </c>
      <c r="J1265" s="154" t="s">
        <v>6215</v>
      </c>
      <c r="K1265" s="154" t="s">
        <v>6216</v>
      </c>
      <c r="L1265" s="154" t="s">
        <v>6215</v>
      </c>
      <c r="M1265" s="154" t="s">
        <v>6267</v>
      </c>
      <c r="O1265" s="154" t="s">
        <v>6215</v>
      </c>
      <c r="Q1265" s="129">
        <v>123</v>
      </c>
      <c r="R1265" s="129">
        <v>123</v>
      </c>
      <c r="S1265" s="129">
        <v>246</v>
      </c>
      <c r="T1265" s="154" t="s">
        <v>6215</v>
      </c>
      <c r="U1265" s="154" t="s">
        <v>7390</v>
      </c>
      <c r="V1265" s="154" t="s">
        <v>6215</v>
      </c>
      <c r="W1265" s="154" t="s">
        <v>6219</v>
      </c>
      <c r="Y1265" s="98">
        <v>3</v>
      </c>
      <c r="Z1265" s="98">
        <v>3</v>
      </c>
      <c r="AA1265" s="98">
        <v>2</v>
      </c>
      <c r="AB1265" s="98">
        <v>8</v>
      </c>
      <c r="AC1265" s="154" t="s">
        <v>6757</v>
      </c>
      <c r="AD1265" s="154" t="s">
        <v>11738</v>
      </c>
      <c r="AF1265" s="12">
        <v>10</v>
      </c>
      <c r="AG1265" s="12">
        <v>6</v>
      </c>
      <c r="AH1265" s="12">
        <v>16</v>
      </c>
      <c r="AJ1265" s="355">
        <v>30000</v>
      </c>
      <c r="AK1265" s="355">
        <v>15000</v>
      </c>
      <c r="AL1265" s="98" t="s">
        <v>8363</v>
      </c>
      <c r="AM1265" s="98" t="s">
        <v>6215</v>
      </c>
      <c r="AN1265" s="98" t="s">
        <v>6233</v>
      </c>
      <c r="AP1265" s="264">
        <v>15000</v>
      </c>
      <c r="AQ1265" s="113">
        <f>(AP1265*3)/129.2404</f>
        <v>348.18833739295144</v>
      </c>
      <c r="AR1265" s="113">
        <v>17000</v>
      </c>
      <c r="AS1265" s="154" t="s">
        <v>11447</v>
      </c>
      <c r="AT1265" s="356">
        <v>10000</v>
      </c>
      <c r="AU1265" s="356">
        <v>1500000</v>
      </c>
      <c r="AV1265" s="356">
        <v>1000000</v>
      </c>
      <c r="AX1265" s="154" t="s">
        <v>6215</v>
      </c>
      <c r="AY1265" s="154" t="s">
        <v>6215</v>
      </c>
      <c r="AZ1265" s="154" t="s">
        <v>6215</v>
      </c>
      <c r="BA1265" s="154" t="s">
        <v>6215</v>
      </c>
      <c r="BB1265" s="154" t="s">
        <v>6215</v>
      </c>
      <c r="BC1265" s="154" t="s">
        <v>10704</v>
      </c>
      <c r="BD1265" s="154" t="s">
        <v>11739</v>
      </c>
      <c r="BE1265" s="154" t="s">
        <v>6215</v>
      </c>
      <c r="BF1265" s="154" t="s">
        <v>10706</v>
      </c>
    </row>
    <row r="1266" spans="1:59" x14ac:dyDescent="0.35">
      <c r="A1266" s="98" t="s">
        <v>9249</v>
      </c>
      <c r="B1266" s="17">
        <v>45442.748055555552</v>
      </c>
      <c r="C1266" t="s">
        <v>1582</v>
      </c>
      <c r="D1266" t="s">
        <v>6229</v>
      </c>
      <c r="E1266" s="141" t="s">
        <v>14</v>
      </c>
      <c r="F1266" t="s">
        <v>6213</v>
      </c>
      <c r="G1266" t="s">
        <v>1245</v>
      </c>
      <c r="H1266" s="115">
        <v>2010</v>
      </c>
      <c r="I1266" t="s">
        <v>6230</v>
      </c>
      <c r="J1266" t="s">
        <v>6215</v>
      </c>
      <c r="K1266" t="s">
        <v>6216</v>
      </c>
      <c r="L1266" t="s">
        <v>6215</v>
      </c>
      <c r="M1266" t="s">
        <v>6217</v>
      </c>
      <c r="N1266"/>
      <c r="O1266" t="s">
        <v>6215</v>
      </c>
      <c r="Q1266" s="107">
        <v>150</v>
      </c>
      <c r="R1266" s="107">
        <v>170</v>
      </c>
      <c r="S1266" s="107">
        <v>320</v>
      </c>
      <c r="T1266" s="98" t="s">
        <v>6215</v>
      </c>
      <c r="U1266" t="s">
        <v>8150</v>
      </c>
      <c r="V1266" t="s">
        <v>6218</v>
      </c>
      <c r="W1266" t="s">
        <v>6219</v>
      </c>
      <c r="Y1266" s="98">
        <v>2</v>
      </c>
      <c r="Z1266" s="98">
        <v>2</v>
      </c>
      <c r="AA1266" s="98">
        <v>1</v>
      </c>
      <c r="AB1266" s="98">
        <f>Y1266+Z1266+AA1266</f>
        <v>5</v>
      </c>
      <c r="AC1266" t="s">
        <v>6220</v>
      </c>
      <c r="AD1266" t="s">
        <v>9247</v>
      </c>
      <c r="AF1266" s="12">
        <v>7</v>
      </c>
      <c r="AG1266" s="12">
        <v>7</v>
      </c>
      <c r="AH1266" s="12">
        <f>AF1266+AG1266</f>
        <v>14</v>
      </c>
      <c r="AJ1266" s="238">
        <v>12000</v>
      </c>
      <c r="AK1266" s="238">
        <v>10000</v>
      </c>
      <c r="AL1266" t="s">
        <v>8267</v>
      </c>
      <c r="AM1266" t="s">
        <v>6215</v>
      </c>
      <c r="AN1266" t="s">
        <v>6262</v>
      </c>
      <c r="AP1266" s="113">
        <v>4000</v>
      </c>
      <c r="AQ1266" s="113">
        <f>(AP1266*3)/129.2343</f>
        <v>92.85460593665924</v>
      </c>
      <c r="AR1266" s="113">
        <v>5500</v>
      </c>
      <c r="AS1266" s="141" t="s">
        <v>6223</v>
      </c>
      <c r="AT1266" s="306">
        <v>170000</v>
      </c>
      <c r="AU1266" s="238">
        <v>150000</v>
      </c>
      <c r="AV1266" s="238">
        <v>100000</v>
      </c>
      <c r="AX1266" t="s">
        <v>6215</v>
      </c>
      <c r="AY1266" t="s">
        <v>6215</v>
      </c>
      <c r="AZ1266" t="s">
        <v>6215</v>
      </c>
      <c r="BA1266" t="s">
        <v>6215</v>
      </c>
      <c r="BB1266" t="s">
        <v>6218</v>
      </c>
      <c r="BC1266" t="s">
        <v>9248</v>
      </c>
      <c r="BD1266" t="s">
        <v>7349</v>
      </c>
      <c r="BE1266" t="s">
        <v>6218</v>
      </c>
      <c r="BF1266" t="s">
        <v>9072</v>
      </c>
    </row>
    <row r="1267" spans="1:59" x14ac:dyDescent="0.35">
      <c r="A1267" s="98" t="s">
        <v>8703</v>
      </c>
      <c r="B1267" s="17">
        <v>45345.720578703702</v>
      </c>
      <c r="C1267" s="98" t="s">
        <v>2650</v>
      </c>
      <c r="D1267" s="98" t="s">
        <v>8807</v>
      </c>
      <c r="E1267" s="98" t="s">
        <v>420</v>
      </c>
      <c r="F1267" s="98" t="s">
        <v>6293</v>
      </c>
      <c r="G1267" s="98" t="s">
        <v>1245</v>
      </c>
      <c r="H1267" s="115">
        <v>2008</v>
      </c>
      <c r="I1267" s="98" t="s">
        <v>6294</v>
      </c>
      <c r="J1267" s="98" t="s">
        <v>6215</v>
      </c>
      <c r="K1267" s="98" t="s">
        <v>6216</v>
      </c>
      <c r="L1267" s="98" t="s">
        <v>6215</v>
      </c>
      <c r="M1267" s="98" t="s">
        <v>6267</v>
      </c>
      <c r="O1267" s="98" t="s">
        <v>6215</v>
      </c>
      <c r="S1267" s="107">
        <v>601</v>
      </c>
      <c r="T1267" s="98" t="s">
        <v>6215</v>
      </c>
      <c r="U1267" s="98" t="s">
        <v>7390</v>
      </c>
      <c r="V1267" s="98" t="s">
        <v>6215</v>
      </c>
      <c r="W1267" s="98" t="s">
        <v>6296</v>
      </c>
      <c r="Y1267" s="98">
        <v>9</v>
      </c>
      <c r="Z1267" s="98">
        <v>12</v>
      </c>
      <c r="AA1267" s="98">
        <v>0</v>
      </c>
      <c r="AB1267" s="98">
        <f>SUM(Y1267:AA1267)</f>
        <v>21</v>
      </c>
      <c r="AC1267" s="98" t="s">
        <v>6757</v>
      </c>
      <c r="AD1267" s="98" t="s">
        <v>8808</v>
      </c>
      <c r="AF1267" s="12">
        <v>12</v>
      </c>
      <c r="AG1267" s="12">
        <v>7</v>
      </c>
      <c r="AH1267" s="12">
        <f>SUM(AF1267:AG1267)</f>
        <v>19</v>
      </c>
      <c r="AJ1267" s="18">
        <v>18000</v>
      </c>
      <c r="AK1267" s="18">
        <v>8000</v>
      </c>
      <c r="AL1267" s="98" t="s">
        <v>7392</v>
      </c>
      <c r="AM1267" s="98" t="s">
        <v>6215</v>
      </c>
      <c r="AN1267" s="98" t="s">
        <v>6262</v>
      </c>
      <c r="AP1267" s="149">
        <v>3500</v>
      </c>
      <c r="AQ1267" s="113">
        <f>(AP1267*3)/129.2343</f>
        <v>81.247780194576833</v>
      </c>
      <c r="AR1267" s="18">
        <v>10000</v>
      </c>
      <c r="AS1267" s="141" t="s">
        <v>6223</v>
      </c>
      <c r="AT1267" s="96">
        <v>4500</v>
      </c>
      <c r="AU1267" s="18">
        <v>500000</v>
      </c>
      <c r="AV1267" s="18">
        <v>250000</v>
      </c>
      <c r="AX1267" s="98" t="s">
        <v>6215</v>
      </c>
      <c r="AY1267" s="98" t="s">
        <v>6215</v>
      </c>
      <c r="AZ1267" s="98" t="s">
        <v>6215</v>
      </c>
      <c r="BA1267" s="98" t="s">
        <v>6215</v>
      </c>
      <c r="BB1267" s="98" t="s">
        <v>6218</v>
      </c>
      <c r="BC1267" s="98" t="s">
        <v>6299</v>
      </c>
      <c r="BD1267" s="98" t="s">
        <v>6299</v>
      </c>
      <c r="BE1267" s="98" t="s">
        <v>6218</v>
      </c>
      <c r="BF1267" s="98" t="s">
        <v>6235</v>
      </c>
      <c r="BG1267" s="98" t="s">
        <v>8809</v>
      </c>
    </row>
    <row r="1268" spans="1:59" x14ac:dyDescent="0.35">
      <c r="A1268" s="98" t="s">
        <v>10486</v>
      </c>
      <c r="B1268" s="17">
        <v>45626.621921296297</v>
      </c>
      <c r="C1268" s="154" t="s">
        <v>3884</v>
      </c>
      <c r="D1268" s="154" t="s">
        <v>10653</v>
      </c>
      <c r="E1268" s="244" t="s">
        <v>14</v>
      </c>
      <c r="F1268" s="154" t="s">
        <v>6213</v>
      </c>
      <c r="G1268" s="154" t="s">
        <v>1245</v>
      </c>
      <c r="H1268" s="115">
        <v>2010</v>
      </c>
      <c r="I1268" s="154" t="s">
        <v>6214</v>
      </c>
      <c r="J1268" s="154" t="s">
        <v>6215</v>
      </c>
      <c r="K1268" s="154" t="s">
        <v>6216</v>
      </c>
      <c r="L1268" s="154" t="s">
        <v>6215</v>
      </c>
      <c r="M1268" s="154" t="s">
        <v>6217</v>
      </c>
      <c r="O1268" s="154" t="s">
        <v>6218</v>
      </c>
      <c r="Q1268" s="243">
        <v>80</v>
      </c>
      <c r="R1268" s="243">
        <v>106</v>
      </c>
      <c r="S1268" s="243">
        <f>Q1268+R1268</f>
        <v>186</v>
      </c>
      <c r="T1268" s="154" t="s">
        <v>6215</v>
      </c>
      <c r="U1268" s="154" t="s">
        <v>8150</v>
      </c>
      <c r="V1268" s="154" t="s">
        <v>6215</v>
      </c>
      <c r="W1268" s="154" t="s">
        <v>6219</v>
      </c>
      <c r="Y1268" s="244">
        <v>2</v>
      </c>
      <c r="Z1268" s="244">
        <v>4</v>
      </c>
      <c r="AA1268" s="244">
        <v>1</v>
      </c>
      <c r="AB1268" s="98">
        <f>SUM(Y1268:AA1268)</f>
        <v>7</v>
      </c>
      <c r="AC1268" s="154" t="s">
        <v>6220</v>
      </c>
      <c r="AD1268" s="154" t="s">
        <v>8779</v>
      </c>
      <c r="AF1268" s="315">
        <v>3</v>
      </c>
      <c r="AG1268" s="315">
        <v>9</v>
      </c>
      <c r="AH1268" s="12">
        <f>SUM(AF1268:AG1268)</f>
        <v>12</v>
      </c>
      <c r="AJ1268" s="316">
        <v>21000</v>
      </c>
      <c r="AK1268" s="316">
        <v>10000</v>
      </c>
      <c r="AL1268" s="154" t="s">
        <v>7392</v>
      </c>
      <c r="AM1268" s="154" t="s">
        <v>6215</v>
      </c>
      <c r="AN1268" s="154" t="s">
        <v>6262</v>
      </c>
      <c r="AP1268" s="316">
        <v>2500</v>
      </c>
      <c r="AQ1268" s="113">
        <f>(AP1268*3)/129.2343</f>
        <v>58.034128710412027</v>
      </c>
      <c r="AR1268" s="316">
        <v>7500</v>
      </c>
      <c r="AS1268" s="141" t="s">
        <v>6223</v>
      </c>
      <c r="AT1268" s="316">
        <v>2000</v>
      </c>
      <c r="AU1268" s="316">
        <v>310000</v>
      </c>
      <c r="AV1268" s="316">
        <v>200000</v>
      </c>
      <c r="AX1268" s="154" t="s">
        <v>6215</v>
      </c>
      <c r="AY1268" s="154" t="s">
        <v>6215</v>
      </c>
      <c r="AZ1268" s="154" t="s">
        <v>6215</v>
      </c>
      <c r="BA1268" s="154" t="s">
        <v>6215</v>
      </c>
      <c r="BB1268" s="154" t="s">
        <v>6215</v>
      </c>
      <c r="BC1268" s="154" t="s">
        <v>8865</v>
      </c>
      <c r="BD1268" s="154" t="s">
        <v>9691</v>
      </c>
      <c r="BE1268" s="154" t="s">
        <v>6218</v>
      </c>
      <c r="BF1268" s="154" t="s">
        <v>9939</v>
      </c>
    </row>
    <row r="1269" spans="1:59" x14ac:dyDescent="0.35">
      <c r="A1269" s="98" t="s">
        <v>11649</v>
      </c>
      <c r="B1269" s="117">
        <v>45881.717546296299</v>
      </c>
      <c r="C1269" s="154" t="s">
        <v>5935</v>
      </c>
      <c r="D1269" s="154" t="s">
        <v>11669</v>
      </c>
      <c r="E1269" t="s">
        <v>355</v>
      </c>
      <c r="F1269" s="154" t="s">
        <v>6213</v>
      </c>
      <c r="G1269" s="154" t="s">
        <v>1248</v>
      </c>
      <c r="H1269" s="115">
        <v>2013</v>
      </c>
      <c r="I1269" s="154" t="s">
        <v>6214</v>
      </c>
      <c r="J1269" s="154" t="s">
        <v>6215</v>
      </c>
      <c r="K1269" s="154" t="s">
        <v>6216</v>
      </c>
      <c r="L1269" s="154" t="s">
        <v>6215</v>
      </c>
      <c r="M1269" s="154" t="s">
        <v>6217</v>
      </c>
      <c r="O1269" s="154" t="s">
        <v>6215</v>
      </c>
      <c r="Q1269" s="129">
        <v>82.398249452954047</v>
      </c>
      <c r="R1269" s="129">
        <v>97.601750547045953</v>
      </c>
      <c r="S1269" s="107">
        <v>180</v>
      </c>
      <c r="T1269" s="154" t="s">
        <v>6215</v>
      </c>
      <c r="U1269" s="154" t="s">
        <v>7390</v>
      </c>
      <c r="V1269" s="154" t="s">
        <v>6218</v>
      </c>
      <c r="W1269" s="154" t="s">
        <v>6231</v>
      </c>
      <c r="Y1269" s="244">
        <v>3</v>
      </c>
      <c r="Z1269" s="244">
        <v>4</v>
      </c>
      <c r="AA1269" s="244">
        <v>2</v>
      </c>
      <c r="AB1269" s="244">
        <v>9</v>
      </c>
      <c r="AC1269" s="154" t="s">
        <v>6220</v>
      </c>
      <c r="AD1269" s="154" t="s">
        <v>8402</v>
      </c>
      <c r="AF1269" s="154">
        <v>4</v>
      </c>
      <c r="AG1269" s="154">
        <v>6</v>
      </c>
      <c r="AH1269" s="154">
        <v>10</v>
      </c>
      <c r="AJ1269" s="154">
        <v>16000</v>
      </c>
      <c r="AK1269" s="154">
        <v>10000</v>
      </c>
      <c r="AL1269" s="154" t="s">
        <v>8267</v>
      </c>
      <c r="AM1269" s="154" t="s">
        <v>6215</v>
      </c>
      <c r="AN1269" s="154" t="s">
        <v>6233</v>
      </c>
      <c r="AP1269" s="154">
        <v>18000</v>
      </c>
      <c r="AQ1269" s="113">
        <f>(AP1269*3)/129.2424</f>
        <v>417.81953909862398</v>
      </c>
      <c r="AR1269" s="154">
        <v>25000</v>
      </c>
      <c r="AS1269" s="154" t="s">
        <v>6223</v>
      </c>
      <c r="AT1269" s="154">
        <v>9000</v>
      </c>
      <c r="AU1269" s="154">
        <v>400000</v>
      </c>
      <c r="AV1269" s="154">
        <v>140000</v>
      </c>
      <c r="AW1269" s="154"/>
      <c r="AX1269" s="154" t="s">
        <v>6215</v>
      </c>
      <c r="AY1269" s="154" t="s">
        <v>6215</v>
      </c>
      <c r="AZ1269" s="154" t="s">
        <v>6218</v>
      </c>
      <c r="BA1269" s="154" t="s">
        <v>6215</v>
      </c>
      <c r="BB1269" s="154" t="s">
        <v>6215</v>
      </c>
      <c r="BC1269" s="154" t="s">
        <v>9678</v>
      </c>
      <c r="BD1269" s="154" t="s">
        <v>6774</v>
      </c>
      <c r="BE1269" s="154" t="s">
        <v>6218</v>
      </c>
      <c r="BF1269" s="154" t="s">
        <v>6845</v>
      </c>
    </row>
    <row r="1270" spans="1:59" x14ac:dyDescent="0.35">
      <c r="A1270" s="98" t="s">
        <v>7854</v>
      </c>
      <c r="B1270" s="17">
        <v>45140</v>
      </c>
      <c r="C1270" s="98" t="s">
        <v>967</v>
      </c>
      <c r="D1270" s="98" t="s">
        <v>7647</v>
      </c>
      <c r="E1270" s="141" t="s">
        <v>809</v>
      </c>
      <c r="F1270" s="98" t="s">
        <v>6286</v>
      </c>
      <c r="G1270" s="98" t="s">
        <v>1245</v>
      </c>
      <c r="H1270" s="115">
        <v>2009</v>
      </c>
      <c r="I1270" s="98" t="s">
        <v>6230</v>
      </c>
      <c r="J1270" s="98" t="s">
        <v>6215</v>
      </c>
      <c r="K1270" s="98" t="s">
        <v>6216</v>
      </c>
      <c r="L1270" s="98" t="s">
        <v>6218</v>
      </c>
      <c r="M1270" s="98" t="s">
        <v>6231</v>
      </c>
      <c r="O1270" s="98" t="s">
        <v>6218</v>
      </c>
      <c r="S1270" s="107">
        <v>110</v>
      </c>
      <c r="T1270" s="98" t="s">
        <v>6215</v>
      </c>
      <c r="V1270" s="98" t="s">
        <v>6215</v>
      </c>
      <c r="W1270" s="98" t="s">
        <v>6268</v>
      </c>
      <c r="AB1270" s="98">
        <v>3</v>
      </c>
      <c r="AC1270" s="98" t="s">
        <v>6254</v>
      </c>
      <c r="AD1270" s="98" t="s">
        <v>7648</v>
      </c>
      <c r="AJ1270" s="18"/>
      <c r="AK1270" s="18"/>
      <c r="AM1270" s="98" t="s">
        <v>6215</v>
      </c>
      <c r="AN1270" s="98" t="s">
        <v>6262</v>
      </c>
      <c r="AP1270" s="264">
        <v>6800</v>
      </c>
      <c r="AQ1270" s="113">
        <f>(AP1270*3)/129.2343</f>
        <v>157.85283009232072</v>
      </c>
      <c r="AR1270" s="18">
        <v>12700</v>
      </c>
      <c r="AS1270" s="141" t="s">
        <v>6223</v>
      </c>
      <c r="AT1270" s="96"/>
      <c r="AU1270" s="18"/>
      <c r="AV1270" s="18"/>
      <c r="AX1270" s="98" t="s">
        <v>6215</v>
      </c>
      <c r="AY1270" s="98" t="s">
        <v>6215</v>
      </c>
      <c r="AZ1270" s="98" t="s">
        <v>6215</v>
      </c>
      <c r="BA1270" s="98" t="s">
        <v>6215</v>
      </c>
      <c r="BB1270" s="98" t="s">
        <v>6215</v>
      </c>
      <c r="BD1270" s="98" t="s">
        <v>7649</v>
      </c>
      <c r="BF1270" s="98" t="s">
        <v>6271</v>
      </c>
      <c r="BG1270" s="98" t="s">
        <v>7650</v>
      </c>
    </row>
    <row r="1271" spans="1:59" x14ac:dyDescent="0.35">
      <c r="A1271" s="98" t="s">
        <v>11630</v>
      </c>
      <c r="B1271" s="117">
        <v>45855.87704861111</v>
      </c>
      <c r="C1271" s="154" t="s">
        <v>5820</v>
      </c>
      <c r="D1271" s="154" t="s">
        <v>11613</v>
      </c>
      <c r="E1271" t="s">
        <v>456</v>
      </c>
      <c r="F1271" s="154" t="s">
        <v>6870</v>
      </c>
      <c r="G1271" s="154" t="s">
        <v>1248</v>
      </c>
      <c r="H1271" s="115">
        <v>2006</v>
      </c>
      <c r="I1271" s="154" t="s">
        <v>6214</v>
      </c>
      <c r="J1271" s="154" t="s">
        <v>6215</v>
      </c>
      <c r="K1271" s="154" t="s">
        <v>6216</v>
      </c>
      <c r="L1271" s="154" t="s">
        <v>6215</v>
      </c>
      <c r="M1271" s="154" t="s">
        <v>6217</v>
      </c>
      <c r="O1271" s="154" t="s">
        <v>6215</v>
      </c>
      <c r="Q1271" s="129">
        <v>329.51768500000003</v>
      </c>
      <c r="R1271" s="129">
        <v>370.48231511254022</v>
      </c>
      <c r="S1271" s="129">
        <v>700.00000011254019</v>
      </c>
      <c r="T1271" s="154" t="s">
        <v>6215</v>
      </c>
      <c r="U1271" s="154" t="s">
        <v>7390</v>
      </c>
      <c r="V1271" s="154" t="s">
        <v>6215</v>
      </c>
      <c r="W1271" s="154" t="s">
        <v>6219</v>
      </c>
      <c r="Y1271" s="154" t="s">
        <v>8536</v>
      </c>
      <c r="Z1271" s="154" t="s">
        <v>11614</v>
      </c>
      <c r="AA1271" s="154" t="s">
        <v>6992</v>
      </c>
      <c r="AB1271" s="154" t="s">
        <v>11615</v>
      </c>
      <c r="AC1271" s="154" t="s">
        <v>6246</v>
      </c>
      <c r="AD1271" s="154" t="s">
        <v>6695</v>
      </c>
      <c r="AF1271" s="154">
        <v>4</v>
      </c>
      <c r="AG1271" s="154">
        <v>18</v>
      </c>
      <c r="AH1271" s="154">
        <v>22</v>
      </c>
      <c r="AJ1271" s="154">
        <v>25000</v>
      </c>
      <c r="AK1271" s="154">
        <v>7000</v>
      </c>
      <c r="AL1271" s="154" t="s">
        <v>8363</v>
      </c>
      <c r="AM1271" s="154" t="s">
        <v>6215</v>
      </c>
      <c r="AN1271" s="154" t="s">
        <v>6262</v>
      </c>
      <c r="AP1271" s="354">
        <v>18300</v>
      </c>
      <c r="AQ1271" s="113">
        <f>(AP1271*3)/129.2394</f>
        <v>424.79305846359551</v>
      </c>
      <c r="AR1271" s="354">
        <v>28200</v>
      </c>
      <c r="AS1271" s="154" t="s">
        <v>6223</v>
      </c>
      <c r="AT1271" s="154">
        <v>12000</v>
      </c>
      <c r="AU1271" s="154">
        <v>2500000</v>
      </c>
      <c r="AV1271" s="154">
        <v>1000000</v>
      </c>
      <c r="AX1271" s="154" t="s">
        <v>6215</v>
      </c>
      <c r="AY1271" s="154" t="s">
        <v>6215</v>
      </c>
      <c r="AZ1271" s="154" t="s">
        <v>6215</v>
      </c>
      <c r="BA1271" s="154" t="s">
        <v>6215</v>
      </c>
      <c r="BB1271" s="154" t="s">
        <v>6215</v>
      </c>
      <c r="BC1271" s="154" t="s">
        <v>11616</v>
      </c>
      <c r="BD1271" s="154" t="s">
        <v>6774</v>
      </c>
      <c r="BE1271" s="154" t="s">
        <v>6218</v>
      </c>
      <c r="BF1271" s="154" t="s">
        <v>7311</v>
      </c>
    </row>
    <row r="1272" spans="1:59" x14ac:dyDescent="0.35">
      <c r="A1272" s="98" t="s">
        <v>9313</v>
      </c>
      <c r="B1272" s="17">
        <v>45463.543854166666</v>
      </c>
      <c r="C1272" t="s">
        <v>2465</v>
      </c>
      <c r="D1272" t="s">
        <v>9418</v>
      </c>
      <c r="E1272" s="98" t="s">
        <v>306</v>
      </c>
      <c r="F1272" t="s">
        <v>6334</v>
      </c>
      <c r="G1272" t="s">
        <v>1248</v>
      </c>
      <c r="H1272" s="115">
        <v>2014</v>
      </c>
      <c r="I1272" t="s">
        <v>6230</v>
      </c>
      <c r="J1272" t="s">
        <v>6215</v>
      </c>
      <c r="K1272" t="s">
        <v>6216</v>
      </c>
      <c r="L1272" t="s">
        <v>6215</v>
      </c>
      <c r="M1272" t="s">
        <v>6231</v>
      </c>
      <c r="O1272" t="s">
        <v>6215</v>
      </c>
      <c r="P1272"/>
      <c r="S1272" s="107">
        <v>160</v>
      </c>
      <c r="T1272" s="98" t="s">
        <v>6215</v>
      </c>
      <c r="U1272" t="s">
        <v>7390</v>
      </c>
      <c r="V1272" t="s">
        <v>6218</v>
      </c>
      <c r="W1272" t="s">
        <v>6268</v>
      </c>
      <c r="Y1272" s="98">
        <v>2</v>
      </c>
      <c r="Z1272" s="98">
        <v>3</v>
      </c>
      <c r="AA1272" s="98">
        <v>2</v>
      </c>
      <c r="AB1272" s="98">
        <f>SUM(Y1272:AA1272)</f>
        <v>7</v>
      </c>
      <c r="AC1272" t="s">
        <v>6220</v>
      </c>
      <c r="AD1272" t="s">
        <v>8812</v>
      </c>
      <c r="AF1272" s="12">
        <v>2</v>
      </c>
      <c r="AG1272" s="12">
        <v>7</v>
      </c>
      <c r="AH1272" s="12">
        <f>AF1272+AG1272</f>
        <v>9</v>
      </c>
      <c r="AJ1272" s="238">
        <v>10000</v>
      </c>
      <c r="AK1272" s="238">
        <v>6000</v>
      </c>
      <c r="AL1272" t="s">
        <v>8267</v>
      </c>
      <c r="AM1272" t="s">
        <v>6215</v>
      </c>
      <c r="AN1272" t="s">
        <v>6262</v>
      </c>
      <c r="AP1272" s="238">
        <v>5200</v>
      </c>
      <c r="AQ1272" s="113">
        <f t="shared" ref="AQ1272:AQ1284" si="62">(AP1272*3)/129.2343</f>
        <v>120.71098771765701</v>
      </c>
      <c r="AR1272" s="238">
        <v>8200</v>
      </c>
      <c r="AS1272" s="141" t="s">
        <v>6223</v>
      </c>
      <c r="AT1272" s="282">
        <v>30000</v>
      </c>
      <c r="AU1272" s="283">
        <v>120000</v>
      </c>
      <c r="AV1272" s="283">
        <v>70000</v>
      </c>
      <c r="AX1272" t="s">
        <v>6215</v>
      </c>
      <c r="AY1272" t="s">
        <v>6215</v>
      </c>
      <c r="AZ1272" t="s">
        <v>6215</v>
      </c>
      <c r="BA1272" t="s">
        <v>6215</v>
      </c>
      <c r="BB1272" t="s">
        <v>6215</v>
      </c>
      <c r="BC1272" t="s">
        <v>9419</v>
      </c>
      <c r="BD1272" t="s">
        <v>9420</v>
      </c>
      <c r="BE1272" t="s">
        <v>6218</v>
      </c>
      <c r="BF1272" t="s">
        <v>9072</v>
      </c>
    </row>
    <row r="1273" spans="1:59" x14ac:dyDescent="0.35">
      <c r="A1273" s="98" t="s">
        <v>11075</v>
      </c>
      <c r="B1273" s="117">
        <v>45737.629282407404</v>
      </c>
      <c r="C1273" s="131" t="s">
        <v>6107</v>
      </c>
      <c r="D1273" s="154" t="s">
        <v>10552</v>
      </c>
      <c r="E1273" s="98" t="s">
        <v>32</v>
      </c>
      <c r="F1273" s="154" t="s">
        <v>6213</v>
      </c>
      <c r="G1273" s="154" t="s">
        <v>1245</v>
      </c>
      <c r="H1273" s="115">
        <v>2021</v>
      </c>
      <c r="I1273" s="154" t="s">
        <v>6214</v>
      </c>
      <c r="J1273" s="154" t="s">
        <v>6215</v>
      </c>
      <c r="K1273" s="154" t="s">
        <v>6216</v>
      </c>
      <c r="L1273" s="154" t="s">
        <v>6215</v>
      </c>
      <c r="M1273" s="154" t="s">
        <v>6217</v>
      </c>
      <c r="O1273" s="154" t="s">
        <v>6215</v>
      </c>
      <c r="Q1273" s="107">
        <v>37</v>
      </c>
      <c r="R1273" s="107">
        <v>30</v>
      </c>
      <c r="S1273" s="107">
        <v>67</v>
      </c>
      <c r="T1273" s="154" t="s">
        <v>6215</v>
      </c>
      <c r="U1273" s="154" t="s">
        <v>7390</v>
      </c>
      <c r="V1273" s="154" t="s">
        <v>6215</v>
      </c>
      <c r="W1273" s="154" t="s">
        <v>6219</v>
      </c>
      <c r="Y1273" s="98">
        <v>1</v>
      </c>
      <c r="Z1273" s="98">
        <v>1</v>
      </c>
      <c r="AA1273" s="98">
        <v>1</v>
      </c>
      <c r="AB1273" s="98">
        <f>Y1273+Z1273+AA1273</f>
        <v>3</v>
      </c>
      <c r="AC1273" s="154" t="s">
        <v>6220</v>
      </c>
      <c r="AD1273" s="154" t="s">
        <v>9860</v>
      </c>
      <c r="AF1273" s="315">
        <v>1</v>
      </c>
      <c r="AG1273" s="315">
        <v>4</v>
      </c>
      <c r="AH1273" s="12">
        <f>SUM(AF1273:AG1273)</f>
        <v>5</v>
      </c>
      <c r="AJ1273" s="316">
        <v>8000</v>
      </c>
      <c r="AK1273" s="316">
        <v>6000</v>
      </c>
      <c r="AL1273" s="154" t="s">
        <v>8267</v>
      </c>
      <c r="AM1273" s="154" t="s">
        <v>6215</v>
      </c>
      <c r="AN1273" s="154" t="s">
        <v>6262</v>
      </c>
      <c r="AP1273" s="316">
        <v>2500</v>
      </c>
      <c r="AQ1273" s="113">
        <f t="shared" si="62"/>
        <v>58.034128710412027</v>
      </c>
      <c r="AR1273" s="316">
        <v>3000</v>
      </c>
      <c r="AS1273" s="141" t="s">
        <v>6223</v>
      </c>
      <c r="AT1273" s="316">
        <v>80000</v>
      </c>
      <c r="AU1273" s="316">
        <v>55000</v>
      </c>
      <c r="AV1273" s="316">
        <v>42000</v>
      </c>
      <c r="AX1273" s="154" t="s">
        <v>6215</v>
      </c>
      <c r="AY1273" s="154" t="s">
        <v>6215</v>
      </c>
      <c r="AZ1273" s="154" t="s">
        <v>6215</v>
      </c>
      <c r="BA1273" s="154" t="s">
        <v>6215</v>
      </c>
      <c r="BB1273" s="154" t="s">
        <v>6215</v>
      </c>
      <c r="BC1273" s="154" t="s">
        <v>8784</v>
      </c>
      <c r="BD1273" s="154" t="s">
        <v>6774</v>
      </c>
      <c r="BE1273" s="154" t="s">
        <v>6218</v>
      </c>
      <c r="BF1273" s="154" t="s">
        <v>7123</v>
      </c>
    </row>
    <row r="1274" spans="1:59" x14ac:dyDescent="0.35">
      <c r="A1274" s="98" t="s">
        <v>7646</v>
      </c>
      <c r="B1274" s="229">
        <v>45021.614502314813</v>
      </c>
      <c r="C1274" s="154" t="s">
        <v>7701</v>
      </c>
      <c r="D1274" s="98" t="s">
        <v>7702</v>
      </c>
      <c r="E1274" s="235" t="s">
        <v>44</v>
      </c>
      <c r="F1274" s="98" t="s">
        <v>6213</v>
      </c>
      <c r="G1274" s="98" t="s">
        <v>1245</v>
      </c>
      <c r="H1274" s="115">
        <v>2015</v>
      </c>
      <c r="I1274" s="98" t="s">
        <v>6294</v>
      </c>
      <c r="J1274" s="98" t="s">
        <v>6215</v>
      </c>
      <c r="K1274" s="98" t="s">
        <v>6216</v>
      </c>
      <c r="L1274" s="98" t="s">
        <v>6215</v>
      </c>
      <c r="M1274" s="98" t="s">
        <v>6217</v>
      </c>
      <c r="O1274" s="98" t="s">
        <v>6215</v>
      </c>
      <c r="S1274" s="107">
        <v>200</v>
      </c>
      <c r="T1274" s="98" t="s">
        <v>6215</v>
      </c>
      <c r="V1274" s="98" t="s">
        <v>6218</v>
      </c>
      <c r="W1274" s="98" t="s">
        <v>6268</v>
      </c>
      <c r="AB1274" s="98">
        <v>6</v>
      </c>
      <c r="AC1274" s="98" t="s">
        <v>6220</v>
      </c>
      <c r="AD1274" s="98" t="s">
        <v>6695</v>
      </c>
      <c r="AJ1274" s="18"/>
      <c r="AK1274" s="18"/>
      <c r="AN1274" s="98" t="s">
        <v>6262</v>
      </c>
      <c r="AP1274" s="264">
        <v>10000</v>
      </c>
      <c r="AQ1274" s="113">
        <f t="shared" si="62"/>
        <v>232.13651484164811</v>
      </c>
      <c r="AR1274" s="18">
        <v>13000</v>
      </c>
      <c r="AS1274" s="141" t="s">
        <v>6223</v>
      </c>
      <c r="AT1274" s="96"/>
      <c r="AU1274" s="18"/>
      <c r="AV1274" s="18"/>
      <c r="AX1274" s="98" t="s">
        <v>6215</v>
      </c>
      <c r="AY1274" s="98" t="s">
        <v>6215</v>
      </c>
      <c r="AZ1274" s="98" t="s">
        <v>6215</v>
      </c>
      <c r="BA1274" s="98" t="s">
        <v>6215</v>
      </c>
      <c r="BB1274" s="98" t="s">
        <v>6218</v>
      </c>
      <c r="BD1274" s="98" t="s">
        <v>6753</v>
      </c>
      <c r="BF1274" s="98" t="s">
        <v>6271</v>
      </c>
      <c r="BG1274" s="98" t="s">
        <v>7703</v>
      </c>
    </row>
    <row r="1275" spans="1:59" x14ac:dyDescent="0.35">
      <c r="A1275" s="98" t="s">
        <v>7700</v>
      </c>
      <c r="B1275" s="17">
        <v>45105.484895833331</v>
      </c>
      <c r="C1275" s="98" t="s">
        <v>7126</v>
      </c>
      <c r="D1275" s="98" t="s">
        <v>6340</v>
      </c>
      <c r="E1275" s="98" t="s">
        <v>14</v>
      </c>
      <c r="F1275" s="98" t="s">
        <v>6213</v>
      </c>
      <c r="G1275" s="98" t="s">
        <v>1245</v>
      </c>
      <c r="H1275" s="115">
        <v>2005</v>
      </c>
      <c r="I1275" s="98" t="s">
        <v>6230</v>
      </c>
      <c r="J1275" s="98" t="s">
        <v>6215</v>
      </c>
      <c r="K1275" s="98" t="s">
        <v>6245</v>
      </c>
      <c r="L1275" s="98" t="s">
        <v>6215</v>
      </c>
      <c r="M1275" s="98" t="s">
        <v>6217</v>
      </c>
      <c r="O1275" s="98" t="s">
        <v>6218</v>
      </c>
      <c r="S1275" s="107">
        <v>150</v>
      </c>
      <c r="T1275" s="98" t="s">
        <v>6215</v>
      </c>
      <c r="V1275" s="98" t="s">
        <v>6218</v>
      </c>
      <c r="W1275" s="98" t="s">
        <v>6219</v>
      </c>
      <c r="AB1275" s="98">
        <v>4</v>
      </c>
      <c r="AC1275" s="98" t="s">
        <v>6254</v>
      </c>
      <c r="AD1275" s="98" t="s">
        <v>6235</v>
      </c>
      <c r="AJ1275" s="18"/>
      <c r="AK1275" s="18"/>
      <c r="AN1275" s="98" t="s">
        <v>6262</v>
      </c>
      <c r="AP1275" s="272">
        <v>3000</v>
      </c>
      <c r="AQ1275" s="113">
        <f t="shared" si="62"/>
        <v>69.640954452494427</v>
      </c>
      <c r="AR1275" s="273">
        <v>13000</v>
      </c>
      <c r="AS1275" s="141" t="s">
        <v>6223</v>
      </c>
      <c r="AT1275" s="274">
        <v>18000</v>
      </c>
      <c r="AU1275" s="273">
        <v>150000</v>
      </c>
      <c r="AV1275" s="273">
        <v>80000</v>
      </c>
      <c r="AX1275" s="98" t="s">
        <v>6215</v>
      </c>
      <c r="AY1275" s="98" t="s">
        <v>6215</v>
      </c>
      <c r="AZ1275" s="98" t="s">
        <v>6215</v>
      </c>
      <c r="BA1275" s="98" t="s">
        <v>6215</v>
      </c>
      <c r="BB1275" s="98" t="s">
        <v>6218</v>
      </c>
      <c r="BD1275" s="98" t="s">
        <v>7127</v>
      </c>
      <c r="BF1275" s="98" t="s">
        <v>7128</v>
      </c>
      <c r="BG1275" s="98" t="s">
        <v>7129</v>
      </c>
    </row>
    <row r="1276" spans="1:59" x14ac:dyDescent="0.35">
      <c r="A1276" s="98" t="s">
        <v>10899</v>
      </c>
      <c r="B1276" s="312">
        <v>45716.738125000003</v>
      </c>
      <c r="C1276" s="164" t="s">
        <v>4211</v>
      </c>
      <c r="D1276" s="164" t="s">
        <v>10936</v>
      </c>
      <c r="E1276" s="244" t="s">
        <v>956</v>
      </c>
      <c r="F1276" s="164" t="s">
        <v>6293</v>
      </c>
      <c r="G1276" s="164" t="s">
        <v>1245</v>
      </c>
      <c r="H1276" s="313">
        <v>2022</v>
      </c>
      <c r="I1276" s="164" t="s">
        <v>6230</v>
      </c>
      <c r="J1276" s="164" t="s">
        <v>6215</v>
      </c>
      <c r="K1276" s="164" t="s">
        <v>6216</v>
      </c>
      <c r="L1276" s="164" t="s">
        <v>6218</v>
      </c>
      <c r="M1276" s="164" t="s">
        <v>6231</v>
      </c>
      <c r="N1276" s="233"/>
      <c r="O1276" s="164" t="s">
        <v>6218</v>
      </c>
      <c r="P1276" s="233"/>
      <c r="Q1276" s="245">
        <v>13</v>
      </c>
      <c r="R1276" s="245">
        <v>18</v>
      </c>
      <c r="S1276" s="245">
        <f>Q1276+R1276</f>
        <v>31</v>
      </c>
      <c r="T1276" s="164" t="s">
        <v>6215</v>
      </c>
      <c r="U1276" s="164" t="s">
        <v>6474</v>
      </c>
      <c r="V1276" s="164" t="s">
        <v>6215</v>
      </c>
      <c r="W1276" s="164" t="s">
        <v>6219</v>
      </c>
      <c r="X1276" s="233"/>
      <c r="Y1276" s="246">
        <v>1</v>
      </c>
      <c r="Z1276" s="246">
        <v>1</v>
      </c>
      <c r="AA1276" s="246">
        <v>2</v>
      </c>
      <c r="AB1276" s="233">
        <f>SUM(Y1276:AA1276)</f>
        <v>4</v>
      </c>
      <c r="AC1276" s="164" t="s">
        <v>6220</v>
      </c>
      <c r="AD1276" s="164" t="s">
        <v>6634</v>
      </c>
      <c r="AE1276" s="233"/>
      <c r="AF1276" s="320">
        <v>1</v>
      </c>
      <c r="AG1276" s="320">
        <v>2</v>
      </c>
      <c r="AH1276" s="314">
        <f>SUM(AF1276:AG1276)</f>
        <v>3</v>
      </c>
      <c r="AI1276" s="233"/>
      <c r="AJ1276" s="321">
        <v>8000</v>
      </c>
      <c r="AK1276" s="321">
        <v>6000</v>
      </c>
      <c r="AL1276" s="164" t="s">
        <v>7392</v>
      </c>
      <c r="AM1276" s="164" t="s">
        <v>6215</v>
      </c>
      <c r="AN1276" s="164" t="s">
        <v>6233</v>
      </c>
      <c r="AO1276" s="233"/>
      <c r="AP1276" s="321">
        <v>3000</v>
      </c>
      <c r="AQ1276" s="113">
        <f t="shared" si="62"/>
        <v>69.640954452494427</v>
      </c>
      <c r="AR1276" s="321">
        <v>3000</v>
      </c>
      <c r="AS1276" s="141" t="s">
        <v>6223</v>
      </c>
      <c r="AT1276" s="321">
        <v>45000</v>
      </c>
      <c r="AU1276" s="321">
        <v>50000</v>
      </c>
      <c r="AV1276" s="321">
        <v>20000</v>
      </c>
      <c r="AW1276" s="233"/>
      <c r="AX1276" s="164" t="s">
        <v>6215</v>
      </c>
      <c r="AY1276" s="164" t="s">
        <v>6215</v>
      </c>
      <c r="AZ1276" s="164" t="s">
        <v>6215</v>
      </c>
      <c r="BA1276" s="164" t="s">
        <v>6215</v>
      </c>
      <c r="BB1276" s="164" t="s">
        <v>6215</v>
      </c>
      <c r="BC1276" s="164" t="s">
        <v>7311</v>
      </c>
      <c r="BD1276" s="164" t="s">
        <v>6892</v>
      </c>
      <c r="BE1276" s="164" t="s">
        <v>6218</v>
      </c>
      <c r="BF1276" s="164" t="s">
        <v>7311</v>
      </c>
      <c r="BG1276" s="233"/>
    </row>
    <row r="1277" spans="1:59" x14ac:dyDescent="0.35">
      <c r="A1277" s="98" t="s">
        <v>11062</v>
      </c>
      <c r="B1277" s="117">
        <v>45729.816701388889</v>
      </c>
      <c r="C1277" s="154" t="s">
        <v>4587</v>
      </c>
      <c r="D1277" s="154" t="s">
        <v>10986</v>
      </c>
      <c r="E1277" s="244" t="s">
        <v>1314</v>
      </c>
      <c r="F1277" s="154" t="s">
        <v>6293</v>
      </c>
      <c r="G1277" s="154" t="s">
        <v>1248</v>
      </c>
      <c r="H1277" s="115">
        <v>2015</v>
      </c>
      <c r="I1277" s="154" t="s">
        <v>6294</v>
      </c>
      <c r="J1277" s="154" t="s">
        <v>6215</v>
      </c>
      <c r="K1277" s="154" t="s">
        <v>6216</v>
      </c>
      <c r="L1277" s="154" t="s">
        <v>6215</v>
      </c>
      <c r="M1277" s="154" t="s">
        <v>6267</v>
      </c>
      <c r="O1277" s="154" t="s">
        <v>6215</v>
      </c>
      <c r="Q1277" s="107">
        <v>120</v>
      </c>
      <c r="R1277" s="107">
        <v>90</v>
      </c>
      <c r="S1277" s="107">
        <v>210</v>
      </c>
      <c r="T1277" s="154" t="s">
        <v>6215</v>
      </c>
      <c r="U1277" s="154" t="s">
        <v>7390</v>
      </c>
      <c r="V1277" s="154" t="s">
        <v>6215</v>
      </c>
      <c r="W1277" s="154" t="s">
        <v>6219</v>
      </c>
      <c r="Y1277" s="98">
        <v>5</v>
      </c>
      <c r="Z1277" s="98">
        <v>5</v>
      </c>
      <c r="AA1277" s="98">
        <v>4</v>
      </c>
      <c r="AB1277" s="98">
        <f>Y1277+Z1277+AA1277</f>
        <v>14</v>
      </c>
      <c r="AC1277" s="154" t="s">
        <v>6220</v>
      </c>
      <c r="AD1277" s="154" t="s">
        <v>6219</v>
      </c>
      <c r="AF1277" s="315">
        <v>2</v>
      </c>
      <c r="AG1277" s="315">
        <v>8</v>
      </c>
      <c r="AH1277" s="12">
        <f>SUM(AF1277:AG1277)</f>
        <v>10</v>
      </c>
      <c r="AJ1277" s="316">
        <v>15000</v>
      </c>
      <c r="AK1277" s="316">
        <v>7000</v>
      </c>
      <c r="AL1277" s="154" t="s">
        <v>7392</v>
      </c>
      <c r="AM1277" s="154" t="s">
        <v>6215</v>
      </c>
      <c r="AN1277" s="154" t="s">
        <v>6262</v>
      </c>
      <c r="AP1277" s="316">
        <v>4000</v>
      </c>
      <c r="AQ1277" s="113">
        <f t="shared" si="62"/>
        <v>92.85460593665924</v>
      </c>
      <c r="AR1277" s="316">
        <v>7000</v>
      </c>
      <c r="AS1277" s="141" t="s">
        <v>6223</v>
      </c>
      <c r="AT1277" s="316">
        <v>4000</v>
      </c>
      <c r="AU1277" s="316">
        <v>450000</v>
      </c>
      <c r="AV1277" s="316">
        <v>150000</v>
      </c>
      <c r="AX1277" s="154" t="s">
        <v>6215</v>
      </c>
      <c r="AY1277" s="154" t="s">
        <v>6215</v>
      </c>
      <c r="AZ1277" s="154" t="s">
        <v>6215</v>
      </c>
      <c r="BA1277" s="154" t="s">
        <v>6215</v>
      </c>
      <c r="BB1277" s="154" t="s">
        <v>6215</v>
      </c>
      <c r="BC1277" s="154" t="s">
        <v>6215</v>
      </c>
      <c r="BD1277" s="154" t="s">
        <v>6696</v>
      </c>
      <c r="BE1277" s="154" t="s">
        <v>6218</v>
      </c>
      <c r="BF1277" s="154" t="s">
        <v>6218</v>
      </c>
    </row>
    <row r="1278" spans="1:59" x14ac:dyDescent="0.35">
      <c r="A1278" s="98" t="s">
        <v>11452</v>
      </c>
      <c r="B1278" s="117">
        <v>45820.79314814815</v>
      </c>
      <c r="C1278" s="154" t="s">
        <v>5318</v>
      </c>
      <c r="D1278" s="154" t="s">
        <v>11459</v>
      </c>
      <c r="E1278" t="s">
        <v>2965</v>
      </c>
      <c r="F1278" s="154" t="s">
        <v>6684</v>
      </c>
      <c r="G1278" s="154" t="s">
        <v>1248</v>
      </c>
      <c r="H1278" s="115">
        <v>2012</v>
      </c>
      <c r="I1278" s="154" t="s">
        <v>6214</v>
      </c>
      <c r="J1278" s="154" t="s">
        <v>6215</v>
      </c>
      <c r="K1278" s="154" t="s">
        <v>6216</v>
      </c>
      <c r="L1278" s="154" t="s">
        <v>6215</v>
      </c>
      <c r="M1278" s="154" t="s">
        <v>6267</v>
      </c>
      <c r="O1278" s="154" t="s">
        <v>6215</v>
      </c>
      <c r="Q1278" s="129">
        <v>280</v>
      </c>
      <c r="R1278" s="129">
        <v>320</v>
      </c>
      <c r="S1278" s="129">
        <v>600</v>
      </c>
      <c r="T1278" s="154" t="s">
        <v>6215</v>
      </c>
      <c r="U1278" s="154" t="s">
        <v>7390</v>
      </c>
      <c r="V1278" s="154" t="s">
        <v>6215</v>
      </c>
      <c r="W1278" s="154" t="s">
        <v>6268</v>
      </c>
      <c r="Y1278" s="244">
        <v>6</v>
      </c>
      <c r="Z1278" s="244">
        <v>9</v>
      </c>
      <c r="AA1278" s="244">
        <v>4</v>
      </c>
      <c r="AB1278" s="244">
        <v>19</v>
      </c>
      <c r="AC1278" s="154" t="s">
        <v>6246</v>
      </c>
      <c r="AD1278" s="154" t="s">
        <v>11460</v>
      </c>
      <c r="AF1278" s="154">
        <v>9</v>
      </c>
      <c r="AG1278" s="12">
        <v>14</v>
      </c>
      <c r="AH1278" s="12">
        <v>23</v>
      </c>
      <c r="AJ1278" s="154">
        <v>12000</v>
      </c>
      <c r="AK1278" s="154">
        <v>5000</v>
      </c>
      <c r="AL1278" s="154" t="s">
        <v>8267</v>
      </c>
      <c r="AM1278" s="154" t="s">
        <v>6215</v>
      </c>
      <c r="AN1278" s="154" t="s">
        <v>6248</v>
      </c>
      <c r="AP1278" s="154">
        <v>2000</v>
      </c>
      <c r="AQ1278" s="113">
        <f t="shared" si="62"/>
        <v>46.42730296832962</v>
      </c>
      <c r="AR1278" s="154">
        <v>3600</v>
      </c>
      <c r="AS1278" s="154" t="s">
        <v>11447</v>
      </c>
      <c r="AT1278" s="154">
        <v>900000</v>
      </c>
      <c r="AU1278" s="154">
        <v>20000</v>
      </c>
      <c r="AV1278" s="154">
        <v>500000</v>
      </c>
      <c r="AX1278" s="154" t="s">
        <v>6215</v>
      </c>
      <c r="AY1278" s="154" t="s">
        <v>6215</v>
      </c>
      <c r="AZ1278" s="154" t="s">
        <v>6215</v>
      </c>
      <c r="BA1278" s="154" t="s">
        <v>6215</v>
      </c>
      <c r="BB1278" s="154" t="s">
        <v>6215</v>
      </c>
      <c r="BC1278" s="154" t="s">
        <v>6845</v>
      </c>
      <c r="BD1278" s="154" t="s">
        <v>8398</v>
      </c>
      <c r="BE1278" s="154" t="s">
        <v>6218</v>
      </c>
      <c r="BF1278" s="154" t="s">
        <v>7311</v>
      </c>
    </row>
    <row r="1279" spans="1:59" x14ac:dyDescent="0.35">
      <c r="A1279" s="98" t="s">
        <v>9733</v>
      </c>
      <c r="B1279" s="17">
        <v>45504.781446759262</v>
      </c>
      <c r="C1279" t="s">
        <v>4130</v>
      </c>
      <c r="D1279" t="s">
        <v>6629</v>
      </c>
      <c r="E1279" s="98" t="s">
        <v>2680</v>
      </c>
      <c r="F1279" t="s">
        <v>6629</v>
      </c>
      <c r="G1279" t="s">
        <v>1245</v>
      </c>
      <c r="H1279" s="115">
        <v>2018</v>
      </c>
      <c r="I1279" t="s">
        <v>6214</v>
      </c>
      <c r="J1279" t="s">
        <v>6218</v>
      </c>
      <c r="K1279" t="s">
        <v>6216</v>
      </c>
      <c r="L1279" t="s">
        <v>6215</v>
      </c>
      <c r="M1279" t="s">
        <v>6267</v>
      </c>
      <c r="O1279" t="s">
        <v>6215</v>
      </c>
      <c r="S1279" s="107">
        <v>334</v>
      </c>
      <c r="T1279" s="98" t="s">
        <v>6215</v>
      </c>
      <c r="U1279" t="s">
        <v>8150</v>
      </c>
      <c r="V1279" t="s">
        <v>6215</v>
      </c>
      <c r="W1279" t="s">
        <v>6219</v>
      </c>
      <c r="Y1279" s="98">
        <v>10</v>
      </c>
      <c r="Z1279" s="98">
        <v>10</v>
      </c>
      <c r="AA1279" s="98">
        <v>0</v>
      </c>
      <c r="AB1279" s="98">
        <f>Y1279+Z1279+AA1279</f>
        <v>20</v>
      </c>
      <c r="AC1279" t="s">
        <v>6220</v>
      </c>
      <c r="AD1279" t="s">
        <v>9168</v>
      </c>
      <c r="AF1279" s="12">
        <v>3</v>
      </c>
      <c r="AG1279" s="12">
        <v>9</v>
      </c>
      <c r="AH1279" s="12">
        <f>AF1279+AG1279</f>
        <v>12</v>
      </c>
      <c r="AJ1279" s="238">
        <v>21000</v>
      </c>
      <c r="AK1279" s="238">
        <v>10000</v>
      </c>
      <c r="AL1279" t="s">
        <v>8267</v>
      </c>
      <c r="AM1279" t="s">
        <v>6215</v>
      </c>
      <c r="AN1279" t="s">
        <v>6233</v>
      </c>
      <c r="AP1279" s="238">
        <v>2200</v>
      </c>
      <c r="AQ1279" s="113">
        <f t="shared" si="62"/>
        <v>51.070033265162579</v>
      </c>
      <c r="AR1279" s="238">
        <v>7500</v>
      </c>
      <c r="AS1279" s="141" t="s">
        <v>6223</v>
      </c>
      <c r="AT1279" s="310">
        <v>2000000</v>
      </c>
      <c r="AU1279" s="238">
        <v>666000</v>
      </c>
      <c r="AV1279" s="238">
        <v>120000</v>
      </c>
      <c r="AX1279" t="s">
        <v>6215</v>
      </c>
      <c r="AY1279" t="s">
        <v>6215</v>
      </c>
      <c r="AZ1279" t="s">
        <v>6215</v>
      </c>
      <c r="BA1279" t="s">
        <v>6215</v>
      </c>
      <c r="BB1279" t="s">
        <v>6215</v>
      </c>
      <c r="BC1279" t="s">
        <v>9774</v>
      </c>
      <c r="BD1279" t="s">
        <v>9943</v>
      </c>
      <c r="BE1279" t="s">
        <v>6218</v>
      </c>
      <c r="BF1279" t="s">
        <v>6218</v>
      </c>
    </row>
    <row r="1280" spans="1:59" x14ac:dyDescent="0.35">
      <c r="A1280" s="98" t="s">
        <v>10266</v>
      </c>
      <c r="B1280" s="17">
        <v>45545.761620370373</v>
      </c>
      <c r="C1280" s="154" t="s">
        <v>3046</v>
      </c>
      <c r="D1280" s="154" t="s">
        <v>10219</v>
      </c>
      <c r="E1280" s="244" t="s">
        <v>102</v>
      </c>
      <c r="F1280" s="154" t="s">
        <v>6213</v>
      </c>
      <c r="G1280" s="154" t="s">
        <v>1245</v>
      </c>
      <c r="H1280" s="115">
        <v>2002</v>
      </c>
      <c r="I1280" s="154" t="s">
        <v>6230</v>
      </c>
      <c r="J1280" s="154" t="s">
        <v>6215</v>
      </c>
      <c r="K1280" s="154" t="s">
        <v>6216</v>
      </c>
      <c r="L1280" s="154" t="s">
        <v>6215</v>
      </c>
      <c r="M1280" s="154" t="s">
        <v>6217</v>
      </c>
      <c r="O1280" s="154" t="s">
        <v>6215</v>
      </c>
      <c r="Q1280" s="319">
        <v>35</v>
      </c>
      <c r="R1280" s="319">
        <v>45</v>
      </c>
      <c r="S1280" s="319">
        <f>SUM(Q1280:R1280)</f>
        <v>80</v>
      </c>
      <c r="T1280" s="244" t="s">
        <v>6215</v>
      </c>
      <c r="U1280" s="154" t="s">
        <v>6474</v>
      </c>
      <c r="V1280" s="154" t="s">
        <v>6215</v>
      </c>
      <c r="W1280" s="154" t="s">
        <v>6268</v>
      </c>
      <c r="Y1280" s="244">
        <v>2</v>
      </c>
      <c r="Z1280" s="244">
        <v>2</v>
      </c>
      <c r="AA1280" s="244">
        <v>4</v>
      </c>
      <c r="AB1280" s="98">
        <f>SUM(Y1280:AA1280)</f>
        <v>8</v>
      </c>
      <c r="AC1280" s="154" t="s">
        <v>6757</v>
      </c>
      <c r="AD1280" s="154" t="s">
        <v>10220</v>
      </c>
      <c r="AF1280" s="315">
        <v>5</v>
      </c>
      <c r="AG1280" s="315">
        <v>5</v>
      </c>
      <c r="AH1280" s="12">
        <f>SUM(AF1280:AG1280)</f>
        <v>10</v>
      </c>
      <c r="AJ1280" s="316">
        <v>10000</v>
      </c>
      <c r="AK1280" s="316">
        <v>5000</v>
      </c>
      <c r="AL1280" s="154" t="s">
        <v>8363</v>
      </c>
      <c r="AM1280" s="154" t="s">
        <v>6215</v>
      </c>
      <c r="AN1280" s="154" t="s">
        <v>6262</v>
      </c>
      <c r="AP1280" s="316">
        <v>3700</v>
      </c>
      <c r="AQ1280" s="113">
        <f t="shared" si="62"/>
        <v>85.890510491409799</v>
      </c>
      <c r="AR1280" s="316">
        <v>7200</v>
      </c>
      <c r="AS1280" s="141" t="s">
        <v>6223</v>
      </c>
      <c r="AT1280" s="318">
        <v>24000</v>
      </c>
      <c r="AU1280" s="318">
        <v>145333</v>
      </c>
      <c r="AV1280" s="316">
        <v>105500</v>
      </c>
      <c r="AX1280" s="154" t="s">
        <v>6215</v>
      </c>
      <c r="AY1280" s="154" t="s">
        <v>6215</v>
      </c>
      <c r="AZ1280" s="154" t="s">
        <v>6215</v>
      </c>
      <c r="BA1280" s="154" t="s">
        <v>6215</v>
      </c>
      <c r="BB1280" s="154" t="s">
        <v>6218</v>
      </c>
      <c r="BC1280" s="154" t="s">
        <v>10221</v>
      </c>
      <c r="BD1280" s="154" t="s">
        <v>6281</v>
      </c>
      <c r="BE1280" s="154" t="s">
        <v>6218</v>
      </c>
      <c r="BF1280" s="154" t="s">
        <v>6235</v>
      </c>
    </row>
    <row r="1281" spans="1:59" x14ac:dyDescent="0.35">
      <c r="A1281" s="98" t="s">
        <v>7125</v>
      </c>
      <c r="B1281" s="289">
        <v>45254.384143518502</v>
      </c>
      <c r="C1281" s="242" t="s">
        <v>2388</v>
      </c>
      <c r="D1281" s="242" t="s">
        <v>8430</v>
      </c>
      <c r="E1281" s="141" t="s">
        <v>268</v>
      </c>
      <c r="F1281" s="242" t="s">
        <v>6684</v>
      </c>
      <c r="G1281" s="242" t="s">
        <v>1245</v>
      </c>
      <c r="H1281" s="276">
        <v>2007</v>
      </c>
      <c r="I1281" s="242" t="s">
        <v>6214</v>
      </c>
      <c r="J1281" s="242" t="s">
        <v>6215</v>
      </c>
      <c r="K1281" s="242" t="s">
        <v>6216</v>
      </c>
      <c r="L1281" s="242" t="s">
        <v>6215</v>
      </c>
      <c r="M1281" s="242" t="s">
        <v>6267</v>
      </c>
      <c r="N1281" s="242"/>
      <c r="O1281" s="242" t="s">
        <v>6218</v>
      </c>
      <c r="Q1281" s="107">
        <v>159</v>
      </c>
      <c r="R1281" s="107">
        <v>200</v>
      </c>
      <c r="S1281" s="241">
        <v>359</v>
      </c>
      <c r="T1281" s="242" t="s">
        <v>6215</v>
      </c>
      <c r="U1281" s="242" t="s">
        <v>7390</v>
      </c>
      <c r="V1281" s="242" t="s">
        <v>6218</v>
      </c>
      <c r="W1281" s="242" t="s">
        <v>6268</v>
      </c>
      <c r="Y1281" s="242">
        <v>3</v>
      </c>
      <c r="Z1281" s="242">
        <v>3</v>
      </c>
      <c r="AA1281" s="242">
        <v>0</v>
      </c>
      <c r="AB1281" s="242">
        <v>6</v>
      </c>
      <c r="AC1281" s="242" t="s">
        <v>6246</v>
      </c>
      <c r="AD1281" s="242" t="s">
        <v>8431</v>
      </c>
      <c r="AF1281" s="290">
        <v>6</v>
      </c>
      <c r="AG1281" s="290">
        <v>7</v>
      </c>
      <c r="AH1281" s="290">
        <v>13</v>
      </c>
      <c r="AJ1281" s="269">
        <v>9000</v>
      </c>
      <c r="AK1281" s="269">
        <v>7000</v>
      </c>
      <c r="AL1281" s="242" t="s">
        <v>7392</v>
      </c>
      <c r="AM1281" s="242" t="s">
        <v>6215</v>
      </c>
      <c r="AN1281" s="242" t="s">
        <v>6233</v>
      </c>
      <c r="AP1281" s="264">
        <v>4500</v>
      </c>
      <c r="AQ1281" s="113">
        <f t="shared" si="62"/>
        <v>104.46143167874165</v>
      </c>
      <c r="AR1281" s="18">
        <v>14000</v>
      </c>
      <c r="AS1281" s="141" t="s">
        <v>6223</v>
      </c>
      <c r="AT1281" s="96"/>
      <c r="AU1281" s="18">
        <v>180000</v>
      </c>
      <c r="AV1281" s="18"/>
      <c r="AX1281" s="242" t="s">
        <v>6215</v>
      </c>
      <c r="AY1281" s="242" t="s">
        <v>6215</v>
      </c>
      <c r="AZ1281" s="242" t="s">
        <v>6215</v>
      </c>
      <c r="BA1281" s="242" t="s">
        <v>6215</v>
      </c>
      <c r="BB1281" s="242" t="s">
        <v>6218</v>
      </c>
      <c r="BC1281" s="242" t="s">
        <v>8144</v>
      </c>
      <c r="BD1281" s="242" t="s">
        <v>8432</v>
      </c>
      <c r="BE1281" s="242" t="s">
        <v>6218</v>
      </c>
      <c r="BF1281" s="242" t="s">
        <v>6235</v>
      </c>
      <c r="BG1281" s="98" t="s">
        <v>8433</v>
      </c>
    </row>
    <row r="1282" spans="1:59" x14ac:dyDescent="0.35">
      <c r="A1282" s="98" t="s">
        <v>11210</v>
      </c>
      <c r="B1282" s="117">
        <v>45763.580347222225</v>
      </c>
      <c r="C1282" s="98" t="s">
        <v>5046</v>
      </c>
      <c r="D1282" s="98" t="s">
        <v>11293</v>
      </c>
      <c r="E1282" s="244" t="s">
        <v>131</v>
      </c>
      <c r="F1282" s="98" t="s">
        <v>6581</v>
      </c>
      <c r="G1282" s="98" t="s">
        <v>1245</v>
      </c>
      <c r="H1282" s="98">
        <v>2018</v>
      </c>
      <c r="I1282" s="98" t="s">
        <v>6294</v>
      </c>
      <c r="J1282" s="98" t="s">
        <v>6215</v>
      </c>
      <c r="K1282" s="98" t="s">
        <v>6216</v>
      </c>
      <c r="L1282" s="98" t="s">
        <v>6215</v>
      </c>
      <c r="M1282" s="98" t="s">
        <v>6267</v>
      </c>
      <c r="O1282" s="98" t="s">
        <v>6215</v>
      </c>
      <c r="Q1282" s="129">
        <v>22</v>
      </c>
      <c r="R1282" s="129">
        <v>13</v>
      </c>
      <c r="S1282" s="107">
        <v>35</v>
      </c>
      <c r="T1282" s="98" t="s">
        <v>6215</v>
      </c>
      <c r="U1282" s="98" t="s">
        <v>6474</v>
      </c>
      <c r="V1282" s="98" t="s">
        <v>6215</v>
      </c>
      <c r="W1282" s="98" t="s">
        <v>6268</v>
      </c>
      <c r="Y1282" s="98" t="s">
        <v>6992</v>
      </c>
      <c r="Z1282" s="98" t="s">
        <v>6992</v>
      </c>
      <c r="AA1282" s="98" t="s">
        <v>6944</v>
      </c>
      <c r="AB1282" s="98">
        <f>Y1282+Z1282+AA1282</f>
        <v>5</v>
      </c>
      <c r="AC1282" s="154" t="s">
        <v>6220</v>
      </c>
      <c r="AD1282" s="154" t="s">
        <v>8498</v>
      </c>
      <c r="AF1282" s="12" t="s">
        <v>6944</v>
      </c>
      <c r="AG1282" s="12" t="s">
        <v>6992</v>
      </c>
      <c r="AH1282" s="12">
        <f>AF1282+AG1282</f>
        <v>3</v>
      </c>
      <c r="AJ1282" s="352" t="s">
        <v>11136</v>
      </c>
      <c r="AK1282" s="12" t="s">
        <v>11145</v>
      </c>
      <c r="AL1282" s="98" t="s">
        <v>6474</v>
      </c>
      <c r="AM1282" s="98" t="s">
        <v>6215</v>
      </c>
      <c r="AN1282" s="98" t="s">
        <v>6248</v>
      </c>
      <c r="AP1282" s="315" t="s">
        <v>11129</v>
      </c>
      <c r="AQ1282" s="113">
        <f t="shared" si="62"/>
        <v>46.42730296832962</v>
      </c>
      <c r="AR1282" s="315" t="s">
        <v>11129</v>
      </c>
      <c r="AS1282" s="154" t="s">
        <v>6223</v>
      </c>
      <c r="AT1282" s="12" t="s">
        <v>11167</v>
      </c>
      <c r="AU1282" s="284" t="s">
        <v>11294</v>
      </c>
      <c r="AV1282" s="12" t="s">
        <v>11148</v>
      </c>
      <c r="AX1282" s="98" t="s">
        <v>6215</v>
      </c>
      <c r="AY1282" s="98" t="s">
        <v>6215</v>
      </c>
      <c r="AZ1282" s="98" t="s">
        <v>6215</v>
      </c>
      <c r="BA1282" s="98" t="s">
        <v>6215</v>
      </c>
      <c r="BB1282" s="98" t="s">
        <v>6215</v>
      </c>
      <c r="BC1282" s="98" t="s">
        <v>10665</v>
      </c>
      <c r="BD1282" s="98" t="s">
        <v>10554</v>
      </c>
      <c r="BE1282" s="98" t="s">
        <v>6215</v>
      </c>
      <c r="BF1282" s="98" t="s">
        <v>9019</v>
      </c>
    </row>
    <row r="1283" spans="1:59" x14ac:dyDescent="0.35">
      <c r="A1283" s="98" t="s">
        <v>8693</v>
      </c>
      <c r="B1283" s="17">
        <v>45351.63554398148</v>
      </c>
      <c r="C1283" s="98" t="s">
        <v>1817</v>
      </c>
      <c r="D1283" t="s">
        <v>8842</v>
      </c>
      <c r="E1283" s="98" t="s">
        <v>1816</v>
      </c>
      <c r="F1283" s="98" t="s">
        <v>6684</v>
      </c>
      <c r="G1283" s="98" t="s">
        <v>1245</v>
      </c>
      <c r="H1283" s="115">
        <v>2009</v>
      </c>
      <c r="I1283" s="98" t="s">
        <v>6294</v>
      </c>
      <c r="J1283" s="98" t="s">
        <v>6218</v>
      </c>
      <c r="K1283" s="98" t="s">
        <v>6216</v>
      </c>
      <c r="L1283" s="98" t="s">
        <v>6215</v>
      </c>
      <c r="M1283" s="98" t="s">
        <v>6267</v>
      </c>
      <c r="O1283" s="98" t="s">
        <v>6218</v>
      </c>
      <c r="Q1283" s="107">
        <v>56</v>
      </c>
      <c r="R1283" s="107">
        <v>50</v>
      </c>
      <c r="S1283" s="107">
        <v>106</v>
      </c>
      <c r="T1283" s="98" t="s">
        <v>6215</v>
      </c>
      <c r="U1283" s="98" t="s">
        <v>7390</v>
      </c>
      <c r="V1283" s="98" t="s">
        <v>6215</v>
      </c>
      <c r="W1283" s="98" t="s">
        <v>6219</v>
      </c>
      <c r="Y1283" s="98">
        <v>3</v>
      </c>
      <c r="Z1283" s="98">
        <v>2</v>
      </c>
      <c r="AA1283" s="98">
        <v>2</v>
      </c>
      <c r="AB1283" s="98">
        <f>SUM(Y1283:AA1283)</f>
        <v>7</v>
      </c>
      <c r="AC1283" s="98" t="s">
        <v>6757</v>
      </c>
      <c r="AD1283" s="98" t="s">
        <v>6219</v>
      </c>
      <c r="AF1283" s="12">
        <v>2</v>
      </c>
      <c r="AG1283" s="12">
        <v>6</v>
      </c>
      <c r="AH1283" s="12">
        <f>SUM(AF1283:AG1283)</f>
        <v>8</v>
      </c>
      <c r="AJ1283" s="18">
        <v>6000</v>
      </c>
      <c r="AK1283" s="18">
        <v>5000</v>
      </c>
      <c r="AL1283" s="98" t="s">
        <v>8251</v>
      </c>
      <c r="AM1283" s="98" t="s">
        <v>6215</v>
      </c>
      <c r="AN1283" s="98" t="s">
        <v>6262</v>
      </c>
      <c r="AP1283" s="149">
        <v>3600</v>
      </c>
      <c r="AQ1283" s="113">
        <f t="shared" si="62"/>
        <v>83.569145342993309</v>
      </c>
      <c r="AR1283" s="18">
        <v>4000</v>
      </c>
      <c r="AS1283" s="141" t="s">
        <v>6223</v>
      </c>
      <c r="AT1283" s="298">
        <v>409200</v>
      </c>
      <c r="AU1283" s="18">
        <v>409200</v>
      </c>
      <c r="AV1283" s="18">
        <v>60000</v>
      </c>
      <c r="AX1283" s="98" t="s">
        <v>6218</v>
      </c>
      <c r="AY1283" s="98" t="s">
        <v>6215</v>
      </c>
      <c r="AZ1283" s="98" t="s">
        <v>6218</v>
      </c>
      <c r="BA1283" s="98" t="s">
        <v>6215</v>
      </c>
      <c r="BB1283" s="98" t="s">
        <v>6218</v>
      </c>
      <c r="BC1283" s="98" t="s">
        <v>8843</v>
      </c>
      <c r="BD1283" s="98" t="s">
        <v>8844</v>
      </c>
      <c r="BE1283" s="98" t="s">
        <v>6218</v>
      </c>
      <c r="BF1283" s="98" t="s">
        <v>6235</v>
      </c>
      <c r="BG1283" s="98" t="s">
        <v>8845</v>
      </c>
    </row>
    <row r="1284" spans="1:59" x14ac:dyDescent="0.35">
      <c r="A1284" s="98" t="s">
        <v>11439</v>
      </c>
      <c r="B1284" s="117">
        <v>45835.722453703704</v>
      </c>
      <c r="C1284" s="154" t="s">
        <v>5304</v>
      </c>
      <c r="D1284" s="154" t="s">
        <v>11532</v>
      </c>
      <c r="E1284" t="s">
        <v>1314</v>
      </c>
      <c r="F1284" s="154" t="s">
        <v>6293</v>
      </c>
      <c r="G1284" s="154" t="s">
        <v>1245</v>
      </c>
      <c r="H1284" s="115">
        <v>2009</v>
      </c>
      <c r="I1284" s="154" t="s">
        <v>6214</v>
      </c>
      <c r="J1284" s="154" t="s">
        <v>6295</v>
      </c>
      <c r="K1284" s="154" t="s">
        <v>6216</v>
      </c>
      <c r="L1284" s="154" t="s">
        <v>6218</v>
      </c>
      <c r="M1284" s="154" t="s">
        <v>6231</v>
      </c>
      <c r="O1284" s="154" t="s">
        <v>6218</v>
      </c>
      <c r="Q1284" s="129">
        <v>41.332599118942731</v>
      </c>
      <c r="R1284" s="129">
        <v>48.667400881057276</v>
      </c>
      <c r="S1284" s="129">
        <v>90</v>
      </c>
      <c r="T1284" s="154" t="s">
        <v>6215</v>
      </c>
      <c r="U1284" s="154" t="s">
        <v>6474</v>
      </c>
      <c r="V1284" s="154" t="s">
        <v>6218</v>
      </c>
      <c r="W1284" s="154" t="s">
        <v>6268</v>
      </c>
      <c r="Y1284" s="244">
        <v>2</v>
      </c>
      <c r="Z1284" s="244">
        <v>2</v>
      </c>
      <c r="AA1284" s="244">
        <v>2</v>
      </c>
      <c r="AB1284" s="244">
        <v>6</v>
      </c>
      <c r="AC1284" s="154" t="s">
        <v>6220</v>
      </c>
      <c r="AD1284" s="154" t="s">
        <v>7123</v>
      </c>
      <c r="AF1284" s="154"/>
      <c r="AG1284" s="12">
        <v>3</v>
      </c>
      <c r="AH1284" s="12">
        <v>3</v>
      </c>
      <c r="AJ1284" s="154">
        <v>8000</v>
      </c>
      <c r="AK1284" s="154">
        <v>6000</v>
      </c>
      <c r="AL1284" s="154" t="s">
        <v>8267</v>
      </c>
      <c r="AM1284" s="154" t="s">
        <v>6215</v>
      </c>
      <c r="AN1284" s="154" t="s">
        <v>6262</v>
      </c>
      <c r="AP1284" s="154">
        <v>3000</v>
      </c>
      <c r="AQ1284" s="113">
        <f t="shared" si="62"/>
        <v>69.640954452494427</v>
      </c>
      <c r="AR1284" s="154">
        <v>3000</v>
      </c>
      <c r="AS1284" s="154" t="s">
        <v>11486</v>
      </c>
      <c r="AT1284" s="154">
        <v>3000</v>
      </c>
      <c r="AU1284" s="154">
        <v>80000</v>
      </c>
      <c r="AV1284" s="154">
        <v>20000</v>
      </c>
      <c r="AX1284" s="154" t="s">
        <v>6218</v>
      </c>
      <c r="AY1284" s="154" t="s">
        <v>6215</v>
      </c>
      <c r="AZ1284" s="154" t="s">
        <v>6218</v>
      </c>
      <c r="BA1284" s="154" t="s">
        <v>6215</v>
      </c>
      <c r="BB1284" s="154" t="s">
        <v>6218</v>
      </c>
      <c r="BC1284" s="154" t="s">
        <v>11533</v>
      </c>
      <c r="BD1284" s="154" t="s">
        <v>11534</v>
      </c>
      <c r="BE1284" s="154" t="s">
        <v>6215</v>
      </c>
      <c r="BF1284" s="154" t="s">
        <v>11535</v>
      </c>
    </row>
    <row r="1285" spans="1:59" x14ac:dyDescent="0.35">
      <c r="A1285" s="98" t="s">
        <v>11620</v>
      </c>
      <c r="B1285" s="117">
        <v>45849.756574074076</v>
      </c>
      <c r="C1285" s="154" t="s">
        <v>5823</v>
      </c>
      <c r="D1285" s="154" t="s">
        <v>11574</v>
      </c>
      <c r="E1285" t="s">
        <v>2965</v>
      </c>
      <c r="F1285" s="154" t="s">
        <v>6684</v>
      </c>
      <c r="G1285" s="154" t="s">
        <v>1245</v>
      </c>
      <c r="H1285" s="115">
        <v>2012</v>
      </c>
      <c r="I1285" s="154" t="s">
        <v>6214</v>
      </c>
      <c r="J1285" s="154" t="s">
        <v>6215</v>
      </c>
      <c r="K1285" s="154" t="s">
        <v>6216</v>
      </c>
      <c r="L1285" s="154" t="s">
        <v>6215</v>
      </c>
      <c r="M1285" s="154" t="s">
        <v>6267</v>
      </c>
      <c r="O1285" s="154" t="s">
        <v>6215</v>
      </c>
      <c r="Q1285" s="107">
        <v>180</v>
      </c>
      <c r="R1285" s="107">
        <v>240</v>
      </c>
      <c r="S1285" s="107">
        <v>420</v>
      </c>
      <c r="T1285" s="154" t="s">
        <v>6215</v>
      </c>
      <c r="U1285" s="154" t="s">
        <v>8150</v>
      </c>
      <c r="V1285" s="154" t="s">
        <v>6215</v>
      </c>
      <c r="W1285" s="154" t="s">
        <v>6219</v>
      </c>
      <c r="Y1285" s="154" t="s">
        <v>7755</v>
      </c>
      <c r="Z1285" s="154" t="s">
        <v>8536</v>
      </c>
      <c r="AA1285" s="154" t="s">
        <v>6992</v>
      </c>
      <c r="AB1285" s="154" t="s">
        <v>11575</v>
      </c>
      <c r="AC1285" s="154" t="s">
        <v>6246</v>
      </c>
      <c r="AD1285" s="154" t="s">
        <v>8431</v>
      </c>
      <c r="AF1285" s="154">
        <v>4</v>
      </c>
      <c r="AG1285" s="154">
        <v>14</v>
      </c>
      <c r="AH1285" s="154">
        <v>18</v>
      </c>
      <c r="AJ1285" s="154">
        <v>14400</v>
      </c>
      <c r="AK1285" s="154">
        <v>10000</v>
      </c>
      <c r="AL1285" s="154" t="s">
        <v>8267</v>
      </c>
      <c r="AM1285" s="154" t="s">
        <v>6215</v>
      </c>
      <c r="AN1285" s="154" t="s">
        <v>6262</v>
      </c>
      <c r="AP1285" s="354">
        <v>7450</v>
      </c>
      <c r="AQ1285" s="113">
        <f>(AP1285*3)/129.2394</f>
        <v>172.9348789920102</v>
      </c>
      <c r="AR1285" s="354">
        <v>19200</v>
      </c>
      <c r="AS1285" s="154" t="s">
        <v>6223</v>
      </c>
      <c r="AT1285" s="154">
        <v>2000000</v>
      </c>
      <c r="AU1285" s="154">
        <v>20000</v>
      </c>
      <c r="AV1285" s="154">
        <v>1340000</v>
      </c>
      <c r="AX1285" s="154" t="s">
        <v>6215</v>
      </c>
      <c r="AY1285" s="154" t="s">
        <v>6215</v>
      </c>
      <c r="AZ1285" s="154" t="s">
        <v>6215</v>
      </c>
      <c r="BA1285" s="154" t="s">
        <v>6215</v>
      </c>
      <c r="BB1285" s="154" t="s">
        <v>6215</v>
      </c>
      <c r="BC1285" s="154" t="s">
        <v>8252</v>
      </c>
      <c r="BD1285" s="154" t="s">
        <v>11576</v>
      </c>
      <c r="BE1285" s="154" t="s">
        <v>6218</v>
      </c>
      <c r="BF1285" s="154" t="s">
        <v>6845</v>
      </c>
    </row>
    <row r="1286" spans="1:59" x14ac:dyDescent="0.35">
      <c r="A1286" s="98" t="s">
        <v>9287</v>
      </c>
      <c r="B1286" s="17">
        <v>45455.769224537034</v>
      </c>
      <c r="C1286" t="s">
        <v>2404</v>
      </c>
      <c r="D1286" t="s">
        <v>9337</v>
      </c>
      <c r="E1286" s="98" t="s">
        <v>32</v>
      </c>
      <c r="F1286" t="s">
        <v>6213</v>
      </c>
      <c r="G1286" t="s">
        <v>1245</v>
      </c>
      <c r="H1286" s="115">
        <v>2011</v>
      </c>
      <c r="I1286" t="s">
        <v>6214</v>
      </c>
      <c r="J1286" t="s">
        <v>6215</v>
      </c>
      <c r="K1286" t="s">
        <v>6216</v>
      </c>
      <c r="L1286" t="s">
        <v>6215</v>
      </c>
      <c r="M1286" t="s">
        <v>6217</v>
      </c>
      <c r="O1286" t="s">
        <v>6215</v>
      </c>
      <c r="P1286"/>
      <c r="Q1286" s="107">
        <v>30</v>
      </c>
      <c r="R1286" s="107">
        <v>69</v>
      </c>
      <c r="S1286" s="107">
        <f>SUM(Q1286:R1286)</f>
        <v>99</v>
      </c>
      <c r="T1286" s="98" t="s">
        <v>6215</v>
      </c>
      <c r="U1286" t="s">
        <v>7390</v>
      </c>
      <c r="V1286" t="s">
        <v>6218</v>
      </c>
      <c r="W1286" t="s">
        <v>6219</v>
      </c>
      <c r="Y1286" s="98">
        <v>1</v>
      </c>
      <c r="Z1286" s="98">
        <v>1</v>
      </c>
      <c r="AA1286" s="98">
        <v>0</v>
      </c>
      <c r="AB1286" s="98">
        <f>SUM(Y1286:AA1286)</f>
        <v>2</v>
      </c>
      <c r="AC1286" t="s">
        <v>6220</v>
      </c>
      <c r="AD1286" t="s">
        <v>8498</v>
      </c>
      <c r="AF1286" s="12">
        <v>0</v>
      </c>
      <c r="AG1286" s="12">
        <v>7</v>
      </c>
      <c r="AH1286" s="12">
        <f>AF1286+AG1286</f>
        <v>7</v>
      </c>
      <c r="AJ1286" s="238">
        <v>15000</v>
      </c>
      <c r="AK1286" s="238">
        <v>9000</v>
      </c>
      <c r="AL1286" t="s">
        <v>8267</v>
      </c>
      <c r="AM1286" t="s">
        <v>6215</v>
      </c>
      <c r="AN1286" t="s">
        <v>6233</v>
      </c>
      <c r="AP1286" s="238">
        <v>7700</v>
      </c>
      <c r="AQ1286" s="113">
        <f t="shared" ref="AQ1286:AQ1316" si="63">(AP1286*3)/129.2343</f>
        <v>178.74511642806903</v>
      </c>
      <c r="AR1286" s="238">
        <v>10000</v>
      </c>
      <c r="AS1286" s="141" t="s">
        <v>6223</v>
      </c>
      <c r="AT1286" s="282">
        <v>5000</v>
      </c>
      <c r="AU1286" s="282">
        <v>150000</v>
      </c>
      <c r="AV1286" s="282">
        <v>70000</v>
      </c>
      <c r="AX1286" t="s">
        <v>6215</v>
      </c>
      <c r="AY1286" t="s">
        <v>6215</v>
      </c>
      <c r="AZ1286" t="s">
        <v>6215</v>
      </c>
      <c r="BA1286" t="s">
        <v>6215</v>
      </c>
      <c r="BB1286" t="s">
        <v>6215</v>
      </c>
      <c r="BC1286" t="s">
        <v>9338</v>
      </c>
      <c r="BD1286" t="s">
        <v>6696</v>
      </c>
      <c r="BE1286" t="s">
        <v>6215</v>
      </c>
      <c r="BF1286" t="s">
        <v>6218</v>
      </c>
    </row>
    <row r="1287" spans="1:59" x14ac:dyDescent="0.35">
      <c r="A1287" s="98" t="s">
        <v>8429</v>
      </c>
      <c r="B1287" s="17">
        <v>45188.590289351851</v>
      </c>
      <c r="C1287" s="98" t="s">
        <v>888</v>
      </c>
      <c r="D1287" s="98" t="s">
        <v>8070</v>
      </c>
      <c r="E1287" s="141" t="s">
        <v>247</v>
      </c>
      <c r="F1287" s="98" t="s">
        <v>6213</v>
      </c>
      <c r="G1287" s="98" t="s">
        <v>1245</v>
      </c>
      <c r="H1287" s="115">
        <v>2003</v>
      </c>
      <c r="I1287" s="98" t="s">
        <v>6230</v>
      </c>
      <c r="J1287" s="98" t="s">
        <v>6215</v>
      </c>
      <c r="K1287" s="98" t="s">
        <v>6216</v>
      </c>
      <c r="L1287" s="98" t="s">
        <v>6215</v>
      </c>
      <c r="M1287" s="98" t="s">
        <v>6217</v>
      </c>
      <c r="O1287" s="98" t="s">
        <v>6218</v>
      </c>
      <c r="Q1287" s="107">
        <v>109</v>
      </c>
      <c r="R1287" s="107">
        <v>104</v>
      </c>
      <c r="S1287" s="107">
        <f>SUM(Q1287:R1287)</f>
        <v>213</v>
      </c>
      <c r="T1287" s="98" t="s">
        <v>6215</v>
      </c>
      <c r="V1287" s="98" t="s">
        <v>6215</v>
      </c>
      <c r="W1287" s="98" t="s">
        <v>6219</v>
      </c>
      <c r="AB1287" s="98">
        <v>16</v>
      </c>
      <c r="AC1287" s="98" t="s">
        <v>6220</v>
      </c>
      <c r="AD1287" s="98" t="s">
        <v>8071</v>
      </c>
      <c r="AJ1287" s="18"/>
      <c r="AK1287" s="18"/>
      <c r="AN1287" s="98" t="s">
        <v>6262</v>
      </c>
      <c r="AP1287" s="268">
        <v>14000</v>
      </c>
      <c r="AQ1287" s="113">
        <f t="shared" si="63"/>
        <v>324.99112077830733</v>
      </c>
      <c r="AR1287" s="269">
        <v>30000</v>
      </c>
      <c r="AS1287" s="141" t="s">
        <v>6223</v>
      </c>
      <c r="AT1287" s="270">
        <v>100000</v>
      </c>
      <c r="AU1287" s="269">
        <v>500000</v>
      </c>
      <c r="AV1287" s="269">
        <v>200000</v>
      </c>
      <c r="AX1287" s="98" t="s">
        <v>6215</v>
      </c>
      <c r="AY1287" s="98" t="s">
        <v>6215</v>
      </c>
      <c r="AZ1287" s="98" t="s">
        <v>6215</v>
      </c>
      <c r="BA1287" s="98" t="s">
        <v>6215</v>
      </c>
      <c r="BB1287" s="98" t="s">
        <v>6218</v>
      </c>
      <c r="BD1287" s="98" t="s">
        <v>8072</v>
      </c>
      <c r="BF1287" s="98" t="s">
        <v>8073</v>
      </c>
      <c r="BG1287" s="98" t="s">
        <v>8074</v>
      </c>
    </row>
    <row r="1288" spans="1:59" x14ac:dyDescent="0.35">
      <c r="A1288" s="98" t="s">
        <v>11485</v>
      </c>
      <c r="B1288" s="117">
        <v>45817.792604166665</v>
      </c>
      <c r="C1288" s="154" t="s">
        <v>5320</v>
      </c>
      <c r="D1288" s="154" t="s">
        <v>11444</v>
      </c>
      <c r="E1288" t="s">
        <v>557</v>
      </c>
      <c r="F1288" s="154" t="s">
        <v>6795</v>
      </c>
      <c r="G1288" s="154" t="s">
        <v>1248</v>
      </c>
      <c r="H1288" s="115">
        <v>2000</v>
      </c>
      <c r="I1288" s="154" t="s">
        <v>6214</v>
      </c>
      <c r="J1288" s="154" t="s">
        <v>6215</v>
      </c>
      <c r="K1288" s="154" t="s">
        <v>6216</v>
      </c>
      <c r="L1288" s="154" t="s">
        <v>6215</v>
      </c>
      <c r="M1288" s="154" t="s">
        <v>6267</v>
      </c>
      <c r="O1288" s="154" t="s">
        <v>6215</v>
      </c>
      <c r="Q1288" s="129">
        <v>70</v>
      </c>
      <c r="R1288" s="129">
        <v>60</v>
      </c>
      <c r="S1288" s="129">
        <v>130</v>
      </c>
      <c r="T1288" s="154" t="s">
        <v>6215</v>
      </c>
      <c r="U1288" s="154" t="s">
        <v>7390</v>
      </c>
      <c r="V1288" s="154" t="s">
        <v>6215</v>
      </c>
      <c r="W1288" s="154" t="s">
        <v>6268</v>
      </c>
      <c r="Y1288" s="244">
        <v>2</v>
      </c>
      <c r="Z1288" s="244">
        <v>2</v>
      </c>
      <c r="AA1288" s="244">
        <v>1</v>
      </c>
      <c r="AB1288" s="244">
        <v>5</v>
      </c>
      <c r="AC1288" s="154" t="s">
        <v>6220</v>
      </c>
      <c r="AD1288" s="154" t="s">
        <v>10681</v>
      </c>
      <c r="AF1288" s="154">
        <v>2</v>
      </c>
      <c r="AG1288" s="12">
        <v>6</v>
      </c>
      <c r="AH1288" s="12">
        <v>8</v>
      </c>
      <c r="AJ1288" s="154">
        <v>13000</v>
      </c>
      <c r="AK1288" s="154">
        <v>7000</v>
      </c>
      <c r="AL1288" s="154" t="s">
        <v>8267</v>
      </c>
      <c r="AM1288" s="154" t="s">
        <v>6215</v>
      </c>
      <c r="AN1288" s="154" t="s">
        <v>6262</v>
      </c>
      <c r="AP1288" s="154">
        <v>3500</v>
      </c>
      <c r="AQ1288" s="113">
        <f t="shared" si="63"/>
        <v>81.247780194576833</v>
      </c>
      <c r="AR1288" s="154">
        <v>5500</v>
      </c>
      <c r="AS1288" s="154" t="s">
        <v>6223</v>
      </c>
      <c r="AT1288" s="154">
        <v>553000</v>
      </c>
      <c r="AU1288" s="354">
        <v>184333.33300000001</v>
      </c>
      <c r="AV1288" s="154">
        <v>50000</v>
      </c>
      <c r="AX1288" s="154" t="s">
        <v>6215</v>
      </c>
      <c r="AY1288" s="154" t="s">
        <v>6215</v>
      </c>
      <c r="AZ1288" s="154" t="s">
        <v>6215</v>
      </c>
      <c r="BA1288" s="154" t="s">
        <v>6215</v>
      </c>
      <c r="BB1288" s="154" t="s">
        <v>6215</v>
      </c>
      <c r="BC1288" s="154" t="s">
        <v>7311</v>
      </c>
      <c r="BD1288" s="154" t="s">
        <v>10650</v>
      </c>
      <c r="BE1288" s="154" t="s">
        <v>6218</v>
      </c>
      <c r="BF1288" s="154" t="s">
        <v>7311</v>
      </c>
    </row>
    <row r="1289" spans="1:59" x14ac:dyDescent="0.35">
      <c r="A1289" s="98" t="s">
        <v>8069</v>
      </c>
      <c r="B1289" s="17">
        <v>44883.44840277778</v>
      </c>
      <c r="C1289" s="98" t="s">
        <v>6238</v>
      </c>
      <c r="D1289" s="98" t="s">
        <v>6239</v>
      </c>
      <c r="E1289" s="98" t="s">
        <v>14</v>
      </c>
      <c r="F1289" s="98" t="s">
        <v>6213</v>
      </c>
      <c r="G1289" s="98" t="s">
        <v>1248</v>
      </c>
      <c r="H1289" s="115">
        <v>2011</v>
      </c>
      <c r="I1289" s="98" t="s">
        <v>6214</v>
      </c>
      <c r="J1289" s="98" t="s">
        <v>6215</v>
      </c>
      <c r="K1289" s="98" t="s">
        <v>6216</v>
      </c>
      <c r="L1289" s="98" t="s">
        <v>6215</v>
      </c>
      <c r="M1289" s="98" t="s">
        <v>6217</v>
      </c>
      <c r="O1289" s="98" t="s">
        <v>6215</v>
      </c>
      <c r="Q1289" s="107">
        <v>200</v>
      </c>
      <c r="R1289" s="107">
        <v>210</v>
      </c>
      <c r="S1289" s="107">
        <v>410</v>
      </c>
      <c r="T1289" s="98" t="s">
        <v>6215</v>
      </c>
      <c r="V1289" s="98" t="s">
        <v>6218</v>
      </c>
      <c r="W1289" s="98" t="s">
        <v>6219</v>
      </c>
      <c r="AB1289" s="98">
        <v>4</v>
      </c>
      <c r="AC1289" s="98" t="s">
        <v>6220</v>
      </c>
      <c r="AD1289" s="98" t="s">
        <v>6240</v>
      </c>
      <c r="AJ1289" s="18"/>
      <c r="AK1289" s="18"/>
      <c r="AM1289" s="98" t="s">
        <v>6215</v>
      </c>
      <c r="AN1289" s="98" t="s">
        <v>6233</v>
      </c>
      <c r="AP1289" s="264">
        <v>6000</v>
      </c>
      <c r="AQ1289" s="113">
        <f t="shared" si="63"/>
        <v>139.28190890498885</v>
      </c>
      <c r="AR1289" s="18">
        <v>17000</v>
      </c>
      <c r="AS1289" s="141" t="s">
        <v>6223</v>
      </c>
      <c r="AT1289" s="96"/>
      <c r="AU1289" s="18"/>
      <c r="AV1289" s="18"/>
      <c r="AX1289" s="98" t="s">
        <v>6215</v>
      </c>
      <c r="AY1289" s="98" t="s">
        <v>6215</v>
      </c>
      <c r="AZ1289" s="98" t="s">
        <v>6215</v>
      </c>
      <c r="BA1289" s="98" t="s">
        <v>6215</v>
      </c>
      <c r="BB1289" s="98" t="s">
        <v>6218</v>
      </c>
      <c r="BD1289" s="98" t="s">
        <v>6241</v>
      </c>
      <c r="BF1289" s="98" t="s">
        <v>6235</v>
      </c>
      <c r="BG1289" s="98" t="s">
        <v>6242</v>
      </c>
    </row>
    <row r="1290" spans="1:59" x14ac:dyDescent="0.35">
      <c r="A1290" s="98" t="s">
        <v>11338</v>
      </c>
      <c r="B1290" s="117">
        <v>45756.729502314818</v>
      </c>
      <c r="C1290" s="98" t="s">
        <v>5048</v>
      </c>
      <c r="D1290" s="98" t="s">
        <v>10417</v>
      </c>
      <c r="E1290" s="244" t="s">
        <v>2861</v>
      </c>
      <c r="F1290" s="98" t="s">
        <v>6725</v>
      </c>
      <c r="G1290" s="98" t="s">
        <v>1245</v>
      </c>
      <c r="H1290" s="98">
        <v>2019</v>
      </c>
      <c r="I1290" s="98" t="s">
        <v>6214</v>
      </c>
      <c r="J1290" s="98" t="s">
        <v>6215</v>
      </c>
      <c r="K1290" s="98" t="s">
        <v>6216</v>
      </c>
      <c r="L1290" s="98" t="s">
        <v>6215</v>
      </c>
      <c r="M1290" s="98" t="s">
        <v>6267</v>
      </c>
      <c r="O1290" s="98" t="s">
        <v>6215</v>
      </c>
      <c r="Q1290" s="129">
        <v>65</v>
      </c>
      <c r="R1290" s="129">
        <v>45</v>
      </c>
      <c r="S1290" s="107">
        <v>110</v>
      </c>
      <c r="T1290" s="98" t="s">
        <v>6215</v>
      </c>
      <c r="U1290" s="98" t="s">
        <v>6474</v>
      </c>
      <c r="V1290" s="98" t="s">
        <v>6215</v>
      </c>
      <c r="W1290" s="98" t="s">
        <v>6268</v>
      </c>
      <c r="Y1290" s="98" t="s">
        <v>6992</v>
      </c>
      <c r="Z1290" s="98" t="s">
        <v>6992</v>
      </c>
      <c r="AA1290" s="98" t="s">
        <v>6944</v>
      </c>
      <c r="AB1290" s="98">
        <f>Y1290+Z1290+AA1290</f>
        <v>5</v>
      </c>
      <c r="AC1290" s="154" t="s">
        <v>6246</v>
      </c>
      <c r="AD1290" s="154" t="s">
        <v>6552</v>
      </c>
      <c r="AF1290" s="12" t="s">
        <v>6944</v>
      </c>
      <c r="AG1290" s="12" t="s">
        <v>6929</v>
      </c>
      <c r="AH1290" s="12">
        <f>AF1290+AG1290</f>
        <v>5</v>
      </c>
      <c r="AJ1290" s="352" t="s">
        <v>11181</v>
      </c>
      <c r="AK1290" s="12" t="s">
        <v>11212</v>
      </c>
      <c r="AL1290" s="98" t="s">
        <v>8363</v>
      </c>
      <c r="AM1290" s="98" t="s">
        <v>6215</v>
      </c>
      <c r="AN1290" s="98" t="s">
        <v>6248</v>
      </c>
      <c r="AP1290" s="315">
        <v>2700</v>
      </c>
      <c r="AQ1290" s="113">
        <f t="shared" si="63"/>
        <v>62.676859007244985</v>
      </c>
      <c r="AR1290" s="315">
        <v>3000</v>
      </c>
      <c r="AS1290" s="154" t="s">
        <v>6223</v>
      </c>
      <c r="AT1290" s="12" t="s">
        <v>11246</v>
      </c>
      <c r="AU1290" s="284" t="s">
        <v>11247</v>
      </c>
      <c r="AV1290" s="12" t="s">
        <v>11178</v>
      </c>
      <c r="AX1290" s="98" t="s">
        <v>6215</v>
      </c>
      <c r="AY1290" s="98" t="s">
        <v>6215</v>
      </c>
      <c r="AZ1290" s="98" t="s">
        <v>6215</v>
      </c>
      <c r="BA1290" s="98" t="s">
        <v>6215</v>
      </c>
      <c r="BB1290" s="98" t="s">
        <v>6215</v>
      </c>
      <c r="BC1290" s="98" t="s">
        <v>9181</v>
      </c>
      <c r="BD1290" s="98" t="s">
        <v>8398</v>
      </c>
      <c r="BE1290" s="98" t="s">
        <v>6218</v>
      </c>
      <c r="BF1290" s="98" t="s">
        <v>6235</v>
      </c>
    </row>
    <row r="1291" spans="1:59" x14ac:dyDescent="0.35">
      <c r="A1291" s="98" t="s">
        <v>11362</v>
      </c>
      <c r="B1291" s="117">
        <v>45806.606180555558</v>
      </c>
      <c r="C1291" s="98" t="s">
        <v>5118</v>
      </c>
      <c r="D1291" s="98" t="s">
        <v>11420</v>
      </c>
      <c r="E1291" s="98" t="s">
        <v>58</v>
      </c>
      <c r="F1291" s="98" t="s">
        <v>6213</v>
      </c>
      <c r="G1291" s="98" t="s">
        <v>1248</v>
      </c>
      <c r="H1291" s="98">
        <v>2019</v>
      </c>
      <c r="I1291" s="98" t="s">
        <v>6230</v>
      </c>
      <c r="J1291" s="98" t="s">
        <v>6215</v>
      </c>
      <c r="K1291" s="154" t="s">
        <v>6216</v>
      </c>
      <c r="L1291" s="154" t="s">
        <v>6215</v>
      </c>
      <c r="M1291" s="154" t="s">
        <v>6231</v>
      </c>
      <c r="O1291" s="154" t="s">
        <v>6215</v>
      </c>
      <c r="Q1291" s="129"/>
      <c r="R1291" s="129"/>
      <c r="S1291" s="129">
        <v>0</v>
      </c>
      <c r="T1291" s="154" t="s">
        <v>6215</v>
      </c>
      <c r="U1291" s="154" t="s">
        <v>6474</v>
      </c>
      <c r="V1291" s="154" t="s">
        <v>6218</v>
      </c>
      <c r="W1291" s="154" t="s">
        <v>6268</v>
      </c>
      <c r="Y1291" s="98">
        <v>2</v>
      </c>
      <c r="Z1291" s="98">
        <v>2</v>
      </c>
      <c r="AA1291" s="98">
        <v>1</v>
      </c>
      <c r="AB1291" s="98">
        <v>5</v>
      </c>
      <c r="AC1291" s="154" t="s">
        <v>6220</v>
      </c>
      <c r="AD1291" s="154" t="s">
        <v>11421</v>
      </c>
      <c r="AF1291" s="154"/>
      <c r="AG1291" s="154">
        <v>5</v>
      </c>
      <c r="AH1291" s="154">
        <v>5</v>
      </c>
      <c r="AJ1291" s="154">
        <v>10000</v>
      </c>
      <c r="AK1291" s="154">
        <v>6000</v>
      </c>
      <c r="AL1291" s="154" t="s">
        <v>8267</v>
      </c>
      <c r="AM1291" s="154" t="s">
        <v>6215</v>
      </c>
      <c r="AN1291" s="154" t="s">
        <v>6262</v>
      </c>
      <c r="AP1291" s="154">
        <v>3200</v>
      </c>
      <c r="AQ1291" s="113">
        <f t="shared" si="63"/>
        <v>74.283684749327392</v>
      </c>
      <c r="AR1291" s="154">
        <v>4000</v>
      </c>
      <c r="AS1291" s="154" t="s">
        <v>6223</v>
      </c>
      <c r="AT1291" s="154">
        <v>6000</v>
      </c>
      <c r="AU1291" s="154">
        <v>25000</v>
      </c>
      <c r="AV1291" s="154">
        <v>45000</v>
      </c>
      <c r="AX1291" s="154" t="s">
        <v>6215</v>
      </c>
      <c r="AY1291" s="154" t="s">
        <v>6215</v>
      </c>
      <c r="AZ1291" s="154" t="s">
        <v>6215</v>
      </c>
      <c r="BA1291" s="154" t="s">
        <v>6215</v>
      </c>
      <c r="BB1291" s="154" t="s">
        <v>6215</v>
      </c>
      <c r="BC1291" s="154" t="s">
        <v>6808</v>
      </c>
      <c r="BD1291" s="154" t="s">
        <v>7394</v>
      </c>
      <c r="BE1291" s="154" t="s">
        <v>6218</v>
      </c>
      <c r="BF1291" s="154" t="s">
        <v>6808</v>
      </c>
    </row>
    <row r="1292" spans="1:59" x14ac:dyDescent="0.35">
      <c r="A1292" s="98" t="s">
        <v>6237</v>
      </c>
      <c r="B1292" s="17">
        <v>45185.498842592591</v>
      </c>
      <c r="C1292" s="98" t="s">
        <v>1933</v>
      </c>
      <c r="D1292" s="98" t="s">
        <v>8059</v>
      </c>
      <c r="E1292" s="244" t="s">
        <v>32</v>
      </c>
      <c r="F1292" s="98" t="s">
        <v>6213</v>
      </c>
      <c r="G1292" s="98" t="s">
        <v>1245</v>
      </c>
      <c r="H1292" s="115">
        <v>2015</v>
      </c>
      <c r="I1292" s="98" t="s">
        <v>6214</v>
      </c>
      <c r="J1292" s="98" t="s">
        <v>6215</v>
      </c>
      <c r="K1292" s="98" t="s">
        <v>6216</v>
      </c>
      <c r="L1292" s="98" t="s">
        <v>6215</v>
      </c>
      <c r="M1292" s="98" t="s">
        <v>6217</v>
      </c>
      <c r="O1292" s="98" t="s">
        <v>6215</v>
      </c>
      <c r="S1292" s="107">
        <v>180</v>
      </c>
      <c r="T1292" s="98" t="s">
        <v>6215</v>
      </c>
      <c r="V1292" s="98" t="s">
        <v>6218</v>
      </c>
      <c r="W1292" s="98" t="s">
        <v>6268</v>
      </c>
      <c r="AB1292" s="98">
        <v>5</v>
      </c>
      <c r="AC1292" s="98" t="s">
        <v>6220</v>
      </c>
      <c r="AD1292" s="98" t="s">
        <v>8060</v>
      </c>
      <c r="AJ1292" s="18"/>
      <c r="AK1292" s="18"/>
      <c r="AM1292" s="98" t="s">
        <v>6215</v>
      </c>
      <c r="AN1292" s="98" t="s">
        <v>6233</v>
      </c>
      <c r="AP1292" s="264">
        <v>13000</v>
      </c>
      <c r="AQ1292" s="113">
        <f t="shared" si="63"/>
        <v>301.77746929414252</v>
      </c>
      <c r="AR1292" s="18">
        <v>24000</v>
      </c>
      <c r="AS1292" s="141" t="s">
        <v>6223</v>
      </c>
      <c r="AT1292" s="96"/>
      <c r="AU1292" s="18">
        <v>500000</v>
      </c>
      <c r="AV1292" s="18"/>
      <c r="AX1292" s="98" t="s">
        <v>6215</v>
      </c>
      <c r="AY1292" s="98" t="s">
        <v>6215</v>
      </c>
      <c r="AZ1292" s="98" t="s">
        <v>6215</v>
      </c>
      <c r="BA1292" s="98" t="s">
        <v>6215</v>
      </c>
      <c r="BB1292" s="98" t="s">
        <v>6215</v>
      </c>
      <c r="BD1292" s="98" t="s">
        <v>8061</v>
      </c>
      <c r="BF1292" s="98" t="s">
        <v>6235</v>
      </c>
      <c r="BG1292" s="98" t="s">
        <v>8062</v>
      </c>
    </row>
    <row r="1293" spans="1:59" x14ac:dyDescent="0.35">
      <c r="A1293" s="98" t="s">
        <v>8058</v>
      </c>
      <c r="B1293" s="17">
        <v>45183.547719907408</v>
      </c>
      <c r="C1293" s="98" t="s">
        <v>8042</v>
      </c>
      <c r="D1293" s="98" t="s">
        <v>7559</v>
      </c>
      <c r="E1293" t="s">
        <v>127</v>
      </c>
      <c r="F1293" s="98" t="s">
        <v>6581</v>
      </c>
      <c r="G1293" s="98" t="s">
        <v>1248</v>
      </c>
      <c r="H1293" s="115">
        <v>2004</v>
      </c>
      <c r="I1293" s="98" t="s">
        <v>6294</v>
      </c>
      <c r="J1293" s="98" t="s">
        <v>6215</v>
      </c>
      <c r="K1293" s="98" t="s">
        <v>6216</v>
      </c>
      <c r="L1293" s="98" t="s">
        <v>6215</v>
      </c>
      <c r="M1293" s="98" t="s">
        <v>6267</v>
      </c>
      <c r="O1293" s="98" t="s">
        <v>6215</v>
      </c>
      <c r="S1293" s="107">
        <v>180</v>
      </c>
      <c r="T1293" s="98" t="s">
        <v>6215</v>
      </c>
      <c r="V1293" s="98" t="s">
        <v>6215</v>
      </c>
      <c r="W1293" s="98" t="s">
        <v>6219</v>
      </c>
      <c r="AB1293" s="98">
        <v>10</v>
      </c>
      <c r="AC1293" s="98" t="s">
        <v>6220</v>
      </c>
      <c r="AD1293" s="98" t="s">
        <v>8043</v>
      </c>
      <c r="AJ1293" s="18"/>
      <c r="AK1293" s="18"/>
      <c r="AM1293" s="98" t="s">
        <v>6215</v>
      </c>
      <c r="AN1293" s="98" t="s">
        <v>6262</v>
      </c>
      <c r="AP1293" s="264">
        <v>9000</v>
      </c>
      <c r="AQ1293" s="113">
        <f t="shared" si="63"/>
        <v>208.92286335748329</v>
      </c>
      <c r="AR1293" s="18">
        <v>20500</v>
      </c>
      <c r="AS1293" s="141" t="s">
        <v>6223</v>
      </c>
      <c r="AT1293" s="96"/>
      <c r="AU1293" s="18">
        <v>200000</v>
      </c>
      <c r="AV1293" s="18"/>
      <c r="AX1293" s="98" t="s">
        <v>6215</v>
      </c>
      <c r="AY1293" s="98" t="s">
        <v>6215</v>
      </c>
      <c r="AZ1293" s="98" t="s">
        <v>6215</v>
      </c>
      <c r="BA1293" s="98" t="s">
        <v>6215</v>
      </c>
      <c r="BB1293" s="98" t="s">
        <v>6215</v>
      </c>
      <c r="BD1293" s="98" t="s">
        <v>8044</v>
      </c>
      <c r="BF1293" s="98" t="s">
        <v>6235</v>
      </c>
      <c r="BG1293" s="98" t="s">
        <v>8045</v>
      </c>
    </row>
    <row r="1294" spans="1:59" x14ac:dyDescent="0.35">
      <c r="A1294" s="98" t="s">
        <v>11229</v>
      </c>
      <c r="B1294" s="117">
        <v>45754.451631944445</v>
      </c>
      <c r="C1294" s="98" t="s">
        <v>5050</v>
      </c>
      <c r="D1294" s="98" t="s">
        <v>11218</v>
      </c>
      <c r="E1294" s="244" t="s">
        <v>3017</v>
      </c>
      <c r="F1294" s="98" t="s">
        <v>6725</v>
      </c>
      <c r="G1294" s="98" t="s">
        <v>1248</v>
      </c>
      <c r="H1294" s="98">
        <v>2016</v>
      </c>
      <c r="I1294" s="98" t="s">
        <v>6294</v>
      </c>
      <c r="J1294" s="98" t="s">
        <v>6215</v>
      </c>
      <c r="K1294" s="98" t="s">
        <v>6216</v>
      </c>
      <c r="L1294" s="98" t="s">
        <v>6218</v>
      </c>
      <c r="M1294" s="98" t="s">
        <v>6267</v>
      </c>
      <c r="O1294" s="98" t="s">
        <v>6218</v>
      </c>
      <c r="Q1294" s="129">
        <v>80</v>
      </c>
      <c r="R1294" s="129">
        <v>100</v>
      </c>
      <c r="S1294" s="107">
        <v>180</v>
      </c>
      <c r="T1294" s="98" t="s">
        <v>6218</v>
      </c>
      <c r="U1294" s="98" t="s">
        <v>6474</v>
      </c>
      <c r="V1294" s="98" t="s">
        <v>6215</v>
      </c>
      <c r="W1294" s="98" t="s">
        <v>6219</v>
      </c>
      <c r="Y1294" s="98" t="s">
        <v>7755</v>
      </c>
      <c r="Z1294" s="98" t="s">
        <v>7755</v>
      </c>
      <c r="AA1294" s="98" t="s">
        <v>6944</v>
      </c>
      <c r="AB1294" s="98">
        <f>Y1294+Z1294+AA1294</f>
        <v>13</v>
      </c>
      <c r="AC1294" s="154" t="s">
        <v>6220</v>
      </c>
      <c r="AD1294" s="154" t="s">
        <v>10151</v>
      </c>
      <c r="AF1294" s="12" t="s">
        <v>7755</v>
      </c>
      <c r="AG1294" s="12" t="s">
        <v>6630</v>
      </c>
      <c r="AH1294" s="12">
        <f>AF1294+AG1294</f>
        <v>11</v>
      </c>
      <c r="AJ1294" s="352" t="s">
        <v>11146</v>
      </c>
      <c r="AK1294" s="12" t="s">
        <v>11146</v>
      </c>
      <c r="AL1294" s="98" t="s">
        <v>7392</v>
      </c>
      <c r="AM1294" s="98" t="s">
        <v>6215</v>
      </c>
      <c r="AN1294" s="98" t="s">
        <v>6262</v>
      </c>
      <c r="AP1294" s="315">
        <v>4000</v>
      </c>
      <c r="AQ1294" s="113">
        <f t="shared" si="63"/>
        <v>92.85460593665924</v>
      </c>
      <c r="AR1294" s="315">
        <v>10000</v>
      </c>
      <c r="AS1294" s="154" t="s">
        <v>6223</v>
      </c>
      <c r="AT1294" s="12" t="s">
        <v>11219</v>
      </c>
      <c r="AU1294" s="284" t="s">
        <v>11178</v>
      </c>
      <c r="AV1294" s="12" t="s">
        <v>11128</v>
      </c>
      <c r="AX1294" s="98" t="s">
        <v>6215</v>
      </c>
      <c r="AY1294" s="98" t="s">
        <v>6215</v>
      </c>
      <c r="AZ1294" s="98" t="s">
        <v>6218</v>
      </c>
      <c r="BA1294" s="98" t="s">
        <v>6215</v>
      </c>
      <c r="BB1294" s="98" t="s">
        <v>6215</v>
      </c>
      <c r="BC1294" s="98" t="s">
        <v>8818</v>
      </c>
      <c r="BD1294" s="98" t="s">
        <v>11220</v>
      </c>
      <c r="BE1294" s="98" t="s">
        <v>6218</v>
      </c>
      <c r="BF1294" s="98" t="s">
        <v>7311</v>
      </c>
    </row>
    <row r="1295" spans="1:59" x14ac:dyDescent="0.35">
      <c r="A1295" s="98" t="s">
        <v>8041</v>
      </c>
      <c r="B1295" s="17">
        <v>45154.526979166665</v>
      </c>
      <c r="C1295" s="98" t="s">
        <v>7885</v>
      </c>
      <c r="D1295" s="98" t="s">
        <v>7886</v>
      </c>
      <c r="E1295" s="235" t="s">
        <v>44</v>
      </c>
      <c r="F1295" s="98" t="s">
        <v>6213</v>
      </c>
      <c r="H1295" s="115">
        <v>2012</v>
      </c>
      <c r="I1295" s="98" t="s">
        <v>6214</v>
      </c>
      <c r="J1295" s="98" t="s">
        <v>6215</v>
      </c>
      <c r="K1295" s="98" t="s">
        <v>6216</v>
      </c>
      <c r="L1295" s="98" t="s">
        <v>6215</v>
      </c>
      <c r="M1295" s="98" t="s">
        <v>6217</v>
      </c>
      <c r="O1295" s="98" t="s">
        <v>6215</v>
      </c>
      <c r="S1295" s="107">
        <v>300</v>
      </c>
      <c r="T1295" s="98" t="s">
        <v>6215</v>
      </c>
      <c r="V1295" s="98" t="s">
        <v>6215</v>
      </c>
      <c r="W1295" s="98" t="s">
        <v>6219</v>
      </c>
      <c r="AB1295" s="98">
        <v>12</v>
      </c>
      <c r="AD1295" s="98" t="s">
        <v>7887</v>
      </c>
      <c r="AJ1295" s="18"/>
      <c r="AK1295" s="18"/>
      <c r="AN1295" s="98" t="s">
        <v>6248</v>
      </c>
      <c r="AP1295" s="264">
        <v>9000</v>
      </c>
      <c r="AQ1295" s="113">
        <f t="shared" si="63"/>
        <v>208.92286335748329</v>
      </c>
      <c r="AR1295" s="18">
        <v>30000</v>
      </c>
      <c r="AS1295" s="141" t="s">
        <v>6223</v>
      </c>
      <c r="AT1295" s="96"/>
      <c r="AU1295" s="18"/>
      <c r="AV1295" s="18"/>
      <c r="AX1295" s="98" t="s">
        <v>6215</v>
      </c>
      <c r="AY1295" s="98" t="s">
        <v>6215</v>
      </c>
      <c r="AZ1295" s="98" t="s">
        <v>6215</v>
      </c>
      <c r="BA1295" s="98" t="s">
        <v>6215</v>
      </c>
      <c r="BB1295" s="98" t="s">
        <v>6218</v>
      </c>
      <c r="BD1295" s="98" t="s">
        <v>6617</v>
      </c>
      <c r="BF1295" s="98" t="s">
        <v>6271</v>
      </c>
      <c r="BG1295" s="98" t="s">
        <v>7888</v>
      </c>
    </row>
    <row r="1296" spans="1:59" x14ac:dyDescent="0.35">
      <c r="A1296" s="98" t="s">
        <v>9806</v>
      </c>
      <c r="B1296" s="17">
        <v>45476.657870370371</v>
      </c>
      <c r="C1296" t="s">
        <v>2590</v>
      </c>
      <c r="D1296" t="s">
        <v>9578</v>
      </c>
      <c r="E1296" s="98" t="s">
        <v>410</v>
      </c>
      <c r="F1296" t="s">
        <v>6795</v>
      </c>
      <c r="G1296" t="s">
        <v>1248</v>
      </c>
      <c r="H1296" s="115">
        <v>2003</v>
      </c>
      <c r="I1296" t="s">
        <v>6294</v>
      </c>
      <c r="J1296" t="s">
        <v>6215</v>
      </c>
      <c r="K1296" t="s">
        <v>6216</v>
      </c>
      <c r="L1296" t="s">
        <v>6215</v>
      </c>
      <c r="M1296" t="s">
        <v>6267</v>
      </c>
      <c r="O1296" t="s">
        <v>6218</v>
      </c>
      <c r="S1296" s="107">
        <v>345</v>
      </c>
      <c r="T1296" s="98" t="s">
        <v>6215</v>
      </c>
      <c r="U1296" t="s">
        <v>7390</v>
      </c>
      <c r="V1296" t="s">
        <v>6215</v>
      </c>
      <c r="W1296" t="s">
        <v>6296</v>
      </c>
      <c r="Y1296" s="98">
        <v>5</v>
      </c>
      <c r="Z1296" s="98">
        <v>6</v>
      </c>
      <c r="AA1296" s="98">
        <v>0</v>
      </c>
      <c r="AB1296" s="98">
        <f>Y1296+Z1296+AA1296</f>
        <v>11</v>
      </c>
      <c r="AC1296" t="s">
        <v>6220</v>
      </c>
      <c r="AD1296" t="s">
        <v>9579</v>
      </c>
      <c r="AF1296" s="12">
        <v>5</v>
      </c>
      <c r="AG1296" s="12">
        <v>9</v>
      </c>
      <c r="AH1296" s="12">
        <f>AF1296+AG1296</f>
        <v>14</v>
      </c>
      <c r="AJ1296" s="238">
        <v>12000</v>
      </c>
      <c r="AK1296" s="238">
        <v>8000</v>
      </c>
      <c r="AL1296" t="s">
        <v>8267</v>
      </c>
      <c r="AM1296" t="s">
        <v>6215</v>
      </c>
      <c r="AN1296" t="s">
        <v>6233</v>
      </c>
      <c r="AP1296" s="238">
        <v>3500</v>
      </c>
      <c r="AQ1296" s="113">
        <f t="shared" si="63"/>
        <v>81.247780194576833</v>
      </c>
      <c r="AR1296" s="238">
        <v>8000</v>
      </c>
      <c r="AS1296" s="141" t="s">
        <v>6223</v>
      </c>
      <c r="AT1296" s="238">
        <v>150000</v>
      </c>
      <c r="AU1296" s="238">
        <v>600000</v>
      </c>
      <c r="AV1296" s="238">
        <v>200000</v>
      </c>
      <c r="AX1296" t="s">
        <v>6215</v>
      </c>
      <c r="AY1296" t="s">
        <v>6215</v>
      </c>
      <c r="AZ1296" t="s">
        <v>6215</v>
      </c>
      <c r="BA1296" t="s">
        <v>6215</v>
      </c>
      <c r="BB1296" t="s">
        <v>6215</v>
      </c>
      <c r="BC1296" t="s">
        <v>9580</v>
      </c>
      <c r="BD1296" t="s">
        <v>9581</v>
      </c>
      <c r="BE1296" t="s">
        <v>6218</v>
      </c>
      <c r="BF1296" t="s">
        <v>8110</v>
      </c>
    </row>
    <row r="1297" spans="1:60" x14ac:dyDescent="0.35">
      <c r="A1297" s="98" t="s">
        <v>8878</v>
      </c>
      <c r="B1297" s="17">
        <v>45363.725763888891</v>
      </c>
      <c r="C1297" t="s">
        <v>1965</v>
      </c>
      <c r="D1297" t="s">
        <v>6293</v>
      </c>
      <c r="E1297" s="98" t="s">
        <v>420</v>
      </c>
      <c r="F1297" t="s">
        <v>6293</v>
      </c>
      <c r="G1297" t="s">
        <v>1248</v>
      </c>
      <c r="H1297" s="305">
        <v>2014</v>
      </c>
      <c r="I1297" t="s">
        <v>6294</v>
      </c>
      <c r="J1297" t="s">
        <v>6215</v>
      </c>
      <c r="K1297" t="s">
        <v>6216</v>
      </c>
      <c r="L1297" t="s">
        <v>6218</v>
      </c>
      <c r="M1297" t="s">
        <v>6231</v>
      </c>
      <c r="O1297" t="s">
        <v>6218</v>
      </c>
      <c r="S1297" s="107">
        <v>202</v>
      </c>
      <c r="T1297" s="98" t="s">
        <v>6215</v>
      </c>
      <c r="U1297" t="s">
        <v>7390</v>
      </c>
      <c r="V1297" t="s">
        <v>6215</v>
      </c>
      <c r="W1297" t="s">
        <v>6268</v>
      </c>
      <c r="Y1297" s="98">
        <v>2</v>
      </c>
      <c r="Z1297" s="98">
        <v>4</v>
      </c>
      <c r="AA1297" s="98">
        <v>0</v>
      </c>
      <c r="AB1297" s="98">
        <f>SUM(Y1297:AA1297)</f>
        <v>6</v>
      </c>
      <c r="AC1297" t="s">
        <v>6246</v>
      </c>
      <c r="AD1297" t="s">
        <v>6695</v>
      </c>
      <c r="AF1297" s="12">
        <v>5</v>
      </c>
      <c r="AG1297" s="12">
        <v>5</v>
      </c>
      <c r="AH1297" s="12">
        <f>SUM(AF1297:AG1297)</f>
        <v>10</v>
      </c>
      <c r="AJ1297" s="238">
        <v>7500</v>
      </c>
      <c r="AK1297" s="238">
        <v>4500</v>
      </c>
      <c r="AL1297" t="s">
        <v>7392</v>
      </c>
      <c r="AM1297" t="s">
        <v>6215</v>
      </c>
      <c r="AN1297" t="s">
        <v>6262</v>
      </c>
      <c r="AP1297" s="149">
        <v>3500</v>
      </c>
      <c r="AQ1297" s="113">
        <f t="shared" si="63"/>
        <v>81.247780194576833</v>
      </c>
      <c r="AR1297">
        <v>16000</v>
      </c>
      <c r="AS1297" s="141" t="s">
        <v>6223</v>
      </c>
      <c r="AT1297" s="298">
        <v>100000</v>
      </c>
      <c r="AU1297" s="18">
        <v>1000000</v>
      </c>
      <c r="AV1297" s="18">
        <v>650000</v>
      </c>
      <c r="AX1297" t="s">
        <v>6215</v>
      </c>
      <c r="AY1297" t="s">
        <v>6215</v>
      </c>
      <c r="AZ1297" t="s">
        <v>6215</v>
      </c>
      <c r="BA1297" t="s">
        <v>6215</v>
      </c>
      <c r="BB1297" t="s">
        <v>6218</v>
      </c>
      <c r="BC1297" t="s">
        <v>8110</v>
      </c>
      <c r="BD1297" t="s">
        <v>6281</v>
      </c>
      <c r="BE1297" t="s">
        <v>6218</v>
      </c>
      <c r="BF1297" t="s">
        <v>6760</v>
      </c>
    </row>
    <row r="1298" spans="1:60" x14ac:dyDescent="0.35">
      <c r="A1298" s="98" t="s">
        <v>11514</v>
      </c>
      <c r="B1298" s="117">
        <v>45831.490856481483</v>
      </c>
      <c r="C1298" s="154" t="s">
        <v>5407</v>
      </c>
      <c r="D1298" s="154" t="s">
        <v>11502</v>
      </c>
      <c r="E1298" s="98" t="s">
        <v>456</v>
      </c>
      <c r="F1298" s="154" t="s">
        <v>6870</v>
      </c>
      <c r="G1298" s="154" t="s">
        <v>1245</v>
      </c>
      <c r="H1298" s="115">
        <v>2010</v>
      </c>
      <c r="I1298" s="154" t="s">
        <v>6294</v>
      </c>
      <c r="J1298" s="154" t="s">
        <v>6215</v>
      </c>
      <c r="K1298" s="154" t="s">
        <v>6216</v>
      </c>
      <c r="L1298" s="154" t="s">
        <v>6215</v>
      </c>
      <c r="M1298" s="154" t="s">
        <v>6267</v>
      </c>
      <c r="O1298" s="154" t="s">
        <v>6215</v>
      </c>
      <c r="Q1298" s="129">
        <v>32.147577092511014</v>
      </c>
      <c r="R1298" s="129">
        <v>37.852422907488986</v>
      </c>
      <c r="S1298" s="129">
        <v>70</v>
      </c>
      <c r="T1298" s="154" t="s">
        <v>6215</v>
      </c>
      <c r="U1298" s="154" t="s">
        <v>7390</v>
      </c>
      <c r="V1298" s="154" t="s">
        <v>6215</v>
      </c>
      <c r="W1298" s="154" t="s">
        <v>6219</v>
      </c>
      <c r="Y1298" s="244">
        <v>2</v>
      </c>
      <c r="Z1298" s="244">
        <v>2</v>
      </c>
      <c r="AA1298" s="244">
        <v>1</v>
      </c>
      <c r="AB1298" s="244">
        <v>5</v>
      </c>
      <c r="AC1298" s="154" t="s">
        <v>6246</v>
      </c>
      <c r="AD1298" s="154" t="s">
        <v>6695</v>
      </c>
      <c r="AF1298" s="154">
        <v>5</v>
      </c>
      <c r="AG1298" s="12">
        <v>2</v>
      </c>
      <c r="AH1298" s="12">
        <v>7</v>
      </c>
      <c r="AJ1298" s="154">
        <v>9000</v>
      </c>
      <c r="AK1298" s="154">
        <v>4000</v>
      </c>
      <c r="AL1298" s="154" t="s">
        <v>6474</v>
      </c>
      <c r="AM1298" s="154" t="s">
        <v>6215</v>
      </c>
      <c r="AN1298" s="154" t="s">
        <v>6233</v>
      </c>
      <c r="AP1298" s="154">
        <v>6000</v>
      </c>
      <c r="AQ1298" s="113">
        <f t="shared" si="63"/>
        <v>139.28190890498885</v>
      </c>
      <c r="AR1298" s="154">
        <v>12000</v>
      </c>
      <c r="AS1298" s="154" t="s">
        <v>6223</v>
      </c>
      <c r="AT1298" s="154">
        <v>4000</v>
      </c>
      <c r="AU1298" s="154">
        <v>2000</v>
      </c>
      <c r="AV1298" s="154">
        <v>50000</v>
      </c>
      <c r="AX1298" s="154" t="s">
        <v>6215</v>
      </c>
      <c r="AY1298" s="154" t="s">
        <v>6215</v>
      </c>
      <c r="AZ1298" s="154" t="s">
        <v>6215</v>
      </c>
      <c r="BA1298" s="154" t="s">
        <v>6215</v>
      </c>
      <c r="BB1298" s="154" t="s">
        <v>6215</v>
      </c>
      <c r="BC1298" s="154" t="s">
        <v>11503</v>
      </c>
      <c r="BD1298" s="154" t="s">
        <v>11504</v>
      </c>
      <c r="BE1298" s="154" t="s">
        <v>6218</v>
      </c>
      <c r="BF1298" s="154" t="s">
        <v>7311</v>
      </c>
    </row>
    <row r="1299" spans="1:60" x14ac:dyDescent="0.35">
      <c r="A1299" s="98" t="s">
        <v>7884</v>
      </c>
      <c r="B1299" s="17">
        <v>44985.69326388889</v>
      </c>
      <c r="C1299" s="98" t="s">
        <v>6361</v>
      </c>
      <c r="D1299" s="98" t="s">
        <v>6345</v>
      </c>
      <c r="E1299" s="98" t="s">
        <v>14</v>
      </c>
      <c r="F1299" s="98" t="s">
        <v>6286</v>
      </c>
      <c r="G1299" s="98" t="s">
        <v>1245</v>
      </c>
      <c r="H1299" s="115">
        <v>2009</v>
      </c>
      <c r="I1299" s="98" t="s">
        <v>6214</v>
      </c>
      <c r="J1299" s="98" t="s">
        <v>6215</v>
      </c>
      <c r="K1299" s="98" t="s">
        <v>6216</v>
      </c>
      <c r="L1299" s="98" t="s">
        <v>6215</v>
      </c>
      <c r="M1299" s="98" t="s">
        <v>6217</v>
      </c>
      <c r="O1299" s="98" t="s">
        <v>6218</v>
      </c>
      <c r="Q1299" s="107">
        <v>96</v>
      </c>
      <c r="R1299" s="107">
        <v>72</v>
      </c>
      <c r="S1299" s="107">
        <f>SUM(Q1299:R1299)</f>
        <v>168</v>
      </c>
      <c r="T1299" s="98" t="s">
        <v>6215</v>
      </c>
      <c r="V1299" s="98" t="s">
        <v>6218</v>
      </c>
      <c r="W1299" s="98" t="s">
        <v>6362</v>
      </c>
      <c r="AB1299" s="98">
        <v>7</v>
      </c>
      <c r="AC1299" s="98" t="s">
        <v>6220</v>
      </c>
      <c r="AD1299" s="98" t="s">
        <v>6261</v>
      </c>
      <c r="AJ1299" s="18"/>
      <c r="AK1299" s="18"/>
      <c r="AM1299" s="98" t="s">
        <v>6215</v>
      </c>
      <c r="AN1299" s="98" t="s">
        <v>6262</v>
      </c>
      <c r="AP1299" s="272">
        <v>4000</v>
      </c>
      <c r="AQ1299" s="113">
        <f t="shared" si="63"/>
        <v>92.85460593665924</v>
      </c>
      <c r="AR1299" s="273">
        <v>25000</v>
      </c>
      <c r="AS1299" s="141" t="s">
        <v>6223</v>
      </c>
      <c r="AT1299" s="274">
        <v>10000</v>
      </c>
      <c r="AU1299" s="273">
        <v>2000000</v>
      </c>
      <c r="AV1299" s="273">
        <v>1200000</v>
      </c>
      <c r="AX1299" s="98" t="s">
        <v>6215</v>
      </c>
      <c r="AY1299" s="98" t="s">
        <v>6215</v>
      </c>
      <c r="AZ1299" s="98" t="s">
        <v>6215</v>
      </c>
      <c r="BA1299" s="98" t="s">
        <v>6215</v>
      </c>
      <c r="BB1299" s="98" t="s">
        <v>6218</v>
      </c>
      <c r="BD1299" s="98" t="s">
        <v>6363</v>
      </c>
      <c r="BF1299" s="98" t="s">
        <v>6235</v>
      </c>
      <c r="BG1299" s="98" t="s">
        <v>6364</v>
      </c>
      <c r="BH1299" s="98"/>
    </row>
    <row r="1300" spans="1:60" x14ac:dyDescent="0.35">
      <c r="A1300" s="98" t="s">
        <v>9120</v>
      </c>
      <c r="B1300" s="17">
        <v>45400.724085648151</v>
      </c>
      <c r="C1300" t="s">
        <v>2160</v>
      </c>
      <c r="D1300" t="s">
        <v>8458</v>
      </c>
      <c r="E1300" t="s">
        <v>146</v>
      </c>
      <c r="F1300" t="s">
        <v>6213</v>
      </c>
      <c r="G1300" t="s">
        <v>1248</v>
      </c>
      <c r="H1300" s="115">
        <v>2012</v>
      </c>
      <c r="I1300" t="s">
        <v>6230</v>
      </c>
      <c r="J1300" t="s">
        <v>6215</v>
      </c>
      <c r="K1300" t="s">
        <v>6216</v>
      </c>
      <c r="L1300" t="s">
        <v>6215</v>
      </c>
      <c r="M1300" t="s">
        <v>6217</v>
      </c>
      <c r="O1300" t="s">
        <v>6215</v>
      </c>
      <c r="S1300" s="107">
        <v>287</v>
      </c>
      <c r="T1300" s="98" t="s">
        <v>6215</v>
      </c>
      <c r="U1300" t="s">
        <v>7390</v>
      </c>
      <c r="V1300" t="s">
        <v>6215</v>
      </c>
      <c r="W1300" t="s">
        <v>6219</v>
      </c>
      <c r="Y1300" s="98">
        <v>4</v>
      </c>
      <c r="Z1300" s="98">
        <v>4</v>
      </c>
      <c r="AA1300" s="98">
        <v>4</v>
      </c>
      <c r="AB1300" s="98">
        <f>SUM(Y1300:AA1300)</f>
        <v>12</v>
      </c>
      <c r="AC1300" t="s">
        <v>6220</v>
      </c>
      <c r="AD1300" t="s">
        <v>6538</v>
      </c>
      <c r="AF1300" s="12">
        <v>6</v>
      </c>
      <c r="AG1300" s="12">
        <v>11</v>
      </c>
      <c r="AH1300" s="12">
        <f>SUM(AF1300:AG1300)</f>
        <v>17</v>
      </c>
      <c r="AJ1300" s="238">
        <v>15000</v>
      </c>
      <c r="AK1300" s="238">
        <v>10000</v>
      </c>
      <c r="AL1300" t="s">
        <v>7392</v>
      </c>
      <c r="AM1300" t="s">
        <v>6215</v>
      </c>
      <c r="AN1300" t="s">
        <v>6233</v>
      </c>
      <c r="AP1300" s="238">
        <v>6600</v>
      </c>
      <c r="AQ1300" s="113">
        <f t="shared" si="63"/>
        <v>153.21009979548774</v>
      </c>
      <c r="AR1300" s="238">
        <v>7500</v>
      </c>
      <c r="AS1300" s="141" t="s">
        <v>6223</v>
      </c>
      <c r="AT1300" s="307">
        <v>50000</v>
      </c>
      <c r="AU1300" s="238">
        <v>800000</v>
      </c>
      <c r="AV1300" s="238">
        <v>650000</v>
      </c>
      <c r="AX1300" t="s">
        <v>6215</v>
      </c>
      <c r="AY1300" t="s">
        <v>6215</v>
      </c>
      <c r="AZ1300" t="s">
        <v>6215</v>
      </c>
      <c r="BA1300" t="s">
        <v>6215</v>
      </c>
      <c r="BB1300" t="s">
        <v>6218</v>
      </c>
      <c r="BC1300" t="s">
        <v>9118</v>
      </c>
      <c r="BD1300" t="s">
        <v>9119</v>
      </c>
      <c r="BE1300" t="s">
        <v>6218</v>
      </c>
      <c r="BF1300" t="s">
        <v>6235</v>
      </c>
      <c r="BH1300" s="98"/>
    </row>
    <row r="1301" spans="1:60" x14ac:dyDescent="0.35">
      <c r="A1301" s="98" t="s">
        <v>6360</v>
      </c>
      <c r="B1301" s="17">
        <v>45128.41269675926</v>
      </c>
      <c r="C1301" s="98" t="s">
        <v>829</v>
      </c>
      <c r="D1301" s="98" t="s">
        <v>6737</v>
      </c>
      <c r="E1301" s="98" t="s">
        <v>32</v>
      </c>
      <c r="F1301" s="98" t="s">
        <v>6213</v>
      </c>
      <c r="G1301" s="98" t="s">
        <v>1245</v>
      </c>
      <c r="H1301" s="115">
        <v>2012</v>
      </c>
      <c r="I1301" s="98" t="s">
        <v>6230</v>
      </c>
      <c r="J1301" s="98" t="s">
        <v>6215</v>
      </c>
      <c r="K1301" s="98" t="s">
        <v>6216</v>
      </c>
      <c r="L1301" s="98" t="s">
        <v>6215</v>
      </c>
      <c r="M1301" s="98" t="s">
        <v>6217</v>
      </c>
      <c r="O1301" s="98" t="s">
        <v>6215</v>
      </c>
      <c r="S1301" s="107">
        <v>331</v>
      </c>
      <c r="T1301" s="98" t="s">
        <v>6215</v>
      </c>
      <c r="V1301" s="98" t="s">
        <v>6215</v>
      </c>
      <c r="W1301" s="98" t="s">
        <v>6219</v>
      </c>
      <c r="AB1301" s="98">
        <v>7</v>
      </c>
      <c r="AC1301" s="98" t="s">
        <v>6220</v>
      </c>
      <c r="AD1301" s="98" t="s">
        <v>7439</v>
      </c>
      <c r="AJ1301" s="18"/>
      <c r="AK1301" s="18"/>
      <c r="AM1301" s="98" t="s">
        <v>6215</v>
      </c>
      <c r="AN1301" s="98" t="s">
        <v>6262</v>
      </c>
      <c r="AP1301" s="264">
        <v>12500</v>
      </c>
      <c r="AQ1301" s="113">
        <f t="shared" si="63"/>
        <v>290.17064355206014</v>
      </c>
      <c r="AR1301" s="18">
        <v>20000</v>
      </c>
      <c r="AS1301" s="141" t="s">
        <v>6223</v>
      </c>
      <c r="AT1301" s="96"/>
      <c r="AU1301" s="18"/>
      <c r="AV1301" s="18"/>
      <c r="AX1301" s="98" t="s">
        <v>6215</v>
      </c>
      <c r="AY1301" s="98" t="s">
        <v>6215</v>
      </c>
      <c r="AZ1301" s="98" t="s">
        <v>6215</v>
      </c>
      <c r="BA1301" s="98" t="s">
        <v>6215</v>
      </c>
      <c r="BB1301" s="98" t="s">
        <v>6218</v>
      </c>
      <c r="BD1301" s="98" t="s">
        <v>6234</v>
      </c>
      <c r="BF1301" s="98" t="s">
        <v>6235</v>
      </c>
      <c r="BG1301" s="98" t="s">
        <v>7440</v>
      </c>
      <c r="BH1301" s="98"/>
    </row>
    <row r="1302" spans="1:60" x14ac:dyDescent="0.35">
      <c r="A1302" s="98" t="s">
        <v>7438</v>
      </c>
      <c r="B1302" s="17">
        <v>45135.772118055553</v>
      </c>
      <c r="C1302" s="154" t="s">
        <v>3648</v>
      </c>
      <c r="D1302" t="s">
        <v>7576</v>
      </c>
      <c r="E1302" s="98" t="s">
        <v>610</v>
      </c>
      <c r="F1302" s="98" t="s">
        <v>6334</v>
      </c>
      <c r="H1302" s="115">
        <v>2009</v>
      </c>
      <c r="I1302" s="98" t="s">
        <v>6230</v>
      </c>
      <c r="J1302" s="98" t="s">
        <v>6215</v>
      </c>
      <c r="K1302" s="98" t="s">
        <v>6216</v>
      </c>
      <c r="L1302" s="98" t="s">
        <v>6215</v>
      </c>
      <c r="M1302" s="98" t="s">
        <v>6267</v>
      </c>
      <c r="O1302" s="98" t="s">
        <v>6215</v>
      </c>
      <c r="S1302" s="107">
        <v>180</v>
      </c>
      <c r="T1302" s="98" t="s">
        <v>6215</v>
      </c>
      <c r="V1302" s="98" t="s">
        <v>6215</v>
      </c>
      <c r="W1302" s="98" t="s">
        <v>6268</v>
      </c>
      <c r="AB1302" s="98">
        <v>6</v>
      </c>
      <c r="AC1302" s="98" t="s">
        <v>6246</v>
      </c>
      <c r="AD1302" s="98" t="s">
        <v>7577</v>
      </c>
      <c r="AJ1302" s="18"/>
      <c r="AK1302" s="18"/>
      <c r="AN1302" s="98" t="s">
        <v>6262</v>
      </c>
      <c r="AP1302" s="272">
        <v>15800</v>
      </c>
      <c r="AQ1302" s="113">
        <f t="shared" si="63"/>
        <v>366.77569344980401</v>
      </c>
      <c r="AR1302" s="273">
        <v>19100</v>
      </c>
      <c r="AS1302" s="141" t="s">
        <v>6223</v>
      </c>
      <c r="AT1302" s="274"/>
      <c r="AU1302" s="273">
        <v>131400</v>
      </c>
      <c r="AV1302" s="273"/>
      <c r="AX1302" s="98" t="s">
        <v>6215</v>
      </c>
      <c r="AY1302" s="98" t="s">
        <v>6215</v>
      </c>
      <c r="AZ1302" s="98" t="s">
        <v>6215</v>
      </c>
      <c r="BA1302" s="98" t="s">
        <v>6215</v>
      </c>
      <c r="BB1302" s="98" t="s">
        <v>6218</v>
      </c>
      <c r="BD1302" s="98" t="s">
        <v>7578</v>
      </c>
      <c r="BF1302" s="98" t="s">
        <v>6271</v>
      </c>
      <c r="BG1302" s="98" t="s">
        <v>7579</v>
      </c>
      <c r="BH1302" s="98"/>
    </row>
    <row r="1303" spans="1:60" x14ac:dyDescent="0.35">
      <c r="A1303" s="98" t="s">
        <v>7575</v>
      </c>
      <c r="B1303" s="17">
        <v>45126.509409722225</v>
      </c>
      <c r="C1303" s="98" t="s">
        <v>782</v>
      </c>
      <c r="D1303" s="98" t="s">
        <v>6795</v>
      </c>
      <c r="E1303" s="98" t="s">
        <v>410</v>
      </c>
      <c r="F1303" s="98" t="s">
        <v>6795</v>
      </c>
      <c r="H1303" s="115">
        <v>2003</v>
      </c>
      <c r="I1303" s="98" t="s">
        <v>6294</v>
      </c>
      <c r="J1303" s="98" t="s">
        <v>6215</v>
      </c>
      <c r="K1303" s="98" t="s">
        <v>6216</v>
      </c>
      <c r="L1303" s="98" t="s">
        <v>6215</v>
      </c>
      <c r="M1303" s="98" t="s">
        <v>6267</v>
      </c>
      <c r="O1303" s="98" t="s">
        <v>6215</v>
      </c>
      <c r="S1303" s="107">
        <v>203</v>
      </c>
      <c r="T1303" s="98" t="s">
        <v>6215</v>
      </c>
      <c r="V1303" s="98" t="s">
        <v>6215</v>
      </c>
      <c r="W1303" s="98" t="s">
        <v>6268</v>
      </c>
      <c r="AB1303" s="98">
        <v>8</v>
      </c>
      <c r="AC1303" s="98" t="s">
        <v>6220</v>
      </c>
      <c r="AD1303" s="98" t="s">
        <v>7399</v>
      </c>
      <c r="AJ1303" s="18"/>
      <c r="AK1303" s="18"/>
      <c r="AN1303" s="98" t="s">
        <v>6262</v>
      </c>
      <c r="AP1303" s="264">
        <v>7000</v>
      </c>
      <c r="AQ1303" s="113">
        <f t="shared" si="63"/>
        <v>162.49556038915367</v>
      </c>
      <c r="AR1303" s="18">
        <v>22000</v>
      </c>
      <c r="AS1303" s="141" t="s">
        <v>6223</v>
      </c>
      <c r="AT1303" s="96"/>
      <c r="AU1303" s="18">
        <v>4000000</v>
      </c>
      <c r="AV1303" s="18"/>
      <c r="AX1303" s="98" t="s">
        <v>6215</v>
      </c>
      <c r="AY1303" s="98" t="s">
        <v>6215</v>
      </c>
      <c r="AZ1303" s="98" t="s">
        <v>6215</v>
      </c>
      <c r="BA1303" s="98" t="s">
        <v>6215</v>
      </c>
      <c r="BB1303" s="98" t="s">
        <v>6218</v>
      </c>
      <c r="BD1303" s="98" t="s">
        <v>6653</v>
      </c>
      <c r="BF1303" s="98" t="s">
        <v>6235</v>
      </c>
      <c r="BG1303" s="98" t="s">
        <v>7400</v>
      </c>
      <c r="BH1303" s="98"/>
    </row>
    <row r="1304" spans="1:60" x14ac:dyDescent="0.35">
      <c r="A1304" s="98" t="s">
        <v>7398</v>
      </c>
      <c r="B1304" s="17">
        <v>45099.573692129627</v>
      </c>
      <c r="C1304" s="98" t="s">
        <v>7051</v>
      </c>
      <c r="D1304" s="98" t="s">
        <v>7052</v>
      </c>
      <c r="E1304" s="98" t="s">
        <v>230</v>
      </c>
      <c r="F1304" s="98" t="s">
        <v>6394</v>
      </c>
      <c r="G1304" s="98" t="s">
        <v>1248</v>
      </c>
      <c r="H1304" s="115">
        <v>2022</v>
      </c>
      <c r="I1304" s="98" t="s">
        <v>6230</v>
      </c>
      <c r="J1304" s="98" t="s">
        <v>6295</v>
      </c>
      <c r="K1304" s="98" t="s">
        <v>6216</v>
      </c>
      <c r="L1304" s="98" t="s">
        <v>6215</v>
      </c>
      <c r="M1304" s="98" t="s">
        <v>6267</v>
      </c>
      <c r="O1304" s="98" t="s">
        <v>6218</v>
      </c>
      <c r="S1304" s="107">
        <v>72</v>
      </c>
      <c r="T1304" s="98" t="s">
        <v>6215</v>
      </c>
      <c r="V1304" s="98" t="s">
        <v>6218</v>
      </c>
      <c r="W1304" s="98" t="s">
        <v>6219</v>
      </c>
      <c r="AB1304" s="98">
        <v>6</v>
      </c>
      <c r="AC1304" s="98" t="s">
        <v>6254</v>
      </c>
      <c r="AD1304" s="98" t="s">
        <v>7053</v>
      </c>
      <c r="AJ1304" s="18"/>
      <c r="AK1304" s="18"/>
      <c r="AM1304" s="98" t="s">
        <v>6215</v>
      </c>
      <c r="AN1304" s="98" t="s">
        <v>6262</v>
      </c>
      <c r="AP1304" s="264">
        <v>7000</v>
      </c>
      <c r="AQ1304" s="113">
        <f t="shared" si="63"/>
        <v>162.49556038915367</v>
      </c>
      <c r="AR1304" s="18">
        <v>25000</v>
      </c>
      <c r="AS1304" s="141" t="s">
        <v>6223</v>
      </c>
      <c r="AT1304" s="96"/>
      <c r="AU1304" s="18"/>
      <c r="AV1304" s="18"/>
      <c r="AX1304" s="98" t="s">
        <v>6215</v>
      </c>
      <c r="AY1304" s="98" t="s">
        <v>6215</v>
      </c>
      <c r="AZ1304" s="98" t="s">
        <v>6215</v>
      </c>
      <c r="BA1304" s="98" t="s">
        <v>6215</v>
      </c>
      <c r="BB1304" s="98" t="s">
        <v>6218</v>
      </c>
      <c r="BD1304" s="98" t="s">
        <v>6234</v>
      </c>
      <c r="BF1304" s="98" t="s">
        <v>6235</v>
      </c>
      <c r="BG1304" s="98" t="s">
        <v>7054</v>
      </c>
      <c r="BH1304" s="98"/>
    </row>
    <row r="1305" spans="1:60" x14ac:dyDescent="0.35">
      <c r="A1305" s="98" t="s">
        <v>10597</v>
      </c>
      <c r="B1305" s="17">
        <v>45626.507928240739</v>
      </c>
      <c r="C1305" s="154" t="s">
        <v>3872</v>
      </c>
      <c r="D1305" s="154" t="s">
        <v>10646</v>
      </c>
      <c r="E1305" s="244" t="s">
        <v>32</v>
      </c>
      <c r="F1305" s="154" t="s">
        <v>6213</v>
      </c>
      <c r="G1305" s="154" t="s">
        <v>1248</v>
      </c>
      <c r="H1305" s="115">
        <v>2018</v>
      </c>
      <c r="I1305" s="154" t="s">
        <v>6230</v>
      </c>
      <c r="J1305" s="154" t="s">
        <v>6215</v>
      </c>
      <c r="K1305" s="154" t="s">
        <v>6216</v>
      </c>
      <c r="L1305" s="154" t="s">
        <v>6215</v>
      </c>
      <c r="M1305" s="154" t="s">
        <v>6217</v>
      </c>
      <c r="O1305" s="154" t="s">
        <v>6215</v>
      </c>
      <c r="Q1305" s="243">
        <v>240</v>
      </c>
      <c r="R1305" s="243">
        <v>260</v>
      </c>
      <c r="S1305" s="243">
        <f>Q1305+R1305</f>
        <v>500</v>
      </c>
      <c r="T1305" s="154" t="s">
        <v>6215</v>
      </c>
      <c r="U1305" s="154" t="s">
        <v>6474</v>
      </c>
      <c r="V1305" s="154" t="s">
        <v>6218</v>
      </c>
      <c r="W1305" s="154" t="s">
        <v>6219</v>
      </c>
      <c r="Y1305" s="244">
        <v>3</v>
      </c>
      <c r="Z1305" s="244">
        <v>3</v>
      </c>
      <c r="AA1305" s="244">
        <v>1</v>
      </c>
      <c r="AB1305" s="98">
        <f>SUM(Y1305:AA1305)</f>
        <v>7</v>
      </c>
      <c r="AC1305" s="154" t="s">
        <v>6220</v>
      </c>
      <c r="AD1305" s="154" t="s">
        <v>9575</v>
      </c>
      <c r="AF1305" s="315">
        <v>3</v>
      </c>
      <c r="AG1305" s="315">
        <v>10</v>
      </c>
      <c r="AH1305" s="12">
        <f>SUM(AF1305:AG1305)</f>
        <v>13</v>
      </c>
      <c r="AJ1305" s="316">
        <v>10000</v>
      </c>
      <c r="AK1305" s="316">
        <v>8000</v>
      </c>
      <c r="AL1305" s="154" t="s">
        <v>7392</v>
      </c>
      <c r="AM1305" s="154" t="s">
        <v>6215</v>
      </c>
      <c r="AN1305" s="154" t="s">
        <v>6262</v>
      </c>
      <c r="AP1305" s="316">
        <v>6000</v>
      </c>
      <c r="AQ1305" s="113">
        <f t="shared" si="63"/>
        <v>139.28190890498885</v>
      </c>
      <c r="AR1305" s="316">
        <v>2800</v>
      </c>
      <c r="AS1305" s="141" t="s">
        <v>6223</v>
      </c>
      <c r="AT1305" s="316">
        <v>200</v>
      </c>
      <c r="AU1305" s="316">
        <v>300000</v>
      </c>
      <c r="AV1305" s="316">
        <v>200000</v>
      </c>
      <c r="AX1305" s="154" t="s">
        <v>6215</v>
      </c>
      <c r="AY1305" s="154" t="s">
        <v>6215</v>
      </c>
      <c r="AZ1305" s="154" t="s">
        <v>6215</v>
      </c>
      <c r="BA1305" s="154" t="s">
        <v>6215</v>
      </c>
      <c r="BB1305" s="154" t="s">
        <v>6218</v>
      </c>
      <c r="BC1305" s="154" t="s">
        <v>9576</v>
      </c>
      <c r="BD1305" s="154" t="s">
        <v>8450</v>
      </c>
      <c r="BE1305" s="154" t="s">
        <v>6218</v>
      </c>
      <c r="BF1305" s="154" t="s">
        <v>8990</v>
      </c>
      <c r="BH1305" s="98"/>
    </row>
    <row r="1306" spans="1:60" x14ac:dyDescent="0.35">
      <c r="A1306" s="98" t="s">
        <v>7050</v>
      </c>
      <c r="B1306" s="17">
        <v>45120.588969907411</v>
      </c>
      <c r="C1306" s="98" t="s">
        <v>700</v>
      </c>
      <c r="D1306" s="141" t="s">
        <v>6551</v>
      </c>
      <c r="E1306" s="98" t="s">
        <v>230</v>
      </c>
      <c r="F1306" s="98" t="s">
        <v>6394</v>
      </c>
      <c r="G1306" s="98" t="s">
        <v>1245</v>
      </c>
      <c r="H1306" s="115">
        <v>2011</v>
      </c>
      <c r="I1306" s="98" t="s">
        <v>6230</v>
      </c>
      <c r="J1306" s="98" t="s">
        <v>6215</v>
      </c>
      <c r="K1306" s="98" t="s">
        <v>6216</v>
      </c>
      <c r="L1306" s="98" t="s">
        <v>6218</v>
      </c>
      <c r="M1306" s="98" t="s">
        <v>6231</v>
      </c>
      <c r="O1306" s="98" t="s">
        <v>6215</v>
      </c>
      <c r="S1306" s="107">
        <v>179</v>
      </c>
      <c r="T1306" s="98" t="s">
        <v>6215</v>
      </c>
      <c r="V1306" s="98" t="s">
        <v>6215</v>
      </c>
      <c r="W1306" s="98" t="s">
        <v>6268</v>
      </c>
      <c r="AB1306" s="98">
        <v>5</v>
      </c>
      <c r="AC1306" s="98" t="s">
        <v>6254</v>
      </c>
      <c r="AD1306" s="98" t="s">
        <v>7299</v>
      </c>
      <c r="AJ1306" s="18"/>
      <c r="AK1306" s="18"/>
      <c r="AN1306" s="98" t="s">
        <v>6233</v>
      </c>
      <c r="AP1306" s="272">
        <v>3000</v>
      </c>
      <c r="AQ1306" s="113">
        <f t="shared" si="63"/>
        <v>69.640954452494427</v>
      </c>
      <c r="AR1306" s="273">
        <v>35000</v>
      </c>
      <c r="AS1306" s="141" t="s">
        <v>6223</v>
      </c>
      <c r="AT1306" s="270">
        <v>250000</v>
      </c>
      <c r="AU1306" s="273">
        <v>500000</v>
      </c>
      <c r="AV1306" s="273">
        <v>300000</v>
      </c>
      <c r="AX1306" s="98" t="s">
        <v>6215</v>
      </c>
      <c r="AY1306" s="98" t="s">
        <v>6215</v>
      </c>
      <c r="AZ1306" s="98" t="s">
        <v>6215</v>
      </c>
      <c r="BA1306" s="98" t="s">
        <v>6215</v>
      </c>
      <c r="BB1306" s="98" t="s">
        <v>6218</v>
      </c>
      <c r="BD1306" s="98" t="s">
        <v>7300</v>
      </c>
      <c r="BF1306" s="98" t="s">
        <v>6235</v>
      </c>
      <c r="BG1306" s="98" t="s">
        <v>7301</v>
      </c>
      <c r="BH1306" s="98"/>
    </row>
    <row r="1307" spans="1:60" x14ac:dyDescent="0.35">
      <c r="A1307" s="98" t="s">
        <v>7298</v>
      </c>
      <c r="B1307" s="17">
        <v>45099.563506944447</v>
      </c>
      <c r="C1307" s="98" t="s">
        <v>966</v>
      </c>
      <c r="D1307" s="98" t="s">
        <v>6427</v>
      </c>
      <c r="E1307" s="98" t="s">
        <v>146</v>
      </c>
      <c r="F1307" s="98" t="s">
        <v>6213</v>
      </c>
      <c r="G1307" s="98" t="s">
        <v>1245</v>
      </c>
      <c r="H1307" s="115">
        <v>2021</v>
      </c>
      <c r="I1307" s="98" t="s">
        <v>6230</v>
      </c>
      <c r="J1307" s="98" t="s">
        <v>6215</v>
      </c>
      <c r="K1307" s="98" t="s">
        <v>6216</v>
      </c>
      <c r="L1307" s="98" t="s">
        <v>6215</v>
      </c>
      <c r="M1307" s="98" t="s">
        <v>6217</v>
      </c>
      <c r="O1307" s="98" t="s">
        <v>6215</v>
      </c>
      <c r="S1307" s="107">
        <v>153</v>
      </c>
      <c r="T1307" s="98" t="s">
        <v>6215</v>
      </c>
      <c r="V1307" s="98" t="s">
        <v>6218</v>
      </c>
      <c r="W1307" s="98" t="s">
        <v>6219</v>
      </c>
      <c r="AB1307" s="98">
        <v>12</v>
      </c>
      <c r="AC1307" s="98" t="s">
        <v>6220</v>
      </c>
      <c r="AD1307" s="98" t="s">
        <v>7047</v>
      </c>
      <c r="AJ1307" s="18"/>
      <c r="AK1307" s="18"/>
      <c r="AN1307" s="98" t="s">
        <v>6389</v>
      </c>
      <c r="AP1307" s="264">
        <v>3500</v>
      </c>
      <c r="AQ1307" s="113">
        <f t="shared" si="63"/>
        <v>81.247780194576833</v>
      </c>
      <c r="AR1307" s="18">
        <v>35000</v>
      </c>
      <c r="AS1307" s="141" t="s">
        <v>6223</v>
      </c>
      <c r="AT1307" s="96"/>
      <c r="AU1307" s="18">
        <v>500000</v>
      </c>
      <c r="AV1307" s="18"/>
      <c r="AX1307" s="98" t="s">
        <v>6215</v>
      </c>
      <c r="AY1307" s="98" t="s">
        <v>6215</v>
      </c>
      <c r="AZ1307" s="98" t="s">
        <v>6215</v>
      </c>
      <c r="BA1307" s="98" t="s">
        <v>6215</v>
      </c>
      <c r="BB1307" s="98" t="s">
        <v>6218</v>
      </c>
      <c r="BD1307" s="98" t="s">
        <v>6270</v>
      </c>
      <c r="BF1307" s="98" t="s">
        <v>7048</v>
      </c>
      <c r="BG1307" s="98" t="s">
        <v>7049</v>
      </c>
      <c r="BH1307" s="98"/>
    </row>
    <row r="1308" spans="1:60" x14ac:dyDescent="0.35">
      <c r="A1308" s="98" t="s">
        <v>9767</v>
      </c>
      <c r="B1308" s="17">
        <v>45484.686990740738</v>
      </c>
      <c r="C1308" t="s">
        <v>2631</v>
      </c>
      <c r="D1308" t="s">
        <v>9638</v>
      </c>
      <c r="E1308" s="98" t="s">
        <v>252</v>
      </c>
      <c r="F1308" t="s">
        <v>6481</v>
      </c>
      <c r="G1308" t="s">
        <v>1245</v>
      </c>
      <c r="H1308" s="115">
        <v>2017</v>
      </c>
      <c r="I1308" t="s">
        <v>6294</v>
      </c>
      <c r="J1308" t="s">
        <v>6215</v>
      </c>
      <c r="K1308" t="s">
        <v>6216</v>
      </c>
      <c r="L1308" t="s">
        <v>6218</v>
      </c>
      <c r="M1308" t="s">
        <v>6415</v>
      </c>
      <c r="O1308" t="s">
        <v>6218</v>
      </c>
      <c r="S1308" s="107">
        <v>185</v>
      </c>
      <c r="T1308" s="98" t="s">
        <v>6215</v>
      </c>
      <c r="U1308" t="s">
        <v>6474</v>
      </c>
      <c r="V1308" t="s">
        <v>6218</v>
      </c>
      <c r="W1308" t="s">
        <v>6268</v>
      </c>
      <c r="Y1308" s="98">
        <v>5</v>
      </c>
      <c r="Z1308" s="98">
        <v>5</v>
      </c>
      <c r="AA1308" s="98">
        <v>10</v>
      </c>
      <c r="AB1308" s="98">
        <f>Y1308+Z1308+AA1308</f>
        <v>20</v>
      </c>
      <c r="AC1308" t="s">
        <v>6254</v>
      </c>
      <c r="AD1308" t="s">
        <v>9639</v>
      </c>
      <c r="AF1308" s="12">
        <v>2</v>
      </c>
      <c r="AG1308" s="12">
        <v>8</v>
      </c>
      <c r="AH1308" s="12">
        <f>AF1308+AG1308</f>
        <v>10</v>
      </c>
      <c r="AJ1308" s="238">
        <v>15000</v>
      </c>
      <c r="AK1308" s="238">
        <v>8000</v>
      </c>
      <c r="AL1308" t="s">
        <v>8267</v>
      </c>
      <c r="AM1308" t="s">
        <v>6215</v>
      </c>
      <c r="AN1308" t="s">
        <v>6233</v>
      </c>
      <c r="AP1308" s="238">
        <v>8000</v>
      </c>
      <c r="AQ1308" s="113">
        <f t="shared" si="63"/>
        <v>185.70921187331848</v>
      </c>
      <c r="AR1308" s="238">
        <v>15000</v>
      </c>
      <c r="AS1308" s="141" t="s">
        <v>6223</v>
      </c>
      <c r="AT1308" s="238">
        <v>10000</v>
      </c>
      <c r="AU1308" s="238">
        <v>200000</v>
      </c>
      <c r="AV1308" s="238">
        <v>50000</v>
      </c>
      <c r="AX1308" t="s">
        <v>6215</v>
      </c>
      <c r="AY1308" t="s">
        <v>6215</v>
      </c>
      <c r="AZ1308" t="s">
        <v>6215</v>
      </c>
      <c r="BA1308" t="s">
        <v>6215</v>
      </c>
      <c r="BB1308" t="s">
        <v>6218</v>
      </c>
      <c r="BC1308" t="s">
        <v>9640</v>
      </c>
      <c r="BD1308" t="s">
        <v>9641</v>
      </c>
      <c r="BE1308" t="s">
        <v>6218</v>
      </c>
      <c r="BF1308" t="s">
        <v>9642</v>
      </c>
      <c r="BH1308" s="98"/>
    </row>
    <row r="1309" spans="1:60" x14ac:dyDescent="0.35">
      <c r="A1309" s="98" t="s">
        <v>10725</v>
      </c>
      <c r="B1309" s="334">
        <v>45664.48978009259</v>
      </c>
      <c r="C1309" s="281" t="s">
        <v>4062</v>
      </c>
      <c r="D1309" s="281" t="s">
        <v>10722</v>
      </c>
      <c r="E1309" s="244" t="s">
        <v>2861</v>
      </c>
      <c r="F1309" s="281" t="s">
        <v>6725</v>
      </c>
      <c r="G1309" s="281" t="s">
        <v>1248</v>
      </c>
      <c r="H1309" s="335">
        <v>2012</v>
      </c>
      <c r="I1309" s="281" t="s">
        <v>6214</v>
      </c>
      <c r="J1309" s="281" t="s">
        <v>6215</v>
      </c>
      <c r="K1309" s="281" t="s">
        <v>6216</v>
      </c>
      <c r="L1309" s="281" t="s">
        <v>6215</v>
      </c>
      <c r="M1309" s="281" t="s">
        <v>6267</v>
      </c>
      <c r="O1309" s="281" t="s">
        <v>6215</v>
      </c>
      <c r="Q1309" s="319">
        <v>57</v>
      </c>
      <c r="R1309" s="319">
        <v>80</v>
      </c>
      <c r="S1309" s="319">
        <f>Q1309+R1309</f>
        <v>137</v>
      </c>
      <c r="T1309" s="281" t="s">
        <v>6215</v>
      </c>
      <c r="U1309" s="281" t="s">
        <v>7390</v>
      </c>
      <c r="V1309" s="281" t="s">
        <v>6218</v>
      </c>
      <c r="W1309" s="281" t="s">
        <v>6219</v>
      </c>
      <c r="Y1309" s="336">
        <v>2</v>
      </c>
      <c r="Z1309" s="336">
        <v>2</v>
      </c>
      <c r="AA1309" s="336">
        <v>1</v>
      </c>
      <c r="AB1309" s="98">
        <f>SUM(Y1309:AA1309)</f>
        <v>5</v>
      </c>
      <c r="AC1309" s="281" t="s">
        <v>6246</v>
      </c>
      <c r="AD1309" s="281" t="s">
        <v>7123</v>
      </c>
      <c r="AF1309" s="337">
        <v>3</v>
      </c>
      <c r="AG1309" s="337">
        <v>5</v>
      </c>
      <c r="AH1309" s="12">
        <f>SUM(AF1309:AG1309)</f>
        <v>8</v>
      </c>
      <c r="AJ1309" s="338">
        <v>8000</v>
      </c>
      <c r="AK1309" s="338">
        <v>4500</v>
      </c>
      <c r="AL1309" s="281" t="s">
        <v>8267</v>
      </c>
      <c r="AM1309" s="281" t="s">
        <v>6215</v>
      </c>
      <c r="AN1309" s="281" t="s">
        <v>6248</v>
      </c>
      <c r="AP1309" s="338">
        <v>2200</v>
      </c>
      <c r="AQ1309" s="113">
        <f t="shared" si="63"/>
        <v>51.070033265162579</v>
      </c>
      <c r="AR1309" s="338">
        <v>4000</v>
      </c>
      <c r="AS1309" s="141" t="s">
        <v>6223</v>
      </c>
      <c r="AT1309" s="338">
        <v>1000</v>
      </c>
      <c r="AU1309" s="338">
        <v>140000</v>
      </c>
      <c r="AV1309" s="338">
        <v>68000</v>
      </c>
      <c r="AX1309" s="281" t="s">
        <v>6215</v>
      </c>
      <c r="AY1309" s="281" t="s">
        <v>6215</v>
      </c>
      <c r="AZ1309" s="281" t="s">
        <v>6215</v>
      </c>
      <c r="BA1309" s="281" t="s">
        <v>6215</v>
      </c>
      <c r="BB1309" s="281" t="s">
        <v>6218</v>
      </c>
      <c r="BC1309" s="281" t="s">
        <v>10723</v>
      </c>
      <c r="BD1309" s="281" t="s">
        <v>10724</v>
      </c>
      <c r="BE1309" s="281" t="s">
        <v>6218</v>
      </c>
      <c r="BF1309" s="281" t="s">
        <v>7123</v>
      </c>
      <c r="BH1309" s="98"/>
    </row>
    <row r="1310" spans="1:60" x14ac:dyDescent="0.35">
      <c r="A1310" s="98" t="s">
        <v>9039</v>
      </c>
      <c r="B1310" s="17">
        <v>45393</v>
      </c>
      <c r="C1310" t="s">
        <v>2137</v>
      </c>
      <c r="D1310" t="s">
        <v>9048</v>
      </c>
      <c r="E1310" s="98" t="s">
        <v>32</v>
      </c>
      <c r="F1310" t="s">
        <v>6213</v>
      </c>
      <c r="G1310" t="s">
        <v>1245</v>
      </c>
      <c r="H1310" s="115">
        <v>2012</v>
      </c>
      <c r="I1310" t="s">
        <v>6230</v>
      </c>
      <c r="J1310" t="s">
        <v>6215</v>
      </c>
      <c r="K1310" t="s">
        <v>6216</v>
      </c>
      <c r="L1310" t="s">
        <v>6215</v>
      </c>
      <c r="M1310" t="s">
        <v>6231</v>
      </c>
      <c r="O1310" t="s">
        <v>6215</v>
      </c>
      <c r="S1310" s="107">
        <v>62</v>
      </c>
      <c r="T1310" s="98" t="s">
        <v>6215</v>
      </c>
      <c r="U1310" t="s">
        <v>6474</v>
      </c>
      <c r="V1310" t="s">
        <v>6218</v>
      </c>
      <c r="W1310" t="s">
        <v>6268</v>
      </c>
      <c r="Y1310" s="98">
        <v>2</v>
      </c>
      <c r="Z1310" s="98">
        <v>1</v>
      </c>
      <c r="AA1310" s="98">
        <v>3</v>
      </c>
      <c r="AB1310" s="98">
        <f>SUM(Y1310:AA1310)</f>
        <v>6</v>
      </c>
      <c r="AC1310" t="s">
        <v>6220</v>
      </c>
      <c r="AD1310" t="s">
        <v>9049</v>
      </c>
      <c r="AF1310" s="12">
        <v>1</v>
      </c>
      <c r="AG1310" s="12">
        <v>4</v>
      </c>
      <c r="AH1310" s="12">
        <f>SUM(AF1310:AG1310)</f>
        <v>5</v>
      </c>
      <c r="AJ1310" s="238">
        <v>8000</v>
      </c>
      <c r="AK1310" s="238">
        <v>5000</v>
      </c>
      <c r="AL1310" t="s">
        <v>7392</v>
      </c>
      <c r="AM1310" t="s">
        <v>6215</v>
      </c>
      <c r="AN1310" t="s">
        <v>6262</v>
      </c>
      <c r="AP1310" s="238">
        <v>3000</v>
      </c>
      <c r="AQ1310" s="113">
        <f t="shared" si="63"/>
        <v>69.640954452494427</v>
      </c>
      <c r="AR1310" s="238">
        <v>3500</v>
      </c>
      <c r="AS1310" s="141" t="s">
        <v>6223</v>
      </c>
      <c r="AT1310" s="306">
        <v>80000</v>
      </c>
      <c r="AU1310" s="238">
        <v>70000</v>
      </c>
      <c r="AV1310" s="238">
        <v>40000</v>
      </c>
      <c r="AX1310" t="s">
        <v>6215</v>
      </c>
      <c r="AY1310" t="s">
        <v>6215</v>
      </c>
      <c r="AZ1310" t="s">
        <v>6215</v>
      </c>
      <c r="BA1310" t="s">
        <v>6215</v>
      </c>
      <c r="BB1310" t="s">
        <v>6218</v>
      </c>
      <c r="BC1310" t="s">
        <v>8144</v>
      </c>
      <c r="BD1310" t="s">
        <v>9050</v>
      </c>
      <c r="BE1310" t="s">
        <v>6218</v>
      </c>
      <c r="BF1310" t="s">
        <v>6235</v>
      </c>
      <c r="BH1310" s="98"/>
    </row>
    <row r="1311" spans="1:60" x14ac:dyDescent="0.35">
      <c r="A1311" s="98" t="s">
        <v>11179</v>
      </c>
      <c r="B1311" s="117">
        <v>45755.594953703701</v>
      </c>
      <c r="C1311" s="98" t="s">
        <v>5055</v>
      </c>
      <c r="D1311" s="98" t="s">
        <v>11242</v>
      </c>
      <c r="E1311" s="244" t="s">
        <v>2965</v>
      </c>
      <c r="F1311" s="98" t="s">
        <v>6684</v>
      </c>
      <c r="G1311" s="98" t="s">
        <v>1245</v>
      </c>
      <c r="H1311" s="98">
        <v>2021</v>
      </c>
      <c r="I1311" s="98" t="s">
        <v>6214</v>
      </c>
      <c r="J1311" s="98" t="s">
        <v>6295</v>
      </c>
      <c r="K1311" s="98" t="s">
        <v>6216</v>
      </c>
      <c r="L1311" s="98" t="s">
        <v>6215</v>
      </c>
      <c r="M1311" s="98" t="s">
        <v>6267</v>
      </c>
      <c r="O1311" s="98" t="s">
        <v>6215</v>
      </c>
      <c r="Q1311" s="129">
        <v>24</v>
      </c>
      <c r="R1311" s="129">
        <v>25</v>
      </c>
      <c r="S1311" s="107">
        <v>49</v>
      </c>
      <c r="T1311" s="98" t="s">
        <v>6215</v>
      </c>
      <c r="U1311" s="98" t="s">
        <v>6474</v>
      </c>
      <c r="V1311" s="98" t="s">
        <v>6215</v>
      </c>
      <c r="W1311" s="98" t="s">
        <v>6231</v>
      </c>
      <c r="Y1311" s="98" t="s">
        <v>6991</v>
      </c>
      <c r="Z1311" s="98" t="s">
        <v>6992</v>
      </c>
      <c r="AA1311" s="98" t="s">
        <v>6992</v>
      </c>
      <c r="AB1311" s="98">
        <f>Y1311+Z1311+AA1311</f>
        <v>7</v>
      </c>
      <c r="AC1311" s="154" t="s">
        <v>6246</v>
      </c>
      <c r="AD1311" s="154" t="s">
        <v>10763</v>
      </c>
      <c r="AF1311" s="12" t="s">
        <v>6992</v>
      </c>
      <c r="AG1311" s="12" t="s">
        <v>6630</v>
      </c>
      <c r="AH1311" s="12">
        <f>AF1311+AG1311</f>
        <v>7</v>
      </c>
      <c r="AJ1311" s="352" t="s">
        <v>11212</v>
      </c>
      <c r="AK1311" s="12" t="s">
        <v>11182</v>
      </c>
      <c r="AL1311" s="98" t="s">
        <v>8267</v>
      </c>
      <c r="AM1311" s="98" t="s">
        <v>6215</v>
      </c>
      <c r="AN1311" s="98" t="s">
        <v>6248</v>
      </c>
      <c r="AP1311" s="315" t="s">
        <v>11194</v>
      </c>
      <c r="AQ1311" s="113">
        <f t="shared" si="63"/>
        <v>81.247780194576833</v>
      </c>
      <c r="AR1311" s="315" t="s">
        <v>11194</v>
      </c>
      <c r="AS1311" s="154" t="s">
        <v>6223</v>
      </c>
      <c r="AT1311" s="12" t="s">
        <v>11163</v>
      </c>
      <c r="AU1311" s="284" t="s">
        <v>11158</v>
      </c>
      <c r="AV1311" s="12" t="s">
        <v>11172</v>
      </c>
      <c r="AX1311" s="98" t="s">
        <v>6215</v>
      </c>
      <c r="AY1311" s="98" t="s">
        <v>6215</v>
      </c>
      <c r="AZ1311" s="98" t="s">
        <v>6215</v>
      </c>
      <c r="BA1311" s="98" t="s">
        <v>6215</v>
      </c>
      <c r="BB1311" s="98" t="s">
        <v>6215</v>
      </c>
      <c r="BC1311" s="98" t="s">
        <v>10665</v>
      </c>
      <c r="BD1311" s="98" t="s">
        <v>10554</v>
      </c>
      <c r="BE1311" s="98" t="s">
        <v>6215</v>
      </c>
      <c r="BF1311" s="98" t="s">
        <v>9019</v>
      </c>
      <c r="BH1311" s="98"/>
    </row>
    <row r="1312" spans="1:60" x14ac:dyDescent="0.35">
      <c r="A1312" s="98" t="s">
        <v>9370</v>
      </c>
      <c r="B1312" s="17">
        <v>45471.877245370371</v>
      </c>
      <c r="C1312" t="s">
        <v>9545</v>
      </c>
      <c r="D1312" t="s">
        <v>9546</v>
      </c>
      <c r="E1312" s="98" t="s">
        <v>14</v>
      </c>
      <c r="F1312" t="s">
        <v>6213</v>
      </c>
      <c r="G1312" t="s">
        <v>1245</v>
      </c>
      <c r="H1312" s="115">
        <v>2019</v>
      </c>
      <c r="I1312" t="s">
        <v>6230</v>
      </c>
      <c r="J1312" t="s">
        <v>6215</v>
      </c>
      <c r="K1312" t="s">
        <v>6216</v>
      </c>
      <c r="L1312" t="s">
        <v>6215</v>
      </c>
      <c r="M1312" t="s">
        <v>6217</v>
      </c>
      <c r="O1312" t="s">
        <v>6215</v>
      </c>
      <c r="P1312"/>
      <c r="S1312" s="107">
        <v>69</v>
      </c>
      <c r="T1312" s="98" t="s">
        <v>6215</v>
      </c>
      <c r="U1312" t="s">
        <v>7390</v>
      </c>
      <c r="V1312" t="s">
        <v>6218</v>
      </c>
      <c r="W1312" t="s">
        <v>6219</v>
      </c>
      <c r="Y1312" s="98">
        <v>1</v>
      </c>
      <c r="Z1312" s="98">
        <v>1</v>
      </c>
      <c r="AA1312" s="98">
        <v>1</v>
      </c>
      <c r="AB1312" s="98">
        <f>SUM(Y1312:AA1312)</f>
        <v>3</v>
      </c>
      <c r="AC1312" t="s">
        <v>6220</v>
      </c>
      <c r="AD1312" t="s">
        <v>9547</v>
      </c>
      <c r="AF1312" s="12">
        <v>1</v>
      </c>
      <c r="AG1312" s="12">
        <v>6</v>
      </c>
      <c r="AH1312" s="12">
        <f>AF1312+AG1312</f>
        <v>7</v>
      </c>
      <c r="AJ1312" s="238">
        <v>8000</v>
      </c>
      <c r="AK1312" s="238">
        <v>6000</v>
      </c>
      <c r="AL1312" t="s">
        <v>8267</v>
      </c>
      <c r="AM1312" t="s">
        <v>6215</v>
      </c>
      <c r="AN1312" t="s">
        <v>6262</v>
      </c>
      <c r="AP1312" s="238">
        <v>3500</v>
      </c>
      <c r="AQ1312" s="113">
        <f t="shared" si="63"/>
        <v>81.247780194576833</v>
      </c>
      <c r="AR1312" s="238">
        <v>6500</v>
      </c>
      <c r="AS1312" s="141" t="s">
        <v>6223</v>
      </c>
      <c r="AT1312" s="282">
        <v>2500</v>
      </c>
      <c r="AU1312" s="283">
        <v>50000</v>
      </c>
      <c r="AV1312" s="283">
        <v>30000</v>
      </c>
      <c r="AX1312" t="s">
        <v>6215</v>
      </c>
      <c r="AY1312" t="s">
        <v>6215</v>
      </c>
      <c r="AZ1312" t="s">
        <v>6215</v>
      </c>
      <c r="BA1312" t="s">
        <v>6215</v>
      </c>
      <c r="BB1312" t="s">
        <v>6218</v>
      </c>
      <c r="BC1312" t="s">
        <v>6235</v>
      </c>
      <c r="BD1312" t="s">
        <v>6962</v>
      </c>
      <c r="BE1312" t="s">
        <v>6218</v>
      </c>
      <c r="BF1312" t="s">
        <v>7311</v>
      </c>
      <c r="BH1312" s="98"/>
    </row>
    <row r="1313" spans="1:60" x14ac:dyDescent="0.35">
      <c r="A1313" s="98" t="s">
        <v>9851</v>
      </c>
      <c r="B1313" s="17">
        <v>45495.773449074077</v>
      </c>
      <c r="C1313" t="s">
        <v>3897</v>
      </c>
      <c r="D1313" t="s">
        <v>9756</v>
      </c>
      <c r="E1313" s="98" t="s">
        <v>237</v>
      </c>
      <c r="F1313" t="s">
        <v>6394</v>
      </c>
      <c r="G1313" t="s">
        <v>1248</v>
      </c>
      <c r="H1313" s="115">
        <v>2010</v>
      </c>
      <c r="I1313" t="s">
        <v>6230</v>
      </c>
      <c r="J1313" t="s">
        <v>6215</v>
      </c>
      <c r="K1313" t="s">
        <v>6216</v>
      </c>
      <c r="L1313" t="s">
        <v>6215</v>
      </c>
      <c r="M1313" t="s">
        <v>6267</v>
      </c>
      <c r="O1313" t="s">
        <v>6215</v>
      </c>
      <c r="S1313" s="107">
        <v>156</v>
      </c>
      <c r="T1313" s="98" t="s">
        <v>6215</v>
      </c>
      <c r="U1313" t="s">
        <v>7390</v>
      </c>
      <c r="V1313" t="s">
        <v>6215</v>
      </c>
      <c r="W1313" t="s">
        <v>6268</v>
      </c>
      <c r="Y1313" s="98">
        <v>2</v>
      </c>
      <c r="Z1313" s="98">
        <v>2</v>
      </c>
      <c r="AA1313" s="98">
        <v>2</v>
      </c>
      <c r="AB1313" s="98">
        <f>Y1313+Z1313+AA1313</f>
        <v>6</v>
      </c>
      <c r="AC1313" t="s">
        <v>6220</v>
      </c>
      <c r="AD1313" t="s">
        <v>9757</v>
      </c>
      <c r="AF1313" s="12">
        <v>1</v>
      </c>
      <c r="AG1313" s="12">
        <v>7</v>
      </c>
      <c r="AH1313" s="12">
        <f>AF1313+AG1313</f>
        <v>8</v>
      </c>
      <c r="AJ1313" s="238">
        <v>10000</v>
      </c>
      <c r="AK1313" s="238">
        <v>8000</v>
      </c>
      <c r="AL1313" t="s">
        <v>8267</v>
      </c>
      <c r="AM1313" t="s">
        <v>6215</v>
      </c>
      <c r="AN1313" t="s">
        <v>6233</v>
      </c>
      <c r="AP1313" s="238">
        <v>3500</v>
      </c>
      <c r="AQ1313" s="113">
        <f t="shared" si="63"/>
        <v>81.247780194576833</v>
      </c>
      <c r="AR1313" s="238">
        <v>4600</v>
      </c>
      <c r="AS1313" s="141" t="s">
        <v>6223</v>
      </c>
      <c r="AT1313" s="238">
        <v>7500</v>
      </c>
      <c r="AU1313" s="238">
        <v>185000</v>
      </c>
      <c r="AV1313" s="238">
        <v>35000</v>
      </c>
      <c r="AX1313" t="s">
        <v>6215</v>
      </c>
      <c r="AY1313" t="s">
        <v>6215</v>
      </c>
      <c r="AZ1313" t="s">
        <v>6215</v>
      </c>
      <c r="BA1313" t="s">
        <v>6215</v>
      </c>
      <c r="BB1313" t="s">
        <v>6215</v>
      </c>
      <c r="BC1313" t="s">
        <v>7311</v>
      </c>
      <c r="BD1313" t="s">
        <v>6696</v>
      </c>
      <c r="BE1313" t="s">
        <v>6218</v>
      </c>
      <c r="BF1313" t="s">
        <v>7311</v>
      </c>
      <c r="BH1313" s="98"/>
    </row>
    <row r="1314" spans="1:60" x14ac:dyDescent="0.35">
      <c r="A1314" s="98" t="s">
        <v>7046</v>
      </c>
      <c r="B1314" s="17">
        <v>45148.451863425929</v>
      </c>
      <c r="C1314" s="98" t="s">
        <v>1152</v>
      </c>
      <c r="D1314" s="141" t="s">
        <v>7801</v>
      </c>
      <c r="E1314" s="235" t="s">
        <v>268</v>
      </c>
      <c r="F1314" s="98" t="s">
        <v>6684</v>
      </c>
      <c r="G1314" s="98" t="s">
        <v>1248</v>
      </c>
      <c r="H1314" s="115">
        <v>2014</v>
      </c>
      <c r="I1314" s="98" t="s">
        <v>6294</v>
      </c>
      <c r="J1314" s="98" t="s">
        <v>6215</v>
      </c>
      <c r="K1314" s="98" t="s">
        <v>6216</v>
      </c>
      <c r="L1314" s="98" t="s">
        <v>6215</v>
      </c>
      <c r="M1314" s="98" t="s">
        <v>6267</v>
      </c>
      <c r="O1314" s="98" t="s">
        <v>6218</v>
      </c>
      <c r="Q1314" s="107">
        <v>96</v>
      </c>
      <c r="R1314" s="107">
        <v>87</v>
      </c>
      <c r="S1314" s="107">
        <f>Q1314+R1314</f>
        <v>183</v>
      </c>
      <c r="T1314" s="98" t="s">
        <v>6215</v>
      </c>
      <c r="V1314" s="98" t="s">
        <v>6215</v>
      </c>
      <c r="W1314" s="98" t="s">
        <v>6219</v>
      </c>
      <c r="AB1314" s="98">
        <v>9</v>
      </c>
      <c r="AC1314" s="98" t="s">
        <v>6246</v>
      </c>
      <c r="AD1314" s="98" t="s">
        <v>7802</v>
      </c>
      <c r="AJ1314" s="18"/>
      <c r="AK1314" s="18"/>
      <c r="AN1314" s="98" t="s">
        <v>6262</v>
      </c>
      <c r="AP1314" s="264">
        <v>5400</v>
      </c>
      <c r="AQ1314" s="113">
        <f t="shared" si="63"/>
        <v>125.35371801448997</v>
      </c>
      <c r="AR1314" s="18">
        <v>270000</v>
      </c>
      <c r="AS1314" s="141" t="s">
        <v>6223</v>
      </c>
      <c r="AT1314" s="96">
        <v>16500</v>
      </c>
      <c r="AU1314" s="18">
        <v>340000</v>
      </c>
      <c r="AV1314" s="18"/>
      <c r="AX1314" s="98" t="s">
        <v>6215</v>
      </c>
      <c r="AY1314" s="98" t="s">
        <v>6215</v>
      </c>
      <c r="AZ1314" s="98" t="s">
        <v>6215</v>
      </c>
      <c r="BA1314" s="98" t="s">
        <v>6215</v>
      </c>
      <c r="BB1314" s="98" t="s">
        <v>6215</v>
      </c>
      <c r="BD1314" s="98" t="s">
        <v>7803</v>
      </c>
      <c r="BF1314" s="98" t="s">
        <v>6235</v>
      </c>
      <c r="BG1314" s="98" t="s">
        <v>7804</v>
      </c>
      <c r="BH1314" s="98"/>
    </row>
    <row r="1315" spans="1:60" x14ac:dyDescent="0.35">
      <c r="A1315" s="98" t="s">
        <v>7800</v>
      </c>
      <c r="B1315" s="17">
        <v>45112.483599537038</v>
      </c>
      <c r="C1315" s="98" t="s">
        <v>898</v>
      </c>
      <c r="D1315" s="98" t="s">
        <v>7202</v>
      </c>
      <c r="E1315" s="98" t="s">
        <v>32</v>
      </c>
      <c r="F1315" s="98" t="s">
        <v>6213</v>
      </c>
      <c r="G1315" s="98" t="s">
        <v>1245</v>
      </c>
      <c r="H1315" s="115">
        <v>2018</v>
      </c>
      <c r="I1315" s="98" t="s">
        <v>6230</v>
      </c>
      <c r="J1315" s="98" t="s">
        <v>6215</v>
      </c>
      <c r="K1315" s="98" t="s">
        <v>6216</v>
      </c>
      <c r="L1315" s="98" t="s">
        <v>6215</v>
      </c>
      <c r="M1315" s="98" t="s">
        <v>6217</v>
      </c>
      <c r="O1315" s="98" t="s">
        <v>6215</v>
      </c>
      <c r="S1315" s="107">
        <v>135</v>
      </c>
      <c r="T1315" s="98" t="s">
        <v>6215</v>
      </c>
      <c r="V1315" s="98" t="s">
        <v>6215</v>
      </c>
      <c r="W1315" s="98" t="s">
        <v>6219</v>
      </c>
      <c r="AB1315" s="98">
        <v>3</v>
      </c>
      <c r="AC1315" s="98" t="s">
        <v>6220</v>
      </c>
      <c r="AD1315" s="98" t="s">
        <v>7203</v>
      </c>
      <c r="AJ1315" s="18"/>
      <c r="AK1315" s="18"/>
      <c r="AM1315" s="98" t="s">
        <v>6215</v>
      </c>
      <c r="AN1315" s="98" t="s">
        <v>6233</v>
      </c>
      <c r="AP1315" s="279">
        <v>4000</v>
      </c>
      <c r="AQ1315" s="113">
        <f t="shared" si="63"/>
        <v>92.85460593665924</v>
      </c>
      <c r="AR1315" s="18">
        <v>500000</v>
      </c>
      <c r="AS1315" s="141" t="s">
        <v>6223</v>
      </c>
      <c r="AT1315" s="96"/>
      <c r="AU1315" s="18">
        <v>280000</v>
      </c>
      <c r="AV1315" s="18"/>
      <c r="AX1315" s="98" t="s">
        <v>6218</v>
      </c>
      <c r="AY1315" s="98" t="s">
        <v>6215</v>
      </c>
      <c r="AZ1315" s="98" t="s">
        <v>6218</v>
      </c>
      <c r="BA1315" s="98" t="s">
        <v>6215</v>
      </c>
      <c r="BB1315" s="98" t="s">
        <v>6218</v>
      </c>
      <c r="BD1315" s="98" t="s">
        <v>7204</v>
      </c>
      <c r="BF1315" s="98" t="s">
        <v>7205</v>
      </c>
      <c r="BG1315" s="98" t="s">
        <v>7206</v>
      </c>
      <c r="BH1315" s="98"/>
    </row>
    <row r="1316" spans="1:60" x14ac:dyDescent="0.35">
      <c r="A1316" s="98" t="s">
        <v>11057</v>
      </c>
      <c r="B1316" s="117">
        <v>45742.509930555556</v>
      </c>
      <c r="C1316" s="154" t="s">
        <v>4467</v>
      </c>
      <c r="D1316" s="154" t="s">
        <v>11072</v>
      </c>
      <c r="E1316" s="244" t="s">
        <v>14</v>
      </c>
      <c r="F1316" s="154" t="s">
        <v>6213</v>
      </c>
      <c r="G1316" s="154" t="s">
        <v>1245</v>
      </c>
      <c r="H1316" s="115">
        <v>2019</v>
      </c>
      <c r="I1316" s="154" t="s">
        <v>6230</v>
      </c>
      <c r="J1316" s="154" t="s">
        <v>6215</v>
      </c>
      <c r="K1316" s="154" t="s">
        <v>6216</v>
      </c>
      <c r="L1316" s="154" t="s">
        <v>6215</v>
      </c>
      <c r="M1316" s="154" t="s">
        <v>6231</v>
      </c>
      <c r="O1316" s="154" t="s">
        <v>6215</v>
      </c>
      <c r="Q1316" s="107">
        <v>45</v>
      </c>
      <c r="R1316" s="107">
        <v>55</v>
      </c>
      <c r="S1316" s="107">
        <v>100</v>
      </c>
      <c r="T1316" s="154" t="s">
        <v>6215</v>
      </c>
      <c r="U1316" s="154" t="s">
        <v>6474</v>
      </c>
      <c r="V1316" s="154" t="s">
        <v>6218</v>
      </c>
      <c r="W1316" s="154" t="s">
        <v>6219</v>
      </c>
      <c r="Y1316" s="98">
        <v>2</v>
      </c>
      <c r="Z1316" s="98">
        <v>2</v>
      </c>
      <c r="AA1316" s="98">
        <v>1</v>
      </c>
      <c r="AB1316" s="98">
        <f>Y1316+Z1316+AA1316</f>
        <v>5</v>
      </c>
      <c r="AC1316" s="154" t="s">
        <v>6220</v>
      </c>
      <c r="AD1316" s="154" t="s">
        <v>8431</v>
      </c>
      <c r="AF1316" s="315">
        <v>1</v>
      </c>
      <c r="AG1316" s="315">
        <v>4</v>
      </c>
      <c r="AH1316" s="12">
        <f>SUM(AF1316:AG1316)</f>
        <v>5</v>
      </c>
      <c r="AJ1316" s="316">
        <v>6000</v>
      </c>
      <c r="AK1316" s="316">
        <v>6000</v>
      </c>
      <c r="AL1316" s="154" t="s">
        <v>8267</v>
      </c>
      <c r="AM1316" s="154" t="s">
        <v>6215</v>
      </c>
      <c r="AN1316" s="154" t="s">
        <v>6262</v>
      </c>
      <c r="AP1316" s="316">
        <v>3000</v>
      </c>
      <c r="AQ1316" s="113">
        <f t="shared" si="63"/>
        <v>69.640954452494427</v>
      </c>
      <c r="AR1316" s="316"/>
      <c r="AS1316" s="141" t="s">
        <v>6223</v>
      </c>
      <c r="AT1316" s="316">
        <v>325000</v>
      </c>
      <c r="AU1316" s="316">
        <v>108000</v>
      </c>
      <c r="AV1316" s="316">
        <v>75000</v>
      </c>
      <c r="AX1316" s="154" t="s">
        <v>6215</v>
      </c>
      <c r="AY1316" s="154" t="s">
        <v>6215</v>
      </c>
      <c r="AZ1316" s="154" t="s">
        <v>6215</v>
      </c>
      <c r="BA1316" s="154" t="s">
        <v>6215</v>
      </c>
      <c r="BB1316" s="154" t="s">
        <v>6218</v>
      </c>
      <c r="BC1316" s="154" t="s">
        <v>8110</v>
      </c>
      <c r="BD1316" s="154" t="s">
        <v>10984</v>
      </c>
      <c r="BE1316" s="154" t="s">
        <v>6218</v>
      </c>
      <c r="BF1316" s="154" t="s">
        <v>8110</v>
      </c>
      <c r="BH1316" s="98"/>
    </row>
    <row r="1317" spans="1:60" x14ac:dyDescent="0.35">
      <c r="A1317" s="98" t="s">
        <v>11633</v>
      </c>
      <c r="B1317" s="117">
        <v>45848.74077546296</v>
      </c>
      <c r="C1317" s="154" t="s">
        <v>5825</v>
      </c>
      <c r="D1317" s="154" t="s">
        <v>11566</v>
      </c>
      <c r="E1317" t="s">
        <v>58</v>
      </c>
      <c r="F1317" s="154" t="s">
        <v>6213</v>
      </c>
      <c r="G1317" s="154" t="s">
        <v>1248</v>
      </c>
      <c r="H1317" s="115">
        <v>2007</v>
      </c>
      <c r="I1317" s="154" t="s">
        <v>6214</v>
      </c>
      <c r="J1317" s="154" t="s">
        <v>6215</v>
      </c>
      <c r="K1317" s="154" t="s">
        <v>6216</v>
      </c>
      <c r="L1317" s="154" t="s">
        <v>6215</v>
      </c>
      <c r="M1317" s="154" t="s">
        <v>6217</v>
      </c>
      <c r="O1317" s="154" t="s">
        <v>6215</v>
      </c>
      <c r="Q1317" s="107">
        <v>100</v>
      </c>
      <c r="R1317" s="107">
        <v>200</v>
      </c>
      <c r="S1317" s="107">
        <v>300</v>
      </c>
      <c r="T1317" s="154" t="s">
        <v>6215</v>
      </c>
      <c r="U1317" s="154" t="s">
        <v>7390</v>
      </c>
      <c r="V1317" s="154" t="s">
        <v>6218</v>
      </c>
      <c r="W1317" s="154" t="s">
        <v>6268</v>
      </c>
      <c r="Y1317" s="154" t="s">
        <v>6991</v>
      </c>
      <c r="Z1317" s="154" t="s">
        <v>6929</v>
      </c>
      <c r="AA1317" s="154" t="s">
        <v>6944</v>
      </c>
      <c r="AB1317" s="154" t="s">
        <v>11143</v>
      </c>
      <c r="AC1317" s="154" t="s">
        <v>6220</v>
      </c>
      <c r="AD1317" s="154" t="s">
        <v>11567</v>
      </c>
      <c r="AF1317" s="154">
        <v>3</v>
      </c>
      <c r="AG1317" s="154">
        <v>9</v>
      </c>
      <c r="AH1317" s="154">
        <v>12</v>
      </c>
      <c r="AJ1317" s="154">
        <v>25000</v>
      </c>
      <c r="AK1317" s="154">
        <v>15000</v>
      </c>
      <c r="AL1317" s="154" t="s">
        <v>8267</v>
      </c>
      <c r="AM1317" s="154" t="s">
        <v>6215</v>
      </c>
      <c r="AN1317" s="154" t="s">
        <v>6233</v>
      </c>
      <c r="AP1317" s="354">
        <v>4800</v>
      </c>
      <c r="AQ1317" s="113">
        <f>(AP1317*3)/129.2394</f>
        <v>111.42113008881194</v>
      </c>
      <c r="AR1317" s="354">
        <v>4800</v>
      </c>
      <c r="AS1317" s="154" t="s">
        <v>6223</v>
      </c>
      <c r="AT1317" s="154">
        <v>1020600</v>
      </c>
      <c r="AU1317" s="154">
        <v>340200</v>
      </c>
      <c r="AV1317" s="154">
        <v>300000</v>
      </c>
      <c r="AX1317" s="154" t="s">
        <v>6215</v>
      </c>
      <c r="AY1317" s="154" t="s">
        <v>6215</v>
      </c>
      <c r="AZ1317" s="154" t="s">
        <v>6215</v>
      </c>
      <c r="BA1317" s="154" t="s">
        <v>6215</v>
      </c>
      <c r="BB1317" s="154" t="s">
        <v>6215</v>
      </c>
      <c r="BC1317" s="154" t="s">
        <v>10559</v>
      </c>
      <c r="BD1317" s="154" t="s">
        <v>10559</v>
      </c>
      <c r="BE1317" s="154" t="s">
        <v>6215</v>
      </c>
      <c r="BF1317" s="154" t="s">
        <v>11568</v>
      </c>
      <c r="BH1317" s="98"/>
    </row>
    <row r="1318" spans="1:60" x14ac:dyDescent="0.35">
      <c r="A1318" s="98" t="s">
        <v>7201</v>
      </c>
      <c r="B1318" s="17">
        <v>45145.564189814817</v>
      </c>
      <c r="C1318" s="98" t="s">
        <v>1113</v>
      </c>
      <c r="D1318" s="98" t="s">
        <v>7034</v>
      </c>
      <c r="E1318" s="235" t="s">
        <v>32</v>
      </c>
      <c r="F1318" s="98" t="s">
        <v>6213</v>
      </c>
      <c r="G1318" s="98" t="s">
        <v>1248</v>
      </c>
      <c r="H1318" s="115">
        <v>2019</v>
      </c>
      <c r="I1318" s="98" t="s">
        <v>6230</v>
      </c>
      <c r="J1318" s="98" t="s">
        <v>6215</v>
      </c>
      <c r="K1318" s="98" t="s">
        <v>6216</v>
      </c>
      <c r="L1318" s="98" t="s">
        <v>6215</v>
      </c>
      <c r="M1318" s="98" t="s">
        <v>6217</v>
      </c>
      <c r="O1318" s="98" t="s">
        <v>6215</v>
      </c>
      <c r="S1318" s="107">
        <v>481</v>
      </c>
      <c r="T1318" s="98" t="s">
        <v>6215</v>
      </c>
      <c r="V1318" s="98" t="s">
        <v>6218</v>
      </c>
      <c r="W1318" s="98" t="s">
        <v>6219</v>
      </c>
      <c r="AB1318" s="98">
        <v>6</v>
      </c>
      <c r="AC1318" s="98" t="s">
        <v>6254</v>
      </c>
      <c r="AD1318" s="98" t="s">
        <v>7198</v>
      </c>
      <c r="AJ1318" s="18"/>
      <c r="AK1318" s="18"/>
      <c r="AM1318" s="98" t="s">
        <v>6215</v>
      </c>
      <c r="AN1318" s="98" t="s">
        <v>6262</v>
      </c>
      <c r="AP1318" s="279">
        <v>4000</v>
      </c>
      <c r="AQ1318" s="113">
        <f t="shared" ref="AQ1318:AQ1336" si="64">(AP1318*3)/129.2343</f>
        <v>92.85460593665924</v>
      </c>
      <c r="AR1318" s="18">
        <v>500000</v>
      </c>
      <c r="AS1318" s="141" t="s">
        <v>6223</v>
      </c>
      <c r="AT1318" s="96"/>
      <c r="AU1318" s="18">
        <v>250000</v>
      </c>
      <c r="AV1318" s="18"/>
      <c r="AX1318" s="98" t="s">
        <v>6215</v>
      </c>
      <c r="AY1318" s="98" t="s">
        <v>6215</v>
      </c>
      <c r="AZ1318" s="98" t="s">
        <v>6215</v>
      </c>
      <c r="BA1318" s="98" t="s">
        <v>6215</v>
      </c>
      <c r="BB1318" s="98" t="s">
        <v>6218</v>
      </c>
      <c r="BD1318" s="98" t="s">
        <v>6234</v>
      </c>
      <c r="BF1318" s="98" t="s">
        <v>6235</v>
      </c>
      <c r="BG1318" s="98" t="s">
        <v>7719</v>
      </c>
      <c r="BH1318" s="98"/>
    </row>
    <row r="1319" spans="1:60" x14ac:dyDescent="0.35">
      <c r="A1319" s="98" t="s">
        <v>9339</v>
      </c>
      <c r="B1319" s="17">
        <v>45465.59615740741</v>
      </c>
      <c r="C1319" t="s">
        <v>3196</v>
      </c>
      <c r="D1319" t="s">
        <v>9484</v>
      </c>
      <c r="E1319" s="98" t="s">
        <v>32</v>
      </c>
      <c r="F1319" t="s">
        <v>6213</v>
      </c>
      <c r="G1319" t="s">
        <v>1245</v>
      </c>
      <c r="H1319" s="115">
        <v>2021</v>
      </c>
      <c r="I1319" t="s">
        <v>6214</v>
      </c>
      <c r="J1319" t="s">
        <v>6215</v>
      </c>
      <c r="K1319" t="s">
        <v>6216</v>
      </c>
      <c r="L1319" t="s">
        <v>6215</v>
      </c>
      <c r="M1319" t="s">
        <v>6231</v>
      </c>
      <c r="O1319" t="s">
        <v>6215</v>
      </c>
      <c r="P1319"/>
      <c r="Q1319" s="107">
        <v>20</v>
      </c>
      <c r="R1319" s="107">
        <v>30</v>
      </c>
      <c r="S1319" s="107">
        <f>SUM(Q1319:R1319)</f>
        <v>50</v>
      </c>
      <c r="T1319" s="98" t="s">
        <v>6215</v>
      </c>
      <c r="U1319" t="s">
        <v>7390</v>
      </c>
      <c r="V1319" t="s">
        <v>6218</v>
      </c>
      <c r="W1319" t="s">
        <v>6231</v>
      </c>
      <c r="Y1319" s="98">
        <v>2</v>
      </c>
      <c r="Z1319" s="98">
        <v>2</v>
      </c>
      <c r="AA1319" s="98">
        <v>1</v>
      </c>
      <c r="AB1319" s="98">
        <f>SUM(Y1319:AA1319)</f>
        <v>5</v>
      </c>
      <c r="AC1319" t="s">
        <v>6220</v>
      </c>
      <c r="AD1319" t="s">
        <v>8398</v>
      </c>
      <c r="AF1319" s="12">
        <v>2</v>
      </c>
      <c r="AG1319" s="12">
        <v>3</v>
      </c>
      <c r="AH1319" s="12">
        <f>AF1319+AG1319</f>
        <v>5</v>
      </c>
      <c r="AJ1319" s="238">
        <v>15000</v>
      </c>
      <c r="AK1319" s="238">
        <v>10000</v>
      </c>
      <c r="AL1319" t="s">
        <v>7392</v>
      </c>
      <c r="AM1319" t="s">
        <v>6215</v>
      </c>
      <c r="AN1319" t="s">
        <v>6233</v>
      </c>
      <c r="AP1319" s="238">
        <v>3500</v>
      </c>
      <c r="AQ1319" s="113">
        <f t="shared" si="64"/>
        <v>81.247780194576833</v>
      </c>
      <c r="AR1319" s="238">
        <v>4700</v>
      </c>
      <c r="AS1319" s="141" t="s">
        <v>6223</v>
      </c>
      <c r="AT1319" s="282">
        <v>3200</v>
      </c>
      <c r="AU1319" s="282">
        <v>250000</v>
      </c>
      <c r="AV1319" s="282">
        <v>130000</v>
      </c>
      <c r="AX1319" t="s">
        <v>6215</v>
      </c>
      <c r="AY1319" t="s">
        <v>6215</v>
      </c>
      <c r="AZ1319" t="s">
        <v>6215</v>
      </c>
      <c r="BA1319" t="s">
        <v>6215</v>
      </c>
      <c r="BB1319" t="s">
        <v>6215</v>
      </c>
      <c r="BC1319" t="s">
        <v>8398</v>
      </c>
      <c r="BD1319" t="s">
        <v>6774</v>
      </c>
      <c r="BE1319" t="s">
        <v>6218</v>
      </c>
      <c r="BF1319" t="s">
        <v>6218</v>
      </c>
      <c r="BH1319" s="98"/>
    </row>
    <row r="1320" spans="1:60" x14ac:dyDescent="0.35">
      <c r="A1320" s="98" t="s">
        <v>7718</v>
      </c>
      <c r="B1320" s="17">
        <v>45105.596851851849</v>
      </c>
      <c r="C1320" s="98" t="s">
        <v>990</v>
      </c>
      <c r="D1320" t="s">
        <v>7131</v>
      </c>
      <c r="E1320" s="98" t="s">
        <v>139</v>
      </c>
      <c r="F1320" s="98" t="s">
        <v>6213</v>
      </c>
      <c r="G1320" s="98" t="s">
        <v>1245</v>
      </c>
      <c r="H1320" s="115">
        <v>2012</v>
      </c>
      <c r="I1320" s="98" t="s">
        <v>6214</v>
      </c>
      <c r="J1320" s="98" t="s">
        <v>6218</v>
      </c>
      <c r="K1320" s="98" t="s">
        <v>6216</v>
      </c>
      <c r="L1320" s="98" t="s">
        <v>6218</v>
      </c>
      <c r="M1320" s="98" t="s">
        <v>6231</v>
      </c>
      <c r="O1320" s="98" t="s">
        <v>6218</v>
      </c>
      <c r="S1320" s="107">
        <v>161</v>
      </c>
      <c r="T1320" s="98" t="s">
        <v>6215</v>
      </c>
      <c r="V1320" s="98" t="s">
        <v>6218</v>
      </c>
      <c r="W1320" s="98" t="s">
        <v>6268</v>
      </c>
      <c r="AB1320" s="98">
        <v>8</v>
      </c>
      <c r="AC1320" s="98" t="s">
        <v>6220</v>
      </c>
      <c r="AJ1320" s="18"/>
      <c r="AK1320" s="18"/>
      <c r="AN1320" s="98" t="s">
        <v>6233</v>
      </c>
      <c r="AP1320" s="279">
        <v>4000</v>
      </c>
      <c r="AQ1320" s="113">
        <f t="shared" si="64"/>
        <v>92.85460593665924</v>
      </c>
      <c r="AR1320" s="18">
        <v>500000</v>
      </c>
      <c r="AS1320" s="141" t="s">
        <v>6223</v>
      </c>
      <c r="AT1320" s="96"/>
      <c r="AU1320" s="18">
        <v>230000</v>
      </c>
      <c r="AV1320" s="18"/>
      <c r="AX1320" s="98" t="s">
        <v>6215</v>
      </c>
      <c r="AY1320" s="98" t="s">
        <v>6215</v>
      </c>
      <c r="AZ1320" s="98" t="s">
        <v>6215</v>
      </c>
      <c r="BA1320" s="98" t="s">
        <v>6215</v>
      </c>
      <c r="BB1320" s="98" t="s">
        <v>6218</v>
      </c>
      <c r="BD1320" s="98" t="s">
        <v>6972</v>
      </c>
      <c r="BF1320" s="98" t="s">
        <v>6271</v>
      </c>
      <c r="BG1320" s="98" t="s">
        <v>7132</v>
      </c>
      <c r="BH1320" s="98"/>
    </row>
    <row r="1321" spans="1:60" x14ac:dyDescent="0.35">
      <c r="A1321" s="98" t="s">
        <v>7130</v>
      </c>
      <c r="B1321" s="17">
        <v>45268</v>
      </c>
      <c r="C1321" s="141" t="s">
        <v>4349</v>
      </c>
      <c r="D1321" s="141" t="s">
        <v>8571</v>
      </c>
      <c r="E1321" s="98" t="s">
        <v>40</v>
      </c>
      <c r="F1321" s="141" t="s">
        <v>6286</v>
      </c>
      <c r="G1321" s="141" t="s">
        <v>1245</v>
      </c>
      <c r="H1321" s="115">
        <v>2014</v>
      </c>
      <c r="I1321" s="141" t="s">
        <v>6214</v>
      </c>
      <c r="J1321" s="141" t="s">
        <v>6215</v>
      </c>
      <c r="K1321" s="141" t="s">
        <v>6216</v>
      </c>
      <c r="L1321" s="141" t="s">
        <v>6218</v>
      </c>
      <c r="M1321" s="141" t="s">
        <v>6231</v>
      </c>
      <c r="O1321" s="141" t="s">
        <v>6215</v>
      </c>
      <c r="S1321" s="237">
        <v>150</v>
      </c>
      <c r="T1321" s="141" t="s">
        <v>6215</v>
      </c>
      <c r="U1321" s="141" t="s">
        <v>7390</v>
      </c>
      <c r="V1321" s="141" t="s">
        <v>6218</v>
      </c>
      <c r="W1321" s="141" t="s">
        <v>6268</v>
      </c>
      <c r="Y1321" s="141">
        <v>4</v>
      </c>
      <c r="Z1321" s="141">
        <v>4</v>
      </c>
      <c r="AA1321" s="141">
        <v>0</v>
      </c>
      <c r="AB1321" s="141">
        <v>8</v>
      </c>
      <c r="AC1321" s="141" t="s">
        <v>6220</v>
      </c>
      <c r="AD1321" s="141" t="s">
        <v>6813</v>
      </c>
      <c r="AF1321" s="286">
        <v>3</v>
      </c>
      <c r="AG1321" s="286">
        <v>6</v>
      </c>
      <c r="AH1321" s="286">
        <v>9</v>
      </c>
      <c r="AJ1321" s="273">
        <v>15000</v>
      </c>
      <c r="AK1321" s="273">
        <v>10000</v>
      </c>
      <c r="AL1321" s="141" t="s">
        <v>7392</v>
      </c>
      <c r="AM1321" s="141" t="s">
        <v>6215</v>
      </c>
      <c r="AN1321" s="141" t="s">
        <v>6262</v>
      </c>
      <c r="AP1321" s="279">
        <v>4000</v>
      </c>
      <c r="AQ1321" s="113">
        <f t="shared" si="64"/>
        <v>92.85460593665924</v>
      </c>
      <c r="AR1321" s="18">
        <v>600000</v>
      </c>
      <c r="AS1321" s="141" t="s">
        <v>6223</v>
      </c>
      <c r="AT1321" s="96"/>
      <c r="AU1321" s="18">
        <v>350000</v>
      </c>
      <c r="AV1321" s="18"/>
      <c r="AX1321" s="141" t="s">
        <v>6215</v>
      </c>
      <c r="AY1321" s="141" t="s">
        <v>6215</v>
      </c>
      <c r="AZ1321" s="141" t="s">
        <v>6215</v>
      </c>
      <c r="BA1321" s="141" t="s">
        <v>6218</v>
      </c>
      <c r="BB1321" s="141" t="s">
        <v>6215</v>
      </c>
      <c r="BC1321" s="141" t="s">
        <v>8572</v>
      </c>
      <c r="BD1321" s="141" t="s">
        <v>8432</v>
      </c>
      <c r="BE1321" s="141" t="s">
        <v>6218</v>
      </c>
      <c r="BF1321" s="141" t="s">
        <v>6271</v>
      </c>
      <c r="BG1321" s="98" t="s">
        <v>8573</v>
      </c>
      <c r="BH1321" s="98"/>
    </row>
    <row r="1322" spans="1:60" x14ac:dyDescent="0.35">
      <c r="A1322" s="98" t="s">
        <v>9131</v>
      </c>
      <c r="B1322" s="17">
        <v>45385.733819444446</v>
      </c>
      <c r="C1322" t="s">
        <v>9007</v>
      </c>
      <c r="D1322" t="s">
        <v>6345</v>
      </c>
      <c r="E1322" s="98" t="s">
        <v>14</v>
      </c>
      <c r="F1322" t="s">
        <v>6286</v>
      </c>
      <c r="G1322" t="s">
        <v>1248</v>
      </c>
      <c r="H1322" s="115">
        <v>1996</v>
      </c>
      <c r="I1322" t="s">
        <v>6214</v>
      </c>
      <c r="J1322" t="s">
        <v>6215</v>
      </c>
      <c r="K1322" t="s">
        <v>6216</v>
      </c>
      <c r="L1322" t="s">
        <v>6215</v>
      </c>
      <c r="M1322" t="s">
        <v>6217</v>
      </c>
      <c r="O1322" t="s">
        <v>6218</v>
      </c>
      <c r="Q1322" s="107">
        <v>160</v>
      </c>
      <c r="R1322" s="107">
        <v>140</v>
      </c>
      <c r="S1322" s="107">
        <v>300</v>
      </c>
      <c r="T1322" s="98" t="s">
        <v>6215</v>
      </c>
      <c r="U1322" t="s">
        <v>8150</v>
      </c>
      <c r="V1322" t="s">
        <v>6218</v>
      </c>
      <c r="W1322" t="s">
        <v>6219</v>
      </c>
      <c r="Y1322" s="98">
        <v>2</v>
      </c>
      <c r="Z1322" s="98">
        <v>3</v>
      </c>
      <c r="AA1322" s="98">
        <v>1</v>
      </c>
      <c r="AB1322" s="98">
        <f>SUM(Y1322:AA1322)</f>
        <v>6</v>
      </c>
      <c r="AC1322" t="s">
        <v>6220</v>
      </c>
      <c r="AD1322" t="s">
        <v>9008</v>
      </c>
      <c r="AF1322" s="12">
        <v>6</v>
      </c>
      <c r="AG1322" s="12">
        <v>13</v>
      </c>
      <c r="AH1322" s="12">
        <f>SUM(AF1322:AG1322)</f>
        <v>19</v>
      </c>
      <c r="AJ1322" s="238">
        <v>15000</v>
      </c>
      <c r="AK1322" s="238">
        <v>8000</v>
      </c>
      <c r="AL1322" t="s">
        <v>8267</v>
      </c>
      <c r="AM1322" t="s">
        <v>6215</v>
      </c>
      <c r="AN1322" t="s">
        <v>6248</v>
      </c>
      <c r="AP1322" s="238">
        <v>5700</v>
      </c>
      <c r="AQ1322" s="113">
        <f t="shared" si="64"/>
        <v>132.31781345973943</v>
      </c>
      <c r="AR1322" s="238">
        <v>11000</v>
      </c>
      <c r="AS1322" s="141" t="s">
        <v>6223</v>
      </c>
      <c r="AT1322" s="307">
        <v>11000</v>
      </c>
      <c r="AU1322" s="238">
        <v>210000</v>
      </c>
      <c r="AV1322" s="238">
        <v>80000</v>
      </c>
      <c r="AX1322" t="s">
        <v>6215</v>
      </c>
      <c r="AY1322" t="s">
        <v>6215</v>
      </c>
      <c r="AZ1322" t="s">
        <v>6215</v>
      </c>
      <c r="BA1322" t="s">
        <v>6218</v>
      </c>
      <c r="BB1322" t="s">
        <v>6218</v>
      </c>
      <c r="BC1322" t="s">
        <v>9009</v>
      </c>
      <c r="BD1322" t="s">
        <v>7404</v>
      </c>
      <c r="BE1322" t="s">
        <v>6218</v>
      </c>
      <c r="BF1322" t="s">
        <v>7311</v>
      </c>
      <c r="BH1322" s="98"/>
    </row>
    <row r="1323" spans="1:60" x14ac:dyDescent="0.35">
      <c r="A1323" s="98" t="s">
        <v>8570</v>
      </c>
      <c r="B1323" s="17">
        <v>45069.432002314818</v>
      </c>
      <c r="C1323" s="98" t="s">
        <v>923</v>
      </c>
      <c r="D1323" s="141" t="s">
        <v>6773</v>
      </c>
      <c r="E1323" s="98" t="s">
        <v>14</v>
      </c>
      <c r="F1323" s="98" t="s">
        <v>6213</v>
      </c>
      <c r="G1323" s="98" t="s">
        <v>1245</v>
      </c>
      <c r="H1323" s="115">
        <v>2018</v>
      </c>
      <c r="I1323" s="98" t="s">
        <v>6214</v>
      </c>
      <c r="J1323" s="98" t="s">
        <v>6215</v>
      </c>
      <c r="K1323" s="98" t="s">
        <v>6216</v>
      </c>
      <c r="L1323" s="98" t="s">
        <v>6215</v>
      </c>
      <c r="M1323" s="98" t="s">
        <v>6217</v>
      </c>
      <c r="O1323" s="98" t="s">
        <v>6215</v>
      </c>
      <c r="Q1323" s="107">
        <v>30</v>
      </c>
      <c r="R1323" s="107">
        <v>50</v>
      </c>
      <c r="S1323" s="107">
        <v>80</v>
      </c>
      <c r="T1323" s="98" t="s">
        <v>6215</v>
      </c>
      <c r="V1323" s="98" t="s">
        <v>6218</v>
      </c>
      <c r="W1323" s="98" t="s">
        <v>6219</v>
      </c>
      <c r="AB1323" s="98">
        <v>4</v>
      </c>
      <c r="AC1323" s="98" t="s">
        <v>6220</v>
      </c>
      <c r="AD1323" s="98" t="s">
        <v>6679</v>
      </c>
      <c r="AJ1323" s="18"/>
      <c r="AK1323" s="18"/>
      <c r="AN1323" s="98" t="s">
        <v>6262</v>
      </c>
      <c r="AP1323" s="279">
        <v>4200</v>
      </c>
      <c r="AQ1323" s="113">
        <f t="shared" si="64"/>
        <v>97.497336233492206</v>
      </c>
      <c r="AR1323" s="18">
        <v>500000</v>
      </c>
      <c r="AS1323" s="141" t="s">
        <v>6223</v>
      </c>
      <c r="AT1323" s="96"/>
      <c r="AU1323" s="18">
        <v>240000</v>
      </c>
      <c r="AV1323" s="18"/>
      <c r="AX1323" s="98" t="s">
        <v>6215</v>
      </c>
      <c r="AY1323" s="98" t="s">
        <v>6215</v>
      </c>
      <c r="AZ1323" s="98" t="s">
        <v>6215</v>
      </c>
      <c r="BA1323" s="98" t="s">
        <v>6215</v>
      </c>
      <c r="BB1323" s="98" t="s">
        <v>6215</v>
      </c>
      <c r="BD1323" s="98" t="s">
        <v>6774</v>
      </c>
      <c r="BF1323" s="98" t="s">
        <v>6235</v>
      </c>
      <c r="BG1323" s="98" t="s">
        <v>6775</v>
      </c>
    </row>
    <row r="1324" spans="1:60" x14ac:dyDescent="0.35">
      <c r="A1324" s="98" t="s">
        <v>8288</v>
      </c>
      <c r="B1324" s="289">
        <v>45236.627268518503</v>
      </c>
      <c r="C1324" s="242" t="s">
        <v>8272</v>
      </c>
      <c r="D1324" s="242" t="s">
        <v>8273</v>
      </c>
      <c r="E1324" s="244" t="s">
        <v>58</v>
      </c>
      <c r="F1324" s="242" t="s">
        <v>6213</v>
      </c>
      <c r="G1324" s="242" t="s">
        <v>1245</v>
      </c>
      <c r="H1324" s="276">
        <v>2014</v>
      </c>
      <c r="I1324" s="242" t="s">
        <v>6230</v>
      </c>
      <c r="J1324" s="242" t="s">
        <v>6215</v>
      </c>
      <c r="K1324" s="242" t="s">
        <v>6216</v>
      </c>
      <c r="L1324" s="242" t="s">
        <v>6215</v>
      </c>
      <c r="M1324" s="242" t="s">
        <v>6217</v>
      </c>
      <c r="N1324" s="242"/>
      <c r="O1324" s="242" t="s">
        <v>6215</v>
      </c>
      <c r="S1324" s="241">
        <v>174</v>
      </c>
      <c r="T1324" s="242" t="s">
        <v>6215</v>
      </c>
      <c r="U1324" s="242" t="s">
        <v>7390</v>
      </c>
      <c r="V1324" s="242" t="s">
        <v>6218</v>
      </c>
      <c r="W1324" s="242" t="s">
        <v>6268</v>
      </c>
      <c r="Y1324" s="242">
        <v>2</v>
      </c>
      <c r="Z1324" s="242">
        <v>4</v>
      </c>
      <c r="AA1324" s="242">
        <v>0</v>
      </c>
      <c r="AB1324" s="242">
        <v>6</v>
      </c>
      <c r="AC1324" s="242" t="s">
        <v>6220</v>
      </c>
      <c r="AD1324" s="242" t="s">
        <v>8274</v>
      </c>
      <c r="AF1324" s="290">
        <v>3</v>
      </c>
      <c r="AG1324" s="290">
        <v>5</v>
      </c>
      <c r="AH1324" s="290">
        <v>8</v>
      </c>
      <c r="AJ1324" s="269">
        <v>10000</v>
      </c>
      <c r="AK1324" s="269">
        <v>5000</v>
      </c>
      <c r="AL1324" s="242" t="s">
        <v>6474</v>
      </c>
      <c r="AM1324" s="242" t="s">
        <v>6215</v>
      </c>
      <c r="AN1324" s="242" t="s">
        <v>6262</v>
      </c>
      <c r="AP1324" s="292">
        <v>11000</v>
      </c>
      <c r="AQ1324" s="113">
        <f t="shared" si="64"/>
        <v>255.35016632581289</v>
      </c>
      <c r="AR1324" s="273">
        <v>15000</v>
      </c>
      <c r="AS1324" s="141" t="s">
        <v>6223</v>
      </c>
      <c r="AT1324" s="270">
        <v>200000</v>
      </c>
      <c r="AU1324" s="273">
        <v>100000</v>
      </c>
      <c r="AV1324" s="273">
        <v>70000</v>
      </c>
      <c r="AX1324" s="242" t="s">
        <v>6215</v>
      </c>
      <c r="AY1324" s="242" t="s">
        <v>6215</v>
      </c>
      <c r="AZ1324" s="242" t="s">
        <v>6218</v>
      </c>
      <c r="BA1324" s="242" t="s">
        <v>6215</v>
      </c>
      <c r="BB1324" s="242" t="s">
        <v>6218</v>
      </c>
      <c r="BC1324" s="242" t="s">
        <v>6271</v>
      </c>
      <c r="BD1324" s="242" t="s">
        <v>8275</v>
      </c>
      <c r="BE1324" s="242" t="s">
        <v>6218</v>
      </c>
      <c r="BF1324" s="242" t="s">
        <v>6271</v>
      </c>
      <c r="BG1324" s="98" t="s">
        <v>8276</v>
      </c>
    </row>
    <row r="1325" spans="1:60" x14ac:dyDescent="0.35">
      <c r="A1325" s="98" t="s">
        <v>11478</v>
      </c>
      <c r="B1325" s="117">
        <v>45838.844108796293</v>
      </c>
      <c r="C1325" s="154" t="s">
        <v>5298</v>
      </c>
      <c r="D1325" s="154" t="s">
        <v>11542</v>
      </c>
      <c r="E1325" t="s">
        <v>447</v>
      </c>
      <c r="F1325" s="154" t="s">
        <v>6323</v>
      </c>
      <c r="G1325" s="154" t="s">
        <v>1248</v>
      </c>
      <c r="H1325" s="115">
        <v>2014</v>
      </c>
      <c r="I1325" s="154" t="s">
        <v>6294</v>
      </c>
      <c r="J1325" s="154" t="s">
        <v>6215</v>
      </c>
      <c r="K1325" s="154" t="s">
        <v>6216</v>
      </c>
      <c r="L1325" s="154" t="s">
        <v>6215</v>
      </c>
      <c r="M1325" s="154" t="s">
        <v>6217</v>
      </c>
      <c r="O1325" s="154" t="s">
        <v>6215</v>
      </c>
      <c r="Q1325" s="129">
        <v>132</v>
      </c>
      <c r="R1325" s="129">
        <v>154</v>
      </c>
      <c r="S1325" s="129">
        <v>286</v>
      </c>
      <c r="T1325" s="154" t="s">
        <v>6215</v>
      </c>
      <c r="U1325" s="154" t="s">
        <v>7390</v>
      </c>
      <c r="V1325" s="154" t="s">
        <v>6215</v>
      </c>
      <c r="W1325" s="154" t="s">
        <v>6268</v>
      </c>
      <c r="Y1325" s="244">
        <v>4</v>
      </c>
      <c r="Z1325" s="244">
        <v>4</v>
      </c>
      <c r="AA1325" s="244">
        <v>2</v>
      </c>
      <c r="AB1325" s="244">
        <v>10</v>
      </c>
      <c r="AC1325" s="154" t="s">
        <v>6220</v>
      </c>
      <c r="AD1325" s="154" t="s">
        <v>8753</v>
      </c>
      <c r="AF1325" s="154">
        <v>5</v>
      </c>
      <c r="AG1325" s="12">
        <v>6</v>
      </c>
      <c r="AH1325" s="12">
        <v>11</v>
      </c>
      <c r="AJ1325" s="154">
        <v>12000</v>
      </c>
      <c r="AK1325" s="154">
        <v>7000</v>
      </c>
      <c r="AL1325" s="154" t="s">
        <v>8251</v>
      </c>
      <c r="AM1325" s="154" t="s">
        <v>6215</v>
      </c>
      <c r="AN1325" s="154" t="s">
        <v>6262</v>
      </c>
      <c r="AP1325" s="154">
        <v>5000</v>
      </c>
      <c r="AQ1325" s="113">
        <f t="shared" si="64"/>
        <v>116.06825742082405</v>
      </c>
      <c r="AR1325" s="154">
        <v>7000</v>
      </c>
      <c r="AS1325" s="154" t="s">
        <v>6223</v>
      </c>
      <c r="AT1325" s="154">
        <v>5000</v>
      </c>
      <c r="AU1325" s="154">
        <v>80000</v>
      </c>
      <c r="AV1325" s="154">
        <v>40000</v>
      </c>
      <c r="AX1325" s="154" t="s">
        <v>6215</v>
      </c>
      <c r="AY1325" s="154" t="s">
        <v>6215</v>
      </c>
      <c r="AZ1325" s="154" t="s">
        <v>6215</v>
      </c>
      <c r="BA1325" s="154" t="s">
        <v>6215</v>
      </c>
      <c r="BB1325" s="154" t="s">
        <v>6215</v>
      </c>
      <c r="BC1325" s="154" t="s">
        <v>11543</v>
      </c>
      <c r="BD1325" s="154" t="s">
        <v>9594</v>
      </c>
      <c r="BE1325" s="154" t="s">
        <v>6218</v>
      </c>
      <c r="BF1325" s="154" t="s">
        <v>7123</v>
      </c>
    </row>
    <row r="1326" spans="1:60" x14ac:dyDescent="0.35">
      <c r="A1326" s="98" t="s">
        <v>6772</v>
      </c>
      <c r="B1326" s="17">
        <v>45142.623043981483</v>
      </c>
      <c r="C1326" s="98" t="s">
        <v>780</v>
      </c>
      <c r="D1326" s="98" t="s">
        <v>6266</v>
      </c>
      <c r="E1326" s="98" t="s">
        <v>58</v>
      </c>
      <c r="F1326" s="98" t="s">
        <v>6213</v>
      </c>
      <c r="G1326" s="98" t="s">
        <v>1245</v>
      </c>
      <c r="H1326" s="115">
        <v>2017</v>
      </c>
      <c r="I1326" s="98" t="s">
        <v>6230</v>
      </c>
      <c r="J1326" s="98" t="s">
        <v>6215</v>
      </c>
      <c r="K1326" s="98" t="s">
        <v>6216</v>
      </c>
      <c r="L1326" s="98" t="s">
        <v>6215</v>
      </c>
      <c r="M1326" s="98" t="s">
        <v>6217</v>
      </c>
      <c r="O1326" s="98" t="s">
        <v>6215</v>
      </c>
      <c r="S1326" s="107">
        <v>156</v>
      </c>
      <c r="T1326" s="98" t="s">
        <v>6215</v>
      </c>
      <c r="V1326" s="98" t="s">
        <v>6218</v>
      </c>
      <c r="W1326" s="98" t="s">
        <v>6268</v>
      </c>
      <c r="AB1326" s="98">
        <v>4</v>
      </c>
      <c r="AC1326" s="98" t="s">
        <v>6220</v>
      </c>
      <c r="AD1326" s="98" t="s">
        <v>7698</v>
      </c>
      <c r="AJ1326" s="18"/>
      <c r="AK1326" s="18"/>
      <c r="AM1326" s="98" t="s">
        <v>6215</v>
      </c>
      <c r="AN1326" s="98" t="s">
        <v>6233</v>
      </c>
      <c r="AP1326" s="284">
        <v>5000</v>
      </c>
      <c r="AQ1326" s="113">
        <f t="shared" si="64"/>
        <v>116.06825742082405</v>
      </c>
      <c r="AS1326" s="141" t="s">
        <v>6223</v>
      </c>
      <c r="AT1326" s="96"/>
      <c r="AU1326" s="18"/>
      <c r="AV1326" s="18"/>
      <c r="AX1326" s="98" t="s">
        <v>6215</v>
      </c>
      <c r="AY1326" s="98" t="s">
        <v>6215</v>
      </c>
      <c r="AZ1326" s="98" t="s">
        <v>6215</v>
      </c>
      <c r="BA1326" s="98" t="s">
        <v>6215</v>
      </c>
      <c r="BB1326" s="98" t="s">
        <v>6215</v>
      </c>
      <c r="BD1326" s="98" t="s">
        <v>7336</v>
      </c>
      <c r="BF1326" s="98" t="s">
        <v>6271</v>
      </c>
      <c r="BG1326" s="98" t="s">
        <v>7699</v>
      </c>
    </row>
    <row r="1327" spans="1:60" x14ac:dyDescent="0.35">
      <c r="A1327" s="98" t="s">
        <v>8271</v>
      </c>
      <c r="B1327" s="289">
        <v>45252</v>
      </c>
      <c r="C1327" s="242" t="s">
        <v>1468</v>
      </c>
      <c r="D1327" s="242" t="s">
        <v>8385</v>
      </c>
      <c r="E1327" s="141" t="s">
        <v>40</v>
      </c>
      <c r="F1327" s="242" t="s">
        <v>6286</v>
      </c>
      <c r="G1327" s="242" t="s">
        <v>1245</v>
      </c>
      <c r="H1327" s="276">
        <v>2012</v>
      </c>
      <c r="I1327" s="242" t="s">
        <v>6294</v>
      </c>
      <c r="J1327" s="242" t="s">
        <v>6215</v>
      </c>
      <c r="K1327" s="242" t="s">
        <v>6216</v>
      </c>
      <c r="L1327" s="242" t="s">
        <v>6218</v>
      </c>
      <c r="M1327" s="242" t="s">
        <v>6231</v>
      </c>
      <c r="N1327" s="242"/>
      <c r="O1327" s="242" t="s">
        <v>6218</v>
      </c>
      <c r="S1327" s="241">
        <v>290</v>
      </c>
      <c r="T1327" s="242" t="s">
        <v>6215</v>
      </c>
      <c r="U1327" s="242" t="s">
        <v>7390</v>
      </c>
      <c r="V1327" s="242" t="s">
        <v>6215</v>
      </c>
      <c r="W1327" s="242" t="s">
        <v>6219</v>
      </c>
      <c r="Y1327" s="242">
        <v>3</v>
      </c>
      <c r="Z1327" s="242">
        <v>3</v>
      </c>
      <c r="AA1327" s="242">
        <v>1</v>
      </c>
      <c r="AB1327" s="242">
        <v>7</v>
      </c>
      <c r="AC1327" s="242" t="s">
        <v>6220</v>
      </c>
      <c r="AD1327" s="242" t="s">
        <v>8386</v>
      </c>
      <c r="AF1327" s="290">
        <v>3</v>
      </c>
      <c r="AG1327" s="290">
        <v>17</v>
      </c>
      <c r="AH1327" s="290">
        <v>20</v>
      </c>
      <c r="AJ1327" s="269">
        <v>15000</v>
      </c>
      <c r="AK1327" s="269">
        <v>12000</v>
      </c>
      <c r="AL1327" s="242" t="s">
        <v>7392</v>
      </c>
      <c r="AM1327" s="242" t="s">
        <v>6215</v>
      </c>
      <c r="AN1327" s="242" t="s">
        <v>6262</v>
      </c>
      <c r="AQ1327" s="113">
        <f t="shared" si="64"/>
        <v>0</v>
      </c>
      <c r="AS1327" s="141" t="s">
        <v>6223</v>
      </c>
      <c r="AT1327" s="96"/>
      <c r="AU1327" s="18"/>
      <c r="AV1327" s="18"/>
      <c r="AX1327" s="242" t="s">
        <v>6215</v>
      </c>
      <c r="AY1327" s="242" t="s">
        <v>6215</v>
      </c>
      <c r="AZ1327" s="242" t="s">
        <v>6215</v>
      </c>
      <c r="BA1327" s="242" t="s">
        <v>6215</v>
      </c>
      <c r="BB1327" s="242" t="s">
        <v>6215</v>
      </c>
      <c r="BC1327" s="242" t="s">
        <v>8387</v>
      </c>
      <c r="BD1327" s="242" t="s">
        <v>8388</v>
      </c>
      <c r="BE1327" s="242" t="s">
        <v>6215</v>
      </c>
      <c r="BF1327" s="242" t="s">
        <v>7332</v>
      </c>
      <c r="BG1327" s="98" t="s">
        <v>8389</v>
      </c>
    </row>
    <row r="1328" spans="1:60" x14ac:dyDescent="0.35">
      <c r="A1328" s="98" t="s">
        <v>10130</v>
      </c>
      <c r="B1328" s="17">
        <v>45520.745810185188</v>
      </c>
      <c r="C1328" s="154" t="s">
        <v>2929</v>
      </c>
      <c r="D1328" s="154" t="s">
        <v>10118</v>
      </c>
      <c r="E1328" s="244" t="s">
        <v>456</v>
      </c>
      <c r="F1328" s="154" t="s">
        <v>6725</v>
      </c>
      <c r="G1328" s="154" t="s">
        <v>1248</v>
      </c>
      <c r="H1328" s="115">
        <v>2008</v>
      </c>
      <c r="I1328" s="154" t="s">
        <v>6294</v>
      </c>
      <c r="J1328" s="154" t="s">
        <v>6215</v>
      </c>
      <c r="K1328" s="154" t="s">
        <v>6216</v>
      </c>
      <c r="L1328" s="154" t="s">
        <v>6215</v>
      </c>
      <c r="M1328" s="154" t="s">
        <v>6267</v>
      </c>
      <c r="O1328" s="154" t="s">
        <v>6215</v>
      </c>
      <c r="Q1328" s="243">
        <v>120</v>
      </c>
      <c r="R1328" s="243">
        <v>180</v>
      </c>
      <c r="S1328" s="243">
        <f>Q1328+R1328</f>
        <v>300</v>
      </c>
      <c r="T1328" s="244" t="s">
        <v>6215</v>
      </c>
      <c r="U1328" s="154" t="s">
        <v>7390</v>
      </c>
      <c r="V1328" s="154" t="s">
        <v>6215</v>
      </c>
      <c r="W1328" s="154" t="s">
        <v>6219</v>
      </c>
      <c r="Y1328" s="244">
        <v>5</v>
      </c>
      <c r="Z1328" s="244">
        <v>5</v>
      </c>
      <c r="AA1328" s="244">
        <v>2</v>
      </c>
      <c r="AB1328" s="98">
        <f>Y1328+Z1328+AA1328</f>
        <v>12</v>
      </c>
      <c r="AC1328" s="154" t="s">
        <v>6220</v>
      </c>
      <c r="AD1328" s="154" t="s">
        <v>10119</v>
      </c>
      <c r="AF1328" s="315">
        <v>5</v>
      </c>
      <c r="AG1328" s="315">
        <v>12</v>
      </c>
      <c r="AH1328" s="12">
        <f>AF1328+AG1328</f>
        <v>17</v>
      </c>
      <c r="AJ1328" s="318">
        <v>12000</v>
      </c>
      <c r="AK1328" s="318">
        <v>7000</v>
      </c>
      <c r="AL1328" s="154" t="s">
        <v>8267</v>
      </c>
      <c r="AM1328" s="154" t="s">
        <v>6215</v>
      </c>
      <c r="AN1328" s="154" t="s">
        <v>6262</v>
      </c>
      <c r="AP1328" s="318">
        <v>3500</v>
      </c>
      <c r="AQ1328" s="113">
        <f t="shared" si="64"/>
        <v>81.247780194576833</v>
      </c>
      <c r="AR1328" s="318">
        <v>8200</v>
      </c>
      <c r="AS1328" s="141" t="s">
        <v>6223</v>
      </c>
      <c r="AT1328" s="317">
        <v>20000</v>
      </c>
      <c r="AU1328" s="317">
        <v>400000</v>
      </c>
      <c r="AV1328" s="317">
        <v>50000</v>
      </c>
      <c r="AW1328" s="154"/>
      <c r="AX1328" s="154" t="s">
        <v>6215</v>
      </c>
      <c r="AY1328" s="154" t="s">
        <v>6215</v>
      </c>
      <c r="AZ1328" s="154" t="s">
        <v>6215</v>
      </c>
      <c r="BA1328" s="154" t="s">
        <v>6218</v>
      </c>
      <c r="BB1328" s="154" t="s">
        <v>6218</v>
      </c>
      <c r="BC1328" s="154" t="s">
        <v>9188</v>
      </c>
      <c r="BD1328" s="154" t="s">
        <v>10120</v>
      </c>
      <c r="BE1328" s="154" t="s">
        <v>6218</v>
      </c>
      <c r="BF1328" s="154" t="s">
        <v>7123</v>
      </c>
    </row>
    <row r="1329" spans="1:59" x14ac:dyDescent="0.35">
      <c r="A1329" s="98" t="s">
        <v>7697</v>
      </c>
      <c r="B1329" s="17">
        <v>45177.52652777778</v>
      </c>
      <c r="C1329" s="98" t="s">
        <v>988</v>
      </c>
      <c r="D1329" s="98" t="s">
        <v>7706</v>
      </c>
      <c r="E1329" s="141" t="s">
        <v>32</v>
      </c>
      <c r="F1329" s="98" t="s">
        <v>6213</v>
      </c>
      <c r="G1329" s="98" t="s">
        <v>1245</v>
      </c>
      <c r="H1329" s="115">
        <v>2009</v>
      </c>
      <c r="I1329" s="98" t="s">
        <v>6214</v>
      </c>
      <c r="J1329" s="98" t="s">
        <v>6215</v>
      </c>
      <c r="K1329" s="98" t="s">
        <v>6216</v>
      </c>
      <c r="L1329" s="98" t="s">
        <v>6215</v>
      </c>
      <c r="M1329" s="98" t="s">
        <v>6217</v>
      </c>
      <c r="O1329" s="98" t="s">
        <v>6215</v>
      </c>
      <c r="S1329" s="107">
        <v>320</v>
      </c>
      <c r="T1329" s="98" t="s">
        <v>6215</v>
      </c>
      <c r="V1329" s="98" t="s">
        <v>6215</v>
      </c>
      <c r="W1329" s="98" t="s">
        <v>6219</v>
      </c>
      <c r="AB1329" s="98">
        <v>6</v>
      </c>
      <c r="AC1329" s="98" t="s">
        <v>6220</v>
      </c>
      <c r="AD1329" s="98" t="s">
        <v>6410</v>
      </c>
      <c r="AJ1329" s="18"/>
      <c r="AK1329" s="18"/>
      <c r="AM1329" s="98" t="s">
        <v>6215</v>
      </c>
      <c r="AN1329" s="98" t="s">
        <v>6233</v>
      </c>
      <c r="AP1329" s="284">
        <v>6900</v>
      </c>
      <c r="AQ1329" s="113">
        <f t="shared" si="64"/>
        <v>160.17419524073719</v>
      </c>
      <c r="AS1329" s="141" t="s">
        <v>6223</v>
      </c>
      <c r="AT1329" s="96"/>
      <c r="AU1329" s="18"/>
      <c r="AV1329" s="18"/>
      <c r="AX1329" s="98" t="s">
        <v>6215</v>
      </c>
      <c r="AY1329" s="98" t="s">
        <v>6215</v>
      </c>
      <c r="AZ1329" s="98" t="s">
        <v>6215</v>
      </c>
      <c r="BA1329" s="98" t="s">
        <v>6215</v>
      </c>
      <c r="BB1329" s="98" t="s">
        <v>6215</v>
      </c>
      <c r="BD1329" s="98" t="s">
        <v>6753</v>
      </c>
      <c r="BF1329" s="98" t="s">
        <v>6235</v>
      </c>
      <c r="BG1329" s="98" t="s">
        <v>8022</v>
      </c>
    </row>
    <row r="1330" spans="1:59" x14ac:dyDescent="0.35">
      <c r="A1330" s="98" t="s">
        <v>8384</v>
      </c>
      <c r="B1330" s="229">
        <v>44883.454733796294</v>
      </c>
      <c r="C1330" s="98" t="s">
        <v>3760</v>
      </c>
      <c r="D1330" s="154" t="s">
        <v>6756</v>
      </c>
      <c r="E1330" s="98" t="s">
        <v>237</v>
      </c>
      <c r="F1330" s="98" t="s">
        <v>6394</v>
      </c>
      <c r="H1330" s="115">
        <v>2019</v>
      </c>
      <c r="I1330" s="98" t="s">
        <v>6294</v>
      </c>
      <c r="J1330" s="98" t="s">
        <v>6215</v>
      </c>
      <c r="K1330" s="98" t="s">
        <v>6216</v>
      </c>
      <c r="L1330" s="98" t="s">
        <v>6215</v>
      </c>
      <c r="M1330" s="98" t="s">
        <v>6267</v>
      </c>
      <c r="O1330" s="98" t="s">
        <v>6218</v>
      </c>
      <c r="S1330" s="107">
        <v>120</v>
      </c>
      <c r="T1330" s="98" t="s">
        <v>6215</v>
      </c>
      <c r="V1330" s="98" t="s">
        <v>6218</v>
      </c>
      <c r="W1330" s="98" t="s">
        <v>6219</v>
      </c>
      <c r="AB1330" s="98">
        <v>10</v>
      </c>
      <c r="AC1330" s="98" t="s">
        <v>6757</v>
      </c>
      <c r="AD1330" s="98" t="s">
        <v>6758</v>
      </c>
      <c r="AJ1330" s="18"/>
      <c r="AK1330" s="18"/>
      <c r="AN1330" s="98" t="s">
        <v>6262</v>
      </c>
      <c r="AP1330" s="264">
        <v>7000</v>
      </c>
      <c r="AQ1330" s="113">
        <f t="shared" si="64"/>
        <v>162.49556038915367</v>
      </c>
      <c r="AS1330" s="141" t="s">
        <v>6223</v>
      </c>
      <c r="AT1330" s="96"/>
      <c r="AU1330" s="18"/>
      <c r="AV1330" s="18"/>
      <c r="AX1330" s="98" t="s">
        <v>6215</v>
      </c>
      <c r="AY1330" s="98" t="s">
        <v>6215</v>
      </c>
      <c r="AZ1330" s="98" t="s">
        <v>6218</v>
      </c>
      <c r="BA1330" s="98" t="s">
        <v>6215</v>
      </c>
      <c r="BB1330" s="98" t="s">
        <v>6218</v>
      </c>
      <c r="BD1330" s="98" t="s">
        <v>6759</v>
      </c>
      <c r="BF1330" s="98" t="s">
        <v>6760</v>
      </c>
      <c r="BG1330" s="98" t="s">
        <v>6761</v>
      </c>
    </row>
    <row r="1331" spans="1:59" x14ac:dyDescent="0.35">
      <c r="A1331" s="98" t="s">
        <v>8021</v>
      </c>
      <c r="B1331" s="289">
        <v>45247.579722222203</v>
      </c>
      <c r="C1331" s="242" t="s">
        <v>1437</v>
      </c>
      <c r="D1331" s="242" t="s">
        <v>8366</v>
      </c>
      <c r="E1331" s="98" t="s">
        <v>32</v>
      </c>
      <c r="F1331" s="242" t="s">
        <v>6213</v>
      </c>
      <c r="G1331" s="242" t="s">
        <v>1245</v>
      </c>
      <c r="H1331" s="276">
        <v>2008</v>
      </c>
      <c r="I1331" s="242" t="s">
        <v>6214</v>
      </c>
      <c r="J1331" s="242" t="s">
        <v>6215</v>
      </c>
      <c r="K1331" s="242" t="s">
        <v>6216</v>
      </c>
      <c r="L1331" s="242" t="s">
        <v>6218</v>
      </c>
      <c r="M1331" s="242" t="s">
        <v>6217</v>
      </c>
      <c r="N1331" s="242"/>
      <c r="O1331" s="242" t="s">
        <v>6215</v>
      </c>
      <c r="S1331" s="241">
        <v>121</v>
      </c>
      <c r="T1331" s="242" t="s">
        <v>6215</v>
      </c>
      <c r="U1331" s="242" t="s">
        <v>6474</v>
      </c>
      <c r="V1331" s="242" t="s">
        <v>6218</v>
      </c>
      <c r="W1331" s="242" t="s">
        <v>6219</v>
      </c>
      <c r="Y1331" s="242">
        <v>4</v>
      </c>
      <c r="Z1331" s="242">
        <v>4</v>
      </c>
      <c r="AA1331" s="242">
        <v>0</v>
      </c>
      <c r="AB1331" s="242">
        <v>8</v>
      </c>
      <c r="AC1331" s="242" t="s">
        <v>6220</v>
      </c>
      <c r="AD1331" s="242" t="s">
        <v>8367</v>
      </c>
      <c r="AF1331" s="290">
        <v>2</v>
      </c>
      <c r="AG1331" s="290">
        <v>4</v>
      </c>
      <c r="AH1331" s="290">
        <v>6</v>
      </c>
      <c r="AJ1331" s="269">
        <v>9500</v>
      </c>
      <c r="AK1331" s="269">
        <v>7000</v>
      </c>
      <c r="AL1331" s="242" t="s">
        <v>7392</v>
      </c>
      <c r="AM1331" s="242" t="s">
        <v>6215</v>
      </c>
      <c r="AN1331" s="242" t="s">
        <v>6262</v>
      </c>
      <c r="AP1331" s="284">
        <v>7000</v>
      </c>
      <c r="AQ1331" s="113">
        <f t="shared" si="64"/>
        <v>162.49556038915367</v>
      </c>
      <c r="AS1331" s="141" t="s">
        <v>6223</v>
      </c>
      <c r="AT1331" s="96"/>
      <c r="AU1331" s="18"/>
      <c r="AV1331" s="18"/>
      <c r="AX1331" s="242" t="s">
        <v>6215</v>
      </c>
      <c r="AY1331" s="242" t="s">
        <v>6215</v>
      </c>
      <c r="AZ1331" s="242" t="s">
        <v>6215</v>
      </c>
      <c r="BA1331" s="242" t="s">
        <v>6215</v>
      </c>
      <c r="BB1331" s="242" t="s">
        <v>6215</v>
      </c>
      <c r="BC1331" s="242" t="s">
        <v>6235</v>
      </c>
      <c r="BD1331" s="242" t="s">
        <v>6234</v>
      </c>
      <c r="BE1331" s="242" t="s">
        <v>6218</v>
      </c>
      <c r="BF1331" s="242" t="s">
        <v>6235</v>
      </c>
      <c r="BG1331" s="98" t="s">
        <v>8368</v>
      </c>
    </row>
    <row r="1332" spans="1:59" x14ac:dyDescent="0.35">
      <c r="A1332" s="98" t="s">
        <v>6755</v>
      </c>
      <c r="B1332" s="17">
        <v>45136.490243055552</v>
      </c>
      <c r="C1332" s="98" t="s">
        <v>1080</v>
      </c>
      <c r="D1332" t="s">
        <v>6212</v>
      </c>
      <c r="E1332" s="98" t="s">
        <v>14</v>
      </c>
      <c r="F1332" t="s">
        <v>6213</v>
      </c>
      <c r="G1332" t="s">
        <v>1245</v>
      </c>
      <c r="H1332" s="115">
        <v>2019</v>
      </c>
      <c r="I1332" s="98" t="s">
        <v>6230</v>
      </c>
      <c r="J1332" s="98" t="s">
        <v>6215</v>
      </c>
      <c r="K1332" s="98" t="s">
        <v>6216</v>
      </c>
      <c r="L1332" s="98" t="s">
        <v>6215</v>
      </c>
      <c r="M1332" s="98" t="s">
        <v>6217</v>
      </c>
      <c r="O1332" s="98" t="s">
        <v>6215</v>
      </c>
      <c r="Q1332" s="107">
        <v>86</v>
      </c>
      <c r="R1332" s="107">
        <v>100</v>
      </c>
      <c r="S1332" s="107">
        <v>186</v>
      </c>
      <c r="T1332" s="98" t="s">
        <v>6215</v>
      </c>
      <c r="V1332" s="98" t="s">
        <v>6215</v>
      </c>
      <c r="W1332" s="98" t="s">
        <v>6219</v>
      </c>
      <c r="AB1332" s="98">
        <v>9</v>
      </c>
      <c r="AC1332" s="98" t="s">
        <v>6220</v>
      </c>
      <c r="AD1332" s="98" t="s">
        <v>7594</v>
      </c>
      <c r="AJ1332" s="18"/>
      <c r="AK1332" s="18"/>
      <c r="AN1332" s="98" t="s">
        <v>7595</v>
      </c>
      <c r="AP1332" s="284">
        <v>5000</v>
      </c>
      <c r="AQ1332" s="113">
        <f t="shared" si="64"/>
        <v>116.06825742082405</v>
      </c>
      <c r="AS1332" s="141" t="s">
        <v>6223</v>
      </c>
      <c r="AT1332" s="96"/>
      <c r="AU1332" s="18"/>
      <c r="AV1332" s="18"/>
      <c r="AX1332" s="98" t="s">
        <v>6215</v>
      </c>
      <c r="AY1332" s="98" t="s">
        <v>6215</v>
      </c>
      <c r="AZ1332" s="98" t="s">
        <v>6215</v>
      </c>
      <c r="BA1332" s="98" t="s">
        <v>6215</v>
      </c>
      <c r="BB1332" s="98" t="s">
        <v>6215</v>
      </c>
      <c r="BD1332" s="98" t="s">
        <v>7596</v>
      </c>
      <c r="BF1332" s="98" t="s">
        <v>6235</v>
      </c>
      <c r="BG1332" s="98" t="s">
        <v>7597</v>
      </c>
    </row>
    <row r="1333" spans="1:59" x14ac:dyDescent="0.35">
      <c r="A1333" s="98" t="s">
        <v>11523</v>
      </c>
      <c r="B1333" s="117">
        <v>45828.823437500003</v>
      </c>
      <c r="C1333" s="154" t="s">
        <v>5296</v>
      </c>
      <c r="D1333" s="154" t="s">
        <v>11498</v>
      </c>
      <c r="E1333" t="s">
        <v>913</v>
      </c>
      <c r="F1333" s="154" t="s">
        <v>6725</v>
      </c>
      <c r="G1333" s="154" t="s">
        <v>1245</v>
      </c>
      <c r="H1333" s="115">
        <v>2019</v>
      </c>
      <c r="I1333" s="154" t="s">
        <v>6214</v>
      </c>
      <c r="J1333" s="154" t="s">
        <v>6215</v>
      </c>
      <c r="K1333" s="154" t="s">
        <v>6216</v>
      </c>
      <c r="L1333" s="154" t="s">
        <v>6215</v>
      </c>
      <c r="M1333" s="154" t="s">
        <v>6267</v>
      </c>
      <c r="O1333" s="154" t="s">
        <v>6215</v>
      </c>
      <c r="Q1333" s="129">
        <v>34</v>
      </c>
      <c r="R1333" s="129">
        <v>32</v>
      </c>
      <c r="S1333" s="129">
        <v>66</v>
      </c>
      <c r="T1333" s="154" t="s">
        <v>6215</v>
      </c>
      <c r="U1333" s="154" t="s">
        <v>7390</v>
      </c>
      <c r="V1333" s="154" t="s">
        <v>6218</v>
      </c>
      <c r="W1333" s="154" t="s">
        <v>6219</v>
      </c>
      <c r="Y1333" s="244">
        <v>3</v>
      </c>
      <c r="Z1333" s="244">
        <v>3</v>
      </c>
      <c r="AA1333" s="244">
        <v>2</v>
      </c>
      <c r="AB1333" s="244">
        <v>8</v>
      </c>
      <c r="AC1333" s="154" t="s">
        <v>6220</v>
      </c>
      <c r="AD1333" s="154" t="s">
        <v>6845</v>
      </c>
      <c r="AF1333" s="154">
        <v>2</v>
      </c>
      <c r="AG1333" s="12">
        <v>2</v>
      </c>
      <c r="AH1333" s="12">
        <v>4</v>
      </c>
      <c r="AJ1333" s="154">
        <v>10000</v>
      </c>
      <c r="AK1333" s="154">
        <v>7000</v>
      </c>
      <c r="AL1333" s="154" t="s">
        <v>8449</v>
      </c>
      <c r="AM1333" s="154" t="s">
        <v>6215</v>
      </c>
      <c r="AN1333" s="154" t="s">
        <v>6389</v>
      </c>
      <c r="AP1333" s="154">
        <v>3500</v>
      </c>
      <c r="AQ1333" s="113">
        <f t="shared" si="64"/>
        <v>81.247780194576833</v>
      </c>
      <c r="AR1333" s="154">
        <v>5500</v>
      </c>
      <c r="AS1333" s="154" t="s">
        <v>11447</v>
      </c>
      <c r="AT1333" s="154">
        <v>6000</v>
      </c>
      <c r="AU1333" s="154">
        <v>50000</v>
      </c>
      <c r="AV1333" s="154">
        <v>30000</v>
      </c>
      <c r="AX1333" s="154" t="s">
        <v>6215</v>
      </c>
      <c r="AY1333" s="154" t="s">
        <v>6215</v>
      </c>
      <c r="AZ1333" s="154" t="s">
        <v>6215</v>
      </c>
      <c r="BA1333" s="154" t="s">
        <v>6215</v>
      </c>
      <c r="BB1333" s="154" t="s">
        <v>6215</v>
      </c>
      <c r="BC1333" s="154" t="s">
        <v>6215</v>
      </c>
      <c r="BD1333" s="154" t="s">
        <v>9854</v>
      </c>
      <c r="BE1333" s="154" t="s">
        <v>6218</v>
      </c>
      <c r="BF1333" s="154" t="s">
        <v>6845</v>
      </c>
    </row>
    <row r="1334" spans="1:59" x14ac:dyDescent="0.35">
      <c r="A1334" s="98" t="s">
        <v>8365</v>
      </c>
      <c r="B1334" s="17">
        <v>45160.698263888888</v>
      </c>
      <c r="C1334" s="98" t="s">
        <v>914</v>
      </c>
      <c r="D1334" s="98" t="s">
        <v>7928</v>
      </c>
      <c r="E1334" s="98" t="s">
        <v>913</v>
      </c>
      <c r="F1334" s="98" t="s">
        <v>6725</v>
      </c>
      <c r="G1334" s="98" t="s">
        <v>1245</v>
      </c>
      <c r="H1334" s="115">
        <v>2017</v>
      </c>
      <c r="I1334" s="98" t="s">
        <v>6294</v>
      </c>
      <c r="J1334" s="98" t="s">
        <v>6215</v>
      </c>
      <c r="K1334" s="98" t="s">
        <v>6216</v>
      </c>
      <c r="L1334" s="98" t="s">
        <v>6215</v>
      </c>
      <c r="M1334" s="98" t="s">
        <v>6267</v>
      </c>
      <c r="O1334" s="98" t="s">
        <v>6215</v>
      </c>
      <c r="Q1334" s="107">
        <v>70</v>
      </c>
      <c r="R1334" s="107">
        <v>66</v>
      </c>
      <c r="S1334" s="107">
        <f>SUM(Q1334:R1334)</f>
        <v>136</v>
      </c>
      <c r="T1334" s="98" t="s">
        <v>6218</v>
      </c>
      <c r="V1334" s="98" t="s">
        <v>6215</v>
      </c>
      <c r="W1334" s="98" t="s">
        <v>6219</v>
      </c>
      <c r="AB1334" s="98">
        <v>8</v>
      </c>
      <c r="AC1334" s="98" t="s">
        <v>6246</v>
      </c>
      <c r="AD1334" s="98" t="s">
        <v>7929</v>
      </c>
      <c r="AJ1334" s="18"/>
      <c r="AK1334" s="18"/>
      <c r="AN1334" s="98" t="s">
        <v>6262</v>
      </c>
      <c r="AP1334" s="284">
        <v>3000</v>
      </c>
      <c r="AQ1334" s="113">
        <f t="shared" si="64"/>
        <v>69.640954452494427</v>
      </c>
      <c r="AS1334" s="141" t="s">
        <v>6223</v>
      </c>
      <c r="AT1334" s="96"/>
      <c r="AU1334" s="18"/>
      <c r="AV1334" s="18"/>
      <c r="AX1334" s="98" t="s">
        <v>6215</v>
      </c>
      <c r="AY1334" s="98" t="s">
        <v>6215</v>
      </c>
      <c r="AZ1334" s="98" t="s">
        <v>6215</v>
      </c>
      <c r="BA1334" s="98" t="s">
        <v>6215</v>
      </c>
      <c r="BB1334" s="98" t="s">
        <v>6215</v>
      </c>
      <c r="BD1334" s="98" t="s">
        <v>7930</v>
      </c>
      <c r="BF1334" s="98" t="s">
        <v>6235</v>
      </c>
      <c r="BG1334" s="98" t="s">
        <v>7931</v>
      </c>
    </row>
    <row r="1335" spans="1:59" x14ac:dyDescent="0.35">
      <c r="A1335" s="98" t="s">
        <v>11354</v>
      </c>
      <c r="B1335" s="117">
        <v>45806.675983796296</v>
      </c>
      <c r="C1335" s="98" t="s">
        <v>5120</v>
      </c>
      <c r="D1335" s="98" t="s">
        <v>11426</v>
      </c>
      <c r="E1335" s="98" t="s">
        <v>3017</v>
      </c>
      <c r="F1335" s="98" t="s">
        <v>6725</v>
      </c>
      <c r="G1335" s="98" t="s">
        <v>1245</v>
      </c>
      <c r="H1335" s="98">
        <v>2022</v>
      </c>
      <c r="I1335" s="98" t="s">
        <v>6294</v>
      </c>
      <c r="J1335" s="98" t="s">
        <v>6215</v>
      </c>
      <c r="K1335" s="154" t="s">
        <v>6216</v>
      </c>
      <c r="L1335" s="154" t="s">
        <v>6215</v>
      </c>
      <c r="M1335" s="154" t="s">
        <v>6267</v>
      </c>
      <c r="O1335" s="154" t="s">
        <v>6218</v>
      </c>
      <c r="Q1335" s="129">
        <v>90.24</v>
      </c>
      <c r="R1335" s="129">
        <v>97.76</v>
      </c>
      <c r="S1335" s="129">
        <v>188</v>
      </c>
      <c r="T1335" s="154" t="s">
        <v>6218</v>
      </c>
      <c r="U1335" s="154" t="s">
        <v>6474</v>
      </c>
      <c r="V1335" s="154" t="s">
        <v>6215</v>
      </c>
      <c r="W1335" s="154" t="s">
        <v>6219</v>
      </c>
      <c r="Y1335" s="98">
        <v>1</v>
      </c>
      <c r="Z1335" s="98">
        <v>2</v>
      </c>
      <c r="AA1335" s="98">
        <v>1</v>
      </c>
      <c r="AB1335" s="98">
        <v>4</v>
      </c>
      <c r="AC1335" s="154" t="s">
        <v>6254</v>
      </c>
      <c r="AD1335" s="154" t="s">
        <v>10151</v>
      </c>
      <c r="AF1335" s="154">
        <v>3</v>
      </c>
      <c r="AG1335" s="154">
        <v>7</v>
      </c>
      <c r="AH1335" s="154">
        <v>10</v>
      </c>
      <c r="AJ1335" s="154">
        <v>7000</v>
      </c>
      <c r="AK1335" s="154">
        <v>7000</v>
      </c>
      <c r="AL1335" s="154" t="s">
        <v>7392</v>
      </c>
      <c r="AM1335" s="154" t="s">
        <v>6215</v>
      </c>
      <c r="AN1335" s="154" t="s">
        <v>6262</v>
      </c>
      <c r="AP1335" s="154">
        <v>7500</v>
      </c>
      <c r="AQ1335" s="113">
        <f t="shared" si="64"/>
        <v>174.10238613123607</v>
      </c>
      <c r="AR1335" s="154">
        <v>10500</v>
      </c>
      <c r="AS1335" s="154" t="s">
        <v>6223</v>
      </c>
      <c r="AT1335" s="154">
        <v>50000</v>
      </c>
      <c r="AU1335" s="154">
        <v>800000</v>
      </c>
      <c r="AV1335" s="154">
        <v>350000</v>
      </c>
      <c r="AX1335" s="154" t="s">
        <v>6215</v>
      </c>
      <c r="AY1335" s="154" t="s">
        <v>6215</v>
      </c>
      <c r="AZ1335" s="154" t="s">
        <v>6215</v>
      </c>
      <c r="BA1335" s="154" t="s">
        <v>6215</v>
      </c>
      <c r="BB1335" s="154" t="s">
        <v>6215</v>
      </c>
      <c r="BC1335" s="154" t="s">
        <v>6215</v>
      </c>
      <c r="BD1335" s="154" t="s">
        <v>7456</v>
      </c>
      <c r="BE1335" s="154" t="s">
        <v>6215</v>
      </c>
      <c r="BF1335" s="154" t="s">
        <v>11427</v>
      </c>
    </row>
    <row r="1336" spans="1:59" x14ac:dyDescent="0.35">
      <c r="A1336" s="98" t="s">
        <v>10462</v>
      </c>
      <c r="B1336" s="17">
        <v>45635.557349537034</v>
      </c>
      <c r="C1336" s="154" t="s">
        <v>3922</v>
      </c>
      <c r="D1336" s="154" t="s">
        <v>10673</v>
      </c>
      <c r="E1336" s="244" t="s">
        <v>610</v>
      </c>
      <c r="F1336" s="154" t="s">
        <v>6334</v>
      </c>
      <c r="G1336" s="154" t="s">
        <v>1245</v>
      </c>
      <c r="H1336" s="115">
        <v>2013</v>
      </c>
      <c r="I1336" s="154" t="s">
        <v>6230</v>
      </c>
      <c r="J1336" s="154" t="s">
        <v>6215</v>
      </c>
      <c r="K1336" s="154" t="s">
        <v>6216</v>
      </c>
      <c r="L1336" s="154" t="s">
        <v>6215</v>
      </c>
      <c r="M1336" s="154" t="s">
        <v>6267</v>
      </c>
      <c r="O1336" s="154" t="s">
        <v>6218</v>
      </c>
      <c r="Q1336" s="243">
        <v>152</v>
      </c>
      <c r="R1336" s="243">
        <v>202</v>
      </c>
      <c r="S1336" s="107">
        <f>Q1336+R1336</f>
        <v>354</v>
      </c>
      <c r="T1336" s="154" t="s">
        <v>6215</v>
      </c>
      <c r="U1336" s="154" t="s">
        <v>7390</v>
      </c>
      <c r="V1336" s="154" t="s">
        <v>6215</v>
      </c>
      <c r="W1336" s="154" t="s">
        <v>6219</v>
      </c>
      <c r="Y1336" s="244">
        <v>4</v>
      </c>
      <c r="Z1336" s="244">
        <v>7</v>
      </c>
      <c r="AA1336" s="244">
        <v>2</v>
      </c>
      <c r="AB1336" s="98">
        <f>SUM(Y1336:AA1336)</f>
        <v>13</v>
      </c>
      <c r="AC1336" s="154" t="s">
        <v>6246</v>
      </c>
      <c r="AD1336" s="154" t="s">
        <v>9881</v>
      </c>
      <c r="AF1336" s="315">
        <v>6</v>
      </c>
      <c r="AG1336" s="315">
        <v>7</v>
      </c>
      <c r="AH1336" s="12">
        <f>SUM(AF1336:AG1336)</f>
        <v>13</v>
      </c>
      <c r="AJ1336" s="316">
        <v>35000</v>
      </c>
      <c r="AK1336" s="316">
        <v>25000</v>
      </c>
      <c r="AL1336" s="154" t="s">
        <v>8449</v>
      </c>
      <c r="AM1336" s="154" t="s">
        <v>6215</v>
      </c>
      <c r="AN1336" s="154" t="s">
        <v>6389</v>
      </c>
      <c r="AP1336" s="316">
        <v>5000</v>
      </c>
      <c r="AQ1336" s="113">
        <f t="shared" si="64"/>
        <v>116.06825742082405</v>
      </c>
      <c r="AR1336" s="316">
        <v>7000</v>
      </c>
      <c r="AS1336" s="141" t="s">
        <v>6223</v>
      </c>
      <c r="AT1336" s="316">
        <v>9250</v>
      </c>
      <c r="AU1336" s="316">
        <v>500000</v>
      </c>
      <c r="AV1336" s="316">
        <v>400000</v>
      </c>
      <c r="AX1336" s="154" t="s">
        <v>6215</v>
      </c>
      <c r="AY1336" s="154" t="s">
        <v>6215</v>
      </c>
      <c r="AZ1336" s="154" t="s">
        <v>6215</v>
      </c>
      <c r="BA1336" s="154" t="s">
        <v>6215</v>
      </c>
      <c r="BB1336" s="154" t="s">
        <v>6215</v>
      </c>
      <c r="BC1336" s="154" t="s">
        <v>10674</v>
      </c>
      <c r="BD1336" s="154" t="s">
        <v>10391</v>
      </c>
      <c r="BE1336" s="154" t="s">
        <v>6218</v>
      </c>
      <c r="BF1336" s="154" t="s">
        <v>7123</v>
      </c>
    </row>
    <row r="1338" spans="1:59" x14ac:dyDescent="0.35">
      <c r="Q1338" s="359"/>
      <c r="R1338" s="359"/>
    </row>
    <row r="1340" spans="1:59" x14ac:dyDescent="0.35">
      <c r="AP1340" s="284" t="s">
        <v>11744</v>
      </c>
      <c r="AQ1340" s="360">
        <v>0.22549742078113486</v>
      </c>
      <c r="AR1340" s="284">
        <v>85</v>
      </c>
    </row>
    <row r="1341" spans="1:59" x14ac:dyDescent="0.35">
      <c r="F1341" s="98" t="s">
        <v>11745</v>
      </c>
      <c r="G1341" s="249">
        <v>0.38221153846153844</v>
      </c>
      <c r="AP1341" s="284" t="s">
        <v>11746</v>
      </c>
      <c r="AQ1341" s="360">
        <v>0.71186440677966101</v>
      </c>
      <c r="AR1341" s="284">
        <v>966</v>
      </c>
    </row>
    <row r="1342" spans="1:59" x14ac:dyDescent="0.35">
      <c r="F1342" s="98" t="s">
        <v>1245</v>
      </c>
      <c r="G1342" s="249">
        <v>0.61778846153846156</v>
      </c>
      <c r="AP1342" s="284" t="s">
        <v>11747</v>
      </c>
      <c r="AQ1342" s="360">
        <v>6.2638172439204123E-2</v>
      </c>
      <c r="AR1342" s="284">
        <v>306</v>
      </c>
    </row>
    <row r="1343" spans="1:59" x14ac:dyDescent="0.35">
      <c r="AR1343" s="277">
        <f>SUM(AR1340:AR1342)</f>
        <v>1357</v>
      </c>
    </row>
    <row r="1345" spans="44:44" x14ac:dyDescent="0.35">
      <c r="AR1345" s="249"/>
    </row>
    <row r="1346" spans="44:44" x14ac:dyDescent="0.35">
      <c r="AR1346" s="249"/>
    </row>
    <row r="1347" spans="44:44" x14ac:dyDescent="0.35">
      <c r="AR1347" s="249"/>
    </row>
  </sheetData>
  <autoFilter ref="A1:BG1231" xr:uid="{F1C6842F-1E80-4FA5-A426-82BDAD2B7EDF}">
    <sortState xmlns:xlrd2="http://schemas.microsoft.com/office/spreadsheetml/2017/richdata2" ref="A2:BG1336">
      <sortCondition ref="C1:C1231"/>
    </sortState>
  </autoFilter>
  <phoneticPr fontId="18" type="noConversion"/>
  <conditionalFormatting sqref="A1:A1048121">
    <cfRule type="cellIs" dxfId="63" priority="11" operator="lessThan">
      <formula>1</formula>
    </cfRule>
  </conditionalFormatting>
  <conditionalFormatting sqref="C5">
    <cfRule type="duplicateValues" dxfId="62" priority="13"/>
  </conditionalFormatting>
  <conditionalFormatting sqref="C406">
    <cfRule type="containsText" dxfId="61" priority="10" operator="containsText" text="Kiserian">
      <formula>NOT(ISERROR(SEARCH("Kiserian",C406)))</formula>
    </cfRule>
  </conditionalFormatting>
  <conditionalFormatting sqref="C1197">
    <cfRule type="containsText" dxfId="60" priority="9" operator="containsText" text="Kiserian">
      <formula>NOT(ISERROR(SEARCH("Kiserian",C1197)))</formula>
    </cfRule>
  </conditionalFormatting>
  <conditionalFormatting sqref="C1221">
    <cfRule type="containsText" dxfId="59" priority="8" operator="containsText" text="Kiserian">
      <formula>NOT(ISERROR(SEARCH("Kiserian",C1221)))</formula>
    </cfRule>
  </conditionalFormatting>
  <conditionalFormatting sqref="C1273">
    <cfRule type="containsText" dxfId="58" priority="7" operator="containsText" text="Kiserian">
      <formula>NOT(ISERROR(SEARCH("Kiserian",C1273)))</formula>
    </cfRule>
  </conditionalFormatting>
  <conditionalFormatting sqref="C346">
    <cfRule type="containsText" dxfId="57" priority="6" operator="containsText" text="Kiserian">
      <formula>NOT(ISERROR(SEARCH("Kiserian",C346)))</formula>
    </cfRule>
  </conditionalFormatting>
  <conditionalFormatting sqref="C951">
    <cfRule type="containsText" dxfId="56" priority="5" operator="containsText" text="Kiserian">
      <formula>NOT(ISERROR(SEARCH("Kiserian",C951)))</formula>
    </cfRule>
  </conditionalFormatting>
  <conditionalFormatting sqref="C1027">
    <cfRule type="containsText" dxfId="55" priority="4" operator="containsText" text="Kiserian">
      <formula>NOT(ISERROR(SEARCH("Kiserian",C1027)))</formula>
    </cfRule>
  </conditionalFormatting>
  <conditionalFormatting sqref="C1031">
    <cfRule type="containsText" dxfId="54" priority="3" operator="containsText" text="Kiserian">
      <formula>NOT(ISERROR(SEARCH("Kiserian",C1031)))</formula>
    </cfRule>
  </conditionalFormatting>
  <conditionalFormatting sqref="C1220">
    <cfRule type="containsText" dxfId="53" priority="2" operator="containsText" text="Kiserian">
      <formula>NOT(ISERROR(SEARCH("Kiserian",C1220)))</formula>
    </cfRule>
  </conditionalFormatting>
  <conditionalFormatting sqref="C1068">
    <cfRule type="containsText" dxfId="52" priority="1" operator="containsText" text="Kiserian">
      <formula>NOT(ISERROR(SEARCH("Kiserian",C1068)))</formula>
    </cfRule>
  </conditionalFormatting>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7696D-39E3-4866-AD9E-967B9CFDC3E3}">
  <dimension ref="A1:Q3556"/>
  <sheetViews>
    <sheetView tabSelected="1" zoomScale="90" zoomScaleNormal="90" workbookViewId="0">
      <pane ySplit="1" topLeftCell="A536" activePane="bottomLeft" state="frozen"/>
      <selection activeCell="C1360" sqref="C1360"/>
      <selection pane="bottomLeft" activeCell="G549" sqref="G549:J549"/>
    </sheetView>
  </sheetViews>
  <sheetFormatPr defaultRowHeight="14.5" x14ac:dyDescent="0.35"/>
  <cols>
    <col min="1" max="1" width="6.453125" style="107" customWidth="1"/>
    <col min="2" max="2" width="14" style="107" customWidth="1"/>
    <col min="3" max="3" width="20" style="98" customWidth="1"/>
    <col min="4" max="4" width="31.7265625" style="98" customWidth="1"/>
    <col min="5" max="5" width="36.453125" customWidth="1"/>
    <col min="6" max="6" width="8.1796875" customWidth="1"/>
    <col min="7" max="7" width="26.453125" customWidth="1"/>
    <col min="8" max="8" width="13.54296875" style="107" customWidth="1"/>
    <col min="9" max="9" width="14.26953125" style="107" bestFit="1" customWidth="1"/>
    <col min="10" max="10" width="12" style="250" customWidth="1"/>
    <col min="11" max="11" width="13.54296875" style="159" customWidth="1"/>
    <col min="12" max="12" width="9.54296875" style="107" customWidth="1"/>
    <col min="13" max="13" width="12.26953125" customWidth="1"/>
  </cols>
  <sheetData>
    <row r="1" spans="1:17" s="139" customFormat="1" ht="43.5" x14ac:dyDescent="0.35">
      <c r="A1" s="224" t="s">
        <v>5538</v>
      </c>
      <c r="B1" s="225" t="s">
        <v>1</v>
      </c>
      <c r="C1" s="225" t="s">
        <v>2</v>
      </c>
      <c r="D1" s="225" t="s">
        <v>3</v>
      </c>
      <c r="E1" s="225" t="s">
        <v>4</v>
      </c>
      <c r="F1" s="226" t="s">
        <v>6</v>
      </c>
      <c r="G1" s="225" t="s">
        <v>7</v>
      </c>
      <c r="H1" s="225" t="s">
        <v>8</v>
      </c>
      <c r="I1" s="225" t="s">
        <v>9</v>
      </c>
      <c r="J1" s="227" t="s">
        <v>6144</v>
      </c>
      <c r="K1" s="227" t="s">
        <v>6145</v>
      </c>
      <c r="L1" s="226" t="s">
        <v>6146</v>
      </c>
      <c r="M1" s="228" t="s">
        <v>6147</v>
      </c>
    </row>
    <row r="2" spans="1:17" x14ac:dyDescent="0.35">
      <c r="A2" s="107">
        <v>1</v>
      </c>
      <c r="B2" s="107">
        <v>890000081</v>
      </c>
      <c r="C2" s="98" t="s">
        <v>577</v>
      </c>
      <c r="D2" s="98" t="s">
        <v>411</v>
      </c>
      <c r="E2" t="s">
        <v>16</v>
      </c>
      <c r="G2" t="s">
        <v>579</v>
      </c>
      <c r="H2" s="129">
        <v>1</v>
      </c>
      <c r="I2" s="229">
        <v>44981.586064814815</v>
      </c>
      <c r="J2" s="107">
        <v>9</v>
      </c>
      <c r="K2" s="159">
        <v>73500</v>
      </c>
      <c r="L2" s="107">
        <f>J2+1</f>
        <v>10</v>
      </c>
      <c r="M2" s="36">
        <f>K2*(L2/100)</f>
        <v>7350</v>
      </c>
    </row>
    <row r="3" spans="1:17" x14ac:dyDescent="0.35">
      <c r="A3" s="107">
        <v>1</v>
      </c>
      <c r="B3" s="243" t="s">
        <v>4829</v>
      </c>
      <c r="C3" s="244" t="s">
        <v>577</v>
      </c>
      <c r="D3" s="244" t="s">
        <v>381</v>
      </c>
      <c r="E3" s="154" t="s">
        <v>1244</v>
      </c>
      <c r="F3" s="154" t="s">
        <v>1248</v>
      </c>
      <c r="G3" s="154" t="s">
        <v>4830</v>
      </c>
      <c r="H3" s="243">
        <v>1</v>
      </c>
      <c r="I3" s="229">
        <v>45749.730358796296</v>
      </c>
      <c r="J3" s="107">
        <v>7</v>
      </c>
      <c r="K3" s="159">
        <v>100000</v>
      </c>
      <c r="L3" s="107">
        <f>J3+1</f>
        <v>8</v>
      </c>
      <c r="M3" s="36">
        <f>K3*(L3/100)</f>
        <v>8000</v>
      </c>
    </row>
    <row r="4" spans="1:17" x14ac:dyDescent="0.35">
      <c r="A4" s="107">
        <v>1</v>
      </c>
      <c r="B4" s="107">
        <v>890000117</v>
      </c>
      <c r="C4" s="98" t="s">
        <v>577</v>
      </c>
      <c r="D4" s="98" t="s">
        <v>15</v>
      </c>
      <c r="E4" t="s">
        <v>16</v>
      </c>
      <c r="G4" t="s">
        <v>638</v>
      </c>
      <c r="H4" s="132">
        <v>1</v>
      </c>
      <c r="I4" s="229">
        <v>45012.596562500003</v>
      </c>
      <c r="J4" s="107">
        <v>12</v>
      </c>
      <c r="K4" s="159">
        <v>157500</v>
      </c>
      <c r="L4" s="107">
        <f>J4+1</f>
        <v>13</v>
      </c>
      <c r="M4" s="36">
        <f>K4*(L4/100)</f>
        <v>20475</v>
      </c>
    </row>
    <row r="5" spans="1:17" x14ac:dyDescent="0.35">
      <c r="A5" s="107">
        <v>1</v>
      </c>
      <c r="B5" s="237">
        <v>890000360</v>
      </c>
      <c r="C5" s="141" t="s">
        <v>577</v>
      </c>
      <c r="D5" s="141" t="s">
        <v>15</v>
      </c>
      <c r="E5" s="139" t="s">
        <v>1244</v>
      </c>
      <c r="F5" s="139" t="s">
        <v>1245</v>
      </c>
      <c r="G5" s="139" t="s">
        <v>638</v>
      </c>
      <c r="H5" s="237">
        <v>2</v>
      </c>
      <c r="I5" s="229">
        <v>45225.523206018501</v>
      </c>
      <c r="J5" s="107">
        <v>15</v>
      </c>
      <c r="K5" s="238">
        <v>210000</v>
      </c>
      <c r="L5" s="107">
        <f>J5+1</f>
        <v>16</v>
      </c>
      <c r="M5" s="36">
        <f>K5*(L5/100)</f>
        <v>33600</v>
      </c>
    </row>
    <row r="6" spans="1:17" x14ac:dyDescent="0.35">
      <c r="A6" s="107">
        <v>1</v>
      </c>
      <c r="B6" s="243" t="s">
        <v>3452</v>
      </c>
      <c r="C6" s="244" t="s">
        <v>577</v>
      </c>
      <c r="D6" s="244" t="s">
        <v>15</v>
      </c>
      <c r="E6" s="154" t="s">
        <v>1244</v>
      </c>
      <c r="F6" s="154" t="s">
        <v>1245</v>
      </c>
      <c r="G6" s="154" t="s">
        <v>3453</v>
      </c>
      <c r="H6" s="243">
        <v>3</v>
      </c>
      <c r="I6" s="229">
        <v>45596.705092592594</v>
      </c>
      <c r="J6" s="107">
        <v>15</v>
      </c>
      <c r="K6" s="159">
        <v>210000</v>
      </c>
      <c r="L6" s="107">
        <f>J6+1</f>
        <v>16</v>
      </c>
      <c r="M6" s="36">
        <f>K6*(L6/100)</f>
        <v>33600</v>
      </c>
    </row>
    <row r="7" spans="1:17" x14ac:dyDescent="0.35">
      <c r="A7" s="107">
        <v>1</v>
      </c>
      <c r="B7" s="107" t="s">
        <v>5367</v>
      </c>
      <c r="C7" t="s">
        <v>577</v>
      </c>
      <c r="D7" t="s">
        <v>15</v>
      </c>
      <c r="E7" t="s">
        <v>1244</v>
      </c>
      <c r="F7" t="s">
        <v>1245</v>
      </c>
      <c r="G7" t="s">
        <v>5368</v>
      </c>
      <c r="H7" s="107">
        <v>2</v>
      </c>
      <c r="I7" s="231">
        <v>45813.69866898148</v>
      </c>
      <c r="J7" s="107">
        <v>8</v>
      </c>
      <c r="K7" s="120">
        <v>170000</v>
      </c>
      <c r="L7" s="107">
        <f>J7+1</f>
        <v>9</v>
      </c>
      <c r="M7" s="36">
        <f>K7*(L7/100)</f>
        <v>15300</v>
      </c>
    </row>
    <row r="8" spans="1:17" x14ac:dyDescent="0.35">
      <c r="A8" s="107">
        <v>1</v>
      </c>
      <c r="B8" s="243" t="s">
        <v>4011</v>
      </c>
      <c r="C8" s="244" t="s">
        <v>577</v>
      </c>
      <c r="D8" s="244" t="s">
        <v>52</v>
      </c>
      <c r="E8" s="154" t="s">
        <v>1250</v>
      </c>
      <c r="F8" s="154" t="s">
        <v>1245</v>
      </c>
      <c r="G8" s="154" t="s">
        <v>4012</v>
      </c>
      <c r="H8" s="243">
        <v>1</v>
      </c>
      <c r="I8" s="229">
        <v>45672.746238425927</v>
      </c>
      <c r="J8" s="107">
        <v>6</v>
      </c>
      <c r="K8" s="159">
        <v>150000</v>
      </c>
      <c r="L8" s="107">
        <f>J8+1</f>
        <v>7</v>
      </c>
      <c r="M8" s="36">
        <f>K8*(L8/100)</f>
        <v>10500.000000000002</v>
      </c>
    </row>
    <row r="9" spans="1:17" x14ac:dyDescent="0.35">
      <c r="A9" s="107">
        <v>1</v>
      </c>
      <c r="B9" s="243" t="s">
        <v>3780</v>
      </c>
      <c r="C9" s="244" t="s">
        <v>577</v>
      </c>
      <c r="D9" s="244" t="s">
        <v>15</v>
      </c>
      <c r="E9" s="154" t="s">
        <v>1244</v>
      </c>
      <c r="F9" s="154" t="s">
        <v>1248</v>
      </c>
      <c r="G9" s="154" t="s">
        <v>3781</v>
      </c>
      <c r="H9" s="243">
        <v>2</v>
      </c>
      <c r="I9" s="229">
        <v>45622.68309027778</v>
      </c>
      <c r="J9" s="107">
        <v>12</v>
      </c>
      <c r="K9" s="159">
        <v>346500</v>
      </c>
      <c r="L9" s="107">
        <f>J9+1</f>
        <v>13</v>
      </c>
      <c r="M9" s="36">
        <f>K9*(L9/100)</f>
        <v>45045</v>
      </c>
      <c r="N9" s="131"/>
    </row>
    <row r="10" spans="1:17" x14ac:dyDescent="0.35">
      <c r="A10" s="107">
        <v>1</v>
      </c>
      <c r="B10" s="107">
        <v>880001037</v>
      </c>
      <c r="C10" s="98" t="s">
        <v>577</v>
      </c>
      <c r="D10" s="98" t="s">
        <v>52</v>
      </c>
      <c r="E10" t="s">
        <v>1250</v>
      </c>
      <c r="F10" t="s">
        <v>1248</v>
      </c>
      <c r="G10" t="s">
        <v>2669</v>
      </c>
      <c r="H10" s="107">
        <v>1</v>
      </c>
      <c r="I10" s="229">
        <v>45495.545740740738</v>
      </c>
      <c r="J10" s="107">
        <v>9</v>
      </c>
      <c r="K10" s="159">
        <v>315000</v>
      </c>
      <c r="L10" s="107">
        <f>J10+1</f>
        <v>10</v>
      </c>
      <c r="M10" s="36">
        <f>K10*(L10/100)</f>
        <v>31500</v>
      </c>
      <c r="N10" s="131"/>
    </row>
    <row r="11" spans="1:17" x14ac:dyDescent="0.35">
      <c r="A11" s="107">
        <v>1</v>
      </c>
      <c r="B11" s="107">
        <v>880000430</v>
      </c>
      <c r="C11" s="98" t="s">
        <v>577</v>
      </c>
      <c r="D11" s="98" t="s">
        <v>15</v>
      </c>
      <c r="E11" t="s">
        <v>16</v>
      </c>
      <c r="G11" t="s">
        <v>1079</v>
      </c>
      <c r="H11" s="107">
        <v>1</v>
      </c>
      <c r="I11" s="229">
        <v>45136.370462962965</v>
      </c>
      <c r="J11" s="107">
        <v>8</v>
      </c>
      <c r="K11" s="159">
        <v>105000</v>
      </c>
      <c r="L11" s="107">
        <f>J11+1</f>
        <v>9</v>
      </c>
      <c r="M11" s="36">
        <f>K11*(L11/100)</f>
        <v>9450</v>
      </c>
      <c r="N11" s="131"/>
    </row>
    <row r="12" spans="1:17" x14ac:dyDescent="0.35">
      <c r="A12" s="107">
        <v>1</v>
      </c>
      <c r="B12" s="107" t="s">
        <v>1895</v>
      </c>
      <c r="C12" s="98" t="s">
        <v>577</v>
      </c>
      <c r="D12" s="98" t="s">
        <v>188</v>
      </c>
      <c r="E12" t="s">
        <v>1244</v>
      </c>
      <c r="F12" t="s">
        <v>1245</v>
      </c>
      <c r="G12" t="s">
        <v>1896</v>
      </c>
      <c r="H12" s="107">
        <v>2</v>
      </c>
      <c r="I12" s="229">
        <v>45343.533622685187</v>
      </c>
      <c r="J12" s="107">
        <v>10</v>
      </c>
      <c r="K12" s="159">
        <v>126000</v>
      </c>
      <c r="L12" s="107">
        <f>J12+1</f>
        <v>11</v>
      </c>
      <c r="M12" s="36">
        <f>K12*(L12/100)</f>
        <v>13860</v>
      </c>
      <c r="N12" s="131"/>
      <c r="Q12" s="230"/>
    </row>
    <row r="13" spans="1:17" x14ac:dyDescent="0.35">
      <c r="A13" s="107">
        <v>1</v>
      </c>
      <c r="B13" s="107" t="s">
        <v>2514</v>
      </c>
      <c r="C13" s="98" t="s">
        <v>577</v>
      </c>
      <c r="D13" s="98" t="s">
        <v>248</v>
      </c>
      <c r="E13" t="s">
        <v>1250</v>
      </c>
      <c r="F13" t="s">
        <v>1245</v>
      </c>
      <c r="G13" t="s">
        <v>1896</v>
      </c>
      <c r="H13" s="107">
        <v>3</v>
      </c>
      <c r="I13" s="229">
        <v>45465.651967592596</v>
      </c>
      <c r="J13" s="107">
        <v>9</v>
      </c>
      <c r="K13" s="159">
        <v>126000</v>
      </c>
      <c r="L13" s="107">
        <f>J13+1</f>
        <v>10</v>
      </c>
      <c r="M13" s="36">
        <f>K13*(L13/100)</f>
        <v>12600</v>
      </c>
      <c r="N13" s="131"/>
    </row>
    <row r="14" spans="1:17" x14ac:dyDescent="0.35">
      <c r="A14" s="107">
        <v>1</v>
      </c>
      <c r="B14" s="243" t="s">
        <v>4112</v>
      </c>
      <c r="C14" s="244" t="s">
        <v>577</v>
      </c>
      <c r="D14" s="244" t="s">
        <v>582</v>
      </c>
      <c r="E14" s="154" t="s">
        <v>1244</v>
      </c>
      <c r="F14" s="154" t="s">
        <v>1245</v>
      </c>
      <c r="G14" s="154" t="s">
        <v>1896</v>
      </c>
      <c r="H14" s="243">
        <v>4</v>
      </c>
      <c r="I14" s="229">
        <v>45674.684861111113</v>
      </c>
      <c r="J14" s="107">
        <v>9</v>
      </c>
      <c r="K14" s="159">
        <v>120000</v>
      </c>
      <c r="L14" s="107">
        <f>J14+1</f>
        <v>10</v>
      </c>
      <c r="M14" s="36">
        <f>K14*(L14/100)</f>
        <v>12000</v>
      </c>
      <c r="N14" s="131"/>
    </row>
    <row r="15" spans="1:17" x14ac:dyDescent="0.35">
      <c r="A15" s="107">
        <v>1</v>
      </c>
      <c r="B15" s="243" t="s">
        <v>2951</v>
      </c>
      <c r="C15" s="244" t="s">
        <v>577</v>
      </c>
      <c r="D15" s="244" t="s">
        <v>15</v>
      </c>
      <c r="E15" s="154" t="s">
        <v>1244</v>
      </c>
      <c r="F15" s="154" t="s">
        <v>1248</v>
      </c>
      <c r="G15" s="154" t="s">
        <v>2952</v>
      </c>
      <c r="H15" s="243">
        <v>1</v>
      </c>
      <c r="I15" s="229">
        <v>45525.608819444446</v>
      </c>
      <c r="J15" s="107">
        <v>6</v>
      </c>
      <c r="K15" s="162">
        <v>105000</v>
      </c>
      <c r="L15" s="107">
        <f>J15+1</f>
        <v>7</v>
      </c>
      <c r="M15" s="36">
        <f>K15*(L15/100)</f>
        <v>7350.0000000000009</v>
      </c>
      <c r="N15" s="131"/>
    </row>
    <row r="16" spans="1:17" x14ac:dyDescent="0.35">
      <c r="A16" s="107">
        <v>1</v>
      </c>
      <c r="B16" s="243" t="s">
        <v>3711</v>
      </c>
      <c r="C16" s="244" t="s">
        <v>577</v>
      </c>
      <c r="D16" s="244" t="s">
        <v>15</v>
      </c>
      <c r="E16" s="154" t="s">
        <v>1244</v>
      </c>
      <c r="F16" s="154" t="s">
        <v>1248</v>
      </c>
      <c r="G16" s="154" t="s">
        <v>3712</v>
      </c>
      <c r="H16" s="243">
        <v>2</v>
      </c>
      <c r="I16" s="229">
        <v>45616.622048611112</v>
      </c>
      <c r="J16" s="107">
        <v>8</v>
      </c>
      <c r="K16" s="159">
        <v>136500</v>
      </c>
      <c r="L16" s="107">
        <f>J16+1</f>
        <v>9</v>
      </c>
      <c r="M16" s="36">
        <f>K16*(L16/100)</f>
        <v>12285</v>
      </c>
      <c r="N16" s="131"/>
    </row>
    <row r="17" spans="1:14" x14ac:dyDescent="0.35">
      <c r="A17" s="107">
        <v>1</v>
      </c>
      <c r="B17" s="243" t="s">
        <v>4059</v>
      </c>
      <c r="C17" s="244" t="s">
        <v>577</v>
      </c>
      <c r="D17" s="244" t="s">
        <v>15</v>
      </c>
      <c r="E17" s="154" t="s">
        <v>1244</v>
      </c>
      <c r="F17" s="154" t="s">
        <v>1248</v>
      </c>
      <c r="G17" s="154" t="s">
        <v>3712</v>
      </c>
      <c r="H17" s="243">
        <v>3</v>
      </c>
      <c r="I17" s="229">
        <v>45688.939467592594</v>
      </c>
      <c r="J17" s="107">
        <v>12</v>
      </c>
      <c r="K17" s="159">
        <v>200000</v>
      </c>
      <c r="L17" s="107">
        <f>J17+1</f>
        <v>13</v>
      </c>
      <c r="M17" s="36">
        <f>K17*(L17/100)</f>
        <v>26000</v>
      </c>
      <c r="N17" s="131"/>
    </row>
    <row r="18" spans="1:14" x14ac:dyDescent="0.35">
      <c r="A18" s="107">
        <v>1</v>
      </c>
      <c r="B18" s="107" t="s">
        <v>5457</v>
      </c>
      <c r="C18" t="s">
        <v>577</v>
      </c>
      <c r="D18" t="s">
        <v>188</v>
      </c>
      <c r="E18" t="s">
        <v>1244</v>
      </c>
      <c r="F18" t="s">
        <v>1248</v>
      </c>
      <c r="G18" t="s">
        <v>3712</v>
      </c>
      <c r="H18" s="107">
        <v>4</v>
      </c>
      <c r="I18" s="231">
        <v>45827.662118055552</v>
      </c>
      <c r="J18" s="107">
        <v>12</v>
      </c>
      <c r="K18" s="120">
        <v>250000</v>
      </c>
      <c r="L18" s="107">
        <f>J18+1</f>
        <v>13</v>
      </c>
      <c r="M18" s="36">
        <f>K18*(L18/100)</f>
        <v>32500</v>
      </c>
      <c r="N18" s="131"/>
    </row>
    <row r="19" spans="1:14" x14ac:dyDescent="0.35">
      <c r="A19" s="107">
        <v>1</v>
      </c>
      <c r="B19" s="107">
        <v>880000407</v>
      </c>
      <c r="C19" s="98" t="s">
        <v>509</v>
      </c>
      <c r="D19" s="98" t="s">
        <v>15</v>
      </c>
      <c r="E19" t="s">
        <v>16</v>
      </c>
      <c r="F19" t="s">
        <v>1248</v>
      </c>
      <c r="G19" t="s">
        <v>1043</v>
      </c>
      <c r="H19" s="107">
        <v>2</v>
      </c>
      <c r="I19" s="229">
        <v>45127.529386574075</v>
      </c>
      <c r="J19" s="107">
        <v>9</v>
      </c>
      <c r="K19" s="159">
        <v>73500</v>
      </c>
      <c r="L19" s="107">
        <f>J19+1</f>
        <v>10</v>
      </c>
      <c r="M19" s="36">
        <f>K19*(L19/100)</f>
        <v>7350</v>
      </c>
      <c r="N19" s="131"/>
    </row>
    <row r="20" spans="1:14" x14ac:dyDescent="0.35">
      <c r="A20" s="107">
        <v>1</v>
      </c>
      <c r="B20" s="107" t="s">
        <v>2275</v>
      </c>
      <c r="C20" s="98" t="s">
        <v>509</v>
      </c>
      <c r="D20" s="98" t="s">
        <v>169</v>
      </c>
      <c r="E20" t="s">
        <v>1250</v>
      </c>
      <c r="F20" t="s">
        <v>1248</v>
      </c>
      <c r="G20" t="s">
        <v>2276</v>
      </c>
      <c r="H20" s="107">
        <v>3</v>
      </c>
      <c r="I20" s="229">
        <v>45435.754178240742</v>
      </c>
      <c r="J20" s="107">
        <v>9</v>
      </c>
      <c r="K20" s="159">
        <v>73500</v>
      </c>
      <c r="L20" s="107">
        <f>J20+1</f>
        <v>10</v>
      </c>
      <c r="M20" s="36">
        <f>K20*(L20/100)</f>
        <v>7350</v>
      </c>
      <c r="N20" s="131"/>
    </row>
    <row r="21" spans="1:14" x14ac:dyDescent="0.35">
      <c r="A21" s="107">
        <v>1</v>
      </c>
      <c r="B21" s="107">
        <v>880000139</v>
      </c>
      <c r="C21" s="98" t="s">
        <v>509</v>
      </c>
      <c r="D21" s="98" t="s">
        <v>116</v>
      </c>
      <c r="E21" t="s">
        <v>53</v>
      </c>
      <c r="G21" t="s">
        <v>511</v>
      </c>
      <c r="H21" s="129">
        <v>1</v>
      </c>
      <c r="I21" s="229">
        <v>44970.623981481483</v>
      </c>
      <c r="J21" s="107">
        <v>12</v>
      </c>
      <c r="K21" s="159">
        <v>157500</v>
      </c>
      <c r="L21" s="107">
        <f>J21+1</f>
        <v>13</v>
      </c>
      <c r="M21" s="36">
        <f>K21*(L21/100)</f>
        <v>20475</v>
      </c>
      <c r="N21" s="131"/>
    </row>
    <row r="22" spans="1:14" x14ac:dyDescent="0.35">
      <c r="A22" s="107">
        <v>1</v>
      </c>
      <c r="B22" s="107">
        <v>880000402</v>
      </c>
      <c r="C22" s="98" t="s">
        <v>509</v>
      </c>
      <c r="D22" s="98" t="s">
        <v>15</v>
      </c>
      <c r="E22" t="s">
        <v>16</v>
      </c>
      <c r="G22" t="s">
        <v>511</v>
      </c>
      <c r="H22" s="107">
        <v>2</v>
      </c>
      <c r="I22" s="229">
        <v>45126.537881944445</v>
      </c>
      <c r="J22" s="107">
        <v>12</v>
      </c>
      <c r="K22" s="159">
        <v>210000</v>
      </c>
      <c r="L22" s="107">
        <f>J22+1</f>
        <v>13</v>
      </c>
      <c r="M22" s="36">
        <f>K22*(L22/100)</f>
        <v>27300</v>
      </c>
      <c r="N22" s="131"/>
    </row>
    <row r="23" spans="1:14" x14ac:dyDescent="0.35">
      <c r="A23" s="107">
        <v>1</v>
      </c>
      <c r="B23" s="107">
        <v>890000600</v>
      </c>
      <c r="C23" s="98" t="s">
        <v>509</v>
      </c>
      <c r="D23" s="98" t="s">
        <v>15</v>
      </c>
      <c r="E23" t="s">
        <v>1244</v>
      </c>
      <c r="F23" t="s">
        <v>1245</v>
      </c>
      <c r="G23" t="s">
        <v>2109</v>
      </c>
      <c r="H23" s="107">
        <v>3</v>
      </c>
      <c r="I23" s="229">
        <v>45386.751851851855</v>
      </c>
      <c r="J23" s="107">
        <v>12</v>
      </c>
      <c r="K23" s="159">
        <v>210000</v>
      </c>
      <c r="L23" s="107">
        <f>J23+1</f>
        <v>13</v>
      </c>
      <c r="M23" s="36">
        <f>K23*(L23/100)</f>
        <v>27300</v>
      </c>
    </row>
    <row r="24" spans="1:14" x14ac:dyDescent="0.35">
      <c r="A24" s="107">
        <v>1</v>
      </c>
      <c r="B24" s="107" t="s">
        <v>5075</v>
      </c>
      <c r="C24" s="98" t="s">
        <v>127</v>
      </c>
      <c r="D24" s="98" t="s">
        <v>15</v>
      </c>
      <c r="E24" t="s">
        <v>1244</v>
      </c>
      <c r="F24" t="s">
        <v>1245</v>
      </c>
      <c r="G24" t="s">
        <v>5076</v>
      </c>
      <c r="H24" s="107">
        <v>1</v>
      </c>
      <c r="I24" s="229">
        <v>45807.638136574074</v>
      </c>
      <c r="J24" s="107">
        <v>12</v>
      </c>
      <c r="K24" s="159">
        <v>230000</v>
      </c>
      <c r="L24" s="107">
        <f>J24+1</f>
        <v>13</v>
      </c>
      <c r="M24" s="36">
        <f>K24*(L24/100)</f>
        <v>29900</v>
      </c>
    </row>
    <row r="25" spans="1:14" x14ac:dyDescent="0.35">
      <c r="A25" s="107">
        <v>1</v>
      </c>
      <c r="B25" s="107" t="s">
        <v>2453</v>
      </c>
      <c r="C25" s="98" t="s">
        <v>127</v>
      </c>
      <c r="D25" s="98" t="s">
        <v>15</v>
      </c>
      <c r="E25" t="s">
        <v>1244</v>
      </c>
      <c r="F25" t="s">
        <v>1245</v>
      </c>
      <c r="G25" t="s">
        <v>2454</v>
      </c>
      <c r="H25" s="107">
        <v>4</v>
      </c>
      <c r="I25" s="229">
        <v>45458.630497685182</v>
      </c>
      <c r="J25" s="107">
        <v>12</v>
      </c>
      <c r="K25" s="159">
        <v>105000</v>
      </c>
      <c r="L25" s="107">
        <f>J25+1</f>
        <v>13</v>
      </c>
      <c r="M25" s="36">
        <f>K25*(L25/100)</f>
        <v>13650</v>
      </c>
    </row>
    <row r="26" spans="1:14" x14ac:dyDescent="0.35">
      <c r="A26" s="107">
        <v>1</v>
      </c>
      <c r="B26" s="107">
        <v>890000149</v>
      </c>
      <c r="C26" s="98" t="s">
        <v>127</v>
      </c>
      <c r="D26" s="98" t="s">
        <v>15</v>
      </c>
      <c r="E26" t="s">
        <v>16</v>
      </c>
      <c r="G26" t="s">
        <v>857</v>
      </c>
      <c r="H26" s="107">
        <v>1</v>
      </c>
      <c r="I26" s="229">
        <v>45037.498703703706</v>
      </c>
      <c r="J26" s="107">
        <v>12</v>
      </c>
      <c r="K26" s="159">
        <v>73500</v>
      </c>
      <c r="L26" s="107">
        <f>J26+1</f>
        <v>13</v>
      </c>
      <c r="M26" s="36">
        <f>K26*(L26/100)</f>
        <v>9555</v>
      </c>
    </row>
    <row r="27" spans="1:14" x14ac:dyDescent="0.35">
      <c r="A27" s="107">
        <v>1</v>
      </c>
      <c r="B27" s="237" t="s">
        <v>1172</v>
      </c>
      <c r="C27" s="141" t="s">
        <v>127</v>
      </c>
      <c r="D27" s="141" t="s">
        <v>15</v>
      </c>
      <c r="E27" s="139" t="s">
        <v>16</v>
      </c>
      <c r="G27" s="139" t="s">
        <v>1173</v>
      </c>
      <c r="H27" s="237">
        <v>2</v>
      </c>
      <c r="I27" s="229">
        <v>45196.614594907398</v>
      </c>
      <c r="J27" s="107">
        <v>12</v>
      </c>
      <c r="K27" s="238">
        <v>73500</v>
      </c>
      <c r="L27" s="107">
        <f>J27+1</f>
        <v>13</v>
      </c>
      <c r="M27" s="36">
        <f>K27*(L27/100)</f>
        <v>9555</v>
      </c>
    </row>
    <row r="28" spans="1:14" x14ac:dyDescent="0.35">
      <c r="A28" s="107">
        <v>1</v>
      </c>
      <c r="B28" s="243" t="s">
        <v>3631</v>
      </c>
      <c r="C28" s="244" t="s">
        <v>127</v>
      </c>
      <c r="D28" s="244" t="s">
        <v>15</v>
      </c>
      <c r="E28" s="154" t="s">
        <v>1244</v>
      </c>
      <c r="F28" s="154" t="s">
        <v>1245</v>
      </c>
      <c r="G28" t="s">
        <v>1173</v>
      </c>
      <c r="H28" s="243">
        <v>5</v>
      </c>
      <c r="I28" s="229">
        <v>45610.728530092594</v>
      </c>
      <c r="J28" s="107">
        <v>12</v>
      </c>
      <c r="K28" s="159">
        <v>105000</v>
      </c>
      <c r="L28" s="107">
        <f>J28+1</f>
        <v>13</v>
      </c>
      <c r="M28" s="36">
        <f>K28*(L28/100)</f>
        <v>13650</v>
      </c>
    </row>
    <row r="29" spans="1:14" x14ac:dyDescent="0.35">
      <c r="A29" s="107">
        <v>1</v>
      </c>
      <c r="B29" s="243" t="s">
        <v>4827</v>
      </c>
      <c r="C29" s="244" t="s">
        <v>127</v>
      </c>
      <c r="D29" s="244" t="s">
        <v>15</v>
      </c>
      <c r="E29" s="154" t="s">
        <v>1244</v>
      </c>
      <c r="F29" s="154" t="s">
        <v>1245</v>
      </c>
      <c r="G29" s="154" t="s">
        <v>1173</v>
      </c>
      <c r="H29" s="243">
        <v>6</v>
      </c>
      <c r="I29" s="229">
        <v>45756.635081018518</v>
      </c>
      <c r="J29" s="107">
        <v>12</v>
      </c>
      <c r="K29" s="159">
        <v>100000</v>
      </c>
      <c r="L29" s="107">
        <f>J29+1</f>
        <v>13</v>
      </c>
      <c r="M29" s="36">
        <f>K29*(L29/100)</f>
        <v>13000</v>
      </c>
    </row>
    <row r="30" spans="1:14" x14ac:dyDescent="0.35">
      <c r="A30" s="107">
        <v>1</v>
      </c>
      <c r="B30" s="131" t="s">
        <v>6028</v>
      </c>
      <c r="C30" s="131" t="s">
        <v>127</v>
      </c>
      <c r="D30" s="131" t="s">
        <v>15</v>
      </c>
      <c r="E30" s="131" t="s">
        <v>5832</v>
      </c>
      <c r="F30" s="131" t="s">
        <v>1245</v>
      </c>
      <c r="G30" s="131" t="s">
        <v>6029</v>
      </c>
      <c r="H30" s="107">
        <v>7</v>
      </c>
      <c r="I30" s="231">
        <v>45917.753229166665</v>
      </c>
      <c r="J30" s="107">
        <v>12</v>
      </c>
      <c r="K30" s="222">
        <v>100000</v>
      </c>
      <c r="L30" s="107">
        <f>J30*2+2</f>
        <v>26</v>
      </c>
      <c r="M30" s="36">
        <f>K30*(L30/100)</f>
        <v>26000</v>
      </c>
    </row>
    <row r="31" spans="1:14" x14ac:dyDescent="0.35">
      <c r="A31" s="107">
        <v>1</v>
      </c>
      <c r="B31" s="107" t="s">
        <v>1836</v>
      </c>
      <c r="C31" s="98" t="s">
        <v>127</v>
      </c>
      <c r="D31" s="98" t="s">
        <v>15</v>
      </c>
      <c r="E31" t="s">
        <v>1244</v>
      </c>
      <c r="F31" t="s">
        <v>1245</v>
      </c>
      <c r="G31" t="s">
        <v>1837</v>
      </c>
      <c r="H31" s="107">
        <v>3</v>
      </c>
      <c r="I31" s="229">
        <v>45328.580347222225</v>
      </c>
      <c r="J31" s="107">
        <v>12</v>
      </c>
      <c r="K31" s="159">
        <v>105000</v>
      </c>
      <c r="L31" s="107">
        <f>J31+1</f>
        <v>13</v>
      </c>
      <c r="M31" s="36">
        <f>K31*(L31/100)</f>
        <v>13650</v>
      </c>
    </row>
    <row r="32" spans="1:14" x14ac:dyDescent="0.35">
      <c r="A32" s="107">
        <v>1</v>
      </c>
      <c r="B32" s="107">
        <v>890000263</v>
      </c>
      <c r="C32" s="98" t="s">
        <v>127</v>
      </c>
      <c r="D32" s="98" t="s">
        <v>411</v>
      </c>
      <c r="E32" t="s">
        <v>16</v>
      </c>
      <c r="G32" t="s">
        <v>1072</v>
      </c>
      <c r="H32" s="107">
        <v>2</v>
      </c>
      <c r="I32" s="229">
        <v>45135.603449074071</v>
      </c>
      <c r="J32" s="107">
        <v>12</v>
      </c>
      <c r="K32" s="159">
        <v>157500</v>
      </c>
      <c r="L32" s="107">
        <f>J32+1</f>
        <v>13</v>
      </c>
      <c r="M32" s="36">
        <f>K32*(L32/100)</f>
        <v>20475</v>
      </c>
    </row>
    <row r="33" spans="1:13" x14ac:dyDescent="0.35">
      <c r="A33" s="107">
        <v>1</v>
      </c>
      <c r="B33" s="107">
        <v>890000084</v>
      </c>
      <c r="C33" s="98" t="s">
        <v>127</v>
      </c>
      <c r="D33" s="98" t="s">
        <v>411</v>
      </c>
      <c r="E33" t="s">
        <v>16</v>
      </c>
      <c r="G33" t="s">
        <v>586</v>
      </c>
      <c r="H33" s="129">
        <v>1</v>
      </c>
      <c r="I33" s="229">
        <v>44985.488495370373</v>
      </c>
      <c r="J33" s="107">
        <v>12</v>
      </c>
      <c r="K33" s="159">
        <v>105000</v>
      </c>
      <c r="L33" s="107">
        <f>J33+1</f>
        <v>13</v>
      </c>
      <c r="M33" s="36">
        <f>K33*(L33/100)</f>
        <v>13650</v>
      </c>
    </row>
    <row r="34" spans="1:13" x14ac:dyDescent="0.35">
      <c r="A34" s="107">
        <v>1</v>
      </c>
      <c r="B34" s="107" t="s">
        <v>1887</v>
      </c>
      <c r="C34" s="98" t="s">
        <v>127</v>
      </c>
      <c r="D34" s="98" t="s">
        <v>15</v>
      </c>
      <c r="E34" t="s">
        <v>1244</v>
      </c>
      <c r="F34" t="s">
        <v>1248</v>
      </c>
      <c r="G34" t="s">
        <v>1888</v>
      </c>
      <c r="H34" s="107">
        <v>3</v>
      </c>
      <c r="I34" s="229">
        <v>45331.597199074073</v>
      </c>
      <c r="J34" s="107">
        <v>12</v>
      </c>
      <c r="K34" s="159">
        <v>157500</v>
      </c>
      <c r="L34" s="107">
        <f>J34+1</f>
        <v>13</v>
      </c>
      <c r="M34" s="36">
        <f>K34*(L34/100)</f>
        <v>20475</v>
      </c>
    </row>
    <row r="35" spans="1:13" x14ac:dyDescent="0.35">
      <c r="A35" s="107">
        <v>1</v>
      </c>
      <c r="B35" s="243" t="s">
        <v>4635</v>
      </c>
      <c r="C35" s="244" t="s">
        <v>127</v>
      </c>
      <c r="D35" s="244" t="s">
        <v>411</v>
      </c>
      <c r="E35" s="154" t="s">
        <v>1244</v>
      </c>
      <c r="F35" s="154" t="s">
        <v>1248</v>
      </c>
      <c r="G35" s="377" t="s">
        <v>4636</v>
      </c>
      <c r="H35" s="243">
        <v>5</v>
      </c>
      <c r="I35" s="229">
        <v>45734.679386574076</v>
      </c>
      <c r="J35" s="107">
        <v>12</v>
      </c>
      <c r="K35" s="247">
        <v>150000</v>
      </c>
      <c r="L35" s="107">
        <f>J35+1</f>
        <v>13</v>
      </c>
      <c r="M35" s="36">
        <f>K35*(L35/100)</f>
        <v>19500</v>
      </c>
    </row>
    <row r="36" spans="1:13" x14ac:dyDescent="0.35">
      <c r="A36" s="107">
        <v>1</v>
      </c>
      <c r="B36" s="243" t="s">
        <v>3202</v>
      </c>
      <c r="C36" s="244" t="s">
        <v>127</v>
      </c>
      <c r="D36" s="244" t="s">
        <v>15</v>
      </c>
      <c r="E36" s="154" t="s">
        <v>1244</v>
      </c>
      <c r="F36" s="154" t="s">
        <v>1248</v>
      </c>
      <c r="G36" s="154" t="s">
        <v>3203</v>
      </c>
      <c r="H36" s="243">
        <v>4</v>
      </c>
      <c r="I36" s="229">
        <v>45574.639618055553</v>
      </c>
      <c r="J36" s="107">
        <v>12</v>
      </c>
      <c r="K36" s="159">
        <v>157500</v>
      </c>
      <c r="L36" s="107">
        <f>J36+1</f>
        <v>13</v>
      </c>
      <c r="M36" s="36">
        <f>K36*(L36/100)</f>
        <v>20475</v>
      </c>
    </row>
    <row r="37" spans="1:13" x14ac:dyDescent="0.35">
      <c r="A37" s="107">
        <v>1</v>
      </c>
      <c r="B37" s="237" t="s">
        <v>1221</v>
      </c>
      <c r="C37" s="141" t="s">
        <v>127</v>
      </c>
      <c r="D37" s="141" t="s">
        <v>162</v>
      </c>
      <c r="E37" s="139" t="s">
        <v>53</v>
      </c>
      <c r="G37" s="139" t="s">
        <v>1222</v>
      </c>
      <c r="H37" s="237">
        <v>1</v>
      </c>
      <c r="I37" s="229">
        <v>45181</v>
      </c>
      <c r="J37" s="107">
        <v>12</v>
      </c>
      <c r="K37" s="238">
        <v>210000</v>
      </c>
      <c r="L37" s="107">
        <f>J37+1</f>
        <v>13</v>
      </c>
      <c r="M37" s="36">
        <f>K37*(L37/100)</f>
        <v>27300</v>
      </c>
    </row>
    <row r="38" spans="1:13" x14ac:dyDescent="0.35">
      <c r="A38" s="107">
        <v>1</v>
      </c>
      <c r="B38" s="107" t="s">
        <v>2382</v>
      </c>
      <c r="C38" s="98" t="s">
        <v>127</v>
      </c>
      <c r="D38" s="98" t="s">
        <v>188</v>
      </c>
      <c r="E38" t="s">
        <v>1244</v>
      </c>
      <c r="F38" t="s">
        <v>1245</v>
      </c>
      <c r="G38" t="s">
        <v>1222</v>
      </c>
      <c r="H38" s="107">
        <v>2</v>
      </c>
      <c r="I38" s="229">
        <v>45450.832638888889</v>
      </c>
      <c r="J38" s="107">
        <v>12</v>
      </c>
      <c r="K38" s="159">
        <v>231000</v>
      </c>
      <c r="L38" s="107">
        <f>J38+1</f>
        <v>13</v>
      </c>
      <c r="M38" s="36">
        <f>K38*(L38/100)</f>
        <v>30030</v>
      </c>
    </row>
    <row r="39" spans="1:13" x14ac:dyDescent="0.35">
      <c r="A39" s="107">
        <v>1</v>
      </c>
      <c r="B39" s="131" t="s">
        <v>6043</v>
      </c>
      <c r="C39" s="131" t="s">
        <v>127</v>
      </c>
      <c r="D39" s="131" t="s">
        <v>986</v>
      </c>
      <c r="E39" s="131" t="s">
        <v>5832</v>
      </c>
      <c r="F39" s="131" t="s">
        <v>1245</v>
      </c>
      <c r="G39" s="131" t="s">
        <v>1222</v>
      </c>
      <c r="H39" s="107">
        <v>3</v>
      </c>
      <c r="I39" s="231">
        <v>45927.768831018519</v>
      </c>
      <c r="J39" s="107">
        <v>12</v>
      </c>
      <c r="K39" s="222">
        <v>500000</v>
      </c>
      <c r="L39" s="107">
        <f>J39*2+2</f>
        <v>26</v>
      </c>
      <c r="M39" s="36">
        <f>K39*(L39/100)</f>
        <v>130000</v>
      </c>
    </row>
    <row r="40" spans="1:13" x14ac:dyDescent="0.35">
      <c r="A40" s="107">
        <v>1</v>
      </c>
      <c r="B40" s="131" t="s">
        <v>6032</v>
      </c>
      <c r="C40" s="131" t="s">
        <v>127</v>
      </c>
      <c r="D40" s="131" t="s">
        <v>15</v>
      </c>
      <c r="E40" s="131" t="s">
        <v>5832</v>
      </c>
      <c r="F40" s="131" t="s">
        <v>1248</v>
      </c>
      <c r="G40" s="131" t="s">
        <v>6033</v>
      </c>
      <c r="H40" s="107">
        <v>4</v>
      </c>
      <c r="I40" s="231">
        <v>45908.716921296298</v>
      </c>
      <c r="J40" s="107">
        <v>12</v>
      </c>
      <c r="K40" s="222">
        <v>50000</v>
      </c>
      <c r="L40" s="107">
        <f>J40*2+2</f>
        <v>26</v>
      </c>
      <c r="M40" s="36">
        <f>K40*(L40/100)</f>
        <v>13000</v>
      </c>
    </row>
    <row r="41" spans="1:13" x14ac:dyDescent="0.35">
      <c r="A41" s="107">
        <v>1</v>
      </c>
      <c r="B41" s="107" t="s">
        <v>2350</v>
      </c>
      <c r="C41" s="98" t="s">
        <v>127</v>
      </c>
      <c r="D41" s="98" t="s">
        <v>52</v>
      </c>
      <c r="E41" t="s">
        <v>1250</v>
      </c>
      <c r="F41" t="s">
        <v>1248</v>
      </c>
      <c r="G41" t="s">
        <v>2351</v>
      </c>
      <c r="H41" s="107">
        <v>1</v>
      </c>
      <c r="I41" s="229">
        <v>45447</v>
      </c>
      <c r="J41" s="107">
        <v>15</v>
      </c>
      <c r="K41" s="159">
        <v>105000</v>
      </c>
      <c r="L41" s="107">
        <f>J41+1</f>
        <v>16</v>
      </c>
      <c r="M41" s="36">
        <f>K41*(L41/100)</f>
        <v>16800</v>
      </c>
    </row>
    <row r="42" spans="1:13" x14ac:dyDescent="0.35">
      <c r="A42" s="107">
        <v>1</v>
      </c>
      <c r="B42" s="107">
        <v>890000227</v>
      </c>
      <c r="C42" s="98" t="s">
        <v>127</v>
      </c>
      <c r="D42" s="98" t="s">
        <v>411</v>
      </c>
      <c r="E42" t="s">
        <v>16</v>
      </c>
      <c r="G42" t="s">
        <v>999</v>
      </c>
      <c r="H42" s="107">
        <v>1</v>
      </c>
      <c r="I42" s="229">
        <v>45110</v>
      </c>
      <c r="J42" s="107">
        <v>12</v>
      </c>
      <c r="K42" s="159">
        <v>105000</v>
      </c>
      <c r="L42" s="107">
        <f>J42+1</f>
        <v>13</v>
      </c>
      <c r="M42" s="36">
        <f>K42*(L42/100)</f>
        <v>13650</v>
      </c>
    </row>
    <row r="43" spans="1:13" x14ac:dyDescent="0.35">
      <c r="A43" s="107">
        <v>1</v>
      </c>
      <c r="B43" s="243" t="s">
        <v>3940</v>
      </c>
      <c r="C43" s="244" t="s">
        <v>127</v>
      </c>
      <c r="D43" s="244" t="s">
        <v>15</v>
      </c>
      <c r="E43" s="154" t="s">
        <v>1244</v>
      </c>
      <c r="F43" s="154" t="s">
        <v>1245</v>
      </c>
      <c r="G43" s="154" t="s">
        <v>999</v>
      </c>
      <c r="H43" s="243">
        <v>2</v>
      </c>
      <c r="I43" s="229">
        <v>45637</v>
      </c>
      <c r="J43" s="107">
        <v>12</v>
      </c>
      <c r="K43" s="159">
        <v>126000</v>
      </c>
      <c r="L43" s="107">
        <f>J43+1</f>
        <v>13</v>
      </c>
      <c r="M43" s="36">
        <f>K43*(L43/100)</f>
        <v>16380</v>
      </c>
    </row>
    <row r="44" spans="1:13" x14ac:dyDescent="0.35">
      <c r="A44" s="107">
        <v>1</v>
      </c>
      <c r="B44" s="107">
        <v>890000064</v>
      </c>
      <c r="C44" s="98" t="s">
        <v>127</v>
      </c>
      <c r="D44" s="98" t="s">
        <v>15</v>
      </c>
      <c r="E44" t="s">
        <v>16</v>
      </c>
      <c r="G44" t="s">
        <v>554</v>
      </c>
      <c r="H44" s="129">
        <v>1</v>
      </c>
      <c r="I44" s="229">
        <v>44971.481319444443</v>
      </c>
      <c r="J44" s="107">
        <v>9</v>
      </c>
      <c r="K44" s="159">
        <v>84000</v>
      </c>
      <c r="L44" s="107">
        <f>J44+1</f>
        <v>10</v>
      </c>
      <c r="M44" s="36">
        <f>K44*(L44/100)</f>
        <v>8400</v>
      </c>
    </row>
    <row r="45" spans="1:13" x14ac:dyDescent="0.35">
      <c r="A45" s="107">
        <v>1</v>
      </c>
      <c r="B45" s="107">
        <v>890000223</v>
      </c>
      <c r="C45" s="98" t="s">
        <v>127</v>
      </c>
      <c r="D45" s="98" t="s">
        <v>15</v>
      </c>
      <c r="E45" t="s">
        <v>16</v>
      </c>
      <c r="G45" t="s">
        <v>554</v>
      </c>
      <c r="H45" s="107">
        <v>2</v>
      </c>
      <c r="I45" s="229">
        <v>45106.615798611114</v>
      </c>
      <c r="J45" s="107">
        <v>9</v>
      </c>
      <c r="K45" s="159">
        <v>84000</v>
      </c>
      <c r="L45" s="107">
        <f>J45+1</f>
        <v>10</v>
      </c>
      <c r="M45" s="36">
        <f>K45*(L45/100)</f>
        <v>8400</v>
      </c>
    </row>
    <row r="46" spans="1:13" x14ac:dyDescent="0.35">
      <c r="A46" s="107">
        <v>1</v>
      </c>
      <c r="B46" s="243" t="s">
        <v>4307</v>
      </c>
      <c r="C46" s="244" t="s">
        <v>127</v>
      </c>
      <c r="D46" s="244" t="s">
        <v>15</v>
      </c>
      <c r="E46" s="154" t="s">
        <v>1244</v>
      </c>
      <c r="F46" s="154" t="s">
        <v>1248</v>
      </c>
      <c r="G46" t="s">
        <v>4308</v>
      </c>
      <c r="H46" s="243">
        <v>3</v>
      </c>
      <c r="I46" s="229">
        <v>45693.56013888889</v>
      </c>
      <c r="J46" s="107">
        <v>12</v>
      </c>
      <c r="K46" s="159">
        <v>50000</v>
      </c>
      <c r="L46" s="107">
        <f>J46+1</f>
        <v>13</v>
      </c>
      <c r="M46" s="36">
        <f>K46*(L46/100)</f>
        <v>6500</v>
      </c>
    </row>
    <row r="47" spans="1:13" x14ac:dyDescent="0.35">
      <c r="A47" s="107">
        <v>1</v>
      </c>
      <c r="B47" s="243" t="s">
        <v>2943</v>
      </c>
      <c r="C47" s="244" t="s">
        <v>127</v>
      </c>
      <c r="D47" s="244" t="s">
        <v>188</v>
      </c>
      <c r="E47" s="154" t="s">
        <v>1244</v>
      </c>
      <c r="F47" s="154" t="s">
        <v>1245</v>
      </c>
      <c r="G47" s="154" t="s">
        <v>2944</v>
      </c>
      <c r="H47" s="243">
        <v>5</v>
      </c>
      <c r="I47" s="229">
        <v>45524.695115740738</v>
      </c>
      <c r="J47" s="107">
        <v>7</v>
      </c>
      <c r="K47" s="162">
        <v>157500</v>
      </c>
      <c r="L47" s="107">
        <f>J47+1</f>
        <v>8</v>
      </c>
      <c r="M47" s="36">
        <f>K47*(L47/100)</f>
        <v>12600</v>
      </c>
    </row>
    <row r="48" spans="1:13" x14ac:dyDescent="0.35">
      <c r="A48" s="107">
        <v>1</v>
      </c>
      <c r="B48" s="107">
        <v>890000267</v>
      </c>
      <c r="C48" s="98" t="s">
        <v>127</v>
      </c>
      <c r="D48" s="98" t="s">
        <v>411</v>
      </c>
      <c r="E48" t="s">
        <v>16</v>
      </c>
      <c r="G48" t="s">
        <v>1089</v>
      </c>
      <c r="H48" s="107">
        <v>3</v>
      </c>
      <c r="I48" s="229">
        <v>45138.808240740742</v>
      </c>
      <c r="J48" s="107">
        <v>7</v>
      </c>
      <c r="K48" s="159">
        <v>157500</v>
      </c>
      <c r="L48" s="107">
        <f>J48+1</f>
        <v>8</v>
      </c>
      <c r="M48" s="36">
        <f>K48*(L48/100)</f>
        <v>12600</v>
      </c>
    </row>
    <row r="49" spans="1:13" x14ac:dyDescent="0.35">
      <c r="A49" s="107">
        <v>1</v>
      </c>
      <c r="B49" s="107">
        <v>890000645</v>
      </c>
      <c r="C49" s="98" t="s">
        <v>127</v>
      </c>
      <c r="D49" s="98" t="s">
        <v>52</v>
      </c>
      <c r="E49" t="s">
        <v>1244</v>
      </c>
      <c r="F49" t="s">
        <v>1245</v>
      </c>
      <c r="G49" t="s">
        <v>2188</v>
      </c>
      <c r="H49" s="107">
        <v>4</v>
      </c>
      <c r="I49" s="229">
        <v>45411.690636574072</v>
      </c>
      <c r="J49" s="107">
        <v>7</v>
      </c>
      <c r="K49" s="159">
        <v>157500</v>
      </c>
      <c r="L49" s="107">
        <f>J49+1</f>
        <v>8</v>
      </c>
      <c r="M49" s="36">
        <f>K49*(L49/100)</f>
        <v>12600</v>
      </c>
    </row>
    <row r="50" spans="1:13" x14ac:dyDescent="0.35">
      <c r="A50" s="107">
        <v>1</v>
      </c>
      <c r="B50" s="243" t="s">
        <v>3773</v>
      </c>
      <c r="C50" s="244" t="s">
        <v>127</v>
      </c>
      <c r="D50" s="244" t="s">
        <v>15</v>
      </c>
      <c r="E50" s="154" t="s">
        <v>1244</v>
      </c>
      <c r="F50" s="154" t="s">
        <v>1245</v>
      </c>
      <c r="G50" s="154" t="s">
        <v>3774</v>
      </c>
      <c r="H50" s="243">
        <v>6</v>
      </c>
      <c r="I50" s="229">
        <v>45621.726747685185</v>
      </c>
      <c r="J50" s="107">
        <v>7</v>
      </c>
      <c r="K50" s="159">
        <v>168000</v>
      </c>
      <c r="L50" s="107">
        <f>J50+1</f>
        <v>8</v>
      </c>
      <c r="M50" s="36">
        <f>K50*(L50/100)</f>
        <v>13440</v>
      </c>
    </row>
    <row r="51" spans="1:13" x14ac:dyDescent="0.35">
      <c r="A51" s="107">
        <v>1</v>
      </c>
      <c r="B51" s="107" t="s">
        <v>126</v>
      </c>
      <c r="C51" s="98" t="s">
        <v>127</v>
      </c>
      <c r="D51" s="98" t="s">
        <v>15</v>
      </c>
      <c r="E51" t="s">
        <v>16</v>
      </c>
      <c r="F51" s="154" t="s">
        <v>1245</v>
      </c>
      <c r="G51" t="s">
        <v>129</v>
      </c>
      <c r="H51" s="129">
        <v>1</v>
      </c>
      <c r="I51" s="229">
        <v>44894.623287037037</v>
      </c>
      <c r="J51" s="107">
        <v>7</v>
      </c>
      <c r="K51" s="112">
        <v>157500</v>
      </c>
      <c r="L51" s="107">
        <f>J51+1</f>
        <v>8</v>
      </c>
      <c r="M51" s="36">
        <f>K51*(L51/100)</f>
        <v>12600</v>
      </c>
    </row>
    <row r="52" spans="1:13" x14ac:dyDescent="0.35">
      <c r="A52" s="107">
        <v>1</v>
      </c>
      <c r="B52" s="107">
        <v>890000138</v>
      </c>
      <c r="C52" s="98" t="s">
        <v>127</v>
      </c>
      <c r="D52" s="98" t="s">
        <v>116</v>
      </c>
      <c r="E52" t="s">
        <v>53</v>
      </c>
      <c r="G52" t="s">
        <v>783</v>
      </c>
      <c r="H52" s="107">
        <v>2</v>
      </c>
      <c r="I52" s="229">
        <v>45029.605891203704</v>
      </c>
      <c r="J52" s="107">
        <v>7</v>
      </c>
      <c r="K52" s="159">
        <v>157500</v>
      </c>
      <c r="L52" s="107">
        <f>J52+1</f>
        <v>8</v>
      </c>
      <c r="M52" s="36">
        <f>K52*(L52/100)</f>
        <v>12600</v>
      </c>
    </row>
    <row r="53" spans="1:13" x14ac:dyDescent="0.35">
      <c r="A53" s="107">
        <v>1</v>
      </c>
      <c r="B53" s="107" t="s">
        <v>5472</v>
      </c>
      <c r="C53" t="s">
        <v>127</v>
      </c>
      <c r="D53" t="s">
        <v>411</v>
      </c>
      <c r="E53" t="s">
        <v>1244</v>
      </c>
      <c r="F53" t="s">
        <v>1248</v>
      </c>
      <c r="G53" t="s">
        <v>5473</v>
      </c>
      <c r="H53" s="107">
        <v>5</v>
      </c>
      <c r="I53" s="231">
        <v>45828.526620370372</v>
      </c>
      <c r="J53" s="107">
        <v>12</v>
      </c>
      <c r="K53" s="120">
        <v>100000</v>
      </c>
      <c r="L53" s="107">
        <f>J53+1</f>
        <v>13</v>
      </c>
      <c r="M53" s="36">
        <f>K53*(L53/100)</f>
        <v>13000</v>
      </c>
    </row>
    <row r="54" spans="1:13" x14ac:dyDescent="0.35">
      <c r="A54" s="107">
        <v>1</v>
      </c>
      <c r="B54" s="107">
        <v>890000108</v>
      </c>
      <c r="C54" s="98" t="s">
        <v>127</v>
      </c>
      <c r="D54" s="98" t="s">
        <v>411</v>
      </c>
      <c r="E54" t="s">
        <v>16</v>
      </c>
      <c r="G54" t="s">
        <v>616</v>
      </c>
      <c r="H54" s="132">
        <v>1</v>
      </c>
      <c r="I54" s="229">
        <v>45007.552777777775</v>
      </c>
      <c r="J54" s="107">
        <v>12</v>
      </c>
      <c r="K54" s="159">
        <v>126000</v>
      </c>
      <c r="L54" s="107">
        <f>J54+1</f>
        <v>13</v>
      </c>
      <c r="M54" s="36">
        <f>K54*(L54/100)</f>
        <v>16380</v>
      </c>
    </row>
    <row r="55" spans="1:13" x14ac:dyDescent="0.35">
      <c r="A55" s="107">
        <v>1</v>
      </c>
      <c r="B55" s="237" t="s">
        <v>1154</v>
      </c>
      <c r="C55" s="141" t="s">
        <v>127</v>
      </c>
      <c r="D55" s="141" t="s">
        <v>411</v>
      </c>
      <c r="E55" s="139" t="s">
        <v>16</v>
      </c>
      <c r="G55" s="139" t="s">
        <v>616</v>
      </c>
      <c r="H55" s="237">
        <v>2</v>
      </c>
      <c r="I55" s="229">
        <v>45183.547719907401</v>
      </c>
      <c r="J55" s="107">
        <v>12</v>
      </c>
      <c r="K55" s="238">
        <v>126000</v>
      </c>
      <c r="L55" s="107">
        <f>J55+1</f>
        <v>13</v>
      </c>
      <c r="M55" s="36">
        <f>K55*(L55/100)</f>
        <v>16380</v>
      </c>
    </row>
    <row r="56" spans="1:13" x14ac:dyDescent="0.35">
      <c r="A56" s="107">
        <v>1</v>
      </c>
      <c r="B56" s="107" t="s">
        <v>2266</v>
      </c>
      <c r="C56" s="98" t="s">
        <v>127</v>
      </c>
      <c r="D56" s="98" t="s">
        <v>52</v>
      </c>
      <c r="E56" t="s">
        <v>1250</v>
      </c>
      <c r="F56" t="s">
        <v>1248</v>
      </c>
      <c r="G56" t="s">
        <v>616</v>
      </c>
      <c r="H56" s="107">
        <v>3</v>
      </c>
      <c r="I56" s="229">
        <v>45434.576388888891</v>
      </c>
      <c r="J56" s="107">
        <v>12</v>
      </c>
      <c r="K56" s="159">
        <v>115500</v>
      </c>
      <c r="L56" s="107">
        <f>J56+1</f>
        <v>13</v>
      </c>
      <c r="M56" s="36">
        <f>K56*(L56/100)</f>
        <v>15015</v>
      </c>
    </row>
    <row r="57" spans="1:13" x14ac:dyDescent="0.35">
      <c r="A57" s="107">
        <v>1</v>
      </c>
      <c r="B57" s="243" t="s">
        <v>3800</v>
      </c>
      <c r="C57" s="244" t="s">
        <v>127</v>
      </c>
      <c r="D57" s="244" t="s">
        <v>15</v>
      </c>
      <c r="E57" s="154" t="s">
        <v>1244</v>
      </c>
      <c r="F57" s="154" t="s">
        <v>1248</v>
      </c>
      <c r="G57" s="154" t="s">
        <v>616</v>
      </c>
      <c r="H57" s="243">
        <v>4</v>
      </c>
      <c r="I57" s="229">
        <v>45623.787986111114</v>
      </c>
      <c r="J57" s="107">
        <v>12</v>
      </c>
      <c r="K57" s="159">
        <v>115500</v>
      </c>
      <c r="L57" s="107">
        <f>J57+1</f>
        <v>13</v>
      </c>
      <c r="M57" s="36">
        <f>K57*(L57/100)</f>
        <v>15015</v>
      </c>
    </row>
    <row r="58" spans="1:13" x14ac:dyDescent="0.35">
      <c r="A58" s="107">
        <v>1</v>
      </c>
      <c r="B58" s="243" t="s">
        <v>4238</v>
      </c>
      <c r="C58" s="244" t="s">
        <v>410</v>
      </c>
      <c r="D58" s="244" t="s">
        <v>52</v>
      </c>
      <c r="E58" s="154" t="s">
        <v>1250</v>
      </c>
      <c r="F58" s="154" t="s">
        <v>1245</v>
      </c>
      <c r="G58" s="154" t="s">
        <v>4239</v>
      </c>
      <c r="H58" s="243">
        <v>1</v>
      </c>
      <c r="I58" s="229">
        <v>45699.720023148147</v>
      </c>
      <c r="J58" s="107">
        <v>6</v>
      </c>
      <c r="K58" s="159">
        <v>50000</v>
      </c>
      <c r="L58" s="107">
        <f>J58+1</f>
        <v>7</v>
      </c>
      <c r="M58" s="36">
        <f>K58*(L58/100)</f>
        <v>3500.0000000000005</v>
      </c>
    </row>
    <row r="59" spans="1:13" x14ac:dyDescent="0.35">
      <c r="A59" s="107">
        <v>1</v>
      </c>
      <c r="B59" s="243" t="s">
        <v>4831</v>
      </c>
      <c r="C59" s="244" t="s">
        <v>410</v>
      </c>
      <c r="D59" s="244" t="s">
        <v>52</v>
      </c>
      <c r="E59" s="154" t="s">
        <v>1250</v>
      </c>
      <c r="F59" s="154" t="s">
        <v>1245</v>
      </c>
      <c r="G59" s="154" t="s">
        <v>4239</v>
      </c>
      <c r="H59" s="243">
        <v>2</v>
      </c>
      <c r="I59" s="229">
        <v>45776.865300925929</v>
      </c>
      <c r="J59" s="107">
        <v>10</v>
      </c>
      <c r="K59" s="159">
        <v>70000</v>
      </c>
      <c r="L59" s="107">
        <f>J59+1</f>
        <v>11</v>
      </c>
      <c r="M59" s="36">
        <f>K59*(L59/100)</f>
        <v>7700</v>
      </c>
    </row>
    <row r="60" spans="1:13" x14ac:dyDescent="0.35">
      <c r="A60" s="107">
        <v>1</v>
      </c>
      <c r="B60" s="234">
        <v>890000274</v>
      </c>
      <c r="C60" s="235" t="s">
        <v>410</v>
      </c>
      <c r="D60" s="235" t="s">
        <v>15</v>
      </c>
      <c r="E60" s="133" t="s">
        <v>16</v>
      </c>
      <c r="G60" s="381" t="s">
        <v>1101</v>
      </c>
      <c r="H60" s="234">
        <v>1</v>
      </c>
      <c r="I60" s="229">
        <v>45146.605659722198</v>
      </c>
      <c r="J60" s="107">
        <v>8</v>
      </c>
      <c r="K60" s="236">
        <v>105000</v>
      </c>
      <c r="L60" s="107">
        <f>J60+1</f>
        <v>9</v>
      </c>
      <c r="M60" s="36">
        <f>K60*(L60/100)</f>
        <v>9450</v>
      </c>
    </row>
    <row r="61" spans="1:13" x14ac:dyDescent="0.35">
      <c r="A61" s="107">
        <v>1</v>
      </c>
      <c r="B61" s="107" t="s">
        <v>1921</v>
      </c>
      <c r="C61" s="98" t="s">
        <v>410</v>
      </c>
      <c r="D61" s="98" t="s">
        <v>52</v>
      </c>
      <c r="E61" t="s">
        <v>1250</v>
      </c>
      <c r="F61" t="s">
        <v>1245</v>
      </c>
      <c r="G61" t="s">
        <v>1101</v>
      </c>
      <c r="H61" s="107">
        <v>2</v>
      </c>
      <c r="I61" s="229">
        <v>45357.704560185186</v>
      </c>
      <c r="J61" s="107">
        <v>8</v>
      </c>
      <c r="K61" s="159">
        <v>105000</v>
      </c>
      <c r="L61" s="107">
        <f>J61+1</f>
        <v>9</v>
      </c>
      <c r="M61" s="36">
        <f>K61*(L61/100)</f>
        <v>9450</v>
      </c>
    </row>
    <row r="62" spans="1:13" x14ac:dyDescent="0.35">
      <c r="A62" s="107">
        <v>1</v>
      </c>
      <c r="B62" s="243" t="s">
        <v>3502</v>
      </c>
      <c r="C62" s="244" t="s">
        <v>410</v>
      </c>
      <c r="D62" s="244" t="s">
        <v>381</v>
      </c>
      <c r="E62" s="154" t="s">
        <v>1244</v>
      </c>
      <c r="F62" s="154" t="s">
        <v>1245</v>
      </c>
      <c r="G62" s="378" t="s">
        <v>3503</v>
      </c>
      <c r="H62" s="243">
        <v>3</v>
      </c>
      <c r="I62" s="229">
        <v>45601.744675925926</v>
      </c>
      <c r="J62" s="107">
        <v>8</v>
      </c>
      <c r="K62" s="159">
        <v>105000</v>
      </c>
      <c r="L62" s="107">
        <f>J62+1</f>
        <v>9</v>
      </c>
      <c r="M62" s="36">
        <f>K62*(L62/100)</f>
        <v>9450</v>
      </c>
    </row>
    <row r="63" spans="1:13" x14ac:dyDescent="0.35">
      <c r="A63" s="107">
        <v>1</v>
      </c>
      <c r="B63" s="243" t="s">
        <v>4879</v>
      </c>
      <c r="C63" s="244" t="s">
        <v>410</v>
      </c>
      <c r="D63" s="244" t="s">
        <v>169</v>
      </c>
      <c r="E63" s="154" t="s">
        <v>1250</v>
      </c>
      <c r="F63" s="154" t="s">
        <v>1245</v>
      </c>
      <c r="G63" s="377" t="s">
        <v>3503</v>
      </c>
      <c r="H63" s="243">
        <v>4</v>
      </c>
      <c r="I63" s="229">
        <v>45762.778993055559</v>
      </c>
      <c r="J63" s="107">
        <v>8</v>
      </c>
      <c r="K63" s="159">
        <v>100000</v>
      </c>
      <c r="L63" s="107">
        <f>J63+1</f>
        <v>9</v>
      </c>
      <c r="M63" s="36">
        <f>K63*(L63/100)</f>
        <v>9000</v>
      </c>
    </row>
    <row r="64" spans="1:13" x14ac:dyDescent="0.35">
      <c r="A64" s="107">
        <v>1</v>
      </c>
      <c r="B64" s="107">
        <v>880000125</v>
      </c>
      <c r="C64" s="98" t="s">
        <v>410</v>
      </c>
      <c r="D64" s="98" t="s">
        <v>411</v>
      </c>
      <c r="E64" t="s">
        <v>16</v>
      </c>
      <c r="G64" t="s">
        <v>413</v>
      </c>
      <c r="H64" s="129">
        <v>1</v>
      </c>
      <c r="I64" s="229">
        <v>44949.486516203702</v>
      </c>
      <c r="J64" s="107">
        <v>8</v>
      </c>
      <c r="K64" s="159">
        <v>73500</v>
      </c>
      <c r="L64" s="107">
        <f>J64+1</f>
        <v>9</v>
      </c>
      <c r="M64" s="36">
        <f>K64*(L64/100)</f>
        <v>6615</v>
      </c>
    </row>
    <row r="65" spans="1:13" x14ac:dyDescent="0.35">
      <c r="A65" s="107">
        <v>1</v>
      </c>
      <c r="B65" s="107" t="s">
        <v>2099</v>
      </c>
      <c r="C65" s="98" t="s">
        <v>410</v>
      </c>
      <c r="D65" s="98" t="s">
        <v>15</v>
      </c>
      <c r="E65" t="s">
        <v>1244</v>
      </c>
      <c r="F65" t="s">
        <v>1245</v>
      </c>
      <c r="G65" s="378" t="s">
        <v>413</v>
      </c>
      <c r="H65" s="107">
        <v>4</v>
      </c>
      <c r="I65" s="229">
        <v>45381.652372685188</v>
      </c>
      <c r="J65" s="107">
        <v>10</v>
      </c>
      <c r="K65" s="159">
        <v>105000</v>
      </c>
      <c r="L65" s="107">
        <f>J65+1</f>
        <v>11</v>
      </c>
      <c r="M65" s="36">
        <f>K65*(L65/100)</f>
        <v>11550</v>
      </c>
    </row>
    <row r="66" spans="1:13" x14ac:dyDescent="0.35">
      <c r="A66" s="107">
        <v>1</v>
      </c>
      <c r="B66" s="107">
        <v>890000182</v>
      </c>
      <c r="C66" s="98" t="s">
        <v>410</v>
      </c>
      <c r="D66" s="98" t="s">
        <v>411</v>
      </c>
      <c r="E66" t="s">
        <v>16</v>
      </c>
      <c r="G66" t="s">
        <v>904</v>
      </c>
      <c r="H66" s="107">
        <v>2</v>
      </c>
      <c r="I66" s="229">
        <v>45069.603043981479</v>
      </c>
      <c r="J66" s="107">
        <v>8</v>
      </c>
      <c r="K66" s="162">
        <v>73500</v>
      </c>
      <c r="L66" s="107">
        <f>J66+1</f>
        <v>9</v>
      </c>
      <c r="M66" s="36">
        <f>K66*(L66/100)</f>
        <v>6615</v>
      </c>
    </row>
    <row r="67" spans="1:13" x14ac:dyDescent="0.35">
      <c r="A67" s="107">
        <v>1</v>
      </c>
      <c r="B67" s="237" t="s">
        <v>1195</v>
      </c>
      <c r="C67" s="141" t="s">
        <v>410</v>
      </c>
      <c r="D67" s="141" t="s">
        <v>15</v>
      </c>
      <c r="E67" s="139" t="s">
        <v>16</v>
      </c>
      <c r="G67" s="379" t="s">
        <v>904</v>
      </c>
      <c r="H67" s="237">
        <v>3</v>
      </c>
      <c r="I67" s="229">
        <v>45198.604965277802</v>
      </c>
      <c r="J67" s="107">
        <v>12</v>
      </c>
      <c r="K67" s="238">
        <v>105000</v>
      </c>
      <c r="L67" s="107">
        <f>J67+1</f>
        <v>13</v>
      </c>
      <c r="M67" s="36">
        <f>K67*(L67/100)</f>
        <v>13650</v>
      </c>
    </row>
    <row r="68" spans="1:13" x14ac:dyDescent="0.35">
      <c r="A68" s="107">
        <v>1</v>
      </c>
      <c r="B68" s="107" t="s">
        <v>2085</v>
      </c>
      <c r="C68" s="98" t="s">
        <v>410</v>
      </c>
      <c r="D68" s="98" t="s">
        <v>15</v>
      </c>
      <c r="E68" t="s">
        <v>1244</v>
      </c>
      <c r="F68" t="s">
        <v>1248</v>
      </c>
      <c r="G68" t="s">
        <v>6152</v>
      </c>
      <c r="H68" s="107">
        <v>1</v>
      </c>
      <c r="I68" s="229">
        <v>45379.761712962965</v>
      </c>
      <c r="J68" s="107">
        <v>6</v>
      </c>
      <c r="K68" s="159">
        <v>126000</v>
      </c>
      <c r="L68" s="107">
        <f>J68+1</f>
        <v>7</v>
      </c>
      <c r="M68" s="36">
        <f>K68*(L68/100)</f>
        <v>8820</v>
      </c>
    </row>
    <row r="69" spans="1:13" x14ac:dyDescent="0.35">
      <c r="A69" s="107">
        <v>1</v>
      </c>
      <c r="B69" s="107" t="s">
        <v>5423</v>
      </c>
      <c r="C69" t="s">
        <v>410</v>
      </c>
      <c r="D69" t="s">
        <v>188</v>
      </c>
      <c r="E69" t="s">
        <v>1244</v>
      </c>
      <c r="F69" t="s">
        <v>1248</v>
      </c>
      <c r="G69" t="s">
        <v>5424</v>
      </c>
      <c r="H69" s="107">
        <v>3</v>
      </c>
      <c r="I69" s="231">
        <v>45831.785891203705</v>
      </c>
      <c r="J69" s="107">
        <v>6</v>
      </c>
      <c r="K69" s="120">
        <v>110000</v>
      </c>
      <c r="L69" s="107">
        <f>J69+1</f>
        <v>7</v>
      </c>
      <c r="M69" s="36">
        <f>K69*(L69/100)</f>
        <v>7700.0000000000009</v>
      </c>
    </row>
    <row r="70" spans="1:13" x14ac:dyDescent="0.35">
      <c r="A70" s="107">
        <v>1</v>
      </c>
      <c r="B70" s="243" t="s">
        <v>3669</v>
      </c>
      <c r="C70" s="244" t="s">
        <v>410</v>
      </c>
      <c r="D70" s="244" t="s">
        <v>15</v>
      </c>
      <c r="E70" s="154" t="s">
        <v>1244</v>
      </c>
      <c r="F70" s="154" t="s">
        <v>1248</v>
      </c>
      <c r="G70" s="154" t="s">
        <v>3670</v>
      </c>
      <c r="H70" s="243">
        <v>1</v>
      </c>
      <c r="I70" s="229">
        <v>45612.633912037039</v>
      </c>
      <c r="J70" s="107">
        <v>6</v>
      </c>
      <c r="K70" s="159">
        <v>126000</v>
      </c>
      <c r="L70" s="107">
        <f>J70+1</f>
        <v>7</v>
      </c>
      <c r="M70" s="36">
        <f>K70*(L70/100)</f>
        <v>8820</v>
      </c>
    </row>
    <row r="71" spans="1:13" x14ac:dyDescent="0.35">
      <c r="A71" s="107">
        <v>1</v>
      </c>
      <c r="B71" s="107" t="s">
        <v>4563</v>
      </c>
      <c r="C71" s="98" t="s">
        <v>410</v>
      </c>
      <c r="D71" s="98" t="s">
        <v>188</v>
      </c>
      <c r="E71" t="s">
        <v>1244</v>
      </c>
      <c r="F71" t="s">
        <v>1248</v>
      </c>
      <c r="G71" s="378" t="s">
        <v>4564</v>
      </c>
      <c r="H71" s="107">
        <v>3</v>
      </c>
      <c r="I71" s="229">
        <v>45727.536076388889</v>
      </c>
      <c r="J71" s="107">
        <v>8</v>
      </c>
      <c r="K71" s="247">
        <v>55000</v>
      </c>
      <c r="L71" s="107">
        <f>J71+1</f>
        <v>9</v>
      </c>
      <c r="M71" s="36">
        <f>K71*(L71/100)</f>
        <v>4950</v>
      </c>
    </row>
    <row r="72" spans="1:13" x14ac:dyDescent="0.35">
      <c r="A72" s="107">
        <v>1</v>
      </c>
      <c r="B72" s="243" t="s">
        <v>2941</v>
      </c>
      <c r="C72" s="244" t="s">
        <v>410</v>
      </c>
      <c r="D72" s="244" t="s">
        <v>15</v>
      </c>
      <c r="E72" s="154" t="s">
        <v>1244</v>
      </c>
      <c r="F72" s="154" t="s">
        <v>1248</v>
      </c>
      <c r="G72" s="154" t="s">
        <v>2942</v>
      </c>
      <c r="H72" s="243">
        <v>1</v>
      </c>
      <c r="I72" s="229">
        <v>45524.648969907408</v>
      </c>
      <c r="J72" s="107">
        <v>7</v>
      </c>
      <c r="K72" s="162">
        <v>52500</v>
      </c>
      <c r="L72" s="107">
        <f>J72+1</f>
        <v>8</v>
      </c>
      <c r="M72" s="36">
        <f>K72*(L72/100)</f>
        <v>4200</v>
      </c>
    </row>
    <row r="73" spans="1:13" x14ac:dyDescent="0.35">
      <c r="A73" s="107">
        <v>1</v>
      </c>
      <c r="B73" s="243" t="s">
        <v>3757</v>
      </c>
      <c r="C73" s="244" t="s">
        <v>410</v>
      </c>
      <c r="D73" s="244" t="s">
        <v>15</v>
      </c>
      <c r="E73" s="154" t="s">
        <v>1244</v>
      </c>
      <c r="F73" s="154" t="s">
        <v>1248</v>
      </c>
      <c r="G73" s="377" t="s">
        <v>3758</v>
      </c>
      <c r="H73" s="243">
        <v>2</v>
      </c>
      <c r="I73" s="229">
        <v>45618.721030092594</v>
      </c>
      <c r="J73" s="107">
        <v>8</v>
      </c>
      <c r="K73" s="159">
        <v>57750</v>
      </c>
      <c r="L73" s="107">
        <f>J73+1</f>
        <v>9</v>
      </c>
      <c r="M73" s="36">
        <f>K73*(L73/100)</f>
        <v>5197.5</v>
      </c>
    </row>
    <row r="74" spans="1:13" x14ac:dyDescent="0.35">
      <c r="A74" s="107">
        <v>1</v>
      </c>
      <c r="B74" s="107" t="s">
        <v>5109</v>
      </c>
      <c r="C74" s="98" t="s">
        <v>410</v>
      </c>
      <c r="D74" s="98" t="s">
        <v>15</v>
      </c>
      <c r="E74" t="s">
        <v>1244</v>
      </c>
      <c r="F74" t="s">
        <v>1245</v>
      </c>
      <c r="G74" t="s">
        <v>5110</v>
      </c>
      <c r="H74" s="107">
        <v>1</v>
      </c>
      <c r="I74" s="229">
        <v>45798.669988425929</v>
      </c>
      <c r="J74" s="107">
        <v>12</v>
      </c>
      <c r="K74" s="159">
        <v>200000</v>
      </c>
      <c r="L74" s="107">
        <f>J74+1</f>
        <v>13</v>
      </c>
      <c r="M74" s="36">
        <f>K74*(L74/100)</f>
        <v>26000</v>
      </c>
    </row>
    <row r="75" spans="1:13" x14ac:dyDescent="0.35">
      <c r="A75" s="107">
        <v>1</v>
      </c>
      <c r="B75" s="243" t="s">
        <v>3067</v>
      </c>
      <c r="C75" s="244" t="s">
        <v>410</v>
      </c>
      <c r="D75" s="244" t="s">
        <v>15</v>
      </c>
      <c r="E75" s="154" t="s">
        <v>1244</v>
      </c>
      <c r="F75" s="154" t="s">
        <v>1245</v>
      </c>
      <c r="G75" s="154" t="s">
        <v>3068</v>
      </c>
      <c r="H75" s="243">
        <v>2</v>
      </c>
      <c r="I75" s="229">
        <v>45548.679386574076</v>
      </c>
      <c r="J75" s="107">
        <v>12</v>
      </c>
      <c r="K75" s="159">
        <v>136500</v>
      </c>
      <c r="L75" s="107">
        <f>J75+1</f>
        <v>13</v>
      </c>
      <c r="M75" s="36">
        <f>K75*(L75/100)</f>
        <v>17745</v>
      </c>
    </row>
    <row r="76" spans="1:13" x14ac:dyDescent="0.35">
      <c r="A76" s="107">
        <v>1</v>
      </c>
      <c r="B76" s="107">
        <v>880000861</v>
      </c>
      <c r="C76" s="98" t="s">
        <v>410</v>
      </c>
      <c r="D76" s="98" t="s">
        <v>381</v>
      </c>
      <c r="E76" t="s">
        <v>1244</v>
      </c>
      <c r="F76" t="s">
        <v>1245</v>
      </c>
      <c r="G76" t="s">
        <v>2157</v>
      </c>
      <c r="H76" s="107">
        <v>1</v>
      </c>
      <c r="I76" s="229">
        <v>45398.763854166667</v>
      </c>
      <c r="J76" s="107">
        <v>10</v>
      </c>
      <c r="K76" s="159">
        <v>136500</v>
      </c>
      <c r="L76" s="107">
        <f>J76+1</f>
        <v>11</v>
      </c>
      <c r="M76" s="36">
        <f>K76*(L76/100)</f>
        <v>15015</v>
      </c>
    </row>
    <row r="77" spans="1:13" x14ac:dyDescent="0.35">
      <c r="A77" s="107">
        <v>1</v>
      </c>
      <c r="B77" s="243" t="s">
        <v>5023</v>
      </c>
      <c r="C77" s="244" t="s">
        <v>410</v>
      </c>
      <c r="D77" s="244" t="s">
        <v>188</v>
      </c>
      <c r="E77" s="154" t="s">
        <v>1244</v>
      </c>
      <c r="F77" s="154" t="s">
        <v>1245</v>
      </c>
      <c r="G77" s="154" t="s">
        <v>5024</v>
      </c>
      <c r="H77" s="243">
        <v>3</v>
      </c>
      <c r="I77" s="229">
        <v>45771.535000000003</v>
      </c>
      <c r="J77" s="107">
        <v>12</v>
      </c>
      <c r="K77" s="159">
        <v>100000</v>
      </c>
      <c r="L77" s="107">
        <f>J77+1</f>
        <v>13</v>
      </c>
      <c r="M77" s="36">
        <f>K77*(L77/100)</f>
        <v>13000</v>
      </c>
    </row>
    <row r="78" spans="1:13" x14ac:dyDescent="0.35">
      <c r="A78" s="107">
        <v>1</v>
      </c>
      <c r="B78" s="107">
        <v>890000758</v>
      </c>
      <c r="C78" s="98" t="s">
        <v>410</v>
      </c>
      <c r="D78" s="98" t="s">
        <v>15</v>
      </c>
      <c r="E78" t="s">
        <v>1244</v>
      </c>
      <c r="F78" t="s">
        <v>1248</v>
      </c>
      <c r="G78" t="s">
        <v>2590</v>
      </c>
      <c r="H78" s="107">
        <v>1</v>
      </c>
      <c r="I78" s="229">
        <v>45476.657870370371</v>
      </c>
      <c r="J78" s="107">
        <v>9</v>
      </c>
      <c r="K78" s="159">
        <v>157500</v>
      </c>
      <c r="L78" s="107">
        <f>J78+1</f>
        <v>10</v>
      </c>
      <c r="M78" s="36">
        <f>K78*(L78/100)</f>
        <v>15750</v>
      </c>
    </row>
    <row r="79" spans="1:13" x14ac:dyDescent="0.35">
      <c r="A79" s="107">
        <v>1</v>
      </c>
      <c r="B79" s="243" t="s">
        <v>3700</v>
      </c>
      <c r="C79" s="244" t="s">
        <v>410</v>
      </c>
      <c r="D79" s="244" t="s">
        <v>15</v>
      </c>
      <c r="E79" s="154" t="s">
        <v>1244</v>
      </c>
      <c r="F79" s="154" t="s">
        <v>1248</v>
      </c>
      <c r="G79" s="154" t="s">
        <v>2590</v>
      </c>
      <c r="H79" s="243">
        <v>2</v>
      </c>
      <c r="I79" s="229">
        <v>45615.747812499998</v>
      </c>
      <c r="J79" s="107">
        <v>9</v>
      </c>
      <c r="K79" s="159">
        <v>157500</v>
      </c>
      <c r="L79" s="107">
        <f>J79+1</f>
        <v>10</v>
      </c>
      <c r="M79" s="36">
        <f>K79*(L79/100)</f>
        <v>15750</v>
      </c>
    </row>
    <row r="80" spans="1:13" x14ac:dyDescent="0.35">
      <c r="A80" s="107">
        <v>1</v>
      </c>
      <c r="B80" s="107" t="s">
        <v>5188</v>
      </c>
      <c r="C80" s="98" t="s">
        <v>410</v>
      </c>
      <c r="D80" s="98" t="s">
        <v>15</v>
      </c>
      <c r="E80" t="s">
        <v>1244</v>
      </c>
      <c r="F80" t="s">
        <v>1248</v>
      </c>
      <c r="G80" t="s">
        <v>5189</v>
      </c>
      <c r="H80" s="107">
        <v>3</v>
      </c>
      <c r="I80" s="229">
        <v>45791.79078703704</v>
      </c>
      <c r="J80" s="107">
        <v>9</v>
      </c>
      <c r="K80" s="159">
        <v>150000</v>
      </c>
      <c r="L80" s="107">
        <f>J80+1</f>
        <v>10</v>
      </c>
      <c r="M80" s="36">
        <f>K80*(L80/100)</f>
        <v>15000</v>
      </c>
    </row>
    <row r="81" spans="1:13" x14ac:dyDescent="0.35">
      <c r="A81" s="107">
        <v>1</v>
      </c>
      <c r="B81" s="107">
        <v>880000225</v>
      </c>
      <c r="C81" s="98" t="s">
        <v>410</v>
      </c>
      <c r="D81" s="98" t="s">
        <v>15</v>
      </c>
      <c r="E81" t="s">
        <v>16</v>
      </c>
      <c r="G81" t="s">
        <v>782</v>
      </c>
      <c r="H81" s="107">
        <v>1</v>
      </c>
      <c r="I81" s="229">
        <v>45027.616909722223</v>
      </c>
      <c r="J81" s="107">
        <v>6</v>
      </c>
      <c r="K81" s="159">
        <v>105000</v>
      </c>
      <c r="L81" s="107">
        <f>J81+1</f>
        <v>7</v>
      </c>
      <c r="M81" s="36">
        <f>K81*(L81/100)</f>
        <v>7350.0000000000009</v>
      </c>
    </row>
    <row r="82" spans="1:13" x14ac:dyDescent="0.35">
      <c r="A82" s="107">
        <v>1</v>
      </c>
      <c r="B82" s="107">
        <v>880000406</v>
      </c>
      <c r="C82" s="98" t="s">
        <v>410</v>
      </c>
      <c r="D82" s="98" t="s">
        <v>52</v>
      </c>
      <c r="E82" t="s">
        <v>53</v>
      </c>
      <c r="G82" t="s">
        <v>782</v>
      </c>
      <c r="H82" s="107">
        <v>2</v>
      </c>
      <c r="I82" s="229">
        <v>45126.509409722225</v>
      </c>
      <c r="J82" s="107">
        <v>12</v>
      </c>
      <c r="K82" s="159">
        <v>157500</v>
      </c>
      <c r="L82" s="107">
        <f>J82+1</f>
        <v>13</v>
      </c>
      <c r="M82" s="36">
        <f>K82*(L82/100)</f>
        <v>20475</v>
      </c>
    </row>
    <row r="83" spans="1:13" x14ac:dyDescent="0.35">
      <c r="A83" s="107">
        <v>1</v>
      </c>
      <c r="B83" s="107" t="s">
        <v>5228</v>
      </c>
      <c r="C83" s="98" t="s">
        <v>2742</v>
      </c>
      <c r="D83" s="98" t="s">
        <v>15</v>
      </c>
      <c r="E83" t="s">
        <v>1244</v>
      </c>
      <c r="F83" t="s">
        <v>1248</v>
      </c>
      <c r="G83" t="s">
        <v>5229</v>
      </c>
      <c r="H83" s="107">
        <v>5</v>
      </c>
      <c r="I83" s="229">
        <v>45799.680335648147</v>
      </c>
      <c r="J83" s="107">
        <v>12</v>
      </c>
      <c r="K83" s="159">
        <v>150000</v>
      </c>
      <c r="L83" s="107">
        <f>J83+1</f>
        <v>13</v>
      </c>
      <c r="M83" s="36">
        <f>K83*(L83/100)</f>
        <v>19500</v>
      </c>
    </row>
    <row r="84" spans="1:13" x14ac:dyDescent="0.35">
      <c r="A84" s="107">
        <v>1</v>
      </c>
      <c r="B84" s="107">
        <v>890000864</v>
      </c>
      <c r="C84" s="98" t="s">
        <v>2742</v>
      </c>
      <c r="D84" s="98" t="s">
        <v>15</v>
      </c>
      <c r="E84" t="s">
        <v>1244</v>
      </c>
      <c r="F84" t="s">
        <v>1248</v>
      </c>
      <c r="G84" t="s">
        <v>559</v>
      </c>
      <c r="H84" s="107">
        <v>3</v>
      </c>
      <c r="I84" s="229">
        <v>45504.774594907409</v>
      </c>
      <c r="J84" s="107">
        <v>10</v>
      </c>
      <c r="K84" s="159">
        <v>105000</v>
      </c>
      <c r="L84" s="107">
        <f>J84+1</f>
        <v>11</v>
      </c>
      <c r="M84" s="36">
        <f>K84*(L84/100)</f>
        <v>11550</v>
      </c>
    </row>
    <row r="85" spans="1:13" x14ac:dyDescent="0.35">
      <c r="A85" s="107">
        <v>1</v>
      </c>
      <c r="B85" s="243" t="s">
        <v>3839</v>
      </c>
      <c r="C85" s="244" t="s">
        <v>2742</v>
      </c>
      <c r="D85" s="244" t="s">
        <v>15</v>
      </c>
      <c r="E85" s="154" t="s">
        <v>1244</v>
      </c>
      <c r="F85" s="154" t="s">
        <v>1248</v>
      </c>
      <c r="G85" s="154" t="s">
        <v>559</v>
      </c>
      <c r="H85" s="243">
        <v>4</v>
      </c>
      <c r="I85" s="229">
        <v>45625.548715277779</v>
      </c>
      <c r="J85" s="107">
        <v>12</v>
      </c>
      <c r="K85" s="159">
        <v>157500</v>
      </c>
      <c r="L85" s="107">
        <f>J85+1</f>
        <v>13</v>
      </c>
      <c r="M85" s="36">
        <f>K85*(L85/100)</f>
        <v>20475</v>
      </c>
    </row>
    <row r="86" spans="1:13" x14ac:dyDescent="0.35">
      <c r="A86" s="107">
        <v>1</v>
      </c>
      <c r="B86" s="243" t="s">
        <v>4156</v>
      </c>
      <c r="C86" s="244" t="s">
        <v>2742</v>
      </c>
      <c r="D86" s="244" t="s">
        <v>15</v>
      </c>
      <c r="E86" s="154" t="s">
        <v>1244</v>
      </c>
      <c r="F86" s="154" t="s">
        <v>1248</v>
      </c>
      <c r="G86" s="154" t="s">
        <v>4157</v>
      </c>
      <c r="H86" s="243">
        <v>1</v>
      </c>
      <c r="I86" s="229">
        <v>45688.633900462963</v>
      </c>
      <c r="J86" s="107">
        <v>6</v>
      </c>
      <c r="K86" s="159">
        <v>50000</v>
      </c>
      <c r="L86" s="107">
        <f>J86+1</f>
        <v>7</v>
      </c>
      <c r="M86" s="36">
        <f>K86*(L86/100)</f>
        <v>3500.0000000000005</v>
      </c>
    </row>
    <row r="87" spans="1:13" x14ac:dyDescent="0.35">
      <c r="A87" s="107">
        <v>1</v>
      </c>
      <c r="B87" s="243" t="s">
        <v>2773</v>
      </c>
      <c r="C87" s="244" t="s">
        <v>2742</v>
      </c>
      <c r="D87" s="244" t="s">
        <v>15</v>
      </c>
      <c r="E87" s="154" t="s">
        <v>1244</v>
      </c>
      <c r="F87" s="154" t="s">
        <v>1245</v>
      </c>
      <c r="G87" s="154" t="s">
        <v>2774</v>
      </c>
      <c r="H87" s="243">
        <v>1</v>
      </c>
      <c r="I87" s="229">
        <v>45506.750057870369</v>
      </c>
      <c r="J87" s="107">
        <v>24</v>
      </c>
      <c r="K87" s="162">
        <v>315000</v>
      </c>
      <c r="L87" s="107">
        <f>J87+1</f>
        <v>25</v>
      </c>
      <c r="M87" s="36">
        <f>K87*(L87/100)</f>
        <v>78750</v>
      </c>
    </row>
    <row r="88" spans="1:13" x14ac:dyDescent="0.35">
      <c r="A88" s="107">
        <v>1</v>
      </c>
      <c r="B88" s="107">
        <v>880000332</v>
      </c>
      <c r="C88" s="98" t="s">
        <v>359</v>
      </c>
      <c r="D88" s="98" t="s">
        <v>257</v>
      </c>
      <c r="E88" t="s">
        <v>53</v>
      </c>
      <c r="G88" t="s">
        <v>982</v>
      </c>
      <c r="H88" s="107">
        <v>1</v>
      </c>
      <c r="I88" s="229">
        <v>45085.492708333331</v>
      </c>
      <c r="J88" s="107">
        <v>8</v>
      </c>
      <c r="K88" s="159">
        <v>84000</v>
      </c>
      <c r="L88" s="107">
        <f>J88+1</f>
        <v>9</v>
      </c>
      <c r="M88" s="36">
        <f>K88*(L88/100)</f>
        <v>7560</v>
      </c>
    </row>
    <row r="89" spans="1:13" x14ac:dyDescent="0.35">
      <c r="A89" s="107">
        <v>1</v>
      </c>
      <c r="B89" s="107" t="s">
        <v>2529</v>
      </c>
      <c r="C89" s="98" t="s">
        <v>359</v>
      </c>
      <c r="D89" s="98" t="s">
        <v>169</v>
      </c>
      <c r="E89" t="s">
        <v>1250</v>
      </c>
      <c r="F89" t="s">
        <v>1248</v>
      </c>
      <c r="G89" t="s">
        <v>2530</v>
      </c>
      <c r="H89" s="107">
        <v>1</v>
      </c>
      <c r="I89" s="229">
        <v>45468.611284722225</v>
      </c>
      <c r="J89" s="107">
        <v>9</v>
      </c>
      <c r="K89" s="159">
        <v>105000</v>
      </c>
      <c r="L89" s="107">
        <f>J89+1</f>
        <v>10</v>
      </c>
      <c r="M89" s="36">
        <f>K89*(L89/100)</f>
        <v>10500</v>
      </c>
    </row>
    <row r="90" spans="1:13" x14ac:dyDescent="0.35">
      <c r="A90" s="107">
        <v>1</v>
      </c>
      <c r="B90" s="243" t="s">
        <v>4137</v>
      </c>
      <c r="C90" s="244" t="s">
        <v>359</v>
      </c>
      <c r="D90" s="244" t="s">
        <v>15</v>
      </c>
      <c r="E90" s="154" t="s">
        <v>1244</v>
      </c>
      <c r="F90" s="154" t="s">
        <v>1248</v>
      </c>
      <c r="G90" s="154" t="s">
        <v>4138</v>
      </c>
      <c r="H90" s="243">
        <v>2</v>
      </c>
      <c r="I90" s="229">
        <v>45681.726446759261</v>
      </c>
      <c r="J90" s="107">
        <v>10</v>
      </c>
      <c r="K90" s="159">
        <v>100000</v>
      </c>
      <c r="L90" s="107">
        <f>J90+1</f>
        <v>11</v>
      </c>
      <c r="M90" s="36">
        <f>K90*(L90/100)</f>
        <v>11000</v>
      </c>
    </row>
    <row r="91" spans="1:13" x14ac:dyDescent="0.35">
      <c r="A91" s="107">
        <v>1</v>
      </c>
      <c r="B91" s="107" t="s">
        <v>5894</v>
      </c>
      <c r="C91" t="s">
        <v>359</v>
      </c>
      <c r="D91" t="s">
        <v>15</v>
      </c>
      <c r="E91" t="s">
        <v>5832</v>
      </c>
      <c r="F91" t="s">
        <v>1248</v>
      </c>
      <c r="G91" t="s">
        <v>5895</v>
      </c>
      <c r="H91" s="107">
        <v>4</v>
      </c>
      <c r="I91" s="231">
        <v>45877.599120370367</v>
      </c>
      <c r="J91" s="107">
        <v>12</v>
      </c>
      <c r="K91" s="120">
        <v>300000</v>
      </c>
      <c r="L91" s="107">
        <f>J91*2+2</f>
        <v>26</v>
      </c>
      <c r="M91" s="36">
        <f>K91*(L91/100)</f>
        <v>78000</v>
      </c>
    </row>
    <row r="92" spans="1:13" x14ac:dyDescent="0.35">
      <c r="A92" s="107">
        <v>1</v>
      </c>
      <c r="B92" s="107">
        <v>890000049</v>
      </c>
      <c r="C92" s="98" t="s">
        <v>359</v>
      </c>
      <c r="D92" s="98" t="s">
        <v>116</v>
      </c>
      <c r="E92" t="s">
        <v>53</v>
      </c>
      <c r="G92" t="s">
        <v>455</v>
      </c>
      <c r="H92" s="129">
        <v>1</v>
      </c>
      <c r="I92" s="229">
        <v>44949.535439814812</v>
      </c>
      <c r="J92" s="107">
        <v>6</v>
      </c>
      <c r="K92" s="159">
        <v>105000</v>
      </c>
      <c r="L92" s="107">
        <f>J92+1</f>
        <v>7</v>
      </c>
      <c r="M92" s="36">
        <f>K92*(L92/100)</f>
        <v>7350.0000000000009</v>
      </c>
    </row>
    <row r="93" spans="1:13" x14ac:dyDescent="0.35">
      <c r="A93" s="107">
        <v>1</v>
      </c>
      <c r="B93" s="107" t="s">
        <v>1789</v>
      </c>
      <c r="C93" s="98" t="s">
        <v>359</v>
      </c>
      <c r="D93" s="98" t="s">
        <v>15</v>
      </c>
      <c r="E93" t="s">
        <v>1244</v>
      </c>
      <c r="F93" t="s">
        <v>1248</v>
      </c>
      <c r="G93" t="s">
        <v>1790</v>
      </c>
      <c r="H93" s="107">
        <v>2</v>
      </c>
      <c r="I93" s="229">
        <v>45341.549363425926</v>
      </c>
      <c r="J93" s="107">
        <v>12</v>
      </c>
      <c r="K93" s="159">
        <v>315000</v>
      </c>
      <c r="L93" s="107">
        <f>J93+1</f>
        <v>13</v>
      </c>
      <c r="M93" s="36">
        <f>K93*(L93/100)</f>
        <v>40950</v>
      </c>
    </row>
    <row r="94" spans="1:13" x14ac:dyDescent="0.35">
      <c r="A94" s="107">
        <v>1</v>
      </c>
      <c r="B94" s="243" t="s">
        <v>3427</v>
      </c>
      <c r="C94" s="244" t="s">
        <v>359</v>
      </c>
      <c r="D94" s="244" t="s">
        <v>52</v>
      </c>
      <c r="E94" s="154" t="s">
        <v>1250</v>
      </c>
      <c r="F94" s="154" t="s">
        <v>1248</v>
      </c>
      <c r="G94" s="154" t="s">
        <v>3428</v>
      </c>
      <c r="H94" s="243">
        <v>3</v>
      </c>
      <c r="I94" s="229">
        <v>45595.623564814814</v>
      </c>
      <c r="J94" s="107">
        <v>12</v>
      </c>
      <c r="K94" s="159">
        <v>315000</v>
      </c>
      <c r="L94" s="107">
        <f>J94+1</f>
        <v>13</v>
      </c>
      <c r="M94" s="36">
        <f>K94*(L94/100)</f>
        <v>40950</v>
      </c>
    </row>
    <row r="95" spans="1:13" x14ac:dyDescent="0.35">
      <c r="A95" s="107">
        <v>1</v>
      </c>
      <c r="B95" s="107">
        <v>880000108</v>
      </c>
      <c r="C95" s="98" t="s">
        <v>359</v>
      </c>
      <c r="D95" s="98" t="s">
        <v>257</v>
      </c>
      <c r="E95" t="s">
        <v>53</v>
      </c>
      <c r="G95" t="s">
        <v>484</v>
      </c>
      <c r="H95" s="129">
        <v>1</v>
      </c>
      <c r="I95" s="229">
        <v>44937.556527777779</v>
      </c>
      <c r="J95" s="107">
        <v>12</v>
      </c>
      <c r="K95" s="159">
        <v>105000</v>
      </c>
      <c r="L95" s="107">
        <f>J95+1</f>
        <v>13</v>
      </c>
      <c r="M95" s="36">
        <f>K95*(L95/100)</f>
        <v>13650</v>
      </c>
    </row>
    <row r="96" spans="1:13" x14ac:dyDescent="0.35">
      <c r="A96" s="107">
        <v>1</v>
      </c>
      <c r="B96" s="107">
        <v>880000370</v>
      </c>
      <c r="C96" s="98" t="s">
        <v>359</v>
      </c>
      <c r="D96" s="98" t="s">
        <v>257</v>
      </c>
      <c r="E96" t="s">
        <v>53</v>
      </c>
      <c r="G96" t="s">
        <v>484</v>
      </c>
      <c r="H96" s="107">
        <v>2</v>
      </c>
      <c r="I96" s="229">
        <v>45111.482638888891</v>
      </c>
      <c r="J96" s="107">
        <v>12</v>
      </c>
      <c r="K96" s="159">
        <v>126000</v>
      </c>
      <c r="L96" s="107">
        <f>J96+1</f>
        <v>13</v>
      </c>
      <c r="M96" s="36">
        <f>K96*(L96/100)</f>
        <v>16380</v>
      </c>
    </row>
    <row r="97" spans="1:13" x14ac:dyDescent="0.35">
      <c r="A97" s="107">
        <v>1</v>
      </c>
      <c r="B97" s="237" t="s">
        <v>1439</v>
      </c>
      <c r="C97" s="141" t="s">
        <v>359</v>
      </c>
      <c r="D97" s="141" t="s">
        <v>257</v>
      </c>
      <c r="E97" s="139" t="s">
        <v>1250</v>
      </c>
      <c r="F97" s="144" t="s">
        <v>1248</v>
      </c>
      <c r="G97" s="139" t="s">
        <v>484</v>
      </c>
      <c r="H97" s="237">
        <v>3</v>
      </c>
      <c r="I97" s="229">
        <v>45247.602696759299</v>
      </c>
      <c r="J97" s="107">
        <v>12</v>
      </c>
      <c r="K97" s="238">
        <v>147000</v>
      </c>
      <c r="L97" s="107">
        <f>J97+1</f>
        <v>13</v>
      </c>
      <c r="M97" s="36">
        <f>K97*(L97/100)</f>
        <v>19110</v>
      </c>
    </row>
    <row r="98" spans="1:13" x14ac:dyDescent="0.35">
      <c r="A98" s="107">
        <v>1</v>
      </c>
      <c r="B98" s="243" t="s">
        <v>3784</v>
      </c>
      <c r="C98" s="244" t="s">
        <v>359</v>
      </c>
      <c r="D98" s="244" t="s">
        <v>15</v>
      </c>
      <c r="E98" s="154" t="s">
        <v>1244</v>
      </c>
      <c r="F98" s="154" t="s">
        <v>1248</v>
      </c>
      <c r="G98" s="154" t="s">
        <v>3785</v>
      </c>
      <c r="H98" s="243">
        <v>5</v>
      </c>
      <c r="I98" s="229">
        <v>45622.757164351853</v>
      </c>
      <c r="J98" s="107">
        <v>12</v>
      </c>
      <c r="K98" s="159">
        <v>189000</v>
      </c>
      <c r="L98" s="107">
        <f>J98+1</f>
        <v>13</v>
      </c>
      <c r="M98" s="36">
        <f>K98*(L98/100)</f>
        <v>24570</v>
      </c>
    </row>
    <row r="99" spans="1:13" x14ac:dyDescent="0.35">
      <c r="A99" s="107">
        <v>1</v>
      </c>
      <c r="B99" s="107">
        <v>880001036</v>
      </c>
      <c r="C99" s="98" t="s">
        <v>359</v>
      </c>
      <c r="D99" s="98" t="s">
        <v>257</v>
      </c>
      <c r="E99" t="s">
        <v>1250</v>
      </c>
      <c r="F99" t="s">
        <v>1248</v>
      </c>
      <c r="G99" t="s">
        <v>2658</v>
      </c>
      <c r="H99" s="107">
        <v>4</v>
      </c>
      <c r="I99" s="229">
        <v>45491.735578703701</v>
      </c>
      <c r="J99" s="107">
        <v>12</v>
      </c>
      <c r="K99" s="159">
        <v>178500</v>
      </c>
      <c r="L99" s="107">
        <f>J99+1</f>
        <v>13</v>
      </c>
      <c r="M99" s="36">
        <f>K99*(L99/100)</f>
        <v>23205</v>
      </c>
    </row>
    <row r="100" spans="1:13" x14ac:dyDescent="0.35">
      <c r="A100" s="107">
        <v>1</v>
      </c>
      <c r="B100" s="107" t="s">
        <v>5531</v>
      </c>
      <c r="C100" t="s">
        <v>359</v>
      </c>
      <c r="D100" t="s">
        <v>257</v>
      </c>
      <c r="E100" t="s">
        <v>1250</v>
      </c>
      <c r="F100" t="s">
        <v>1248</v>
      </c>
      <c r="G100" t="s">
        <v>5532</v>
      </c>
      <c r="H100" s="107">
        <v>6</v>
      </c>
      <c r="I100" s="231">
        <v>45822.714224537034</v>
      </c>
      <c r="J100" s="107">
        <v>12</v>
      </c>
      <c r="K100" s="120">
        <v>150000</v>
      </c>
      <c r="L100" s="107">
        <f>J100+1</f>
        <v>13</v>
      </c>
      <c r="M100" s="36">
        <f>K100*(L100/100)</f>
        <v>19500</v>
      </c>
    </row>
    <row r="101" spans="1:13" x14ac:dyDescent="0.35">
      <c r="A101" s="107">
        <v>1</v>
      </c>
      <c r="B101" s="243" t="s">
        <v>2998</v>
      </c>
      <c r="C101" s="244" t="s">
        <v>359</v>
      </c>
      <c r="D101" s="244" t="s">
        <v>257</v>
      </c>
      <c r="E101" s="154" t="s">
        <v>1250</v>
      </c>
      <c r="F101" s="154" t="s">
        <v>1245</v>
      </c>
      <c r="G101" s="154" t="s">
        <v>2999</v>
      </c>
      <c r="H101" s="243">
        <v>1</v>
      </c>
      <c r="I101" s="229">
        <v>45535.533391203702</v>
      </c>
      <c r="J101" s="107">
        <v>12</v>
      </c>
      <c r="K101" s="162">
        <v>210000</v>
      </c>
      <c r="L101" s="107">
        <f>J101+1</f>
        <v>13</v>
      </c>
      <c r="M101" s="36">
        <f>K101*(L101/100)</f>
        <v>27300</v>
      </c>
    </row>
    <row r="102" spans="1:13" x14ac:dyDescent="0.35">
      <c r="A102" s="107">
        <v>1</v>
      </c>
      <c r="B102" s="243" t="s">
        <v>4884</v>
      </c>
      <c r="C102" s="244" t="s">
        <v>359</v>
      </c>
      <c r="D102" s="244" t="s">
        <v>257</v>
      </c>
      <c r="E102" s="154" t="s">
        <v>1250</v>
      </c>
      <c r="F102" s="154" t="s">
        <v>1245</v>
      </c>
      <c r="G102" s="154" t="s">
        <v>4885</v>
      </c>
      <c r="H102" s="243">
        <v>1</v>
      </c>
      <c r="I102" s="229">
        <v>45749.671423611115</v>
      </c>
      <c r="J102" s="107">
        <v>12</v>
      </c>
      <c r="K102" s="159">
        <v>200000</v>
      </c>
      <c r="L102" s="107">
        <f>J102+1</f>
        <v>13</v>
      </c>
      <c r="M102" s="36">
        <f>K102*(L102/100)</f>
        <v>26000</v>
      </c>
    </row>
    <row r="103" spans="1:13" x14ac:dyDescent="0.35">
      <c r="A103" s="107">
        <v>1</v>
      </c>
      <c r="B103" s="107" t="s">
        <v>2527</v>
      </c>
      <c r="C103" s="98" t="s">
        <v>359</v>
      </c>
      <c r="D103" s="98" t="s">
        <v>188</v>
      </c>
      <c r="E103" t="s">
        <v>1244</v>
      </c>
      <c r="F103" t="s">
        <v>1245</v>
      </c>
      <c r="G103" t="s">
        <v>2528</v>
      </c>
      <c r="H103" s="107">
        <v>1</v>
      </c>
      <c r="I103" s="229">
        <v>45468.561215277776</v>
      </c>
      <c r="J103" s="107">
        <v>6</v>
      </c>
      <c r="K103" s="159">
        <v>63000</v>
      </c>
      <c r="L103" s="107">
        <f>J103+1</f>
        <v>7</v>
      </c>
      <c r="M103" s="36">
        <f>K103*(L103/100)</f>
        <v>4410</v>
      </c>
    </row>
    <row r="104" spans="1:13" x14ac:dyDescent="0.35">
      <c r="A104" s="107">
        <v>1</v>
      </c>
      <c r="B104" s="107">
        <v>880000150</v>
      </c>
      <c r="C104" s="98" t="s">
        <v>359</v>
      </c>
      <c r="D104" s="98" t="s">
        <v>257</v>
      </c>
      <c r="E104" t="s">
        <v>53</v>
      </c>
      <c r="G104" t="s">
        <v>525</v>
      </c>
      <c r="H104" s="129">
        <v>1</v>
      </c>
      <c r="I104" s="229">
        <v>44980.506284722222</v>
      </c>
      <c r="J104" s="107">
        <v>6</v>
      </c>
      <c r="K104" s="159">
        <v>105000</v>
      </c>
      <c r="L104" s="107">
        <f>J104+1</f>
        <v>7</v>
      </c>
      <c r="M104" s="36">
        <f>K104*(L104/100)</f>
        <v>7350.0000000000009</v>
      </c>
    </row>
    <row r="105" spans="1:13" x14ac:dyDescent="0.35">
      <c r="A105" s="107">
        <v>1</v>
      </c>
      <c r="B105" s="107">
        <v>880000335</v>
      </c>
      <c r="C105" s="98" t="s">
        <v>359</v>
      </c>
      <c r="D105" s="98" t="s">
        <v>257</v>
      </c>
      <c r="E105" t="s">
        <v>53</v>
      </c>
      <c r="G105" t="s">
        <v>994</v>
      </c>
      <c r="H105" s="107">
        <v>2</v>
      </c>
      <c r="I105" s="229">
        <v>45087.496689814812</v>
      </c>
      <c r="J105" s="107">
        <v>7</v>
      </c>
      <c r="K105" s="159">
        <v>115500</v>
      </c>
      <c r="L105" s="107">
        <f>J105+1</f>
        <v>8</v>
      </c>
      <c r="M105" s="36">
        <f>K105*(L105/100)</f>
        <v>9240</v>
      </c>
    </row>
    <row r="106" spans="1:13" x14ac:dyDescent="0.35">
      <c r="A106" s="107">
        <v>1</v>
      </c>
      <c r="B106" s="237" t="s">
        <v>1200</v>
      </c>
      <c r="C106" s="141" t="s">
        <v>359</v>
      </c>
      <c r="D106" s="141" t="s">
        <v>257</v>
      </c>
      <c r="E106" s="139" t="s">
        <v>53</v>
      </c>
      <c r="G106" s="139" t="s">
        <v>994</v>
      </c>
      <c r="H106" s="237">
        <v>3</v>
      </c>
      <c r="I106" s="229">
        <v>45196.593275462998</v>
      </c>
      <c r="J106" s="107">
        <v>9</v>
      </c>
      <c r="K106" s="238">
        <v>147000</v>
      </c>
      <c r="L106" s="107">
        <f>J106+1</f>
        <v>10</v>
      </c>
      <c r="M106" s="36">
        <f>K106*(L106/100)</f>
        <v>14700</v>
      </c>
    </row>
    <row r="107" spans="1:13" x14ac:dyDescent="0.35">
      <c r="A107" s="107">
        <v>1</v>
      </c>
      <c r="B107" s="107" t="s">
        <v>2531</v>
      </c>
      <c r="C107" s="98" t="s">
        <v>359</v>
      </c>
      <c r="D107" s="98" t="s">
        <v>162</v>
      </c>
      <c r="E107" t="s">
        <v>1250</v>
      </c>
      <c r="F107" t="s">
        <v>1245</v>
      </c>
      <c r="G107" t="s">
        <v>2532</v>
      </c>
      <c r="H107" s="107">
        <v>5</v>
      </c>
      <c r="I107" s="229">
        <v>45468.611342592594</v>
      </c>
      <c r="J107" s="107">
        <v>12</v>
      </c>
      <c r="K107" s="159">
        <v>147000</v>
      </c>
      <c r="L107" s="107">
        <f>J107+1</f>
        <v>13</v>
      </c>
      <c r="M107" s="36">
        <f>K107*(L107/100)</f>
        <v>19110</v>
      </c>
    </row>
    <row r="108" spans="1:13" x14ac:dyDescent="0.35">
      <c r="A108" s="107">
        <v>1</v>
      </c>
      <c r="B108" s="243" t="s">
        <v>3615</v>
      </c>
      <c r="C108" s="244" t="s">
        <v>359</v>
      </c>
      <c r="D108" s="244" t="s">
        <v>116</v>
      </c>
      <c r="E108" s="154" t="s">
        <v>1250</v>
      </c>
      <c r="F108" s="154" t="s">
        <v>1245</v>
      </c>
      <c r="G108" t="s">
        <v>3616</v>
      </c>
      <c r="H108" s="243">
        <v>6</v>
      </c>
      <c r="I108" s="229">
        <v>45610.557488425926</v>
      </c>
      <c r="J108" s="107">
        <v>12</v>
      </c>
      <c r="K108" s="159">
        <v>147000</v>
      </c>
      <c r="L108" s="107">
        <f>J108+1</f>
        <v>13</v>
      </c>
      <c r="M108" s="36">
        <f>K108*(L108/100)</f>
        <v>19110</v>
      </c>
    </row>
    <row r="109" spans="1:13" x14ac:dyDescent="0.35">
      <c r="A109" s="107">
        <v>1</v>
      </c>
      <c r="B109" s="107" t="s">
        <v>1793</v>
      </c>
      <c r="C109" s="98" t="s">
        <v>359</v>
      </c>
      <c r="D109" s="98" t="s">
        <v>188</v>
      </c>
      <c r="E109" t="s">
        <v>1244</v>
      </c>
      <c r="F109" t="s">
        <v>1245</v>
      </c>
      <c r="G109" t="s">
        <v>1794</v>
      </c>
      <c r="H109" s="107">
        <v>4</v>
      </c>
      <c r="I109" s="229">
        <v>45330.597627314812</v>
      </c>
      <c r="J109" s="107">
        <v>9</v>
      </c>
      <c r="K109" s="159">
        <v>147000</v>
      </c>
      <c r="L109" s="107">
        <f>J109+1</f>
        <v>10</v>
      </c>
      <c r="M109" s="36">
        <f>K109*(L109/100)</f>
        <v>14700</v>
      </c>
    </row>
    <row r="110" spans="1:13" x14ac:dyDescent="0.35">
      <c r="A110" s="107">
        <v>1</v>
      </c>
      <c r="B110" s="107">
        <v>880001028</v>
      </c>
      <c r="C110" s="98" t="s">
        <v>359</v>
      </c>
      <c r="D110" s="98" t="s">
        <v>257</v>
      </c>
      <c r="E110" t="s">
        <v>1250</v>
      </c>
      <c r="F110" t="s">
        <v>1245</v>
      </c>
      <c r="G110" t="s">
        <v>2639</v>
      </c>
      <c r="H110" s="107">
        <v>2</v>
      </c>
      <c r="I110" s="229">
        <v>45486.6327662037</v>
      </c>
      <c r="J110" s="107">
        <v>12</v>
      </c>
      <c r="K110" s="159">
        <v>105000</v>
      </c>
      <c r="L110" s="107">
        <f>J110+1</f>
        <v>13</v>
      </c>
      <c r="M110" s="36">
        <f>K110*(L110/100)</f>
        <v>13650</v>
      </c>
    </row>
    <row r="111" spans="1:13" x14ac:dyDescent="0.35">
      <c r="A111" s="107">
        <v>1</v>
      </c>
      <c r="B111" s="243" t="s">
        <v>4905</v>
      </c>
      <c r="C111" s="244" t="s">
        <v>359</v>
      </c>
      <c r="D111" s="244" t="s">
        <v>257</v>
      </c>
      <c r="E111" s="154" t="s">
        <v>1250</v>
      </c>
      <c r="F111" s="154" t="s">
        <v>1245</v>
      </c>
      <c r="G111" s="154" t="s">
        <v>4906</v>
      </c>
      <c r="H111" s="243">
        <v>4</v>
      </c>
      <c r="I111" s="229">
        <v>45757.674571759257</v>
      </c>
      <c r="J111" s="107">
        <v>12</v>
      </c>
      <c r="K111" s="159">
        <v>120000</v>
      </c>
      <c r="L111" s="107">
        <f>J111+1</f>
        <v>13</v>
      </c>
      <c r="M111" s="36">
        <f>K111*(L111/100)</f>
        <v>15600</v>
      </c>
    </row>
    <row r="112" spans="1:13" x14ac:dyDescent="0.35">
      <c r="A112" s="107">
        <v>1</v>
      </c>
      <c r="B112" s="243" t="s">
        <v>3610</v>
      </c>
      <c r="C112" s="244" t="s">
        <v>359</v>
      </c>
      <c r="D112" s="244" t="s">
        <v>15</v>
      </c>
      <c r="E112" s="154" t="s">
        <v>1244</v>
      </c>
      <c r="F112" s="154" t="s">
        <v>1245</v>
      </c>
      <c r="G112" t="s">
        <v>3611</v>
      </c>
      <c r="H112" s="243">
        <v>3</v>
      </c>
      <c r="I112" s="229">
        <v>45609.777025462965</v>
      </c>
      <c r="J112" s="107">
        <v>12</v>
      </c>
      <c r="K112" s="159">
        <v>105000</v>
      </c>
      <c r="L112" s="107">
        <f>J112+1</f>
        <v>13</v>
      </c>
      <c r="M112" s="36">
        <f>K112*(L112/100)</f>
        <v>13650</v>
      </c>
    </row>
    <row r="113" spans="1:13" x14ac:dyDescent="0.35">
      <c r="A113" s="107">
        <v>1</v>
      </c>
      <c r="B113" s="107">
        <v>880000112</v>
      </c>
      <c r="C113" s="98" t="s">
        <v>359</v>
      </c>
      <c r="D113" s="98" t="s">
        <v>257</v>
      </c>
      <c r="E113" t="s">
        <v>53</v>
      </c>
      <c r="G113" t="s">
        <v>475</v>
      </c>
      <c r="H113" s="129">
        <v>1</v>
      </c>
      <c r="I113" s="229">
        <v>44939.575300925928</v>
      </c>
      <c r="J113" s="107">
        <v>9</v>
      </c>
      <c r="K113" s="159">
        <v>105000</v>
      </c>
      <c r="L113" s="107">
        <f>J113+1</f>
        <v>10</v>
      </c>
      <c r="M113" s="36">
        <f>K113*(L113/100)</f>
        <v>10500</v>
      </c>
    </row>
    <row r="114" spans="1:13" x14ac:dyDescent="0.35">
      <c r="A114" s="107">
        <v>1</v>
      </c>
      <c r="B114" s="243" t="s">
        <v>4911</v>
      </c>
      <c r="C114" s="244" t="s">
        <v>359</v>
      </c>
      <c r="D114" s="244" t="s">
        <v>257</v>
      </c>
      <c r="E114" s="154" t="s">
        <v>1250</v>
      </c>
      <c r="F114" s="154" t="s">
        <v>1248</v>
      </c>
      <c r="G114" s="154" t="s">
        <v>4912</v>
      </c>
      <c r="H114" s="243">
        <v>5</v>
      </c>
      <c r="I114" s="229">
        <v>45751.75209490741</v>
      </c>
      <c r="J114" s="107">
        <v>12</v>
      </c>
      <c r="K114" s="159">
        <v>270000</v>
      </c>
      <c r="L114" s="107">
        <f>J114+1</f>
        <v>13</v>
      </c>
      <c r="M114" s="36">
        <f>K114*(L114/100)</f>
        <v>35100</v>
      </c>
    </row>
    <row r="115" spans="1:13" x14ac:dyDescent="0.35">
      <c r="A115" s="107">
        <v>1</v>
      </c>
      <c r="B115" s="234">
        <v>880000466</v>
      </c>
      <c r="C115" s="235" t="s">
        <v>359</v>
      </c>
      <c r="D115" s="235" t="s">
        <v>257</v>
      </c>
      <c r="E115" s="133" t="s">
        <v>53</v>
      </c>
      <c r="G115" s="133" t="s">
        <v>1093</v>
      </c>
      <c r="H115" s="234">
        <v>2</v>
      </c>
      <c r="I115" s="229">
        <v>45153.469050925902</v>
      </c>
      <c r="J115" s="107">
        <v>12</v>
      </c>
      <c r="K115" s="236">
        <v>262500</v>
      </c>
      <c r="L115" s="107">
        <f>J115+1</f>
        <v>13</v>
      </c>
      <c r="M115" s="36">
        <f>K115*(L115/100)</f>
        <v>34125</v>
      </c>
    </row>
    <row r="116" spans="1:13" x14ac:dyDescent="0.35">
      <c r="A116" s="107">
        <v>1</v>
      </c>
      <c r="B116" s="237" t="s">
        <v>1703</v>
      </c>
      <c r="C116" s="141" t="s">
        <v>359</v>
      </c>
      <c r="D116" s="141" t="s">
        <v>257</v>
      </c>
      <c r="E116" s="139" t="s">
        <v>1250</v>
      </c>
      <c r="F116" s="139" t="s">
        <v>1248</v>
      </c>
      <c r="G116" s="139" t="s">
        <v>1704</v>
      </c>
      <c r="H116" s="237">
        <v>3</v>
      </c>
      <c r="I116" s="229">
        <v>45321.554803240702</v>
      </c>
      <c r="J116" s="107">
        <v>12</v>
      </c>
      <c r="K116" s="238">
        <v>262500</v>
      </c>
      <c r="L116" s="107">
        <f>J116+1</f>
        <v>13</v>
      </c>
      <c r="M116" s="36">
        <f>K116*(L116/100)</f>
        <v>34125</v>
      </c>
    </row>
    <row r="117" spans="1:13" x14ac:dyDescent="0.35">
      <c r="A117" s="107">
        <v>1</v>
      </c>
      <c r="B117" s="107">
        <v>880001055</v>
      </c>
      <c r="C117" s="98" t="s">
        <v>359</v>
      </c>
      <c r="D117" s="98" t="s">
        <v>257</v>
      </c>
      <c r="E117" t="s">
        <v>1250</v>
      </c>
      <c r="F117" t="s">
        <v>1248</v>
      </c>
      <c r="G117" s="139" t="s">
        <v>1704</v>
      </c>
      <c r="H117" s="107">
        <v>4</v>
      </c>
      <c r="I117" s="229">
        <v>45498.677986111114</v>
      </c>
      <c r="J117" s="107">
        <v>12</v>
      </c>
      <c r="K117" s="159">
        <v>283500</v>
      </c>
      <c r="L117" s="107">
        <f>J117+1</f>
        <v>13</v>
      </c>
      <c r="M117" s="36">
        <f>K117*(L117/100)</f>
        <v>36855</v>
      </c>
    </row>
    <row r="118" spans="1:13" x14ac:dyDescent="0.35">
      <c r="A118" s="107">
        <v>1</v>
      </c>
      <c r="B118" s="107">
        <v>880000227</v>
      </c>
      <c r="C118" s="98" t="s">
        <v>359</v>
      </c>
      <c r="D118" s="98" t="s">
        <v>257</v>
      </c>
      <c r="E118" t="s">
        <v>53</v>
      </c>
      <c r="G118" t="s">
        <v>730</v>
      </c>
      <c r="H118" s="107">
        <v>1</v>
      </c>
      <c r="I118" s="229">
        <v>45028.611203703702</v>
      </c>
      <c r="J118" s="107">
        <v>6</v>
      </c>
      <c r="K118" s="159">
        <v>105000</v>
      </c>
      <c r="L118" s="107">
        <f>J118+1</f>
        <v>7</v>
      </c>
      <c r="M118" s="36">
        <f>K118*(L118/100)</f>
        <v>7350.0000000000009</v>
      </c>
    </row>
    <row r="119" spans="1:13" x14ac:dyDescent="0.35">
      <c r="A119" s="107">
        <v>1</v>
      </c>
      <c r="B119" s="243" t="s">
        <v>3129</v>
      </c>
      <c r="C119" s="244" t="s">
        <v>359</v>
      </c>
      <c r="D119" s="244" t="s">
        <v>169</v>
      </c>
      <c r="E119" s="154" t="s">
        <v>1250</v>
      </c>
      <c r="F119" s="154" t="s">
        <v>1248</v>
      </c>
      <c r="G119" s="154" t="s">
        <v>3130</v>
      </c>
      <c r="H119" s="243">
        <v>1</v>
      </c>
      <c r="I119" s="229">
        <v>45560.728784722225</v>
      </c>
      <c r="J119" s="107">
        <v>12</v>
      </c>
      <c r="K119" s="159">
        <v>210000</v>
      </c>
      <c r="L119" s="107">
        <f>J119+1</f>
        <v>13</v>
      </c>
      <c r="M119" s="36">
        <f>K119*(L119/100)</f>
        <v>27300</v>
      </c>
    </row>
    <row r="120" spans="1:13" x14ac:dyDescent="0.35">
      <c r="A120" s="107">
        <v>1</v>
      </c>
      <c r="B120" s="243" t="s">
        <v>4465</v>
      </c>
      <c r="C120" s="244" t="s">
        <v>359</v>
      </c>
      <c r="D120" s="244" t="s">
        <v>169</v>
      </c>
      <c r="E120" s="154" t="s">
        <v>1250</v>
      </c>
      <c r="F120" s="154" t="s">
        <v>1248</v>
      </c>
      <c r="G120" s="154" t="s">
        <v>3130</v>
      </c>
      <c r="H120" s="243">
        <v>2</v>
      </c>
      <c r="I120" s="229">
        <v>45741.507789351854</v>
      </c>
      <c r="J120" s="107">
        <v>12</v>
      </c>
      <c r="K120" s="247">
        <v>220000</v>
      </c>
      <c r="L120" s="107">
        <f>J120+1</f>
        <v>13</v>
      </c>
      <c r="M120" s="36">
        <f>K120*(L120/100)</f>
        <v>28600</v>
      </c>
    </row>
    <row r="121" spans="1:13" x14ac:dyDescent="0.35">
      <c r="A121" s="107">
        <v>1</v>
      </c>
      <c r="B121" s="107">
        <v>880000275</v>
      </c>
      <c r="C121" s="98" t="s">
        <v>359</v>
      </c>
      <c r="D121" s="98" t="s">
        <v>257</v>
      </c>
      <c r="E121" t="s">
        <v>53</v>
      </c>
      <c r="G121" t="s">
        <v>798</v>
      </c>
      <c r="H121" s="107">
        <v>1</v>
      </c>
      <c r="I121" s="229">
        <v>45045.437094907407</v>
      </c>
      <c r="J121" s="107">
        <v>6</v>
      </c>
      <c r="K121" s="159">
        <v>52500</v>
      </c>
      <c r="L121" s="107">
        <f>J121+1</f>
        <v>7</v>
      </c>
      <c r="M121" s="36">
        <f>K121*(L121/100)</f>
        <v>3675.0000000000005</v>
      </c>
    </row>
    <row r="122" spans="1:13" x14ac:dyDescent="0.35">
      <c r="A122" s="107">
        <v>1</v>
      </c>
      <c r="B122" s="237" t="s">
        <v>1343</v>
      </c>
      <c r="C122" s="141" t="s">
        <v>359</v>
      </c>
      <c r="D122" s="141" t="s">
        <v>257</v>
      </c>
      <c r="E122" s="139" t="s">
        <v>1250</v>
      </c>
      <c r="F122" s="144" t="s">
        <v>1248</v>
      </c>
      <c r="G122" s="139" t="s">
        <v>1344</v>
      </c>
      <c r="H122" s="237">
        <v>2</v>
      </c>
      <c r="I122" s="229">
        <v>45236.594745370399</v>
      </c>
      <c r="J122" s="107">
        <v>7</v>
      </c>
      <c r="K122" s="238">
        <v>63000</v>
      </c>
      <c r="L122" s="107">
        <f>J122+1</f>
        <v>8</v>
      </c>
      <c r="M122" s="36">
        <f>K122*(L122/100)</f>
        <v>5040</v>
      </c>
    </row>
    <row r="123" spans="1:13" x14ac:dyDescent="0.35">
      <c r="A123" s="107">
        <v>1</v>
      </c>
      <c r="B123" s="107">
        <v>880000109</v>
      </c>
      <c r="C123" s="98" t="s">
        <v>359</v>
      </c>
      <c r="D123" s="98" t="s">
        <v>257</v>
      </c>
      <c r="E123" t="s">
        <v>53</v>
      </c>
      <c r="G123" s="378" t="s">
        <v>482</v>
      </c>
      <c r="H123" s="129">
        <v>1</v>
      </c>
      <c r="I123" s="229">
        <v>44938.594247685185</v>
      </c>
      <c r="J123" s="107">
        <v>9</v>
      </c>
      <c r="K123" s="159">
        <v>73500</v>
      </c>
      <c r="L123" s="107">
        <f>J123+1</f>
        <v>10</v>
      </c>
      <c r="M123" s="36">
        <f>K123*(L123/100)</f>
        <v>7350</v>
      </c>
    </row>
    <row r="124" spans="1:13" x14ac:dyDescent="0.35">
      <c r="A124" s="107">
        <v>1</v>
      </c>
      <c r="B124" s="107">
        <v>880000343</v>
      </c>
      <c r="C124" s="98" t="s">
        <v>359</v>
      </c>
      <c r="D124" s="98" t="s">
        <v>52</v>
      </c>
      <c r="E124" t="s">
        <v>53</v>
      </c>
      <c r="G124" s="378" t="s">
        <v>482</v>
      </c>
      <c r="H124" s="107">
        <v>2</v>
      </c>
      <c r="I124" s="229">
        <v>45091.671122685184</v>
      </c>
      <c r="J124" s="107">
        <v>9</v>
      </c>
      <c r="K124" s="159">
        <v>94500</v>
      </c>
      <c r="L124" s="107">
        <f>J124+1</f>
        <v>10</v>
      </c>
      <c r="M124" s="36">
        <f>K124*(L124/100)</f>
        <v>9450</v>
      </c>
    </row>
    <row r="125" spans="1:13" x14ac:dyDescent="0.35">
      <c r="A125" s="107">
        <v>1</v>
      </c>
      <c r="B125" s="237" t="s">
        <v>1438</v>
      </c>
      <c r="C125" s="141" t="s">
        <v>359</v>
      </c>
      <c r="D125" s="141" t="s">
        <v>52</v>
      </c>
      <c r="E125" s="139" t="s">
        <v>1250</v>
      </c>
      <c r="F125" s="144" t="s">
        <v>1245</v>
      </c>
      <c r="G125" s="379" t="s">
        <v>482</v>
      </c>
      <c r="H125" s="237">
        <v>3</v>
      </c>
      <c r="I125" s="229">
        <v>45247.601192129601</v>
      </c>
      <c r="J125" s="107">
        <v>12</v>
      </c>
      <c r="K125" s="238">
        <v>115500</v>
      </c>
      <c r="L125" s="107">
        <f>J125+1</f>
        <v>13</v>
      </c>
      <c r="M125" s="36">
        <f>K125*(L125/100)</f>
        <v>15015</v>
      </c>
    </row>
    <row r="126" spans="1:13" x14ac:dyDescent="0.35">
      <c r="A126" s="107">
        <v>1</v>
      </c>
      <c r="B126" s="243" t="s">
        <v>3101</v>
      </c>
      <c r="C126" s="244" t="s">
        <v>359</v>
      </c>
      <c r="D126" s="244" t="s">
        <v>257</v>
      </c>
      <c r="E126" s="154" t="s">
        <v>1250</v>
      </c>
      <c r="F126" s="154" t="s">
        <v>1245</v>
      </c>
      <c r="G126" s="377" t="s">
        <v>482</v>
      </c>
      <c r="H126" s="243">
        <v>4</v>
      </c>
      <c r="I126" s="229">
        <v>45554.679768518516</v>
      </c>
      <c r="J126" s="107">
        <v>12</v>
      </c>
      <c r="K126" s="159">
        <v>157500</v>
      </c>
      <c r="L126" s="107">
        <f>J126+1</f>
        <v>13</v>
      </c>
      <c r="M126" s="36">
        <f>K126*(L126/100)</f>
        <v>20475</v>
      </c>
    </row>
    <row r="127" spans="1:13" x14ac:dyDescent="0.35">
      <c r="A127" s="107">
        <v>1</v>
      </c>
      <c r="B127" s="107" t="s">
        <v>5772</v>
      </c>
      <c r="C127" t="s">
        <v>359</v>
      </c>
      <c r="D127" t="s">
        <v>257</v>
      </c>
      <c r="E127" t="s">
        <v>1250</v>
      </c>
      <c r="F127" t="s">
        <v>1245</v>
      </c>
      <c r="G127" s="378" t="s">
        <v>5773</v>
      </c>
      <c r="H127" s="107">
        <v>5</v>
      </c>
      <c r="I127" s="231">
        <v>45847.673263888886</v>
      </c>
      <c r="J127" s="107">
        <v>12</v>
      </c>
      <c r="K127" s="120">
        <v>150000</v>
      </c>
      <c r="L127" s="107">
        <f>J127+1</f>
        <v>13</v>
      </c>
      <c r="M127" s="36">
        <f>K127*(L127/100)</f>
        <v>19500</v>
      </c>
    </row>
    <row r="128" spans="1:13" x14ac:dyDescent="0.35">
      <c r="A128" s="107">
        <v>1</v>
      </c>
      <c r="B128" s="243" t="s">
        <v>4955</v>
      </c>
      <c r="C128" s="244" t="s">
        <v>359</v>
      </c>
      <c r="D128" s="244" t="s">
        <v>15</v>
      </c>
      <c r="E128" s="154" t="s">
        <v>1244</v>
      </c>
      <c r="F128" s="154" t="s">
        <v>1248</v>
      </c>
      <c r="G128" s="154" t="s">
        <v>4956</v>
      </c>
      <c r="H128" s="243">
        <v>1</v>
      </c>
      <c r="I128" s="229">
        <v>45770.639803240738</v>
      </c>
      <c r="J128" s="107">
        <v>12</v>
      </c>
      <c r="K128" s="159">
        <v>200000</v>
      </c>
      <c r="L128" s="107">
        <f>J128+1</f>
        <v>13</v>
      </c>
      <c r="M128" s="36">
        <f>K128*(L128/100)</f>
        <v>26000</v>
      </c>
    </row>
    <row r="129" spans="1:13" x14ac:dyDescent="0.35">
      <c r="A129" s="107">
        <v>1</v>
      </c>
      <c r="B129" s="243" t="s">
        <v>3110</v>
      </c>
      <c r="C129" s="244" t="s">
        <v>359</v>
      </c>
      <c r="D129" s="244" t="s">
        <v>257</v>
      </c>
      <c r="E129" s="154" t="s">
        <v>1250</v>
      </c>
      <c r="F129" s="154" t="s">
        <v>1245</v>
      </c>
      <c r="G129" s="154" t="s">
        <v>3111</v>
      </c>
      <c r="H129" s="243">
        <v>1</v>
      </c>
      <c r="I129" s="229">
        <v>45555.76458333333</v>
      </c>
      <c r="J129" s="107">
        <v>12</v>
      </c>
      <c r="K129" s="159">
        <v>105000</v>
      </c>
      <c r="L129" s="107">
        <f>J129+1</f>
        <v>13</v>
      </c>
      <c r="M129" s="36">
        <f>K129*(L129/100)</f>
        <v>13650</v>
      </c>
    </row>
    <row r="130" spans="1:13" x14ac:dyDescent="0.35">
      <c r="A130" s="107">
        <v>1</v>
      </c>
      <c r="B130" s="107" t="s">
        <v>4389</v>
      </c>
      <c r="C130" s="98" t="s">
        <v>359</v>
      </c>
      <c r="D130" s="98" t="s">
        <v>257</v>
      </c>
      <c r="E130" t="s">
        <v>1250</v>
      </c>
      <c r="F130" t="s">
        <v>1245</v>
      </c>
      <c r="G130" t="s">
        <v>3111</v>
      </c>
      <c r="H130" s="107">
        <v>2</v>
      </c>
      <c r="I130" s="229">
        <v>45721.612511574072</v>
      </c>
      <c r="J130" s="107">
        <v>12</v>
      </c>
      <c r="K130" s="247">
        <v>130000</v>
      </c>
      <c r="L130" s="107">
        <f>J130+1</f>
        <v>13</v>
      </c>
      <c r="M130" s="36">
        <f>K130*(L130/100)</f>
        <v>16900</v>
      </c>
    </row>
    <row r="131" spans="1:13" x14ac:dyDescent="0.35">
      <c r="A131" s="107">
        <v>1</v>
      </c>
      <c r="B131" s="107" t="s">
        <v>358</v>
      </c>
      <c r="C131" s="98" t="s">
        <v>359</v>
      </c>
      <c r="D131" s="98" t="s">
        <v>188</v>
      </c>
      <c r="E131" t="s">
        <v>16</v>
      </c>
      <c r="G131" t="s">
        <v>361</v>
      </c>
      <c r="H131" s="107">
        <v>1</v>
      </c>
      <c r="I131" s="229">
        <v>44904.515057870369</v>
      </c>
      <c r="J131" s="107">
        <v>6</v>
      </c>
      <c r="K131" s="159">
        <v>105000</v>
      </c>
      <c r="L131" s="107">
        <f>J131+1</f>
        <v>7</v>
      </c>
      <c r="M131" s="36">
        <f>K131*(L131/100)</f>
        <v>7350.0000000000009</v>
      </c>
    </row>
    <row r="132" spans="1:13" x14ac:dyDescent="0.35">
      <c r="A132" s="107">
        <v>1</v>
      </c>
      <c r="B132" s="107">
        <v>880000284</v>
      </c>
      <c r="C132" s="98" t="s">
        <v>359</v>
      </c>
      <c r="D132" s="98" t="s">
        <v>188</v>
      </c>
      <c r="E132" t="s">
        <v>16</v>
      </c>
      <c r="G132" t="s">
        <v>361</v>
      </c>
      <c r="H132" s="107">
        <v>2</v>
      </c>
      <c r="I132" s="229">
        <v>45051.585775462961</v>
      </c>
      <c r="J132" s="107">
        <v>6</v>
      </c>
      <c r="K132" s="162">
        <v>126000</v>
      </c>
      <c r="L132" s="107">
        <f>J132+1</f>
        <v>7</v>
      </c>
      <c r="M132" s="36">
        <f>K132*(L132/100)</f>
        <v>8820</v>
      </c>
    </row>
    <row r="133" spans="1:13" x14ac:dyDescent="0.35">
      <c r="A133" s="107">
        <v>1</v>
      </c>
      <c r="B133" s="107" t="s">
        <v>2378</v>
      </c>
      <c r="C133" s="98" t="s">
        <v>359</v>
      </c>
      <c r="D133" s="98" t="s">
        <v>257</v>
      </c>
      <c r="E133" t="s">
        <v>1250</v>
      </c>
      <c r="F133" t="s">
        <v>1248</v>
      </c>
      <c r="G133" t="s">
        <v>2379</v>
      </c>
      <c r="H133" s="107">
        <v>5</v>
      </c>
      <c r="I133" s="229">
        <v>45450.817384259259</v>
      </c>
      <c r="J133" s="107">
        <v>12</v>
      </c>
      <c r="K133" s="159">
        <v>147000</v>
      </c>
      <c r="L133" s="107">
        <f>J133+1</f>
        <v>13</v>
      </c>
      <c r="M133" s="36">
        <f>K133*(L133/100)</f>
        <v>19110</v>
      </c>
    </row>
    <row r="134" spans="1:13" x14ac:dyDescent="0.35">
      <c r="A134" s="107">
        <v>1</v>
      </c>
      <c r="B134" s="234">
        <v>880000480</v>
      </c>
      <c r="C134" s="235" t="s">
        <v>359</v>
      </c>
      <c r="D134" s="235" t="s">
        <v>257</v>
      </c>
      <c r="E134" s="133" t="s">
        <v>53</v>
      </c>
      <c r="G134" s="133" t="s">
        <v>1117</v>
      </c>
      <c r="H134" s="234">
        <v>3</v>
      </c>
      <c r="I134" s="229">
        <v>45161.565740740698</v>
      </c>
      <c r="J134" s="107">
        <v>6</v>
      </c>
      <c r="K134" s="236">
        <v>147000</v>
      </c>
      <c r="L134" s="107">
        <f>J134+1</f>
        <v>7</v>
      </c>
      <c r="M134" s="36">
        <f>K134*(L134/100)</f>
        <v>10290.000000000002</v>
      </c>
    </row>
    <row r="135" spans="1:13" x14ac:dyDescent="0.35">
      <c r="A135" s="107">
        <v>1</v>
      </c>
      <c r="B135" s="237" t="s">
        <v>1680</v>
      </c>
      <c r="C135" s="141" t="s">
        <v>359</v>
      </c>
      <c r="D135" s="141" t="s">
        <v>257</v>
      </c>
      <c r="E135" s="139" t="s">
        <v>1250</v>
      </c>
      <c r="F135" s="139" t="s">
        <v>1248</v>
      </c>
      <c r="G135" s="139" t="s">
        <v>1117</v>
      </c>
      <c r="H135" s="237">
        <v>4</v>
      </c>
      <c r="I135" s="229">
        <v>45316.564907407403</v>
      </c>
      <c r="J135" s="107">
        <v>6</v>
      </c>
      <c r="K135" s="238">
        <v>147000</v>
      </c>
      <c r="L135" s="107">
        <f>J135+1</f>
        <v>7</v>
      </c>
      <c r="M135" s="36">
        <f>K135*(L135/100)</f>
        <v>10290.000000000002</v>
      </c>
    </row>
    <row r="136" spans="1:13" x14ac:dyDescent="0.35">
      <c r="A136" s="107">
        <v>1</v>
      </c>
      <c r="B136" s="243" t="s">
        <v>3761</v>
      </c>
      <c r="C136" s="244" t="s">
        <v>359</v>
      </c>
      <c r="D136" s="244" t="s">
        <v>257</v>
      </c>
      <c r="E136" s="154" t="s">
        <v>1250</v>
      </c>
      <c r="F136" s="154" t="s">
        <v>1248</v>
      </c>
      <c r="G136" s="154" t="s">
        <v>1117</v>
      </c>
      <c r="H136" s="243">
        <v>6</v>
      </c>
      <c r="I136" s="229">
        <v>45618.742812500001</v>
      </c>
      <c r="J136" s="107">
        <v>12</v>
      </c>
      <c r="K136" s="159">
        <v>168000</v>
      </c>
      <c r="L136" s="107">
        <f>J136+1</f>
        <v>13</v>
      </c>
      <c r="M136" s="36">
        <f>K136*(L136/100)</f>
        <v>21840</v>
      </c>
    </row>
    <row r="137" spans="1:13" x14ac:dyDescent="0.35">
      <c r="A137" s="107">
        <v>1</v>
      </c>
      <c r="B137" s="107" t="s">
        <v>4472</v>
      </c>
      <c r="C137" s="98" t="s">
        <v>359</v>
      </c>
      <c r="D137" s="98" t="s">
        <v>15</v>
      </c>
      <c r="E137" t="s">
        <v>1244</v>
      </c>
      <c r="F137" t="s">
        <v>1248</v>
      </c>
      <c r="G137" t="s">
        <v>4473</v>
      </c>
      <c r="H137" s="107">
        <v>2</v>
      </c>
      <c r="I137" s="229">
        <v>45742.523541666669</v>
      </c>
      <c r="J137" s="107">
        <v>9</v>
      </c>
      <c r="K137" s="247">
        <v>90000</v>
      </c>
      <c r="L137" s="107">
        <f>J137+1</f>
        <v>10</v>
      </c>
      <c r="M137" s="36">
        <f>K137*(L137/100)</f>
        <v>9000</v>
      </c>
    </row>
    <row r="138" spans="1:13" x14ac:dyDescent="0.35">
      <c r="A138" s="107">
        <v>1</v>
      </c>
      <c r="B138" s="131" t="s">
        <v>6079</v>
      </c>
      <c r="C138" s="131" t="s">
        <v>359</v>
      </c>
      <c r="D138" s="131" t="s">
        <v>257</v>
      </c>
      <c r="E138" s="131" t="s">
        <v>5832</v>
      </c>
      <c r="F138" s="131" t="s">
        <v>1248</v>
      </c>
      <c r="G138" s="131" t="s">
        <v>6080</v>
      </c>
      <c r="H138" s="107">
        <v>3</v>
      </c>
      <c r="I138" s="231">
        <v>45905.566400462965</v>
      </c>
      <c r="J138" s="107">
        <v>9</v>
      </c>
      <c r="K138" s="222">
        <v>90000</v>
      </c>
      <c r="L138" s="107">
        <f>J138*2+2</f>
        <v>20</v>
      </c>
      <c r="M138" s="36">
        <f>K138*(L138/100)</f>
        <v>18000</v>
      </c>
    </row>
    <row r="139" spans="1:13" x14ac:dyDescent="0.35">
      <c r="A139" s="107">
        <v>1</v>
      </c>
      <c r="B139" s="243" t="s">
        <v>3691</v>
      </c>
      <c r="C139" s="244" t="s">
        <v>359</v>
      </c>
      <c r="D139" s="244" t="s">
        <v>162</v>
      </c>
      <c r="E139" s="154" t="s">
        <v>1250</v>
      </c>
      <c r="F139" s="154" t="s">
        <v>1248</v>
      </c>
      <c r="G139" s="154" t="s">
        <v>3692</v>
      </c>
      <c r="H139" s="243">
        <v>1</v>
      </c>
      <c r="I139" s="229">
        <v>45615.583148148151</v>
      </c>
      <c r="J139" s="107">
        <v>6</v>
      </c>
      <c r="K139" s="159">
        <v>73500</v>
      </c>
      <c r="L139" s="107">
        <f>J139+1</f>
        <v>7</v>
      </c>
      <c r="M139" s="36">
        <f>K139*(L139/100)</f>
        <v>5145.0000000000009</v>
      </c>
    </row>
    <row r="140" spans="1:13" x14ac:dyDescent="0.35">
      <c r="A140" s="107">
        <v>1</v>
      </c>
      <c r="B140" s="107" t="s">
        <v>4391</v>
      </c>
      <c r="C140" s="98" t="s">
        <v>359</v>
      </c>
      <c r="D140" s="98" t="s">
        <v>257</v>
      </c>
      <c r="E140" t="s">
        <v>1250</v>
      </c>
      <c r="F140" t="s">
        <v>1245</v>
      </c>
      <c r="G140" t="s">
        <v>4392</v>
      </c>
      <c r="H140" s="107">
        <v>1</v>
      </c>
      <c r="I140" s="229">
        <v>45722.592094907406</v>
      </c>
      <c r="J140" s="107">
        <v>12</v>
      </c>
      <c r="K140" s="247">
        <v>200000</v>
      </c>
      <c r="L140" s="107">
        <f>J140+1</f>
        <v>13</v>
      </c>
      <c r="M140" s="36">
        <f>K140*(L140/100)</f>
        <v>26000</v>
      </c>
    </row>
    <row r="141" spans="1:13" x14ac:dyDescent="0.35">
      <c r="A141" s="107">
        <v>1</v>
      </c>
      <c r="B141" s="237" t="s">
        <v>1326</v>
      </c>
      <c r="C141" s="141" t="s">
        <v>359</v>
      </c>
      <c r="D141" s="141" t="s">
        <v>257</v>
      </c>
      <c r="E141" s="139" t="s">
        <v>1250</v>
      </c>
      <c r="F141" s="144" t="s">
        <v>1248</v>
      </c>
      <c r="G141" s="139" t="s">
        <v>1327</v>
      </c>
      <c r="H141" s="237">
        <v>2</v>
      </c>
      <c r="I141" s="229">
        <v>45232.634166666699</v>
      </c>
      <c r="J141" s="107">
        <v>10</v>
      </c>
      <c r="K141" s="238">
        <v>105000</v>
      </c>
      <c r="L141" s="107">
        <f>J141+1</f>
        <v>11</v>
      </c>
      <c r="M141" s="36">
        <f>K141*(L141/100)</f>
        <v>11550</v>
      </c>
    </row>
    <row r="142" spans="1:13" x14ac:dyDescent="0.35">
      <c r="A142" s="107">
        <v>1</v>
      </c>
      <c r="B142" s="243" t="s">
        <v>3118</v>
      </c>
      <c r="C142" s="244" t="s">
        <v>1590</v>
      </c>
      <c r="D142" s="244" t="s">
        <v>1095</v>
      </c>
      <c r="E142" s="154" t="s">
        <v>1244</v>
      </c>
      <c r="F142" s="154" t="s">
        <v>1248</v>
      </c>
      <c r="G142" s="154" t="s">
        <v>3119</v>
      </c>
      <c r="H142" s="243">
        <v>1</v>
      </c>
      <c r="I142" s="229">
        <v>45559.568518518521</v>
      </c>
      <c r="J142" s="107">
        <v>10</v>
      </c>
      <c r="K142" s="159">
        <v>52500</v>
      </c>
      <c r="L142" s="107">
        <f>J142+1</f>
        <v>11</v>
      </c>
      <c r="M142" s="36">
        <f>K142*(L142/100)</f>
        <v>5775</v>
      </c>
    </row>
    <row r="143" spans="1:13" x14ac:dyDescent="0.35">
      <c r="A143" s="107">
        <v>1</v>
      </c>
      <c r="B143" s="107" t="s">
        <v>4679</v>
      </c>
      <c r="C143" s="98" t="s">
        <v>1590</v>
      </c>
      <c r="D143" s="98" t="s">
        <v>248</v>
      </c>
      <c r="E143" s="154" t="s">
        <v>1250</v>
      </c>
      <c r="F143" t="s">
        <v>1248</v>
      </c>
      <c r="G143" t="s">
        <v>4680</v>
      </c>
      <c r="H143" s="107">
        <v>2</v>
      </c>
      <c r="I143" s="229">
        <v>45741.687465277777</v>
      </c>
      <c r="J143" s="107">
        <v>11</v>
      </c>
      <c r="K143" s="247">
        <v>60000</v>
      </c>
      <c r="L143" s="107">
        <f>J143+1</f>
        <v>12</v>
      </c>
      <c r="M143" s="36">
        <f>K143*(L143/100)</f>
        <v>7200</v>
      </c>
    </row>
    <row r="144" spans="1:13" x14ac:dyDescent="0.35">
      <c r="A144" s="107">
        <v>1</v>
      </c>
      <c r="B144" s="107">
        <v>880000821</v>
      </c>
      <c r="C144" s="98" t="s">
        <v>1590</v>
      </c>
      <c r="D144" s="98" t="s">
        <v>15</v>
      </c>
      <c r="E144" t="s">
        <v>1244</v>
      </c>
      <c r="F144" t="s">
        <v>1245</v>
      </c>
      <c r="G144" t="s">
        <v>2104</v>
      </c>
      <c r="H144" s="107">
        <v>2</v>
      </c>
      <c r="I144" s="229">
        <v>45385.668900462966</v>
      </c>
      <c r="J144" s="107">
        <v>8</v>
      </c>
      <c r="K144" s="159">
        <v>210000</v>
      </c>
      <c r="L144" s="107">
        <f>J144+1</f>
        <v>9</v>
      </c>
      <c r="M144" s="36">
        <f>K144*(L144/100)</f>
        <v>18900</v>
      </c>
    </row>
    <row r="145" spans="1:13" x14ac:dyDescent="0.35">
      <c r="A145" s="107">
        <v>1</v>
      </c>
      <c r="B145" s="237" t="s">
        <v>1589</v>
      </c>
      <c r="C145" s="141" t="s">
        <v>1590</v>
      </c>
      <c r="D145" s="141" t="s">
        <v>411</v>
      </c>
      <c r="E145" s="139" t="s">
        <v>1244</v>
      </c>
      <c r="F145" s="139" t="s">
        <v>1245</v>
      </c>
      <c r="G145" s="139" t="s">
        <v>1591</v>
      </c>
      <c r="H145" s="237">
        <v>1</v>
      </c>
      <c r="I145" s="229">
        <v>45276.421701388899</v>
      </c>
      <c r="J145" s="107">
        <v>8</v>
      </c>
      <c r="K145" s="238">
        <v>210000</v>
      </c>
      <c r="L145" s="107">
        <f>J145+1</f>
        <v>9</v>
      </c>
      <c r="M145" s="36">
        <f>K145*(L145/100)</f>
        <v>18900</v>
      </c>
    </row>
    <row r="146" spans="1:13" x14ac:dyDescent="0.35">
      <c r="A146" s="107">
        <v>1</v>
      </c>
      <c r="B146" s="243" t="s">
        <v>3462</v>
      </c>
      <c r="C146" s="244" t="s">
        <v>1590</v>
      </c>
      <c r="D146" s="244" t="s">
        <v>188</v>
      </c>
      <c r="E146" s="154" t="s">
        <v>1244</v>
      </c>
      <c r="F146" s="154" t="s">
        <v>1245</v>
      </c>
      <c r="G146" s="154" t="s">
        <v>3463</v>
      </c>
      <c r="H146" s="243">
        <v>3</v>
      </c>
      <c r="I146" s="229">
        <v>45596.764120370368</v>
      </c>
      <c r="J146" s="107">
        <v>10</v>
      </c>
      <c r="K146" s="159">
        <v>262500</v>
      </c>
      <c r="L146" s="107">
        <f>J146+1</f>
        <v>11</v>
      </c>
      <c r="M146" s="36">
        <f>K146*(L146/100)</f>
        <v>28875</v>
      </c>
    </row>
    <row r="147" spans="1:13" x14ac:dyDescent="0.35">
      <c r="A147" s="107">
        <v>1</v>
      </c>
      <c r="B147" s="107" t="s">
        <v>4440</v>
      </c>
      <c r="C147" s="98" t="s">
        <v>1590</v>
      </c>
      <c r="D147" s="98" t="s">
        <v>582</v>
      </c>
      <c r="E147" t="s">
        <v>1244</v>
      </c>
      <c r="F147" t="s">
        <v>1245</v>
      </c>
      <c r="G147" t="s">
        <v>4441</v>
      </c>
      <c r="H147" s="107">
        <v>1</v>
      </c>
      <c r="I147" s="229">
        <v>45733.689027777778</v>
      </c>
      <c r="J147" s="107">
        <v>12</v>
      </c>
      <c r="K147" s="247">
        <v>200000</v>
      </c>
      <c r="L147" s="107">
        <f>J147+1</f>
        <v>13</v>
      </c>
      <c r="M147" s="36">
        <f>K147*(L147/100)</f>
        <v>26000</v>
      </c>
    </row>
    <row r="148" spans="1:13" x14ac:dyDescent="0.35">
      <c r="A148" s="107">
        <v>1</v>
      </c>
      <c r="B148" s="131" t="s">
        <v>6138</v>
      </c>
      <c r="C148" s="131" t="s">
        <v>1590</v>
      </c>
      <c r="D148" s="131" t="s">
        <v>169</v>
      </c>
      <c r="E148" s="131" t="s">
        <v>5832</v>
      </c>
      <c r="F148" s="131" t="s">
        <v>1245</v>
      </c>
      <c r="G148" s="131" t="s">
        <v>4441</v>
      </c>
      <c r="H148" s="107">
        <v>2</v>
      </c>
      <c r="I148" s="231">
        <v>45902.746689814812</v>
      </c>
      <c r="J148" s="107">
        <v>12</v>
      </c>
      <c r="K148" s="222">
        <v>220000</v>
      </c>
      <c r="L148" s="107">
        <f>J148*2+2</f>
        <v>26</v>
      </c>
      <c r="M148" s="36">
        <f>K148*(L148/100)</f>
        <v>57200</v>
      </c>
    </row>
    <row r="149" spans="1:13" x14ac:dyDescent="0.35">
      <c r="A149" s="107">
        <v>1</v>
      </c>
      <c r="B149" s="243" t="s">
        <v>3052</v>
      </c>
      <c r="C149" s="244" t="s">
        <v>1590</v>
      </c>
      <c r="D149" s="244" t="s">
        <v>188</v>
      </c>
      <c r="E149" s="154" t="s">
        <v>1244</v>
      </c>
      <c r="F149" s="154" t="s">
        <v>1248</v>
      </c>
      <c r="G149" s="154" t="s">
        <v>3053</v>
      </c>
      <c r="H149" s="243">
        <v>2</v>
      </c>
      <c r="I149" s="229">
        <v>45546.658715277779</v>
      </c>
      <c r="J149" s="107">
        <v>7</v>
      </c>
      <c r="K149" s="159">
        <v>73500</v>
      </c>
      <c r="L149" s="107">
        <f>J149+1</f>
        <v>8</v>
      </c>
      <c r="M149" s="36">
        <f>K149*(L149/100)</f>
        <v>5880</v>
      </c>
    </row>
    <row r="150" spans="1:13" x14ac:dyDescent="0.35">
      <c r="A150" s="107">
        <v>1</v>
      </c>
      <c r="B150" s="107" t="s">
        <v>2411</v>
      </c>
      <c r="C150" s="98" t="s">
        <v>1590</v>
      </c>
      <c r="D150" s="98" t="s">
        <v>15</v>
      </c>
      <c r="E150" t="s">
        <v>1244</v>
      </c>
      <c r="F150" t="s">
        <v>1248</v>
      </c>
      <c r="G150" t="s">
        <v>2412</v>
      </c>
      <c r="H150" s="107">
        <v>1</v>
      </c>
      <c r="I150" s="229">
        <v>45456.487974537034</v>
      </c>
      <c r="J150" s="107">
        <v>6</v>
      </c>
      <c r="K150" s="159">
        <v>52500</v>
      </c>
      <c r="L150" s="107">
        <f>J150+1</f>
        <v>7</v>
      </c>
      <c r="M150" s="36">
        <f>K150*(L150/100)</f>
        <v>3675.0000000000005</v>
      </c>
    </row>
    <row r="151" spans="1:13" x14ac:dyDescent="0.35">
      <c r="A151" s="107">
        <v>1</v>
      </c>
      <c r="B151" s="243" t="s">
        <v>4520</v>
      </c>
      <c r="C151" s="244" t="s">
        <v>1590</v>
      </c>
      <c r="D151" s="244" t="s">
        <v>188</v>
      </c>
      <c r="E151" s="154" t="s">
        <v>1244</v>
      </c>
      <c r="F151" s="154" t="s">
        <v>1248</v>
      </c>
      <c r="G151" s="154" t="s">
        <v>4521</v>
      </c>
      <c r="H151" s="243">
        <v>3</v>
      </c>
      <c r="I151" s="229">
        <v>45720.68677083333</v>
      </c>
      <c r="J151" s="107">
        <v>9</v>
      </c>
      <c r="K151" s="247">
        <v>70000</v>
      </c>
      <c r="L151" s="107">
        <f>J151+1</f>
        <v>10</v>
      </c>
      <c r="M151" s="36">
        <f>K151*(L151/100)</f>
        <v>7000</v>
      </c>
    </row>
    <row r="152" spans="1:13" x14ac:dyDescent="0.35">
      <c r="A152" s="107">
        <v>1</v>
      </c>
      <c r="B152" s="107" t="s">
        <v>5652</v>
      </c>
      <c r="C152" t="s">
        <v>557</v>
      </c>
      <c r="D152" t="s">
        <v>15</v>
      </c>
      <c r="E152" t="s">
        <v>1244</v>
      </c>
      <c r="F152" t="s">
        <v>1248</v>
      </c>
      <c r="G152" t="s">
        <v>5653</v>
      </c>
      <c r="H152" s="107">
        <v>2</v>
      </c>
      <c r="I152" s="231">
        <v>45841.628981481481</v>
      </c>
      <c r="J152" s="107">
        <v>5</v>
      </c>
      <c r="K152" s="120">
        <v>35000</v>
      </c>
      <c r="L152" s="107">
        <f>J152+1</f>
        <v>6</v>
      </c>
      <c r="M152" s="36">
        <f>K152*(L152/100)</f>
        <v>2100</v>
      </c>
    </row>
    <row r="153" spans="1:13" x14ac:dyDescent="0.35">
      <c r="A153" s="107">
        <v>1</v>
      </c>
      <c r="B153" s="243" t="s">
        <v>4214</v>
      </c>
      <c r="C153" s="244" t="s">
        <v>557</v>
      </c>
      <c r="D153" s="244" t="s">
        <v>15</v>
      </c>
      <c r="E153" s="154" t="s">
        <v>1244</v>
      </c>
      <c r="F153" s="154" t="s">
        <v>1248</v>
      </c>
      <c r="G153" t="s">
        <v>5653</v>
      </c>
      <c r="H153" s="243">
        <v>1</v>
      </c>
      <c r="I153" s="229">
        <v>45714.61550925926</v>
      </c>
      <c r="J153" s="107">
        <v>5</v>
      </c>
      <c r="K153" s="159">
        <v>35000</v>
      </c>
      <c r="L153" s="107">
        <f>J153+1</f>
        <v>6</v>
      </c>
      <c r="M153" s="36">
        <f>K153*(L153/100)</f>
        <v>2100</v>
      </c>
    </row>
    <row r="154" spans="1:13" x14ac:dyDescent="0.35">
      <c r="A154" s="107">
        <v>1</v>
      </c>
      <c r="B154" s="107" t="s">
        <v>5125</v>
      </c>
      <c r="C154" s="98" t="s">
        <v>557</v>
      </c>
      <c r="D154" s="98" t="s">
        <v>188</v>
      </c>
      <c r="E154" t="s">
        <v>1244</v>
      </c>
      <c r="F154" t="s">
        <v>1248</v>
      </c>
      <c r="G154" t="s">
        <v>5126</v>
      </c>
      <c r="H154" s="107">
        <v>2</v>
      </c>
      <c r="I154" s="229">
        <v>45785.855590277781</v>
      </c>
      <c r="J154" s="107">
        <v>15</v>
      </c>
      <c r="K154" s="159">
        <v>200000</v>
      </c>
      <c r="L154" s="107">
        <f>J154+1</f>
        <v>16</v>
      </c>
      <c r="M154" s="36">
        <f>K154*(L154/100)</f>
        <v>32000</v>
      </c>
    </row>
    <row r="155" spans="1:13" x14ac:dyDescent="0.35">
      <c r="A155" s="107">
        <v>1</v>
      </c>
      <c r="B155" s="243" t="s">
        <v>4250</v>
      </c>
      <c r="C155" s="244" t="s">
        <v>557</v>
      </c>
      <c r="D155" s="244" t="s">
        <v>169</v>
      </c>
      <c r="E155" s="154" t="s">
        <v>1250</v>
      </c>
      <c r="F155" s="154" t="s">
        <v>1248</v>
      </c>
      <c r="G155" s="154" t="s">
        <v>4251</v>
      </c>
      <c r="H155" s="243">
        <v>1</v>
      </c>
      <c r="I155" s="229">
        <v>45707.563888888886</v>
      </c>
      <c r="J155" s="107">
        <v>12</v>
      </c>
      <c r="K155" s="159">
        <v>100000</v>
      </c>
      <c r="L155" s="107">
        <f>J155+1</f>
        <v>13</v>
      </c>
      <c r="M155" s="36">
        <f>K155*(L155/100)</f>
        <v>13000</v>
      </c>
    </row>
    <row r="156" spans="1:13" x14ac:dyDescent="0.35">
      <c r="A156" s="107">
        <v>1</v>
      </c>
      <c r="B156" s="234">
        <v>890000272</v>
      </c>
      <c r="C156" s="235" t="s">
        <v>557</v>
      </c>
      <c r="D156" s="235" t="s">
        <v>1095</v>
      </c>
      <c r="E156" s="133" t="s">
        <v>16</v>
      </c>
      <c r="G156" s="133" t="s">
        <v>1130</v>
      </c>
      <c r="H156" s="234">
        <v>2</v>
      </c>
      <c r="I156" s="229">
        <v>45141.546296296299</v>
      </c>
      <c r="J156" s="107">
        <v>12</v>
      </c>
      <c r="K156" s="236">
        <v>157500</v>
      </c>
      <c r="L156" s="107">
        <f>J156+1</f>
        <v>13</v>
      </c>
      <c r="M156" s="36">
        <f>K156*(L156/100)</f>
        <v>20475</v>
      </c>
    </row>
    <row r="157" spans="1:13" x14ac:dyDescent="0.35">
      <c r="A157" s="107">
        <v>1</v>
      </c>
      <c r="B157" s="107">
        <v>890000066</v>
      </c>
      <c r="C157" s="98" t="s">
        <v>557</v>
      </c>
      <c r="D157" s="98" t="s">
        <v>162</v>
      </c>
      <c r="E157" t="s">
        <v>53</v>
      </c>
      <c r="G157" t="s">
        <v>559</v>
      </c>
      <c r="H157" s="129">
        <v>1</v>
      </c>
      <c r="I157" s="229">
        <v>44972.494027777779</v>
      </c>
      <c r="J157" s="107">
        <v>12</v>
      </c>
      <c r="K157" s="159">
        <v>157500</v>
      </c>
      <c r="L157" s="107">
        <f>J157+1</f>
        <v>13</v>
      </c>
      <c r="M157" s="36">
        <f>K157*(L157/100)</f>
        <v>20475</v>
      </c>
    </row>
    <row r="158" spans="1:13" x14ac:dyDescent="0.35">
      <c r="A158" s="107">
        <v>1</v>
      </c>
      <c r="B158" s="243" t="s">
        <v>3932</v>
      </c>
      <c r="C158" s="244" t="s">
        <v>557</v>
      </c>
      <c r="D158" s="244" t="s">
        <v>15</v>
      </c>
      <c r="E158" s="154" t="s">
        <v>1244</v>
      </c>
      <c r="F158" s="154" t="s">
        <v>1248</v>
      </c>
      <c r="G158" s="154" t="s">
        <v>3933</v>
      </c>
      <c r="H158" s="243">
        <v>1</v>
      </c>
      <c r="I158" s="229">
        <v>45636.667048611111</v>
      </c>
      <c r="J158" s="107">
        <v>4</v>
      </c>
      <c r="K158" s="159">
        <v>21000</v>
      </c>
      <c r="L158" s="107">
        <f>J158+1</f>
        <v>5</v>
      </c>
      <c r="M158" s="36">
        <f>K158*(L158/100)</f>
        <v>1050</v>
      </c>
    </row>
    <row r="159" spans="1:13" x14ac:dyDescent="0.35">
      <c r="A159" s="107">
        <v>1</v>
      </c>
      <c r="B159" s="243" t="s">
        <v>3771</v>
      </c>
      <c r="C159" s="244" t="s">
        <v>557</v>
      </c>
      <c r="D159" s="244" t="s">
        <v>52</v>
      </c>
      <c r="E159" s="154" t="s">
        <v>1250</v>
      </c>
      <c r="F159" s="154" t="s">
        <v>1248</v>
      </c>
      <c r="G159" s="154" t="s">
        <v>3772</v>
      </c>
      <c r="H159" s="243">
        <v>1</v>
      </c>
      <c r="I159" s="229">
        <v>45621.720879629633</v>
      </c>
      <c r="J159" s="107">
        <v>6</v>
      </c>
      <c r="K159" s="159">
        <v>105000</v>
      </c>
      <c r="L159" s="107">
        <f>J159+1</f>
        <v>7</v>
      </c>
      <c r="M159" s="36">
        <f>K159*(L159/100)</f>
        <v>7350.0000000000009</v>
      </c>
    </row>
    <row r="160" spans="1:13" x14ac:dyDescent="0.35">
      <c r="A160" s="107">
        <v>1</v>
      </c>
      <c r="B160" s="107" t="s">
        <v>4539</v>
      </c>
      <c r="C160" s="98" t="s">
        <v>557</v>
      </c>
      <c r="D160" s="98" t="s">
        <v>188</v>
      </c>
      <c r="E160" t="s">
        <v>1244</v>
      </c>
      <c r="F160" t="s">
        <v>1248</v>
      </c>
      <c r="G160" t="s">
        <v>4540</v>
      </c>
      <c r="H160" s="107">
        <v>2</v>
      </c>
      <c r="I160" s="229">
        <v>45722.70140046296</v>
      </c>
      <c r="J160" s="107">
        <v>4</v>
      </c>
      <c r="K160" s="247">
        <v>20000</v>
      </c>
      <c r="L160" s="107">
        <f>J160+1</f>
        <v>5</v>
      </c>
      <c r="M160" s="36">
        <f>K160*(L160/100)</f>
        <v>1000</v>
      </c>
    </row>
    <row r="161" spans="1:13" x14ac:dyDescent="0.35">
      <c r="A161" s="107">
        <v>1</v>
      </c>
      <c r="B161" s="107" t="s">
        <v>5185</v>
      </c>
      <c r="C161" s="98" t="s">
        <v>557</v>
      </c>
      <c r="D161" s="98" t="s">
        <v>15</v>
      </c>
      <c r="E161" t="s">
        <v>1244</v>
      </c>
      <c r="F161" t="s">
        <v>1248</v>
      </c>
      <c r="G161" t="s">
        <v>4540</v>
      </c>
      <c r="H161" s="107">
        <v>3</v>
      </c>
      <c r="I161" s="229">
        <v>45808.535740740743</v>
      </c>
      <c r="J161" s="107">
        <v>4</v>
      </c>
      <c r="K161" s="159">
        <v>20000</v>
      </c>
      <c r="L161" s="107">
        <f>J161+1</f>
        <v>5</v>
      </c>
      <c r="M161" s="36">
        <f>K161*(L161/100)</f>
        <v>1000</v>
      </c>
    </row>
    <row r="162" spans="1:13" x14ac:dyDescent="0.35">
      <c r="A162" s="107">
        <v>1</v>
      </c>
      <c r="B162" s="131" t="s">
        <v>6125</v>
      </c>
      <c r="C162" s="131" t="s">
        <v>557</v>
      </c>
      <c r="D162" s="131" t="s">
        <v>15</v>
      </c>
      <c r="E162" s="131" t="s">
        <v>5832</v>
      </c>
      <c r="F162" s="131" t="s">
        <v>1248</v>
      </c>
      <c r="G162" s="131" t="s">
        <v>4540</v>
      </c>
      <c r="H162" s="107">
        <v>4</v>
      </c>
      <c r="I162" s="231">
        <v>45903.689583333333</v>
      </c>
      <c r="J162" s="107">
        <v>4</v>
      </c>
      <c r="K162" s="222">
        <v>20000</v>
      </c>
      <c r="L162" s="107">
        <f>J162*2+2</f>
        <v>10</v>
      </c>
      <c r="M162" s="36">
        <f>K162*(L162/100)</f>
        <v>2000</v>
      </c>
    </row>
    <row r="163" spans="1:13" x14ac:dyDescent="0.35">
      <c r="A163" s="107">
        <v>1</v>
      </c>
      <c r="B163" s="107" t="s">
        <v>5319</v>
      </c>
      <c r="C163" t="s">
        <v>557</v>
      </c>
      <c r="D163" t="s">
        <v>15</v>
      </c>
      <c r="E163" t="s">
        <v>1244</v>
      </c>
      <c r="F163" t="s">
        <v>1248</v>
      </c>
      <c r="G163" t="s">
        <v>5320</v>
      </c>
      <c r="H163" s="107">
        <v>1</v>
      </c>
      <c r="I163" s="231">
        <v>45817.792604166665</v>
      </c>
      <c r="J163" s="107">
        <v>12</v>
      </c>
      <c r="K163" s="120">
        <v>120000</v>
      </c>
      <c r="L163" s="107">
        <f>J163+1</f>
        <v>13</v>
      </c>
      <c r="M163" s="36">
        <f>K163*(L163/100)</f>
        <v>15600</v>
      </c>
    </row>
    <row r="164" spans="1:13" x14ac:dyDescent="0.35">
      <c r="A164" s="107">
        <v>1</v>
      </c>
      <c r="B164" s="107" t="s">
        <v>1993</v>
      </c>
      <c r="C164" s="98" t="s">
        <v>1056</v>
      </c>
      <c r="D164" s="98" t="s">
        <v>15</v>
      </c>
      <c r="E164" t="s">
        <v>1244</v>
      </c>
      <c r="F164" t="s">
        <v>1245</v>
      </c>
      <c r="G164" t="s">
        <v>1994</v>
      </c>
      <c r="H164" s="107">
        <v>1</v>
      </c>
      <c r="I164" s="229">
        <v>45366.809027777781</v>
      </c>
      <c r="J164" s="107">
        <v>9</v>
      </c>
      <c r="K164" s="159">
        <v>105000</v>
      </c>
      <c r="L164" s="107">
        <f>J164+1</f>
        <v>10</v>
      </c>
      <c r="M164" s="36">
        <f>K164*(L164/100)</f>
        <v>10500</v>
      </c>
    </row>
    <row r="165" spans="1:13" x14ac:dyDescent="0.35">
      <c r="A165" s="107">
        <v>1</v>
      </c>
      <c r="B165" s="243" t="s">
        <v>3282</v>
      </c>
      <c r="C165" s="244" t="s">
        <v>1056</v>
      </c>
      <c r="D165" s="244" t="s">
        <v>15</v>
      </c>
      <c r="E165" s="154" t="s">
        <v>1244</v>
      </c>
      <c r="F165" s="154" t="s">
        <v>1245</v>
      </c>
      <c r="G165" s="154" t="s">
        <v>1994</v>
      </c>
      <c r="H165" s="243">
        <v>2</v>
      </c>
      <c r="I165" s="229">
        <v>45584.447395833333</v>
      </c>
      <c r="J165" s="107">
        <v>9</v>
      </c>
      <c r="K165" s="159">
        <v>105000</v>
      </c>
      <c r="L165" s="107">
        <f>J165+1</f>
        <v>10</v>
      </c>
      <c r="M165" s="36">
        <f>K165*(L165/100)</f>
        <v>10500</v>
      </c>
    </row>
    <row r="166" spans="1:13" x14ac:dyDescent="0.35">
      <c r="A166" s="107">
        <v>1</v>
      </c>
      <c r="B166" s="107" t="s">
        <v>4522</v>
      </c>
      <c r="C166" s="98" t="s">
        <v>1056</v>
      </c>
      <c r="D166" s="98" t="s">
        <v>15</v>
      </c>
      <c r="E166" t="s">
        <v>1244</v>
      </c>
      <c r="F166" t="s">
        <v>1245</v>
      </c>
      <c r="G166" t="s">
        <v>4523</v>
      </c>
      <c r="H166" s="107">
        <v>3</v>
      </c>
      <c r="I166" s="229">
        <v>45721.591412037036</v>
      </c>
      <c r="J166" s="107">
        <v>12</v>
      </c>
      <c r="K166" s="247">
        <v>150000</v>
      </c>
      <c r="L166" s="107">
        <f>J166+1</f>
        <v>13</v>
      </c>
      <c r="M166" s="36">
        <f>K166*(L166/100)</f>
        <v>19500</v>
      </c>
    </row>
    <row r="167" spans="1:13" x14ac:dyDescent="0.35">
      <c r="A167" s="107">
        <v>1</v>
      </c>
      <c r="B167" s="243" t="s">
        <v>3778</v>
      </c>
      <c r="C167" s="244" t="s">
        <v>1056</v>
      </c>
      <c r="D167" s="244" t="s">
        <v>15</v>
      </c>
      <c r="E167" s="154" t="s">
        <v>1244</v>
      </c>
      <c r="F167" s="154" t="s">
        <v>1245</v>
      </c>
      <c r="G167" s="154" t="s">
        <v>3779</v>
      </c>
      <c r="H167" s="243">
        <v>1</v>
      </c>
      <c r="I167" s="229">
        <v>45622.674861111111</v>
      </c>
      <c r="J167" s="107">
        <v>6</v>
      </c>
      <c r="K167" s="159">
        <v>210000</v>
      </c>
      <c r="L167" s="107">
        <f>J167+1</f>
        <v>7</v>
      </c>
      <c r="M167" s="36">
        <f>K167*(L167/100)</f>
        <v>14700.000000000002</v>
      </c>
    </row>
    <row r="168" spans="1:13" x14ac:dyDescent="0.35">
      <c r="A168" s="107">
        <v>1</v>
      </c>
      <c r="B168" s="237" t="s">
        <v>1563</v>
      </c>
      <c r="C168" s="141" t="s">
        <v>1056</v>
      </c>
      <c r="D168" s="141" t="s">
        <v>15</v>
      </c>
      <c r="E168" s="139" t="s">
        <v>1244</v>
      </c>
      <c r="F168" s="139" t="s">
        <v>1248</v>
      </c>
      <c r="G168" t="s">
        <v>2265</v>
      </c>
      <c r="H168" s="237">
        <v>1</v>
      </c>
      <c r="I168" s="229">
        <v>45266.538425925901</v>
      </c>
      <c r="J168" s="107">
        <v>12</v>
      </c>
      <c r="K168" s="238">
        <v>210000</v>
      </c>
      <c r="L168" s="107">
        <f>J168+1</f>
        <v>13</v>
      </c>
      <c r="M168" s="36">
        <f>K168*(L168/100)</f>
        <v>27300</v>
      </c>
    </row>
    <row r="169" spans="1:13" x14ac:dyDescent="0.35">
      <c r="A169" s="107">
        <v>1</v>
      </c>
      <c r="B169" s="107" t="s">
        <v>2264</v>
      </c>
      <c r="C169" s="98" t="s">
        <v>1056</v>
      </c>
      <c r="D169" s="98" t="s">
        <v>381</v>
      </c>
      <c r="E169" t="s">
        <v>1244</v>
      </c>
      <c r="F169" t="s">
        <v>1248</v>
      </c>
      <c r="G169" t="s">
        <v>2265</v>
      </c>
      <c r="H169" s="107">
        <v>2</v>
      </c>
      <c r="I169" s="229">
        <v>45434.551828703705</v>
      </c>
      <c r="J169" s="107">
        <v>12</v>
      </c>
      <c r="K169" s="159">
        <v>210000</v>
      </c>
      <c r="L169" s="107">
        <f>J169+1</f>
        <v>13</v>
      </c>
      <c r="M169" s="36">
        <f>K169*(L169/100)</f>
        <v>27300</v>
      </c>
    </row>
    <row r="170" spans="1:13" x14ac:dyDescent="0.35">
      <c r="A170" s="107">
        <v>1</v>
      </c>
      <c r="B170" s="243" t="s">
        <v>3358</v>
      </c>
      <c r="C170" s="244" t="s">
        <v>1056</v>
      </c>
      <c r="D170" s="244" t="s">
        <v>15</v>
      </c>
      <c r="E170" s="154" t="s">
        <v>1244</v>
      </c>
      <c r="F170" s="154" t="s">
        <v>1248</v>
      </c>
      <c r="G170" s="154" t="s">
        <v>3359</v>
      </c>
      <c r="H170" s="243">
        <v>3</v>
      </c>
      <c r="I170" s="229">
        <v>45591.627129629633</v>
      </c>
      <c r="J170" s="107">
        <v>12</v>
      </c>
      <c r="K170" s="159">
        <v>231000</v>
      </c>
      <c r="L170" s="107">
        <f>J170+1</f>
        <v>13</v>
      </c>
      <c r="M170" s="36">
        <f>K170*(L170/100)</f>
        <v>30030</v>
      </c>
    </row>
    <row r="171" spans="1:13" x14ac:dyDescent="0.35">
      <c r="A171" s="107">
        <v>1</v>
      </c>
      <c r="B171" s="107" t="s">
        <v>5192</v>
      </c>
      <c r="C171" s="98" t="s">
        <v>1056</v>
      </c>
      <c r="D171" s="98" t="s">
        <v>15</v>
      </c>
      <c r="E171" t="s">
        <v>1244</v>
      </c>
      <c r="F171" t="s">
        <v>1248</v>
      </c>
      <c r="G171" t="s">
        <v>5193</v>
      </c>
      <c r="H171" s="107">
        <v>4</v>
      </c>
      <c r="I171" s="229">
        <v>45792.849456018521</v>
      </c>
      <c r="J171" s="107">
        <v>12</v>
      </c>
      <c r="K171" s="159">
        <v>210000</v>
      </c>
      <c r="L171" s="107">
        <f>J171+1</f>
        <v>13</v>
      </c>
      <c r="M171" s="36">
        <f>K171*(L171/100)</f>
        <v>27300</v>
      </c>
    </row>
    <row r="172" spans="1:13" x14ac:dyDescent="0.35">
      <c r="A172" s="107">
        <v>1</v>
      </c>
      <c r="B172" s="107">
        <v>890000811</v>
      </c>
      <c r="C172" s="98" t="s">
        <v>1056</v>
      </c>
      <c r="D172" s="98" t="s">
        <v>169</v>
      </c>
      <c r="E172" t="s">
        <v>1250</v>
      </c>
      <c r="F172" t="s">
        <v>1245</v>
      </c>
      <c r="G172" t="s">
        <v>2665</v>
      </c>
      <c r="H172" s="107">
        <v>1</v>
      </c>
      <c r="I172" s="229">
        <v>45492.771539351852</v>
      </c>
      <c r="J172" s="107">
        <v>5</v>
      </c>
      <c r="K172" s="159">
        <v>47250</v>
      </c>
      <c r="L172" s="107">
        <f>J172+1</f>
        <v>6</v>
      </c>
      <c r="M172" s="36">
        <f>K172*(L172/100)</f>
        <v>2835</v>
      </c>
    </row>
    <row r="173" spans="1:13" x14ac:dyDescent="0.35">
      <c r="A173" s="107">
        <v>1</v>
      </c>
      <c r="B173" s="243" t="s">
        <v>4812</v>
      </c>
      <c r="C173" s="244" t="s">
        <v>1056</v>
      </c>
      <c r="D173" s="244" t="s">
        <v>188</v>
      </c>
      <c r="E173" s="154" t="s">
        <v>1244</v>
      </c>
      <c r="F173" s="154" t="s">
        <v>1245</v>
      </c>
      <c r="G173" s="154" t="s">
        <v>4813</v>
      </c>
      <c r="H173" s="243">
        <v>2</v>
      </c>
      <c r="I173" s="229">
        <v>45758.71775462963</v>
      </c>
      <c r="J173" s="107">
        <v>12</v>
      </c>
      <c r="K173" s="159">
        <v>110000</v>
      </c>
      <c r="L173" s="107">
        <f>J173+1</f>
        <v>13</v>
      </c>
      <c r="M173" s="36">
        <f>K173*(L173/100)</f>
        <v>14300</v>
      </c>
    </row>
    <row r="174" spans="1:13" x14ac:dyDescent="0.35">
      <c r="A174" s="107">
        <v>1</v>
      </c>
      <c r="B174" s="243" t="s">
        <v>3402</v>
      </c>
      <c r="C174" s="244" t="s">
        <v>1056</v>
      </c>
      <c r="D174" s="244" t="s">
        <v>15</v>
      </c>
      <c r="E174" s="154" t="s">
        <v>1244</v>
      </c>
      <c r="F174" s="154" t="s">
        <v>1245</v>
      </c>
      <c r="G174" s="154" t="s">
        <v>4813</v>
      </c>
      <c r="H174" s="243">
        <v>1</v>
      </c>
      <c r="I174" s="229">
        <v>45594.743923611109</v>
      </c>
      <c r="J174" s="107">
        <v>12</v>
      </c>
      <c r="K174" s="159">
        <v>115500</v>
      </c>
      <c r="L174" s="107">
        <f>J174+1</f>
        <v>13</v>
      </c>
      <c r="M174" s="36">
        <f>K174*(L174/100)</f>
        <v>15015</v>
      </c>
    </row>
    <row r="175" spans="1:13" x14ac:dyDescent="0.35">
      <c r="A175" s="107">
        <v>1</v>
      </c>
      <c r="B175" s="107" t="s">
        <v>1818</v>
      </c>
      <c r="C175" s="98" t="s">
        <v>1056</v>
      </c>
      <c r="D175" s="98" t="s">
        <v>15</v>
      </c>
      <c r="E175" t="s">
        <v>1244</v>
      </c>
      <c r="F175" t="s">
        <v>1245</v>
      </c>
      <c r="G175" t="s">
        <v>1819</v>
      </c>
      <c r="H175" s="107">
        <v>2</v>
      </c>
      <c r="I175" s="229">
        <v>45334.515381944446</v>
      </c>
      <c r="J175" s="107">
        <v>12</v>
      </c>
      <c r="K175" s="159">
        <v>157500</v>
      </c>
      <c r="L175" s="107">
        <f>J175+1</f>
        <v>13</v>
      </c>
      <c r="M175" s="36">
        <f>K175*(L175/100)</f>
        <v>20475</v>
      </c>
    </row>
    <row r="176" spans="1:13" x14ac:dyDescent="0.35">
      <c r="A176" s="107">
        <v>1</v>
      </c>
      <c r="B176" s="107">
        <v>880000415</v>
      </c>
      <c r="C176" s="98" t="s">
        <v>1056</v>
      </c>
      <c r="D176" s="98" t="s">
        <v>15</v>
      </c>
      <c r="E176" t="s">
        <v>16</v>
      </c>
      <c r="G176" t="s">
        <v>1057</v>
      </c>
      <c r="H176" s="107">
        <v>1</v>
      </c>
      <c r="I176" s="229">
        <v>45133.429618055554</v>
      </c>
      <c r="J176" s="107">
        <v>12</v>
      </c>
      <c r="K176" s="159">
        <v>105000</v>
      </c>
      <c r="L176" s="107">
        <f>J176+1</f>
        <v>13</v>
      </c>
      <c r="M176" s="36">
        <f>K176*(L176/100)</f>
        <v>13650</v>
      </c>
    </row>
    <row r="177" spans="1:13" x14ac:dyDescent="0.35">
      <c r="A177" s="107">
        <v>1</v>
      </c>
      <c r="B177" s="243" t="s">
        <v>3840</v>
      </c>
      <c r="C177" s="244" t="s">
        <v>1056</v>
      </c>
      <c r="D177" s="244" t="s">
        <v>188</v>
      </c>
      <c r="E177" s="154" t="s">
        <v>1244</v>
      </c>
      <c r="F177" s="154" t="s">
        <v>1245</v>
      </c>
      <c r="G177" s="154" t="s">
        <v>1057</v>
      </c>
      <c r="H177" s="243">
        <v>3</v>
      </c>
      <c r="I177" s="229">
        <v>45625.558541666665</v>
      </c>
      <c r="J177" s="107">
        <v>12</v>
      </c>
      <c r="K177" s="159">
        <v>157500</v>
      </c>
      <c r="L177" s="107">
        <f>J177+1</f>
        <v>13</v>
      </c>
      <c r="M177" s="36">
        <f>K177*(L177/100)</f>
        <v>20475</v>
      </c>
    </row>
    <row r="178" spans="1:13" x14ac:dyDescent="0.35">
      <c r="A178" s="107">
        <v>1</v>
      </c>
      <c r="B178" s="107" t="s">
        <v>5849</v>
      </c>
      <c r="C178" t="s">
        <v>1056</v>
      </c>
      <c r="D178" t="s">
        <v>15</v>
      </c>
      <c r="E178" t="s">
        <v>5832</v>
      </c>
      <c r="F178" t="s">
        <v>1245</v>
      </c>
      <c r="G178" t="s">
        <v>5850</v>
      </c>
      <c r="H178" s="107">
        <v>4</v>
      </c>
      <c r="I178" s="231">
        <v>45874.519189814811</v>
      </c>
      <c r="J178" s="107">
        <v>12</v>
      </c>
      <c r="K178" s="120">
        <v>150000</v>
      </c>
      <c r="L178" s="107">
        <f>J178*2+2</f>
        <v>26</v>
      </c>
      <c r="M178" s="36">
        <f>K178*(L178/100)</f>
        <v>39000</v>
      </c>
    </row>
    <row r="179" spans="1:13" x14ac:dyDescent="0.35">
      <c r="A179" s="107">
        <v>1</v>
      </c>
      <c r="B179" s="243" t="s">
        <v>3285</v>
      </c>
      <c r="C179" s="244" t="s">
        <v>1056</v>
      </c>
      <c r="D179" s="244" t="s">
        <v>188</v>
      </c>
      <c r="E179" s="154" t="s">
        <v>1244</v>
      </c>
      <c r="F179" s="154" t="s">
        <v>1248</v>
      </c>
      <c r="G179" s="154" t="s">
        <v>3286</v>
      </c>
      <c r="H179" s="243">
        <v>1</v>
      </c>
      <c r="I179" s="229">
        <v>45584.535833333335</v>
      </c>
      <c r="J179" s="107">
        <v>6</v>
      </c>
      <c r="K179" s="159">
        <v>73500</v>
      </c>
      <c r="L179" s="107">
        <f>J179+1</f>
        <v>7</v>
      </c>
      <c r="M179" s="36">
        <f>K179*(L179/100)</f>
        <v>5145.0000000000009</v>
      </c>
    </row>
    <row r="180" spans="1:13" x14ac:dyDescent="0.35">
      <c r="A180" s="107">
        <v>1</v>
      </c>
      <c r="B180" s="243" t="s">
        <v>4556</v>
      </c>
      <c r="C180" s="244" t="s">
        <v>1056</v>
      </c>
      <c r="D180" s="244" t="s">
        <v>15</v>
      </c>
      <c r="E180" s="154" t="s">
        <v>1244</v>
      </c>
      <c r="F180" s="154" t="s">
        <v>1248</v>
      </c>
      <c r="G180" s="154" t="s">
        <v>3286</v>
      </c>
      <c r="H180" s="243">
        <v>2</v>
      </c>
      <c r="I180" s="229">
        <v>45726.589953703704</v>
      </c>
      <c r="J180" s="107">
        <v>6</v>
      </c>
      <c r="K180" s="247">
        <v>70000</v>
      </c>
      <c r="L180" s="107">
        <f>J180+1</f>
        <v>7</v>
      </c>
      <c r="M180" s="36">
        <f>K180*(L180/100)</f>
        <v>4900.0000000000009</v>
      </c>
    </row>
    <row r="181" spans="1:13" x14ac:dyDescent="0.35">
      <c r="A181" s="107">
        <v>1</v>
      </c>
      <c r="B181" s="243" t="s">
        <v>4228</v>
      </c>
      <c r="C181" s="244" t="s">
        <v>1056</v>
      </c>
      <c r="D181" s="244" t="s">
        <v>986</v>
      </c>
      <c r="E181" s="154" t="s">
        <v>1244</v>
      </c>
      <c r="F181" s="154" t="s">
        <v>1248</v>
      </c>
      <c r="G181" s="377" t="s">
        <v>4229</v>
      </c>
      <c r="H181" s="243">
        <v>1</v>
      </c>
      <c r="I181" s="229">
        <v>45708.77952546296</v>
      </c>
      <c r="J181" s="107">
        <v>12</v>
      </c>
      <c r="K181" s="159">
        <v>300000</v>
      </c>
      <c r="L181" s="107">
        <f>J181+1</f>
        <v>13</v>
      </c>
      <c r="M181" s="36">
        <f>K181*(L181/100)</f>
        <v>39000</v>
      </c>
    </row>
    <row r="182" spans="1:13" x14ac:dyDescent="0.35">
      <c r="A182" s="107">
        <v>1</v>
      </c>
      <c r="B182" s="107">
        <v>880001057</v>
      </c>
      <c r="C182" s="98" t="s">
        <v>1056</v>
      </c>
      <c r="D182" s="98" t="s">
        <v>15</v>
      </c>
      <c r="E182" t="s">
        <v>1244</v>
      </c>
      <c r="F182" t="s">
        <v>1245</v>
      </c>
      <c r="G182" s="378" t="s">
        <v>2697</v>
      </c>
      <c r="H182" s="107">
        <v>1</v>
      </c>
      <c r="I182" s="229">
        <v>45498.595520833333</v>
      </c>
      <c r="J182" s="107">
        <v>12</v>
      </c>
      <c r="K182" s="159">
        <v>105000</v>
      </c>
      <c r="L182" s="107">
        <f>J182+1</f>
        <v>13</v>
      </c>
      <c r="M182" s="36">
        <f>K182*(L182/100)</f>
        <v>13650</v>
      </c>
    </row>
    <row r="183" spans="1:13" x14ac:dyDescent="0.35">
      <c r="A183" s="107">
        <v>1</v>
      </c>
      <c r="B183" s="243" t="s">
        <v>4013</v>
      </c>
      <c r="C183" s="244" t="s">
        <v>1056</v>
      </c>
      <c r="D183" s="244" t="s">
        <v>15</v>
      </c>
      <c r="E183" s="154" t="s">
        <v>1244</v>
      </c>
      <c r="F183" s="154" t="s">
        <v>1245</v>
      </c>
      <c r="G183" s="377" t="s">
        <v>4014</v>
      </c>
      <c r="H183" s="243">
        <v>2</v>
      </c>
      <c r="I183" s="229">
        <v>45673.702002314814</v>
      </c>
      <c r="J183" s="107">
        <v>7</v>
      </c>
      <c r="K183" s="159">
        <v>100000</v>
      </c>
      <c r="L183" s="107">
        <f>J183+1</f>
        <v>8</v>
      </c>
      <c r="M183" s="36">
        <f>K183*(L183/100)</f>
        <v>8000</v>
      </c>
    </row>
    <row r="184" spans="1:13" x14ac:dyDescent="0.35">
      <c r="A184" s="107">
        <v>1</v>
      </c>
      <c r="B184" s="243" t="s">
        <v>4169</v>
      </c>
      <c r="C184" s="244" t="s">
        <v>1056</v>
      </c>
      <c r="D184" s="244" t="s">
        <v>15</v>
      </c>
      <c r="E184" s="154" t="s">
        <v>1244</v>
      </c>
      <c r="F184" s="154" t="s">
        <v>1245</v>
      </c>
      <c r="G184" s="377" t="s">
        <v>4170</v>
      </c>
      <c r="H184" s="243">
        <v>1</v>
      </c>
      <c r="I184" s="229">
        <v>45688.939756944441</v>
      </c>
      <c r="J184" s="107">
        <v>12</v>
      </c>
      <c r="K184" s="159">
        <v>150000</v>
      </c>
      <c r="L184" s="107">
        <f>J184+1</f>
        <v>13</v>
      </c>
      <c r="M184" s="36">
        <f>K184*(L184/100)</f>
        <v>19500</v>
      </c>
    </row>
    <row r="185" spans="1:13" x14ac:dyDescent="0.35">
      <c r="A185" s="107">
        <v>1</v>
      </c>
      <c r="B185" s="107" t="s">
        <v>5787</v>
      </c>
      <c r="C185" t="s">
        <v>1056</v>
      </c>
      <c r="D185" t="s">
        <v>582</v>
      </c>
      <c r="E185" t="s">
        <v>1244</v>
      </c>
      <c r="F185" t="s">
        <v>1245</v>
      </c>
      <c r="G185" t="s">
        <v>5788</v>
      </c>
      <c r="H185" s="107">
        <v>2</v>
      </c>
      <c r="I185" s="231">
        <v>45856.425081018519</v>
      </c>
      <c r="J185" s="107">
        <v>12</v>
      </c>
      <c r="K185" s="120">
        <v>150000</v>
      </c>
      <c r="L185" s="107">
        <f>J185+1</f>
        <v>13</v>
      </c>
      <c r="M185" s="36">
        <f>K185*(L185/100)</f>
        <v>19500</v>
      </c>
    </row>
    <row r="186" spans="1:13" x14ac:dyDescent="0.35">
      <c r="A186" s="107">
        <v>1</v>
      </c>
      <c r="B186" s="107" t="s">
        <v>5433</v>
      </c>
      <c r="C186" t="s">
        <v>1056</v>
      </c>
      <c r="D186" t="s">
        <v>381</v>
      </c>
      <c r="E186" t="s">
        <v>1244</v>
      </c>
      <c r="F186" t="s">
        <v>1245</v>
      </c>
      <c r="G186" t="s">
        <v>5434</v>
      </c>
      <c r="H186" s="107">
        <v>3</v>
      </c>
      <c r="I186" s="231">
        <v>45819.694224537037</v>
      </c>
      <c r="J186" s="107">
        <v>12</v>
      </c>
      <c r="K186" s="120">
        <v>150000</v>
      </c>
      <c r="L186" s="107">
        <f>J186+1</f>
        <v>13</v>
      </c>
      <c r="M186" s="36">
        <f>K186*(L186/100)</f>
        <v>19500</v>
      </c>
    </row>
    <row r="187" spans="1:13" x14ac:dyDescent="0.35">
      <c r="A187" s="107">
        <v>1</v>
      </c>
      <c r="B187" s="243" t="s">
        <v>3166</v>
      </c>
      <c r="C187" s="244" t="s">
        <v>1056</v>
      </c>
      <c r="D187" s="244" t="s">
        <v>169</v>
      </c>
      <c r="E187" s="154" t="s">
        <v>1250</v>
      </c>
      <c r="F187" s="154" t="s">
        <v>1245</v>
      </c>
      <c r="G187" s="154" t="s">
        <v>3167</v>
      </c>
      <c r="H187" s="243">
        <v>2</v>
      </c>
      <c r="I187" s="229">
        <v>45567.699918981481</v>
      </c>
      <c r="J187" s="107">
        <v>12</v>
      </c>
      <c r="K187" s="159">
        <v>210000</v>
      </c>
      <c r="L187" s="107">
        <f>J187+1</f>
        <v>13</v>
      </c>
      <c r="M187" s="36">
        <f>K187*(L187/100)</f>
        <v>27300</v>
      </c>
    </row>
    <row r="188" spans="1:13" x14ac:dyDescent="0.35">
      <c r="A188" s="107">
        <v>1</v>
      </c>
      <c r="B188" s="243" t="s">
        <v>5036</v>
      </c>
      <c r="C188" s="244" t="s">
        <v>1056</v>
      </c>
      <c r="D188" s="244" t="s">
        <v>169</v>
      </c>
      <c r="E188" s="154" t="s">
        <v>1250</v>
      </c>
      <c r="F188" s="154" t="s">
        <v>1245</v>
      </c>
      <c r="G188" s="154" t="s">
        <v>3167</v>
      </c>
      <c r="H188" s="243">
        <v>3</v>
      </c>
      <c r="I188" s="229">
        <v>45755.641064814816</v>
      </c>
      <c r="J188" s="107">
        <v>12</v>
      </c>
      <c r="K188" s="159">
        <v>200000</v>
      </c>
      <c r="L188" s="107">
        <f>J188+1</f>
        <v>13</v>
      </c>
      <c r="M188" s="36">
        <f>K188*(L188/100)</f>
        <v>26000</v>
      </c>
    </row>
    <row r="189" spans="1:13" x14ac:dyDescent="0.35">
      <c r="A189" s="107">
        <v>1</v>
      </c>
      <c r="B189" s="107" t="s">
        <v>1960</v>
      </c>
      <c r="C189" s="98" t="s">
        <v>1056</v>
      </c>
      <c r="D189" s="98" t="s">
        <v>116</v>
      </c>
      <c r="E189" t="s">
        <v>1250</v>
      </c>
      <c r="F189" t="s">
        <v>1245</v>
      </c>
      <c r="G189" t="s">
        <v>1961</v>
      </c>
      <c r="H189" s="107">
        <v>1</v>
      </c>
      <c r="I189" s="229">
        <v>45363.542210648149</v>
      </c>
      <c r="J189" s="107">
        <v>12</v>
      </c>
      <c r="K189" s="159">
        <v>210000</v>
      </c>
      <c r="L189" s="107">
        <f>J189+1</f>
        <v>13</v>
      </c>
      <c r="M189" s="36">
        <f>K189*(L189/100)</f>
        <v>27300</v>
      </c>
    </row>
    <row r="190" spans="1:13" x14ac:dyDescent="0.35">
      <c r="A190" s="107">
        <v>1</v>
      </c>
      <c r="B190" s="107" t="s">
        <v>5123</v>
      </c>
      <c r="C190" s="98" t="s">
        <v>2680</v>
      </c>
      <c r="D190" s="98" t="s">
        <v>188</v>
      </c>
      <c r="E190" t="s">
        <v>1244</v>
      </c>
      <c r="F190" t="s">
        <v>1245</v>
      </c>
      <c r="G190" t="s">
        <v>5124</v>
      </c>
      <c r="H190" s="107">
        <v>2</v>
      </c>
      <c r="I190" s="229">
        <v>45807.775011574071</v>
      </c>
      <c r="J190" s="107">
        <v>12</v>
      </c>
      <c r="K190" s="159">
        <v>100000</v>
      </c>
      <c r="L190" s="107">
        <f>J190+1</f>
        <v>13</v>
      </c>
      <c r="M190" s="36">
        <f>K190*(L190/100)</f>
        <v>13000</v>
      </c>
    </row>
    <row r="191" spans="1:13" x14ac:dyDescent="0.35">
      <c r="A191" s="107">
        <v>1</v>
      </c>
      <c r="B191" s="243" t="s">
        <v>3737</v>
      </c>
      <c r="C191" s="244" t="s">
        <v>2680</v>
      </c>
      <c r="D191" s="244" t="s">
        <v>15</v>
      </c>
      <c r="E191" s="154" t="s">
        <v>1244</v>
      </c>
      <c r="F191" s="154" t="s">
        <v>1245</v>
      </c>
      <c r="G191" s="154" t="s">
        <v>3738</v>
      </c>
      <c r="H191" s="243">
        <v>1</v>
      </c>
      <c r="I191" s="229">
        <v>45617.726539351854</v>
      </c>
      <c r="J191" s="107">
        <v>12</v>
      </c>
      <c r="K191" s="159">
        <v>105000</v>
      </c>
      <c r="L191" s="107">
        <f>J191+1</f>
        <v>13</v>
      </c>
      <c r="M191" s="36">
        <f>K191*(L191/100)</f>
        <v>13650</v>
      </c>
    </row>
    <row r="192" spans="1:13" x14ac:dyDescent="0.35">
      <c r="A192" s="107">
        <v>1</v>
      </c>
      <c r="B192" s="243" t="s">
        <v>2852</v>
      </c>
      <c r="C192" s="244" t="s">
        <v>2680</v>
      </c>
      <c r="D192" s="244" t="s">
        <v>169</v>
      </c>
      <c r="E192" s="154" t="s">
        <v>1250</v>
      </c>
      <c r="F192" s="154" t="s">
        <v>1248</v>
      </c>
      <c r="G192" s="154" t="s">
        <v>6153</v>
      </c>
      <c r="H192" s="243">
        <v>1</v>
      </c>
      <c r="I192" s="229">
        <v>45513.515914351854</v>
      </c>
      <c r="J192" s="107">
        <v>6</v>
      </c>
      <c r="K192" s="162">
        <v>105000</v>
      </c>
      <c r="L192" s="107">
        <f>J192+1</f>
        <v>7</v>
      </c>
      <c r="M192" s="36">
        <f>K192*(L192/100)</f>
        <v>7350.0000000000009</v>
      </c>
    </row>
    <row r="193" spans="1:13" x14ac:dyDescent="0.35">
      <c r="A193" s="107">
        <v>1</v>
      </c>
      <c r="B193" s="243" t="s">
        <v>3434</v>
      </c>
      <c r="C193" s="244" t="s">
        <v>2680</v>
      </c>
      <c r="D193" s="244" t="s">
        <v>188</v>
      </c>
      <c r="E193" s="154" t="s">
        <v>1244</v>
      </c>
      <c r="F193" s="154" t="s">
        <v>1248</v>
      </c>
      <c r="G193" s="154" t="s">
        <v>6153</v>
      </c>
      <c r="H193" s="243">
        <v>2</v>
      </c>
      <c r="I193" s="229">
        <v>45595.714918981481</v>
      </c>
      <c r="J193" s="107">
        <v>12</v>
      </c>
      <c r="K193" s="159">
        <v>105000</v>
      </c>
      <c r="L193" s="107">
        <f>J193+1</f>
        <v>13</v>
      </c>
      <c r="M193" s="36">
        <f>K193*(L193/100)</f>
        <v>13650</v>
      </c>
    </row>
    <row r="194" spans="1:13" x14ac:dyDescent="0.35">
      <c r="A194" s="107">
        <v>1</v>
      </c>
      <c r="B194" s="107" t="s">
        <v>5431</v>
      </c>
      <c r="C194" t="s">
        <v>2680</v>
      </c>
      <c r="D194" t="s">
        <v>188</v>
      </c>
      <c r="E194" t="s">
        <v>1244</v>
      </c>
      <c r="F194" t="s">
        <v>1248</v>
      </c>
      <c r="G194" t="s">
        <v>5432</v>
      </c>
      <c r="H194" s="107">
        <v>3</v>
      </c>
      <c r="I194" s="231">
        <v>45812.787939814814</v>
      </c>
      <c r="J194" s="107">
        <v>12</v>
      </c>
      <c r="K194" s="120">
        <v>100000</v>
      </c>
      <c r="L194" s="107">
        <f>J194+1</f>
        <v>13</v>
      </c>
      <c r="M194" s="36">
        <f>K194*(L194/100)</f>
        <v>13000</v>
      </c>
    </row>
    <row r="195" spans="1:13" x14ac:dyDescent="0.35">
      <c r="A195" s="107">
        <v>1</v>
      </c>
      <c r="B195" s="243" t="s">
        <v>3022</v>
      </c>
      <c r="C195" s="244" t="s">
        <v>2680</v>
      </c>
      <c r="D195" s="244" t="s">
        <v>15</v>
      </c>
      <c r="E195" s="154" t="s">
        <v>1244</v>
      </c>
      <c r="F195" s="154" t="s">
        <v>1245</v>
      </c>
      <c r="G195" s="154" t="s">
        <v>3023</v>
      </c>
      <c r="H195" s="243">
        <v>1</v>
      </c>
      <c r="I195" s="229">
        <v>45540.70616898148</v>
      </c>
      <c r="J195" s="107">
        <v>12</v>
      </c>
      <c r="K195" s="162">
        <v>157500</v>
      </c>
      <c r="L195" s="107">
        <f>J195+1</f>
        <v>13</v>
      </c>
      <c r="M195" s="36">
        <f>K195*(L195/100)</f>
        <v>20475</v>
      </c>
    </row>
    <row r="196" spans="1:13" x14ac:dyDescent="0.35">
      <c r="A196" s="107">
        <v>1</v>
      </c>
      <c r="B196" s="243" t="s">
        <v>4802</v>
      </c>
      <c r="C196" s="244" t="s">
        <v>2680</v>
      </c>
      <c r="D196" s="244" t="s">
        <v>116</v>
      </c>
      <c r="E196" s="154" t="s">
        <v>1250</v>
      </c>
      <c r="F196" s="154" t="s">
        <v>1245</v>
      </c>
      <c r="G196" s="154" t="s">
        <v>4803</v>
      </c>
      <c r="H196" s="243">
        <v>2</v>
      </c>
      <c r="I196" s="229">
        <v>45759.463310185187</v>
      </c>
      <c r="J196" s="107">
        <v>12</v>
      </c>
      <c r="K196" s="159">
        <v>150000</v>
      </c>
      <c r="L196" s="107">
        <f>J196+1</f>
        <v>13</v>
      </c>
      <c r="M196" s="36">
        <f>K196*(L196/100)</f>
        <v>19500</v>
      </c>
    </row>
    <row r="197" spans="1:13" x14ac:dyDescent="0.35">
      <c r="A197" s="107">
        <v>1</v>
      </c>
      <c r="B197" s="243" t="s">
        <v>2953</v>
      </c>
      <c r="C197" s="244" t="s">
        <v>2680</v>
      </c>
      <c r="D197" s="244" t="s">
        <v>188</v>
      </c>
      <c r="E197" s="154" t="s">
        <v>1244</v>
      </c>
      <c r="F197" s="154" t="s">
        <v>1245</v>
      </c>
      <c r="G197" s="154" t="s">
        <v>2954</v>
      </c>
      <c r="H197" s="243">
        <v>1</v>
      </c>
      <c r="I197" s="229">
        <v>45525.608819444446</v>
      </c>
      <c r="J197" s="107">
        <v>12</v>
      </c>
      <c r="K197" s="162">
        <v>157500</v>
      </c>
      <c r="L197" s="107">
        <f>J197+1</f>
        <v>13</v>
      </c>
      <c r="M197" s="36">
        <f>K197*(L197/100)</f>
        <v>20475</v>
      </c>
    </row>
    <row r="198" spans="1:13" x14ac:dyDescent="0.35">
      <c r="A198" s="107">
        <v>1</v>
      </c>
      <c r="B198" s="243" t="s">
        <v>4267</v>
      </c>
      <c r="C198" s="244" t="s">
        <v>2680</v>
      </c>
      <c r="D198" s="244" t="s">
        <v>15</v>
      </c>
      <c r="E198" s="154" t="s">
        <v>1244</v>
      </c>
      <c r="F198" s="154" t="s">
        <v>1245</v>
      </c>
      <c r="G198" s="154" t="s">
        <v>4268</v>
      </c>
      <c r="H198" s="243">
        <v>2</v>
      </c>
      <c r="I198" s="229">
        <v>45700.536053240743</v>
      </c>
      <c r="J198" s="107">
        <v>12</v>
      </c>
      <c r="K198" s="159">
        <v>150000</v>
      </c>
      <c r="L198" s="107">
        <f>J198+1</f>
        <v>13</v>
      </c>
      <c r="M198" s="36">
        <f>K198*(L198/100)</f>
        <v>19500</v>
      </c>
    </row>
    <row r="199" spans="1:13" x14ac:dyDescent="0.35">
      <c r="A199" s="107">
        <v>1</v>
      </c>
      <c r="B199" s="243" t="s">
        <v>3074</v>
      </c>
      <c r="C199" s="244" t="s">
        <v>2680</v>
      </c>
      <c r="D199" s="244" t="s">
        <v>188</v>
      </c>
      <c r="E199" s="154" t="s">
        <v>1244</v>
      </c>
      <c r="F199" s="154" t="s">
        <v>1245</v>
      </c>
      <c r="G199" s="154" t="s">
        <v>3075</v>
      </c>
      <c r="H199" s="243">
        <v>1</v>
      </c>
      <c r="I199" s="229">
        <v>45548.783668981479</v>
      </c>
      <c r="J199" s="107">
        <v>9</v>
      </c>
      <c r="K199" s="159">
        <v>63000</v>
      </c>
      <c r="L199" s="107">
        <f>J199+1</f>
        <v>10</v>
      </c>
      <c r="M199" s="36">
        <f>K199*(L199/100)</f>
        <v>6300</v>
      </c>
    </row>
    <row r="200" spans="1:13" x14ac:dyDescent="0.35">
      <c r="A200" s="107">
        <v>1</v>
      </c>
      <c r="B200" s="243" t="s">
        <v>4442</v>
      </c>
      <c r="C200" s="244" t="s">
        <v>2680</v>
      </c>
      <c r="D200" s="244" t="s">
        <v>15</v>
      </c>
      <c r="E200" t="s">
        <v>1244</v>
      </c>
      <c r="F200" s="154" t="s">
        <v>1245</v>
      </c>
      <c r="G200" s="154" t="s">
        <v>3075</v>
      </c>
      <c r="H200" s="243">
        <v>2</v>
      </c>
      <c r="I200" s="229">
        <v>45733.597650462965</v>
      </c>
      <c r="J200" s="107">
        <v>9</v>
      </c>
      <c r="K200" s="247">
        <v>60000</v>
      </c>
      <c r="L200" s="107">
        <f>J200+1</f>
        <v>10</v>
      </c>
      <c r="M200" s="36">
        <f>K200*(L200/100)</f>
        <v>6000</v>
      </c>
    </row>
    <row r="201" spans="1:13" x14ac:dyDescent="0.35">
      <c r="A201" s="107">
        <v>1</v>
      </c>
      <c r="B201" s="243" t="s">
        <v>2800</v>
      </c>
      <c r="C201" s="244" t="s">
        <v>2680</v>
      </c>
      <c r="D201" s="244" t="s">
        <v>188</v>
      </c>
      <c r="E201" s="154" t="s">
        <v>1244</v>
      </c>
      <c r="F201" s="154" t="s">
        <v>1245</v>
      </c>
      <c r="G201" s="154" t="s">
        <v>2801</v>
      </c>
      <c r="H201" s="243">
        <v>1</v>
      </c>
      <c r="I201" s="229">
        <v>45510.673206018517</v>
      </c>
      <c r="J201" s="107">
        <v>6</v>
      </c>
      <c r="K201" s="162">
        <v>105000</v>
      </c>
      <c r="L201" s="107">
        <f>J201+1</f>
        <v>7</v>
      </c>
      <c r="M201" s="36">
        <f>K201*(L201/100)</f>
        <v>7350.0000000000009</v>
      </c>
    </row>
    <row r="202" spans="1:13" x14ac:dyDescent="0.35">
      <c r="A202" s="107">
        <v>1</v>
      </c>
      <c r="B202" s="243" t="s">
        <v>3336</v>
      </c>
      <c r="C202" s="244" t="s">
        <v>2680</v>
      </c>
      <c r="D202" s="244" t="s">
        <v>411</v>
      </c>
      <c r="E202" s="154" t="s">
        <v>1244</v>
      </c>
      <c r="F202" s="154" t="s">
        <v>1245</v>
      </c>
      <c r="G202" s="154" t="s">
        <v>3337</v>
      </c>
      <c r="H202" s="243">
        <v>2</v>
      </c>
      <c r="I202" s="229">
        <v>45590.776273148149</v>
      </c>
      <c r="J202" s="107">
        <v>6</v>
      </c>
      <c r="K202" s="159">
        <v>105000</v>
      </c>
      <c r="L202" s="107">
        <f>J202+1</f>
        <v>7</v>
      </c>
      <c r="M202" s="36">
        <f>K202*(L202/100)</f>
        <v>7350.0000000000009</v>
      </c>
    </row>
    <row r="203" spans="1:13" x14ac:dyDescent="0.35">
      <c r="A203" s="107">
        <v>1</v>
      </c>
      <c r="B203" s="243" t="s">
        <v>4313</v>
      </c>
      <c r="C203" s="244" t="s">
        <v>2680</v>
      </c>
      <c r="D203" s="244" t="s">
        <v>15</v>
      </c>
      <c r="E203" s="154" t="s">
        <v>1244</v>
      </c>
      <c r="F203" s="154" t="s">
        <v>1245</v>
      </c>
      <c r="G203" s="154" t="s">
        <v>4314</v>
      </c>
      <c r="H203" s="243">
        <v>3</v>
      </c>
      <c r="I203" s="229">
        <v>45699.762071759258</v>
      </c>
      <c r="J203" s="107">
        <v>6</v>
      </c>
      <c r="K203" s="159">
        <v>100000</v>
      </c>
      <c r="L203" s="107">
        <f>J203+1</f>
        <v>7</v>
      </c>
      <c r="M203" s="36">
        <f>K203*(L203/100)</f>
        <v>7000.0000000000009</v>
      </c>
    </row>
    <row r="204" spans="1:13" x14ac:dyDescent="0.35">
      <c r="A204" s="107">
        <v>1</v>
      </c>
      <c r="B204" s="107" t="s">
        <v>5204</v>
      </c>
      <c r="C204" s="98" t="s">
        <v>2680</v>
      </c>
      <c r="D204" s="98" t="s">
        <v>15</v>
      </c>
      <c r="E204" t="s">
        <v>1244</v>
      </c>
      <c r="F204" t="s">
        <v>1245</v>
      </c>
      <c r="G204" t="s">
        <v>5205</v>
      </c>
      <c r="H204" s="107">
        <v>4</v>
      </c>
      <c r="I204" s="229">
        <v>45792.741226851853</v>
      </c>
      <c r="J204" s="107">
        <v>9</v>
      </c>
      <c r="K204" s="159">
        <v>150000</v>
      </c>
      <c r="L204" s="107">
        <f>J204+1</f>
        <v>10</v>
      </c>
      <c r="M204" s="36">
        <f>K204*(L204/100)</f>
        <v>15000</v>
      </c>
    </row>
    <row r="205" spans="1:13" x14ac:dyDescent="0.35">
      <c r="A205" s="107">
        <v>1</v>
      </c>
      <c r="B205" s="243" t="s">
        <v>4557</v>
      </c>
      <c r="C205" s="244" t="s">
        <v>2680</v>
      </c>
      <c r="D205" s="244" t="s">
        <v>257</v>
      </c>
      <c r="E205" s="154" t="s">
        <v>1250</v>
      </c>
      <c r="F205" s="154" t="s">
        <v>1248</v>
      </c>
      <c r="G205" s="154" t="s">
        <v>4558</v>
      </c>
      <c r="H205" s="243">
        <v>2</v>
      </c>
      <c r="I205" s="229">
        <v>45726.732754629629</v>
      </c>
      <c r="J205" s="107">
        <v>9</v>
      </c>
      <c r="K205" s="247">
        <v>60000</v>
      </c>
      <c r="L205" s="107">
        <f>J205+1</f>
        <v>10</v>
      </c>
      <c r="M205" s="36">
        <f>K205*(L205/100)</f>
        <v>6000</v>
      </c>
    </row>
    <row r="206" spans="1:13" x14ac:dyDescent="0.35">
      <c r="A206" s="107">
        <v>1</v>
      </c>
      <c r="B206" s="243" t="s">
        <v>2973</v>
      </c>
      <c r="C206" s="244" t="s">
        <v>2680</v>
      </c>
      <c r="D206" s="244" t="s">
        <v>188</v>
      </c>
      <c r="E206" s="154" t="s">
        <v>1244</v>
      </c>
      <c r="F206" s="154" t="s">
        <v>1248</v>
      </c>
      <c r="G206" s="154" t="s">
        <v>2974</v>
      </c>
      <c r="H206" s="243">
        <v>1</v>
      </c>
      <c r="I206" s="229">
        <v>45527.712881944448</v>
      </c>
      <c r="J206" s="107">
        <v>9</v>
      </c>
      <c r="K206" s="162">
        <v>63000</v>
      </c>
      <c r="L206" s="107">
        <f>J206+1</f>
        <v>10</v>
      </c>
      <c r="M206" s="36">
        <f>K206*(L206/100)</f>
        <v>6300</v>
      </c>
    </row>
    <row r="207" spans="1:13" x14ac:dyDescent="0.35">
      <c r="A207" s="107">
        <v>1</v>
      </c>
      <c r="B207" s="107">
        <v>880001054</v>
      </c>
      <c r="C207" s="98" t="s">
        <v>2680</v>
      </c>
      <c r="D207" s="98" t="s">
        <v>169</v>
      </c>
      <c r="E207" t="s">
        <v>1250</v>
      </c>
      <c r="F207" t="s">
        <v>1245</v>
      </c>
      <c r="G207" t="s">
        <v>2690</v>
      </c>
      <c r="H207" s="107">
        <v>1</v>
      </c>
      <c r="I207" s="229">
        <v>45497.715405092589</v>
      </c>
      <c r="J207" s="107">
        <v>7</v>
      </c>
      <c r="K207" s="159">
        <v>52500</v>
      </c>
      <c r="L207" s="107">
        <f>J207+1</f>
        <v>8</v>
      </c>
      <c r="M207" s="36">
        <f>K207*(L207/100)</f>
        <v>4200</v>
      </c>
    </row>
    <row r="208" spans="1:13" x14ac:dyDescent="0.35">
      <c r="A208" s="107">
        <v>1</v>
      </c>
      <c r="B208" s="243" t="s">
        <v>3335</v>
      </c>
      <c r="C208" s="244" t="s">
        <v>2680</v>
      </c>
      <c r="D208" s="244" t="s">
        <v>169</v>
      </c>
      <c r="E208" s="154" t="s">
        <v>1250</v>
      </c>
      <c r="F208" s="154" t="s">
        <v>1245</v>
      </c>
      <c r="G208" s="154" t="s">
        <v>2690</v>
      </c>
      <c r="H208" s="243">
        <v>2</v>
      </c>
      <c r="I208" s="229">
        <v>45590.766574074078</v>
      </c>
      <c r="J208" s="107">
        <v>10</v>
      </c>
      <c r="K208" s="159">
        <v>63000</v>
      </c>
      <c r="L208" s="107">
        <f>J208+1</f>
        <v>11</v>
      </c>
      <c r="M208" s="36">
        <f>K208*(L208/100)</f>
        <v>6930</v>
      </c>
    </row>
    <row r="209" spans="1:13" x14ac:dyDescent="0.35">
      <c r="A209" s="107">
        <v>1</v>
      </c>
      <c r="B209" s="107">
        <v>890000823</v>
      </c>
      <c r="C209" s="98" t="s">
        <v>2680</v>
      </c>
      <c r="D209" s="98" t="s">
        <v>15</v>
      </c>
      <c r="E209" t="s">
        <v>1244</v>
      </c>
      <c r="F209" t="s">
        <v>1245</v>
      </c>
      <c r="G209" t="s">
        <v>2687</v>
      </c>
      <c r="H209" s="107">
        <v>1</v>
      </c>
      <c r="I209" s="229">
        <v>45497.652638888889</v>
      </c>
      <c r="J209" s="107">
        <v>12</v>
      </c>
      <c r="K209" s="159">
        <v>105000</v>
      </c>
      <c r="L209" s="107">
        <f>J209+1</f>
        <v>13</v>
      </c>
      <c r="M209" s="36">
        <f>K209*(L209/100)</f>
        <v>13650</v>
      </c>
    </row>
    <row r="210" spans="1:13" x14ac:dyDescent="0.35">
      <c r="A210" s="107">
        <v>1</v>
      </c>
      <c r="B210" s="243" t="s">
        <v>4090</v>
      </c>
      <c r="C210" s="244" t="s">
        <v>2680</v>
      </c>
      <c r="D210" s="244" t="s">
        <v>15</v>
      </c>
      <c r="E210" s="154" t="s">
        <v>1244</v>
      </c>
      <c r="F210" s="154" t="s">
        <v>1245</v>
      </c>
      <c r="G210" s="377" t="s">
        <v>4091</v>
      </c>
      <c r="H210" s="243">
        <v>2</v>
      </c>
      <c r="I210" s="229">
        <v>45668.588726851849</v>
      </c>
      <c r="J210" s="107">
        <v>12</v>
      </c>
      <c r="K210" s="159">
        <v>100000</v>
      </c>
      <c r="L210" s="107">
        <f>J210+1</f>
        <v>13</v>
      </c>
      <c r="M210" s="36">
        <f>K210*(L210/100)</f>
        <v>13000</v>
      </c>
    </row>
    <row r="211" spans="1:13" x14ac:dyDescent="0.35">
      <c r="A211" s="107">
        <v>1</v>
      </c>
      <c r="B211" s="107">
        <v>890000818</v>
      </c>
      <c r="C211" s="98" t="s">
        <v>2680</v>
      </c>
      <c r="D211" s="98" t="s">
        <v>15</v>
      </c>
      <c r="E211" t="s">
        <v>1244</v>
      </c>
      <c r="F211" t="s">
        <v>1245</v>
      </c>
      <c r="G211" t="s">
        <v>2681</v>
      </c>
      <c r="H211" s="107">
        <v>1</v>
      </c>
      <c r="I211" s="229">
        <v>45496.700949074075</v>
      </c>
      <c r="J211" s="107">
        <v>12</v>
      </c>
      <c r="K211" s="159">
        <v>105000</v>
      </c>
      <c r="L211" s="107">
        <f>J211+1</f>
        <v>13</v>
      </c>
      <c r="M211" s="36">
        <f>K211*(L211/100)</f>
        <v>13650</v>
      </c>
    </row>
    <row r="212" spans="1:13" x14ac:dyDescent="0.35">
      <c r="A212" s="107">
        <v>1</v>
      </c>
      <c r="B212" s="243" t="s">
        <v>4139</v>
      </c>
      <c r="C212" s="244" t="s">
        <v>2680</v>
      </c>
      <c r="D212" s="244" t="s">
        <v>15</v>
      </c>
      <c r="E212" s="154" t="s">
        <v>1244</v>
      </c>
      <c r="F212" s="154" t="s">
        <v>1245</v>
      </c>
      <c r="G212" s="154" t="s">
        <v>4140</v>
      </c>
      <c r="H212" s="243">
        <v>2</v>
      </c>
      <c r="I212" s="229">
        <v>45681.731400462966</v>
      </c>
      <c r="J212" s="107">
        <v>12</v>
      </c>
      <c r="K212" s="159">
        <v>100000</v>
      </c>
      <c r="L212" s="107">
        <f>J212+1</f>
        <v>13</v>
      </c>
      <c r="M212" s="36">
        <f>K212*(L212/100)</f>
        <v>13000</v>
      </c>
    </row>
    <row r="213" spans="1:13" x14ac:dyDescent="0.35">
      <c r="A213" s="107">
        <v>1</v>
      </c>
      <c r="B213" s="243" t="s">
        <v>3888</v>
      </c>
      <c r="C213" s="244" t="s">
        <v>2680</v>
      </c>
      <c r="D213" s="244" t="s">
        <v>15</v>
      </c>
      <c r="E213" s="154" t="s">
        <v>1244</v>
      </c>
      <c r="F213" s="154" t="s">
        <v>1245</v>
      </c>
      <c r="G213" s="154" t="s">
        <v>3889</v>
      </c>
      <c r="H213" s="243">
        <v>1</v>
      </c>
      <c r="I213" s="229">
        <v>45626.713437500002</v>
      </c>
      <c r="J213" s="107">
        <v>12</v>
      </c>
      <c r="K213" s="159">
        <v>105000</v>
      </c>
      <c r="L213" s="107">
        <f>J213+1</f>
        <v>13</v>
      </c>
      <c r="M213" s="36">
        <f>K213*(L213/100)</f>
        <v>13650</v>
      </c>
    </row>
    <row r="214" spans="1:13" x14ac:dyDescent="0.35">
      <c r="A214" s="107">
        <v>1</v>
      </c>
      <c r="B214" s="107" t="s">
        <v>5777</v>
      </c>
      <c r="C214" t="s">
        <v>2680</v>
      </c>
      <c r="D214" t="s">
        <v>169</v>
      </c>
      <c r="E214" t="s">
        <v>1250</v>
      </c>
      <c r="F214" t="s">
        <v>1245</v>
      </c>
      <c r="G214" t="s">
        <v>5778</v>
      </c>
      <c r="H214" s="107">
        <v>2</v>
      </c>
      <c r="I214" s="231">
        <v>45845.716180555559</v>
      </c>
      <c r="J214" s="107">
        <v>12</v>
      </c>
      <c r="K214" s="120">
        <v>100000</v>
      </c>
      <c r="L214" s="107">
        <f>J214+1</f>
        <v>13</v>
      </c>
      <c r="M214" s="36">
        <f>K214*(L214/100)</f>
        <v>13000</v>
      </c>
    </row>
    <row r="215" spans="1:13" x14ac:dyDescent="0.35">
      <c r="A215" s="107">
        <v>1</v>
      </c>
      <c r="B215" s="107" t="s">
        <v>5896</v>
      </c>
      <c r="C215" t="s">
        <v>2680</v>
      </c>
      <c r="D215" t="s">
        <v>169</v>
      </c>
      <c r="E215" t="s">
        <v>5832</v>
      </c>
      <c r="F215" t="s">
        <v>1245</v>
      </c>
      <c r="G215" t="s">
        <v>5897</v>
      </c>
      <c r="H215" s="107">
        <v>1</v>
      </c>
      <c r="I215" s="231">
        <v>45876.727268518516</v>
      </c>
      <c r="J215" s="107">
        <v>1</v>
      </c>
      <c r="K215" s="120">
        <v>55000</v>
      </c>
      <c r="L215" s="107">
        <f>J215*2+2</f>
        <v>4</v>
      </c>
      <c r="M215" s="36">
        <f>K215*(L215/100)</f>
        <v>2200</v>
      </c>
    </row>
    <row r="216" spans="1:13" x14ac:dyDescent="0.35">
      <c r="A216" s="107">
        <v>1</v>
      </c>
      <c r="B216" s="243" t="s">
        <v>2798</v>
      </c>
      <c r="C216" s="244" t="s">
        <v>2680</v>
      </c>
      <c r="D216" s="244" t="s">
        <v>169</v>
      </c>
      <c r="E216" s="154" t="s">
        <v>1250</v>
      </c>
      <c r="F216" s="154" t="s">
        <v>1245</v>
      </c>
      <c r="G216" s="154" t="s">
        <v>2799</v>
      </c>
      <c r="H216" s="243">
        <v>1</v>
      </c>
      <c r="I216" s="229">
        <v>45510.657951388886</v>
      </c>
      <c r="J216" s="107">
        <v>18</v>
      </c>
      <c r="K216" s="162">
        <v>105000</v>
      </c>
      <c r="L216" s="107">
        <f>J216+1</f>
        <v>19</v>
      </c>
      <c r="M216" s="36">
        <f>K216*(L216/100)</f>
        <v>19950</v>
      </c>
    </row>
    <row r="217" spans="1:13" x14ac:dyDescent="0.35">
      <c r="A217" s="107">
        <v>1</v>
      </c>
      <c r="B217" s="243" t="s">
        <v>4096</v>
      </c>
      <c r="C217" s="244" t="s">
        <v>2680</v>
      </c>
      <c r="D217" s="244" t="s">
        <v>15</v>
      </c>
      <c r="E217" s="154" t="s">
        <v>1244</v>
      </c>
      <c r="F217" s="154" t="s">
        <v>1245</v>
      </c>
      <c r="G217" s="154" t="s">
        <v>2799</v>
      </c>
      <c r="H217" s="243">
        <v>2</v>
      </c>
      <c r="I217" s="229">
        <v>45671.701550925929</v>
      </c>
      <c r="J217" s="107">
        <v>12</v>
      </c>
      <c r="K217" s="159">
        <v>100000</v>
      </c>
      <c r="L217" s="107">
        <f>J217+1</f>
        <v>13</v>
      </c>
      <c r="M217" s="36">
        <f>K217*(L217/100)</f>
        <v>13000</v>
      </c>
    </row>
    <row r="218" spans="1:13" x14ac:dyDescent="0.35">
      <c r="A218" s="107">
        <v>1</v>
      </c>
      <c r="B218" s="107" t="s">
        <v>5811</v>
      </c>
      <c r="C218" t="s">
        <v>2680</v>
      </c>
      <c r="D218" t="s">
        <v>15</v>
      </c>
      <c r="E218" t="s">
        <v>1244</v>
      </c>
      <c r="F218" t="s">
        <v>1245</v>
      </c>
      <c r="G218" t="s">
        <v>5812</v>
      </c>
      <c r="H218" s="107">
        <v>3</v>
      </c>
      <c r="I218" s="231">
        <v>45847.829513888886</v>
      </c>
      <c r="J218" s="107">
        <v>12</v>
      </c>
      <c r="K218" s="120">
        <v>100000</v>
      </c>
      <c r="L218" s="107">
        <f>J218+1</f>
        <v>13</v>
      </c>
      <c r="M218" s="36">
        <f>K218*(L218/100)</f>
        <v>13000</v>
      </c>
    </row>
    <row r="219" spans="1:13" x14ac:dyDescent="0.35">
      <c r="A219" s="107">
        <v>1</v>
      </c>
      <c r="B219" s="107">
        <v>880001084</v>
      </c>
      <c r="C219" s="98" t="s">
        <v>2680</v>
      </c>
      <c r="D219" s="98" t="s">
        <v>188</v>
      </c>
      <c r="E219" t="s">
        <v>1244</v>
      </c>
      <c r="F219" t="s">
        <v>1245</v>
      </c>
      <c r="G219" t="s">
        <v>2745</v>
      </c>
      <c r="H219" s="107">
        <v>1</v>
      </c>
      <c r="I219" s="229">
        <v>45504.781446759262</v>
      </c>
      <c r="J219" s="107">
        <v>6</v>
      </c>
      <c r="K219" s="159">
        <v>105000</v>
      </c>
      <c r="L219" s="107">
        <f>J219+1</f>
        <v>7</v>
      </c>
      <c r="M219" s="36">
        <f>K219*(L219/100)</f>
        <v>7350.0000000000009</v>
      </c>
    </row>
    <row r="220" spans="1:13" x14ac:dyDescent="0.35">
      <c r="A220" s="107">
        <v>1</v>
      </c>
      <c r="B220" s="243" t="s">
        <v>3210</v>
      </c>
      <c r="C220" s="244" t="s">
        <v>2680</v>
      </c>
      <c r="D220" s="244" t="s">
        <v>188</v>
      </c>
      <c r="E220" s="154" t="s">
        <v>1244</v>
      </c>
      <c r="F220" s="154" t="s">
        <v>1245</v>
      </c>
      <c r="G220" s="154" t="s">
        <v>2745</v>
      </c>
      <c r="H220" s="243">
        <v>2</v>
      </c>
      <c r="I220" s="229">
        <v>45576.568472222221</v>
      </c>
      <c r="J220" s="107">
        <v>6</v>
      </c>
      <c r="K220" s="159">
        <v>105000</v>
      </c>
      <c r="L220" s="107">
        <f>J220+1</f>
        <v>7</v>
      </c>
      <c r="M220" s="36">
        <f>K220*(L220/100)</f>
        <v>7350.0000000000009</v>
      </c>
    </row>
    <row r="221" spans="1:13" x14ac:dyDescent="0.35">
      <c r="A221" s="107">
        <v>1</v>
      </c>
      <c r="B221" s="243" t="s">
        <v>4129</v>
      </c>
      <c r="C221" s="244" t="s">
        <v>2680</v>
      </c>
      <c r="D221" s="244" t="s">
        <v>15</v>
      </c>
      <c r="E221" s="154" t="s">
        <v>1244</v>
      </c>
      <c r="F221" s="154" t="s">
        <v>1245</v>
      </c>
      <c r="G221" s="154" t="s">
        <v>4130</v>
      </c>
      <c r="H221" s="243">
        <v>3</v>
      </c>
      <c r="I221" s="229">
        <v>45679.688171296293</v>
      </c>
      <c r="J221" s="107">
        <v>9</v>
      </c>
      <c r="K221" s="159">
        <v>130000</v>
      </c>
      <c r="L221" s="107">
        <f>J221+1</f>
        <v>10</v>
      </c>
      <c r="M221" s="36">
        <f>K221*(L221/100)</f>
        <v>13000</v>
      </c>
    </row>
    <row r="222" spans="1:13" x14ac:dyDescent="0.35">
      <c r="A222" s="107">
        <v>1</v>
      </c>
      <c r="B222" s="243" t="s">
        <v>4791</v>
      </c>
      <c r="C222" s="244" t="s">
        <v>131</v>
      </c>
      <c r="D222" s="244" t="s">
        <v>15</v>
      </c>
      <c r="E222" s="154" t="s">
        <v>1244</v>
      </c>
      <c r="F222" s="154" t="s">
        <v>1245</v>
      </c>
      <c r="G222" s="154" t="s">
        <v>4792</v>
      </c>
      <c r="H222" s="243">
        <v>7</v>
      </c>
      <c r="I222" s="229">
        <v>45756.632974537039</v>
      </c>
      <c r="J222" s="107">
        <v>3</v>
      </c>
      <c r="K222" s="159">
        <v>120000</v>
      </c>
      <c r="L222" s="107">
        <f>J222+1</f>
        <v>4</v>
      </c>
      <c r="M222" s="36">
        <f>K222*(L222/100)</f>
        <v>4800</v>
      </c>
    </row>
    <row r="223" spans="1:13" x14ac:dyDescent="0.35">
      <c r="A223" s="107">
        <v>1</v>
      </c>
      <c r="B223" s="107">
        <v>880000404</v>
      </c>
      <c r="C223" s="98" t="s">
        <v>131</v>
      </c>
      <c r="D223" s="98" t="s">
        <v>116</v>
      </c>
      <c r="E223" t="s">
        <v>53</v>
      </c>
      <c r="G223" t="s">
        <v>1037</v>
      </c>
      <c r="H223" s="107">
        <v>2</v>
      </c>
      <c r="I223" s="229">
        <v>45126.45171296296</v>
      </c>
      <c r="J223" s="107">
        <v>12</v>
      </c>
      <c r="K223" s="159">
        <v>157500</v>
      </c>
      <c r="L223" s="107">
        <f>J223+1</f>
        <v>13</v>
      </c>
      <c r="M223" s="36">
        <f>K223*(L223/100)</f>
        <v>20475</v>
      </c>
    </row>
    <row r="224" spans="1:13" x14ac:dyDescent="0.35">
      <c r="A224" s="107">
        <v>1</v>
      </c>
      <c r="B224" s="243" t="s">
        <v>2908</v>
      </c>
      <c r="C224" s="244" t="s">
        <v>131</v>
      </c>
      <c r="D224" s="244" t="s">
        <v>106</v>
      </c>
      <c r="E224" s="154" t="s">
        <v>1244</v>
      </c>
      <c r="F224" s="154" t="s">
        <v>1248</v>
      </c>
      <c r="G224" s="154" t="s">
        <v>1037</v>
      </c>
      <c r="H224" s="243">
        <v>4</v>
      </c>
      <c r="I224" s="229">
        <v>45519.552789351852</v>
      </c>
      <c r="J224" s="107">
        <v>12</v>
      </c>
      <c r="K224" s="162">
        <v>157500</v>
      </c>
      <c r="L224" s="107">
        <f>J224+1</f>
        <v>13</v>
      </c>
      <c r="M224" s="36">
        <f>K224*(L224/100)</f>
        <v>20475</v>
      </c>
    </row>
    <row r="225" spans="1:13" x14ac:dyDescent="0.35">
      <c r="A225" s="107">
        <v>1</v>
      </c>
      <c r="B225" s="107">
        <v>880000173</v>
      </c>
      <c r="C225" s="98" t="s">
        <v>131</v>
      </c>
      <c r="D225" s="98" t="s">
        <v>411</v>
      </c>
      <c r="E225" t="s">
        <v>16</v>
      </c>
      <c r="G225" t="s">
        <v>692</v>
      </c>
      <c r="H225" s="132">
        <v>1</v>
      </c>
      <c r="I225" s="229">
        <v>44996.383275462962</v>
      </c>
      <c r="J225" s="107">
        <v>12</v>
      </c>
      <c r="K225" s="159">
        <v>157500</v>
      </c>
      <c r="L225" s="107">
        <f>J225+1</f>
        <v>13</v>
      </c>
      <c r="M225" s="36">
        <f>K225*(L225/100)</f>
        <v>20475</v>
      </c>
    </row>
    <row r="226" spans="1:13" x14ac:dyDescent="0.35">
      <c r="A226" s="107">
        <v>1</v>
      </c>
      <c r="B226" s="107" t="s">
        <v>1765</v>
      </c>
      <c r="C226" s="98" t="s">
        <v>131</v>
      </c>
      <c r="D226" s="98" t="s">
        <v>188</v>
      </c>
      <c r="E226" t="s">
        <v>1244</v>
      </c>
      <c r="F226" t="s">
        <v>1248</v>
      </c>
      <c r="G226" t="s">
        <v>1766</v>
      </c>
      <c r="H226" s="107">
        <v>3</v>
      </c>
      <c r="I226" s="229">
        <v>45330.597615740742</v>
      </c>
      <c r="J226" s="107">
        <v>12</v>
      </c>
      <c r="K226" s="159">
        <v>157500</v>
      </c>
      <c r="L226" s="107">
        <f>J226+1</f>
        <v>13</v>
      </c>
      <c r="M226" s="36">
        <f>K226*(L226/100)</f>
        <v>20475</v>
      </c>
    </row>
    <row r="227" spans="1:13" x14ac:dyDescent="0.35">
      <c r="A227" s="107">
        <v>1</v>
      </c>
      <c r="B227" s="243" t="s">
        <v>4368</v>
      </c>
      <c r="C227" s="244" t="s">
        <v>131</v>
      </c>
      <c r="D227" s="244" t="s">
        <v>116</v>
      </c>
      <c r="E227" s="154" t="s">
        <v>1250</v>
      </c>
      <c r="F227" s="154" t="s">
        <v>1248</v>
      </c>
      <c r="G227" s="154" t="s">
        <v>1766</v>
      </c>
      <c r="H227" s="243">
        <v>5</v>
      </c>
      <c r="I227" s="229">
        <v>45706.776562500003</v>
      </c>
      <c r="J227" s="107">
        <v>12</v>
      </c>
      <c r="K227" s="159">
        <v>150000</v>
      </c>
      <c r="L227" s="107">
        <f>J227+1</f>
        <v>13</v>
      </c>
      <c r="M227" s="36">
        <f>K227*(L227/100)</f>
        <v>19500</v>
      </c>
    </row>
    <row r="228" spans="1:13" x14ac:dyDescent="0.35">
      <c r="A228" s="107">
        <v>1</v>
      </c>
      <c r="B228" s="131" t="s">
        <v>6090</v>
      </c>
      <c r="C228" s="131" t="s">
        <v>131</v>
      </c>
      <c r="D228" s="131" t="s">
        <v>106</v>
      </c>
      <c r="E228" s="131" t="s">
        <v>5832</v>
      </c>
      <c r="F228" s="131" t="s">
        <v>1248</v>
      </c>
      <c r="G228" s="131" t="s">
        <v>1766</v>
      </c>
      <c r="H228" s="107">
        <v>6</v>
      </c>
      <c r="I228" s="231">
        <v>45930.898680555554</v>
      </c>
      <c r="J228" s="107">
        <v>12</v>
      </c>
      <c r="K228" s="222">
        <v>150000</v>
      </c>
      <c r="L228" s="107">
        <f>J228*2+2</f>
        <v>26</v>
      </c>
      <c r="M228" s="36">
        <f>K228*(L228/100)</f>
        <v>39000</v>
      </c>
    </row>
    <row r="229" spans="1:13" x14ac:dyDescent="0.35">
      <c r="A229" s="107">
        <v>1</v>
      </c>
      <c r="B229" s="237" t="s">
        <v>1548</v>
      </c>
      <c r="C229" s="141" t="s">
        <v>131</v>
      </c>
      <c r="D229" s="141" t="s">
        <v>188</v>
      </c>
      <c r="E229" s="139" t="s">
        <v>1244</v>
      </c>
      <c r="F229" s="144" t="s">
        <v>1245</v>
      </c>
      <c r="G229" s="139" t="s">
        <v>1549</v>
      </c>
      <c r="H229" s="237">
        <v>1</v>
      </c>
      <c r="I229" s="229">
        <v>45260.664861111101</v>
      </c>
      <c r="J229" s="107">
        <v>12</v>
      </c>
      <c r="K229" s="238">
        <v>105000</v>
      </c>
      <c r="L229" s="107">
        <f>J229+1</f>
        <v>13</v>
      </c>
      <c r="M229" s="36">
        <f>K229*(L229/100)</f>
        <v>13650</v>
      </c>
    </row>
    <row r="230" spans="1:13" x14ac:dyDescent="0.35">
      <c r="A230" s="107">
        <v>1</v>
      </c>
      <c r="B230" s="243" t="s">
        <v>4288</v>
      </c>
      <c r="C230" s="244" t="s">
        <v>131</v>
      </c>
      <c r="D230" s="244" t="s">
        <v>188</v>
      </c>
      <c r="E230" s="154" t="s">
        <v>1244</v>
      </c>
      <c r="F230" s="154" t="s">
        <v>1245</v>
      </c>
      <c r="G230" s="154" t="s">
        <v>1549</v>
      </c>
      <c r="H230" s="243">
        <v>2</v>
      </c>
      <c r="I230" s="229">
        <v>45698.705763888887</v>
      </c>
      <c r="J230" s="107">
        <v>12</v>
      </c>
      <c r="K230" s="159">
        <v>100000</v>
      </c>
      <c r="L230" s="107">
        <f>J230+1</f>
        <v>13</v>
      </c>
      <c r="M230" s="36">
        <f>K230*(L230/100)</f>
        <v>13000</v>
      </c>
    </row>
    <row r="231" spans="1:13" x14ac:dyDescent="0.35">
      <c r="A231" s="107">
        <v>1</v>
      </c>
      <c r="B231" s="234">
        <v>880000464</v>
      </c>
      <c r="C231" s="235" t="s">
        <v>131</v>
      </c>
      <c r="D231" s="235" t="s">
        <v>188</v>
      </c>
      <c r="E231" s="133" t="s">
        <v>16</v>
      </c>
      <c r="G231" s="133" t="s">
        <v>1115</v>
      </c>
      <c r="H231" s="234">
        <v>1</v>
      </c>
      <c r="I231" s="229">
        <v>45149.622939814799</v>
      </c>
      <c r="J231" s="107">
        <v>12</v>
      </c>
      <c r="K231" s="236">
        <v>105000</v>
      </c>
      <c r="L231" s="107">
        <f>J231+1</f>
        <v>13</v>
      </c>
      <c r="M231" s="36">
        <f>K231*(L231/100)</f>
        <v>13650</v>
      </c>
    </row>
    <row r="232" spans="1:13" x14ac:dyDescent="0.35">
      <c r="A232" s="107">
        <v>1</v>
      </c>
      <c r="B232" s="243" t="s">
        <v>3879</v>
      </c>
      <c r="C232" s="244" t="s">
        <v>131</v>
      </c>
      <c r="D232" s="244" t="s">
        <v>15</v>
      </c>
      <c r="E232" s="154" t="s">
        <v>1244</v>
      </c>
      <c r="F232" s="154" t="s">
        <v>1245</v>
      </c>
      <c r="G232" s="154" t="s">
        <v>3880</v>
      </c>
      <c r="H232" s="243">
        <v>3</v>
      </c>
      <c r="I232" s="229">
        <v>45626.59103009259</v>
      </c>
      <c r="J232" s="107">
        <v>7</v>
      </c>
      <c r="K232" s="159">
        <v>73500</v>
      </c>
      <c r="L232" s="107">
        <f>J232+1</f>
        <v>8</v>
      </c>
      <c r="M232" s="36">
        <f>K232*(L232/100)</f>
        <v>5880</v>
      </c>
    </row>
    <row r="233" spans="1:13" x14ac:dyDescent="0.35">
      <c r="A233" s="107">
        <v>1</v>
      </c>
      <c r="B233" s="107" t="s">
        <v>1917</v>
      </c>
      <c r="C233" s="98" t="s">
        <v>131</v>
      </c>
      <c r="D233" s="98" t="s">
        <v>15</v>
      </c>
      <c r="E233" t="s">
        <v>1244</v>
      </c>
      <c r="F233" t="s">
        <v>1245</v>
      </c>
      <c r="G233" t="s">
        <v>1918</v>
      </c>
      <c r="H233" s="107">
        <v>2</v>
      </c>
      <c r="I233" s="229">
        <v>45356.710682870369</v>
      </c>
      <c r="J233" s="107">
        <v>12</v>
      </c>
      <c r="K233" s="159">
        <v>126000</v>
      </c>
      <c r="L233" s="107">
        <f>J233+1</f>
        <v>13</v>
      </c>
      <c r="M233" s="36">
        <f>K233*(L233/100)</f>
        <v>16380</v>
      </c>
    </row>
    <row r="234" spans="1:13" x14ac:dyDescent="0.35">
      <c r="A234" s="107">
        <v>1</v>
      </c>
      <c r="B234" s="107" t="s">
        <v>5199</v>
      </c>
      <c r="C234" s="98" t="s">
        <v>131</v>
      </c>
      <c r="D234" s="98" t="s">
        <v>15</v>
      </c>
      <c r="E234" t="s">
        <v>1244</v>
      </c>
      <c r="F234" t="s">
        <v>1245</v>
      </c>
      <c r="G234" t="s">
        <v>1918</v>
      </c>
      <c r="H234" s="107">
        <v>4</v>
      </c>
      <c r="I234" s="229">
        <v>45792.834097222221</v>
      </c>
      <c r="J234" s="107">
        <v>12</v>
      </c>
      <c r="K234" s="159">
        <v>120000</v>
      </c>
      <c r="L234" s="107">
        <f>J234+1</f>
        <v>13</v>
      </c>
      <c r="M234" s="36">
        <f>K234*(L234/100)</f>
        <v>15600</v>
      </c>
    </row>
    <row r="235" spans="1:13" x14ac:dyDescent="0.35">
      <c r="A235" s="107">
        <v>1</v>
      </c>
      <c r="B235" s="107">
        <v>890000127</v>
      </c>
      <c r="C235" s="98" t="s">
        <v>131</v>
      </c>
      <c r="D235" s="98" t="s">
        <v>188</v>
      </c>
      <c r="E235" t="s">
        <v>16</v>
      </c>
      <c r="G235" t="s">
        <v>794</v>
      </c>
      <c r="H235" s="107">
        <v>1</v>
      </c>
      <c r="I235" s="229">
        <v>45020.597245370373</v>
      </c>
      <c r="J235" s="107">
        <v>11</v>
      </c>
      <c r="K235" s="159">
        <v>189000</v>
      </c>
      <c r="L235" s="107">
        <f>J235+1</f>
        <v>12</v>
      </c>
      <c r="M235" s="36">
        <f>K235*(L235/100)</f>
        <v>22680</v>
      </c>
    </row>
    <row r="236" spans="1:13" x14ac:dyDescent="0.35">
      <c r="A236" s="107">
        <v>1</v>
      </c>
      <c r="B236" s="107">
        <v>890000257</v>
      </c>
      <c r="C236" s="98" t="s">
        <v>131</v>
      </c>
      <c r="D236" s="98" t="s">
        <v>169</v>
      </c>
      <c r="E236" t="s">
        <v>53</v>
      </c>
      <c r="G236" t="s">
        <v>1059</v>
      </c>
      <c r="H236" s="107">
        <v>2</v>
      </c>
      <c r="I236" s="229">
        <v>45133.500428240739</v>
      </c>
      <c r="J236" s="107">
        <v>11</v>
      </c>
      <c r="K236" s="159">
        <v>189000</v>
      </c>
      <c r="L236" s="107">
        <f>J236+1</f>
        <v>12</v>
      </c>
      <c r="M236" s="36">
        <f>K236*(L236/100)</f>
        <v>22680</v>
      </c>
    </row>
    <row r="237" spans="1:13" x14ac:dyDescent="0.35">
      <c r="A237" s="107">
        <v>1</v>
      </c>
      <c r="B237" s="107" t="s">
        <v>130</v>
      </c>
      <c r="C237" s="98" t="s">
        <v>131</v>
      </c>
      <c r="D237" s="98" t="s">
        <v>15</v>
      </c>
      <c r="E237" t="s">
        <v>16</v>
      </c>
      <c r="F237" s="154" t="s">
        <v>1245</v>
      </c>
      <c r="G237" t="s">
        <v>133</v>
      </c>
      <c r="H237" s="129">
        <v>1</v>
      </c>
      <c r="I237" s="229">
        <v>44890.527743055558</v>
      </c>
      <c r="J237" s="107">
        <v>7</v>
      </c>
      <c r="K237" s="112">
        <v>73500</v>
      </c>
      <c r="L237" s="107">
        <f>J237+1</f>
        <v>8</v>
      </c>
      <c r="M237" s="36">
        <f>K237*(L237/100)</f>
        <v>5880</v>
      </c>
    </row>
    <row r="238" spans="1:13" x14ac:dyDescent="0.35">
      <c r="A238" s="107">
        <v>1</v>
      </c>
      <c r="B238" s="107">
        <v>880000298</v>
      </c>
      <c r="C238" s="98" t="s">
        <v>131</v>
      </c>
      <c r="D238" s="98" t="s">
        <v>52</v>
      </c>
      <c r="E238" t="s">
        <v>53</v>
      </c>
      <c r="G238" t="s">
        <v>906</v>
      </c>
      <c r="H238" s="107">
        <v>2</v>
      </c>
      <c r="I238" s="229">
        <v>45062</v>
      </c>
      <c r="J238" s="107">
        <v>7</v>
      </c>
      <c r="K238" s="162">
        <v>73500</v>
      </c>
      <c r="L238" s="107">
        <f>J238+1</f>
        <v>8</v>
      </c>
      <c r="M238" s="36">
        <f>K238*(L238/100)</f>
        <v>5880</v>
      </c>
    </row>
    <row r="239" spans="1:13" x14ac:dyDescent="0.35">
      <c r="A239" s="107">
        <v>1</v>
      </c>
      <c r="B239" s="237" t="s">
        <v>1212</v>
      </c>
      <c r="C239" s="141" t="s">
        <v>131</v>
      </c>
      <c r="D239" s="141" t="s">
        <v>52</v>
      </c>
      <c r="E239" s="139" t="s">
        <v>53</v>
      </c>
      <c r="G239" s="139" t="s">
        <v>906</v>
      </c>
      <c r="H239" s="237">
        <v>3</v>
      </c>
      <c r="I239" s="229">
        <v>45185.395787037</v>
      </c>
      <c r="J239" s="107">
        <v>8</v>
      </c>
      <c r="K239" s="238">
        <v>84000</v>
      </c>
      <c r="L239" s="107">
        <f>J239+1</f>
        <v>9</v>
      </c>
      <c r="M239" s="36">
        <f>K239*(L239/100)</f>
        <v>7560</v>
      </c>
    </row>
    <row r="240" spans="1:13" x14ac:dyDescent="0.35">
      <c r="A240" s="107">
        <v>1</v>
      </c>
      <c r="B240" s="107" t="s">
        <v>5481</v>
      </c>
      <c r="C240" t="s">
        <v>131</v>
      </c>
      <c r="D240" t="s">
        <v>381</v>
      </c>
      <c r="E240" t="s">
        <v>1244</v>
      </c>
      <c r="F240" t="s">
        <v>1245</v>
      </c>
      <c r="G240" s="378" t="s">
        <v>5482</v>
      </c>
      <c r="H240" s="107">
        <v>5</v>
      </c>
      <c r="I240" s="231">
        <v>45820.513506944444</v>
      </c>
      <c r="J240" s="107">
        <v>12</v>
      </c>
      <c r="K240" s="120">
        <v>100000</v>
      </c>
      <c r="L240" s="107">
        <f>J240+1</f>
        <v>13</v>
      </c>
      <c r="M240" s="36">
        <f>K240*(L240/100)</f>
        <v>13000</v>
      </c>
    </row>
    <row r="241" spans="1:13" x14ac:dyDescent="0.35">
      <c r="A241" s="107">
        <v>1</v>
      </c>
      <c r="B241" s="107" t="s">
        <v>5287</v>
      </c>
      <c r="C241" t="s">
        <v>131</v>
      </c>
      <c r="D241" t="s">
        <v>15</v>
      </c>
      <c r="E241" t="s">
        <v>1244</v>
      </c>
      <c r="F241" t="s">
        <v>1245</v>
      </c>
      <c r="G241" t="s">
        <v>5288</v>
      </c>
      <c r="H241" s="107">
        <v>1</v>
      </c>
      <c r="I241" s="231">
        <v>45828.6950462963</v>
      </c>
      <c r="J241" s="107">
        <v>6</v>
      </c>
      <c r="K241" s="120">
        <v>100000</v>
      </c>
      <c r="L241" s="107">
        <f>J241+1</f>
        <v>7</v>
      </c>
      <c r="M241" s="36">
        <f>K241*(L241/100)</f>
        <v>7000.0000000000009</v>
      </c>
    </row>
    <row r="242" spans="1:13" x14ac:dyDescent="0.35">
      <c r="A242" s="107">
        <v>1</v>
      </c>
      <c r="B242" s="107">
        <v>880000210</v>
      </c>
      <c r="C242" s="98" t="s">
        <v>131</v>
      </c>
      <c r="D242" s="98" t="s">
        <v>15</v>
      </c>
      <c r="E242" t="s">
        <v>16</v>
      </c>
      <c r="G242" t="s">
        <v>684</v>
      </c>
      <c r="H242" s="132">
        <v>1</v>
      </c>
      <c r="I242" s="229">
        <v>45016.629791666666</v>
      </c>
      <c r="J242" s="107">
        <v>4</v>
      </c>
      <c r="K242" s="159">
        <v>157500</v>
      </c>
      <c r="L242" s="107">
        <f>J242+1</f>
        <v>5</v>
      </c>
      <c r="M242" s="36">
        <f>K242*(L242/100)</f>
        <v>7875</v>
      </c>
    </row>
    <row r="243" spans="1:13" x14ac:dyDescent="0.35">
      <c r="A243" s="107">
        <v>1</v>
      </c>
      <c r="B243" s="237" t="s">
        <v>1433</v>
      </c>
      <c r="C243" s="141" t="s">
        <v>131</v>
      </c>
      <c r="D243" s="141" t="s">
        <v>116</v>
      </c>
      <c r="E243" s="139" t="s">
        <v>1250</v>
      </c>
      <c r="F243" s="144" t="s">
        <v>1245</v>
      </c>
      <c r="G243" s="139" t="s">
        <v>684</v>
      </c>
      <c r="H243" s="237">
        <v>3</v>
      </c>
      <c r="I243" s="229">
        <v>45247.4738657407</v>
      </c>
      <c r="J243" s="107">
        <v>4</v>
      </c>
      <c r="K243" s="238">
        <v>147000</v>
      </c>
      <c r="L243" s="107">
        <f>J243+1</f>
        <v>5</v>
      </c>
      <c r="M243" s="36">
        <f>K243*(L243/100)</f>
        <v>7350</v>
      </c>
    </row>
    <row r="244" spans="1:13" x14ac:dyDescent="0.35">
      <c r="A244" s="107">
        <v>1</v>
      </c>
      <c r="B244" s="107">
        <v>880000375</v>
      </c>
      <c r="C244" s="98" t="s">
        <v>131</v>
      </c>
      <c r="D244" s="98" t="s">
        <v>15</v>
      </c>
      <c r="E244" t="s">
        <v>16</v>
      </c>
      <c r="G244" t="s">
        <v>1006</v>
      </c>
      <c r="H244" s="107">
        <v>2</v>
      </c>
      <c r="I244" s="229">
        <v>45113.446377314816</v>
      </c>
      <c r="J244" s="107">
        <v>4</v>
      </c>
      <c r="K244" s="159">
        <v>157500</v>
      </c>
      <c r="L244" s="107">
        <f>J244+1</f>
        <v>5</v>
      </c>
      <c r="M244" s="36">
        <f>K244*(L244/100)</f>
        <v>7875</v>
      </c>
    </row>
    <row r="245" spans="1:13" x14ac:dyDescent="0.35">
      <c r="A245" s="107">
        <v>1</v>
      </c>
      <c r="B245" s="107">
        <v>880000835</v>
      </c>
      <c r="C245" s="98" t="s">
        <v>131</v>
      </c>
      <c r="D245" s="98" t="s">
        <v>15</v>
      </c>
      <c r="E245" t="s">
        <v>1244</v>
      </c>
      <c r="F245" t="s">
        <v>1245</v>
      </c>
      <c r="G245" t="s">
        <v>2116</v>
      </c>
      <c r="H245" s="107">
        <v>4</v>
      </c>
      <c r="I245" s="229">
        <v>45387.837731481479</v>
      </c>
      <c r="J245" s="107">
        <v>4</v>
      </c>
      <c r="K245" s="159">
        <v>136500</v>
      </c>
      <c r="L245" s="107">
        <f>J245+1</f>
        <v>5</v>
      </c>
      <c r="M245" s="36">
        <f>K245*(L245/100)</f>
        <v>6825</v>
      </c>
    </row>
    <row r="246" spans="1:13" x14ac:dyDescent="0.35">
      <c r="A246" s="107">
        <v>1</v>
      </c>
      <c r="B246" s="243" t="s">
        <v>2831</v>
      </c>
      <c r="C246" s="244" t="s">
        <v>131</v>
      </c>
      <c r="D246" s="244" t="s">
        <v>866</v>
      </c>
      <c r="E246" s="154" t="s">
        <v>1244</v>
      </c>
      <c r="F246" s="154" t="s">
        <v>1245</v>
      </c>
      <c r="G246" s="154" t="s">
        <v>2832</v>
      </c>
      <c r="H246" s="243">
        <v>5</v>
      </c>
      <c r="I246" s="229">
        <v>45511.75204861111</v>
      </c>
      <c r="J246" s="107">
        <v>3</v>
      </c>
      <c r="K246" s="162">
        <v>126000</v>
      </c>
      <c r="L246" s="107">
        <f>J246+1</f>
        <v>4</v>
      </c>
      <c r="M246" s="36">
        <f>K246*(L246/100)</f>
        <v>5040</v>
      </c>
    </row>
    <row r="247" spans="1:13" x14ac:dyDescent="0.35">
      <c r="A247" s="107">
        <v>1</v>
      </c>
      <c r="B247" s="243" t="s">
        <v>3717</v>
      </c>
      <c r="C247" s="244" t="s">
        <v>131</v>
      </c>
      <c r="D247" s="244" t="s">
        <v>15</v>
      </c>
      <c r="E247" s="154" t="s">
        <v>1244</v>
      </c>
      <c r="F247" s="154" t="s">
        <v>1245</v>
      </c>
      <c r="G247" s="154" t="s">
        <v>2832</v>
      </c>
      <c r="H247" s="243">
        <v>6</v>
      </c>
      <c r="I247" s="229">
        <v>45616.698298611111</v>
      </c>
      <c r="J247" s="107">
        <v>3</v>
      </c>
      <c r="K247" s="159">
        <v>126000</v>
      </c>
      <c r="L247" s="107">
        <f>J247+1</f>
        <v>4</v>
      </c>
      <c r="M247" s="36">
        <f>K247*(L247/100)</f>
        <v>5040</v>
      </c>
    </row>
    <row r="248" spans="1:13" x14ac:dyDescent="0.35">
      <c r="A248" s="107">
        <v>1</v>
      </c>
      <c r="B248" s="107" t="s">
        <v>5779</v>
      </c>
      <c r="C248" t="s">
        <v>131</v>
      </c>
      <c r="D248" t="s">
        <v>15</v>
      </c>
      <c r="E248" t="s">
        <v>1244</v>
      </c>
      <c r="F248" t="s">
        <v>1245</v>
      </c>
      <c r="G248" t="s">
        <v>2832</v>
      </c>
      <c r="H248" s="107">
        <v>8</v>
      </c>
      <c r="I248" s="231">
        <v>45848.545567129629</v>
      </c>
      <c r="J248" s="107">
        <v>3</v>
      </c>
      <c r="K248" s="120">
        <v>120000</v>
      </c>
      <c r="L248" s="107">
        <f>J248+1</f>
        <v>4</v>
      </c>
      <c r="M248" s="36">
        <f>K248*(L248/100)</f>
        <v>4800</v>
      </c>
    </row>
    <row r="249" spans="1:13" x14ac:dyDescent="0.35">
      <c r="A249" s="107">
        <v>1</v>
      </c>
      <c r="B249" s="107" t="s">
        <v>4451</v>
      </c>
      <c r="C249" s="98" t="s">
        <v>131</v>
      </c>
      <c r="D249" s="98" t="s">
        <v>15</v>
      </c>
      <c r="E249" t="s">
        <v>1244</v>
      </c>
      <c r="F249" t="s">
        <v>1248</v>
      </c>
      <c r="G249" t="s">
        <v>4452</v>
      </c>
      <c r="H249" s="107">
        <v>1</v>
      </c>
      <c r="I249" s="229">
        <v>45736.639953703707</v>
      </c>
      <c r="J249" s="107">
        <v>1</v>
      </c>
      <c r="K249" s="247">
        <v>100000</v>
      </c>
      <c r="L249" s="107">
        <v>2</v>
      </c>
      <c r="M249" s="36">
        <f>K249*(L249/100)</f>
        <v>2000</v>
      </c>
    </row>
    <row r="250" spans="1:13" x14ac:dyDescent="0.35">
      <c r="A250" s="107">
        <v>1</v>
      </c>
      <c r="B250" s="237" t="s">
        <v>1475</v>
      </c>
      <c r="C250" s="141" t="s">
        <v>131</v>
      </c>
      <c r="D250" s="141" t="s">
        <v>15</v>
      </c>
      <c r="E250" s="139" t="s">
        <v>1244</v>
      </c>
      <c r="F250" s="144" t="s">
        <v>1245</v>
      </c>
      <c r="G250" s="139" t="s">
        <v>1476</v>
      </c>
      <c r="H250" s="237">
        <v>1</v>
      </c>
      <c r="I250" s="229">
        <v>45252.540972222203</v>
      </c>
      <c r="J250" s="107">
        <v>6</v>
      </c>
      <c r="K250" s="238">
        <v>126000</v>
      </c>
      <c r="L250" s="107">
        <f>J250+1</f>
        <v>7</v>
      </c>
      <c r="M250" s="36">
        <f>K250*(L250/100)</f>
        <v>8820</v>
      </c>
    </row>
    <row r="251" spans="1:13" x14ac:dyDescent="0.35">
      <c r="A251" s="107">
        <v>1</v>
      </c>
      <c r="B251" s="107" t="s">
        <v>5272</v>
      </c>
      <c r="C251" s="98" t="s">
        <v>131</v>
      </c>
      <c r="D251" s="98" t="s">
        <v>15</v>
      </c>
      <c r="E251" t="s">
        <v>1244</v>
      </c>
      <c r="F251" t="s">
        <v>1245</v>
      </c>
      <c r="G251" t="s">
        <v>5273</v>
      </c>
      <c r="H251" s="107">
        <v>6</v>
      </c>
      <c r="I251" s="229">
        <v>45800.779699074075</v>
      </c>
      <c r="J251" s="107">
        <v>12</v>
      </c>
      <c r="K251" s="159">
        <v>300000</v>
      </c>
      <c r="L251" s="107">
        <f>J251+1</f>
        <v>13</v>
      </c>
      <c r="M251" s="36">
        <f>K251*(L251/100)</f>
        <v>39000</v>
      </c>
    </row>
    <row r="252" spans="1:13" x14ac:dyDescent="0.35">
      <c r="A252" s="107">
        <v>1</v>
      </c>
      <c r="B252" s="107">
        <v>880001031</v>
      </c>
      <c r="C252" s="98" t="s">
        <v>131</v>
      </c>
      <c r="D252" s="98" t="s">
        <v>15</v>
      </c>
      <c r="E252" t="s">
        <v>1244</v>
      </c>
      <c r="F252" t="s">
        <v>1245</v>
      </c>
      <c r="G252" t="s">
        <v>2649</v>
      </c>
      <c r="H252" s="107">
        <v>3</v>
      </c>
      <c r="I252" s="229">
        <v>45490.63386574074</v>
      </c>
      <c r="J252" s="107">
        <v>6</v>
      </c>
      <c r="K252" s="159">
        <v>136500</v>
      </c>
      <c r="L252" s="107">
        <f>J252+1</f>
        <v>7</v>
      </c>
      <c r="M252" s="36">
        <f>K252*(L252/100)</f>
        <v>9555</v>
      </c>
    </row>
    <row r="253" spans="1:13" x14ac:dyDescent="0.35">
      <c r="A253" s="107">
        <v>1</v>
      </c>
      <c r="B253" s="107" t="s">
        <v>1991</v>
      </c>
      <c r="C253" s="98" t="s">
        <v>131</v>
      </c>
      <c r="D253" s="98" t="s">
        <v>15</v>
      </c>
      <c r="E253" t="s">
        <v>1244</v>
      </c>
      <c r="F253" t="s">
        <v>1245</v>
      </c>
      <c r="G253" t="s">
        <v>1992</v>
      </c>
      <c r="H253" s="107">
        <v>2</v>
      </c>
      <c r="I253" s="229">
        <v>45366.799849537034</v>
      </c>
      <c r="J253" s="107">
        <v>6</v>
      </c>
      <c r="K253" s="159">
        <v>126000</v>
      </c>
      <c r="L253" s="107">
        <f>J253+1</f>
        <v>7</v>
      </c>
      <c r="M253" s="36">
        <f>K253*(L253/100)</f>
        <v>8820</v>
      </c>
    </row>
    <row r="254" spans="1:13" x14ac:dyDescent="0.35">
      <c r="A254" s="107">
        <v>1</v>
      </c>
      <c r="B254" s="243" t="s">
        <v>3205</v>
      </c>
      <c r="C254" s="244" t="s">
        <v>131</v>
      </c>
      <c r="D254" s="244" t="s">
        <v>188</v>
      </c>
      <c r="E254" s="154" t="s">
        <v>1244</v>
      </c>
      <c r="F254" s="154" t="s">
        <v>1245</v>
      </c>
      <c r="G254" s="154" t="s">
        <v>1992</v>
      </c>
      <c r="H254" s="243">
        <v>4</v>
      </c>
      <c r="I254" s="229">
        <v>45574.746678240743</v>
      </c>
      <c r="J254" s="107">
        <v>6</v>
      </c>
      <c r="K254" s="159">
        <v>147000</v>
      </c>
      <c r="L254" s="107">
        <f>J254+1</f>
        <v>7</v>
      </c>
      <c r="M254" s="36">
        <f>K254*(L254/100)</f>
        <v>10290.000000000002</v>
      </c>
    </row>
    <row r="255" spans="1:13" x14ac:dyDescent="0.35">
      <c r="A255" s="107">
        <v>1</v>
      </c>
      <c r="B255" s="243" t="s">
        <v>3674</v>
      </c>
      <c r="C255" s="244" t="s">
        <v>131</v>
      </c>
      <c r="D255" s="244" t="s">
        <v>169</v>
      </c>
      <c r="E255" s="154" t="s">
        <v>1250</v>
      </c>
      <c r="F255" s="154" t="s">
        <v>1245</v>
      </c>
      <c r="G255" s="154" t="s">
        <v>3675</v>
      </c>
      <c r="H255" s="243">
        <v>5</v>
      </c>
      <c r="I255" s="229">
        <v>45612.669293981482</v>
      </c>
      <c r="J255" s="107">
        <v>12</v>
      </c>
      <c r="K255" s="159">
        <v>315000</v>
      </c>
      <c r="L255" s="107">
        <f>J255+1</f>
        <v>13</v>
      </c>
      <c r="M255" s="36">
        <f>K255*(L255/100)</f>
        <v>40950</v>
      </c>
    </row>
    <row r="256" spans="1:13" x14ac:dyDescent="0.35">
      <c r="A256" s="107">
        <v>1</v>
      </c>
      <c r="B256" s="237">
        <v>880000530</v>
      </c>
      <c r="C256" s="141" t="s">
        <v>131</v>
      </c>
      <c r="D256" s="141" t="s">
        <v>15</v>
      </c>
      <c r="E256" s="139" t="s">
        <v>1244</v>
      </c>
      <c r="F256" s="139" t="s">
        <v>1245</v>
      </c>
      <c r="G256" s="139" t="s">
        <v>1307</v>
      </c>
      <c r="H256" s="237">
        <v>2</v>
      </c>
      <c r="I256" s="229">
        <v>45217.553460648101</v>
      </c>
      <c r="J256" s="107">
        <v>12</v>
      </c>
      <c r="K256" s="238">
        <v>105000</v>
      </c>
      <c r="L256" s="107">
        <f>J256+1</f>
        <v>13</v>
      </c>
      <c r="M256" s="36">
        <f>K256*(L256/100)</f>
        <v>13650</v>
      </c>
    </row>
    <row r="257" spans="1:13" x14ac:dyDescent="0.35">
      <c r="A257" s="107">
        <v>1</v>
      </c>
      <c r="B257" s="107">
        <v>880000240</v>
      </c>
      <c r="C257" s="98" t="s">
        <v>131</v>
      </c>
      <c r="D257" s="98" t="s">
        <v>15</v>
      </c>
      <c r="E257" t="s">
        <v>16</v>
      </c>
      <c r="G257" s="378" t="s">
        <v>785</v>
      </c>
      <c r="H257" s="107">
        <v>1</v>
      </c>
      <c r="I257" s="229">
        <v>45030.639143518521</v>
      </c>
      <c r="J257" s="107">
        <v>12</v>
      </c>
      <c r="K257" s="159">
        <v>105000</v>
      </c>
      <c r="L257" s="107">
        <f>J257+1</f>
        <v>13</v>
      </c>
      <c r="M257" s="36">
        <f>K257*(L257/100)</f>
        <v>13650</v>
      </c>
    </row>
    <row r="258" spans="1:13" x14ac:dyDescent="0.35">
      <c r="A258" s="107">
        <v>1</v>
      </c>
      <c r="B258" s="243" t="s">
        <v>3907</v>
      </c>
      <c r="C258" s="244" t="s">
        <v>131</v>
      </c>
      <c r="D258" s="244" t="s">
        <v>15</v>
      </c>
      <c r="E258" s="154" t="s">
        <v>1244</v>
      </c>
      <c r="F258" s="154" t="s">
        <v>1245</v>
      </c>
      <c r="G258" t="s">
        <v>3908</v>
      </c>
      <c r="H258" s="243">
        <v>4</v>
      </c>
      <c r="I258" s="229">
        <v>45631.646458333336</v>
      </c>
      <c r="J258" s="107">
        <v>12</v>
      </c>
      <c r="K258" s="159">
        <v>105000</v>
      </c>
      <c r="L258" s="107">
        <f>J258+1</f>
        <v>13</v>
      </c>
      <c r="M258" s="36">
        <f>K258*(L258/100)</f>
        <v>13650</v>
      </c>
    </row>
    <row r="259" spans="1:13" x14ac:dyDescent="0.35">
      <c r="A259" s="107">
        <v>1</v>
      </c>
      <c r="B259" s="107">
        <v>880000865</v>
      </c>
      <c r="C259" s="98" t="s">
        <v>131</v>
      </c>
      <c r="D259" s="98" t="s">
        <v>188</v>
      </c>
      <c r="E259" t="s">
        <v>1244</v>
      </c>
      <c r="F259" t="s">
        <v>1245</v>
      </c>
      <c r="G259" s="378" t="s">
        <v>2162</v>
      </c>
      <c r="H259" s="107">
        <v>3</v>
      </c>
      <c r="I259" s="229">
        <v>45400.724212962959</v>
      </c>
      <c r="J259" s="107">
        <v>12</v>
      </c>
      <c r="K259" s="159">
        <v>105000</v>
      </c>
      <c r="L259" s="107">
        <f>J259+1</f>
        <v>13</v>
      </c>
      <c r="M259" s="36">
        <f>K259*(L259/100)</f>
        <v>13650</v>
      </c>
    </row>
    <row r="260" spans="1:13" x14ac:dyDescent="0.35">
      <c r="A260" s="107">
        <v>1</v>
      </c>
      <c r="B260" s="243" t="s">
        <v>4653</v>
      </c>
      <c r="C260" s="244" t="s">
        <v>131</v>
      </c>
      <c r="D260" s="244" t="s">
        <v>582</v>
      </c>
      <c r="E260" s="154" t="s">
        <v>1244</v>
      </c>
      <c r="F260" s="154" t="s">
        <v>1245</v>
      </c>
      <c r="G260" s="154" t="s">
        <v>4654</v>
      </c>
      <c r="H260" s="243">
        <v>1</v>
      </c>
      <c r="I260" s="229">
        <v>45740.708298611113</v>
      </c>
      <c r="J260" s="107">
        <v>10</v>
      </c>
      <c r="K260" s="247">
        <v>80000</v>
      </c>
      <c r="L260" s="107">
        <f>J260+1</f>
        <v>11</v>
      </c>
      <c r="M260" s="36">
        <f>K260*(L260/100)</f>
        <v>8800</v>
      </c>
    </row>
    <row r="261" spans="1:13" x14ac:dyDescent="0.35">
      <c r="A261" s="107">
        <v>1</v>
      </c>
      <c r="B261" s="243" t="s">
        <v>5045</v>
      </c>
      <c r="C261" s="244" t="s">
        <v>131</v>
      </c>
      <c r="D261" s="244" t="s">
        <v>188</v>
      </c>
      <c r="E261" s="154" t="s">
        <v>1244</v>
      </c>
      <c r="F261" s="154" t="s">
        <v>1245</v>
      </c>
      <c r="G261" s="154" t="s">
        <v>5046</v>
      </c>
      <c r="H261" s="243">
        <v>1</v>
      </c>
      <c r="I261" s="229">
        <v>45763.580347222225</v>
      </c>
      <c r="J261" s="107">
        <v>11</v>
      </c>
      <c r="K261" s="159">
        <v>55000</v>
      </c>
      <c r="L261" s="107">
        <f>J261+1</f>
        <v>12</v>
      </c>
      <c r="M261" s="36">
        <f>K261*(L261/100)</f>
        <v>6600</v>
      </c>
    </row>
    <row r="262" spans="1:13" x14ac:dyDescent="0.35">
      <c r="A262" s="107">
        <v>1</v>
      </c>
      <c r="B262" s="107">
        <v>880000392</v>
      </c>
      <c r="C262" s="98" t="s">
        <v>135</v>
      </c>
      <c r="D262" s="98" t="s">
        <v>169</v>
      </c>
      <c r="E262" t="s">
        <v>53</v>
      </c>
      <c r="G262" t="s">
        <v>1021</v>
      </c>
      <c r="H262" s="107">
        <v>1</v>
      </c>
      <c r="I262" s="229">
        <v>45120.63386574074</v>
      </c>
      <c r="J262" s="107">
        <v>7</v>
      </c>
      <c r="K262" s="159">
        <v>52500</v>
      </c>
      <c r="L262" s="107">
        <f>J262+1</f>
        <v>8</v>
      </c>
      <c r="M262" s="36">
        <f>K262*(L262/100)</f>
        <v>4200</v>
      </c>
    </row>
    <row r="263" spans="1:13" x14ac:dyDescent="0.35">
      <c r="A263" s="107">
        <v>1</v>
      </c>
      <c r="B263" s="237">
        <v>880000536</v>
      </c>
      <c r="C263" s="141" t="s">
        <v>135</v>
      </c>
      <c r="D263" s="141" t="s">
        <v>169</v>
      </c>
      <c r="E263" s="139" t="s">
        <v>1250</v>
      </c>
      <c r="F263" s="139" t="s">
        <v>1245</v>
      </c>
      <c r="G263" s="139" t="s">
        <v>1260</v>
      </c>
      <c r="H263" s="237">
        <v>2</v>
      </c>
      <c r="I263" s="229">
        <v>45223.418472222198</v>
      </c>
      <c r="J263" s="107">
        <v>7</v>
      </c>
      <c r="K263" s="238">
        <v>63000</v>
      </c>
      <c r="L263" s="107">
        <f>J263+1</f>
        <v>8</v>
      </c>
      <c r="M263" s="36">
        <f>K263*(L263/100)</f>
        <v>5040</v>
      </c>
    </row>
    <row r="264" spans="1:13" x14ac:dyDescent="0.35">
      <c r="A264" s="107">
        <v>1</v>
      </c>
      <c r="B264" s="243" t="s">
        <v>4703</v>
      </c>
      <c r="C264" s="244" t="s">
        <v>135</v>
      </c>
      <c r="D264" s="244" t="s">
        <v>15</v>
      </c>
      <c r="E264" s="154" t="s">
        <v>1244</v>
      </c>
      <c r="F264" s="154" t="s">
        <v>1245</v>
      </c>
      <c r="G264" s="154" t="s">
        <v>4704</v>
      </c>
      <c r="H264" s="243">
        <v>3</v>
      </c>
      <c r="I264" s="229">
        <v>45743.649710648147</v>
      </c>
      <c r="J264" s="107">
        <v>8</v>
      </c>
      <c r="K264" s="247">
        <v>60000</v>
      </c>
      <c r="L264" s="107">
        <f>J264+1</f>
        <v>9</v>
      </c>
      <c r="M264" s="36">
        <f>K264*(L264/100)</f>
        <v>5400</v>
      </c>
    </row>
    <row r="265" spans="1:13" x14ac:dyDescent="0.35">
      <c r="A265" s="107">
        <v>1</v>
      </c>
      <c r="B265" s="107" t="s">
        <v>5458</v>
      </c>
      <c r="C265" t="s">
        <v>135</v>
      </c>
      <c r="D265" t="s">
        <v>188</v>
      </c>
      <c r="E265" t="s">
        <v>1244</v>
      </c>
      <c r="F265" t="s">
        <v>1245</v>
      </c>
      <c r="G265" t="s">
        <v>5459</v>
      </c>
      <c r="H265" s="107">
        <v>4</v>
      </c>
      <c r="I265" s="231">
        <v>45833.498726851853</v>
      </c>
      <c r="J265" s="107">
        <v>18</v>
      </c>
      <c r="K265" s="120">
        <v>200000</v>
      </c>
      <c r="L265" s="107">
        <f>J265+1</f>
        <v>19</v>
      </c>
      <c r="M265" s="36">
        <f>K265*(L265/100)</f>
        <v>38000</v>
      </c>
    </row>
    <row r="266" spans="1:13" x14ac:dyDescent="0.35">
      <c r="A266" s="107">
        <v>1</v>
      </c>
      <c r="B266" s="243" t="s">
        <v>4945</v>
      </c>
      <c r="C266" s="244" t="s">
        <v>135</v>
      </c>
      <c r="D266" s="244" t="s">
        <v>15</v>
      </c>
      <c r="E266" s="154" t="s">
        <v>1244</v>
      </c>
      <c r="F266" s="154" t="s">
        <v>1248</v>
      </c>
      <c r="G266" s="154" t="s">
        <v>4946</v>
      </c>
      <c r="H266" s="243">
        <v>1</v>
      </c>
      <c r="I266" s="229">
        <v>45751.445636574077</v>
      </c>
      <c r="J266" s="107">
        <v>12</v>
      </c>
      <c r="K266" s="159">
        <v>60000</v>
      </c>
      <c r="L266" s="107">
        <f>J266+1</f>
        <v>13</v>
      </c>
      <c r="M266" s="36">
        <f>K266*(L266/100)</f>
        <v>7800</v>
      </c>
    </row>
    <row r="267" spans="1:13" x14ac:dyDescent="0.35">
      <c r="A267" s="107">
        <v>1</v>
      </c>
      <c r="B267" s="243" t="s">
        <v>2829</v>
      </c>
      <c r="C267" s="244" t="s">
        <v>135</v>
      </c>
      <c r="D267" s="244" t="s">
        <v>582</v>
      </c>
      <c r="E267" s="154" t="s">
        <v>1244</v>
      </c>
      <c r="F267" s="154" t="s">
        <v>1245</v>
      </c>
      <c r="G267" s="154" t="s">
        <v>2830</v>
      </c>
      <c r="H267" s="243">
        <v>2</v>
      </c>
      <c r="I267" s="229">
        <v>45511.726851851854</v>
      </c>
      <c r="J267" s="107">
        <v>3</v>
      </c>
      <c r="K267" s="162">
        <v>210000</v>
      </c>
      <c r="L267" s="107">
        <f>J267+1</f>
        <v>4</v>
      </c>
      <c r="M267" s="36">
        <f>K267*(L267/100)</f>
        <v>8400</v>
      </c>
    </row>
    <row r="268" spans="1:13" x14ac:dyDescent="0.35">
      <c r="A268" s="107">
        <v>1</v>
      </c>
      <c r="B268" s="107" t="s">
        <v>134</v>
      </c>
      <c r="C268" s="98" t="s">
        <v>135</v>
      </c>
      <c r="D268" s="98" t="s">
        <v>15</v>
      </c>
      <c r="E268" t="s">
        <v>16</v>
      </c>
      <c r="F268" s="154" t="s">
        <v>1245</v>
      </c>
      <c r="G268" t="s">
        <v>137</v>
      </c>
      <c r="H268" s="129">
        <v>1</v>
      </c>
      <c r="I268" s="229">
        <v>44883.553576388891</v>
      </c>
      <c r="J268" s="107">
        <v>12</v>
      </c>
      <c r="K268" s="112">
        <v>241500</v>
      </c>
      <c r="L268" s="107">
        <f>J268+1</f>
        <v>13</v>
      </c>
      <c r="M268" s="36">
        <f>K268*(L268/100)</f>
        <v>31395</v>
      </c>
    </row>
    <row r="269" spans="1:13" x14ac:dyDescent="0.35">
      <c r="A269" s="107">
        <v>1</v>
      </c>
      <c r="B269" s="243" t="s">
        <v>3265</v>
      </c>
      <c r="C269" s="244" t="s">
        <v>135</v>
      </c>
      <c r="D269" s="244" t="s">
        <v>411</v>
      </c>
      <c r="E269" s="154" t="s">
        <v>1244</v>
      </c>
      <c r="F269" s="154" t="s">
        <v>1245</v>
      </c>
      <c r="G269" s="154" t="s">
        <v>3266</v>
      </c>
      <c r="H269" s="243">
        <v>3</v>
      </c>
      <c r="I269" s="229">
        <v>45583.669571759259</v>
      </c>
      <c r="J269" s="107">
        <v>12</v>
      </c>
      <c r="K269" s="159">
        <v>262500</v>
      </c>
      <c r="L269" s="107">
        <f>J269+1</f>
        <v>13</v>
      </c>
      <c r="M269" s="36">
        <f>K269*(L269/100)</f>
        <v>34125</v>
      </c>
    </row>
    <row r="270" spans="1:13" x14ac:dyDescent="0.35">
      <c r="A270" s="107">
        <v>1</v>
      </c>
      <c r="B270" s="107" t="s">
        <v>5454</v>
      </c>
      <c r="C270" t="s">
        <v>135</v>
      </c>
      <c r="D270" t="s">
        <v>411</v>
      </c>
      <c r="E270" t="s">
        <v>1244</v>
      </c>
      <c r="F270" t="s">
        <v>1245</v>
      </c>
      <c r="G270" t="s">
        <v>3266</v>
      </c>
      <c r="H270" s="107">
        <v>4</v>
      </c>
      <c r="I270" s="231">
        <v>45833.653333333335</v>
      </c>
      <c r="J270" s="107">
        <v>12</v>
      </c>
      <c r="K270" s="120">
        <v>300000</v>
      </c>
      <c r="L270" s="107">
        <f>J270+1</f>
        <v>13</v>
      </c>
      <c r="M270" s="36">
        <f>K270*(L270/100)</f>
        <v>39000</v>
      </c>
    </row>
    <row r="271" spans="1:13" x14ac:dyDescent="0.35">
      <c r="A271" s="107">
        <v>1</v>
      </c>
      <c r="B271" s="107">
        <v>880000408</v>
      </c>
      <c r="C271" s="98" t="s">
        <v>135</v>
      </c>
      <c r="D271" s="98" t="s">
        <v>257</v>
      </c>
      <c r="E271" t="s">
        <v>53</v>
      </c>
      <c r="G271" t="s">
        <v>1047</v>
      </c>
      <c r="H271" s="107">
        <v>1</v>
      </c>
      <c r="I271" s="229">
        <v>45128.545115740744</v>
      </c>
      <c r="J271" s="107">
        <v>12</v>
      </c>
      <c r="K271" s="159">
        <v>105000</v>
      </c>
      <c r="L271" s="107">
        <f>J271+1</f>
        <v>13</v>
      </c>
      <c r="M271" s="36">
        <f>K271*(L271/100)</f>
        <v>13650</v>
      </c>
    </row>
    <row r="272" spans="1:13" x14ac:dyDescent="0.35">
      <c r="A272" s="107">
        <v>1</v>
      </c>
      <c r="B272" s="237" t="s">
        <v>1657</v>
      </c>
      <c r="C272" s="141" t="s">
        <v>135</v>
      </c>
      <c r="D272" s="141" t="s">
        <v>169</v>
      </c>
      <c r="E272" s="139" t="s">
        <v>1250</v>
      </c>
      <c r="F272" s="139" t="s">
        <v>1245</v>
      </c>
      <c r="G272" s="139" t="s">
        <v>1658</v>
      </c>
      <c r="H272" s="237">
        <v>2</v>
      </c>
      <c r="I272" s="229">
        <v>45309.590787036999</v>
      </c>
      <c r="J272" s="107">
        <v>12</v>
      </c>
      <c r="K272" s="238">
        <v>105000</v>
      </c>
      <c r="L272" s="107">
        <f>J272+1</f>
        <v>13</v>
      </c>
      <c r="M272" s="36">
        <f>K272*(L272/100)</f>
        <v>13650</v>
      </c>
    </row>
    <row r="273" spans="1:13" x14ac:dyDescent="0.35">
      <c r="A273" s="107">
        <v>1</v>
      </c>
      <c r="B273" s="243" t="s">
        <v>3671</v>
      </c>
      <c r="C273" s="244" t="s">
        <v>135</v>
      </c>
      <c r="D273" s="244" t="s">
        <v>169</v>
      </c>
      <c r="E273" s="154" t="s">
        <v>1250</v>
      </c>
      <c r="F273" s="154" t="s">
        <v>1245</v>
      </c>
      <c r="G273" s="154" t="s">
        <v>1047</v>
      </c>
      <c r="H273" s="243">
        <v>3</v>
      </c>
      <c r="I273" s="229">
        <v>45612.651597222219</v>
      </c>
      <c r="J273" s="107">
        <v>10</v>
      </c>
      <c r="K273" s="159">
        <v>73500</v>
      </c>
      <c r="L273" s="107">
        <f>J273+1</f>
        <v>11</v>
      </c>
      <c r="M273" s="36">
        <f>K273*(L273/100)</f>
        <v>8085</v>
      </c>
    </row>
    <row r="274" spans="1:13" x14ac:dyDescent="0.35">
      <c r="A274" s="107">
        <v>1</v>
      </c>
      <c r="B274" s="243" t="s">
        <v>2845</v>
      </c>
      <c r="C274" s="244" t="s">
        <v>2846</v>
      </c>
      <c r="D274" s="244" t="s">
        <v>15</v>
      </c>
      <c r="E274" s="154" t="s">
        <v>1244</v>
      </c>
      <c r="F274" s="154" t="s">
        <v>1248</v>
      </c>
      <c r="G274" s="154" t="s">
        <v>2847</v>
      </c>
      <c r="H274" s="243">
        <v>1</v>
      </c>
      <c r="I274" s="229">
        <v>45512.695671296293</v>
      </c>
      <c r="J274" s="107">
        <v>12</v>
      </c>
      <c r="K274" s="162">
        <v>210000</v>
      </c>
      <c r="L274" s="107">
        <f>J274+1</f>
        <v>13</v>
      </c>
      <c r="M274" s="36">
        <f>K274*(L274/100)</f>
        <v>27300</v>
      </c>
    </row>
    <row r="275" spans="1:13" x14ac:dyDescent="0.35">
      <c r="A275" s="107">
        <v>1</v>
      </c>
      <c r="B275" s="243" t="s">
        <v>5043</v>
      </c>
      <c r="C275" s="244" t="s">
        <v>2846</v>
      </c>
      <c r="D275" s="244" t="s">
        <v>15</v>
      </c>
      <c r="E275" s="154" t="s">
        <v>1244</v>
      </c>
      <c r="F275" s="154" t="s">
        <v>1248</v>
      </c>
      <c r="G275" s="154" t="s">
        <v>5044</v>
      </c>
      <c r="H275" s="243">
        <v>2</v>
      </c>
      <c r="I275" s="229">
        <v>45763.688344907408</v>
      </c>
      <c r="J275" s="107">
        <v>12</v>
      </c>
      <c r="K275" s="159">
        <v>200000</v>
      </c>
      <c r="L275" s="107">
        <f>J275+1</f>
        <v>13</v>
      </c>
      <c r="M275" s="36">
        <f>K275*(L275/100)</f>
        <v>26000</v>
      </c>
    </row>
    <row r="276" spans="1:13" x14ac:dyDescent="0.35">
      <c r="A276" s="107">
        <v>1</v>
      </c>
      <c r="B276" s="107" t="s">
        <v>5656</v>
      </c>
      <c r="C276" t="s">
        <v>139</v>
      </c>
      <c r="D276" t="s">
        <v>15</v>
      </c>
      <c r="E276" t="s">
        <v>1244</v>
      </c>
      <c r="F276" t="s">
        <v>1245</v>
      </c>
      <c r="G276" t="s">
        <v>5657</v>
      </c>
      <c r="H276" s="107">
        <v>1</v>
      </c>
      <c r="I276" s="231">
        <v>45853.823055555556</v>
      </c>
      <c r="J276" s="107">
        <v>10</v>
      </c>
      <c r="K276" s="120">
        <v>100000</v>
      </c>
      <c r="L276" s="107">
        <f>J276+1</f>
        <v>11</v>
      </c>
      <c r="M276" s="36">
        <f>K276*(L276/100)</f>
        <v>11000</v>
      </c>
    </row>
    <row r="277" spans="1:13" x14ac:dyDescent="0.35">
      <c r="A277" s="107">
        <v>1</v>
      </c>
      <c r="B277" s="107" t="s">
        <v>1767</v>
      </c>
      <c r="C277" s="98" t="s">
        <v>139</v>
      </c>
      <c r="D277" s="98" t="s">
        <v>15</v>
      </c>
      <c r="E277" t="s">
        <v>1244</v>
      </c>
      <c r="F277" t="s">
        <v>1248</v>
      </c>
      <c r="G277" t="s">
        <v>1768</v>
      </c>
      <c r="H277" s="107">
        <v>1</v>
      </c>
      <c r="I277" s="229">
        <v>45338.585243055553</v>
      </c>
      <c r="J277" s="107">
        <v>12</v>
      </c>
      <c r="K277" s="159">
        <v>346500</v>
      </c>
      <c r="L277" s="107">
        <f>J277+1</f>
        <v>13</v>
      </c>
      <c r="M277" s="36">
        <f>K277*(L277/100)</f>
        <v>45045</v>
      </c>
    </row>
    <row r="278" spans="1:13" x14ac:dyDescent="0.35">
      <c r="A278" s="107">
        <v>1</v>
      </c>
      <c r="B278" s="243" t="s">
        <v>4508</v>
      </c>
      <c r="C278" s="244" t="s">
        <v>139</v>
      </c>
      <c r="D278" s="244" t="s">
        <v>15</v>
      </c>
      <c r="E278" t="s">
        <v>1244</v>
      </c>
      <c r="F278" s="154" t="s">
        <v>1248</v>
      </c>
      <c r="G278" s="154" t="s">
        <v>1768</v>
      </c>
      <c r="H278" s="243">
        <v>3</v>
      </c>
      <c r="I278" s="229">
        <v>45745.552893518521</v>
      </c>
      <c r="J278" s="107">
        <v>12</v>
      </c>
      <c r="K278" s="247">
        <v>330000</v>
      </c>
      <c r="L278" s="107">
        <f>J278+1</f>
        <v>13</v>
      </c>
      <c r="M278" s="36">
        <f>K278*(L278/100)</f>
        <v>42900</v>
      </c>
    </row>
    <row r="279" spans="1:13" x14ac:dyDescent="0.35">
      <c r="A279" s="107">
        <v>1</v>
      </c>
      <c r="B279" s="243" t="s">
        <v>3231</v>
      </c>
      <c r="C279" s="244" t="s">
        <v>139</v>
      </c>
      <c r="D279" s="244" t="s">
        <v>15</v>
      </c>
      <c r="E279" s="154" t="s">
        <v>1244</v>
      </c>
      <c r="F279" s="154" t="s">
        <v>1248</v>
      </c>
      <c r="G279" s="154" t="s">
        <v>3232</v>
      </c>
      <c r="H279" s="243">
        <v>2</v>
      </c>
      <c r="I279" s="229">
        <v>45581</v>
      </c>
      <c r="J279" s="107">
        <v>12</v>
      </c>
      <c r="K279" s="159">
        <v>346500</v>
      </c>
      <c r="L279" s="107">
        <f>J279+1</f>
        <v>13</v>
      </c>
      <c r="M279" s="36">
        <f>K279*(L279/100)</f>
        <v>45045</v>
      </c>
    </row>
    <row r="280" spans="1:13" x14ac:dyDescent="0.35">
      <c r="A280" s="107">
        <v>1</v>
      </c>
      <c r="B280" s="107">
        <v>880000154</v>
      </c>
      <c r="C280" s="98" t="s">
        <v>139</v>
      </c>
      <c r="D280" s="98" t="s">
        <v>15</v>
      </c>
      <c r="E280" t="s">
        <v>16</v>
      </c>
      <c r="G280" t="s">
        <v>533</v>
      </c>
      <c r="H280" s="129">
        <v>1</v>
      </c>
      <c r="I280" s="229">
        <v>44981.557476851849</v>
      </c>
      <c r="J280" s="107">
        <v>7</v>
      </c>
      <c r="K280" s="159">
        <v>126000</v>
      </c>
      <c r="L280" s="107">
        <f>J280+1</f>
        <v>8</v>
      </c>
      <c r="M280" s="36">
        <f>K280*(L280/100)</f>
        <v>10080</v>
      </c>
    </row>
    <row r="281" spans="1:13" x14ac:dyDescent="0.35">
      <c r="A281" s="107">
        <v>1</v>
      </c>
      <c r="B281" s="107" t="s">
        <v>2194</v>
      </c>
      <c r="C281" s="98" t="s">
        <v>139</v>
      </c>
      <c r="D281" s="98" t="s">
        <v>15</v>
      </c>
      <c r="E281" t="s">
        <v>1244</v>
      </c>
      <c r="F281" t="s">
        <v>1245</v>
      </c>
      <c r="G281" t="s">
        <v>2195</v>
      </c>
      <c r="H281" s="107">
        <v>3</v>
      </c>
      <c r="I281" s="229">
        <v>45415.607615740744</v>
      </c>
      <c r="J281" s="107">
        <v>9</v>
      </c>
      <c r="K281" s="159">
        <v>157500</v>
      </c>
      <c r="L281" s="107">
        <f>J281+1</f>
        <v>10</v>
      </c>
      <c r="M281" s="36">
        <f>K281*(L281/100)</f>
        <v>15750</v>
      </c>
    </row>
    <row r="282" spans="1:13" x14ac:dyDescent="0.35">
      <c r="A282" s="107">
        <v>1</v>
      </c>
      <c r="B282" s="131" t="s">
        <v>6102</v>
      </c>
      <c r="C282" s="131" t="s">
        <v>139</v>
      </c>
      <c r="D282" s="131" t="s">
        <v>15</v>
      </c>
      <c r="E282" s="131" t="s">
        <v>5832</v>
      </c>
      <c r="F282" s="131" t="s">
        <v>1245</v>
      </c>
      <c r="G282" s="131" t="s">
        <v>6103</v>
      </c>
      <c r="H282" s="107">
        <v>5</v>
      </c>
      <c r="I282" s="231">
        <v>45917.752291666664</v>
      </c>
      <c r="J282" s="107">
        <v>12</v>
      </c>
      <c r="K282" s="222">
        <v>190000</v>
      </c>
      <c r="L282" s="107">
        <f>J282*2+2</f>
        <v>26</v>
      </c>
      <c r="M282" s="36">
        <f>K282*(L282/100)</f>
        <v>49400</v>
      </c>
    </row>
    <row r="283" spans="1:13" x14ac:dyDescent="0.35">
      <c r="A283" s="107">
        <v>1</v>
      </c>
      <c r="B283" s="237" t="s">
        <v>1491</v>
      </c>
      <c r="C283" s="141" t="s">
        <v>139</v>
      </c>
      <c r="D283" s="141" t="s">
        <v>15</v>
      </c>
      <c r="E283" s="139" t="s">
        <v>1244</v>
      </c>
      <c r="F283" s="144" t="s">
        <v>1245</v>
      </c>
      <c r="G283" s="139" t="s">
        <v>1492</v>
      </c>
      <c r="H283" s="237">
        <v>2</v>
      </c>
      <c r="I283" s="229">
        <v>45254.601504629602</v>
      </c>
      <c r="J283" s="107">
        <v>7</v>
      </c>
      <c r="K283" s="238">
        <v>126000</v>
      </c>
      <c r="L283" s="107">
        <f>J283+1</f>
        <v>8</v>
      </c>
      <c r="M283" s="36">
        <f>K283*(L283/100)</f>
        <v>10080</v>
      </c>
    </row>
    <row r="284" spans="1:13" x14ac:dyDescent="0.35">
      <c r="A284" s="107">
        <v>1</v>
      </c>
      <c r="B284" s="243" t="s">
        <v>3525</v>
      </c>
      <c r="C284" s="244" t="s">
        <v>139</v>
      </c>
      <c r="D284" s="244" t="s">
        <v>15</v>
      </c>
      <c r="E284" s="154" t="s">
        <v>1244</v>
      </c>
      <c r="F284" s="154" t="s">
        <v>1245</v>
      </c>
      <c r="G284" s="139" t="s">
        <v>3526</v>
      </c>
      <c r="H284" s="243">
        <v>4</v>
      </c>
      <c r="I284" s="229">
        <v>45603.579502314817</v>
      </c>
      <c r="J284" s="107">
        <v>9</v>
      </c>
      <c r="K284" s="159">
        <v>168000</v>
      </c>
      <c r="L284" s="107">
        <f>J284+1</f>
        <v>10</v>
      </c>
      <c r="M284" s="36">
        <f>K284*(L284/100)</f>
        <v>16800</v>
      </c>
    </row>
    <row r="285" spans="1:13" x14ac:dyDescent="0.35">
      <c r="A285" s="107">
        <v>1</v>
      </c>
      <c r="B285" s="107">
        <v>890000147</v>
      </c>
      <c r="C285" s="98" t="s">
        <v>139</v>
      </c>
      <c r="D285" s="98" t="s">
        <v>15</v>
      </c>
      <c r="E285" t="s">
        <v>16</v>
      </c>
      <c r="G285" t="s">
        <v>796</v>
      </c>
      <c r="H285" s="107">
        <v>1</v>
      </c>
      <c r="I285" s="229">
        <v>45036.49590277778</v>
      </c>
      <c r="J285" s="107">
        <v>12</v>
      </c>
      <c r="K285" s="159">
        <v>52500</v>
      </c>
      <c r="L285" s="107">
        <f>J285+1</f>
        <v>13</v>
      </c>
      <c r="M285" s="36">
        <f>K285*(L285/100)</f>
        <v>6825</v>
      </c>
    </row>
    <row r="286" spans="1:13" x14ac:dyDescent="0.35">
      <c r="A286" s="107">
        <v>1</v>
      </c>
      <c r="B286" s="107">
        <v>880000182</v>
      </c>
      <c r="C286" s="98" t="s">
        <v>139</v>
      </c>
      <c r="D286" s="98" t="s">
        <v>15</v>
      </c>
      <c r="E286" t="s">
        <v>16</v>
      </c>
      <c r="G286" t="s">
        <v>666</v>
      </c>
      <c r="H286" s="132">
        <v>1</v>
      </c>
      <c r="I286" s="229">
        <v>45001.497199074074</v>
      </c>
      <c r="J286" s="107">
        <v>12</v>
      </c>
      <c r="K286" s="159">
        <v>210000</v>
      </c>
      <c r="L286" s="107">
        <f>J286+1</f>
        <v>13</v>
      </c>
      <c r="M286" s="36">
        <f>K286*(L286/100)</f>
        <v>27300</v>
      </c>
    </row>
    <row r="287" spans="1:13" x14ac:dyDescent="0.35">
      <c r="A287" s="107">
        <v>1</v>
      </c>
      <c r="B287" s="234">
        <v>880000443</v>
      </c>
      <c r="C287" s="235" t="s">
        <v>139</v>
      </c>
      <c r="D287" s="235" t="s">
        <v>15</v>
      </c>
      <c r="E287" s="133" t="s">
        <v>16</v>
      </c>
      <c r="G287" s="133" t="s">
        <v>1131</v>
      </c>
      <c r="H287" s="234">
        <v>2</v>
      </c>
      <c r="I287" s="229">
        <v>45141.602453703701</v>
      </c>
      <c r="J287" s="107">
        <v>12</v>
      </c>
      <c r="K287" s="236">
        <v>210000</v>
      </c>
      <c r="L287" s="107">
        <f>J287+1</f>
        <v>13</v>
      </c>
      <c r="M287" s="36">
        <f>K287*(L287/100)</f>
        <v>27300</v>
      </c>
    </row>
    <row r="288" spans="1:13" x14ac:dyDescent="0.35">
      <c r="A288" s="107">
        <v>1</v>
      </c>
      <c r="B288" s="243" t="s">
        <v>3632</v>
      </c>
      <c r="C288" s="244" t="s">
        <v>139</v>
      </c>
      <c r="D288" s="244" t="s">
        <v>15</v>
      </c>
      <c r="E288" s="154" t="s">
        <v>1244</v>
      </c>
      <c r="F288" s="154" t="s">
        <v>1245</v>
      </c>
      <c r="G288" s="154" t="s">
        <v>3633</v>
      </c>
      <c r="H288" s="243">
        <v>3</v>
      </c>
      <c r="I288" s="229">
        <v>45610.729398148149</v>
      </c>
      <c r="J288" s="107">
        <v>24</v>
      </c>
      <c r="K288" s="159">
        <v>1102500</v>
      </c>
      <c r="L288" s="107">
        <f>J288+1</f>
        <v>25</v>
      </c>
      <c r="M288" s="36">
        <f>K288*(L288/100)</f>
        <v>275625</v>
      </c>
    </row>
    <row r="289" spans="1:13" x14ac:dyDescent="0.35">
      <c r="A289" s="107">
        <v>1</v>
      </c>
      <c r="B289" s="107">
        <v>880000289</v>
      </c>
      <c r="C289" s="98" t="s">
        <v>139</v>
      </c>
      <c r="D289" s="98" t="s">
        <v>257</v>
      </c>
      <c r="E289" t="s">
        <v>53</v>
      </c>
      <c r="G289" t="s">
        <v>864</v>
      </c>
      <c r="H289" s="107">
        <v>1</v>
      </c>
      <c r="I289" s="229">
        <v>45054.597199074073</v>
      </c>
      <c r="J289" s="107">
        <v>6</v>
      </c>
      <c r="K289" s="162">
        <v>63000</v>
      </c>
      <c r="L289" s="107">
        <f>J289+1</f>
        <v>7</v>
      </c>
      <c r="M289" s="36">
        <f>K289*(L289/100)</f>
        <v>4410</v>
      </c>
    </row>
    <row r="290" spans="1:13" x14ac:dyDescent="0.35">
      <c r="A290" s="107">
        <v>1</v>
      </c>
      <c r="B290" s="107">
        <v>880000996</v>
      </c>
      <c r="C290" s="98" t="s">
        <v>139</v>
      </c>
      <c r="D290" s="98" t="s">
        <v>15</v>
      </c>
      <c r="E290" t="s">
        <v>1244</v>
      </c>
      <c r="F290" t="s">
        <v>1248</v>
      </c>
      <c r="G290" t="s">
        <v>2587</v>
      </c>
      <c r="H290" s="107">
        <v>1</v>
      </c>
      <c r="I290" s="229">
        <v>45476.356423611112</v>
      </c>
      <c r="J290" s="107">
        <v>6</v>
      </c>
      <c r="K290" s="159">
        <v>84000</v>
      </c>
      <c r="L290" s="107">
        <f>J290+1</f>
        <v>7</v>
      </c>
      <c r="M290" s="36">
        <f>K290*(L290/100)</f>
        <v>5880.0000000000009</v>
      </c>
    </row>
    <row r="291" spans="1:13" x14ac:dyDescent="0.35">
      <c r="A291" s="107">
        <v>1</v>
      </c>
      <c r="B291" s="243" t="s">
        <v>4743</v>
      </c>
      <c r="C291" s="244" t="s">
        <v>139</v>
      </c>
      <c r="D291" s="244" t="s">
        <v>15</v>
      </c>
      <c r="E291" s="154" t="s">
        <v>1244</v>
      </c>
      <c r="F291" s="154" t="s">
        <v>1245</v>
      </c>
      <c r="G291" s="154" t="s">
        <v>4744</v>
      </c>
      <c r="H291" s="243">
        <v>1</v>
      </c>
      <c r="I291" s="229">
        <v>45745.560844907406</v>
      </c>
      <c r="J291" s="107">
        <v>6</v>
      </c>
      <c r="K291" s="247">
        <v>150000</v>
      </c>
      <c r="L291" s="107">
        <f>J291+1</f>
        <v>7</v>
      </c>
      <c r="M291" s="36">
        <f>K291*(L291/100)</f>
        <v>10500.000000000002</v>
      </c>
    </row>
    <row r="292" spans="1:13" x14ac:dyDescent="0.35">
      <c r="A292" s="107">
        <v>1</v>
      </c>
      <c r="B292" s="107" t="s">
        <v>2310</v>
      </c>
      <c r="C292" s="98" t="s">
        <v>139</v>
      </c>
      <c r="D292" s="98" t="s">
        <v>15</v>
      </c>
      <c r="E292" t="s">
        <v>1244</v>
      </c>
      <c r="F292" t="s">
        <v>1245</v>
      </c>
      <c r="G292" t="s">
        <v>2311</v>
      </c>
      <c r="H292" s="107">
        <v>1</v>
      </c>
      <c r="I292" s="229">
        <v>45442.732106481482</v>
      </c>
      <c r="J292" s="107">
        <v>10</v>
      </c>
      <c r="K292" s="159">
        <v>105000</v>
      </c>
      <c r="L292" s="107">
        <f>J292+1</f>
        <v>11</v>
      </c>
      <c r="M292" s="36">
        <f>K292*(L292/100)</f>
        <v>11550</v>
      </c>
    </row>
    <row r="293" spans="1:13" x14ac:dyDescent="0.35">
      <c r="A293" s="107">
        <v>1</v>
      </c>
      <c r="B293" s="243" t="s">
        <v>4281</v>
      </c>
      <c r="C293" s="244" t="s">
        <v>139</v>
      </c>
      <c r="D293" s="244" t="s">
        <v>411</v>
      </c>
      <c r="E293" s="154" t="s">
        <v>1244</v>
      </c>
      <c r="F293" s="154" t="s">
        <v>1245</v>
      </c>
      <c r="G293" s="154" t="s">
        <v>4282</v>
      </c>
      <c r="H293" s="243">
        <v>2</v>
      </c>
      <c r="I293" s="229">
        <v>45708.687141203707</v>
      </c>
      <c r="J293" s="107">
        <v>10</v>
      </c>
      <c r="K293" s="159">
        <v>100000</v>
      </c>
      <c r="L293" s="107">
        <f>J293+1</f>
        <v>11</v>
      </c>
      <c r="M293" s="36">
        <f>K293*(L293/100)</f>
        <v>11000</v>
      </c>
    </row>
    <row r="294" spans="1:13" x14ac:dyDescent="0.35">
      <c r="A294" s="107">
        <v>1</v>
      </c>
      <c r="B294" s="107">
        <v>890000191</v>
      </c>
      <c r="C294" s="98" t="s">
        <v>139</v>
      </c>
      <c r="D294" s="98" t="s">
        <v>15</v>
      </c>
      <c r="E294" t="s">
        <v>16</v>
      </c>
      <c r="G294" t="s">
        <v>908</v>
      </c>
      <c r="H294" s="107">
        <v>1</v>
      </c>
      <c r="I294" s="229">
        <v>45075.366527777776</v>
      </c>
      <c r="J294" s="107">
        <v>10</v>
      </c>
      <c r="K294" s="162">
        <v>115500</v>
      </c>
      <c r="L294" s="107">
        <f>J294+1</f>
        <v>11</v>
      </c>
      <c r="M294" s="36">
        <f>K294*(L294/100)</f>
        <v>12705</v>
      </c>
    </row>
    <row r="295" spans="1:13" x14ac:dyDescent="0.35">
      <c r="A295" s="107">
        <v>1</v>
      </c>
      <c r="B295" s="237" t="s">
        <v>1719</v>
      </c>
      <c r="C295" s="141" t="s">
        <v>139</v>
      </c>
      <c r="D295" s="141" t="s">
        <v>15</v>
      </c>
      <c r="E295" s="139" t="s">
        <v>1244</v>
      </c>
      <c r="F295" s="139" t="s">
        <v>1248</v>
      </c>
      <c r="G295" s="139" t="s">
        <v>1720</v>
      </c>
      <c r="H295" s="237">
        <v>2</v>
      </c>
      <c r="I295" s="229">
        <v>45322.567407407398</v>
      </c>
      <c r="J295" s="107">
        <v>12</v>
      </c>
      <c r="K295" s="238">
        <v>136500</v>
      </c>
      <c r="L295" s="107">
        <f>J295+1</f>
        <v>13</v>
      </c>
      <c r="M295" s="36">
        <f>K295*(L295/100)</f>
        <v>17745</v>
      </c>
    </row>
    <row r="296" spans="1:13" x14ac:dyDescent="0.35">
      <c r="A296" s="107">
        <v>1</v>
      </c>
      <c r="B296" s="243" t="s">
        <v>3788</v>
      </c>
      <c r="C296" s="244" t="s">
        <v>139</v>
      </c>
      <c r="D296" s="244" t="s">
        <v>15</v>
      </c>
      <c r="E296" s="154" t="s">
        <v>1244</v>
      </c>
      <c r="F296" s="154" t="s">
        <v>1248</v>
      </c>
      <c r="G296" s="154" t="s">
        <v>1720</v>
      </c>
      <c r="H296" s="243">
        <v>3</v>
      </c>
      <c r="I296" s="229">
        <v>45623</v>
      </c>
      <c r="J296" s="107">
        <v>12</v>
      </c>
      <c r="K296" s="159">
        <v>136500</v>
      </c>
      <c r="L296" s="107">
        <f>J296+1</f>
        <v>13</v>
      </c>
      <c r="M296" s="36">
        <f>K296*(L296/100)</f>
        <v>17745</v>
      </c>
    </row>
    <row r="297" spans="1:13" x14ac:dyDescent="0.35">
      <c r="A297" s="107">
        <v>1</v>
      </c>
      <c r="B297" s="107" t="s">
        <v>5127</v>
      </c>
      <c r="C297" s="98" t="s">
        <v>139</v>
      </c>
      <c r="D297" s="98" t="s">
        <v>15</v>
      </c>
      <c r="E297" t="s">
        <v>1244</v>
      </c>
      <c r="F297" t="s">
        <v>1245</v>
      </c>
      <c r="G297" t="s">
        <v>5128</v>
      </c>
      <c r="H297" s="107">
        <v>2</v>
      </c>
      <c r="I297" s="229">
        <v>45808.554444444446</v>
      </c>
      <c r="J297" s="107">
        <v>9</v>
      </c>
      <c r="K297" s="159">
        <v>200000</v>
      </c>
      <c r="L297" s="107">
        <f>J297+1</f>
        <v>10</v>
      </c>
      <c r="M297" s="36">
        <f>K297*(L297/100)</f>
        <v>20000</v>
      </c>
    </row>
    <row r="298" spans="1:13" x14ac:dyDescent="0.35">
      <c r="A298" s="107">
        <v>1</v>
      </c>
      <c r="B298" s="107">
        <v>890000854</v>
      </c>
      <c r="C298" s="98" t="s">
        <v>139</v>
      </c>
      <c r="D298" s="98" t="s">
        <v>411</v>
      </c>
      <c r="E298" t="s">
        <v>1244</v>
      </c>
      <c r="F298" t="s">
        <v>1245</v>
      </c>
      <c r="G298" t="s">
        <v>2736</v>
      </c>
      <c r="H298" s="107">
        <v>1</v>
      </c>
      <c r="I298" s="229">
        <v>45504.646932870368</v>
      </c>
      <c r="J298" s="107">
        <v>6</v>
      </c>
      <c r="K298" s="159">
        <v>105000</v>
      </c>
      <c r="L298" s="107">
        <f>J298+1</f>
        <v>7</v>
      </c>
      <c r="M298" s="36">
        <f>K298*(L298/100)</f>
        <v>7350.0000000000009</v>
      </c>
    </row>
    <row r="299" spans="1:13" x14ac:dyDescent="0.35">
      <c r="A299" s="107">
        <v>1</v>
      </c>
      <c r="B299" s="107">
        <v>880000141</v>
      </c>
      <c r="C299" s="98" t="s">
        <v>139</v>
      </c>
      <c r="D299" s="98" t="s">
        <v>15</v>
      </c>
      <c r="E299" t="s">
        <v>16</v>
      </c>
      <c r="G299" t="s">
        <v>515</v>
      </c>
      <c r="H299" s="129">
        <v>1</v>
      </c>
      <c r="I299" s="229">
        <v>44972.614861111113</v>
      </c>
      <c r="J299" s="107">
        <v>6</v>
      </c>
      <c r="K299" s="159">
        <v>105000</v>
      </c>
      <c r="L299" s="107">
        <f>J299+1</f>
        <v>7</v>
      </c>
      <c r="M299" s="36">
        <f>K299*(L299/100)</f>
        <v>7350.0000000000009</v>
      </c>
    </row>
    <row r="300" spans="1:13" x14ac:dyDescent="0.35">
      <c r="A300" s="107">
        <v>1</v>
      </c>
      <c r="B300" s="107" t="s">
        <v>5349</v>
      </c>
      <c r="C300" t="s">
        <v>139</v>
      </c>
      <c r="D300" t="s">
        <v>15</v>
      </c>
      <c r="E300" t="s">
        <v>1244</v>
      </c>
      <c r="F300" t="s">
        <v>1248</v>
      </c>
      <c r="G300" t="s">
        <v>5350</v>
      </c>
      <c r="H300" s="107">
        <v>2</v>
      </c>
      <c r="I300" s="231">
        <v>45828.771377314813</v>
      </c>
      <c r="J300" s="107">
        <v>6</v>
      </c>
      <c r="K300" s="120">
        <v>60000</v>
      </c>
      <c r="L300" s="107">
        <f>J300+1</f>
        <v>7</v>
      </c>
      <c r="M300" s="36">
        <f>K300*(L300/100)</f>
        <v>4200</v>
      </c>
    </row>
    <row r="301" spans="1:13" x14ac:dyDescent="0.35">
      <c r="A301" s="107">
        <v>1</v>
      </c>
      <c r="B301" s="243" t="s">
        <v>3651</v>
      </c>
      <c r="C301" s="244" t="s">
        <v>139</v>
      </c>
      <c r="D301" s="244" t="s">
        <v>15</v>
      </c>
      <c r="E301" s="154" t="s">
        <v>1244</v>
      </c>
      <c r="F301" s="154" t="s">
        <v>1248</v>
      </c>
      <c r="G301" s="154" t="s">
        <v>3652</v>
      </c>
      <c r="H301" s="243">
        <v>1</v>
      </c>
      <c r="I301" s="229">
        <v>45611.711828703701</v>
      </c>
      <c r="J301" s="107">
        <v>8</v>
      </c>
      <c r="K301" s="159">
        <v>105000</v>
      </c>
      <c r="L301" s="107">
        <f>J301+1</f>
        <v>9</v>
      </c>
      <c r="M301" s="36">
        <f>K301*(L301/100)</f>
        <v>9450</v>
      </c>
    </row>
    <row r="302" spans="1:13" x14ac:dyDescent="0.35">
      <c r="A302" s="107">
        <v>1</v>
      </c>
      <c r="B302" s="237" t="s">
        <v>1530</v>
      </c>
      <c r="C302" s="141" t="s">
        <v>139</v>
      </c>
      <c r="D302" s="141" t="s">
        <v>15</v>
      </c>
      <c r="E302" s="139" t="s">
        <v>1244</v>
      </c>
      <c r="F302" s="144" t="s">
        <v>1245</v>
      </c>
      <c r="G302" s="139" t="s">
        <v>1531</v>
      </c>
      <c r="H302" s="237">
        <v>1</v>
      </c>
      <c r="I302" s="229">
        <v>45259.628101851798</v>
      </c>
      <c r="J302" s="107">
        <v>12</v>
      </c>
      <c r="K302" s="238">
        <v>210000</v>
      </c>
      <c r="L302" s="107">
        <f>J302+1</f>
        <v>13</v>
      </c>
      <c r="M302" s="36">
        <f>K302*(L302/100)</f>
        <v>27300</v>
      </c>
    </row>
    <row r="303" spans="1:13" x14ac:dyDescent="0.35">
      <c r="A303" s="107">
        <v>1</v>
      </c>
      <c r="B303" s="243" t="s">
        <v>4068</v>
      </c>
      <c r="C303" s="244" t="s">
        <v>139</v>
      </c>
      <c r="D303" s="244" t="s">
        <v>411</v>
      </c>
      <c r="E303" s="154" t="s">
        <v>1244</v>
      </c>
      <c r="F303" s="154" t="s">
        <v>1245</v>
      </c>
      <c r="G303" s="154" t="s">
        <v>4069</v>
      </c>
      <c r="H303" s="243">
        <v>1</v>
      </c>
      <c r="I303" s="229">
        <v>45664.743136574078</v>
      </c>
      <c r="J303" s="107">
        <v>5</v>
      </c>
      <c r="K303" s="159">
        <v>50000</v>
      </c>
      <c r="L303" s="107">
        <f>J303+1</f>
        <v>6</v>
      </c>
      <c r="M303" s="36">
        <f>K303*(L303/100)</f>
        <v>3000</v>
      </c>
    </row>
    <row r="304" spans="1:13" x14ac:dyDescent="0.35">
      <c r="A304" s="107">
        <v>1</v>
      </c>
      <c r="B304" s="243" t="s">
        <v>4832</v>
      </c>
      <c r="C304" s="244" t="s">
        <v>139</v>
      </c>
      <c r="D304" s="244" t="s">
        <v>188</v>
      </c>
      <c r="E304" s="154" t="s">
        <v>1244</v>
      </c>
      <c r="F304" s="154" t="s">
        <v>1248</v>
      </c>
      <c r="G304" s="154" t="s">
        <v>4833</v>
      </c>
      <c r="H304" s="243">
        <v>4</v>
      </c>
      <c r="I304" s="229">
        <v>45750.681562500002</v>
      </c>
      <c r="J304" s="107">
        <v>9</v>
      </c>
      <c r="K304" s="159">
        <v>220000</v>
      </c>
      <c r="L304" s="107">
        <f>J304+1</f>
        <v>10</v>
      </c>
      <c r="M304" s="36">
        <f>K304*(L304/100)</f>
        <v>22000</v>
      </c>
    </row>
    <row r="305" spans="1:13" x14ac:dyDescent="0.35">
      <c r="A305" s="107">
        <v>1</v>
      </c>
      <c r="B305" s="243" t="s">
        <v>3275</v>
      </c>
      <c r="C305" s="244" t="s">
        <v>139</v>
      </c>
      <c r="D305" s="244" t="s">
        <v>15</v>
      </c>
      <c r="E305" s="154" t="s">
        <v>1244</v>
      </c>
      <c r="F305" s="154" t="s">
        <v>1248</v>
      </c>
      <c r="G305" s="154" t="s">
        <v>3276</v>
      </c>
      <c r="H305" s="243">
        <v>3</v>
      </c>
      <c r="I305" s="229">
        <v>45584</v>
      </c>
      <c r="J305" s="107">
        <v>6</v>
      </c>
      <c r="K305" s="159">
        <v>157500</v>
      </c>
      <c r="L305" s="107">
        <f>J305+1</f>
        <v>7</v>
      </c>
      <c r="M305" s="36">
        <f>K305*(L305/100)</f>
        <v>11025.000000000002</v>
      </c>
    </row>
    <row r="306" spans="1:13" x14ac:dyDescent="0.35">
      <c r="A306" s="107">
        <v>1</v>
      </c>
      <c r="B306" s="107">
        <v>890000805</v>
      </c>
      <c r="C306" s="98" t="s">
        <v>139</v>
      </c>
      <c r="D306" s="98" t="s">
        <v>15</v>
      </c>
      <c r="E306" t="s">
        <v>1244</v>
      </c>
      <c r="F306" t="s">
        <v>1248</v>
      </c>
      <c r="G306" t="s">
        <v>2655</v>
      </c>
      <c r="H306" s="107">
        <v>2</v>
      </c>
      <c r="I306" s="229">
        <v>45491.717615740738</v>
      </c>
      <c r="J306" s="107">
        <v>6</v>
      </c>
      <c r="K306" s="159">
        <v>126000</v>
      </c>
      <c r="L306" s="107">
        <f>J306+1</f>
        <v>7</v>
      </c>
      <c r="M306" s="36">
        <f>K306*(L306/100)</f>
        <v>8820</v>
      </c>
    </row>
    <row r="307" spans="1:13" x14ac:dyDescent="0.35">
      <c r="A307" s="107">
        <v>1</v>
      </c>
      <c r="B307" s="107">
        <v>890000623</v>
      </c>
      <c r="C307" s="98" t="s">
        <v>139</v>
      </c>
      <c r="D307" s="98" t="s">
        <v>15</v>
      </c>
      <c r="E307" t="s">
        <v>1244</v>
      </c>
      <c r="F307" t="s">
        <v>1248</v>
      </c>
      <c r="G307" t="s">
        <v>2155</v>
      </c>
      <c r="H307" s="107">
        <v>1</v>
      </c>
      <c r="I307" s="229">
        <v>45397.747824074075</v>
      </c>
      <c r="J307" s="107">
        <v>5</v>
      </c>
      <c r="K307" s="159">
        <v>105000</v>
      </c>
      <c r="L307" s="107">
        <f>J307+1</f>
        <v>6</v>
      </c>
      <c r="M307" s="36">
        <f>K307*(L307/100)</f>
        <v>6300</v>
      </c>
    </row>
    <row r="308" spans="1:13" x14ac:dyDescent="0.35">
      <c r="A308" s="107">
        <v>1</v>
      </c>
      <c r="B308" s="243" t="s">
        <v>2930</v>
      </c>
      <c r="C308" s="244" t="s">
        <v>139</v>
      </c>
      <c r="D308" s="244" t="s">
        <v>15</v>
      </c>
      <c r="E308" s="154" t="s">
        <v>1244</v>
      </c>
      <c r="F308" s="154" t="s">
        <v>1245</v>
      </c>
      <c r="G308" s="154" t="s">
        <v>2931</v>
      </c>
      <c r="H308" s="243">
        <v>2</v>
      </c>
      <c r="I308" s="229">
        <v>45520.745821759258</v>
      </c>
      <c r="J308" s="107">
        <v>12</v>
      </c>
      <c r="K308" s="162">
        <v>210000</v>
      </c>
      <c r="L308" s="107">
        <f>J308+1</f>
        <v>13</v>
      </c>
      <c r="M308" s="36">
        <f>K308*(L308/100)</f>
        <v>27300</v>
      </c>
    </row>
    <row r="309" spans="1:13" x14ac:dyDescent="0.35">
      <c r="A309" s="107">
        <v>1</v>
      </c>
      <c r="B309" s="107">
        <v>880000290</v>
      </c>
      <c r="C309" s="98" t="s">
        <v>139</v>
      </c>
      <c r="D309" s="98" t="s">
        <v>866</v>
      </c>
      <c r="E309" t="s">
        <v>16</v>
      </c>
      <c r="G309" t="s">
        <v>867</v>
      </c>
      <c r="H309" s="107">
        <v>1</v>
      </c>
      <c r="I309" s="229">
        <v>45054.585925925923</v>
      </c>
      <c r="J309" s="107">
        <v>12</v>
      </c>
      <c r="K309" s="162">
        <v>210000</v>
      </c>
      <c r="L309" s="107">
        <f>J309+1</f>
        <v>13</v>
      </c>
      <c r="M309" s="36">
        <f>K309*(L309/100)</f>
        <v>27300</v>
      </c>
    </row>
    <row r="310" spans="1:13" x14ac:dyDescent="0.35">
      <c r="A310" s="107">
        <v>1</v>
      </c>
      <c r="B310" s="107" t="s">
        <v>5855</v>
      </c>
      <c r="C310" t="s">
        <v>139</v>
      </c>
      <c r="D310" t="s">
        <v>15</v>
      </c>
      <c r="E310" t="s">
        <v>5832</v>
      </c>
      <c r="F310" t="s">
        <v>1245</v>
      </c>
      <c r="G310" s="378" t="s">
        <v>5856</v>
      </c>
      <c r="H310" s="107">
        <v>3</v>
      </c>
      <c r="I310" s="231">
        <v>45874.696828703702</v>
      </c>
      <c r="J310" s="107">
        <v>12</v>
      </c>
      <c r="K310" s="120">
        <v>300000</v>
      </c>
      <c r="L310" s="107">
        <f>J310*2+2</f>
        <v>26</v>
      </c>
      <c r="M310" s="36">
        <f>K310*(L310/100)</f>
        <v>78000</v>
      </c>
    </row>
    <row r="311" spans="1:13" x14ac:dyDescent="0.35">
      <c r="A311" s="107">
        <v>1</v>
      </c>
      <c r="B311" s="107">
        <v>890000630</v>
      </c>
      <c r="C311" s="98" t="s">
        <v>139</v>
      </c>
      <c r="D311" s="98" t="s">
        <v>15</v>
      </c>
      <c r="E311" t="s">
        <v>1244</v>
      </c>
      <c r="F311" t="s">
        <v>1248</v>
      </c>
      <c r="G311" t="s">
        <v>2159</v>
      </c>
      <c r="H311" s="107">
        <v>1</v>
      </c>
      <c r="I311" s="229">
        <v>45400.433807870373</v>
      </c>
      <c r="J311" s="107">
        <v>6</v>
      </c>
      <c r="K311" s="159">
        <v>84000</v>
      </c>
      <c r="L311" s="107">
        <f>J311+1</f>
        <v>7</v>
      </c>
      <c r="M311" s="36">
        <f>K311*(L311/100)</f>
        <v>5880.0000000000009</v>
      </c>
    </row>
    <row r="312" spans="1:13" x14ac:dyDescent="0.35">
      <c r="A312" s="107">
        <v>1</v>
      </c>
      <c r="B312" s="243" t="s">
        <v>3464</v>
      </c>
      <c r="C312" s="244" t="s">
        <v>139</v>
      </c>
      <c r="D312" s="244" t="s">
        <v>15</v>
      </c>
      <c r="E312" s="154" t="s">
        <v>1244</v>
      </c>
      <c r="F312" s="154" t="s">
        <v>1248</v>
      </c>
      <c r="G312" t="s">
        <v>2159</v>
      </c>
      <c r="H312" s="243">
        <v>2</v>
      </c>
      <c r="I312" s="229">
        <v>45596.764201388891</v>
      </c>
      <c r="J312" s="107">
        <v>6</v>
      </c>
      <c r="K312" s="159">
        <v>84000</v>
      </c>
      <c r="L312" s="107">
        <f>J312+1</f>
        <v>7</v>
      </c>
      <c r="M312" s="36">
        <f>K312*(L312/100)</f>
        <v>5880.0000000000009</v>
      </c>
    </row>
    <row r="313" spans="1:13" x14ac:dyDescent="0.35">
      <c r="A313" s="107">
        <v>1</v>
      </c>
      <c r="B313" s="237">
        <v>890000359</v>
      </c>
      <c r="C313" s="141" t="s">
        <v>139</v>
      </c>
      <c r="D313" s="141" t="s">
        <v>411</v>
      </c>
      <c r="E313" s="139" t="s">
        <v>1244</v>
      </c>
      <c r="F313" s="139" t="s">
        <v>1248</v>
      </c>
      <c r="G313" s="139" t="s">
        <v>1268</v>
      </c>
      <c r="H313" s="237">
        <v>3</v>
      </c>
      <c r="I313" s="229">
        <v>45226</v>
      </c>
      <c r="J313" s="107">
        <v>6</v>
      </c>
      <c r="K313" s="238">
        <v>105000</v>
      </c>
      <c r="L313" s="107">
        <f>J313+1</f>
        <v>7</v>
      </c>
      <c r="M313" s="36">
        <f>K313*(L313/100)</f>
        <v>7350.0000000000009</v>
      </c>
    </row>
    <row r="314" spans="1:13" x14ac:dyDescent="0.35">
      <c r="A314" s="107">
        <v>1</v>
      </c>
      <c r="B314" s="107">
        <v>890000037</v>
      </c>
      <c r="C314" s="98" t="s">
        <v>139</v>
      </c>
      <c r="D314" s="98" t="s">
        <v>15</v>
      </c>
      <c r="E314" t="s">
        <v>16</v>
      </c>
      <c r="G314" t="s">
        <v>469</v>
      </c>
      <c r="H314" s="129">
        <v>1</v>
      </c>
      <c r="I314" s="229">
        <v>44936.531828703701</v>
      </c>
      <c r="J314" s="107">
        <v>6</v>
      </c>
      <c r="K314" s="159">
        <v>105000</v>
      </c>
      <c r="L314" s="107">
        <f>J314+1</f>
        <v>7</v>
      </c>
      <c r="M314" s="36">
        <f>K314*(L314/100)</f>
        <v>7350.0000000000009</v>
      </c>
    </row>
    <row r="315" spans="1:13" x14ac:dyDescent="0.35">
      <c r="A315" s="107">
        <v>1</v>
      </c>
      <c r="B315" s="107">
        <v>890000181</v>
      </c>
      <c r="C315" s="98" t="s">
        <v>139</v>
      </c>
      <c r="D315" s="98" t="s">
        <v>15</v>
      </c>
      <c r="E315" t="s">
        <v>16</v>
      </c>
      <c r="G315" t="s">
        <v>912</v>
      </c>
      <c r="H315" s="107">
        <v>2</v>
      </c>
      <c r="I315" s="229">
        <v>45069.391527777778</v>
      </c>
      <c r="J315" s="107">
        <v>6</v>
      </c>
      <c r="K315" s="162">
        <v>105000</v>
      </c>
      <c r="L315" s="107">
        <f>J315+1</f>
        <v>7</v>
      </c>
      <c r="M315" s="36">
        <f>K315*(L315/100)</f>
        <v>7350.0000000000009</v>
      </c>
    </row>
    <row r="316" spans="1:13" x14ac:dyDescent="0.35">
      <c r="A316" s="107">
        <v>1</v>
      </c>
      <c r="B316" s="107" t="s">
        <v>2035</v>
      </c>
      <c r="C316" s="98" t="s">
        <v>139</v>
      </c>
      <c r="D316" s="98" t="s">
        <v>15</v>
      </c>
      <c r="E316" t="s">
        <v>1244</v>
      </c>
      <c r="F316" t="s">
        <v>1248</v>
      </c>
      <c r="G316" t="s">
        <v>2036</v>
      </c>
      <c r="H316" s="107">
        <v>4</v>
      </c>
      <c r="I316" s="229">
        <v>45374</v>
      </c>
      <c r="J316" s="107">
        <v>6</v>
      </c>
      <c r="K316" s="159">
        <v>105000</v>
      </c>
      <c r="L316" s="107">
        <f>J316+1</f>
        <v>7</v>
      </c>
      <c r="M316" s="36">
        <f>K316*(L316/100)</f>
        <v>7350.0000000000009</v>
      </c>
    </row>
    <row r="317" spans="1:13" x14ac:dyDescent="0.35">
      <c r="A317" s="107">
        <v>1</v>
      </c>
      <c r="B317" s="237" t="s">
        <v>1701</v>
      </c>
      <c r="C317" s="141" t="s">
        <v>139</v>
      </c>
      <c r="D317" s="141" t="s">
        <v>15</v>
      </c>
      <c r="E317" s="139" t="s">
        <v>1244</v>
      </c>
      <c r="F317" s="139" t="s">
        <v>1245</v>
      </c>
      <c r="G317" t="s">
        <v>2394</v>
      </c>
      <c r="H317" s="237">
        <v>3</v>
      </c>
      <c r="I317" s="229">
        <v>45321.466041666703</v>
      </c>
      <c r="J317" s="107">
        <v>5</v>
      </c>
      <c r="K317" s="238">
        <v>105000</v>
      </c>
      <c r="L317" s="107">
        <f>J317+1</f>
        <v>6</v>
      </c>
      <c r="M317" s="36">
        <f>K317*(L317/100)</f>
        <v>6300</v>
      </c>
    </row>
    <row r="318" spans="1:13" x14ac:dyDescent="0.35">
      <c r="A318" s="107">
        <v>1</v>
      </c>
      <c r="B318" s="107" t="s">
        <v>2393</v>
      </c>
      <c r="C318" s="98" t="s">
        <v>139</v>
      </c>
      <c r="D318" s="98" t="s">
        <v>204</v>
      </c>
      <c r="E318" t="s">
        <v>1250</v>
      </c>
      <c r="F318" t="s">
        <v>1245</v>
      </c>
      <c r="G318" t="s">
        <v>2394</v>
      </c>
      <c r="H318" s="107">
        <v>4</v>
      </c>
      <c r="I318" s="229">
        <v>45455.625324074077</v>
      </c>
      <c r="J318" s="107">
        <v>7</v>
      </c>
      <c r="K318" s="159">
        <v>105000</v>
      </c>
      <c r="L318" s="107">
        <f>J318+1</f>
        <v>8</v>
      </c>
      <c r="M318" s="36">
        <f>K318*(L318/100)</f>
        <v>8400</v>
      </c>
    </row>
    <row r="319" spans="1:13" x14ac:dyDescent="0.35">
      <c r="A319" s="107">
        <v>1</v>
      </c>
      <c r="B319" s="234">
        <v>890000294</v>
      </c>
      <c r="C319" s="235" t="s">
        <v>139</v>
      </c>
      <c r="D319" s="235" t="s">
        <v>116</v>
      </c>
      <c r="E319" s="133" t="s">
        <v>53</v>
      </c>
      <c r="G319" s="133" t="s">
        <v>1148</v>
      </c>
      <c r="H319" s="234">
        <v>1</v>
      </c>
      <c r="I319" s="229">
        <v>45150.498124999998</v>
      </c>
      <c r="J319" s="107">
        <v>5</v>
      </c>
      <c r="K319" s="236">
        <v>84000</v>
      </c>
      <c r="L319" s="107">
        <f>J319+1</f>
        <v>6</v>
      </c>
      <c r="M319" s="36">
        <f>K319*(L319/100)</f>
        <v>5040</v>
      </c>
    </row>
    <row r="320" spans="1:13" x14ac:dyDescent="0.35">
      <c r="A320" s="107">
        <v>1</v>
      </c>
      <c r="B320" s="237">
        <v>890000375</v>
      </c>
      <c r="C320" s="141" t="s">
        <v>139</v>
      </c>
      <c r="D320" s="141" t="s">
        <v>116</v>
      </c>
      <c r="E320" s="139" t="s">
        <v>1250</v>
      </c>
      <c r="F320" s="139" t="s">
        <v>1245</v>
      </c>
      <c r="G320" s="133" t="s">
        <v>1148</v>
      </c>
      <c r="H320" s="237">
        <v>2</v>
      </c>
      <c r="I320" s="229">
        <v>45230.411238425899</v>
      </c>
      <c r="J320" s="107">
        <v>5</v>
      </c>
      <c r="K320" s="238">
        <v>105000</v>
      </c>
      <c r="L320" s="107">
        <f>J320+1</f>
        <v>6</v>
      </c>
      <c r="M320" s="36">
        <f>K320*(L320/100)</f>
        <v>6300</v>
      </c>
    </row>
    <row r="321" spans="1:13" x14ac:dyDescent="0.35">
      <c r="A321" s="107">
        <v>1</v>
      </c>
      <c r="B321" s="107">
        <v>890000633</v>
      </c>
      <c r="C321" s="98" t="s">
        <v>139</v>
      </c>
      <c r="D321" s="98" t="s">
        <v>15</v>
      </c>
      <c r="E321" t="s">
        <v>1244</v>
      </c>
      <c r="F321" t="s">
        <v>1248</v>
      </c>
      <c r="G321" t="s">
        <v>2163</v>
      </c>
      <c r="H321" s="107">
        <v>1</v>
      </c>
      <c r="I321" s="229">
        <v>45400.741689814815</v>
      </c>
      <c r="J321" s="107">
        <v>6</v>
      </c>
      <c r="K321" s="159">
        <v>57750</v>
      </c>
      <c r="L321" s="107">
        <f>J321+1</f>
        <v>7</v>
      </c>
      <c r="M321" s="36">
        <f>K321*(L321/100)</f>
        <v>4042.5000000000005</v>
      </c>
    </row>
    <row r="322" spans="1:13" x14ac:dyDescent="0.35">
      <c r="A322" s="107">
        <v>1</v>
      </c>
      <c r="B322" s="243" t="s">
        <v>3440</v>
      </c>
      <c r="C322" s="244" t="s">
        <v>139</v>
      </c>
      <c r="D322" s="244" t="s">
        <v>15</v>
      </c>
      <c r="E322" s="154" t="s">
        <v>1244</v>
      </c>
      <c r="F322" s="154" t="s">
        <v>1248</v>
      </c>
      <c r="G322" s="154" t="s">
        <v>3441</v>
      </c>
      <c r="H322" s="243">
        <v>3</v>
      </c>
      <c r="I322" s="229">
        <v>45595.74490740741</v>
      </c>
      <c r="J322" s="107">
        <v>8</v>
      </c>
      <c r="K322" s="159">
        <v>105000</v>
      </c>
      <c r="L322" s="107">
        <f>J322+1</f>
        <v>9</v>
      </c>
      <c r="M322" s="36">
        <f>K322*(L322/100)</f>
        <v>9450</v>
      </c>
    </row>
    <row r="323" spans="1:13" x14ac:dyDescent="0.35">
      <c r="A323" s="107">
        <v>1</v>
      </c>
      <c r="B323" s="107">
        <v>890000791</v>
      </c>
      <c r="C323" s="98" t="s">
        <v>139</v>
      </c>
      <c r="D323" s="98" t="s">
        <v>15</v>
      </c>
      <c r="E323" t="s">
        <v>1244</v>
      </c>
      <c r="F323" t="s">
        <v>1248</v>
      </c>
      <c r="G323" t="s">
        <v>2625</v>
      </c>
      <c r="H323" s="107">
        <v>2</v>
      </c>
      <c r="I323" s="229">
        <v>45484.66333333333</v>
      </c>
      <c r="J323" s="107">
        <v>8</v>
      </c>
      <c r="K323" s="159">
        <v>84000</v>
      </c>
      <c r="L323" s="107">
        <f>J323+1</f>
        <v>9</v>
      </c>
      <c r="M323" s="36">
        <f>K323*(L323/100)</f>
        <v>7560</v>
      </c>
    </row>
    <row r="324" spans="1:13" x14ac:dyDescent="0.35">
      <c r="A324" s="107">
        <v>1</v>
      </c>
      <c r="B324" s="243" t="s">
        <v>4347</v>
      </c>
      <c r="C324" s="244" t="s">
        <v>139</v>
      </c>
      <c r="D324" s="244" t="s">
        <v>15</v>
      </c>
      <c r="E324" s="154" t="s">
        <v>1244</v>
      </c>
      <c r="F324" s="154" t="s">
        <v>1248</v>
      </c>
      <c r="G324" s="154" t="s">
        <v>2625</v>
      </c>
      <c r="H324" s="243">
        <v>4</v>
      </c>
      <c r="I324" s="229">
        <v>45716.860694444447</v>
      </c>
      <c r="J324" s="107">
        <v>8</v>
      </c>
      <c r="K324" s="159">
        <v>100000</v>
      </c>
      <c r="L324" s="107">
        <f>J324+1</f>
        <v>9</v>
      </c>
      <c r="M324" s="36">
        <f>K324*(L324/100)</f>
        <v>9000</v>
      </c>
    </row>
    <row r="325" spans="1:13" x14ac:dyDescent="0.35">
      <c r="A325" s="107">
        <v>1</v>
      </c>
      <c r="B325" s="107" t="s">
        <v>5728</v>
      </c>
      <c r="C325" t="s">
        <v>139</v>
      </c>
      <c r="D325" t="s">
        <v>15</v>
      </c>
      <c r="E325" t="s">
        <v>1244</v>
      </c>
      <c r="F325" t="s">
        <v>1248</v>
      </c>
      <c r="G325" t="s">
        <v>5729</v>
      </c>
      <c r="H325" s="107">
        <v>5</v>
      </c>
      <c r="I325" s="231">
        <v>45850.642175925925</v>
      </c>
      <c r="J325" s="107">
        <v>8</v>
      </c>
      <c r="K325" s="120">
        <v>100000</v>
      </c>
      <c r="L325" s="107">
        <f>J325+1</f>
        <v>9</v>
      </c>
      <c r="M325" s="36">
        <f>K325*(L325/100)</f>
        <v>9000</v>
      </c>
    </row>
    <row r="326" spans="1:13" x14ac:dyDescent="0.35">
      <c r="A326" s="107">
        <v>1</v>
      </c>
      <c r="B326" s="107" t="s">
        <v>2018</v>
      </c>
      <c r="C326" s="98" t="s">
        <v>139</v>
      </c>
      <c r="D326" s="98" t="s">
        <v>15</v>
      </c>
      <c r="E326" t="s">
        <v>1244</v>
      </c>
      <c r="F326" t="s">
        <v>1245</v>
      </c>
      <c r="G326" t="s">
        <v>2019</v>
      </c>
      <c r="H326" s="107">
        <v>1</v>
      </c>
      <c r="I326" s="229">
        <v>45371.771874999999</v>
      </c>
      <c r="J326" s="107">
        <v>3</v>
      </c>
      <c r="K326" s="159">
        <v>105000</v>
      </c>
      <c r="L326" s="107">
        <f>J326+1</f>
        <v>4</v>
      </c>
      <c r="M326" s="36">
        <f>K326*(L326/100)</f>
        <v>4200</v>
      </c>
    </row>
    <row r="327" spans="1:13" x14ac:dyDescent="0.35">
      <c r="A327" s="107">
        <v>1</v>
      </c>
      <c r="B327" s="107" t="s">
        <v>1950</v>
      </c>
      <c r="C327" s="98" t="s">
        <v>139</v>
      </c>
      <c r="D327" s="98" t="s">
        <v>15</v>
      </c>
      <c r="E327" t="s">
        <v>1244</v>
      </c>
      <c r="F327" t="s">
        <v>1248</v>
      </c>
      <c r="G327" t="s">
        <v>1951</v>
      </c>
      <c r="H327" s="107">
        <v>1</v>
      </c>
      <c r="I327" s="229">
        <v>45362.702546296299</v>
      </c>
      <c r="J327" s="107">
        <v>4</v>
      </c>
      <c r="K327" s="159">
        <v>105000</v>
      </c>
      <c r="L327" s="107">
        <f>J327+1</f>
        <v>5</v>
      </c>
      <c r="M327" s="36">
        <f>K327*(L327/100)</f>
        <v>5250</v>
      </c>
    </row>
    <row r="328" spans="1:13" x14ac:dyDescent="0.35">
      <c r="A328" s="107">
        <v>1</v>
      </c>
      <c r="B328" s="243" t="s">
        <v>3454</v>
      </c>
      <c r="C328" s="244" t="s">
        <v>139</v>
      </c>
      <c r="D328" s="244" t="s">
        <v>15</v>
      </c>
      <c r="E328" s="154" t="s">
        <v>1244</v>
      </c>
      <c r="F328" s="154" t="s">
        <v>1248</v>
      </c>
      <c r="G328" s="154" t="s">
        <v>3455</v>
      </c>
      <c r="H328" s="243">
        <v>3</v>
      </c>
      <c r="I328" s="229">
        <v>45596.711261574077</v>
      </c>
      <c r="J328" s="107">
        <v>6</v>
      </c>
      <c r="K328" s="159">
        <v>147000</v>
      </c>
      <c r="L328" s="107">
        <f>J328+1</f>
        <v>7</v>
      </c>
      <c r="M328" s="36">
        <f>K328*(L328/100)</f>
        <v>10290.000000000002</v>
      </c>
    </row>
    <row r="329" spans="1:13" x14ac:dyDescent="0.35">
      <c r="A329" s="107">
        <v>1</v>
      </c>
      <c r="B329" s="243" t="s">
        <v>4869</v>
      </c>
      <c r="C329" s="244" t="s">
        <v>139</v>
      </c>
      <c r="D329" s="244" t="s">
        <v>15</v>
      </c>
      <c r="E329" s="154" t="s">
        <v>1244</v>
      </c>
      <c r="F329" s="154" t="s">
        <v>1248</v>
      </c>
      <c r="G329" s="154" t="s">
        <v>4870</v>
      </c>
      <c r="H329" s="243">
        <v>4</v>
      </c>
      <c r="I329" s="229">
        <v>45758.608657407407</v>
      </c>
      <c r="J329" s="107">
        <v>6</v>
      </c>
      <c r="K329" s="159">
        <v>140000</v>
      </c>
      <c r="L329" s="107">
        <f>J329+1</f>
        <v>7</v>
      </c>
      <c r="M329" s="36">
        <f>K329*(L329/100)</f>
        <v>9800.0000000000018</v>
      </c>
    </row>
    <row r="330" spans="1:13" x14ac:dyDescent="0.35">
      <c r="A330" s="107">
        <v>1</v>
      </c>
      <c r="B330" s="107" t="s">
        <v>2460</v>
      </c>
      <c r="C330" s="98" t="s">
        <v>139</v>
      </c>
      <c r="D330" s="98" t="s">
        <v>15</v>
      </c>
      <c r="E330" t="s">
        <v>1244</v>
      </c>
      <c r="F330" t="s">
        <v>1248</v>
      </c>
      <c r="G330" t="s">
        <v>2461</v>
      </c>
      <c r="H330" s="107">
        <v>2</v>
      </c>
      <c r="I330" s="229">
        <v>45462.763113425928</v>
      </c>
      <c r="J330" s="107">
        <v>6</v>
      </c>
      <c r="K330" s="159">
        <v>136500</v>
      </c>
      <c r="L330" s="107">
        <f>J330+1</f>
        <v>7</v>
      </c>
      <c r="M330" s="36">
        <f>K330*(L330/100)</f>
        <v>9555</v>
      </c>
    </row>
    <row r="331" spans="1:13" x14ac:dyDescent="0.35">
      <c r="A331" s="107">
        <v>1</v>
      </c>
      <c r="B331" s="107">
        <v>880000285</v>
      </c>
      <c r="C331" s="98" t="s">
        <v>139</v>
      </c>
      <c r="D331" s="98" t="s">
        <v>52</v>
      </c>
      <c r="E331" t="s">
        <v>53</v>
      </c>
      <c r="G331" t="s">
        <v>869</v>
      </c>
      <c r="H331" s="107">
        <v>1</v>
      </c>
      <c r="I331" s="229">
        <v>45051.759895833333</v>
      </c>
      <c r="J331" s="107">
        <v>12</v>
      </c>
      <c r="K331" s="162">
        <v>210000</v>
      </c>
      <c r="L331" s="107">
        <f>J331+1</f>
        <v>13</v>
      </c>
      <c r="M331" s="36">
        <f>K331*(L331/100)</f>
        <v>27300</v>
      </c>
    </row>
    <row r="332" spans="1:13" x14ac:dyDescent="0.35">
      <c r="A332" s="107">
        <v>1</v>
      </c>
      <c r="B332" s="237">
        <v>880000550</v>
      </c>
      <c r="C332" s="141" t="s">
        <v>139</v>
      </c>
      <c r="D332" s="141" t="s">
        <v>116</v>
      </c>
      <c r="E332" s="139" t="s">
        <v>1250</v>
      </c>
      <c r="F332" s="139" t="s">
        <v>1245</v>
      </c>
      <c r="G332" s="139" t="s">
        <v>1292</v>
      </c>
      <c r="H332" s="237">
        <v>2</v>
      </c>
      <c r="I332" s="229">
        <v>45226</v>
      </c>
      <c r="J332" s="107">
        <v>12</v>
      </c>
      <c r="K332" s="238">
        <v>210000</v>
      </c>
      <c r="L332" s="107">
        <f>J332+1</f>
        <v>13</v>
      </c>
      <c r="M332" s="36">
        <f>K332*(L332/100)</f>
        <v>27300</v>
      </c>
    </row>
    <row r="333" spans="1:13" x14ac:dyDescent="0.35">
      <c r="A333" s="107">
        <v>1</v>
      </c>
      <c r="B333" s="107">
        <v>890000789</v>
      </c>
      <c r="C333" s="98" t="s">
        <v>139</v>
      </c>
      <c r="D333" s="98" t="s">
        <v>15</v>
      </c>
      <c r="E333" t="s">
        <v>1244</v>
      </c>
      <c r="F333" t="s">
        <v>1245</v>
      </c>
      <c r="G333" t="s">
        <v>2626</v>
      </c>
      <c r="H333" s="107">
        <v>3</v>
      </c>
      <c r="I333" s="229">
        <v>45484.663356481484</v>
      </c>
      <c r="J333" s="107">
        <v>12</v>
      </c>
      <c r="K333" s="159">
        <v>210000</v>
      </c>
      <c r="L333" s="107">
        <f>J333+1</f>
        <v>13</v>
      </c>
      <c r="M333" s="36">
        <f>K333*(L333/100)</f>
        <v>27300</v>
      </c>
    </row>
    <row r="334" spans="1:13" x14ac:dyDescent="0.35">
      <c r="A334" s="107">
        <v>1</v>
      </c>
      <c r="B334" s="107" t="s">
        <v>374</v>
      </c>
      <c r="C334" s="98" t="s">
        <v>139</v>
      </c>
      <c r="D334" s="98" t="s">
        <v>15</v>
      </c>
      <c r="E334" t="s">
        <v>16</v>
      </c>
      <c r="G334" t="s">
        <v>376</v>
      </c>
      <c r="H334" s="107">
        <v>1</v>
      </c>
      <c r="I334" s="229">
        <v>44903.484710648147</v>
      </c>
      <c r="J334" s="107">
        <v>12</v>
      </c>
      <c r="K334" s="159">
        <v>136500</v>
      </c>
      <c r="L334" s="107">
        <f>J334+1</f>
        <v>13</v>
      </c>
      <c r="M334" s="36">
        <f>K334*(L334/100)</f>
        <v>17745</v>
      </c>
    </row>
    <row r="335" spans="1:13" x14ac:dyDescent="0.35">
      <c r="A335" s="107">
        <v>1</v>
      </c>
      <c r="B335" s="243" t="s">
        <v>4880</v>
      </c>
      <c r="C335" s="244" t="s">
        <v>139</v>
      </c>
      <c r="D335" s="244" t="s">
        <v>15</v>
      </c>
      <c r="E335" s="154" t="s">
        <v>1244</v>
      </c>
      <c r="F335" s="154" t="s">
        <v>1245</v>
      </c>
      <c r="G335" s="154" t="s">
        <v>4881</v>
      </c>
      <c r="H335" s="243">
        <v>1</v>
      </c>
      <c r="I335" s="229">
        <v>45772.602858796294</v>
      </c>
      <c r="J335" s="107">
        <v>12</v>
      </c>
      <c r="K335" s="159">
        <v>100000</v>
      </c>
      <c r="L335" s="107">
        <f>J335+1</f>
        <v>13</v>
      </c>
      <c r="M335" s="36">
        <f>K335*(L335/100)</f>
        <v>13000</v>
      </c>
    </row>
    <row r="336" spans="1:13" x14ac:dyDescent="0.35">
      <c r="A336" s="107">
        <v>1</v>
      </c>
      <c r="B336" s="243" t="s">
        <v>2839</v>
      </c>
      <c r="C336" s="244" t="s">
        <v>139</v>
      </c>
      <c r="D336" s="244" t="s">
        <v>169</v>
      </c>
      <c r="E336" s="154" t="s">
        <v>1250</v>
      </c>
      <c r="F336" s="154" t="s">
        <v>1245</v>
      </c>
      <c r="G336" s="154" t="s">
        <v>2840</v>
      </c>
      <c r="H336" s="243">
        <v>2</v>
      </c>
      <c r="I336" s="229">
        <v>45512.58326388889</v>
      </c>
      <c r="J336" s="107">
        <v>12</v>
      </c>
      <c r="K336" s="162">
        <v>136500</v>
      </c>
      <c r="L336" s="107">
        <f>J336+1</f>
        <v>13</v>
      </c>
      <c r="M336" s="36">
        <f>K336*(L336/100)</f>
        <v>17745</v>
      </c>
    </row>
    <row r="337" spans="1:13" x14ac:dyDescent="0.35">
      <c r="A337" s="107">
        <v>1</v>
      </c>
      <c r="B337" s="107">
        <v>890000114</v>
      </c>
      <c r="C337" s="98" t="s">
        <v>139</v>
      </c>
      <c r="D337" s="98" t="s">
        <v>15</v>
      </c>
      <c r="E337" t="s">
        <v>16</v>
      </c>
      <c r="G337" t="s">
        <v>653</v>
      </c>
      <c r="H337" s="132">
        <v>1</v>
      </c>
      <c r="I337" s="229">
        <v>45009.574583333335</v>
      </c>
      <c r="J337" s="107">
        <v>9</v>
      </c>
      <c r="K337" s="159">
        <v>157500</v>
      </c>
      <c r="L337" s="107">
        <f>J337+1</f>
        <v>10</v>
      </c>
      <c r="M337" s="36">
        <f>K337*(L337/100)</f>
        <v>15750</v>
      </c>
    </row>
    <row r="338" spans="1:13" x14ac:dyDescent="0.35">
      <c r="A338" s="107">
        <v>1</v>
      </c>
      <c r="B338" s="107" t="s">
        <v>2037</v>
      </c>
      <c r="C338" s="98" t="s">
        <v>139</v>
      </c>
      <c r="D338" s="98" t="s">
        <v>15</v>
      </c>
      <c r="E338" t="s">
        <v>1244</v>
      </c>
      <c r="F338" t="s">
        <v>1245</v>
      </c>
      <c r="G338" t="s">
        <v>2038</v>
      </c>
      <c r="H338" s="107">
        <v>4</v>
      </c>
      <c r="I338" s="229">
        <v>45374</v>
      </c>
      <c r="J338" s="107">
        <v>6</v>
      </c>
      <c r="K338" s="159">
        <v>68250</v>
      </c>
      <c r="L338" s="107">
        <f>J338+1</f>
        <v>7</v>
      </c>
      <c r="M338" s="36">
        <f>K338*(L338/100)</f>
        <v>4777.5</v>
      </c>
    </row>
    <row r="339" spans="1:13" x14ac:dyDescent="0.35">
      <c r="A339" s="107">
        <v>1</v>
      </c>
      <c r="B339" s="107">
        <v>890000829</v>
      </c>
      <c r="C339" s="98" t="s">
        <v>139</v>
      </c>
      <c r="D339" s="98" t="s">
        <v>15</v>
      </c>
      <c r="E339" t="s">
        <v>1244</v>
      </c>
      <c r="F339" t="s">
        <v>1245</v>
      </c>
      <c r="G339" t="s">
        <v>2694</v>
      </c>
      <c r="H339" s="107">
        <v>5</v>
      </c>
      <c r="I339" s="229">
        <v>45498.440034722225</v>
      </c>
      <c r="J339" s="107">
        <v>6</v>
      </c>
      <c r="K339" s="159">
        <v>73500</v>
      </c>
      <c r="L339" s="107">
        <f>J339+1</f>
        <v>7</v>
      </c>
      <c r="M339" s="36">
        <f>K339*(L339/100)</f>
        <v>5145.0000000000009</v>
      </c>
    </row>
    <row r="340" spans="1:13" x14ac:dyDescent="0.35">
      <c r="A340" s="107">
        <v>1</v>
      </c>
      <c r="B340" s="237" t="s">
        <v>1400</v>
      </c>
      <c r="C340" s="141" t="s">
        <v>139</v>
      </c>
      <c r="D340" s="141" t="s">
        <v>15</v>
      </c>
      <c r="E340" s="139" t="s">
        <v>1244</v>
      </c>
      <c r="F340" s="144" t="s">
        <v>1245</v>
      </c>
      <c r="G340" s="379" t="s">
        <v>1401</v>
      </c>
      <c r="H340" s="237">
        <v>3</v>
      </c>
      <c r="I340" s="229">
        <v>45240.638009259303</v>
      </c>
      <c r="J340" s="107">
        <v>6</v>
      </c>
      <c r="K340" s="238">
        <v>68250</v>
      </c>
      <c r="L340" s="107">
        <f>J340+1</f>
        <v>7</v>
      </c>
      <c r="M340" s="36">
        <f>K340*(L340/100)</f>
        <v>4777.5</v>
      </c>
    </row>
    <row r="341" spans="1:13" x14ac:dyDescent="0.35">
      <c r="A341" s="107">
        <v>1</v>
      </c>
      <c r="B341" s="107">
        <v>890000133</v>
      </c>
      <c r="C341" s="98" t="s">
        <v>139</v>
      </c>
      <c r="D341" s="98" t="s">
        <v>15</v>
      </c>
      <c r="E341" t="s">
        <v>16</v>
      </c>
      <c r="G341" t="s">
        <v>849</v>
      </c>
      <c r="H341" s="107">
        <v>1</v>
      </c>
      <c r="I341" s="229">
        <v>45022.331655092596</v>
      </c>
      <c r="J341" s="107">
        <v>5</v>
      </c>
      <c r="K341" s="159">
        <v>52500</v>
      </c>
      <c r="L341" s="107">
        <f>J341+1</f>
        <v>6</v>
      </c>
      <c r="M341" s="36">
        <f>K341*(L341/100)</f>
        <v>3150</v>
      </c>
    </row>
    <row r="342" spans="1:13" x14ac:dyDescent="0.35">
      <c r="A342" s="107">
        <v>1</v>
      </c>
      <c r="B342" s="234">
        <v>890000290</v>
      </c>
      <c r="C342" s="235" t="s">
        <v>139</v>
      </c>
      <c r="D342" s="235" t="s">
        <v>15</v>
      </c>
      <c r="E342" s="133" t="s">
        <v>16</v>
      </c>
      <c r="G342" s="133" t="s">
        <v>1125</v>
      </c>
      <c r="H342" s="234">
        <v>2</v>
      </c>
      <c r="I342" s="229">
        <v>45148.500914351898</v>
      </c>
      <c r="J342" s="107">
        <v>6</v>
      </c>
      <c r="K342" s="236">
        <v>57750</v>
      </c>
      <c r="L342" s="107">
        <f>J342+1</f>
        <v>7</v>
      </c>
      <c r="M342" s="36">
        <f>K342*(L342/100)</f>
        <v>4042.5000000000005</v>
      </c>
    </row>
    <row r="343" spans="1:13" x14ac:dyDescent="0.35">
      <c r="A343" s="107">
        <v>1</v>
      </c>
      <c r="B343" s="107" t="s">
        <v>5289</v>
      </c>
      <c r="C343" t="s">
        <v>139</v>
      </c>
      <c r="D343" t="s">
        <v>15</v>
      </c>
      <c r="E343" t="s">
        <v>1244</v>
      </c>
      <c r="F343" t="s">
        <v>1245</v>
      </c>
      <c r="G343" t="s">
        <v>5290</v>
      </c>
      <c r="H343" s="107">
        <v>1</v>
      </c>
      <c r="I343" s="231">
        <v>45813.792442129627</v>
      </c>
      <c r="J343" s="107">
        <v>6</v>
      </c>
      <c r="K343" s="120">
        <v>70000</v>
      </c>
      <c r="L343" s="107">
        <f>J343+1</f>
        <v>7</v>
      </c>
      <c r="M343" s="36">
        <f>K343*(L343/100)</f>
        <v>4900.0000000000009</v>
      </c>
    </row>
    <row r="344" spans="1:13" x14ac:dyDescent="0.35">
      <c r="A344" s="107">
        <v>1</v>
      </c>
      <c r="B344" s="107">
        <v>890000834</v>
      </c>
      <c r="C344" s="98" t="s">
        <v>139</v>
      </c>
      <c r="D344" s="98" t="s">
        <v>15</v>
      </c>
      <c r="E344" t="s">
        <v>1244</v>
      </c>
      <c r="F344" t="s">
        <v>1245</v>
      </c>
      <c r="G344" s="378" t="s">
        <v>2704</v>
      </c>
      <c r="H344" s="107">
        <v>1</v>
      </c>
      <c r="I344" s="229">
        <v>45499.570231481484</v>
      </c>
      <c r="J344" s="107">
        <v>12</v>
      </c>
      <c r="K344" s="159">
        <v>105000</v>
      </c>
      <c r="L344" s="107">
        <f>J344+1</f>
        <v>13</v>
      </c>
      <c r="M344" s="36">
        <f>K344*(L344/100)</f>
        <v>13650</v>
      </c>
    </row>
    <row r="345" spans="1:13" x14ac:dyDescent="0.35">
      <c r="A345" s="107">
        <v>1</v>
      </c>
      <c r="B345" s="107" t="s">
        <v>138</v>
      </c>
      <c r="C345" s="98" t="s">
        <v>139</v>
      </c>
      <c r="D345" s="98" t="s">
        <v>15</v>
      </c>
      <c r="E345" t="s">
        <v>16</v>
      </c>
      <c r="F345" t="s">
        <v>1248</v>
      </c>
      <c r="G345" s="378" t="s">
        <v>141</v>
      </c>
      <c r="H345" s="129">
        <v>1</v>
      </c>
      <c r="I345" s="229">
        <v>44893.572789351849</v>
      </c>
      <c r="J345" s="107">
        <v>7</v>
      </c>
      <c r="K345" s="112">
        <v>84000</v>
      </c>
      <c r="L345" s="107">
        <f>J345+1</f>
        <v>8</v>
      </c>
      <c r="M345" s="36">
        <f>K345*(L345/100)</f>
        <v>6720</v>
      </c>
    </row>
    <row r="346" spans="1:13" x14ac:dyDescent="0.35">
      <c r="A346" s="107">
        <v>1</v>
      </c>
      <c r="B346" s="107">
        <v>880000203</v>
      </c>
      <c r="C346" s="98" t="s">
        <v>139</v>
      </c>
      <c r="D346" s="98" t="s">
        <v>15</v>
      </c>
      <c r="E346" t="s">
        <v>16</v>
      </c>
      <c r="G346" t="s">
        <v>658</v>
      </c>
      <c r="H346" s="132">
        <v>2</v>
      </c>
      <c r="I346" s="229">
        <v>45015.628344907411</v>
      </c>
      <c r="J346" s="107">
        <v>10</v>
      </c>
      <c r="K346" s="159">
        <v>105000</v>
      </c>
      <c r="L346" s="107">
        <f>J346+1</f>
        <v>11</v>
      </c>
      <c r="M346" s="36">
        <f>K346*(L346/100)</f>
        <v>11550</v>
      </c>
    </row>
    <row r="347" spans="1:13" x14ac:dyDescent="0.35">
      <c r="A347" s="107">
        <v>1</v>
      </c>
      <c r="B347" s="107" t="s">
        <v>5973</v>
      </c>
      <c r="C347" t="s">
        <v>139</v>
      </c>
      <c r="D347" t="s">
        <v>15</v>
      </c>
      <c r="E347" t="s">
        <v>5832</v>
      </c>
      <c r="F347" t="s">
        <v>1245</v>
      </c>
      <c r="G347" t="s">
        <v>5974</v>
      </c>
      <c r="H347" s="107">
        <v>2</v>
      </c>
      <c r="I347" s="231">
        <v>45888.781990740739</v>
      </c>
      <c r="J347" s="107">
        <v>2</v>
      </c>
      <c r="K347" s="120">
        <v>100000</v>
      </c>
      <c r="L347" s="107">
        <f>J347*2+2</f>
        <v>6</v>
      </c>
      <c r="M347" s="36">
        <f>K347*(L347/100)</f>
        <v>6000</v>
      </c>
    </row>
    <row r="348" spans="1:13" x14ac:dyDescent="0.35">
      <c r="A348" s="107">
        <v>1</v>
      </c>
      <c r="B348" s="243" t="s">
        <v>2858</v>
      </c>
      <c r="C348" s="244" t="s">
        <v>139</v>
      </c>
      <c r="D348" s="244" t="s">
        <v>15</v>
      </c>
      <c r="E348" s="154" t="s">
        <v>1244</v>
      </c>
      <c r="F348" s="154" t="s">
        <v>1245</v>
      </c>
      <c r="G348" s="154" t="s">
        <v>2859</v>
      </c>
      <c r="H348" s="243">
        <v>1</v>
      </c>
      <c r="I348" s="229">
        <v>45513.700821759259</v>
      </c>
      <c r="J348" s="107">
        <v>12</v>
      </c>
      <c r="K348" s="162">
        <v>210000</v>
      </c>
      <c r="L348" s="107">
        <f>J348+1</f>
        <v>13</v>
      </c>
      <c r="M348" s="36">
        <f>K348*(L348/100)</f>
        <v>27300</v>
      </c>
    </row>
    <row r="349" spans="1:13" x14ac:dyDescent="0.35">
      <c r="A349" s="107">
        <v>1</v>
      </c>
      <c r="B349" s="237">
        <v>890000357</v>
      </c>
      <c r="C349" s="141" t="s">
        <v>139</v>
      </c>
      <c r="D349" s="141" t="s">
        <v>15</v>
      </c>
      <c r="E349" s="139" t="s">
        <v>1244</v>
      </c>
      <c r="F349" s="139" t="s">
        <v>1248</v>
      </c>
      <c r="G349" s="139" t="s">
        <v>1303</v>
      </c>
      <c r="H349" s="237">
        <v>3</v>
      </c>
      <c r="I349" s="229">
        <v>45225</v>
      </c>
      <c r="J349" s="107">
        <v>10</v>
      </c>
      <c r="K349" s="238">
        <v>105000</v>
      </c>
      <c r="L349" s="107">
        <f>J349+1</f>
        <v>11</v>
      </c>
      <c r="M349" s="36">
        <f>K349*(L349/100)</f>
        <v>11550</v>
      </c>
    </row>
    <row r="350" spans="1:13" x14ac:dyDescent="0.35">
      <c r="A350" s="107">
        <v>1</v>
      </c>
      <c r="B350" s="107">
        <v>890000843</v>
      </c>
      <c r="C350" s="98" t="s">
        <v>139</v>
      </c>
      <c r="D350" s="98" t="s">
        <v>15</v>
      </c>
      <c r="E350" t="s">
        <v>1244</v>
      </c>
      <c r="F350" t="s">
        <v>1245</v>
      </c>
      <c r="G350" t="s">
        <v>2728</v>
      </c>
      <c r="H350" s="107">
        <v>1</v>
      </c>
      <c r="I350" s="229">
        <v>45503.786956018521</v>
      </c>
      <c r="J350" s="107">
        <v>12</v>
      </c>
      <c r="K350" s="159">
        <v>157500</v>
      </c>
      <c r="L350" s="107">
        <f>J350+1</f>
        <v>13</v>
      </c>
      <c r="M350" s="36">
        <f>K350*(L350/100)</f>
        <v>20475</v>
      </c>
    </row>
    <row r="351" spans="1:13" x14ac:dyDescent="0.35">
      <c r="A351" s="107">
        <v>1</v>
      </c>
      <c r="B351" s="243" t="s">
        <v>4961</v>
      </c>
      <c r="C351" s="244" t="s">
        <v>139</v>
      </c>
      <c r="D351" s="244" t="s">
        <v>15</v>
      </c>
      <c r="E351" s="154" t="s">
        <v>1244</v>
      </c>
      <c r="F351" s="154" t="s">
        <v>1245</v>
      </c>
      <c r="G351" s="154" t="s">
        <v>4962</v>
      </c>
      <c r="H351" s="243">
        <v>2</v>
      </c>
      <c r="I351" s="229">
        <v>45750.587546296294</v>
      </c>
      <c r="J351" s="107">
        <v>12</v>
      </c>
      <c r="K351" s="159">
        <v>200000</v>
      </c>
      <c r="L351" s="107">
        <f>J351+1</f>
        <v>13</v>
      </c>
      <c r="M351" s="36">
        <f>K351*(L351/100)</f>
        <v>26000</v>
      </c>
    </row>
    <row r="352" spans="1:13" x14ac:dyDescent="0.35">
      <c r="A352" s="107">
        <v>1</v>
      </c>
      <c r="B352" s="107">
        <v>890000102</v>
      </c>
      <c r="C352" s="98" t="s">
        <v>139</v>
      </c>
      <c r="D352" s="98" t="s">
        <v>15</v>
      </c>
      <c r="E352" t="s">
        <v>16</v>
      </c>
      <c r="G352" s="378" t="s">
        <v>594</v>
      </c>
      <c r="H352" s="132">
        <v>1</v>
      </c>
      <c r="I352" s="229">
        <v>45002.507962962962</v>
      </c>
      <c r="J352" s="107">
        <v>12</v>
      </c>
      <c r="K352" s="159">
        <v>105000</v>
      </c>
      <c r="L352" s="107">
        <f>J352+1</f>
        <v>13</v>
      </c>
      <c r="M352" s="36">
        <f>K352*(L352/100)</f>
        <v>13650</v>
      </c>
    </row>
    <row r="353" spans="1:13" x14ac:dyDescent="0.35">
      <c r="A353" s="107">
        <v>1</v>
      </c>
      <c r="B353" s="234">
        <v>890000270</v>
      </c>
      <c r="C353" s="235" t="s">
        <v>139</v>
      </c>
      <c r="D353" s="235" t="s">
        <v>15</v>
      </c>
      <c r="E353" s="133" t="s">
        <v>16</v>
      </c>
      <c r="G353" s="381" t="s">
        <v>1150</v>
      </c>
      <c r="H353" s="234">
        <v>2</v>
      </c>
      <c r="I353" s="229">
        <v>45140.596921296303</v>
      </c>
      <c r="J353" s="107">
        <v>12</v>
      </c>
      <c r="K353" s="236">
        <v>126000</v>
      </c>
      <c r="L353" s="107">
        <f>J353+1</f>
        <v>13</v>
      </c>
      <c r="M353" s="36">
        <f>K353*(L353/100)</f>
        <v>16380</v>
      </c>
    </row>
    <row r="354" spans="1:13" x14ac:dyDescent="0.35">
      <c r="A354" s="107">
        <v>1</v>
      </c>
      <c r="B354" s="243" t="s">
        <v>4991</v>
      </c>
      <c r="C354" s="244" t="s">
        <v>139</v>
      </c>
      <c r="D354" s="244" t="s">
        <v>15</v>
      </c>
      <c r="E354" s="154" t="s">
        <v>1244</v>
      </c>
      <c r="F354" s="154" t="s">
        <v>1245</v>
      </c>
      <c r="G354" s="154" t="s">
        <v>4992</v>
      </c>
      <c r="H354" s="243">
        <v>3</v>
      </c>
      <c r="I354" s="229">
        <v>45762.692152777781</v>
      </c>
      <c r="J354" s="107">
        <v>7</v>
      </c>
      <c r="K354" s="159">
        <v>70000</v>
      </c>
      <c r="L354" s="107">
        <f>J354+1</f>
        <v>8</v>
      </c>
      <c r="M354" s="36">
        <f>K354*(L354/100)</f>
        <v>5600</v>
      </c>
    </row>
    <row r="355" spans="1:13" x14ac:dyDescent="0.35">
      <c r="A355" s="107">
        <v>1</v>
      </c>
      <c r="B355" s="243" t="s">
        <v>4097</v>
      </c>
      <c r="C355" s="244" t="s">
        <v>139</v>
      </c>
      <c r="D355" s="244" t="s">
        <v>15</v>
      </c>
      <c r="E355" s="154" t="s">
        <v>1244</v>
      </c>
      <c r="F355" s="154" t="s">
        <v>1245</v>
      </c>
      <c r="G355" s="154" t="s">
        <v>4098</v>
      </c>
      <c r="H355" s="243">
        <v>2</v>
      </c>
      <c r="I355" s="229">
        <v>45671.490069444444</v>
      </c>
      <c r="J355" s="107">
        <v>5</v>
      </c>
      <c r="K355" s="159">
        <v>50000</v>
      </c>
      <c r="L355" s="107">
        <f>J355+1</f>
        <v>6</v>
      </c>
      <c r="M355" s="36">
        <f>K355*(L355/100)</f>
        <v>3000</v>
      </c>
    </row>
    <row r="356" spans="1:13" x14ac:dyDescent="0.35">
      <c r="A356" s="107">
        <v>1</v>
      </c>
      <c r="B356" s="107">
        <v>890000809</v>
      </c>
      <c r="C356" s="98" t="s">
        <v>139</v>
      </c>
      <c r="D356" s="98" t="s">
        <v>15</v>
      </c>
      <c r="E356" t="s">
        <v>1244</v>
      </c>
      <c r="F356" t="s">
        <v>1245</v>
      </c>
      <c r="G356" t="s">
        <v>2662</v>
      </c>
      <c r="H356" s="107">
        <v>1</v>
      </c>
      <c r="I356" s="229">
        <v>45492.58730324074</v>
      </c>
      <c r="J356" s="107">
        <v>5</v>
      </c>
      <c r="K356" s="159">
        <v>52500</v>
      </c>
      <c r="L356" s="107">
        <f>J356+1</f>
        <v>6</v>
      </c>
      <c r="M356" s="36">
        <f>K356*(L356/100)</f>
        <v>3150</v>
      </c>
    </row>
    <row r="357" spans="1:13" x14ac:dyDescent="0.35">
      <c r="A357" s="107">
        <v>1</v>
      </c>
      <c r="B357" s="107">
        <v>880000331</v>
      </c>
      <c r="C357" s="98" t="s">
        <v>139</v>
      </c>
      <c r="D357" s="98" t="s">
        <v>15</v>
      </c>
      <c r="E357" t="s">
        <v>16</v>
      </c>
      <c r="G357" s="154" t="s">
        <v>4089</v>
      </c>
      <c r="H357" s="107">
        <v>1</v>
      </c>
      <c r="I357" s="229">
        <v>45085.451145833336</v>
      </c>
      <c r="J357" s="107">
        <v>4</v>
      </c>
      <c r="K357" s="159">
        <v>105000</v>
      </c>
      <c r="L357" s="107">
        <f>J357+1</f>
        <v>5</v>
      </c>
      <c r="M357" s="36">
        <f>K357*(L357/100)</f>
        <v>5250</v>
      </c>
    </row>
    <row r="358" spans="1:13" x14ac:dyDescent="0.35">
      <c r="A358" s="107">
        <v>1</v>
      </c>
      <c r="B358" s="243" t="s">
        <v>4088</v>
      </c>
      <c r="C358" s="244" t="s">
        <v>139</v>
      </c>
      <c r="D358" s="244" t="s">
        <v>15</v>
      </c>
      <c r="E358" s="154" t="s">
        <v>1244</v>
      </c>
      <c r="F358" s="154" t="s">
        <v>1248</v>
      </c>
      <c r="G358" s="154" t="s">
        <v>4089</v>
      </c>
      <c r="H358" s="243">
        <v>5</v>
      </c>
      <c r="I358" s="229">
        <v>45667.678124999999</v>
      </c>
      <c r="J358" s="107">
        <v>4</v>
      </c>
      <c r="K358" s="159">
        <v>200000</v>
      </c>
      <c r="L358" s="107">
        <f>J358+1</f>
        <v>5</v>
      </c>
      <c r="M358" s="36">
        <f>K358*(L358/100)</f>
        <v>10000</v>
      </c>
    </row>
    <row r="359" spans="1:13" x14ac:dyDescent="0.35">
      <c r="A359" s="107">
        <v>1</v>
      </c>
      <c r="B359" s="107" t="s">
        <v>2423</v>
      </c>
      <c r="C359" s="98" t="s">
        <v>139</v>
      </c>
      <c r="D359" s="98" t="s">
        <v>15</v>
      </c>
      <c r="E359" t="s">
        <v>1244</v>
      </c>
      <c r="F359" t="s">
        <v>1248</v>
      </c>
      <c r="G359" t="s">
        <v>2424</v>
      </c>
      <c r="H359" s="107">
        <v>4</v>
      </c>
      <c r="I359" s="229">
        <v>45457.486967592595</v>
      </c>
      <c r="J359" s="107">
        <v>5</v>
      </c>
      <c r="K359" s="159">
        <v>157500</v>
      </c>
      <c r="L359" s="107">
        <f>J359+1</f>
        <v>6</v>
      </c>
      <c r="M359" s="36">
        <f>K359*(L359/100)</f>
        <v>9450</v>
      </c>
    </row>
    <row r="360" spans="1:13" x14ac:dyDescent="0.35">
      <c r="A360" s="107">
        <v>1</v>
      </c>
      <c r="B360" s="237">
        <v>890000361</v>
      </c>
      <c r="C360" s="141" t="s">
        <v>139</v>
      </c>
      <c r="D360" s="141" t="s">
        <v>15</v>
      </c>
      <c r="E360" s="139" t="s">
        <v>1244</v>
      </c>
      <c r="F360" s="139" t="s">
        <v>1248</v>
      </c>
      <c r="G360" t="s">
        <v>2424</v>
      </c>
      <c r="H360" s="237">
        <v>2</v>
      </c>
      <c r="I360" s="229">
        <v>45226.449155092603</v>
      </c>
      <c r="J360" s="107">
        <v>5</v>
      </c>
      <c r="K360" s="238">
        <v>126000</v>
      </c>
      <c r="L360" s="107">
        <f>J360+1</f>
        <v>6</v>
      </c>
      <c r="M360" s="36">
        <f>K360*(L360/100)</f>
        <v>7560</v>
      </c>
    </row>
    <row r="361" spans="1:13" x14ac:dyDescent="0.35">
      <c r="A361" s="107">
        <v>1</v>
      </c>
      <c r="B361" s="237" t="s">
        <v>1691</v>
      </c>
      <c r="C361" s="141" t="s">
        <v>139</v>
      </c>
      <c r="D361" s="141" t="s">
        <v>15</v>
      </c>
      <c r="E361" s="139" t="s">
        <v>1244</v>
      </c>
      <c r="F361" s="139" t="s">
        <v>1248</v>
      </c>
      <c r="G361" s="139" t="s">
        <v>1692</v>
      </c>
      <c r="H361" s="237">
        <v>3</v>
      </c>
      <c r="I361" s="229">
        <v>45317.570081018501</v>
      </c>
      <c r="J361" s="107">
        <v>5</v>
      </c>
      <c r="K361" s="238">
        <v>126000</v>
      </c>
      <c r="L361" s="107">
        <f>J361+1</f>
        <v>6</v>
      </c>
      <c r="M361" s="36">
        <f>K361*(L361/100)</f>
        <v>7560</v>
      </c>
    </row>
    <row r="362" spans="1:13" x14ac:dyDescent="0.35">
      <c r="A362" s="107">
        <v>1</v>
      </c>
      <c r="B362" s="237">
        <v>890000374</v>
      </c>
      <c r="C362" s="141" t="s">
        <v>139</v>
      </c>
      <c r="D362" s="141" t="s">
        <v>15</v>
      </c>
      <c r="E362" s="139" t="s">
        <v>1244</v>
      </c>
      <c r="F362" s="139" t="s">
        <v>1245</v>
      </c>
      <c r="G362" s="139" t="s">
        <v>1251</v>
      </c>
      <c r="H362" s="237">
        <v>2</v>
      </c>
      <c r="I362" s="229">
        <v>45230.510937500003</v>
      </c>
      <c r="J362" s="107">
        <v>12</v>
      </c>
      <c r="K362" s="238">
        <v>231000</v>
      </c>
      <c r="L362" s="107">
        <f>J362+1</f>
        <v>13</v>
      </c>
      <c r="M362" s="36">
        <f>K362*(L362/100)</f>
        <v>30030</v>
      </c>
    </row>
    <row r="363" spans="1:13" x14ac:dyDescent="0.35">
      <c r="A363" s="107">
        <v>1</v>
      </c>
      <c r="B363" s="107" t="s">
        <v>2228</v>
      </c>
      <c r="C363" s="98" t="s">
        <v>139</v>
      </c>
      <c r="D363" s="98" t="s">
        <v>15</v>
      </c>
      <c r="E363" t="s">
        <v>1244</v>
      </c>
      <c r="F363" t="s">
        <v>1245</v>
      </c>
      <c r="G363" t="s">
        <v>1251</v>
      </c>
      <c r="H363" s="107">
        <v>3</v>
      </c>
      <c r="I363" s="229">
        <v>45423.582939814813</v>
      </c>
      <c r="J363" s="107">
        <v>12</v>
      </c>
      <c r="K363" s="159">
        <v>231000</v>
      </c>
      <c r="L363" s="107">
        <f>J363+1</f>
        <v>13</v>
      </c>
      <c r="M363" s="36">
        <f>K363*(L363/100)</f>
        <v>30030</v>
      </c>
    </row>
    <row r="364" spans="1:13" x14ac:dyDescent="0.35">
      <c r="A364" s="107">
        <v>1</v>
      </c>
      <c r="B364" s="107">
        <v>890000119</v>
      </c>
      <c r="C364" s="98" t="s">
        <v>139</v>
      </c>
      <c r="D364" s="98" t="s">
        <v>15</v>
      </c>
      <c r="E364" t="s">
        <v>16</v>
      </c>
      <c r="G364" t="s">
        <v>620</v>
      </c>
      <c r="H364" s="132">
        <v>1</v>
      </c>
      <c r="I364" s="229">
        <v>45016.476736111108</v>
      </c>
      <c r="J364" s="107">
        <v>12</v>
      </c>
      <c r="K364" s="159">
        <v>210000</v>
      </c>
      <c r="L364" s="107">
        <f>J364+1</f>
        <v>13</v>
      </c>
      <c r="M364" s="36">
        <f>K364*(L364/100)</f>
        <v>27300</v>
      </c>
    </row>
    <row r="365" spans="1:13" x14ac:dyDescent="0.35">
      <c r="A365" s="107">
        <v>1</v>
      </c>
      <c r="B365" s="243" t="s">
        <v>3625</v>
      </c>
      <c r="C365" s="244" t="s">
        <v>139</v>
      </c>
      <c r="D365" s="244" t="s">
        <v>188</v>
      </c>
      <c r="E365" s="154" t="s">
        <v>1244</v>
      </c>
      <c r="F365" s="154" t="s">
        <v>1245</v>
      </c>
      <c r="G365" s="139" t="s">
        <v>3626</v>
      </c>
      <c r="H365" s="243">
        <v>4</v>
      </c>
      <c r="I365" s="229">
        <v>45610.700335648151</v>
      </c>
      <c r="J365" s="107">
        <v>12</v>
      </c>
      <c r="K365" s="159">
        <v>241500</v>
      </c>
      <c r="L365" s="107">
        <f>J365+1</f>
        <v>13</v>
      </c>
      <c r="M365" s="36">
        <f>K365*(L365/100)</f>
        <v>31395</v>
      </c>
    </row>
    <row r="366" spans="1:13" x14ac:dyDescent="0.35">
      <c r="A366" s="107">
        <v>1</v>
      </c>
      <c r="B366" s="107" t="s">
        <v>2417</v>
      </c>
      <c r="C366" s="98" t="s">
        <v>139</v>
      </c>
      <c r="D366" s="98" t="s">
        <v>188</v>
      </c>
      <c r="E366" t="s">
        <v>1244</v>
      </c>
      <c r="F366" t="s">
        <v>1245</v>
      </c>
      <c r="G366" t="s">
        <v>2418</v>
      </c>
      <c r="H366" s="107">
        <v>1</v>
      </c>
      <c r="I366" s="229">
        <v>45456.595509259256</v>
      </c>
      <c r="J366" s="107">
        <v>12</v>
      </c>
      <c r="K366" s="159">
        <v>157500</v>
      </c>
      <c r="L366" s="107">
        <f>J366+1</f>
        <v>13</v>
      </c>
      <c r="M366" s="36">
        <f>K366*(L366/100)</f>
        <v>20475</v>
      </c>
    </row>
    <row r="367" spans="1:13" x14ac:dyDescent="0.35">
      <c r="A367" s="107">
        <v>1</v>
      </c>
      <c r="B367" s="243" t="s">
        <v>2926</v>
      </c>
      <c r="C367" s="244" t="s">
        <v>139</v>
      </c>
      <c r="D367" s="244" t="s">
        <v>188</v>
      </c>
      <c r="E367" s="154" t="s">
        <v>1244</v>
      </c>
      <c r="F367" s="154" t="s">
        <v>1248</v>
      </c>
      <c r="G367" s="154" t="s">
        <v>2927</v>
      </c>
      <c r="H367" s="243">
        <v>1</v>
      </c>
      <c r="I367" s="229">
        <v>45520.688078703701</v>
      </c>
      <c r="J367" s="107">
        <v>12</v>
      </c>
      <c r="K367" s="162">
        <v>157500</v>
      </c>
      <c r="L367" s="107">
        <f>J367+1</f>
        <v>13</v>
      </c>
      <c r="M367" s="36">
        <f>K367*(L367/100)</f>
        <v>20475</v>
      </c>
    </row>
    <row r="368" spans="1:13" x14ac:dyDescent="0.35">
      <c r="A368" s="107">
        <v>1</v>
      </c>
      <c r="B368" s="243" t="s">
        <v>5003</v>
      </c>
      <c r="C368" s="244" t="s">
        <v>139</v>
      </c>
      <c r="D368" s="244" t="s">
        <v>188</v>
      </c>
      <c r="E368" s="154" t="s">
        <v>1244</v>
      </c>
      <c r="F368" s="154" t="s">
        <v>1245</v>
      </c>
      <c r="G368" s="154" t="s">
        <v>5004</v>
      </c>
      <c r="H368" s="243">
        <v>3</v>
      </c>
      <c r="I368" s="229">
        <v>45777.68855324074</v>
      </c>
      <c r="J368" s="107">
        <v>12</v>
      </c>
      <c r="K368" s="159">
        <v>180000</v>
      </c>
      <c r="L368" s="107">
        <f>J368+1</f>
        <v>13</v>
      </c>
      <c r="M368" s="36">
        <f>K368*(L368/100)</f>
        <v>23400</v>
      </c>
    </row>
    <row r="369" spans="1:13" x14ac:dyDescent="0.35">
      <c r="A369" s="107">
        <v>1</v>
      </c>
      <c r="B369" s="243" t="s">
        <v>3656</v>
      </c>
      <c r="C369" s="244" t="s">
        <v>139</v>
      </c>
      <c r="D369" s="244" t="s">
        <v>582</v>
      </c>
      <c r="E369" s="154" t="s">
        <v>1244</v>
      </c>
      <c r="F369" s="154" t="s">
        <v>1245</v>
      </c>
      <c r="G369" s="154" t="s">
        <v>3657</v>
      </c>
      <c r="H369" s="243">
        <v>2</v>
      </c>
      <c r="I369" s="229">
        <v>45612</v>
      </c>
      <c r="J369" s="107">
        <v>12</v>
      </c>
      <c r="K369" s="159">
        <v>157500</v>
      </c>
      <c r="L369" s="107">
        <f>J369+1</f>
        <v>13</v>
      </c>
      <c r="M369" s="36">
        <f>K369*(L369/100)</f>
        <v>20475</v>
      </c>
    </row>
    <row r="370" spans="1:13" x14ac:dyDescent="0.35">
      <c r="A370" s="107">
        <v>1</v>
      </c>
      <c r="B370" s="107" t="s">
        <v>5111</v>
      </c>
      <c r="C370" s="98" t="s">
        <v>139</v>
      </c>
      <c r="D370" s="98" t="s">
        <v>381</v>
      </c>
      <c r="E370" t="s">
        <v>1244</v>
      </c>
      <c r="F370" t="s">
        <v>1245</v>
      </c>
      <c r="G370" t="s">
        <v>5112</v>
      </c>
      <c r="H370" s="107">
        <v>1</v>
      </c>
      <c r="I370" s="229">
        <v>45805.615069444444</v>
      </c>
      <c r="J370" s="107">
        <v>5</v>
      </c>
      <c r="K370" s="159">
        <v>40000</v>
      </c>
      <c r="L370" s="107">
        <f>J370+1</f>
        <v>6</v>
      </c>
      <c r="M370" s="36">
        <f>K370*(L370/100)</f>
        <v>2400</v>
      </c>
    </row>
    <row r="371" spans="1:13" x14ac:dyDescent="0.35">
      <c r="A371" s="107">
        <v>1</v>
      </c>
      <c r="B371" s="237">
        <v>890000368</v>
      </c>
      <c r="C371" s="141" t="s">
        <v>139</v>
      </c>
      <c r="D371" s="141" t="s">
        <v>15</v>
      </c>
      <c r="E371" s="139" t="s">
        <v>1244</v>
      </c>
      <c r="F371" s="139" t="s">
        <v>1248</v>
      </c>
      <c r="G371" s="139" t="s">
        <v>1285</v>
      </c>
      <c r="H371" s="237">
        <v>1</v>
      </c>
      <c r="I371" s="229">
        <v>45230</v>
      </c>
      <c r="J371" s="107">
        <v>8</v>
      </c>
      <c r="K371" s="238">
        <v>105000</v>
      </c>
      <c r="L371" s="107">
        <f>J371+1</f>
        <v>9</v>
      </c>
      <c r="M371" s="36">
        <f>K371*(L371/100)</f>
        <v>9450</v>
      </c>
    </row>
    <row r="372" spans="1:13" x14ac:dyDescent="0.35">
      <c r="A372" s="107">
        <v>1</v>
      </c>
      <c r="B372" s="107" t="s">
        <v>2079</v>
      </c>
      <c r="C372" s="98" t="s">
        <v>139</v>
      </c>
      <c r="D372" s="98" t="s">
        <v>15</v>
      </c>
      <c r="E372" t="s">
        <v>1244</v>
      </c>
      <c r="F372" t="s">
        <v>1248</v>
      </c>
      <c r="G372" t="s">
        <v>11797</v>
      </c>
      <c r="H372" s="107">
        <v>2</v>
      </c>
      <c r="I372" s="229">
        <v>45379</v>
      </c>
      <c r="J372" s="107">
        <v>8</v>
      </c>
      <c r="K372" s="159">
        <v>105000</v>
      </c>
      <c r="L372" s="107">
        <f>J372+1</f>
        <v>9</v>
      </c>
      <c r="M372" s="36">
        <f>K372*(L372/100)</f>
        <v>9450</v>
      </c>
    </row>
    <row r="373" spans="1:13" x14ac:dyDescent="0.35">
      <c r="A373" s="107">
        <v>1</v>
      </c>
      <c r="B373" s="237" t="s">
        <v>1351</v>
      </c>
      <c r="C373" s="141" t="s">
        <v>139</v>
      </c>
      <c r="D373" s="141" t="s">
        <v>15</v>
      </c>
      <c r="E373" s="139" t="s">
        <v>1244</v>
      </c>
      <c r="F373" s="144" t="s">
        <v>1245</v>
      </c>
      <c r="G373" t="s">
        <v>3122</v>
      </c>
      <c r="H373" s="237">
        <v>1</v>
      </c>
      <c r="I373" s="229">
        <v>45237.554432870398</v>
      </c>
      <c r="J373" s="107">
        <v>12</v>
      </c>
      <c r="K373" s="238">
        <v>315000</v>
      </c>
      <c r="L373" s="107">
        <f>J373+1</f>
        <v>13</v>
      </c>
      <c r="M373" s="36">
        <f>K373*(L373/100)</f>
        <v>40950</v>
      </c>
    </row>
    <row r="374" spans="1:13" x14ac:dyDescent="0.35">
      <c r="A374" s="107">
        <v>1</v>
      </c>
      <c r="B374" s="243" t="s">
        <v>3121</v>
      </c>
      <c r="C374" s="244" t="s">
        <v>139</v>
      </c>
      <c r="D374" s="244" t="s">
        <v>411</v>
      </c>
      <c r="E374" s="154" t="s">
        <v>1244</v>
      </c>
      <c r="F374" s="154" t="s">
        <v>1245</v>
      </c>
      <c r="G374" t="s">
        <v>3122</v>
      </c>
      <c r="H374" s="243">
        <v>2</v>
      </c>
      <c r="I374" s="229">
        <v>45559.619270833333</v>
      </c>
      <c r="J374" s="107">
        <v>12</v>
      </c>
      <c r="K374" s="159">
        <v>315000</v>
      </c>
      <c r="L374" s="107">
        <f>J374+1</f>
        <v>13</v>
      </c>
      <c r="M374" s="36">
        <f>K374*(L374/100)</f>
        <v>40950</v>
      </c>
    </row>
    <row r="375" spans="1:13" x14ac:dyDescent="0.35">
      <c r="A375" s="107">
        <v>1</v>
      </c>
      <c r="B375" s="107" t="s">
        <v>5808</v>
      </c>
      <c r="C375" t="s">
        <v>139</v>
      </c>
      <c r="D375" t="s">
        <v>15</v>
      </c>
      <c r="E375" t="s">
        <v>1244</v>
      </c>
      <c r="F375" t="s">
        <v>1245</v>
      </c>
      <c r="G375" t="s">
        <v>3122</v>
      </c>
      <c r="H375" s="107">
        <v>3</v>
      </c>
      <c r="I375" s="231">
        <v>45853.821296296293</v>
      </c>
      <c r="J375" s="107">
        <v>12</v>
      </c>
      <c r="K375" s="120">
        <v>300000</v>
      </c>
      <c r="L375" s="107">
        <f>J375+1</f>
        <v>13</v>
      </c>
      <c r="M375" s="36">
        <f>K375*(L375/100)</f>
        <v>39000</v>
      </c>
    </row>
    <row r="376" spans="1:13" x14ac:dyDescent="0.35">
      <c r="A376" s="107">
        <v>1</v>
      </c>
      <c r="B376" s="107" t="s">
        <v>1941</v>
      </c>
      <c r="C376" s="98" t="s">
        <v>139</v>
      </c>
      <c r="D376" s="98" t="s">
        <v>15</v>
      </c>
      <c r="E376" t="s">
        <v>1244</v>
      </c>
      <c r="F376" t="s">
        <v>1245</v>
      </c>
      <c r="G376" t="s">
        <v>1942</v>
      </c>
      <c r="H376" s="107">
        <v>1</v>
      </c>
      <c r="I376" s="229">
        <v>45360.494988425926</v>
      </c>
      <c r="J376" s="107">
        <v>3</v>
      </c>
      <c r="K376" s="159">
        <v>105000</v>
      </c>
      <c r="L376" s="107">
        <f>J376+1</f>
        <v>4</v>
      </c>
      <c r="M376" s="36">
        <f>K376*(L376/100)</f>
        <v>4200</v>
      </c>
    </row>
    <row r="377" spans="1:13" x14ac:dyDescent="0.35">
      <c r="A377" s="107">
        <v>1</v>
      </c>
      <c r="B377" s="237" t="s">
        <v>1402</v>
      </c>
      <c r="C377" s="141" t="s">
        <v>139</v>
      </c>
      <c r="D377" s="141" t="s">
        <v>15</v>
      </c>
      <c r="E377" s="139" t="s">
        <v>1244</v>
      </c>
      <c r="F377" s="144" t="s">
        <v>1248</v>
      </c>
      <c r="G377" s="139" t="s">
        <v>1403</v>
      </c>
      <c r="H377" s="237">
        <v>1</v>
      </c>
      <c r="I377" s="229">
        <v>45240.638101851902</v>
      </c>
      <c r="J377" s="107">
        <v>6</v>
      </c>
      <c r="K377" s="238">
        <v>105000</v>
      </c>
      <c r="L377" s="107">
        <f>J377+1</f>
        <v>7</v>
      </c>
      <c r="M377" s="36">
        <f>K377*(L377/100)</f>
        <v>7350.0000000000009</v>
      </c>
    </row>
    <row r="378" spans="1:13" x14ac:dyDescent="0.35">
      <c r="A378" s="107">
        <v>1</v>
      </c>
      <c r="B378" s="107" t="s">
        <v>1938</v>
      </c>
      <c r="C378" s="98" t="s">
        <v>139</v>
      </c>
      <c r="D378" s="98" t="s">
        <v>15</v>
      </c>
      <c r="E378" t="s">
        <v>1244</v>
      </c>
      <c r="F378" t="s">
        <v>1248</v>
      </c>
      <c r="G378" t="s">
        <v>1403</v>
      </c>
      <c r="H378" s="107">
        <v>2</v>
      </c>
      <c r="I378" s="229">
        <v>45359.662488425929</v>
      </c>
      <c r="J378" s="107">
        <v>7</v>
      </c>
      <c r="K378" s="159">
        <v>126000</v>
      </c>
      <c r="L378" s="107">
        <f>J378+1</f>
        <v>8</v>
      </c>
      <c r="M378" s="36">
        <f>K378*(L378/100)</f>
        <v>10080</v>
      </c>
    </row>
    <row r="379" spans="1:13" x14ac:dyDescent="0.35">
      <c r="A379" s="107">
        <v>1</v>
      </c>
      <c r="B379" s="237">
        <v>890000372</v>
      </c>
      <c r="C379" s="141" t="s">
        <v>139</v>
      </c>
      <c r="D379" s="141" t="s">
        <v>15</v>
      </c>
      <c r="E379" s="139" t="s">
        <v>1244</v>
      </c>
      <c r="F379" s="139" t="s">
        <v>1248</v>
      </c>
      <c r="G379" s="139" t="s">
        <v>1276</v>
      </c>
      <c r="H379" s="237">
        <v>2</v>
      </c>
      <c r="I379" s="229">
        <v>45230</v>
      </c>
      <c r="J379" s="107">
        <v>10</v>
      </c>
      <c r="K379" s="238">
        <v>126000</v>
      </c>
      <c r="L379" s="107">
        <f>J379+1</f>
        <v>11</v>
      </c>
      <c r="M379" s="36">
        <f>K379*(L379/100)</f>
        <v>13860</v>
      </c>
    </row>
    <row r="380" spans="1:13" x14ac:dyDescent="0.35">
      <c r="A380" s="107">
        <v>1</v>
      </c>
      <c r="B380" s="107">
        <v>890000141</v>
      </c>
      <c r="C380" s="98" t="s">
        <v>139</v>
      </c>
      <c r="D380" s="98" t="s">
        <v>15</v>
      </c>
      <c r="E380" t="s">
        <v>16</v>
      </c>
      <c r="G380" t="s">
        <v>759</v>
      </c>
      <c r="H380" s="107">
        <v>1</v>
      </c>
      <c r="I380" s="229">
        <v>45036.552361111113</v>
      </c>
      <c r="J380" s="107">
        <v>10</v>
      </c>
      <c r="K380" s="159">
        <v>105000</v>
      </c>
      <c r="L380" s="107">
        <f>J380+1</f>
        <v>11</v>
      </c>
      <c r="M380" s="36">
        <f>K380*(L380/100)</f>
        <v>11550</v>
      </c>
    </row>
    <row r="381" spans="1:13" x14ac:dyDescent="0.35">
      <c r="A381" s="107">
        <v>1</v>
      </c>
      <c r="B381" s="243" t="s">
        <v>3867</v>
      </c>
      <c r="C381" s="244" t="s">
        <v>139</v>
      </c>
      <c r="D381" s="244" t="s">
        <v>15</v>
      </c>
      <c r="E381" s="154" t="s">
        <v>1244</v>
      </c>
      <c r="F381" s="154" t="s">
        <v>1248</v>
      </c>
      <c r="G381" s="154" t="s">
        <v>3868</v>
      </c>
      <c r="H381" s="243">
        <v>4</v>
      </c>
      <c r="I381" s="229">
        <v>45626</v>
      </c>
      <c r="J381" s="107">
        <v>10</v>
      </c>
      <c r="K381" s="159">
        <v>126000</v>
      </c>
      <c r="L381" s="107">
        <f>J381+1</f>
        <v>11</v>
      </c>
      <c r="M381" s="36">
        <f>K381*(L381/100)</f>
        <v>13860</v>
      </c>
    </row>
    <row r="382" spans="1:13" x14ac:dyDescent="0.35">
      <c r="A382" s="107">
        <v>1</v>
      </c>
      <c r="B382" s="107">
        <v>890000808</v>
      </c>
      <c r="C382" s="98" t="s">
        <v>139</v>
      </c>
      <c r="D382" s="98" t="s">
        <v>188</v>
      </c>
      <c r="E382" t="s">
        <v>1244</v>
      </c>
      <c r="F382" t="s">
        <v>1248</v>
      </c>
      <c r="G382" t="s">
        <v>2666</v>
      </c>
      <c r="H382" s="107">
        <v>3</v>
      </c>
      <c r="I382" s="229">
        <v>45492.780902777777</v>
      </c>
      <c r="J382" s="107">
        <v>10</v>
      </c>
      <c r="K382" s="159">
        <v>126000</v>
      </c>
      <c r="L382" s="107">
        <f>J382+1</f>
        <v>11</v>
      </c>
      <c r="M382" s="36">
        <f>K382*(L382/100)</f>
        <v>13860</v>
      </c>
    </row>
    <row r="383" spans="1:13" x14ac:dyDescent="0.35">
      <c r="A383" s="107">
        <v>1</v>
      </c>
      <c r="B383" s="243" t="s">
        <v>3141</v>
      </c>
      <c r="C383" s="244" t="s">
        <v>139</v>
      </c>
      <c r="D383" s="244" t="s">
        <v>15</v>
      </c>
      <c r="E383" s="154" t="s">
        <v>1244</v>
      </c>
      <c r="F383" s="154" t="s">
        <v>1245</v>
      </c>
      <c r="G383" s="154" t="s">
        <v>3142</v>
      </c>
      <c r="H383" s="243">
        <v>1</v>
      </c>
      <c r="I383" s="229">
        <v>45561.720810185187</v>
      </c>
      <c r="J383" s="107">
        <v>12</v>
      </c>
      <c r="K383" s="159">
        <v>315000</v>
      </c>
      <c r="L383" s="107">
        <f>J383+1</f>
        <v>13</v>
      </c>
      <c r="M383" s="36">
        <f>K383*(L383/100)</f>
        <v>40950</v>
      </c>
    </row>
    <row r="384" spans="1:13" x14ac:dyDescent="0.35">
      <c r="A384" s="107">
        <v>1</v>
      </c>
      <c r="B384" s="243" t="s">
        <v>5030</v>
      </c>
      <c r="C384" s="244" t="s">
        <v>139</v>
      </c>
      <c r="D384" s="244" t="s">
        <v>15</v>
      </c>
      <c r="E384" s="154" t="s">
        <v>1244</v>
      </c>
      <c r="F384" s="154" t="s">
        <v>1245</v>
      </c>
      <c r="G384" s="154" t="s">
        <v>5031</v>
      </c>
      <c r="H384" s="243">
        <v>2</v>
      </c>
      <c r="I384" s="229">
        <v>45759.551840277774</v>
      </c>
      <c r="J384" s="107">
        <v>13</v>
      </c>
      <c r="K384" s="159">
        <v>320000</v>
      </c>
      <c r="L384" s="107">
        <f>J384+1</f>
        <v>14</v>
      </c>
      <c r="M384" s="36">
        <f>K384*(L384/100)</f>
        <v>44800.000000000007</v>
      </c>
    </row>
    <row r="385" spans="1:13" x14ac:dyDescent="0.35">
      <c r="A385" s="107">
        <v>1</v>
      </c>
      <c r="B385" s="107" t="s">
        <v>5955</v>
      </c>
      <c r="C385" t="s">
        <v>139</v>
      </c>
      <c r="D385" t="s">
        <v>15</v>
      </c>
      <c r="E385" t="s">
        <v>5832</v>
      </c>
      <c r="F385" t="s">
        <v>1245</v>
      </c>
      <c r="G385" t="s">
        <v>5031</v>
      </c>
      <c r="H385" s="107">
        <v>3</v>
      </c>
      <c r="I385" s="231">
        <v>45888.588842592595</v>
      </c>
      <c r="J385" s="107">
        <v>36</v>
      </c>
      <c r="K385" s="364">
        <v>1400000</v>
      </c>
      <c r="L385" s="107">
        <f>J385*2+2</f>
        <v>74</v>
      </c>
      <c r="M385" s="36">
        <f>K385*(L385/100)</f>
        <v>1036000</v>
      </c>
    </row>
    <row r="386" spans="1:13" x14ac:dyDescent="0.35">
      <c r="A386" s="107">
        <v>1</v>
      </c>
      <c r="B386" s="107" t="s">
        <v>2523</v>
      </c>
      <c r="C386" s="98" t="s">
        <v>139</v>
      </c>
      <c r="D386" s="98" t="s">
        <v>15</v>
      </c>
      <c r="E386" t="s">
        <v>1244</v>
      </c>
      <c r="F386" t="s">
        <v>1245</v>
      </c>
      <c r="G386" t="s">
        <v>2524</v>
      </c>
      <c r="H386" s="107">
        <v>1</v>
      </c>
      <c r="I386" s="229">
        <v>45468.539027777777</v>
      </c>
      <c r="J386" s="107">
        <v>6</v>
      </c>
      <c r="K386" s="159">
        <v>73500</v>
      </c>
      <c r="L386" s="107">
        <f>J386+1</f>
        <v>7</v>
      </c>
      <c r="M386" s="36">
        <f>K386*(L386/100)</f>
        <v>5145.0000000000009</v>
      </c>
    </row>
    <row r="387" spans="1:13" x14ac:dyDescent="0.35">
      <c r="A387" s="107">
        <v>1</v>
      </c>
      <c r="B387" s="107">
        <v>890000793</v>
      </c>
      <c r="C387" s="98" t="s">
        <v>139</v>
      </c>
      <c r="D387" s="98" t="s">
        <v>15</v>
      </c>
      <c r="E387" t="s">
        <v>1244</v>
      </c>
      <c r="F387" t="s">
        <v>1248</v>
      </c>
      <c r="G387" t="s">
        <v>2635</v>
      </c>
      <c r="H387" s="107">
        <v>1</v>
      </c>
      <c r="I387" s="229">
        <v>45485.707511574074</v>
      </c>
      <c r="J387" s="107">
        <v>12</v>
      </c>
      <c r="K387" s="159">
        <v>157500</v>
      </c>
      <c r="L387" s="107">
        <f>J387+1</f>
        <v>13</v>
      </c>
      <c r="M387" s="36">
        <f>K387*(L387/100)</f>
        <v>20475</v>
      </c>
    </row>
    <row r="388" spans="1:13" x14ac:dyDescent="0.35">
      <c r="A388" s="107">
        <v>1</v>
      </c>
      <c r="B388" s="243" t="s">
        <v>3662</v>
      </c>
      <c r="C388" s="244" t="s">
        <v>139</v>
      </c>
      <c r="D388" s="244" t="s">
        <v>15</v>
      </c>
      <c r="E388" s="154" t="s">
        <v>1244</v>
      </c>
      <c r="F388" s="154" t="s">
        <v>1248</v>
      </c>
      <c r="G388" s="154" t="s">
        <v>2635</v>
      </c>
      <c r="H388" s="243">
        <v>2</v>
      </c>
      <c r="I388" s="229">
        <v>45612.537905092591</v>
      </c>
      <c r="J388" s="107">
        <v>12</v>
      </c>
      <c r="K388" s="159">
        <v>189000</v>
      </c>
      <c r="L388" s="107">
        <f>J388+1</f>
        <v>13</v>
      </c>
      <c r="M388" s="36">
        <f>K388*(L388/100)</f>
        <v>24570</v>
      </c>
    </row>
    <row r="389" spans="1:13" x14ac:dyDescent="0.35">
      <c r="A389" s="107">
        <v>1</v>
      </c>
      <c r="B389" s="107" t="s">
        <v>5391</v>
      </c>
      <c r="C389" t="s">
        <v>139</v>
      </c>
      <c r="D389" t="s">
        <v>15</v>
      </c>
      <c r="E389" t="s">
        <v>1244</v>
      </c>
      <c r="F389" t="s">
        <v>1248</v>
      </c>
      <c r="G389" t="s">
        <v>5392</v>
      </c>
      <c r="H389" s="107">
        <v>3</v>
      </c>
      <c r="I389" s="231">
        <v>45828.767523148148</v>
      </c>
      <c r="J389" s="107">
        <v>12</v>
      </c>
      <c r="K389" s="120">
        <v>300000</v>
      </c>
      <c r="L389" s="107">
        <f>J389+1</f>
        <v>13</v>
      </c>
      <c r="M389" s="36">
        <f>K389*(L389/100)</f>
        <v>39000</v>
      </c>
    </row>
    <row r="390" spans="1:13" x14ac:dyDescent="0.35">
      <c r="A390" s="107">
        <v>1</v>
      </c>
      <c r="B390" s="107">
        <v>890000109</v>
      </c>
      <c r="C390" s="98" t="s">
        <v>139</v>
      </c>
      <c r="D390" s="98" t="s">
        <v>15</v>
      </c>
      <c r="E390" t="s">
        <v>16</v>
      </c>
      <c r="G390" s="139" t="s">
        <v>1164</v>
      </c>
      <c r="H390" s="132">
        <v>1</v>
      </c>
      <c r="I390" s="229">
        <v>45007.575775462959</v>
      </c>
      <c r="J390" s="107">
        <v>6</v>
      </c>
      <c r="K390" s="159">
        <v>63000</v>
      </c>
      <c r="L390" s="107">
        <f>J390+1</f>
        <v>7</v>
      </c>
      <c r="M390" s="36">
        <f>K390*(L390/100)</f>
        <v>4410</v>
      </c>
    </row>
    <row r="391" spans="1:13" x14ac:dyDescent="0.35">
      <c r="A391" s="107">
        <v>1</v>
      </c>
      <c r="B391" s="107">
        <v>890000208</v>
      </c>
      <c r="C391" s="98" t="s">
        <v>139</v>
      </c>
      <c r="D391" s="98" t="s">
        <v>15</v>
      </c>
      <c r="E391" t="s">
        <v>16</v>
      </c>
      <c r="G391" s="139" t="s">
        <v>1164</v>
      </c>
      <c r="H391" s="107">
        <v>2</v>
      </c>
      <c r="I391" s="229">
        <v>45091.63726851852</v>
      </c>
      <c r="J391" s="107">
        <v>6</v>
      </c>
      <c r="K391" s="159">
        <v>84000</v>
      </c>
      <c r="L391" s="107">
        <f>J391+1</f>
        <v>7</v>
      </c>
      <c r="M391" s="36">
        <f>K391*(L391/100)</f>
        <v>5880.0000000000009</v>
      </c>
    </row>
    <row r="392" spans="1:13" x14ac:dyDescent="0.35">
      <c r="A392" s="107">
        <v>1</v>
      </c>
      <c r="B392" s="107" t="s">
        <v>1996</v>
      </c>
      <c r="C392" s="98" t="s">
        <v>139</v>
      </c>
      <c r="D392" s="98" t="s">
        <v>15</v>
      </c>
      <c r="E392" t="s">
        <v>1244</v>
      </c>
      <c r="F392" t="s">
        <v>1245</v>
      </c>
      <c r="G392" s="139" t="s">
        <v>1164</v>
      </c>
      <c r="H392" s="107">
        <v>4</v>
      </c>
      <c r="I392" s="229">
        <v>45369.653333333335</v>
      </c>
      <c r="J392" s="107">
        <v>9</v>
      </c>
      <c r="K392" s="159">
        <v>63000</v>
      </c>
      <c r="L392" s="107">
        <f>J392+1</f>
        <v>10</v>
      </c>
      <c r="M392" s="36">
        <f>K392*(L392/100)</f>
        <v>6300</v>
      </c>
    </row>
    <row r="393" spans="1:13" x14ac:dyDescent="0.35">
      <c r="A393" s="107">
        <v>1</v>
      </c>
      <c r="B393" s="237" t="s">
        <v>1163</v>
      </c>
      <c r="C393" s="141" t="s">
        <v>139</v>
      </c>
      <c r="D393" s="141" t="s">
        <v>15</v>
      </c>
      <c r="E393" s="139" t="s">
        <v>16</v>
      </c>
      <c r="G393" s="139" t="s">
        <v>1164</v>
      </c>
      <c r="H393" s="237">
        <v>3</v>
      </c>
      <c r="I393" s="229">
        <v>45183.565648148098</v>
      </c>
      <c r="J393" s="107">
        <v>6</v>
      </c>
      <c r="K393" s="238">
        <v>84000</v>
      </c>
      <c r="L393" s="107">
        <f>J393+1</f>
        <v>7</v>
      </c>
      <c r="M393" s="36">
        <f>K393*(L393/100)</f>
        <v>5880.0000000000009</v>
      </c>
    </row>
    <row r="394" spans="1:13" x14ac:dyDescent="0.35">
      <c r="A394" s="107">
        <v>1</v>
      </c>
      <c r="B394" s="243" t="s">
        <v>4762</v>
      </c>
      <c r="C394" s="244" t="s">
        <v>58</v>
      </c>
      <c r="D394" s="244" t="s">
        <v>52</v>
      </c>
      <c r="E394" s="154" t="s">
        <v>1250</v>
      </c>
      <c r="F394" s="154" t="s">
        <v>1245</v>
      </c>
      <c r="G394" s="154" t="s">
        <v>4763</v>
      </c>
      <c r="H394" s="243">
        <v>1</v>
      </c>
      <c r="I394" s="229">
        <v>45759.549780092595</v>
      </c>
      <c r="J394" s="107">
        <v>6</v>
      </c>
      <c r="K394" s="159">
        <v>50000</v>
      </c>
      <c r="L394" s="107">
        <f>J394+1</f>
        <v>7</v>
      </c>
      <c r="M394" s="36">
        <f>K394*(L394/100)</f>
        <v>3500.0000000000005</v>
      </c>
    </row>
    <row r="395" spans="1:13" x14ac:dyDescent="0.35">
      <c r="A395" s="107">
        <v>1</v>
      </c>
      <c r="B395" s="107" t="s">
        <v>5986</v>
      </c>
      <c r="C395" t="s">
        <v>58</v>
      </c>
      <c r="D395" t="s">
        <v>188</v>
      </c>
      <c r="E395" t="s">
        <v>5832</v>
      </c>
      <c r="F395" t="s">
        <v>1245</v>
      </c>
      <c r="G395" t="s">
        <v>4763</v>
      </c>
      <c r="H395" s="107">
        <v>2</v>
      </c>
      <c r="I395" s="231">
        <v>45890.806458333333</v>
      </c>
      <c r="J395" s="107">
        <v>10</v>
      </c>
      <c r="K395" s="120">
        <v>70000</v>
      </c>
      <c r="L395" s="107">
        <f>J395*2+2</f>
        <v>22</v>
      </c>
      <c r="M395" s="36">
        <f>K395*(L395/100)</f>
        <v>15400</v>
      </c>
    </row>
    <row r="396" spans="1:13" x14ac:dyDescent="0.35">
      <c r="A396" s="107">
        <v>1</v>
      </c>
      <c r="B396" s="243" t="s">
        <v>4146</v>
      </c>
      <c r="C396" s="244" t="s">
        <v>58</v>
      </c>
      <c r="D396" s="244" t="s">
        <v>15</v>
      </c>
      <c r="E396" s="154" t="s">
        <v>1244</v>
      </c>
      <c r="F396" s="154" t="s">
        <v>1245</v>
      </c>
      <c r="G396" s="154" t="s">
        <v>4147</v>
      </c>
      <c r="H396" s="243">
        <v>1</v>
      </c>
      <c r="I396" s="229">
        <v>45685.699837962966</v>
      </c>
      <c r="J396" s="107">
        <v>6</v>
      </c>
      <c r="K396" s="159">
        <v>60000</v>
      </c>
      <c r="L396" s="107">
        <f>J396+1</f>
        <v>7</v>
      </c>
      <c r="M396" s="36">
        <f>K396*(L396/100)</f>
        <v>4200</v>
      </c>
    </row>
    <row r="397" spans="1:13" x14ac:dyDescent="0.35">
      <c r="A397" s="107">
        <v>1</v>
      </c>
      <c r="B397" s="107" t="s">
        <v>5351</v>
      </c>
      <c r="C397" t="s">
        <v>58</v>
      </c>
      <c r="D397" t="s">
        <v>15</v>
      </c>
      <c r="E397" t="s">
        <v>1244</v>
      </c>
      <c r="F397" t="s">
        <v>1245</v>
      </c>
      <c r="G397" t="s">
        <v>5352</v>
      </c>
      <c r="H397" s="107">
        <v>2</v>
      </c>
      <c r="I397" s="231">
        <v>45813</v>
      </c>
      <c r="J397" s="107">
        <v>6</v>
      </c>
      <c r="K397" s="120">
        <v>60000</v>
      </c>
      <c r="L397" s="107">
        <f>J397+1</f>
        <v>7</v>
      </c>
      <c r="M397" s="36">
        <f>K397*(L397/100)</f>
        <v>4200</v>
      </c>
    </row>
    <row r="398" spans="1:13" x14ac:dyDescent="0.35">
      <c r="A398" s="107">
        <v>1</v>
      </c>
      <c r="B398" s="243" t="s">
        <v>4780</v>
      </c>
      <c r="C398" s="244" t="s">
        <v>58</v>
      </c>
      <c r="D398" s="244" t="s">
        <v>169</v>
      </c>
      <c r="E398" s="154" t="s">
        <v>1250</v>
      </c>
      <c r="F398" s="154" t="s">
        <v>1245</v>
      </c>
      <c r="G398" s="154" t="s">
        <v>4781</v>
      </c>
      <c r="H398" s="243">
        <v>5</v>
      </c>
      <c r="I398" s="229">
        <v>45750.55574074074</v>
      </c>
      <c r="J398" s="107">
        <v>12</v>
      </c>
      <c r="K398" s="159">
        <v>100000</v>
      </c>
      <c r="L398" s="107">
        <f>J398+1</f>
        <v>13</v>
      </c>
      <c r="M398" s="36">
        <f>K398*(L398/100)</f>
        <v>13000</v>
      </c>
    </row>
    <row r="399" spans="1:13" x14ac:dyDescent="0.35">
      <c r="A399" s="107">
        <v>1</v>
      </c>
      <c r="B399" s="107">
        <v>880000251</v>
      </c>
      <c r="C399" s="98" t="s">
        <v>58</v>
      </c>
      <c r="D399" s="98" t="s">
        <v>15</v>
      </c>
      <c r="E399" t="s">
        <v>16</v>
      </c>
      <c r="G399" t="s">
        <v>819</v>
      </c>
      <c r="H399" s="107">
        <v>1</v>
      </c>
      <c r="I399" s="229">
        <v>45033.458680555559</v>
      </c>
      <c r="J399" s="107">
        <v>8</v>
      </c>
      <c r="K399" s="159">
        <v>105000</v>
      </c>
      <c r="L399" s="107">
        <f>J399+1</f>
        <v>9</v>
      </c>
      <c r="M399" s="36">
        <f>K399*(L399/100)</f>
        <v>9450</v>
      </c>
    </row>
    <row r="400" spans="1:13" x14ac:dyDescent="0.35">
      <c r="A400" s="107">
        <v>1</v>
      </c>
      <c r="B400" s="107">
        <v>880000192</v>
      </c>
      <c r="C400" s="98" t="s">
        <v>58</v>
      </c>
      <c r="D400" s="98" t="s">
        <v>52</v>
      </c>
      <c r="E400" s="131" t="s">
        <v>53</v>
      </c>
      <c r="G400" t="s">
        <v>696</v>
      </c>
      <c r="H400" s="132">
        <v>1</v>
      </c>
      <c r="I400" s="229">
        <v>45009.416979166665</v>
      </c>
      <c r="J400" s="107">
        <v>12</v>
      </c>
      <c r="K400" s="159">
        <v>105000</v>
      </c>
      <c r="L400" s="107">
        <f>J400+1</f>
        <v>13</v>
      </c>
      <c r="M400" s="36">
        <f>K400*(L400/100)</f>
        <v>13650</v>
      </c>
    </row>
    <row r="401" spans="1:13" x14ac:dyDescent="0.35">
      <c r="A401" s="107">
        <v>1</v>
      </c>
      <c r="B401" s="107" t="s">
        <v>1934</v>
      </c>
      <c r="C401" s="98" t="s">
        <v>58</v>
      </c>
      <c r="D401" s="98" t="s">
        <v>15</v>
      </c>
      <c r="E401" t="s">
        <v>1244</v>
      </c>
      <c r="F401" t="s">
        <v>1245</v>
      </c>
      <c r="G401" t="s">
        <v>1935</v>
      </c>
      <c r="H401" s="107">
        <v>1</v>
      </c>
      <c r="I401" s="229">
        <v>45359.545451388891</v>
      </c>
      <c r="J401" s="107">
        <v>12</v>
      </c>
      <c r="K401" s="159">
        <v>105000</v>
      </c>
      <c r="L401" s="107">
        <f>J401+1</f>
        <v>13</v>
      </c>
      <c r="M401" s="36">
        <f>K401*(L401/100)</f>
        <v>13650</v>
      </c>
    </row>
    <row r="402" spans="1:13" x14ac:dyDescent="0.35">
      <c r="A402" s="107">
        <v>1</v>
      </c>
      <c r="B402" s="243" t="s">
        <v>3019</v>
      </c>
      <c r="C402" s="244" t="s">
        <v>58</v>
      </c>
      <c r="D402" s="244" t="s">
        <v>169</v>
      </c>
      <c r="E402" s="154" t="s">
        <v>1250</v>
      </c>
      <c r="F402" s="154" t="s">
        <v>1245</v>
      </c>
      <c r="G402" s="154" t="s">
        <v>1935</v>
      </c>
      <c r="H402" s="243">
        <v>2</v>
      </c>
      <c r="I402" s="229">
        <v>45539.68445601852</v>
      </c>
      <c r="J402" s="107">
        <v>12</v>
      </c>
      <c r="K402" s="159">
        <v>105000</v>
      </c>
      <c r="L402" s="107">
        <f>J402+1</f>
        <v>13</v>
      </c>
      <c r="M402" s="36">
        <f>K402*(L402/100)</f>
        <v>13650</v>
      </c>
    </row>
    <row r="403" spans="1:13" x14ac:dyDescent="0.35">
      <c r="A403" s="107">
        <v>1</v>
      </c>
      <c r="B403" s="107" t="s">
        <v>333</v>
      </c>
      <c r="C403" s="98" t="s">
        <v>58</v>
      </c>
      <c r="D403" s="98" t="s">
        <v>15</v>
      </c>
      <c r="E403" t="s">
        <v>16</v>
      </c>
      <c r="G403" t="s">
        <v>335</v>
      </c>
      <c r="H403" s="107">
        <v>1</v>
      </c>
      <c r="I403" s="229">
        <v>44910.535636574074</v>
      </c>
      <c r="J403" s="107">
        <v>12</v>
      </c>
      <c r="K403" s="159">
        <v>178500</v>
      </c>
      <c r="L403" s="107">
        <f>J403+1</f>
        <v>13</v>
      </c>
      <c r="M403" s="36">
        <f>K403*(L403/100)</f>
        <v>23205</v>
      </c>
    </row>
    <row r="404" spans="1:13" x14ac:dyDescent="0.35">
      <c r="A404" s="107">
        <v>1</v>
      </c>
      <c r="B404" s="243" t="s">
        <v>3076</v>
      </c>
      <c r="C404" s="244" t="s">
        <v>58</v>
      </c>
      <c r="D404" s="244" t="s">
        <v>52</v>
      </c>
      <c r="E404" s="154" t="s">
        <v>1250</v>
      </c>
      <c r="F404" s="154" t="s">
        <v>1248</v>
      </c>
      <c r="G404" s="154" t="s">
        <v>3077</v>
      </c>
      <c r="H404" s="243">
        <v>1</v>
      </c>
      <c r="I404" s="229">
        <v>45549.467719907407</v>
      </c>
      <c r="J404" s="107">
        <v>12</v>
      </c>
      <c r="K404" s="159">
        <v>157500</v>
      </c>
      <c r="L404" s="107">
        <f>J404+1</f>
        <v>13</v>
      </c>
      <c r="M404" s="36">
        <f>K404*(L404/100)</f>
        <v>20475</v>
      </c>
    </row>
    <row r="405" spans="1:13" x14ac:dyDescent="0.35">
      <c r="A405" s="107">
        <v>1</v>
      </c>
      <c r="B405" s="243" t="s">
        <v>4261</v>
      </c>
      <c r="C405" s="244" t="s">
        <v>58</v>
      </c>
      <c r="D405" s="244" t="s">
        <v>15</v>
      </c>
      <c r="E405" s="154" t="s">
        <v>1244</v>
      </c>
      <c r="F405" s="154" t="s">
        <v>1248</v>
      </c>
      <c r="G405" s="154" t="s">
        <v>4262</v>
      </c>
      <c r="H405" s="243">
        <v>2</v>
      </c>
      <c r="I405" s="229">
        <v>45715.59480324074</v>
      </c>
      <c r="J405" s="107">
        <v>12</v>
      </c>
      <c r="K405" s="159">
        <v>150000</v>
      </c>
      <c r="L405" s="107">
        <f>J405+1</f>
        <v>13</v>
      </c>
      <c r="M405" s="36">
        <f>K405*(L405/100)</f>
        <v>19500</v>
      </c>
    </row>
    <row r="406" spans="1:13" x14ac:dyDescent="0.35">
      <c r="A406" s="107">
        <v>1</v>
      </c>
      <c r="B406" s="107">
        <v>880001034</v>
      </c>
      <c r="C406" s="98" t="s">
        <v>58</v>
      </c>
      <c r="D406" s="98" t="s">
        <v>52</v>
      </c>
      <c r="E406" t="s">
        <v>1250</v>
      </c>
      <c r="F406" t="s">
        <v>1248</v>
      </c>
      <c r="G406" t="s">
        <v>2675</v>
      </c>
      <c r="H406" s="107">
        <v>1</v>
      </c>
      <c r="I406" s="229">
        <v>45495.797361111108</v>
      </c>
      <c r="J406" s="107">
        <v>12</v>
      </c>
      <c r="K406" s="159">
        <v>157500</v>
      </c>
      <c r="L406" s="107">
        <f>J406+1</f>
        <v>13</v>
      </c>
      <c r="M406" s="36">
        <f>K406*(L406/100)</f>
        <v>20475</v>
      </c>
    </row>
    <row r="407" spans="1:13" x14ac:dyDescent="0.35">
      <c r="A407" s="107">
        <v>1</v>
      </c>
      <c r="B407" s="107">
        <v>880000245</v>
      </c>
      <c r="C407" s="98" t="s">
        <v>58</v>
      </c>
      <c r="D407" s="98" t="s">
        <v>52</v>
      </c>
      <c r="E407" t="s">
        <v>53</v>
      </c>
      <c r="G407" t="s">
        <v>739</v>
      </c>
      <c r="H407" s="107">
        <v>1</v>
      </c>
      <c r="I407" s="229">
        <v>45033.410081018519</v>
      </c>
      <c r="J407" s="107">
        <v>8</v>
      </c>
      <c r="K407" s="159">
        <v>57750</v>
      </c>
      <c r="L407" s="107">
        <f>J407+1</f>
        <v>9</v>
      </c>
      <c r="M407" s="36">
        <f>K407*(L407/100)</f>
        <v>5197.5</v>
      </c>
    </row>
    <row r="408" spans="1:13" x14ac:dyDescent="0.35">
      <c r="A408" s="107">
        <v>1</v>
      </c>
      <c r="B408" s="131" t="s">
        <v>6068</v>
      </c>
      <c r="C408" s="131" t="s">
        <v>58</v>
      </c>
      <c r="D408" s="131" t="s">
        <v>15</v>
      </c>
      <c r="E408" s="131" t="s">
        <v>5832</v>
      </c>
      <c r="F408" s="131" t="s">
        <v>1245</v>
      </c>
      <c r="G408" s="131" t="s">
        <v>6069</v>
      </c>
      <c r="H408" s="107">
        <v>1</v>
      </c>
      <c r="I408" s="231">
        <v>45912.640949074077</v>
      </c>
      <c r="J408" s="107">
        <v>6</v>
      </c>
      <c r="K408" s="222">
        <v>100000</v>
      </c>
      <c r="L408" s="107">
        <f>J408*2+2</f>
        <v>14</v>
      </c>
      <c r="M408" s="36">
        <f>K408*(L408/100)</f>
        <v>14000.000000000002</v>
      </c>
    </row>
    <row r="409" spans="1:13" x14ac:dyDescent="0.35">
      <c r="A409" s="107">
        <v>1</v>
      </c>
      <c r="B409" s="243" t="s">
        <v>3269</v>
      </c>
      <c r="C409" s="244" t="s">
        <v>58</v>
      </c>
      <c r="D409" s="244" t="s">
        <v>15</v>
      </c>
      <c r="E409" s="154" t="s">
        <v>1244</v>
      </c>
      <c r="F409" s="154" t="s">
        <v>1245</v>
      </c>
      <c r="G409" s="154" t="s">
        <v>3270</v>
      </c>
      <c r="H409" s="243">
        <v>1</v>
      </c>
      <c r="I409" s="229">
        <v>45583.715891203705</v>
      </c>
      <c r="J409" s="107">
        <v>6</v>
      </c>
      <c r="K409" s="159">
        <v>63000</v>
      </c>
      <c r="L409" s="107">
        <f>J409+1</f>
        <v>7</v>
      </c>
      <c r="M409" s="36">
        <f>K409*(L409/100)</f>
        <v>4410</v>
      </c>
    </row>
    <row r="410" spans="1:13" x14ac:dyDescent="0.35">
      <c r="A410" s="107">
        <v>1</v>
      </c>
      <c r="B410" s="107" t="s">
        <v>4407</v>
      </c>
      <c r="C410" s="98" t="s">
        <v>58</v>
      </c>
      <c r="D410" s="98" t="s">
        <v>52</v>
      </c>
      <c r="E410" s="154" t="s">
        <v>1250</v>
      </c>
      <c r="F410" t="s">
        <v>1245</v>
      </c>
      <c r="G410" t="s">
        <v>4408</v>
      </c>
      <c r="H410" s="107">
        <v>2</v>
      </c>
      <c r="I410" s="229">
        <v>45728.685428240744</v>
      </c>
      <c r="J410" s="107">
        <v>9</v>
      </c>
      <c r="K410" s="247">
        <v>80000</v>
      </c>
      <c r="L410" s="107">
        <f>J410+1</f>
        <v>10</v>
      </c>
      <c r="M410" s="36">
        <f>K410*(L410/100)</f>
        <v>8000</v>
      </c>
    </row>
    <row r="411" spans="1:13" x14ac:dyDescent="0.35">
      <c r="A411" s="107">
        <v>1</v>
      </c>
      <c r="B411" s="107">
        <v>880000287</v>
      </c>
      <c r="C411" s="98" t="s">
        <v>58</v>
      </c>
      <c r="D411" s="98" t="s">
        <v>204</v>
      </c>
      <c r="E411" t="s">
        <v>53</v>
      </c>
      <c r="G411" t="s">
        <v>868</v>
      </c>
      <c r="H411" s="107">
        <v>2</v>
      </c>
      <c r="I411" s="229">
        <v>45051.597048611111</v>
      </c>
      <c r="J411" s="107">
        <v>12</v>
      </c>
      <c r="K411" s="162">
        <v>126000</v>
      </c>
      <c r="L411" s="107">
        <f>J411+1</f>
        <v>13</v>
      </c>
      <c r="M411" s="36">
        <f>K411*(L411/100)</f>
        <v>16380</v>
      </c>
    </row>
    <row r="412" spans="1:13" x14ac:dyDescent="0.35">
      <c r="A412" s="107">
        <v>1</v>
      </c>
      <c r="B412" s="107" t="s">
        <v>142</v>
      </c>
      <c r="C412" s="98" t="s">
        <v>58</v>
      </c>
      <c r="D412" s="98" t="s">
        <v>15</v>
      </c>
      <c r="E412" t="s">
        <v>16</v>
      </c>
      <c r="F412" s="154" t="s">
        <v>1245</v>
      </c>
      <c r="G412" t="s">
        <v>144</v>
      </c>
      <c r="H412" s="129">
        <v>1</v>
      </c>
      <c r="I412" s="229">
        <v>44875.618483796294</v>
      </c>
      <c r="J412" s="107">
        <v>12</v>
      </c>
      <c r="K412" s="112">
        <v>105000</v>
      </c>
      <c r="L412" s="107">
        <f>J412+1</f>
        <v>13</v>
      </c>
      <c r="M412" s="36">
        <f>K412*(L412/100)</f>
        <v>13650</v>
      </c>
    </row>
    <row r="413" spans="1:13" x14ac:dyDescent="0.35">
      <c r="A413" s="107">
        <v>1</v>
      </c>
      <c r="B413" s="237" t="s">
        <v>1723</v>
      </c>
      <c r="C413" s="141" t="s">
        <v>58</v>
      </c>
      <c r="D413" s="141" t="s">
        <v>15</v>
      </c>
      <c r="E413" s="139" t="s">
        <v>1244</v>
      </c>
      <c r="F413" s="139" t="s">
        <v>1245</v>
      </c>
      <c r="G413" s="139" t="s">
        <v>1724</v>
      </c>
      <c r="H413" s="237">
        <v>1</v>
      </c>
      <c r="I413" s="229">
        <v>45322.631168981497</v>
      </c>
      <c r="J413" s="107">
        <v>12</v>
      </c>
      <c r="K413" s="238">
        <v>105000</v>
      </c>
      <c r="L413" s="107">
        <f>J413+1</f>
        <v>13</v>
      </c>
      <c r="M413" s="36">
        <f>K413*(L413/100)</f>
        <v>13650</v>
      </c>
    </row>
    <row r="414" spans="1:13" x14ac:dyDescent="0.35">
      <c r="A414" s="107">
        <v>1</v>
      </c>
      <c r="B414" s="243" t="s">
        <v>4258</v>
      </c>
      <c r="C414" s="244" t="s">
        <v>58</v>
      </c>
      <c r="D414" s="244" t="s">
        <v>15</v>
      </c>
      <c r="E414" s="154" t="s">
        <v>1244</v>
      </c>
      <c r="F414" s="154" t="s">
        <v>1245</v>
      </c>
      <c r="G414" s="154" t="s">
        <v>1724</v>
      </c>
      <c r="H414" s="243">
        <v>2</v>
      </c>
      <c r="I414" s="229">
        <v>45713.512673611112</v>
      </c>
      <c r="J414" s="107">
        <v>12</v>
      </c>
      <c r="K414" s="159">
        <v>100000</v>
      </c>
      <c r="L414" s="107">
        <f>J414+1</f>
        <v>13</v>
      </c>
      <c r="M414" s="36">
        <f>K414*(L414/100)</f>
        <v>13000</v>
      </c>
    </row>
    <row r="415" spans="1:13" x14ac:dyDescent="0.35">
      <c r="A415" s="107">
        <v>1</v>
      </c>
      <c r="B415" s="107" t="s">
        <v>5737</v>
      </c>
      <c r="C415" t="s">
        <v>58</v>
      </c>
      <c r="D415" t="s">
        <v>15</v>
      </c>
      <c r="E415" t="s">
        <v>1244</v>
      </c>
      <c r="F415" t="s">
        <v>1248</v>
      </c>
      <c r="G415" t="s">
        <v>5738</v>
      </c>
      <c r="H415" s="107">
        <v>1</v>
      </c>
      <c r="I415" s="231">
        <v>45854.649733796294</v>
      </c>
      <c r="J415" s="107">
        <v>12</v>
      </c>
      <c r="K415" s="120">
        <v>50000</v>
      </c>
      <c r="L415" s="107">
        <f>J415+1</f>
        <v>13</v>
      </c>
      <c r="M415" s="36">
        <f>K415*(L415/100)</f>
        <v>6500</v>
      </c>
    </row>
    <row r="416" spans="1:13" x14ac:dyDescent="0.35">
      <c r="A416" s="107">
        <v>1</v>
      </c>
      <c r="B416" s="107">
        <v>880000359</v>
      </c>
      <c r="C416" s="98" t="s">
        <v>58</v>
      </c>
      <c r="D416" s="98" t="s">
        <v>15</v>
      </c>
      <c r="E416" t="s">
        <v>16</v>
      </c>
      <c r="G416" t="s">
        <v>977</v>
      </c>
      <c r="H416" s="107">
        <v>2</v>
      </c>
      <c r="I416" s="229">
        <v>45101.451817129629</v>
      </c>
      <c r="J416" s="107">
        <v>12</v>
      </c>
      <c r="K416" s="159">
        <v>105000</v>
      </c>
      <c r="L416" s="107">
        <f>J416+1</f>
        <v>13</v>
      </c>
      <c r="M416" s="36">
        <f>K416*(L416/100)</f>
        <v>13650</v>
      </c>
    </row>
    <row r="417" spans="1:13" x14ac:dyDescent="0.35">
      <c r="A417" s="107">
        <v>1</v>
      </c>
      <c r="B417" s="237" t="s">
        <v>1622</v>
      </c>
      <c r="C417" s="141" t="s">
        <v>58</v>
      </c>
      <c r="D417" s="141" t="s">
        <v>411</v>
      </c>
      <c r="E417" s="139" t="s">
        <v>1244</v>
      </c>
      <c r="F417" s="139" t="s">
        <v>1245</v>
      </c>
      <c r="G417" s="139" t="s">
        <v>977</v>
      </c>
      <c r="H417" s="237">
        <v>3</v>
      </c>
      <c r="I417" s="229">
        <v>45296</v>
      </c>
      <c r="J417" s="107">
        <v>12</v>
      </c>
      <c r="K417" s="238">
        <v>126000</v>
      </c>
      <c r="L417" s="107">
        <f>J417+1</f>
        <v>13</v>
      </c>
      <c r="M417" s="36">
        <f>K417*(L417/100)</f>
        <v>16380</v>
      </c>
    </row>
    <row r="418" spans="1:13" x14ac:dyDescent="0.35">
      <c r="A418" s="107">
        <v>1</v>
      </c>
      <c r="B418" s="243" t="s">
        <v>3544</v>
      </c>
      <c r="C418" s="244" t="s">
        <v>58</v>
      </c>
      <c r="D418" s="244" t="s">
        <v>15</v>
      </c>
      <c r="E418" s="154" t="s">
        <v>1244</v>
      </c>
      <c r="F418" s="154" t="s">
        <v>1245</v>
      </c>
      <c r="G418" s="154" t="s">
        <v>3545</v>
      </c>
      <c r="H418" s="243">
        <v>4</v>
      </c>
      <c r="I418" s="229">
        <v>45604</v>
      </c>
      <c r="J418" s="107">
        <v>12</v>
      </c>
      <c r="K418" s="159">
        <v>126000</v>
      </c>
      <c r="L418" s="107">
        <f>J418+1</f>
        <v>13</v>
      </c>
      <c r="M418" s="36">
        <f>K418*(L418/100)</f>
        <v>16380</v>
      </c>
    </row>
    <row r="419" spans="1:13" x14ac:dyDescent="0.35">
      <c r="A419" s="107">
        <v>1</v>
      </c>
      <c r="B419" s="107" t="s">
        <v>5240</v>
      </c>
      <c r="C419" s="98" t="s">
        <v>58</v>
      </c>
      <c r="D419" s="98" t="s">
        <v>15</v>
      </c>
      <c r="E419" t="s">
        <v>1244</v>
      </c>
      <c r="F419" t="s">
        <v>1245</v>
      </c>
      <c r="G419" t="s">
        <v>5241</v>
      </c>
      <c r="H419" s="107">
        <v>5</v>
      </c>
      <c r="I419" s="229">
        <v>45785.570243055554</v>
      </c>
      <c r="J419" s="107">
        <v>12</v>
      </c>
      <c r="K419" s="159">
        <v>120000</v>
      </c>
      <c r="L419" s="107">
        <f>J419+1</f>
        <v>13</v>
      </c>
      <c r="M419" s="36">
        <f>K419*(L419/100)</f>
        <v>15600</v>
      </c>
    </row>
    <row r="420" spans="1:13" x14ac:dyDescent="0.35">
      <c r="A420" s="107">
        <v>1</v>
      </c>
      <c r="B420" s="107" t="s">
        <v>312</v>
      </c>
      <c r="C420" s="98" t="s">
        <v>58</v>
      </c>
      <c r="D420" s="98" t="s">
        <v>15</v>
      </c>
      <c r="E420" t="s">
        <v>16</v>
      </c>
      <c r="G420" t="s">
        <v>5241</v>
      </c>
      <c r="H420" s="107">
        <v>1</v>
      </c>
      <c r="I420" s="229">
        <v>44914.534050925926</v>
      </c>
      <c r="J420" s="107">
        <v>12</v>
      </c>
      <c r="K420" s="159">
        <v>105000</v>
      </c>
      <c r="L420" s="107">
        <f>J420+1</f>
        <v>13</v>
      </c>
      <c r="M420" s="36">
        <f>K420*(L420/100)</f>
        <v>13650</v>
      </c>
    </row>
    <row r="421" spans="1:13" x14ac:dyDescent="0.35">
      <c r="A421" s="107">
        <v>1</v>
      </c>
      <c r="B421" s="107">
        <v>880001016</v>
      </c>
      <c r="C421" s="98" t="s">
        <v>58</v>
      </c>
      <c r="D421" s="98" t="s">
        <v>15</v>
      </c>
      <c r="E421" t="s">
        <v>1244</v>
      </c>
      <c r="F421" t="s">
        <v>1248</v>
      </c>
      <c r="G421" t="s">
        <v>2629</v>
      </c>
      <c r="H421" s="107">
        <v>4</v>
      </c>
      <c r="I421" s="229">
        <v>45484.681215277778</v>
      </c>
      <c r="J421" s="107">
        <v>10</v>
      </c>
      <c r="K421" s="159">
        <v>157500</v>
      </c>
      <c r="L421" s="107">
        <f>J421+1</f>
        <v>11</v>
      </c>
      <c r="M421" s="36">
        <f>K421*(L421/100)</f>
        <v>17325</v>
      </c>
    </row>
    <row r="422" spans="1:13" x14ac:dyDescent="0.35">
      <c r="A422" s="107">
        <v>1</v>
      </c>
      <c r="B422" s="243" t="s">
        <v>3292</v>
      </c>
      <c r="C422" s="244" t="s">
        <v>58</v>
      </c>
      <c r="D422" s="244" t="s">
        <v>15</v>
      </c>
      <c r="E422" s="154" t="s">
        <v>1244</v>
      </c>
      <c r="F422" s="154" t="s">
        <v>1248</v>
      </c>
      <c r="G422" s="154" t="s">
        <v>3293</v>
      </c>
      <c r="H422" s="243">
        <v>5</v>
      </c>
      <c r="I422" s="229">
        <v>45587.604884259257</v>
      </c>
      <c r="J422" s="107">
        <v>10</v>
      </c>
      <c r="K422" s="159">
        <v>157500</v>
      </c>
      <c r="L422" s="107">
        <f>J422+1</f>
        <v>11</v>
      </c>
      <c r="M422" s="36">
        <f>K422*(L422/100)</f>
        <v>17325</v>
      </c>
    </row>
    <row r="423" spans="1:13" x14ac:dyDescent="0.35">
      <c r="A423" s="107">
        <v>1</v>
      </c>
      <c r="B423" s="107" t="s">
        <v>327</v>
      </c>
      <c r="C423" s="98" t="s">
        <v>58</v>
      </c>
      <c r="D423" s="98" t="s">
        <v>15</v>
      </c>
      <c r="E423" t="s">
        <v>16</v>
      </c>
      <c r="G423" t="s">
        <v>329</v>
      </c>
      <c r="H423" s="107">
        <v>1</v>
      </c>
      <c r="I423" s="229">
        <v>44911.439756944441</v>
      </c>
      <c r="J423" s="107">
        <v>6</v>
      </c>
      <c r="K423" s="159">
        <v>105000</v>
      </c>
      <c r="L423" s="107">
        <f>J423+1</f>
        <v>7</v>
      </c>
      <c r="M423" s="36">
        <f>K423*(L423/100)</f>
        <v>7350.0000000000009</v>
      </c>
    </row>
    <row r="424" spans="1:13" x14ac:dyDescent="0.35">
      <c r="A424" s="107">
        <v>1</v>
      </c>
      <c r="B424" s="107">
        <v>880000431</v>
      </c>
      <c r="C424" s="98" t="s">
        <v>58</v>
      </c>
      <c r="D424" s="98" t="s">
        <v>52</v>
      </c>
      <c r="E424" t="s">
        <v>53</v>
      </c>
      <c r="G424" t="s">
        <v>1078</v>
      </c>
      <c r="H424" s="107">
        <v>2</v>
      </c>
      <c r="I424" s="229">
        <v>45136</v>
      </c>
      <c r="J424" s="107">
        <v>9</v>
      </c>
      <c r="K424" s="159">
        <v>157500</v>
      </c>
      <c r="L424" s="107">
        <f>J424+1</f>
        <v>10</v>
      </c>
      <c r="M424" s="36">
        <f>K424*(L424/100)</f>
        <v>15750</v>
      </c>
    </row>
    <row r="425" spans="1:13" x14ac:dyDescent="0.35">
      <c r="A425" s="107">
        <v>1</v>
      </c>
      <c r="B425" s="237" t="s">
        <v>1498</v>
      </c>
      <c r="C425" s="141" t="s">
        <v>58</v>
      </c>
      <c r="D425" s="141" t="s">
        <v>52</v>
      </c>
      <c r="E425" s="139" t="s">
        <v>1250</v>
      </c>
      <c r="F425" s="144" t="s">
        <v>1248</v>
      </c>
      <c r="G425" s="139" t="s">
        <v>329</v>
      </c>
      <c r="H425" s="237">
        <v>3</v>
      </c>
      <c r="I425" s="229">
        <v>45257</v>
      </c>
      <c r="J425" s="107">
        <v>9</v>
      </c>
      <c r="K425" s="238">
        <v>157500</v>
      </c>
      <c r="L425" s="107">
        <f>J425+1</f>
        <v>10</v>
      </c>
      <c r="M425" s="36">
        <f>K425*(L425/100)</f>
        <v>15750</v>
      </c>
    </row>
    <row r="426" spans="1:13" x14ac:dyDescent="0.35">
      <c r="A426" s="107">
        <v>1</v>
      </c>
      <c r="B426" s="107" t="s">
        <v>4488</v>
      </c>
      <c r="C426" s="98" t="s">
        <v>58</v>
      </c>
      <c r="D426" s="98" t="s">
        <v>15</v>
      </c>
      <c r="E426" t="s">
        <v>1244</v>
      </c>
      <c r="F426" t="s">
        <v>1248</v>
      </c>
      <c r="G426" t="s">
        <v>4489</v>
      </c>
      <c r="H426" s="107">
        <v>6</v>
      </c>
      <c r="I426" s="229">
        <v>45744.565439814818</v>
      </c>
      <c r="J426" s="107">
        <v>10</v>
      </c>
      <c r="K426" s="247">
        <v>150000</v>
      </c>
      <c r="L426" s="107">
        <f>J426+1</f>
        <v>11</v>
      </c>
      <c r="M426" s="36">
        <f>K426*(L426/100)</f>
        <v>16500</v>
      </c>
    </row>
    <row r="427" spans="1:13" x14ac:dyDescent="0.35">
      <c r="A427" s="107">
        <v>1</v>
      </c>
      <c r="B427" s="107" t="s">
        <v>5844</v>
      </c>
      <c r="C427" t="s">
        <v>58</v>
      </c>
      <c r="D427" t="s">
        <v>15</v>
      </c>
      <c r="E427" t="s">
        <v>5832</v>
      </c>
      <c r="F427" t="s">
        <v>1248</v>
      </c>
      <c r="G427" t="s">
        <v>4489</v>
      </c>
      <c r="H427" s="107">
        <v>7</v>
      </c>
      <c r="I427" s="231">
        <v>45873.781469907408</v>
      </c>
      <c r="J427" s="107">
        <v>10</v>
      </c>
      <c r="K427" s="120">
        <v>150000</v>
      </c>
      <c r="L427" s="107">
        <f>J427*2+2</f>
        <v>22</v>
      </c>
      <c r="M427" s="36">
        <f>K427*(L427/100)</f>
        <v>33000</v>
      </c>
    </row>
    <row r="428" spans="1:13" x14ac:dyDescent="0.35">
      <c r="A428" s="107">
        <v>1</v>
      </c>
      <c r="B428" s="107">
        <v>880000306</v>
      </c>
      <c r="C428" s="98" t="s">
        <v>58</v>
      </c>
      <c r="D428" s="98" t="s">
        <v>15</v>
      </c>
      <c r="E428" t="s">
        <v>16</v>
      </c>
      <c r="G428" t="s">
        <v>60</v>
      </c>
      <c r="H428" s="107">
        <v>2</v>
      </c>
      <c r="I428" s="229">
        <v>45064.563275462962</v>
      </c>
      <c r="J428" s="107">
        <v>12</v>
      </c>
      <c r="K428" s="162">
        <v>126000</v>
      </c>
      <c r="L428" s="107">
        <f>J428+1</f>
        <v>13</v>
      </c>
      <c r="M428" s="36">
        <f>K428*(L428/100)</f>
        <v>16380</v>
      </c>
    </row>
    <row r="429" spans="1:13" x14ac:dyDescent="0.35">
      <c r="A429" s="107">
        <v>1</v>
      </c>
      <c r="B429" s="107" t="s">
        <v>2216</v>
      </c>
      <c r="C429" s="98" t="s">
        <v>58</v>
      </c>
      <c r="D429" s="98" t="s">
        <v>15</v>
      </c>
      <c r="E429" t="s">
        <v>1244</v>
      </c>
      <c r="F429" t="s">
        <v>1245</v>
      </c>
      <c r="G429" t="s">
        <v>60</v>
      </c>
      <c r="H429" s="107">
        <v>4</v>
      </c>
      <c r="I429" s="229">
        <v>45421.704583333332</v>
      </c>
      <c r="J429" s="107">
        <v>12</v>
      </c>
      <c r="K429" s="159">
        <v>126000</v>
      </c>
      <c r="L429" s="107">
        <f>J429+1</f>
        <v>13</v>
      </c>
      <c r="M429" s="36">
        <f>K429*(L429/100)</f>
        <v>16380</v>
      </c>
    </row>
    <row r="430" spans="1:13" x14ac:dyDescent="0.35">
      <c r="A430" s="107">
        <v>1</v>
      </c>
      <c r="B430" s="243" t="s">
        <v>3458</v>
      </c>
      <c r="C430" s="244" t="s">
        <v>58</v>
      </c>
      <c r="D430" s="244" t="s">
        <v>116</v>
      </c>
      <c r="E430" s="154" t="s">
        <v>1250</v>
      </c>
      <c r="F430" s="154" t="s">
        <v>1245</v>
      </c>
      <c r="G430" s="154" t="s">
        <v>3459</v>
      </c>
      <c r="H430" s="243">
        <v>5</v>
      </c>
      <c r="I430" s="229">
        <v>45596.755324074074</v>
      </c>
      <c r="J430" s="107">
        <v>12</v>
      </c>
      <c r="K430" s="159">
        <v>126000</v>
      </c>
      <c r="L430" s="107">
        <f>J430+1</f>
        <v>13</v>
      </c>
      <c r="M430" s="36">
        <f>K430*(L430/100)</f>
        <v>16380</v>
      </c>
    </row>
    <row r="431" spans="1:13" x14ac:dyDescent="0.35">
      <c r="A431" s="107">
        <v>1</v>
      </c>
      <c r="B431" s="107" t="s">
        <v>5490</v>
      </c>
      <c r="C431" t="s">
        <v>58</v>
      </c>
      <c r="D431" t="s">
        <v>15</v>
      </c>
      <c r="E431" t="s">
        <v>1244</v>
      </c>
      <c r="F431" t="s">
        <v>1245</v>
      </c>
      <c r="G431" t="s">
        <v>3459</v>
      </c>
      <c r="H431" s="107">
        <v>6</v>
      </c>
      <c r="I431" s="231">
        <v>45813</v>
      </c>
      <c r="J431" s="107">
        <v>12</v>
      </c>
      <c r="K431" s="120">
        <v>150000</v>
      </c>
      <c r="L431" s="107">
        <f>J431+1</f>
        <v>13</v>
      </c>
      <c r="M431" s="36">
        <f>K431*(L431/100)</f>
        <v>19500</v>
      </c>
    </row>
    <row r="432" spans="1:13" x14ac:dyDescent="0.35">
      <c r="A432" s="107">
        <v>1</v>
      </c>
      <c r="B432" s="237" t="s">
        <v>1460</v>
      </c>
      <c r="C432" s="141" t="s">
        <v>58</v>
      </c>
      <c r="D432" s="141" t="s">
        <v>15</v>
      </c>
      <c r="E432" s="139" t="s">
        <v>1244</v>
      </c>
      <c r="F432" s="144" t="s">
        <v>1245</v>
      </c>
      <c r="G432" s="139" t="s">
        <v>1461</v>
      </c>
      <c r="H432" s="237">
        <v>3</v>
      </c>
      <c r="I432" s="229">
        <v>45251.601747685199</v>
      </c>
      <c r="J432" s="107">
        <v>12</v>
      </c>
      <c r="K432" s="238">
        <v>126000</v>
      </c>
      <c r="L432" s="107">
        <f>J432+1</f>
        <v>13</v>
      </c>
      <c r="M432" s="36">
        <f>K432*(L432/100)</f>
        <v>16380</v>
      </c>
    </row>
    <row r="433" spans="1:13" x14ac:dyDescent="0.35">
      <c r="A433" s="107">
        <v>1</v>
      </c>
      <c r="B433" s="243" t="s">
        <v>2902</v>
      </c>
      <c r="C433" s="244" t="s">
        <v>58</v>
      </c>
      <c r="D433" s="244" t="s">
        <v>15</v>
      </c>
      <c r="E433" s="154" t="s">
        <v>1244</v>
      </c>
      <c r="F433" s="154" t="s">
        <v>1245</v>
      </c>
      <c r="G433" s="154" t="s">
        <v>2903</v>
      </c>
      <c r="H433" s="243">
        <v>3</v>
      </c>
      <c r="I433" s="229">
        <v>45518.703252314815</v>
      </c>
      <c r="J433" s="107">
        <v>12</v>
      </c>
      <c r="K433" s="162">
        <v>126000</v>
      </c>
      <c r="L433" s="107">
        <f>J433+1</f>
        <v>13</v>
      </c>
      <c r="M433" s="36">
        <f>K433*(L433/100)</f>
        <v>16380</v>
      </c>
    </row>
    <row r="434" spans="1:13" x14ac:dyDescent="0.35">
      <c r="A434" s="107">
        <v>1</v>
      </c>
      <c r="B434" s="107">
        <v>880000396</v>
      </c>
      <c r="C434" s="98" t="s">
        <v>58</v>
      </c>
      <c r="D434" s="98" t="s">
        <v>15</v>
      </c>
      <c r="E434" t="s">
        <v>16</v>
      </c>
      <c r="G434" t="s">
        <v>1028</v>
      </c>
      <c r="H434" s="107">
        <v>1</v>
      </c>
      <c r="I434" s="229">
        <v>45122.466932870368</v>
      </c>
      <c r="J434" s="107">
        <v>12</v>
      </c>
      <c r="K434" s="159">
        <v>105000</v>
      </c>
      <c r="L434" s="107">
        <f>J434+1</f>
        <v>13</v>
      </c>
      <c r="M434" s="36">
        <f>K434*(L434/100)</f>
        <v>13650</v>
      </c>
    </row>
    <row r="435" spans="1:13" x14ac:dyDescent="0.35">
      <c r="A435" s="107">
        <v>1</v>
      </c>
      <c r="B435" s="107" t="s">
        <v>1801</v>
      </c>
      <c r="C435" s="98" t="s">
        <v>58</v>
      </c>
      <c r="D435" s="98" t="s">
        <v>116</v>
      </c>
      <c r="E435" t="s">
        <v>1250</v>
      </c>
      <c r="F435" t="s">
        <v>1245</v>
      </c>
      <c r="G435" t="s">
        <v>1802</v>
      </c>
      <c r="H435" s="107">
        <v>2</v>
      </c>
      <c r="I435" s="229">
        <v>45341.553981481484</v>
      </c>
      <c r="J435" s="107">
        <v>12</v>
      </c>
      <c r="K435" s="159">
        <v>105000</v>
      </c>
      <c r="L435" s="107">
        <f>J435+1</f>
        <v>13</v>
      </c>
      <c r="M435" s="36">
        <f>K435*(L435/100)</f>
        <v>13650</v>
      </c>
    </row>
    <row r="436" spans="1:13" x14ac:dyDescent="0.35">
      <c r="A436" s="107">
        <v>1</v>
      </c>
      <c r="B436" s="107" t="s">
        <v>5756</v>
      </c>
      <c r="C436" t="s">
        <v>58</v>
      </c>
      <c r="D436" t="s">
        <v>52</v>
      </c>
      <c r="E436" t="s">
        <v>1250</v>
      </c>
      <c r="F436" t="s">
        <v>1245</v>
      </c>
      <c r="G436" t="s">
        <v>5757</v>
      </c>
      <c r="H436" s="107">
        <v>4</v>
      </c>
      <c r="I436" s="231">
        <v>45845</v>
      </c>
      <c r="J436" s="107">
        <v>12</v>
      </c>
      <c r="K436" s="120">
        <v>125000</v>
      </c>
      <c r="L436" s="107">
        <f>J436+1</f>
        <v>13</v>
      </c>
      <c r="M436" s="36">
        <f>K436*(L436/100)</f>
        <v>16250</v>
      </c>
    </row>
    <row r="437" spans="1:13" x14ac:dyDescent="0.35">
      <c r="A437" s="107">
        <v>1</v>
      </c>
      <c r="B437" s="107" t="s">
        <v>5759</v>
      </c>
      <c r="C437" t="s">
        <v>58</v>
      </c>
      <c r="D437" t="s">
        <v>15</v>
      </c>
      <c r="E437" t="s">
        <v>1244</v>
      </c>
      <c r="F437" t="s">
        <v>1245</v>
      </c>
      <c r="G437" t="s">
        <v>5760</v>
      </c>
      <c r="H437" s="107">
        <v>2</v>
      </c>
      <c r="I437" s="231">
        <v>45850.532789351855</v>
      </c>
      <c r="J437" s="107">
        <v>5</v>
      </c>
      <c r="K437" s="120">
        <v>60000</v>
      </c>
      <c r="L437" s="107">
        <f>J437+1</f>
        <v>6</v>
      </c>
      <c r="M437" s="36">
        <f>K437*(L437/100)</f>
        <v>3600</v>
      </c>
    </row>
    <row r="438" spans="1:13" x14ac:dyDescent="0.35">
      <c r="A438" s="107">
        <v>1</v>
      </c>
      <c r="B438" s="243" t="s">
        <v>4915</v>
      </c>
      <c r="C438" s="244" t="s">
        <v>58</v>
      </c>
      <c r="D438" s="244" t="s">
        <v>15</v>
      </c>
      <c r="E438" s="154" t="s">
        <v>1244</v>
      </c>
      <c r="F438" s="154" t="s">
        <v>1245</v>
      </c>
      <c r="G438" s="377" t="s">
        <v>4916</v>
      </c>
      <c r="H438" s="243">
        <v>1</v>
      </c>
      <c r="I438" s="229">
        <v>45754.58252314815</v>
      </c>
      <c r="J438" s="107">
        <v>3</v>
      </c>
      <c r="K438" s="159">
        <v>60000</v>
      </c>
      <c r="L438" s="107">
        <f>J438+1</f>
        <v>4</v>
      </c>
      <c r="M438" s="36">
        <f>K438*(L438/100)</f>
        <v>2400</v>
      </c>
    </row>
    <row r="439" spans="1:13" x14ac:dyDescent="0.35">
      <c r="A439" s="107">
        <v>1</v>
      </c>
      <c r="B439" s="107" t="s">
        <v>5866</v>
      </c>
      <c r="C439" t="s">
        <v>58</v>
      </c>
      <c r="D439" t="s">
        <v>15</v>
      </c>
      <c r="E439" t="s">
        <v>5832</v>
      </c>
      <c r="F439" t="s">
        <v>1245</v>
      </c>
      <c r="G439" t="s">
        <v>5867</v>
      </c>
      <c r="H439" s="107">
        <v>1</v>
      </c>
      <c r="I439" s="231">
        <v>45875.507650462961</v>
      </c>
      <c r="J439" s="107">
        <v>7</v>
      </c>
      <c r="K439" s="120">
        <v>30000</v>
      </c>
      <c r="L439" s="107">
        <f>J439*2+2</f>
        <v>16</v>
      </c>
      <c r="M439" s="36">
        <f>K439*(L439/100)</f>
        <v>4800</v>
      </c>
    </row>
    <row r="440" spans="1:13" x14ac:dyDescent="0.35">
      <c r="A440" s="107">
        <v>1</v>
      </c>
      <c r="B440" s="243" t="s">
        <v>3905</v>
      </c>
      <c r="C440" s="244" t="s">
        <v>58</v>
      </c>
      <c r="D440" s="244" t="s">
        <v>169</v>
      </c>
      <c r="E440" s="154" t="s">
        <v>1250</v>
      </c>
      <c r="F440" s="154" t="s">
        <v>1245</v>
      </c>
      <c r="G440" s="154" t="s">
        <v>3906</v>
      </c>
      <c r="H440" s="243">
        <v>1</v>
      </c>
      <c r="I440" s="229">
        <v>45631.507476851853</v>
      </c>
      <c r="J440" s="107">
        <v>6</v>
      </c>
      <c r="K440" s="159">
        <v>210000</v>
      </c>
      <c r="L440" s="107">
        <f>J440+1</f>
        <v>7</v>
      </c>
      <c r="M440" s="36">
        <f>K440*(L440/100)</f>
        <v>14700.000000000002</v>
      </c>
    </row>
    <row r="441" spans="1:13" x14ac:dyDescent="0.35">
      <c r="A441" s="107">
        <v>1</v>
      </c>
      <c r="B441" s="243" t="s">
        <v>4929</v>
      </c>
      <c r="C441" s="244" t="s">
        <v>58</v>
      </c>
      <c r="D441" s="244" t="s">
        <v>169</v>
      </c>
      <c r="E441" s="154" t="s">
        <v>1250</v>
      </c>
      <c r="F441" s="154" t="s">
        <v>1245</v>
      </c>
      <c r="G441" s="154" t="s">
        <v>3906</v>
      </c>
      <c r="H441" s="243">
        <v>2</v>
      </c>
      <c r="I441" s="229">
        <v>45749.563611111109</v>
      </c>
      <c r="J441" s="107">
        <v>5</v>
      </c>
      <c r="K441" s="159">
        <v>200000</v>
      </c>
      <c r="L441" s="107">
        <f>J441+1</f>
        <v>6</v>
      </c>
      <c r="M441" s="36">
        <f>K441*(L441/100)</f>
        <v>12000</v>
      </c>
    </row>
    <row r="442" spans="1:13" x14ac:dyDescent="0.35">
      <c r="A442" s="107">
        <v>1</v>
      </c>
      <c r="B442" s="107" t="s">
        <v>5766</v>
      </c>
      <c r="C442" t="s">
        <v>58</v>
      </c>
      <c r="D442" t="s">
        <v>169</v>
      </c>
      <c r="E442" t="s">
        <v>1250</v>
      </c>
      <c r="F442" t="s">
        <v>1245</v>
      </c>
      <c r="G442" t="s">
        <v>3906</v>
      </c>
      <c r="H442" s="107">
        <v>3</v>
      </c>
      <c r="I442" s="231">
        <v>45850.679328703707</v>
      </c>
      <c r="J442" s="107">
        <v>6</v>
      </c>
      <c r="K442" s="120">
        <v>200000</v>
      </c>
      <c r="L442" s="107">
        <f>J442+1</f>
        <v>7</v>
      </c>
      <c r="M442" s="36">
        <f>K442*(L442/100)</f>
        <v>14000.000000000002</v>
      </c>
    </row>
    <row r="443" spans="1:13" x14ac:dyDescent="0.35">
      <c r="A443" s="107">
        <v>1</v>
      </c>
      <c r="B443" s="237">
        <v>880000563</v>
      </c>
      <c r="C443" s="141" t="s">
        <v>58</v>
      </c>
      <c r="D443" s="141" t="s">
        <v>15</v>
      </c>
      <c r="E443" s="139" t="s">
        <v>1244</v>
      </c>
      <c r="F443" s="139" t="s">
        <v>1248</v>
      </c>
      <c r="G443" s="139" t="s">
        <v>1287</v>
      </c>
      <c r="H443" s="237">
        <v>3</v>
      </c>
      <c r="I443" s="229">
        <v>45230.383449074099</v>
      </c>
      <c r="J443" s="107">
        <v>10</v>
      </c>
      <c r="K443" s="238">
        <v>105000</v>
      </c>
      <c r="L443" s="107">
        <f>J443+1</f>
        <v>11</v>
      </c>
      <c r="M443" s="36">
        <f>K443*(L443/100)</f>
        <v>11550</v>
      </c>
    </row>
    <row r="444" spans="1:13" x14ac:dyDescent="0.35">
      <c r="A444" s="107">
        <v>1</v>
      </c>
      <c r="B444" s="107" t="s">
        <v>2087</v>
      </c>
      <c r="C444" s="98" t="s">
        <v>58</v>
      </c>
      <c r="D444" s="98" t="s">
        <v>15</v>
      </c>
      <c r="E444" t="s">
        <v>1244</v>
      </c>
      <c r="F444" t="s">
        <v>1248</v>
      </c>
      <c r="G444" t="s">
        <v>1287</v>
      </c>
      <c r="H444" s="107">
        <v>4</v>
      </c>
      <c r="I444" s="229">
        <v>45379.814016203702</v>
      </c>
      <c r="J444" s="107">
        <v>10</v>
      </c>
      <c r="K444" s="159">
        <v>105000</v>
      </c>
      <c r="L444" s="107">
        <f>J444+1</f>
        <v>11</v>
      </c>
      <c r="M444" s="36">
        <f>K444*(L444/100)</f>
        <v>11550</v>
      </c>
    </row>
    <row r="445" spans="1:13" x14ac:dyDescent="0.35">
      <c r="A445" s="107">
        <v>1</v>
      </c>
      <c r="B445" s="107" t="s">
        <v>4430</v>
      </c>
      <c r="C445" s="98" t="s">
        <v>58</v>
      </c>
      <c r="D445" s="98" t="s">
        <v>52</v>
      </c>
      <c r="E445" s="154" t="s">
        <v>1250</v>
      </c>
      <c r="F445" t="s">
        <v>1248</v>
      </c>
      <c r="G445" t="s">
        <v>1287</v>
      </c>
      <c r="H445" s="107">
        <v>6</v>
      </c>
      <c r="I445" s="229">
        <v>45730.526030092595</v>
      </c>
      <c r="J445" s="107">
        <v>12</v>
      </c>
      <c r="K445" s="247">
        <v>100000</v>
      </c>
      <c r="L445" s="107">
        <f>J445+1</f>
        <v>13</v>
      </c>
      <c r="M445" s="36">
        <f>K445*(L445/100)</f>
        <v>13000</v>
      </c>
    </row>
    <row r="446" spans="1:13" x14ac:dyDescent="0.35">
      <c r="A446" s="107">
        <v>1</v>
      </c>
      <c r="B446" s="107">
        <v>880000311</v>
      </c>
      <c r="C446" s="98" t="s">
        <v>58</v>
      </c>
      <c r="D446" s="98" t="s">
        <v>15</v>
      </c>
      <c r="E446" t="s">
        <v>16</v>
      </c>
      <c r="G446" t="s">
        <v>1287</v>
      </c>
      <c r="H446" s="107">
        <v>2</v>
      </c>
      <c r="I446" s="229">
        <v>45069.452789351853</v>
      </c>
      <c r="J446" s="107">
        <v>10</v>
      </c>
      <c r="K446" s="162">
        <v>105000</v>
      </c>
      <c r="L446" s="107">
        <f>J446+1</f>
        <v>11</v>
      </c>
      <c r="M446" s="36">
        <f>K446*(L446/100)</f>
        <v>11550</v>
      </c>
    </row>
    <row r="447" spans="1:13" x14ac:dyDescent="0.35">
      <c r="A447" s="107">
        <v>1</v>
      </c>
      <c r="B447" s="107">
        <v>880000117</v>
      </c>
      <c r="C447" s="98" t="s">
        <v>58</v>
      </c>
      <c r="D447" s="98" t="s">
        <v>52</v>
      </c>
      <c r="E447" t="s">
        <v>53</v>
      </c>
      <c r="G447" t="s">
        <v>1287</v>
      </c>
      <c r="H447" s="129">
        <v>1</v>
      </c>
      <c r="I447" s="229">
        <v>44943</v>
      </c>
      <c r="J447" s="107">
        <v>8</v>
      </c>
      <c r="K447" s="159">
        <v>63000</v>
      </c>
      <c r="L447" s="107">
        <f>J447+1</f>
        <v>9</v>
      </c>
      <c r="M447" s="36">
        <f>K447*(L447/100)</f>
        <v>5670</v>
      </c>
    </row>
    <row r="448" spans="1:13" x14ac:dyDescent="0.35">
      <c r="A448" s="107">
        <v>1</v>
      </c>
      <c r="B448" s="243" t="s">
        <v>3287</v>
      </c>
      <c r="C448" s="244" t="s">
        <v>58</v>
      </c>
      <c r="D448" s="244" t="s">
        <v>15</v>
      </c>
      <c r="E448" s="154" t="s">
        <v>1244</v>
      </c>
      <c r="F448" s="154" t="s">
        <v>1248</v>
      </c>
      <c r="G448" t="s">
        <v>1287</v>
      </c>
      <c r="H448" s="243">
        <v>5</v>
      </c>
      <c r="I448" s="229">
        <v>45584.555034722223</v>
      </c>
      <c r="J448" s="107">
        <v>10</v>
      </c>
      <c r="K448" s="159">
        <v>105000</v>
      </c>
      <c r="L448" s="107">
        <f>J448+1</f>
        <v>11</v>
      </c>
      <c r="M448" s="36">
        <f>K448*(L448/100)</f>
        <v>11550</v>
      </c>
    </row>
    <row r="449" spans="1:13" x14ac:dyDescent="0.35">
      <c r="A449" s="107">
        <v>1</v>
      </c>
      <c r="B449" s="107">
        <v>880000161</v>
      </c>
      <c r="C449" s="98" t="s">
        <v>58</v>
      </c>
      <c r="D449" s="98" t="s">
        <v>52</v>
      </c>
      <c r="E449" s="131" t="s">
        <v>53</v>
      </c>
      <c r="G449" t="s">
        <v>690</v>
      </c>
      <c r="H449" s="132">
        <v>1</v>
      </c>
      <c r="I449" s="229">
        <v>44986.55300925926</v>
      </c>
      <c r="J449" s="107">
        <v>12</v>
      </c>
      <c r="K449" s="159">
        <v>315000</v>
      </c>
      <c r="L449" s="107">
        <f>J449+1</f>
        <v>13</v>
      </c>
      <c r="M449" s="36">
        <f>K449*(L449/100)</f>
        <v>40950</v>
      </c>
    </row>
    <row r="450" spans="1:13" x14ac:dyDescent="0.35">
      <c r="A450" s="107">
        <v>1</v>
      </c>
      <c r="B450" s="243" t="s">
        <v>4016</v>
      </c>
      <c r="C450" s="244" t="s">
        <v>58</v>
      </c>
      <c r="D450" s="244" t="s">
        <v>15</v>
      </c>
      <c r="E450" s="154" t="s">
        <v>1244</v>
      </c>
      <c r="F450" s="154" t="s">
        <v>1245</v>
      </c>
      <c r="G450" s="377" t="s">
        <v>690</v>
      </c>
      <c r="H450" s="243">
        <v>4</v>
      </c>
      <c r="I450" s="229">
        <v>45674.684872685182</v>
      </c>
      <c r="J450" s="107">
        <v>12</v>
      </c>
      <c r="K450" s="159">
        <v>200000</v>
      </c>
      <c r="L450" s="107">
        <f>J450+1</f>
        <v>13</v>
      </c>
      <c r="M450" s="36">
        <f>K450*(L450/100)</f>
        <v>26000</v>
      </c>
    </row>
    <row r="451" spans="1:13" x14ac:dyDescent="0.35">
      <c r="A451" s="107">
        <v>1</v>
      </c>
      <c r="B451" s="107" t="s">
        <v>5768</v>
      </c>
      <c r="C451" t="s">
        <v>58</v>
      </c>
      <c r="D451" t="s">
        <v>15</v>
      </c>
      <c r="E451" t="s">
        <v>1244</v>
      </c>
      <c r="F451" t="s">
        <v>1245</v>
      </c>
      <c r="G451" t="s">
        <v>5769</v>
      </c>
      <c r="H451" s="107">
        <v>6</v>
      </c>
      <c r="I451" s="231">
        <v>45847</v>
      </c>
      <c r="J451" s="107">
        <v>13</v>
      </c>
      <c r="K451" s="120">
        <v>250000</v>
      </c>
      <c r="L451" s="107">
        <f>J451+1</f>
        <v>14</v>
      </c>
      <c r="M451" s="36">
        <f>K451*(L451/100)</f>
        <v>35000</v>
      </c>
    </row>
    <row r="452" spans="1:13" x14ac:dyDescent="0.35">
      <c r="A452" s="107">
        <v>1</v>
      </c>
      <c r="B452" s="234">
        <v>880000453</v>
      </c>
      <c r="C452" s="235" t="s">
        <v>58</v>
      </c>
      <c r="D452" s="235" t="s">
        <v>15</v>
      </c>
      <c r="E452" s="133" t="s">
        <v>16</v>
      </c>
      <c r="G452" s="381" t="s">
        <v>1137</v>
      </c>
      <c r="H452" s="234">
        <v>2</v>
      </c>
      <c r="I452" s="229">
        <v>45146.567627314798</v>
      </c>
      <c r="J452" s="107">
        <v>12</v>
      </c>
      <c r="K452" s="236">
        <v>315000</v>
      </c>
      <c r="L452" s="107">
        <f>J452+1</f>
        <v>13</v>
      </c>
      <c r="M452" s="36">
        <f>K452*(L452/100)</f>
        <v>40950</v>
      </c>
    </row>
    <row r="453" spans="1:13" x14ac:dyDescent="0.35">
      <c r="A453" s="107">
        <v>1</v>
      </c>
      <c r="B453" s="107">
        <v>880000841</v>
      </c>
      <c r="C453" s="98" t="s">
        <v>58</v>
      </c>
      <c r="D453" s="98" t="s">
        <v>15</v>
      </c>
      <c r="E453" t="s">
        <v>1244</v>
      </c>
      <c r="F453" t="s">
        <v>1245</v>
      </c>
      <c r="G453" t="s">
        <v>1137</v>
      </c>
      <c r="H453" s="107">
        <v>3</v>
      </c>
      <c r="I453" s="229">
        <v>45390.650810185187</v>
      </c>
      <c r="J453" s="107">
        <v>12</v>
      </c>
      <c r="K453" s="159">
        <v>315000</v>
      </c>
      <c r="L453" s="107">
        <f>J453+1</f>
        <v>13</v>
      </c>
      <c r="M453" s="36">
        <f>K453*(L453/100)</f>
        <v>40950</v>
      </c>
    </row>
    <row r="454" spans="1:13" x14ac:dyDescent="0.35">
      <c r="A454" s="107">
        <v>1</v>
      </c>
      <c r="B454" s="107" t="s">
        <v>2026</v>
      </c>
      <c r="C454" s="98" t="s">
        <v>58</v>
      </c>
      <c r="D454" s="98" t="s">
        <v>52</v>
      </c>
      <c r="E454" t="s">
        <v>1250</v>
      </c>
      <c r="F454" t="s">
        <v>1248</v>
      </c>
      <c r="G454" s="378" t="s">
        <v>2027</v>
      </c>
      <c r="H454" s="107">
        <v>1</v>
      </c>
      <c r="I454" s="229">
        <v>45373</v>
      </c>
      <c r="J454" s="107">
        <v>6</v>
      </c>
      <c r="K454" s="159">
        <v>210000</v>
      </c>
      <c r="L454" s="107">
        <f>J454+1</f>
        <v>7</v>
      </c>
      <c r="M454" s="36">
        <f>K454*(L454/100)</f>
        <v>14700.000000000002</v>
      </c>
    </row>
    <row r="455" spans="1:13" x14ac:dyDescent="0.35">
      <c r="A455" s="107">
        <v>1</v>
      </c>
      <c r="B455" s="243" t="s">
        <v>2761</v>
      </c>
      <c r="C455" s="244" t="s">
        <v>58</v>
      </c>
      <c r="D455" s="244" t="s">
        <v>381</v>
      </c>
      <c r="E455" s="154" t="s">
        <v>1244</v>
      </c>
      <c r="F455" s="154" t="s">
        <v>1248</v>
      </c>
      <c r="G455" s="377" t="s">
        <v>2762</v>
      </c>
      <c r="H455" s="243">
        <v>2</v>
      </c>
      <c r="I455" s="229">
        <v>45506</v>
      </c>
      <c r="J455" s="107">
        <v>6</v>
      </c>
      <c r="K455" s="162">
        <v>210000</v>
      </c>
      <c r="L455" s="107">
        <f>J455+1</f>
        <v>7</v>
      </c>
      <c r="M455" s="36">
        <f>K455*(L455/100)</f>
        <v>14700.000000000002</v>
      </c>
    </row>
    <row r="456" spans="1:13" x14ac:dyDescent="0.35">
      <c r="A456" s="107">
        <v>1</v>
      </c>
      <c r="B456" s="243" t="s">
        <v>3988</v>
      </c>
      <c r="C456" s="244" t="s">
        <v>58</v>
      </c>
      <c r="D456" s="244" t="s">
        <v>15</v>
      </c>
      <c r="E456" s="154" t="s">
        <v>1244</v>
      </c>
      <c r="F456" s="154" t="s">
        <v>1248</v>
      </c>
      <c r="G456" s="154" t="s">
        <v>3989</v>
      </c>
      <c r="H456" s="243">
        <v>3</v>
      </c>
      <c r="I456" s="229">
        <v>45649.51457175926</v>
      </c>
      <c r="J456" s="107">
        <v>6</v>
      </c>
      <c r="K456" s="159">
        <v>210000</v>
      </c>
      <c r="L456" s="107">
        <f>J456+1</f>
        <v>7</v>
      </c>
      <c r="M456" s="36">
        <f>K456*(L456/100)</f>
        <v>14700.000000000002</v>
      </c>
    </row>
    <row r="457" spans="1:13" x14ac:dyDescent="0.35">
      <c r="A457" s="107">
        <v>1</v>
      </c>
      <c r="B457" s="107" t="s">
        <v>5526</v>
      </c>
      <c r="C457" t="s">
        <v>58</v>
      </c>
      <c r="D457" t="s">
        <v>162</v>
      </c>
      <c r="E457" t="s">
        <v>1250</v>
      </c>
      <c r="F457" t="s">
        <v>1248</v>
      </c>
      <c r="G457" t="s">
        <v>2762</v>
      </c>
      <c r="H457" s="107">
        <v>4</v>
      </c>
      <c r="I457" s="231">
        <v>45827</v>
      </c>
      <c r="J457" s="107">
        <v>12</v>
      </c>
      <c r="K457" s="120">
        <v>300000</v>
      </c>
      <c r="L457" s="107">
        <f>J457+1</f>
        <v>13</v>
      </c>
      <c r="M457" s="36">
        <f>K457*(L457/100)</f>
        <v>39000</v>
      </c>
    </row>
    <row r="458" spans="1:13" x14ac:dyDescent="0.35">
      <c r="A458" s="107">
        <v>1</v>
      </c>
      <c r="B458" s="107">
        <v>890000784</v>
      </c>
      <c r="C458" s="98" t="s">
        <v>58</v>
      </c>
      <c r="D458" s="98" t="s">
        <v>52</v>
      </c>
      <c r="E458" t="s">
        <v>1250</v>
      </c>
      <c r="F458" t="s">
        <v>1245</v>
      </c>
      <c r="G458" t="s">
        <v>2614</v>
      </c>
      <c r="H458" s="107">
        <v>2</v>
      </c>
      <c r="I458" s="229">
        <v>45483</v>
      </c>
      <c r="J458" s="107">
        <v>12</v>
      </c>
      <c r="K458" s="159">
        <v>157500</v>
      </c>
      <c r="L458" s="107">
        <f>J458+1</f>
        <v>13</v>
      </c>
      <c r="M458" s="36">
        <f>K458*(L458/100)</f>
        <v>20475</v>
      </c>
    </row>
    <row r="459" spans="1:13" x14ac:dyDescent="0.35">
      <c r="A459" s="107">
        <v>1</v>
      </c>
      <c r="B459" s="237" t="s">
        <v>1161</v>
      </c>
      <c r="C459" s="141" t="s">
        <v>58</v>
      </c>
      <c r="D459" s="141" t="s">
        <v>52</v>
      </c>
      <c r="E459" s="139" t="s">
        <v>53</v>
      </c>
      <c r="G459" s="139" t="s">
        <v>1162</v>
      </c>
      <c r="H459" s="237">
        <v>1</v>
      </c>
      <c r="I459" s="229">
        <v>45177.470138888901</v>
      </c>
      <c r="J459" s="107">
        <v>12</v>
      </c>
      <c r="K459" s="238">
        <v>157500</v>
      </c>
      <c r="L459" s="107">
        <f>J459+1</f>
        <v>13</v>
      </c>
      <c r="M459" s="36">
        <f>K459*(L459/100)</f>
        <v>20475</v>
      </c>
    </row>
    <row r="460" spans="1:13" x14ac:dyDescent="0.35">
      <c r="A460" s="107">
        <v>1</v>
      </c>
      <c r="B460" s="243" t="s">
        <v>4304</v>
      </c>
      <c r="C460" s="244" t="s">
        <v>58</v>
      </c>
      <c r="D460" s="244" t="s">
        <v>15</v>
      </c>
      <c r="E460" s="154" t="s">
        <v>1244</v>
      </c>
      <c r="F460" s="154" t="s">
        <v>1245</v>
      </c>
      <c r="G460" s="154" t="s">
        <v>4305</v>
      </c>
      <c r="H460" s="243">
        <v>3</v>
      </c>
      <c r="I460" s="229">
        <v>45710.48709490741</v>
      </c>
      <c r="J460" s="107">
        <v>12</v>
      </c>
      <c r="K460" s="159">
        <v>150000</v>
      </c>
      <c r="L460" s="107">
        <f>J460+1</f>
        <v>13</v>
      </c>
      <c r="M460" s="36">
        <f>K460*(L460/100)</f>
        <v>19500</v>
      </c>
    </row>
    <row r="461" spans="1:13" x14ac:dyDescent="0.35">
      <c r="A461" s="107">
        <v>1</v>
      </c>
      <c r="B461" s="243" t="s">
        <v>3216</v>
      </c>
      <c r="C461" s="244" t="s">
        <v>58</v>
      </c>
      <c r="D461" s="244" t="s">
        <v>52</v>
      </c>
      <c r="E461" s="154" t="s">
        <v>1250</v>
      </c>
      <c r="F461" s="154" t="s">
        <v>1248</v>
      </c>
      <c r="G461" s="377" t="s">
        <v>3217</v>
      </c>
      <c r="H461" s="243">
        <v>1</v>
      </c>
      <c r="I461" s="229">
        <v>45579.580092592594</v>
      </c>
      <c r="J461" s="107">
        <v>12</v>
      </c>
      <c r="K461" s="159">
        <v>210000</v>
      </c>
      <c r="L461" s="107">
        <f>J461+1</f>
        <v>13</v>
      </c>
      <c r="M461" s="36">
        <f>K461*(L461/100)</f>
        <v>27300</v>
      </c>
    </row>
    <row r="462" spans="1:13" x14ac:dyDescent="0.35">
      <c r="A462" s="107">
        <v>1</v>
      </c>
      <c r="B462" s="107" t="s">
        <v>5146</v>
      </c>
      <c r="C462" s="98" t="s">
        <v>58</v>
      </c>
      <c r="D462" s="98" t="s">
        <v>116</v>
      </c>
      <c r="E462" t="s">
        <v>1250</v>
      </c>
      <c r="F462" t="s">
        <v>1248</v>
      </c>
      <c r="G462" t="s">
        <v>5147</v>
      </c>
      <c r="H462" s="107">
        <v>2</v>
      </c>
      <c r="I462" s="229">
        <v>45783.610509259262</v>
      </c>
      <c r="J462" s="107">
        <v>12</v>
      </c>
      <c r="K462" s="159">
        <v>200000</v>
      </c>
      <c r="L462" s="107">
        <f>J462+1</f>
        <v>13</v>
      </c>
      <c r="M462" s="36">
        <f>K462*(L462/100)</f>
        <v>26000</v>
      </c>
    </row>
    <row r="463" spans="1:13" x14ac:dyDescent="0.35">
      <c r="A463" s="107">
        <v>1</v>
      </c>
      <c r="B463" s="107">
        <v>880000243</v>
      </c>
      <c r="C463" s="98" t="s">
        <v>58</v>
      </c>
      <c r="D463" s="98" t="s">
        <v>188</v>
      </c>
      <c r="E463" t="s">
        <v>16</v>
      </c>
      <c r="G463" s="378" t="s">
        <v>834</v>
      </c>
      <c r="H463" s="107">
        <v>1</v>
      </c>
      <c r="I463" s="229">
        <v>45031.366840277777</v>
      </c>
      <c r="J463" s="107">
        <v>12</v>
      </c>
      <c r="K463" s="159">
        <v>84000</v>
      </c>
      <c r="L463" s="107">
        <f>J463+1</f>
        <v>13</v>
      </c>
      <c r="M463" s="36">
        <f>K463*(L463/100)</f>
        <v>10920</v>
      </c>
    </row>
    <row r="464" spans="1:13" x14ac:dyDescent="0.35">
      <c r="A464" s="107">
        <v>1</v>
      </c>
      <c r="B464" s="107" t="s">
        <v>2472</v>
      </c>
      <c r="C464" s="98" t="s">
        <v>58</v>
      </c>
      <c r="D464" s="98" t="s">
        <v>15</v>
      </c>
      <c r="E464" t="s">
        <v>1244</v>
      </c>
      <c r="F464" t="s">
        <v>1248</v>
      </c>
      <c r="G464" s="378" t="s">
        <v>2473</v>
      </c>
      <c r="H464" s="107">
        <v>3</v>
      </c>
      <c r="I464" s="229">
        <v>45463.675381944442</v>
      </c>
      <c r="J464" s="107">
        <v>12</v>
      </c>
      <c r="K464" s="159">
        <v>73500</v>
      </c>
      <c r="L464" s="107">
        <f>J464+1</f>
        <v>13</v>
      </c>
      <c r="M464" s="36">
        <f>K464*(L464/100)</f>
        <v>9555</v>
      </c>
    </row>
    <row r="465" spans="1:13" x14ac:dyDescent="0.35">
      <c r="A465" s="107">
        <v>1</v>
      </c>
      <c r="B465" s="243" t="s">
        <v>4436</v>
      </c>
      <c r="C465" s="244" t="s">
        <v>58</v>
      </c>
      <c r="D465" s="244" t="s">
        <v>381</v>
      </c>
      <c r="E465" t="s">
        <v>1244</v>
      </c>
      <c r="F465" s="154" t="s">
        <v>1248</v>
      </c>
      <c r="G465" s="377" t="s">
        <v>2473</v>
      </c>
      <c r="H465" s="243">
        <v>4</v>
      </c>
      <c r="I465" s="229">
        <v>45731.54896990741</v>
      </c>
      <c r="J465" s="107">
        <v>12</v>
      </c>
      <c r="K465" s="247">
        <v>80000</v>
      </c>
      <c r="L465" s="107">
        <f>J465+1</f>
        <v>13</v>
      </c>
      <c r="M465" s="36">
        <f>K465*(L465/100)</f>
        <v>10400</v>
      </c>
    </row>
    <row r="466" spans="1:13" x14ac:dyDescent="0.35">
      <c r="A466" s="107">
        <v>1</v>
      </c>
      <c r="B466" s="237" t="s">
        <v>1424</v>
      </c>
      <c r="C466" s="141" t="s">
        <v>58</v>
      </c>
      <c r="D466" s="141" t="s">
        <v>15</v>
      </c>
      <c r="E466" s="139" t="s">
        <v>1244</v>
      </c>
      <c r="F466" s="144" t="s">
        <v>1248</v>
      </c>
      <c r="G466" s="379" t="s">
        <v>1425</v>
      </c>
      <c r="H466" s="237">
        <v>2</v>
      </c>
      <c r="I466" s="229">
        <v>45245.545844907399</v>
      </c>
      <c r="J466" s="107">
        <v>12</v>
      </c>
      <c r="K466" s="238">
        <v>84000</v>
      </c>
      <c r="L466" s="107">
        <f>J466+1</f>
        <v>13</v>
      </c>
      <c r="M466" s="36">
        <f>K466*(L466/100)</f>
        <v>10920</v>
      </c>
    </row>
    <row r="467" spans="1:13" x14ac:dyDescent="0.35">
      <c r="A467" s="107">
        <v>1</v>
      </c>
      <c r="B467" s="107">
        <v>890000608</v>
      </c>
      <c r="C467" s="98" t="s">
        <v>58</v>
      </c>
      <c r="D467" s="98" t="s">
        <v>15</v>
      </c>
      <c r="E467" t="s">
        <v>1244</v>
      </c>
      <c r="F467" t="s">
        <v>1245</v>
      </c>
      <c r="G467" t="s">
        <v>2115</v>
      </c>
      <c r="H467" s="107">
        <v>3</v>
      </c>
      <c r="I467" s="229">
        <v>45387.832337962966</v>
      </c>
      <c r="J467" s="107">
        <v>12</v>
      </c>
      <c r="K467" s="159">
        <v>105000</v>
      </c>
      <c r="L467" s="107">
        <f>J467+1</f>
        <v>13</v>
      </c>
      <c r="M467" s="36">
        <f>K467*(L467/100)</f>
        <v>13650</v>
      </c>
    </row>
    <row r="468" spans="1:13" x14ac:dyDescent="0.35">
      <c r="A468" s="107">
        <v>1</v>
      </c>
      <c r="B468" s="107">
        <v>880000241</v>
      </c>
      <c r="C468" s="98" t="s">
        <v>58</v>
      </c>
      <c r="D468" s="98" t="s">
        <v>15</v>
      </c>
      <c r="E468" t="s">
        <v>16</v>
      </c>
      <c r="G468" t="s">
        <v>735</v>
      </c>
      <c r="H468" s="107">
        <v>1</v>
      </c>
      <c r="I468" s="229">
        <v>45030.451967592591</v>
      </c>
      <c r="J468" s="107">
        <v>12</v>
      </c>
      <c r="K468" s="159">
        <v>105000</v>
      </c>
      <c r="L468" s="107">
        <f>J468+1</f>
        <v>13</v>
      </c>
      <c r="M468" s="36">
        <f>K468*(L468/100)</f>
        <v>13650</v>
      </c>
    </row>
    <row r="469" spans="1:13" x14ac:dyDescent="0.35">
      <c r="A469" s="107">
        <v>1</v>
      </c>
      <c r="B469" s="243" t="s">
        <v>3223</v>
      </c>
      <c r="C469" s="244" t="s">
        <v>58</v>
      </c>
      <c r="D469" s="244" t="s">
        <v>15</v>
      </c>
      <c r="E469" s="154" t="s">
        <v>1244</v>
      </c>
      <c r="F469" s="154" t="s">
        <v>1245</v>
      </c>
      <c r="G469" s="154" t="s">
        <v>3224</v>
      </c>
      <c r="H469" s="243">
        <v>4</v>
      </c>
      <c r="I469" s="229">
        <v>45580.641342592593</v>
      </c>
      <c r="J469" s="107">
        <v>12</v>
      </c>
      <c r="K469" s="159">
        <v>105000</v>
      </c>
      <c r="L469" s="107">
        <f>J469+1</f>
        <v>13</v>
      </c>
      <c r="M469" s="36">
        <f>K469*(L469/100)</f>
        <v>13650</v>
      </c>
    </row>
    <row r="470" spans="1:13" x14ac:dyDescent="0.35">
      <c r="A470" s="107">
        <v>1</v>
      </c>
      <c r="B470" s="237" t="s">
        <v>1179</v>
      </c>
      <c r="C470" s="141" t="s">
        <v>58</v>
      </c>
      <c r="D470" s="141" t="s">
        <v>15</v>
      </c>
      <c r="E470" s="139" t="s">
        <v>16</v>
      </c>
      <c r="G470" s="139" t="s">
        <v>1180</v>
      </c>
      <c r="H470" s="237">
        <v>2</v>
      </c>
      <c r="I470" s="229">
        <v>45196.429039351897</v>
      </c>
      <c r="J470" s="107">
        <v>12</v>
      </c>
      <c r="K470" s="238">
        <v>105000</v>
      </c>
      <c r="L470" s="107">
        <f>J470+1</f>
        <v>13</v>
      </c>
      <c r="M470" s="36">
        <f>K470*(L470/100)</f>
        <v>13650</v>
      </c>
    </row>
    <row r="471" spans="1:13" x14ac:dyDescent="0.35">
      <c r="A471" s="107">
        <v>1</v>
      </c>
      <c r="B471" s="107" t="s">
        <v>5860</v>
      </c>
      <c r="C471" t="s">
        <v>58</v>
      </c>
      <c r="D471" t="s">
        <v>52</v>
      </c>
      <c r="E471" t="s">
        <v>5832</v>
      </c>
      <c r="F471" t="s">
        <v>1245</v>
      </c>
      <c r="G471" t="s">
        <v>5861</v>
      </c>
      <c r="H471" s="107">
        <v>1</v>
      </c>
      <c r="I471" s="231">
        <v>45875</v>
      </c>
      <c r="J471" s="107">
        <v>6</v>
      </c>
      <c r="K471" s="120">
        <v>50000</v>
      </c>
      <c r="L471" s="107">
        <f>J471*2+2</f>
        <v>14</v>
      </c>
      <c r="M471" s="36">
        <f>K471*(L471/100)</f>
        <v>7000.0000000000009</v>
      </c>
    </row>
    <row r="472" spans="1:13" x14ac:dyDescent="0.35">
      <c r="A472" s="107">
        <v>1</v>
      </c>
      <c r="B472" s="107">
        <v>880001005</v>
      </c>
      <c r="C472" s="98" t="s">
        <v>58</v>
      </c>
      <c r="D472" s="98" t="s">
        <v>169</v>
      </c>
      <c r="E472" t="s">
        <v>1250</v>
      </c>
      <c r="F472" t="s">
        <v>1245</v>
      </c>
      <c r="G472" s="378" t="s">
        <v>2594</v>
      </c>
      <c r="H472" s="107">
        <v>4</v>
      </c>
      <c r="I472" s="229">
        <v>45478</v>
      </c>
      <c r="J472" s="107">
        <v>12</v>
      </c>
      <c r="K472" s="159">
        <v>210000</v>
      </c>
      <c r="L472" s="107">
        <f>J472+1</f>
        <v>13</v>
      </c>
      <c r="M472" s="36">
        <f>K472*(L472/100)</f>
        <v>27300</v>
      </c>
    </row>
    <row r="473" spans="1:13" x14ac:dyDescent="0.35">
      <c r="A473" s="107">
        <v>1</v>
      </c>
      <c r="B473" s="107">
        <v>880000276</v>
      </c>
      <c r="C473" s="98" t="s">
        <v>58</v>
      </c>
      <c r="D473" s="98" t="s">
        <v>15</v>
      </c>
      <c r="E473" t="s">
        <v>16</v>
      </c>
      <c r="G473" t="s">
        <v>731</v>
      </c>
      <c r="H473" s="107">
        <v>2</v>
      </c>
      <c r="I473" s="229">
        <v>45045.575023148151</v>
      </c>
      <c r="J473" s="107">
        <v>12</v>
      </c>
      <c r="K473" s="159">
        <v>189000</v>
      </c>
      <c r="L473" s="107">
        <f>J473+1</f>
        <v>13</v>
      </c>
      <c r="M473" s="36">
        <f>K473*(L473/100)</f>
        <v>24570</v>
      </c>
    </row>
    <row r="474" spans="1:13" x14ac:dyDescent="0.35">
      <c r="A474" s="107">
        <v>1</v>
      </c>
      <c r="B474" s="237" t="s">
        <v>1497</v>
      </c>
      <c r="C474" s="141" t="s">
        <v>58</v>
      </c>
      <c r="D474" s="141" t="s">
        <v>15</v>
      </c>
      <c r="E474" s="139" t="s">
        <v>1244</v>
      </c>
      <c r="F474" s="144" t="s">
        <v>1245</v>
      </c>
      <c r="G474" s="379" t="s">
        <v>731</v>
      </c>
      <c r="H474" s="237">
        <v>3</v>
      </c>
      <c r="I474" s="229">
        <v>45255</v>
      </c>
      <c r="J474" s="107">
        <v>12</v>
      </c>
      <c r="K474" s="238">
        <v>189000</v>
      </c>
      <c r="L474" s="107">
        <f>J474+1</f>
        <v>13</v>
      </c>
      <c r="M474" s="36">
        <f>K474*(L474/100)</f>
        <v>24570</v>
      </c>
    </row>
    <row r="475" spans="1:13" x14ac:dyDescent="0.35">
      <c r="A475" s="107">
        <v>1</v>
      </c>
      <c r="B475" s="243" t="s">
        <v>4024</v>
      </c>
      <c r="C475" s="244" t="s">
        <v>58</v>
      </c>
      <c r="D475" s="244" t="s">
        <v>15</v>
      </c>
      <c r="E475" s="154" t="s">
        <v>1244</v>
      </c>
      <c r="F475" s="154" t="s">
        <v>1245</v>
      </c>
      <c r="G475" s="154" t="s">
        <v>4025</v>
      </c>
      <c r="H475" s="243">
        <v>5</v>
      </c>
      <c r="I475" s="229">
        <v>45677.658090277779</v>
      </c>
      <c r="J475" s="107">
        <v>12</v>
      </c>
      <c r="K475" s="159">
        <v>200000</v>
      </c>
      <c r="L475" s="107">
        <f>J475+1</f>
        <v>13</v>
      </c>
      <c r="M475" s="36">
        <f>K475*(L475/100)</f>
        <v>26000</v>
      </c>
    </row>
    <row r="476" spans="1:13" x14ac:dyDescent="0.35">
      <c r="A476" s="107">
        <v>1</v>
      </c>
      <c r="B476" s="107" t="s">
        <v>5969</v>
      </c>
      <c r="C476" t="s">
        <v>58</v>
      </c>
      <c r="D476" t="s">
        <v>15</v>
      </c>
      <c r="E476" t="s">
        <v>5832</v>
      </c>
      <c r="F476" t="s">
        <v>1245</v>
      </c>
      <c r="G476" t="s">
        <v>4025</v>
      </c>
      <c r="H476" s="107">
        <v>6</v>
      </c>
      <c r="I476" s="231">
        <v>45885.627800925926</v>
      </c>
      <c r="J476" s="107">
        <v>12</v>
      </c>
      <c r="K476" s="120">
        <v>200000</v>
      </c>
      <c r="L476" s="107">
        <f>J476*2+2</f>
        <v>26</v>
      </c>
      <c r="M476" s="36">
        <f>K476*(L476/100)</f>
        <v>52000</v>
      </c>
    </row>
    <row r="477" spans="1:13" x14ac:dyDescent="0.35">
      <c r="A477" s="107">
        <v>1</v>
      </c>
      <c r="B477" s="243" t="s">
        <v>3173</v>
      </c>
      <c r="C477" s="244" t="s">
        <v>58</v>
      </c>
      <c r="D477" s="244" t="s">
        <v>52</v>
      </c>
      <c r="E477" s="154" t="s">
        <v>1250</v>
      </c>
      <c r="F477" s="154" t="s">
        <v>1245</v>
      </c>
      <c r="G477" s="154" t="s">
        <v>3174</v>
      </c>
      <c r="H477" s="243">
        <v>3</v>
      </c>
      <c r="I477" s="229">
        <v>45569</v>
      </c>
      <c r="J477" s="107">
        <v>12</v>
      </c>
      <c r="K477" s="159">
        <v>136500</v>
      </c>
      <c r="L477" s="107">
        <f>J477+1</f>
        <v>13</v>
      </c>
      <c r="M477" s="36">
        <f>K477*(L477/100)</f>
        <v>17745</v>
      </c>
    </row>
    <row r="478" spans="1:13" x14ac:dyDescent="0.35">
      <c r="A478" s="107">
        <v>1</v>
      </c>
      <c r="B478" s="107">
        <v>880000174</v>
      </c>
      <c r="C478" s="98" t="s">
        <v>58</v>
      </c>
      <c r="D478" s="98" t="s">
        <v>204</v>
      </c>
      <c r="E478" s="131" t="s">
        <v>53</v>
      </c>
      <c r="G478" t="s">
        <v>694</v>
      </c>
      <c r="H478" s="132">
        <v>1</v>
      </c>
      <c r="I478" s="229">
        <v>44996.493437500001</v>
      </c>
      <c r="J478" s="107">
        <v>6</v>
      </c>
      <c r="K478" s="159">
        <v>210000</v>
      </c>
      <c r="L478" s="107">
        <f>J478+1</f>
        <v>7</v>
      </c>
      <c r="M478" s="36">
        <f>K478*(L478/100)</f>
        <v>14700.000000000002</v>
      </c>
    </row>
    <row r="479" spans="1:13" x14ac:dyDescent="0.35">
      <c r="A479" s="107">
        <v>1</v>
      </c>
      <c r="B479" s="107" t="s">
        <v>2255</v>
      </c>
      <c r="C479" s="98" t="s">
        <v>58</v>
      </c>
      <c r="D479" s="98" t="s">
        <v>52</v>
      </c>
      <c r="E479" t="s">
        <v>1250</v>
      </c>
      <c r="F479" t="s">
        <v>1245</v>
      </c>
      <c r="G479" t="s">
        <v>2256</v>
      </c>
      <c r="H479" s="107">
        <v>2</v>
      </c>
      <c r="I479" s="229">
        <v>45432.736006944448</v>
      </c>
      <c r="J479" s="107">
        <v>8</v>
      </c>
      <c r="K479" s="159">
        <v>136500</v>
      </c>
      <c r="L479" s="107">
        <f>J479+1</f>
        <v>9</v>
      </c>
      <c r="M479" s="36">
        <f>K479*(L479/100)</f>
        <v>12285</v>
      </c>
    </row>
    <row r="480" spans="1:13" x14ac:dyDescent="0.35">
      <c r="A480" s="107">
        <v>1</v>
      </c>
      <c r="B480" s="107">
        <v>880001021</v>
      </c>
      <c r="C480" s="98" t="s">
        <v>58</v>
      </c>
      <c r="D480" s="98" t="s">
        <v>15</v>
      </c>
      <c r="E480" t="s">
        <v>1244</v>
      </c>
      <c r="F480" t="s">
        <v>1248</v>
      </c>
      <c r="G480" t="s">
        <v>2621</v>
      </c>
      <c r="H480" s="107">
        <v>1</v>
      </c>
      <c r="I480" s="229">
        <v>45484</v>
      </c>
      <c r="J480" s="107">
        <v>6</v>
      </c>
      <c r="K480" s="159">
        <v>36750</v>
      </c>
      <c r="L480" s="107">
        <f>J480+1</f>
        <v>7</v>
      </c>
      <c r="M480" s="36">
        <f>K480*(L480/100)</f>
        <v>2572.5000000000005</v>
      </c>
    </row>
    <row r="481" spans="1:13" x14ac:dyDescent="0.35">
      <c r="A481" s="107">
        <v>1</v>
      </c>
      <c r="B481" s="243" t="s">
        <v>3655</v>
      </c>
      <c r="C481" s="244" t="s">
        <v>58</v>
      </c>
      <c r="D481" s="244" t="s">
        <v>15</v>
      </c>
      <c r="E481" s="154" t="s">
        <v>1244</v>
      </c>
      <c r="F481" s="154" t="s">
        <v>1248</v>
      </c>
      <c r="G481" s="154" t="s">
        <v>2621</v>
      </c>
      <c r="H481" s="243">
        <v>2</v>
      </c>
      <c r="I481" s="229">
        <v>45611.731851851851</v>
      </c>
      <c r="J481" s="107">
        <v>6</v>
      </c>
      <c r="K481" s="159">
        <v>36750</v>
      </c>
      <c r="L481" s="107">
        <f>J481+1</f>
        <v>7</v>
      </c>
      <c r="M481" s="36">
        <f>K481*(L481/100)</f>
        <v>2572.5000000000005</v>
      </c>
    </row>
    <row r="482" spans="1:13" x14ac:dyDescent="0.35">
      <c r="A482" s="107">
        <v>1</v>
      </c>
      <c r="B482" s="243" t="s">
        <v>4299</v>
      </c>
      <c r="C482" s="244" t="s">
        <v>58</v>
      </c>
      <c r="D482" s="244" t="s">
        <v>15</v>
      </c>
      <c r="E482" s="154" t="s">
        <v>1244</v>
      </c>
      <c r="F482" s="154" t="s">
        <v>1248</v>
      </c>
      <c r="G482" s="154" t="s">
        <v>2621</v>
      </c>
      <c r="H482" s="243">
        <v>3</v>
      </c>
      <c r="I482" s="229">
        <v>45694.592893518522</v>
      </c>
      <c r="J482" s="107">
        <v>7</v>
      </c>
      <c r="K482" s="159">
        <v>50000</v>
      </c>
      <c r="L482" s="107">
        <f>J482+1</f>
        <v>8</v>
      </c>
      <c r="M482" s="36">
        <f>K482*(L482/100)</f>
        <v>4000</v>
      </c>
    </row>
    <row r="483" spans="1:13" x14ac:dyDescent="0.35">
      <c r="A483" s="107">
        <v>1</v>
      </c>
      <c r="B483" s="107" t="s">
        <v>5448</v>
      </c>
      <c r="C483" t="s">
        <v>58</v>
      </c>
      <c r="D483" t="s">
        <v>15</v>
      </c>
      <c r="E483" t="s">
        <v>1244</v>
      </c>
      <c r="F483" t="s">
        <v>1248</v>
      </c>
      <c r="G483" t="s">
        <v>2621</v>
      </c>
      <c r="H483" s="107">
        <v>4</v>
      </c>
      <c r="I483" s="231">
        <v>45820.592094907406</v>
      </c>
      <c r="J483" s="107">
        <v>9</v>
      </c>
      <c r="K483" s="120">
        <v>50000</v>
      </c>
      <c r="L483" s="107">
        <f>J483+1</f>
        <v>10</v>
      </c>
      <c r="M483" s="36">
        <f>K483*(L483/100)</f>
        <v>5000</v>
      </c>
    </row>
    <row r="484" spans="1:13" x14ac:dyDescent="0.35">
      <c r="A484" s="107">
        <v>1</v>
      </c>
      <c r="B484" s="237">
        <v>880000565</v>
      </c>
      <c r="C484" s="141" t="s">
        <v>58</v>
      </c>
      <c r="D484" s="141" t="s">
        <v>15</v>
      </c>
      <c r="E484" s="139" t="s">
        <v>1244</v>
      </c>
      <c r="F484" s="139" t="s">
        <v>1245</v>
      </c>
      <c r="G484" t="s">
        <v>3040</v>
      </c>
      <c r="H484" s="237">
        <v>2</v>
      </c>
      <c r="I484" s="229">
        <v>45230.412453703699</v>
      </c>
      <c r="J484" s="107">
        <v>12</v>
      </c>
      <c r="K484" s="238">
        <v>157500</v>
      </c>
      <c r="L484" s="107">
        <f>J484+1</f>
        <v>13</v>
      </c>
      <c r="M484" s="36">
        <f>K484*(L484/100)</f>
        <v>20475</v>
      </c>
    </row>
    <row r="485" spans="1:13" x14ac:dyDescent="0.35">
      <c r="A485" s="107">
        <v>1</v>
      </c>
      <c r="B485" s="243" t="s">
        <v>3039</v>
      </c>
      <c r="C485" s="244" t="s">
        <v>58</v>
      </c>
      <c r="D485" s="244" t="s">
        <v>15</v>
      </c>
      <c r="E485" s="154" t="s">
        <v>1244</v>
      </c>
      <c r="F485" s="154" t="s">
        <v>1245</v>
      </c>
      <c r="G485" t="s">
        <v>3040</v>
      </c>
      <c r="H485" s="243">
        <v>3</v>
      </c>
      <c r="I485" s="229">
        <v>45545.594537037039</v>
      </c>
      <c r="J485" s="107">
        <v>12</v>
      </c>
      <c r="K485" s="162">
        <v>94500</v>
      </c>
      <c r="L485" s="107">
        <f>J485+1</f>
        <v>13</v>
      </c>
      <c r="M485" s="36">
        <f>K485*(L485/100)</f>
        <v>12285</v>
      </c>
    </row>
    <row r="486" spans="1:13" x14ac:dyDescent="0.35">
      <c r="A486" s="107">
        <v>1</v>
      </c>
      <c r="B486" s="243" t="s">
        <v>4352</v>
      </c>
      <c r="C486" s="244" t="s">
        <v>58</v>
      </c>
      <c r="D486" s="244" t="s">
        <v>15</v>
      </c>
      <c r="E486" s="154" t="s">
        <v>1244</v>
      </c>
      <c r="F486" s="154" t="s">
        <v>1245</v>
      </c>
      <c r="G486" t="s">
        <v>3040</v>
      </c>
      <c r="H486" s="243">
        <v>4</v>
      </c>
      <c r="I486" s="229">
        <v>45708.60460648148</v>
      </c>
      <c r="J486" s="107">
        <v>12</v>
      </c>
      <c r="K486" s="159">
        <v>100000</v>
      </c>
      <c r="L486" s="107">
        <f>J486+1</f>
        <v>13</v>
      </c>
      <c r="M486" s="36">
        <f>K486*(L486/100)</f>
        <v>13000</v>
      </c>
    </row>
    <row r="487" spans="1:13" x14ac:dyDescent="0.35">
      <c r="A487" s="107">
        <v>1</v>
      </c>
      <c r="B487" s="107">
        <v>880000252</v>
      </c>
      <c r="C487" s="98" t="s">
        <v>58</v>
      </c>
      <c r="D487" s="98" t="s">
        <v>15</v>
      </c>
      <c r="E487" t="s">
        <v>16</v>
      </c>
      <c r="G487" t="s">
        <v>3040</v>
      </c>
      <c r="H487" s="107">
        <v>1</v>
      </c>
      <c r="I487" s="229">
        <v>45034.591006944444</v>
      </c>
      <c r="J487" s="107">
        <v>12</v>
      </c>
      <c r="K487" s="159">
        <v>157500</v>
      </c>
      <c r="L487" s="107">
        <f>J487+1</f>
        <v>13</v>
      </c>
      <c r="M487" s="36">
        <f>K487*(L487/100)</f>
        <v>20475</v>
      </c>
    </row>
    <row r="488" spans="1:13" x14ac:dyDescent="0.35">
      <c r="A488" s="107">
        <v>1</v>
      </c>
      <c r="B488" s="107" t="s">
        <v>6025</v>
      </c>
      <c r="C488" t="s">
        <v>58</v>
      </c>
      <c r="D488" t="s">
        <v>15</v>
      </c>
      <c r="E488" t="s">
        <v>5832</v>
      </c>
      <c r="F488" t="s">
        <v>1245</v>
      </c>
      <c r="G488" t="s">
        <v>3040</v>
      </c>
      <c r="H488" s="107">
        <v>5</v>
      </c>
      <c r="I488" s="231">
        <v>45899.630300925928</v>
      </c>
      <c r="J488" s="107">
        <v>12</v>
      </c>
      <c r="K488" s="120">
        <v>100000</v>
      </c>
      <c r="L488" s="107">
        <f>J488*2+2</f>
        <v>26</v>
      </c>
      <c r="M488" s="36">
        <f>K488*(L488/100)</f>
        <v>26000</v>
      </c>
    </row>
    <row r="489" spans="1:13" x14ac:dyDescent="0.35">
      <c r="A489" s="107">
        <v>1</v>
      </c>
      <c r="B489" s="243" t="s">
        <v>4437</v>
      </c>
      <c r="C489" s="244" t="s">
        <v>58</v>
      </c>
      <c r="D489" s="244" t="s">
        <v>169</v>
      </c>
      <c r="E489" s="154" t="s">
        <v>1250</v>
      </c>
      <c r="F489" s="154" t="s">
        <v>1248</v>
      </c>
      <c r="G489" s="154" t="s">
        <v>4438</v>
      </c>
      <c r="H489" s="243">
        <v>2</v>
      </c>
      <c r="I489" s="229">
        <v>45731.546851851854</v>
      </c>
      <c r="J489" s="107">
        <v>8</v>
      </c>
      <c r="K489" s="247">
        <v>50000</v>
      </c>
      <c r="L489" s="107">
        <f>J489+1</f>
        <v>9</v>
      </c>
      <c r="M489" s="36">
        <f>K489*(L489/100)</f>
        <v>4500</v>
      </c>
    </row>
    <row r="490" spans="1:13" x14ac:dyDescent="0.35">
      <c r="A490" s="107">
        <v>1</v>
      </c>
      <c r="B490" s="107">
        <v>880001056</v>
      </c>
      <c r="C490" s="98" t="s">
        <v>58</v>
      </c>
      <c r="D490" s="98" t="s">
        <v>169</v>
      </c>
      <c r="E490" t="s">
        <v>1250</v>
      </c>
      <c r="F490" t="s">
        <v>1248</v>
      </c>
      <c r="G490" t="s">
        <v>2695</v>
      </c>
      <c r="H490" s="107">
        <v>1</v>
      </c>
      <c r="I490" s="229">
        <v>45498.538726851853</v>
      </c>
      <c r="J490" s="107">
        <v>8</v>
      </c>
      <c r="K490" s="159">
        <v>52500</v>
      </c>
      <c r="L490" s="107">
        <f>J490+1</f>
        <v>9</v>
      </c>
      <c r="M490" s="36">
        <f>K490*(L490/100)</f>
        <v>4725</v>
      </c>
    </row>
    <row r="491" spans="1:13" x14ac:dyDescent="0.35">
      <c r="A491" s="107">
        <v>1</v>
      </c>
      <c r="B491" s="243" t="s">
        <v>2889</v>
      </c>
      <c r="C491" s="244" t="s">
        <v>58</v>
      </c>
      <c r="D491" s="244" t="s">
        <v>15</v>
      </c>
      <c r="E491" s="154" t="s">
        <v>1244</v>
      </c>
      <c r="F491" s="154" t="s">
        <v>1248</v>
      </c>
      <c r="G491" s="154" t="s">
        <v>2890</v>
      </c>
      <c r="H491" s="243">
        <v>3</v>
      </c>
      <c r="I491" s="229">
        <v>45518</v>
      </c>
      <c r="J491" s="107">
        <v>12</v>
      </c>
      <c r="K491" s="162">
        <v>262500</v>
      </c>
      <c r="L491" s="107">
        <f>J491+1</f>
        <v>13</v>
      </c>
      <c r="M491" s="36">
        <f>K491*(L491/100)</f>
        <v>34125</v>
      </c>
    </row>
    <row r="492" spans="1:13" x14ac:dyDescent="0.35">
      <c r="A492" s="107">
        <v>1</v>
      </c>
      <c r="B492" s="107" t="s">
        <v>4565</v>
      </c>
      <c r="C492" s="98" t="s">
        <v>58</v>
      </c>
      <c r="D492" s="98" t="s">
        <v>381</v>
      </c>
      <c r="E492" t="s">
        <v>1244</v>
      </c>
      <c r="F492" t="s">
        <v>1248</v>
      </c>
      <c r="G492" t="s">
        <v>4566</v>
      </c>
      <c r="H492" s="107">
        <v>4</v>
      </c>
      <c r="I492" s="229">
        <v>45727.699814814812</v>
      </c>
      <c r="J492" s="107">
        <v>12</v>
      </c>
      <c r="K492" s="247">
        <v>250000</v>
      </c>
      <c r="L492" s="107">
        <f>J492+1</f>
        <v>13</v>
      </c>
      <c r="M492" s="36">
        <f>K492*(L492/100)</f>
        <v>32500</v>
      </c>
    </row>
    <row r="493" spans="1:13" x14ac:dyDescent="0.35">
      <c r="A493" s="107">
        <v>1</v>
      </c>
      <c r="B493" s="107">
        <v>880000261</v>
      </c>
      <c r="C493" s="98" t="s">
        <v>58</v>
      </c>
      <c r="D493" s="98" t="s">
        <v>106</v>
      </c>
      <c r="E493" t="s">
        <v>16</v>
      </c>
      <c r="G493" t="s">
        <v>111</v>
      </c>
      <c r="H493" s="107">
        <v>1</v>
      </c>
      <c r="I493" s="229">
        <v>45035.431631944448</v>
      </c>
      <c r="J493" s="107">
        <v>12</v>
      </c>
      <c r="K493" s="159">
        <v>262500</v>
      </c>
      <c r="L493" s="107">
        <f>J493+1</f>
        <v>13</v>
      </c>
      <c r="M493" s="36">
        <f>K493*(L493/100)</f>
        <v>34125</v>
      </c>
    </row>
    <row r="494" spans="1:13" x14ac:dyDescent="0.35">
      <c r="A494" s="107">
        <v>1</v>
      </c>
      <c r="B494" s="237" t="s">
        <v>1535</v>
      </c>
      <c r="C494" s="141" t="s">
        <v>58</v>
      </c>
      <c r="D494" s="141" t="s">
        <v>52</v>
      </c>
      <c r="E494" s="139" t="s">
        <v>1250</v>
      </c>
      <c r="F494" s="144" t="s">
        <v>1248</v>
      </c>
      <c r="G494" s="139" t="s">
        <v>111</v>
      </c>
      <c r="H494" s="237">
        <v>2</v>
      </c>
      <c r="I494" s="229">
        <v>45260</v>
      </c>
      <c r="J494" s="107">
        <v>12</v>
      </c>
      <c r="K494" s="238">
        <v>262500</v>
      </c>
      <c r="L494" s="107">
        <f>J494+1</f>
        <v>13</v>
      </c>
      <c r="M494" s="36">
        <f>K494*(L494/100)</f>
        <v>34125</v>
      </c>
    </row>
    <row r="495" spans="1:13" x14ac:dyDescent="0.35">
      <c r="A495" s="107">
        <v>1</v>
      </c>
      <c r="B495" s="237" t="s">
        <v>1370</v>
      </c>
      <c r="C495" s="141" t="s">
        <v>58</v>
      </c>
      <c r="D495" s="141" t="s">
        <v>15</v>
      </c>
      <c r="E495" s="139" t="s">
        <v>1244</v>
      </c>
      <c r="F495" s="144" t="s">
        <v>1245</v>
      </c>
      <c r="G495" s="139" t="s">
        <v>1371</v>
      </c>
      <c r="H495" s="237">
        <v>2</v>
      </c>
      <c r="I495" s="229">
        <v>45238</v>
      </c>
      <c r="J495" s="107">
        <v>12</v>
      </c>
      <c r="K495" s="238">
        <v>84000</v>
      </c>
      <c r="L495" s="107">
        <f>J495+1</f>
        <v>13</v>
      </c>
      <c r="M495" s="36">
        <f>K495*(L495/100)</f>
        <v>10920</v>
      </c>
    </row>
    <row r="496" spans="1:13" x14ac:dyDescent="0.35">
      <c r="A496" s="107">
        <v>1</v>
      </c>
      <c r="B496" s="107" t="s">
        <v>5117</v>
      </c>
      <c r="C496" s="98" t="s">
        <v>58</v>
      </c>
      <c r="D496" s="98" t="s">
        <v>15</v>
      </c>
      <c r="E496" t="s">
        <v>1244</v>
      </c>
      <c r="F496" t="s">
        <v>1245</v>
      </c>
      <c r="G496" t="s">
        <v>5118</v>
      </c>
      <c r="H496" s="107">
        <v>1</v>
      </c>
      <c r="I496" s="229">
        <v>45806.606180555558</v>
      </c>
      <c r="J496" s="107">
        <v>5</v>
      </c>
      <c r="K496" s="159">
        <v>20000</v>
      </c>
      <c r="L496" s="107">
        <f>J496+1</f>
        <v>6</v>
      </c>
      <c r="M496" s="36">
        <f>K496*(L496/100)</f>
        <v>1200</v>
      </c>
    </row>
    <row r="497" spans="1:13" x14ac:dyDescent="0.35">
      <c r="A497" s="107">
        <v>1</v>
      </c>
      <c r="B497" s="107" t="s">
        <v>5824</v>
      </c>
      <c r="C497" t="s">
        <v>58</v>
      </c>
      <c r="D497" t="s">
        <v>866</v>
      </c>
      <c r="E497" t="s">
        <v>1250</v>
      </c>
      <c r="F497" t="s">
        <v>1248</v>
      </c>
      <c r="G497" t="s">
        <v>5825</v>
      </c>
      <c r="H497" s="107">
        <v>1</v>
      </c>
      <c r="I497" s="231">
        <v>45848.74077546296</v>
      </c>
      <c r="J497" s="107">
        <v>12</v>
      </c>
      <c r="K497" s="120">
        <v>100000</v>
      </c>
      <c r="L497" s="107">
        <f>J497+1</f>
        <v>13</v>
      </c>
      <c r="M497" s="36">
        <f>K497*(L497/100)</f>
        <v>13000</v>
      </c>
    </row>
    <row r="498" spans="1:13" x14ac:dyDescent="0.35">
      <c r="A498" s="107">
        <v>1</v>
      </c>
      <c r="B498" s="107" t="s">
        <v>2425</v>
      </c>
      <c r="C498" s="98" t="s">
        <v>58</v>
      </c>
      <c r="D498" s="98" t="s">
        <v>15</v>
      </c>
      <c r="E498" t="s">
        <v>1244</v>
      </c>
      <c r="F498" t="s">
        <v>1248</v>
      </c>
      <c r="G498" t="s">
        <v>2426</v>
      </c>
      <c r="H498" s="107">
        <v>2</v>
      </c>
      <c r="I498" s="229">
        <v>45457.579328703701</v>
      </c>
      <c r="J498" s="107">
        <v>12</v>
      </c>
      <c r="K498" s="159">
        <v>105000</v>
      </c>
      <c r="L498" s="107">
        <f>J498+1</f>
        <v>13</v>
      </c>
      <c r="M498" s="36">
        <f>K498*(L498/100)</f>
        <v>13650</v>
      </c>
    </row>
    <row r="499" spans="1:13" x14ac:dyDescent="0.35">
      <c r="A499" s="107">
        <v>1</v>
      </c>
      <c r="B499" s="243" t="s">
        <v>3706</v>
      </c>
      <c r="C499" s="244" t="s">
        <v>58</v>
      </c>
      <c r="D499" s="244" t="s">
        <v>169</v>
      </c>
      <c r="E499" s="154" t="s">
        <v>1250</v>
      </c>
      <c r="F499" s="154" t="s">
        <v>1248</v>
      </c>
      <c r="G499" s="154" t="s">
        <v>2426</v>
      </c>
      <c r="H499" s="243">
        <v>3</v>
      </c>
      <c r="I499" s="229">
        <v>45616.487905092596</v>
      </c>
      <c r="J499" s="107">
        <v>12</v>
      </c>
      <c r="K499" s="159">
        <v>105000</v>
      </c>
      <c r="L499" s="107">
        <f>J499+1</f>
        <v>13</v>
      </c>
      <c r="M499" s="36">
        <f>K499*(L499/100)</f>
        <v>13650</v>
      </c>
    </row>
    <row r="500" spans="1:13" x14ac:dyDescent="0.35">
      <c r="A500" s="107">
        <v>1</v>
      </c>
      <c r="B500" s="107" t="s">
        <v>5826</v>
      </c>
      <c r="C500" t="s">
        <v>58</v>
      </c>
      <c r="D500" t="s">
        <v>116</v>
      </c>
      <c r="E500" t="s">
        <v>1250</v>
      </c>
      <c r="F500" t="s">
        <v>1248</v>
      </c>
      <c r="G500" t="s">
        <v>5827</v>
      </c>
      <c r="H500" s="107">
        <v>4</v>
      </c>
      <c r="I500" s="231">
        <v>45842</v>
      </c>
      <c r="J500" s="107">
        <v>12</v>
      </c>
      <c r="K500" s="120">
        <v>130000</v>
      </c>
      <c r="L500" s="107">
        <f>J500+1</f>
        <v>13</v>
      </c>
      <c r="M500" s="36">
        <f>K500*(L500/100)</f>
        <v>16900</v>
      </c>
    </row>
    <row r="501" spans="1:13" x14ac:dyDescent="0.35">
      <c r="A501" s="107">
        <v>1</v>
      </c>
      <c r="B501" s="237" t="s">
        <v>1349</v>
      </c>
      <c r="C501" s="141" t="s">
        <v>58</v>
      </c>
      <c r="D501" s="141" t="s">
        <v>15</v>
      </c>
      <c r="E501" s="139" t="s">
        <v>1244</v>
      </c>
      <c r="F501" s="144" t="s">
        <v>1245</v>
      </c>
      <c r="G501" s="139" t="s">
        <v>1350</v>
      </c>
      <c r="H501" s="237">
        <v>1</v>
      </c>
      <c r="I501" s="229">
        <v>45236.627268518503</v>
      </c>
      <c r="J501" s="107">
        <v>12</v>
      </c>
      <c r="K501" s="238">
        <v>105000</v>
      </c>
      <c r="L501" s="107">
        <f>J501+1</f>
        <v>13</v>
      </c>
      <c r="M501" s="36">
        <f>K501*(L501/100)</f>
        <v>13650</v>
      </c>
    </row>
    <row r="502" spans="1:13" x14ac:dyDescent="0.35">
      <c r="A502" s="107">
        <v>1</v>
      </c>
      <c r="B502" s="107">
        <v>880000266</v>
      </c>
      <c r="C502" s="98" t="s">
        <v>58</v>
      </c>
      <c r="D502" s="98" t="s">
        <v>52</v>
      </c>
      <c r="E502" t="s">
        <v>53</v>
      </c>
      <c r="G502" t="s">
        <v>780</v>
      </c>
      <c r="H502" s="107">
        <v>1</v>
      </c>
      <c r="I502" s="229">
        <v>45036.347951388889</v>
      </c>
      <c r="J502" s="107">
        <v>6</v>
      </c>
      <c r="K502" s="159">
        <v>52500</v>
      </c>
      <c r="L502" s="107">
        <f>J502+1</f>
        <v>7</v>
      </c>
      <c r="M502" s="36">
        <f>K502*(L502/100)</f>
        <v>3675.0000000000005</v>
      </c>
    </row>
    <row r="503" spans="1:13" x14ac:dyDescent="0.35">
      <c r="A503" s="107">
        <v>1</v>
      </c>
      <c r="B503" s="234">
        <v>880000445</v>
      </c>
      <c r="C503" s="235" t="s">
        <v>58</v>
      </c>
      <c r="D503" s="235" t="s">
        <v>15</v>
      </c>
      <c r="E503" s="133" t="s">
        <v>16</v>
      </c>
      <c r="G503" s="133" t="s">
        <v>780</v>
      </c>
      <c r="H503" s="234">
        <v>2</v>
      </c>
      <c r="I503" s="229">
        <v>45142.623043981497</v>
      </c>
      <c r="J503" s="107">
        <v>6</v>
      </c>
      <c r="K503" s="236">
        <v>52500</v>
      </c>
      <c r="L503" s="107">
        <f>J503+1</f>
        <v>7</v>
      </c>
      <c r="M503" s="36">
        <f>K503*(L503/100)</f>
        <v>3675.0000000000005</v>
      </c>
    </row>
    <row r="504" spans="1:13" x14ac:dyDescent="0.35">
      <c r="A504" s="107">
        <v>1</v>
      </c>
      <c r="B504" s="107" t="s">
        <v>2092</v>
      </c>
      <c r="C504" s="98" t="s">
        <v>58</v>
      </c>
      <c r="D504" s="98" t="s">
        <v>52</v>
      </c>
      <c r="E504" t="s">
        <v>1250</v>
      </c>
      <c r="F504" t="s">
        <v>1245</v>
      </c>
      <c r="G504" t="s">
        <v>780</v>
      </c>
      <c r="H504" s="107">
        <v>4</v>
      </c>
      <c r="I504" s="229">
        <v>45381</v>
      </c>
      <c r="J504" s="107">
        <v>6</v>
      </c>
      <c r="K504" s="159">
        <v>73500</v>
      </c>
      <c r="L504" s="107">
        <f>J504+1</f>
        <v>7</v>
      </c>
      <c r="M504" s="36">
        <f>K504*(L504/100)</f>
        <v>5145.0000000000009</v>
      </c>
    </row>
    <row r="505" spans="1:13" x14ac:dyDescent="0.35">
      <c r="A505" s="107">
        <v>1</v>
      </c>
      <c r="B505" s="237" t="s">
        <v>1615</v>
      </c>
      <c r="C505" s="141" t="s">
        <v>58</v>
      </c>
      <c r="D505" s="141" t="s">
        <v>15</v>
      </c>
      <c r="E505" s="139" t="s">
        <v>1244</v>
      </c>
      <c r="F505" s="139" t="s">
        <v>1245</v>
      </c>
      <c r="G505" s="139" t="s">
        <v>1616</v>
      </c>
      <c r="H505" s="237">
        <v>3</v>
      </c>
      <c r="I505" s="229">
        <v>45279.556817129604</v>
      </c>
      <c r="J505" s="107">
        <v>6</v>
      </c>
      <c r="K505" s="238">
        <v>73500</v>
      </c>
      <c r="L505" s="107">
        <f>J505+1</f>
        <v>7</v>
      </c>
      <c r="M505" s="36">
        <f>K505*(L505/100)</f>
        <v>5145.0000000000009</v>
      </c>
    </row>
    <row r="506" spans="1:13" x14ac:dyDescent="0.35">
      <c r="A506" s="107">
        <v>1</v>
      </c>
      <c r="B506" s="107" t="s">
        <v>1823</v>
      </c>
      <c r="C506" s="98" t="s">
        <v>146</v>
      </c>
      <c r="D506" s="98" t="s">
        <v>15</v>
      </c>
      <c r="E506" t="s">
        <v>1244</v>
      </c>
      <c r="F506" t="s">
        <v>1248</v>
      </c>
      <c r="G506" t="s">
        <v>1824</v>
      </c>
      <c r="H506" s="107">
        <v>1</v>
      </c>
      <c r="I506" s="229">
        <v>45351.734224537038</v>
      </c>
      <c r="J506" s="107">
        <v>6</v>
      </c>
      <c r="K506" s="159">
        <v>84000</v>
      </c>
      <c r="L506" s="107">
        <f>J506+1</f>
        <v>7</v>
      </c>
      <c r="M506" s="36">
        <f>K506*(L506/100)</f>
        <v>5880.0000000000009</v>
      </c>
    </row>
    <row r="507" spans="1:13" x14ac:dyDescent="0.35">
      <c r="A507" s="107">
        <v>1</v>
      </c>
      <c r="B507" s="107" t="s">
        <v>5460</v>
      </c>
      <c r="C507" t="s">
        <v>146</v>
      </c>
      <c r="D507" t="s">
        <v>15</v>
      </c>
      <c r="E507" t="s">
        <v>1244</v>
      </c>
      <c r="F507" t="s">
        <v>1245</v>
      </c>
      <c r="G507" t="s">
        <v>5461</v>
      </c>
      <c r="H507" s="107">
        <v>5</v>
      </c>
      <c r="I507" s="231">
        <v>45824.794189814813</v>
      </c>
      <c r="J507" s="107">
        <v>6</v>
      </c>
      <c r="K507" s="120">
        <v>70000</v>
      </c>
      <c r="L507" s="107">
        <f>J507+1</f>
        <v>7</v>
      </c>
      <c r="M507" s="36">
        <f>K507*(L507/100)</f>
        <v>4900.0000000000009</v>
      </c>
    </row>
    <row r="508" spans="1:13" x14ac:dyDescent="0.35">
      <c r="A508" s="107">
        <v>1</v>
      </c>
      <c r="B508" s="107">
        <v>880000104</v>
      </c>
      <c r="C508" s="98" t="s">
        <v>146</v>
      </c>
      <c r="D508" s="98" t="s">
        <v>15</v>
      </c>
      <c r="E508" t="s">
        <v>16</v>
      </c>
      <c r="F508" t="s">
        <v>1245</v>
      </c>
      <c r="G508" t="s">
        <v>488</v>
      </c>
      <c r="H508" s="129">
        <v>1</v>
      </c>
      <c r="I508" s="229">
        <v>44935.542731481481</v>
      </c>
      <c r="J508" s="107">
        <v>6</v>
      </c>
      <c r="K508" s="159">
        <v>105000</v>
      </c>
      <c r="L508" s="107">
        <f>J508+1</f>
        <v>7</v>
      </c>
      <c r="M508" s="36">
        <f>K508*(L508/100)</f>
        <v>7350.0000000000009</v>
      </c>
    </row>
    <row r="509" spans="1:13" x14ac:dyDescent="0.35">
      <c r="A509" s="107">
        <v>1</v>
      </c>
      <c r="B509" s="107">
        <v>880000248</v>
      </c>
      <c r="C509" s="98" t="s">
        <v>146</v>
      </c>
      <c r="D509" s="98" t="s">
        <v>15</v>
      </c>
      <c r="E509" t="s">
        <v>16</v>
      </c>
      <c r="F509" t="s">
        <v>1245</v>
      </c>
      <c r="G509" t="s">
        <v>488</v>
      </c>
      <c r="H509" s="107">
        <v>2</v>
      </c>
      <c r="I509" s="229">
        <v>45031.459178240744</v>
      </c>
      <c r="J509" s="107">
        <v>6</v>
      </c>
      <c r="K509" s="159">
        <v>105000</v>
      </c>
      <c r="L509" s="107">
        <f>J509+1</f>
        <v>7</v>
      </c>
      <c r="M509" s="36">
        <f>K509*(L509/100)</f>
        <v>7350.0000000000009</v>
      </c>
    </row>
    <row r="510" spans="1:13" x14ac:dyDescent="0.35">
      <c r="A510" s="107">
        <v>1</v>
      </c>
      <c r="B510" s="107">
        <v>880000845</v>
      </c>
      <c r="C510" s="98" t="s">
        <v>146</v>
      </c>
      <c r="D510" s="98" t="s">
        <v>15</v>
      </c>
      <c r="E510" t="s">
        <v>1244</v>
      </c>
      <c r="F510" t="s">
        <v>1245</v>
      </c>
      <c r="G510" t="s">
        <v>488</v>
      </c>
      <c r="H510" s="107">
        <v>3</v>
      </c>
      <c r="I510" s="229">
        <v>45391.7190162037</v>
      </c>
      <c r="J510" s="107">
        <v>6</v>
      </c>
      <c r="K510" s="159">
        <v>84000</v>
      </c>
      <c r="L510" s="107">
        <f>J510+1</f>
        <v>7</v>
      </c>
      <c r="M510" s="36">
        <f>K510*(L510/100)</f>
        <v>5880.0000000000009</v>
      </c>
    </row>
    <row r="511" spans="1:13" x14ac:dyDescent="0.35">
      <c r="A511" s="107">
        <v>1</v>
      </c>
      <c r="B511" s="243" t="s">
        <v>3604</v>
      </c>
      <c r="C511" s="244" t="s">
        <v>146</v>
      </c>
      <c r="D511" s="244" t="s">
        <v>381</v>
      </c>
      <c r="E511" s="154" t="s">
        <v>1244</v>
      </c>
      <c r="F511" s="154" t="s">
        <v>1245</v>
      </c>
      <c r="G511" s="154" t="s">
        <v>488</v>
      </c>
      <c r="H511" s="243">
        <v>4</v>
      </c>
      <c r="I511" s="229">
        <v>45609.62777777778</v>
      </c>
      <c r="J511" s="107">
        <v>6</v>
      </c>
      <c r="K511" s="159">
        <v>73500</v>
      </c>
      <c r="L511" s="107">
        <f>J511+1</f>
        <v>7</v>
      </c>
      <c r="M511" s="36">
        <f>K511*(L511/100)</f>
        <v>5145.0000000000009</v>
      </c>
    </row>
    <row r="512" spans="1:13" x14ac:dyDescent="0.35">
      <c r="A512" s="107">
        <v>1</v>
      </c>
      <c r="B512" s="107">
        <v>880000140</v>
      </c>
      <c r="C512" s="98" t="s">
        <v>146</v>
      </c>
      <c r="D512" s="98" t="s">
        <v>15</v>
      </c>
      <c r="E512" t="s">
        <v>16</v>
      </c>
      <c r="F512" s="139" t="s">
        <v>1248</v>
      </c>
      <c r="G512" t="s">
        <v>1909</v>
      </c>
      <c r="H512" s="129">
        <v>1</v>
      </c>
      <c r="I512" s="229">
        <v>44970.607939814814</v>
      </c>
      <c r="J512" s="107">
        <v>6</v>
      </c>
      <c r="K512" s="159">
        <v>210000</v>
      </c>
      <c r="L512" s="107">
        <f>J512+1</f>
        <v>7</v>
      </c>
      <c r="M512" s="36">
        <f>K512*(L512/100)</f>
        <v>14700.000000000002</v>
      </c>
    </row>
    <row r="513" spans="1:13" x14ac:dyDescent="0.35">
      <c r="A513" s="107">
        <v>1</v>
      </c>
      <c r="B513" s="107">
        <v>880000270</v>
      </c>
      <c r="C513" s="98" t="s">
        <v>146</v>
      </c>
      <c r="D513" s="98" t="s">
        <v>15</v>
      </c>
      <c r="E513" t="s">
        <v>16</v>
      </c>
      <c r="F513" s="139" t="s">
        <v>1248</v>
      </c>
      <c r="G513" t="s">
        <v>1909</v>
      </c>
      <c r="H513" s="107">
        <v>2</v>
      </c>
      <c r="I513" s="229">
        <v>45040.619826388887</v>
      </c>
      <c r="J513" s="107">
        <v>6</v>
      </c>
      <c r="K513" s="159">
        <v>210000</v>
      </c>
      <c r="L513" s="107">
        <f>J513+1</f>
        <v>7</v>
      </c>
      <c r="M513" s="36">
        <f>K513*(L513/100)</f>
        <v>14700.000000000002</v>
      </c>
    </row>
    <row r="514" spans="1:13" x14ac:dyDescent="0.35">
      <c r="A514" s="107">
        <v>1</v>
      </c>
      <c r="B514" s="234">
        <v>880000449</v>
      </c>
      <c r="C514" s="235" t="s">
        <v>146</v>
      </c>
      <c r="D514" s="235" t="s">
        <v>15</v>
      </c>
      <c r="E514" s="133" t="s">
        <v>16</v>
      </c>
      <c r="F514" s="139" t="s">
        <v>1248</v>
      </c>
      <c r="G514" t="s">
        <v>1909</v>
      </c>
      <c r="H514" s="234">
        <v>3</v>
      </c>
      <c r="I514" s="229">
        <v>45145.5398263889</v>
      </c>
      <c r="J514" s="107">
        <v>6</v>
      </c>
      <c r="K514" s="236">
        <v>210000</v>
      </c>
      <c r="L514" s="107">
        <f>J514+1</f>
        <v>7</v>
      </c>
      <c r="M514" s="36">
        <f>K514*(L514/100)</f>
        <v>14700.000000000002</v>
      </c>
    </row>
    <row r="515" spans="1:13" x14ac:dyDescent="0.35">
      <c r="A515" s="107">
        <v>1</v>
      </c>
      <c r="B515" s="237">
        <v>880000554</v>
      </c>
      <c r="C515" s="141" t="s">
        <v>146</v>
      </c>
      <c r="D515" s="141" t="s">
        <v>15</v>
      </c>
      <c r="E515" s="139" t="s">
        <v>1244</v>
      </c>
      <c r="F515" s="139" t="s">
        <v>1248</v>
      </c>
      <c r="G515" t="s">
        <v>1909</v>
      </c>
      <c r="H515" s="237">
        <v>4</v>
      </c>
      <c r="I515" s="229">
        <v>45229</v>
      </c>
      <c r="J515" s="107">
        <v>7</v>
      </c>
      <c r="K515" s="238">
        <v>231000</v>
      </c>
      <c r="L515" s="107">
        <f>J515+1</f>
        <v>8</v>
      </c>
      <c r="M515" s="36">
        <f>K515*(L515/100)</f>
        <v>18480</v>
      </c>
    </row>
    <row r="516" spans="1:13" x14ac:dyDescent="0.35">
      <c r="A516" s="107">
        <v>1</v>
      </c>
      <c r="B516" s="107" t="s">
        <v>1908</v>
      </c>
      <c r="C516" s="98" t="s">
        <v>146</v>
      </c>
      <c r="D516" s="98" t="s">
        <v>15</v>
      </c>
      <c r="E516" t="s">
        <v>1244</v>
      </c>
      <c r="F516" s="139" t="s">
        <v>1248</v>
      </c>
      <c r="G516" t="s">
        <v>1909</v>
      </c>
      <c r="H516" s="107">
        <v>5</v>
      </c>
      <c r="I516" s="229">
        <v>45352</v>
      </c>
      <c r="J516" s="107">
        <v>7</v>
      </c>
      <c r="K516" s="159">
        <v>231000</v>
      </c>
      <c r="L516" s="107">
        <f>J516+1</f>
        <v>8</v>
      </c>
      <c r="M516" s="36">
        <f>K516*(L516/100)</f>
        <v>18480</v>
      </c>
    </row>
    <row r="517" spans="1:13" x14ac:dyDescent="0.35">
      <c r="A517" s="107">
        <v>1</v>
      </c>
      <c r="B517" s="107">
        <v>880000403</v>
      </c>
      <c r="C517" s="98" t="s">
        <v>146</v>
      </c>
      <c r="D517" s="98" t="s">
        <v>15</v>
      </c>
      <c r="E517" t="s">
        <v>16</v>
      </c>
      <c r="F517" s="154" t="s">
        <v>1245</v>
      </c>
      <c r="G517" s="154" t="s">
        <v>4592</v>
      </c>
      <c r="H517" s="107">
        <v>3</v>
      </c>
      <c r="I517" s="229">
        <v>45126.509398148148</v>
      </c>
      <c r="J517" s="107">
        <v>6</v>
      </c>
      <c r="K517" s="159">
        <v>189000</v>
      </c>
      <c r="L517" s="107">
        <f>J517+1</f>
        <v>7</v>
      </c>
      <c r="M517" s="36">
        <f>K517*(L517/100)</f>
        <v>13230.000000000002</v>
      </c>
    </row>
    <row r="518" spans="1:13" x14ac:dyDescent="0.35">
      <c r="A518" s="107">
        <v>1</v>
      </c>
      <c r="B518" s="237">
        <v>880000568</v>
      </c>
      <c r="C518" s="141" t="s">
        <v>146</v>
      </c>
      <c r="D518" s="141" t="s">
        <v>15</v>
      </c>
      <c r="E518" s="139" t="s">
        <v>1244</v>
      </c>
      <c r="F518" s="154" t="s">
        <v>1245</v>
      </c>
      <c r="G518" s="154" t="s">
        <v>4592</v>
      </c>
      <c r="H518" s="237">
        <v>4</v>
      </c>
      <c r="I518" s="229">
        <v>45230.598263888904</v>
      </c>
      <c r="J518" s="107">
        <v>10</v>
      </c>
      <c r="K518" s="238">
        <v>210000</v>
      </c>
      <c r="L518" s="107">
        <f>J518+1</f>
        <v>11</v>
      </c>
      <c r="M518" s="36">
        <f>K518*(L518/100)</f>
        <v>23100</v>
      </c>
    </row>
    <row r="519" spans="1:13" x14ac:dyDescent="0.35">
      <c r="A519" s="107">
        <v>1</v>
      </c>
      <c r="B519" s="243" t="s">
        <v>4591</v>
      </c>
      <c r="C519" s="244" t="s">
        <v>146</v>
      </c>
      <c r="D519" s="244" t="s">
        <v>15</v>
      </c>
      <c r="E519" s="154" t="s">
        <v>1244</v>
      </c>
      <c r="F519" s="154" t="s">
        <v>1245</v>
      </c>
      <c r="G519" s="154" t="s">
        <v>4592</v>
      </c>
      <c r="H519" s="243">
        <v>5</v>
      </c>
      <c r="I519" s="229">
        <v>45729</v>
      </c>
      <c r="J519" s="107">
        <v>8</v>
      </c>
      <c r="K519" s="247">
        <v>150000</v>
      </c>
      <c r="L519" s="107">
        <f>J519+1</f>
        <v>9</v>
      </c>
      <c r="M519" s="36">
        <f>K519*(L519/100)</f>
        <v>13500</v>
      </c>
    </row>
    <row r="520" spans="1:13" x14ac:dyDescent="0.35">
      <c r="A520" s="107">
        <v>1</v>
      </c>
      <c r="B520" s="107" t="s">
        <v>152</v>
      </c>
      <c r="C520" s="98" t="s">
        <v>146</v>
      </c>
      <c r="D520" s="98" t="s">
        <v>15</v>
      </c>
      <c r="E520" t="s">
        <v>16</v>
      </c>
      <c r="F520" s="154" t="s">
        <v>1245</v>
      </c>
      <c r="G520" t="s">
        <v>154</v>
      </c>
      <c r="H520" s="129">
        <v>1</v>
      </c>
      <c r="I520" s="229">
        <v>44890.497499999998</v>
      </c>
      <c r="J520" s="107">
        <v>6</v>
      </c>
      <c r="K520" s="112">
        <v>157500</v>
      </c>
      <c r="L520" s="107">
        <f>J520+1</f>
        <v>7</v>
      </c>
      <c r="M520" s="36">
        <f>K520*(L520/100)</f>
        <v>11025.000000000002</v>
      </c>
    </row>
    <row r="521" spans="1:13" x14ac:dyDescent="0.35">
      <c r="A521" s="107">
        <v>1</v>
      </c>
      <c r="B521" s="107">
        <v>880000223</v>
      </c>
      <c r="C521" s="98" t="s">
        <v>146</v>
      </c>
      <c r="D521" s="98" t="s">
        <v>15</v>
      </c>
      <c r="E521" t="s">
        <v>16</v>
      </c>
      <c r="F521" s="154" t="s">
        <v>1245</v>
      </c>
      <c r="G521" t="s">
        <v>154</v>
      </c>
      <c r="H521" s="107">
        <v>2</v>
      </c>
      <c r="I521" s="229">
        <v>45022</v>
      </c>
      <c r="J521" s="107">
        <v>6</v>
      </c>
      <c r="K521" s="159">
        <v>157500</v>
      </c>
      <c r="L521" s="107">
        <f>J521+1</f>
        <v>7</v>
      </c>
      <c r="M521" s="36">
        <f>K521*(L521/100)</f>
        <v>11025.000000000002</v>
      </c>
    </row>
    <row r="522" spans="1:13" x14ac:dyDescent="0.35">
      <c r="A522" s="107">
        <v>1</v>
      </c>
      <c r="B522" s="107" t="s">
        <v>5494</v>
      </c>
      <c r="C522" t="s">
        <v>146</v>
      </c>
      <c r="D522" t="s">
        <v>15</v>
      </c>
      <c r="E522" t="s">
        <v>1244</v>
      </c>
      <c r="F522" t="s">
        <v>1248</v>
      </c>
      <c r="G522" t="s">
        <v>5495</v>
      </c>
      <c r="H522" s="107">
        <v>7</v>
      </c>
      <c r="I522" s="231">
        <v>45826</v>
      </c>
      <c r="J522" s="107">
        <v>7</v>
      </c>
      <c r="K522" s="120">
        <v>80000</v>
      </c>
      <c r="L522" s="107">
        <f>J522+1</f>
        <v>8</v>
      </c>
      <c r="M522" s="36">
        <f>K522*(L522/100)</f>
        <v>6400</v>
      </c>
    </row>
    <row r="523" spans="1:13" x14ac:dyDescent="0.35">
      <c r="A523" s="107">
        <v>1</v>
      </c>
      <c r="B523" s="107">
        <v>890000636</v>
      </c>
      <c r="C523" s="98" t="s">
        <v>146</v>
      </c>
      <c r="D523" s="98" t="s">
        <v>15</v>
      </c>
      <c r="E523" t="s">
        <v>1244</v>
      </c>
      <c r="F523" t="s">
        <v>1248</v>
      </c>
      <c r="G523" t="s">
        <v>2165</v>
      </c>
      <c r="H523" s="107">
        <v>2</v>
      </c>
      <c r="I523" s="229">
        <v>45401.584143518521</v>
      </c>
      <c r="J523" s="107">
        <v>5</v>
      </c>
      <c r="K523" s="159">
        <v>57750</v>
      </c>
      <c r="L523" s="107">
        <f>J523+1</f>
        <v>6</v>
      </c>
      <c r="M523" s="36">
        <f>K523*(L523/100)</f>
        <v>3465</v>
      </c>
    </row>
    <row r="524" spans="1:13" x14ac:dyDescent="0.35">
      <c r="A524" s="107">
        <v>1</v>
      </c>
      <c r="B524" s="107" t="s">
        <v>2335</v>
      </c>
      <c r="C524" s="98" t="s">
        <v>146</v>
      </c>
      <c r="D524" s="98" t="s">
        <v>15</v>
      </c>
      <c r="E524" t="s">
        <v>1244</v>
      </c>
      <c r="F524" t="s">
        <v>1248</v>
      </c>
      <c r="G524" t="s">
        <v>2165</v>
      </c>
      <c r="H524" s="107">
        <v>3</v>
      </c>
      <c r="I524" s="229">
        <v>45443.78638888889</v>
      </c>
      <c r="J524" s="107">
        <v>6</v>
      </c>
      <c r="K524" s="159">
        <v>63000</v>
      </c>
      <c r="L524" s="107">
        <f>J524+1</f>
        <v>7</v>
      </c>
      <c r="M524" s="36">
        <f>K524*(L524/100)</f>
        <v>4410</v>
      </c>
    </row>
    <row r="525" spans="1:13" x14ac:dyDescent="0.35">
      <c r="A525" s="107">
        <v>1</v>
      </c>
      <c r="B525" s="243" t="s">
        <v>2934</v>
      </c>
      <c r="C525" s="244" t="s">
        <v>146</v>
      </c>
      <c r="D525" s="244" t="s">
        <v>15</v>
      </c>
      <c r="E525" s="154" t="s">
        <v>1244</v>
      </c>
      <c r="F525" s="154" t="s">
        <v>1248</v>
      </c>
      <c r="G525" s="154" t="s">
        <v>2165</v>
      </c>
      <c r="H525" s="243">
        <v>4</v>
      </c>
      <c r="I525" s="229">
        <v>45523.69054398148</v>
      </c>
      <c r="J525" s="107">
        <v>6</v>
      </c>
      <c r="K525" s="162">
        <v>63000</v>
      </c>
      <c r="L525" s="107">
        <f>J525+1</f>
        <v>7</v>
      </c>
      <c r="M525" s="36">
        <f>K525*(L525/100)</f>
        <v>4410</v>
      </c>
    </row>
    <row r="526" spans="1:13" x14ac:dyDescent="0.35">
      <c r="A526" s="107">
        <v>1</v>
      </c>
      <c r="B526" s="243" t="s">
        <v>3736</v>
      </c>
      <c r="C526" s="244" t="s">
        <v>146</v>
      </c>
      <c r="D526" s="244" t="s">
        <v>15</v>
      </c>
      <c r="E526" s="154" t="s">
        <v>1244</v>
      </c>
      <c r="F526" s="154" t="s">
        <v>1248</v>
      </c>
      <c r="G526" s="154" t="s">
        <v>2165</v>
      </c>
      <c r="H526" s="243">
        <v>5</v>
      </c>
      <c r="I526" s="229">
        <v>45617.618194444447</v>
      </c>
      <c r="J526" s="107">
        <v>7</v>
      </c>
      <c r="K526" s="159">
        <v>73500</v>
      </c>
      <c r="L526" s="107">
        <f>J526+1</f>
        <v>8</v>
      </c>
      <c r="M526" s="36">
        <f>K526*(L526/100)</f>
        <v>5880</v>
      </c>
    </row>
    <row r="527" spans="1:13" x14ac:dyDescent="0.35">
      <c r="A527" s="107">
        <v>1</v>
      </c>
      <c r="B527" s="243" t="s">
        <v>4372</v>
      </c>
      <c r="C527" s="244" t="s">
        <v>146</v>
      </c>
      <c r="D527" s="244" t="s">
        <v>15</v>
      </c>
      <c r="E527" s="154" t="s">
        <v>1244</v>
      </c>
      <c r="F527" s="154" t="s">
        <v>1248</v>
      </c>
      <c r="G527" s="154" t="s">
        <v>2165</v>
      </c>
      <c r="H527" s="243">
        <v>6</v>
      </c>
      <c r="I527" s="229">
        <v>45714.620486111111</v>
      </c>
      <c r="J527" s="107">
        <v>7</v>
      </c>
      <c r="K527" s="159">
        <v>70000</v>
      </c>
      <c r="L527" s="107">
        <f>J527+1</f>
        <v>8</v>
      </c>
      <c r="M527" s="36">
        <f>K527*(L527/100)</f>
        <v>5600</v>
      </c>
    </row>
    <row r="528" spans="1:13" x14ac:dyDescent="0.35">
      <c r="A528" s="107">
        <v>1</v>
      </c>
      <c r="B528" s="237" t="s">
        <v>1725</v>
      </c>
      <c r="C528" s="141" t="s">
        <v>146</v>
      </c>
      <c r="D528" s="141" t="s">
        <v>15</v>
      </c>
      <c r="E528" s="139" t="s">
        <v>1244</v>
      </c>
      <c r="F528" s="139" t="s">
        <v>1248</v>
      </c>
      <c r="G528" s="139" t="s">
        <v>1726</v>
      </c>
      <c r="H528" s="237">
        <v>1</v>
      </c>
      <c r="I528" s="229">
        <v>45322.641087962998</v>
      </c>
      <c r="J528" s="107">
        <v>6</v>
      </c>
      <c r="K528" s="238">
        <v>57750</v>
      </c>
      <c r="L528" s="107">
        <f>J528+1</f>
        <v>7</v>
      </c>
      <c r="M528" s="36">
        <f>K528*(L528/100)</f>
        <v>4042.5000000000005</v>
      </c>
    </row>
    <row r="529" spans="1:13" x14ac:dyDescent="0.35">
      <c r="A529" s="107">
        <v>1</v>
      </c>
      <c r="B529" s="107" t="s">
        <v>5387</v>
      </c>
      <c r="C529" t="s">
        <v>146</v>
      </c>
      <c r="D529" t="s">
        <v>381</v>
      </c>
      <c r="E529" t="s">
        <v>1244</v>
      </c>
      <c r="F529" t="s">
        <v>1248</v>
      </c>
      <c r="G529" t="s">
        <v>5388</v>
      </c>
      <c r="H529" s="107">
        <v>2</v>
      </c>
      <c r="I529" s="231">
        <v>45833.523773148147</v>
      </c>
      <c r="J529" s="107">
        <v>6</v>
      </c>
      <c r="K529" s="120">
        <v>200000</v>
      </c>
      <c r="L529" s="107">
        <f>J529+1</f>
        <v>7</v>
      </c>
      <c r="M529" s="36">
        <f>K529*(L529/100)</f>
        <v>14000.000000000002</v>
      </c>
    </row>
    <row r="530" spans="1:13" x14ac:dyDescent="0.35">
      <c r="A530" s="107">
        <v>1</v>
      </c>
      <c r="B530" s="243" t="s">
        <v>4188</v>
      </c>
      <c r="C530" s="244" t="s">
        <v>146</v>
      </c>
      <c r="D530" s="244" t="s">
        <v>15</v>
      </c>
      <c r="E530" s="154" t="s">
        <v>1244</v>
      </c>
      <c r="F530" s="154" t="s">
        <v>1248</v>
      </c>
      <c r="G530" s="154" t="s">
        <v>4189</v>
      </c>
      <c r="H530" s="243">
        <v>1</v>
      </c>
      <c r="I530" s="229">
        <v>45701.788842592592</v>
      </c>
      <c r="J530" s="107">
        <v>6</v>
      </c>
      <c r="K530" s="159">
        <v>200000</v>
      </c>
      <c r="L530" s="107">
        <f>J530+1</f>
        <v>7</v>
      </c>
      <c r="M530" s="36">
        <f>K530*(L530/100)</f>
        <v>14000.000000000002</v>
      </c>
    </row>
    <row r="531" spans="1:13" x14ac:dyDescent="0.35">
      <c r="A531" s="107">
        <v>1</v>
      </c>
      <c r="B531" s="131" t="s">
        <v>6132</v>
      </c>
      <c r="C531" s="131" t="s">
        <v>146</v>
      </c>
      <c r="D531" s="131" t="s">
        <v>411</v>
      </c>
      <c r="E531" s="131" t="s">
        <v>5832</v>
      </c>
      <c r="F531" s="131" t="s">
        <v>1248</v>
      </c>
      <c r="G531" s="131" t="s">
        <v>4189</v>
      </c>
      <c r="H531" s="107">
        <v>3</v>
      </c>
      <c r="I531" s="231">
        <v>45930.922060185185</v>
      </c>
      <c r="J531" s="107">
        <v>7</v>
      </c>
      <c r="K531" s="222">
        <v>220000</v>
      </c>
      <c r="L531" s="107">
        <f>J531*2+2</f>
        <v>16</v>
      </c>
      <c r="M531" s="36">
        <f>K531*(L531/100)</f>
        <v>35200</v>
      </c>
    </row>
    <row r="532" spans="1:13" x14ac:dyDescent="0.35">
      <c r="A532" s="107">
        <v>1</v>
      </c>
      <c r="B532" s="107">
        <v>880000429</v>
      </c>
      <c r="C532" s="98" t="s">
        <v>146</v>
      </c>
      <c r="D532" s="98" t="s">
        <v>15</v>
      </c>
      <c r="E532" t="s">
        <v>16</v>
      </c>
      <c r="G532" t="s">
        <v>1077</v>
      </c>
      <c r="H532" s="107">
        <v>1</v>
      </c>
      <c r="I532" s="229">
        <v>45135.77925925926</v>
      </c>
      <c r="J532" s="107">
        <v>6</v>
      </c>
      <c r="K532" s="159">
        <v>63000</v>
      </c>
      <c r="L532" s="107">
        <f>J532+1</f>
        <v>7</v>
      </c>
      <c r="M532" s="36">
        <f>K532*(L532/100)</f>
        <v>4410</v>
      </c>
    </row>
    <row r="533" spans="1:13" x14ac:dyDescent="0.35">
      <c r="A533" s="107">
        <v>1</v>
      </c>
      <c r="B533" s="107">
        <v>880000840</v>
      </c>
      <c r="C533" s="98" t="s">
        <v>146</v>
      </c>
      <c r="D533" s="98" t="s">
        <v>15</v>
      </c>
      <c r="E533" t="s">
        <v>1244</v>
      </c>
      <c r="F533" t="s">
        <v>1248</v>
      </c>
      <c r="G533" t="s">
        <v>2132</v>
      </c>
      <c r="H533" s="107">
        <v>1</v>
      </c>
      <c r="I533" s="229">
        <v>45391.750185185185</v>
      </c>
      <c r="J533" s="107">
        <v>6</v>
      </c>
      <c r="K533" s="159">
        <v>105000</v>
      </c>
      <c r="L533" s="107">
        <f>J533+1</f>
        <v>7</v>
      </c>
      <c r="M533" s="36">
        <f>K533*(L533/100)</f>
        <v>7350.0000000000009</v>
      </c>
    </row>
    <row r="534" spans="1:13" x14ac:dyDescent="0.35">
      <c r="A534" s="107">
        <v>1</v>
      </c>
      <c r="B534" s="107">
        <v>890000790</v>
      </c>
      <c r="C534" s="98" t="s">
        <v>146</v>
      </c>
      <c r="D534" s="98" t="s">
        <v>188</v>
      </c>
      <c r="E534" t="s">
        <v>1244</v>
      </c>
      <c r="F534" t="s">
        <v>1248</v>
      </c>
      <c r="G534" t="s">
        <v>2620</v>
      </c>
      <c r="H534" s="107">
        <v>2</v>
      </c>
      <c r="I534" s="229">
        <v>45484</v>
      </c>
      <c r="J534" s="107">
        <v>6</v>
      </c>
      <c r="K534" s="159">
        <v>105000</v>
      </c>
      <c r="L534" s="107">
        <f>J534+1</f>
        <v>7</v>
      </c>
      <c r="M534" s="36">
        <f>K534*(L534/100)</f>
        <v>7350.0000000000009</v>
      </c>
    </row>
    <row r="535" spans="1:13" x14ac:dyDescent="0.35">
      <c r="A535" s="107">
        <v>1</v>
      </c>
      <c r="B535" s="243" t="s">
        <v>3392</v>
      </c>
      <c r="C535" s="244" t="s">
        <v>146</v>
      </c>
      <c r="D535" s="244" t="s">
        <v>15</v>
      </c>
      <c r="E535" s="154" t="s">
        <v>1244</v>
      </c>
      <c r="F535" s="154" t="s">
        <v>1248</v>
      </c>
      <c r="G535" s="154" t="s">
        <v>2620</v>
      </c>
      <c r="H535" s="243">
        <v>3</v>
      </c>
      <c r="I535" s="229">
        <v>45594</v>
      </c>
      <c r="J535" s="107">
        <v>10</v>
      </c>
      <c r="K535" s="159">
        <v>126000</v>
      </c>
      <c r="L535" s="107">
        <f>J535+1</f>
        <v>11</v>
      </c>
      <c r="M535" s="36">
        <f>K535*(L535/100)</f>
        <v>13860</v>
      </c>
    </row>
    <row r="536" spans="1:13" x14ac:dyDescent="0.35">
      <c r="A536" s="107">
        <v>1</v>
      </c>
      <c r="B536" s="107" t="s">
        <v>2197</v>
      </c>
      <c r="C536" s="98" t="s">
        <v>146</v>
      </c>
      <c r="D536" s="98" t="s">
        <v>188</v>
      </c>
      <c r="E536" t="s">
        <v>1244</v>
      </c>
      <c r="F536" t="s">
        <v>1245</v>
      </c>
      <c r="G536" t="s">
        <v>2198</v>
      </c>
      <c r="H536" s="107">
        <v>4</v>
      </c>
      <c r="I536" s="229">
        <v>45415.720694444448</v>
      </c>
      <c r="J536" s="107">
        <v>6</v>
      </c>
      <c r="K536" s="159">
        <v>63000</v>
      </c>
      <c r="L536" s="107">
        <f>J536+1</f>
        <v>7</v>
      </c>
      <c r="M536" s="36">
        <f>K536*(L536/100)</f>
        <v>4410</v>
      </c>
    </row>
    <row r="537" spans="1:13" x14ac:dyDescent="0.35">
      <c r="A537" s="107">
        <v>1</v>
      </c>
      <c r="B537" s="107">
        <v>880000246</v>
      </c>
      <c r="C537" s="98" t="s">
        <v>146</v>
      </c>
      <c r="D537" s="98" t="s">
        <v>15</v>
      </c>
      <c r="E537" t="s">
        <v>16</v>
      </c>
      <c r="G537" t="s">
        <v>825</v>
      </c>
      <c r="H537" s="107">
        <v>1</v>
      </c>
      <c r="I537" s="229">
        <v>45031.478472222225</v>
      </c>
      <c r="J537" s="107">
        <v>6</v>
      </c>
      <c r="K537" s="159">
        <v>52500</v>
      </c>
      <c r="L537" s="107">
        <f>J537+1</f>
        <v>7</v>
      </c>
      <c r="M537" s="36">
        <f>K537*(L537/100)</f>
        <v>3675.0000000000005</v>
      </c>
    </row>
    <row r="538" spans="1:13" x14ac:dyDescent="0.35">
      <c r="A538" s="107">
        <v>1</v>
      </c>
      <c r="B538" s="107">
        <v>880000386</v>
      </c>
      <c r="C538" s="98" t="s">
        <v>146</v>
      </c>
      <c r="D538" s="98" t="s">
        <v>15</v>
      </c>
      <c r="E538" t="s">
        <v>16</v>
      </c>
      <c r="G538" t="s">
        <v>825</v>
      </c>
      <c r="H538" s="107">
        <v>2</v>
      </c>
      <c r="I538" s="229">
        <v>45119.403622685182</v>
      </c>
      <c r="J538" s="107">
        <v>6</v>
      </c>
      <c r="K538" s="159">
        <v>63000</v>
      </c>
      <c r="L538" s="107">
        <f>J538+1</f>
        <v>7</v>
      </c>
      <c r="M538" s="36">
        <f>K538*(L538/100)</f>
        <v>4410</v>
      </c>
    </row>
    <row r="539" spans="1:13" x14ac:dyDescent="0.35">
      <c r="A539" s="107">
        <v>1</v>
      </c>
      <c r="B539" s="237" t="s">
        <v>1625</v>
      </c>
      <c r="C539" s="141" t="s">
        <v>146</v>
      </c>
      <c r="D539" s="141" t="s">
        <v>15</v>
      </c>
      <c r="E539" s="139" t="s">
        <v>1244</v>
      </c>
      <c r="F539" s="139" t="s">
        <v>1245</v>
      </c>
      <c r="G539" s="139" t="s">
        <v>825</v>
      </c>
      <c r="H539" s="237">
        <v>3</v>
      </c>
      <c r="I539" s="229">
        <v>45301.581192129597</v>
      </c>
      <c r="J539" s="107">
        <v>6</v>
      </c>
      <c r="K539" s="238">
        <v>63000</v>
      </c>
      <c r="L539" s="107">
        <f>J539+1</f>
        <v>7</v>
      </c>
      <c r="M539" s="36">
        <f>K539*(L539/100)</f>
        <v>4410</v>
      </c>
    </row>
    <row r="540" spans="1:13" x14ac:dyDescent="0.35">
      <c r="A540" s="107">
        <v>1</v>
      </c>
      <c r="B540" s="243" t="s">
        <v>3515</v>
      </c>
      <c r="C540" s="244" t="s">
        <v>146</v>
      </c>
      <c r="D540" s="244" t="s">
        <v>188</v>
      </c>
      <c r="E540" s="154" t="s">
        <v>1244</v>
      </c>
      <c r="F540" s="154" t="s">
        <v>1245</v>
      </c>
      <c r="G540" s="154" t="s">
        <v>825</v>
      </c>
      <c r="H540" s="243">
        <v>5</v>
      </c>
      <c r="I540" s="229">
        <v>45602.728900462964</v>
      </c>
      <c r="J540" s="107">
        <v>7</v>
      </c>
      <c r="K540" s="159">
        <v>73500</v>
      </c>
      <c r="L540" s="107">
        <f>J540+1</f>
        <v>8</v>
      </c>
      <c r="M540" s="36">
        <f>K540*(L540/100)</f>
        <v>5880</v>
      </c>
    </row>
    <row r="541" spans="1:13" x14ac:dyDescent="0.35">
      <c r="A541" s="107">
        <v>1</v>
      </c>
      <c r="B541" s="107" t="s">
        <v>5673</v>
      </c>
      <c r="C541" t="s">
        <v>146</v>
      </c>
      <c r="D541" t="s">
        <v>15</v>
      </c>
      <c r="E541" t="s">
        <v>1244</v>
      </c>
      <c r="F541" t="s">
        <v>1245</v>
      </c>
      <c r="G541" t="s">
        <v>5674</v>
      </c>
      <c r="H541" s="107">
        <v>1</v>
      </c>
      <c r="I541" s="231">
        <v>45855.879664351851</v>
      </c>
      <c r="J541" s="107">
        <v>6</v>
      </c>
      <c r="K541" s="120">
        <v>50000</v>
      </c>
      <c r="L541" s="107">
        <f>J541+1</f>
        <v>7</v>
      </c>
      <c r="M541" s="36">
        <f>K541*(L541/100)</f>
        <v>3500.0000000000005</v>
      </c>
    </row>
    <row r="542" spans="1:13" x14ac:dyDescent="0.35">
      <c r="A542" s="107">
        <v>1</v>
      </c>
      <c r="B542" s="107" t="s">
        <v>5675</v>
      </c>
      <c r="C542" t="s">
        <v>146</v>
      </c>
      <c r="D542" t="s">
        <v>188</v>
      </c>
      <c r="E542" t="s">
        <v>1244</v>
      </c>
      <c r="F542" t="s">
        <v>1245</v>
      </c>
      <c r="G542" t="s">
        <v>5676</v>
      </c>
      <c r="H542" s="107">
        <v>1</v>
      </c>
      <c r="I542" s="231">
        <v>45855</v>
      </c>
      <c r="J542" s="107">
        <v>11</v>
      </c>
      <c r="K542" s="120">
        <v>100000</v>
      </c>
      <c r="L542" s="107">
        <f>J542+1</f>
        <v>12</v>
      </c>
      <c r="M542" s="36">
        <f>K542*(L542/100)</f>
        <v>12000</v>
      </c>
    </row>
    <row r="543" spans="1:13" x14ac:dyDescent="0.35">
      <c r="A543" s="107">
        <v>1</v>
      </c>
      <c r="B543" s="107">
        <v>880000152</v>
      </c>
      <c r="C543" s="98" t="s">
        <v>146</v>
      </c>
      <c r="D543" s="98" t="s">
        <v>15</v>
      </c>
      <c r="E543" t="s">
        <v>16</v>
      </c>
      <c r="G543" t="s">
        <v>529</v>
      </c>
      <c r="H543" s="129">
        <v>1</v>
      </c>
      <c r="I543" s="229">
        <v>44981.570196759261</v>
      </c>
      <c r="J543" s="107">
        <v>6</v>
      </c>
      <c r="K543" s="159">
        <v>210000</v>
      </c>
      <c r="L543" s="107">
        <f>J543+1</f>
        <v>7</v>
      </c>
      <c r="M543" s="36">
        <f>K543*(L543/100)</f>
        <v>14700.000000000002</v>
      </c>
    </row>
    <row r="544" spans="1:13" x14ac:dyDescent="0.35">
      <c r="A544" s="107">
        <v>1</v>
      </c>
      <c r="B544" s="237" t="s">
        <v>1604</v>
      </c>
      <c r="C544" s="141" t="s">
        <v>146</v>
      </c>
      <c r="D544" s="141" t="s">
        <v>15</v>
      </c>
      <c r="E544" s="139" t="s">
        <v>1244</v>
      </c>
      <c r="F544" s="139" t="s">
        <v>1245</v>
      </c>
      <c r="G544" s="139" t="s">
        <v>1605</v>
      </c>
      <c r="H544" s="237">
        <v>1</v>
      </c>
      <c r="I544" s="229">
        <v>45266.553194444401</v>
      </c>
      <c r="J544" s="107">
        <v>6</v>
      </c>
      <c r="K544" s="238">
        <v>367500</v>
      </c>
      <c r="L544" s="107">
        <f>J544+1</f>
        <v>7</v>
      </c>
      <c r="M544" s="36">
        <f>K544*(L544/100)</f>
        <v>25725.000000000004</v>
      </c>
    </row>
    <row r="545" spans="1:13" x14ac:dyDescent="0.35">
      <c r="A545" s="107">
        <v>1</v>
      </c>
      <c r="B545" s="243" t="s">
        <v>3388</v>
      </c>
      <c r="C545" s="244" t="s">
        <v>146</v>
      </c>
      <c r="D545" s="244" t="s">
        <v>15</v>
      </c>
      <c r="E545" s="154" t="s">
        <v>1244</v>
      </c>
      <c r="F545" s="154" t="s">
        <v>1245</v>
      </c>
      <c r="G545" s="154" t="s">
        <v>3389</v>
      </c>
      <c r="H545" s="243">
        <v>1</v>
      </c>
      <c r="I545" s="229">
        <v>45594</v>
      </c>
      <c r="J545" s="107">
        <v>6</v>
      </c>
      <c r="K545" s="159">
        <v>157500</v>
      </c>
      <c r="L545" s="107">
        <f>J545+1</f>
        <v>7</v>
      </c>
      <c r="M545" s="36">
        <f>K545*(L545/100)</f>
        <v>11025.000000000002</v>
      </c>
    </row>
    <row r="546" spans="1:13" x14ac:dyDescent="0.35">
      <c r="A546" s="107">
        <v>1</v>
      </c>
      <c r="B546" s="243" t="s">
        <v>4798</v>
      </c>
      <c r="C546" s="244" t="s">
        <v>146</v>
      </c>
      <c r="D546" s="244" t="s">
        <v>116</v>
      </c>
      <c r="E546" s="154" t="s">
        <v>1250</v>
      </c>
      <c r="F546" s="154" t="s">
        <v>1245</v>
      </c>
      <c r="G546" s="154" t="s">
        <v>3389</v>
      </c>
      <c r="H546" s="243">
        <v>2</v>
      </c>
      <c r="I546" s="229">
        <v>45754</v>
      </c>
      <c r="J546" s="107">
        <v>7</v>
      </c>
      <c r="K546" s="159">
        <v>180000</v>
      </c>
      <c r="L546" s="107">
        <f>J546+1</f>
        <v>8</v>
      </c>
      <c r="M546" s="36">
        <f>K546*(L546/100)</f>
        <v>14400</v>
      </c>
    </row>
    <row r="547" spans="1:13" x14ac:dyDescent="0.35">
      <c r="A547" s="107">
        <v>1</v>
      </c>
      <c r="B547" s="107" t="s">
        <v>2336</v>
      </c>
      <c r="C547" s="98" t="s">
        <v>146</v>
      </c>
      <c r="D547" s="98" t="s">
        <v>188</v>
      </c>
      <c r="E547" t="s">
        <v>1244</v>
      </c>
      <c r="F547" t="s">
        <v>1248</v>
      </c>
      <c r="G547" t="s">
        <v>2337</v>
      </c>
      <c r="H547" s="107">
        <v>1</v>
      </c>
      <c r="I547" s="229">
        <v>45443.805648148147</v>
      </c>
      <c r="J547" s="107">
        <v>9</v>
      </c>
      <c r="K547" s="159">
        <v>168000</v>
      </c>
      <c r="L547" s="107">
        <f>J547+1</f>
        <v>10</v>
      </c>
      <c r="M547" s="36">
        <f>K547*(L547/100)</f>
        <v>16800</v>
      </c>
    </row>
    <row r="548" spans="1:13" x14ac:dyDescent="0.35">
      <c r="A548" s="107">
        <v>1</v>
      </c>
      <c r="B548" s="243" t="s">
        <v>3346</v>
      </c>
      <c r="C548" s="244" t="s">
        <v>146</v>
      </c>
      <c r="D548" s="244" t="s">
        <v>169</v>
      </c>
      <c r="E548" s="154" t="s">
        <v>1250</v>
      </c>
      <c r="F548" s="154" t="s">
        <v>1248</v>
      </c>
      <c r="G548" s="154" t="s">
        <v>2337</v>
      </c>
      <c r="H548" s="243">
        <v>2</v>
      </c>
      <c r="I548" s="229">
        <v>45591</v>
      </c>
      <c r="J548" s="107">
        <v>9</v>
      </c>
      <c r="K548" s="159">
        <v>178500</v>
      </c>
      <c r="L548" s="107">
        <f>J548+1</f>
        <v>10</v>
      </c>
      <c r="M548" s="36">
        <f>K548*(L548/100)</f>
        <v>17850</v>
      </c>
    </row>
    <row r="549" spans="1:13" x14ac:dyDescent="0.35">
      <c r="A549" s="107">
        <v>1</v>
      </c>
      <c r="B549" s="107" t="s">
        <v>5393</v>
      </c>
      <c r="C549" t="s">
        <v>146</v>
      </c>
      <c r="D549" t="s">
        <v>15</v>
      </c>
      <c r="E549" t="s">
        <v>1244</v>
      </c>
      <c r="F549" t="s">
        <v>1248</v>
      </c>
      <c r="G549" t="s">
        <v>5394</v>
      </c>
      <c r="H549" s="107">
        <v>3</v>
      </c>
      <c r="I549" s="231">
        <v>45820</v>
      </c>
      <c r="J549" s="107">
        <v>9</v>
      </c>
      <c r="K549" s="120">
        <v>170000</v>
      </c>
      <c r="L549" s="107">
        <f>J549+1</f>
        <v>10</v>
      </c>
      <c r="M549" s="36">
        <f>K549*(L549/100)</f>
        <v>17000</v>
      </c>
    </row>
    <row r="550" spans="1:13" x14ac:dyDescent="0.35">
      <c r="A550" s="107">
        <v>1</v>
      </c>
      <c r="B550" s="107">
        <v>880000376</v>
      </c>
      <c r="C550" s="98" t="s">
        <v>146</v>
      </c>
      <c r="D550" s="98" t="s">
        <v>15</v>
      </c>
      <c r="E550" t="s">
        <v>16</v>
      </c>
      <c r="G550" t="s">
        <v>1010</v>
      </c>
      <c r="H550" s="107">
        <v>3</v>
      </c>
      <c r="I550" s="229">
        <v>45117.491377314815</v>
      </c>
      <c r="J550" s="107">
        <v>6</v>
      </c>
      <c r="K550" s="159">
        <v>178500</v>
      </c>
      <c r="L550" s="107">
        <f>J550+1</f>
        <v>7</v>
      </c>
      <c r="M550" s="36">
        <f>K550*(L550/100)</f>
        <v>12495.000000000002</v>
      </c>
    </row>
    <row r="551" spans="1:13" x14ac:dyDescent="0.35">
      <c r="A551" s="107">
        <v>1</v>
      </c>
      <c r="B551" s="237">
        <v>880000555</v>
      </c>
      <c r="C551" s="141" t="s">
        <v>146</v>
      </c>
      <c r="D551" s="141" t="s">
        <v>15</v>
      </c>
      <c r="E551" s="139" t="s">
        <v>1244</v>
      </c>
      <c r="F551" s="139" t="s">
        <v>1245</v>
      </c>
      <c r="G551" s="139" t="s">
        <v>1301</v>
      </c>
      <c r="H551" s="237">
        <v>2</v>
      </c>
      <c r="I551" s="229">
        <v>45229</v>
      </c>
      <c r="J551" s="107">
        <v>9</v>
      </c>
      <c r="K551" s="240">
        <v>178500</v>
      </c>
      <c r="L551" s="107">
        <f>J551+1</f>
        <v>10</v>
      </c>
      <c r="M551" s="36">
        <f>K551*(L551/100)</f>
        <v>17850</v>
      </c>
    </row>
    <row r="552" spans="1:13" x14ac:dyDescent="0.35">
      <c r="A552" s="107">
        <v>1</v>
      </c>
      <c r="B552" s="107" t="s">
        <v>1980</v>
      </c>
      <c r="C552" s="98" t="s">
        <v>146</v>
      </c>
      <c r="D552" s="98" t="s">
        <v>15</v>
      </c>
      <c r="E552" t="s">
        <v>1244</v>
      </c>
      <c r="F552" t="s">
        <v>1245</v>
      </c>
      <c r="G552" t="s">
        <v>1301</v>
      </c>
      <c r="H552" s="107">
        <v>3</v>
      </c>
      <c r="I552" s="229">
        <v>45365</v>
      </c>
      <c r="J552" s="107">
        <v>9</v>
      </c>
      <c r="K552" s="159">
        <v>178500</v>
      </c>
      <c r="L552" s="107">
        <f>J552+1</f>
        <v>10</v>
      </c>
      <c r="M552" s="36">
        <f>K552*(L552/100)</f>
        <v>17850</v>
      </c>
    </row>
    <row r="553" spans="1:13" x14ac:dyDescent="0.35">
      <c r="A553" s="107">
        <v>1</v>
      </c>
      <c r="B553" s="107">
        <v>880001052</v>
      </c>
      <c r="C553" s="98" t="s">
        <v>146</v>
      </c>
      <c r="D553" s="98" t="s">
        <v>15</v>
      </c>
      <c r="E553" t="s">
        <v>1244</v>
      </c>
      <c r="F553" t="s">
        <v>1245</v>
      </c>
      <c r="G553" t="s">
        <v>1301</v>
      </c>
      <c r="H553" s="107">
        <v>4</v>
      </c>
      <c r="I553" s="229">
        <v>45497.70521990741</v>
      </c>
      <c r="J553" s="107">
        <v>9</v>
      </c>
      <c r="K553" s="159">
        <v>178500</v>
      </c>
      <c r="L553" s="107">
        <f>J553+1</f>
        <v>10</v>
      </c>
      <c r="M553" s="36">
        <f>K553*(L553/100)</f>
        <v>17850</v>
      </c>
    </row>
    <row r="554" spans="1:13" x14ac:dyDescent="0.35">
      <c r="A554" s="107">
        <v>1</v>
      </c>
      <c r="B554" s="107" t="s">
        <v>5277</v>
      </c>
      <c r="C554" s="98" t="s">
        <v>146</v>
      </c>
      <c r="D554" s="98" t="s">
        <v>15</v>
      </c>
      <c r="E554" t="s">
        <v>1244</v>
      </c>
      <c r="F554" t="s">
        <v>1245</v>
      </c>
      <c r="G554" t="s">
        <v>5278</v>
      </c>
      <c r="H554" s="107">
        <v>7</v>
      </c>
      <c r="I554" s="229">
        <v>45805.752118055556</v>
      </c>
      <c r="J554" s="107">
        <v>9</v>
      </c>
      <c r="K554" s="159">
        <v>190000</v>
      </c>
      <c r="L554" s="107">
        <f>J554+1</f>
        <v>10</v>
      </c>
      <c r="M554" s="36">
        <f>K554*(L554/100)</f>
        <v>19000</v>
      </c>
    </row>
    <row r="555" spans="1:13" x14ac:dyDescent="0.35">
      <c r="A555" s="107">
        <v>1</v>
      </c>
      <c r="B555" s="107">
        <v>880000138</v>
      </c>
      <c r="C555" s="98" t="s">
        <v>146</v>
      </c>
      <c r="D555" s="98" t="s">
        <v>15</v>
      </c>
      <c r="E555" t="s">
        <v>16</v>
      </c>
      <c r="G555" t="s">
        <v>508</v>
      </c>
      <c r="H555" s="129">
        <v>1</v>
      </c>
      <c r="I555" s="229">
        <v>44967.598252314812</v>
      </c>
      <c r="J555" s="107">
        <v>6</v>
      </c>
      <c r="K555" s="159">
        <v>157500</v>
      </c>
      <c r="L555" s="107">
        <f>J555+1</f>
        <v>7</v>
      </c>
      <c r="M555" s="36">
        <f>K555*(L555/100)</f>
        <v>11025.000000000002</v>
      </c>
    </row>
    <row r="556" spans="1:13" x14ac:dyDescent="0.35">
      <c r="A556" s="107">
        <v>1</v>
      </c>
      <c r="B556" s="107">
        <v>880000264</v>
      </c>
      <c r="C556" s="98" t="s">
        <v>146</v>
      </c>
      <c r="D556" s="98" t="s">
        <v>15</v>
      </c>
      <c r="E556" t="s">
        <v>16</v>
      </c>
      <c r="G556" t="s">
        <v>508</v>
      </c>
      <c r="H556" s="107">
        <v>2</v>
      </c>
      <c r="I556" s="229">
        <v>45036.501979166664</v>
      </c>
      <c r="J556" s="107">
        <v>6</v>
      </c>
      <c r="K556" s="159">
        <v>157500</v>
      </c>
      <c r="L556" s="107">
        <f>J556+1</f>
        <v>7</v>
      </c>
      <c r="M556" s="36">
        <f>K556*(L556/100)</f>
        <v>11025.000000000002</v>
      </c>
    </row>
    <row r="557" spans="1:13" x14ac:dyDescent="0.35">
      <c r="A557" s="107">
        <v>1</v>
      </c>
      <c r="B557" s="243" t="s">
        <v>3775</v>
      </c>
      <c r="C557" s="244" t="s">
        <v>146</v>
      </c>
      <c r="D557" s="244" t="s">
        <v>15</v>
      </c>
      <c r="E557" s="154" t="s">
        <v>1244</v>
      </c>
      <c r="F557" s="154" t="s">
        <v>1248</v>
      </c>
      <c r="G557" s="154" t="s">
        <v>3776</v>
      </c>
      <c r="H557" s="243">
        <v>2</v>
      </c>
      <c r="I557" s="229">
        <v>45622</v>
      </c>
      <c r="J557" s="107">
        <v>8</v>
      </c>
      <c r="K557" s="159">
        <v>157500</v>
      </c>
      <c r="L557" s="107">
        <f>J557+1</f>
        <v>9</v>
      </c>
      <c r="M557" s="36">
        <f>K557*(L557/100)</f>
        <v>14175</v>
      </c>
    </row>
    <row r="558" spans="1:13" x14ac:dyDescent="0.35">
      <c r="A558" s="107">
        <v>1</v>
      </c>
      <c r="B558" s="243" t="s">
        <v>3949</v>
      </c>
      <c r="C558" s="244" t="s">
        <v>146</v>
      </c>
      <c r="D558" s="244" t="s">
        <v>15</v>
      </c>
      <c r="E558" s="154" t="s">
        <v>1244</v>
      </c>
      <c r="F558" s="154" t="s">
        <v>1248</v>
      </c>
      <c r="G558" s="154" t="s">
        <v>3776</v>
      </c>
      <c r="H558" s="243">
        <v>3</v>
      </c>
      <c r="I558" s="229">
        <v>45638</v>
      </c>
      <c r="J558" s="107">
        <v>8</v>
      </c>
      <c r="K558" s="159">
        <v>157500</v>
      </c>
      <c r="L558" s="107">
        <f>J558+1</f>
        <v>9</v>
      </c>
      <c r="M558" s="36">
        <f>K558*(L558/100)</f>
        <v>14175</v>
      </c>
    </row>
    <row r="559" spans="1:13" x14ac:dyDescent="0.35">
      <c r="A559" s="107">
        <v>1</v>
      </c>
      <c r="B559" s="243" t="s">
        <v>2935</v>
      </c>
      <c r="C559" s="244" t="s">
        <v>146</v>
      </c>
      <c r="D559" s="244" t="s">
        <v>15</v>
      </c>
      <c r="E559" s="154" t="s">
        <v>1244</v>
      </c>
      <c r="F559" s="154" t="s">
        <v>1248</v>
      </c>
      <c r="G559" s="154" t="s">
        <v>2936</v>
      </c>
      <c r="H559" s="243">
        <v>1</v>
      </c>
      <c r="I559" s="229">
        <v>45523.711712962962</v>
      </c>
      <c r="J559" s="107">
        <v>6</v>
      </c>
      <c r="K559" s="162">
        <v>105000</v>
      </c>
      <c r="L559" s="107">
        <f>J559+1</f>
        <v>7</v>
      </c>
      <c r="M559" s="36">
        <f>K559*(L559/100)</f>
        <v>7350.0000000000009</v>
      </c>
    </row>
    <row r="560" spans="1:13" x14ac:dyDescent="0.35">
      <c r="A560" s="107">
        <v>1</v>
      </c>
      <c r="B560" s="243" t="s">
        <v>4808</v>
      </c>
      <c r="C560" s="244" t="s">
        <v>146</v>
      </c>
      <c r="D560" s="244" t="s">
        <v>15</v>
      </c>
      <c r="E560" s="154" t="s">
        <v>1244</v>
      </c>
      <c r="F560" s="154" t="s">
        <v>1248</v>
      </c>
      <c r="G560" s="154" t="s">
        <v>2936</v>
      </c>
      <c r="H560" s="243">
        <v>4</v>
      </c>
      <c r="I560" s="229">
        <v>45758.659583333334</v>
      </c>
      <c r="J560" s="107">
        <v>10</v>
      </c>
      <c r="K560" s="159">
        <v>220000</v>
      </c>
      <c r="L560" s="107">
        <f>J560+1</f>
        <v>11</v>
      </c>
      <c r="M560" s="36">
        <f>K560*(L560/100)</f>
        <v>24200</v>
      </c>
    </row>
    <row r="561" spans="1:13" x14ac:dyDescent="0.35">
      <c r="A561" s="107">
        <v>1</v>
      </c>
      <c r="B561" s="243" t="s">
        <v>4809</v>
      </c>
      <c r="C561" s="244" t="s">
        <v>146</v>
      </c>
      <c r="D561" s="244" t="s">
        <v>15</v>
      </c>
      <c r="E561" s="154" t="s">
        <v>1244</v>
      </c>
      <c r="F561" s="154" t="s">
        <v>1245</v>
      </c>
      <c r="G561" s="154" t="s">
        <v>4810</v>
      </c>
      <c r="H561" s="243">
        <v>6</v>
      </c>
      <c r="I561" s="229">
        <v>45757.672013888892</v>
      </c>
      <c r="J561" s="107">
        <v>12</v>
      </c>
      <c r="K561" s="159">
        <v>270000</v>
      </c>
      <c r="L561" s="107">
        <f>J561+1</f>
        <v>13</v>
      </c>
      <c r="M561" s="36">
        <f>K561*(L561/100)</f>
        <v>35100</v>
      </c>
    </row>
    <row r="562" spans="1:13" x14ac:dyDescent="0.35">
      <c r="A562" s="107">
        <v>1</v>
      </c>
      <c r="B562" s="107" t="s">
        <v>145</v>
      </c>
      <c r="C562" s="98" t="s">
        <v>146</v>
      </c>
      <c r="D562" s="98" t="s">
        <v>15</v>
      </c>
      <c r="E562" t="s">
        <v>16</v>
      </c>
      <c r="F562" s="154" t="s">
        <v>1245</v>
      </c>
      <c r="G562" t="s">
        <v>148</v>
      </c>
      <c r="H562" s="129">
        <v>1</v>
      </c>
      <c r="I562" s="229">
        <v>44883.448449074072</v>
      </c>
      <c r="J562" s="107">
        <v>6</v>
      </c>
      <c r="K562" s="112">
        <v>210000</v>
      </c>
      <c r="L562" s="107">
        <f>J562+1</f>
        <v>7</v>
      </c>
      <c r="M562" s="36">
        <f>K562*(L562/100)</f>
        <v>14700.000000000002</v>
      </c>
    </row>
    <row r="563" spans="1:13" x14ac:dyDescent="0.35">
      <c r="A563" s="107">
        <v>1</v>
      </c>
      <c r="B563" s="107">
        <v>880000170</v>
      </c>
      <c r="C563" s="98" t="s">
        <v>146</v>
      </c>
      <c r="D563" s="98" t="s">
        <v>15</v>
      </c>
      <c r="E563" t="s">
        <v>16</v>
      </c>
      <c r="G563" t="s">
        <v>148</v>
      </c>
      <c r="H563" s="132">
        <v>2</v>
      </c>
      <c r="I563" s="229">
        <v>44995.615358796298</v>
      </c>
      <c r="J563" s="107">
        <v>12</v>
      </c>
      <c r="K563" s="159">
        <v>262500</v>
      </c>
      <c r="L563" s="107">
        <f>J563+1</f>
        <v>13</v>
      </c>
      <c r="M563" s="36">
        <f>K563*(L563/100)</f>
        <v>34125</v>
      </c>
    </row>
    <row r="564" spans="1:13" x14ac:dyDescent="0.35">
      <c r="A564" s="107">
        <v>1</v>
      </c>
      <c r="B564" s="243" t="s">
        <v>3155</v>
      </c>
      <c r="C564" s="244" t="s">
        <v>146</v>
      </c>
      <c r="D564" s="244" t="s">
        <v>15</v>
      </c>
      <c r="E564" s="154" t="s">
        <v>1244</v>
      </c>
      <c r="F564" s="154" t="s">
        <v>1245</v>
      </c>
      <c r="G564" s="154" t="s">
        <v>3156</v>
      </c>
      <c r="H564" s="243">
        <v>5</v>
      </c>
      <c r="I564" s="229">
        <v>45565.682604166665</v>
      </c>
      <c r="J564" s="107">
        <v>12</v>
      </c>
      <c r="K564" s="159">
        <v>283500</v>
      </c>
      <c r="L564" s="107">
        <f>J564+1</f>
        <v>13</v>
      </c>
      <c r="M564" s="36">
        <f>K564*(L564/100)</f>
        <v>36855</v>
      </c>
    </row>
    <row r="565" spans="1:13" x14ac:dyDescent="0.35">
      <c r="A565" s="107">
        <v>1</v>
      </c>
      <c r="B565" s="237" t="s">
        <v>1191</v>
      </c>
      <c r="C565" s="141" t="s">
        <v>146</v>
      </c>
      <c r="D565" s="141" t="s">
        <v>15</v>
      </c>
      <c r="E565" s="139" t="s">
        <v>16</v>
      </c>
      <c r="G565" s="139" t="s">
        <v>1192</v>
      </c>
      <c r="H565" s="237">
        <v>3</v>
      </c>
      <c r="I565" s="229">
        <v>45199.448969907397</v>
      </c>
      <c r="J565" s="107">
        <v>12</v>
      </c>
      <c r="K565" s="238">
        <v>262500</v>
      </c>
      <c r="L565" s="107">
        <f>J565+1</f>
        <v>13</v>
      </c>
      <c r="M565" s="36">
        <f>K565*(L565/100)</f>
        <v>34125</v>
      </c>
    </row>
    <row r="566" spans="1:13" x14ac:dyDescent="0.35">
      <c r="A566" s="107">
        <v>1</v>
      </c>
      <c r="B566" s="107">
        <v>880000848</v>
      </c>
      <c r="C566" s="98" t="s">
        <v>146</v>
      </c>
      <c r="D566" s="98" t="s">
        <v>15</v>
      </c>
      <c r="E566" t="s">
        <v>1244</v>
      </c>
      <c r="F566" t="s">
        <v>1245</v>
      </c>
      <c r="G566" t="s">
        <v>1192</v>
      </c>
      <c r="H566" s="107">
        <v>4</v>
      </c>
      <c r="I566" s="229">
        <v>45392</v>
      </c>
      <c r="J566" s="107">
        <v>12</v>
      </c>
      <c r="K566" s="159">
        <v>262500</v>
      </c>
      <c r="L566" s="107">
        <f>J566+1</f>
        <v>13</v>
      </c>
      <c r="M566" s="36">
        <f>K566*(L566/100)</f>
        <v>34125</v>
      </c>
    </row>
    <row r="567" spans="1:13" x14ac:dyDescent="0.35">
      <c r="A567" s="107">
        <v>1</v>
      </c>
      <c r="B567" s="107" t="s">
        <v>149</v>
      </c>
      <c r="C567" s="98" t="s">
        <v>146</v>
      </c>
      <c r="D567" s="98" t="s">
        <v>15</v>
      </c>
      <c r="E567" t="s">
        <v>16</v>
      </c>
      <c r="F567" s="154" t="s">
        <v>1245</v>
      </c>
      <c r="G567" t="s">
        <v>151</v>
      </c>
      <c r="H567" s="129">
        <v>1</v>
      </c>
      <c r="I567" s="229">
        <v>44886.568182870367</v>
      </c>
      <c r="J567" s="107">
        <v>6</v>
      </c>
      <c r="K567" s="112">
        <v>84000</v>
      </c>
      <c r="L567" s="107">
        <f>J567+1</f>
        <v>7</v>
      </c>
      <c r="M567" s="36">
        <f>K567*(L567/100)</f>
        <v>5880.0000000000009</v>
      </c>
    </row>
    <row r="568" spans="1:13" x14ac:dyDescent="0.35">
      <c r="A568" s="107">
        <v>1</v>
      </c>
      <c r="B568" s="107">
        <v>880000268</v>
      </c>
      <c r="C568" s="98" t="s">
        <v>146</v>
      </c>
      <c r="D568" s="98" t="s">
        <v>15</v>
      </c>
      <c r="E568" t="s">
        <v>16</v>
      </c>
      <c r="G568" t="s">
        <v>151</v>
      </c>
      <c r="H568" s="107">
        <v>2</v>
      </c>
      <c r="I568" s="229">
        <v>45036.501979166664</v>
      </c>
      <c r="J568" s="107">
        <v>7</v>
      </c>
      <c r="K568" s="159">
        <v>63000</v>
      </c>
      <c r="L568" s="107">
        <f>J568+1</f>
        <v>8</v>
      </c>
      <c r="M568" s="36">
        <f>K568*(L568/100)</f>
        <v>5040</v>
      </c>
    </row>
    <row r="569" spans="1:13" x14ac:dyDescent="0.35">
      <c r="A569" s="107">
        <v>1</v>
      </c>
      <c r="B569" s="243" t="s">
        <v>3636</v>
      </c>
      <c r="C569" s="244" t="s">
        <v>146</v>
      </c>
      <c r="D569" s="244" t="s">
        <v>188</v>
      </c>
      <c r="E569" s="154" t="s">
        <v>1244</v>
      </c>
      <c r="F569" s="154" t="s">
        <v>1248</v>
      </c>
      <c r="G569" s="154" t="s">
        <v>3637</v>
      </c>
      <c r="H569" s="243">
        <v>1</v>
      </c>
      <c r="I569" s="229">
        <v>45611</v>
      </c>
      <c r="J569" s="107">
        <v>6</v>
      </c>
      <c r="K569" s="159">
        <v>84000</v>
      </c>
      <c r="L569" s="107">
        <f>J569+1</f>
        <v>7</v>
      </c>
      <c r="M569" s="36">
        <f>K569*(L569/100)</f>
        <v>5880.0000000000009</v>
      </c>
    </row>
    <row r="570" spans="1:13" x14ac:dyDescent="0.35">
      <c r="A570" s="107">
        <v>1</v>
      </c>
      <c r="B570" s="107" t="s">
        <v>4699</v>
      </c>
      <c r="C570" s="98" t="s">
        <v>146</v>
      </c>
      <c r="D570" s="98" t="s">
        <v>15</v>
      </c>
      <c r="E570" t="s">
        <v>1244</v>
      </c>
      <c r="F570" t="s">
        <v>1248</v>
      </c>
      <c r="G570" t="s">
        <v>4700</v>
      </c>
      <c r="H570" s="107">
        <v>2</v>
      </c>
      <c r="I570" s="229">
        <v>45743</v>
      </c>
      <c r="J570" s="107">
        <v>7</v>
      </c>
      <c r="K570" s="247">
        <v>100000</v>
      </c>
      <c r="L570" s="107">
        <f>J570+1</f>
        <v>8</v>
      </c>
      <c r="M570" s="36">
        <f>K570*(L570/100)</f>
        <v>8000</v>
      </c>
    </row>
    <row r="571" spans="1:13" x14ac:dyDescent="0.35">
      <c r="A571" s="107">
        <v>1</v>
      </c>
      <c r="B571" s="107" t="s">
        <v>5425</v>
      </c>
      <c r="C571" t="s">
        <v>146</v>
      </c>
      <c r="D571" t="s">
        <v>188</v>
      </c>
      <c r="E571" t="s">
        <v>1244</v>
      </c>
      <c r="F571" t="s">
        <v>1248</v>
      </c>
      <c r="G571" t="s">
        <v>4700</v>
      </c>
      <c r="H571" s="107">
        <v>3</v>
      </c>
      <c r="I571" s="231">
        <v>45822</v>
      </c>
      <c r="J571" s="107">
        <v>7</v>
      </c>
      <c r="K571" s="120">
        <v>100000</v>
      </c>
      <c r="L571" s="107">
        <f>J571+1</f>
        <v>8</v>
      </c>
      <c r="M571" s="36">
        <f>K571*(L571/100)</f>
        <v>8000</v>
      </c>
    </row>
    <row r="572" spans="1:13" x14ac:dyDescent="0.35">
      <c r="A572" s="107">
        <v>1</v>
      </c>
      <c r="B572" s="107" t="s">
        <v>5230</v>
      </c>
      <c r="C572" s="98" t="s">
        <v>146</v>
      </c>
      <c r="D572" s="98" t="s">
        <v>15</v>
      </c>
      <c r="E572" t="s">
        <v>1244</v>
      </c>
      <c r="F572" t="s">
        <v>1248</v>
      </c>
      <c r="G572" t="s">
        <v>5231</v>
      </c>
      <c r="H572" s="107">
        <v>5</v>
      </c>
      <c r="I572" s="229">
        <v>45807</v>
      </c>
      <c r="J572" s="107">
        <v>6</v>
      </c>
      <c r="K572" s="159">
        <v>100000</v>
      </c>
      <c r="L572" s="107">
        <f>J572+1</f>
        <v>7</v>
      </c>
      <c r="M572" s="36">
        <f>K572*(L572/100)</f>
        <v>7000.0000000000009</v>
      </c>
    </row>
    <row r="573" spans="1:13" x14ac:dyDescent="0.35">
      <c r="A573" s="107">
        <v>1</v>
      </c>
      <c r="B573" s="107">
        <v>880000836</v>
      </c>
      <c r="C573" s="98" t="s">
        <v>146</v>
      </c>
      <c r="D573" s="98" t="s">
        <v>188</v>
      </c>
      <c r="E573" t="s">
        <v>1244</v>
      </c>
      <c r="F573" t="s">
        <v>1248</v>
      </c>
      <c r="G573" t="s">
        <v>2119</v>
      </c>
      <c r="H573" s="107">
        <v>2</v>
      </c>
      <c r="I573" s="229">
        <v>45387.845000000001</v>
      </c>
      <c r="J573" s="107">
        <v>6</v>
      </c>
      <c r="K573" s="159">
        <v>105000</v>
      </c>
      <c r="L573" s="107">
        <f>J573+1</f>
        <v>7</v>
      </c>
      <c r="M573" s="36">
        <f>K573*(L573/100)</f>
        <v>7350.0000000000009</v>
      </c>
    </row>
    <row r="574" spans="1:13" x14ac:dyDescent="0.35">
      <c r="A574" s="107">
        <v>1</v>
      </c>
      <c r="B574" s="237" t="s">
        <v>1544</v>
      </c>
      <c r="C574" s="141" t="s">
        <v>146</v>
      </c>
      <c r="D574" s="141" t="s">
        <v>15</v>
      </c>
      <c r="E574" s="139" t="s">
        <v>1244</v>
      </c>
      <c r="F574" s="144" t="s">
        <v>1248</v>
      </c>
      <c r="G574" s="139" t="s">
        <v>1545</v>
      </c>
      <c r="H574" s="237">
        <v>1</v>
      </c>
      <c r="I574" s="229">
        <v>45260.624259259297</v>
      </c>
      <c r="J574" s="107">
        <v>6</v>
      </c>
      <c r="K574" s="238">
        <v>105000</v>
      </c>
      <c r="L574" s="107">
        <f>J574+1</f>
        <v>7</v>
      </c>
      <c r="M574" s="36">
        <f>K574*(L574/100)</f>
        <v>7350.0000000000009</v>
      </c>
    </row>
    <row r="575" spans="1:13" x14ac:dyDescent="0.35">
      <c r="A575" s="107">
        <v>1</v>
      </c>
      <c r="B575" s="107">
        <v>880001064</v>
      </c>
      <c r="C575" s="98" t="s">
        <v>146</v>
      </c>
      <c r="D575" s="98" t="s">
        <v>15</v>
      </c>
      <c r="E575" t="s">
        <v>1244</v>
      </c>
      <c r="F575" t="s">
        <v>1248</v>
      </c>
      <c r="G575" t="s">
        <v>2709</v>
      </c>
      <c r="H575" s="107">
        <v>3</v>
      </c>
      <c r="I575" s="229">
        <v>45500</v>
      </c>
      <c r="J575" s="107">
        <v>6</v>
      </c>
      <c r="K575" s="159">
        <v>105000</v>
      </c>
      <c r="L575" s="107">
        <f>J575+1</f>
        <v>7</v>
      </c>
      <c r="M575" s="36">
        <f>K575*(L575/100)</f>
        <v>7350.0000000000009</v>
      </c>
    </row>
    <row r="576" spans="1:13" x14ac:dyDescent="0.35">
      <c r="A576" s="107">
        <v>1</v>
      </c>
      <c r="B576" s="243" t="s">
        <v>3481</v>
      </c>
      <c r="C576" s="244" t="s">
        <v>146</v>
      </c>
      <c r="D576" s="244" t="s">
        <v>15</v>
      </c>
      <c r="E576" s="154" t="s">
        <v>1244</v>
      </c>
      <c r="F576" s="154" t="s">
        <v>1248</v>
      </c>
      <c r="G576" s="154" t="s">
        <v>2709</v>
      </c>
      <c r="H576" s="243">
        <v>4</v>
      </c>
      <c r="I576" s="229">
        <v>45597</v>
      </c>
      <c r="J576" s="107">
        <v>7</v>
      </c>
      <c r="K576" s="159">
        <v>115500</v>
      </c>
      <c r="L576" s="107">
        <f>J576+1</f>
        <v>8</v>
      </c>
      <c r="M576" s="36">
        <f>K576*(L576/100)</f>
        <v>9240</v>
      </c>
    </row>
    <row r="577" spans="1:13" x14ac:dyDescent="0.35">
      <c r="A577" s="107">
        <v>1</v>
      </c>
      <c r="B577" s="243" t="s">
        <v>3945</v>
      </c>
      <c r="C577" s="244" t="s">
        <v>146</v>
      </c>
      <c r="D577" s="244" t="s">
        <v>15</v>
      </c>
      <c r="E577" s="154" t="s">
        <v>1244</v>
      </c>
      <c r="F577" s="154" t="s">
        <v>1245</v>
      </c>
      <c r="G577" s="154" t="s">
        <v>3946</v>
      </c>
      <c r="H577" s="243">
        <v>1</v>
      </c>
      <c r="I577" s="229">
        <v>45637.775960648149</v>
      </c>
      <c r="J577" s="107">
        <v>12</v>
      </c>
      <c r="K577" s="159">
        <v>420000</v>
      </c>
      <c r="L577" s="107">
        <f>J577+1</f>
        <v>13</v>
      </c>
      <c r="M577" s="36">
        <f>K577*(L577/100)</f>
        <v>54600</v>
      </c>
    </row>
    <row r="578" spans="1:13" x14ac:dyDescent="0.35">
      <c r="A578" s="107">
        <v>1</v>
      </c>
      <c r="B578" s="107" t="s">
        <v>5133</v>
      </c>
      <c r="C578" s="98" t="s">
        <v>146</v>
      </c>
      <c r="D578" s="98" t="s">
        <v>188</v>
      </c>
      <c r="E578" t="s">
        <v>1244</v>
      </c>
      <c r="F578" t="s">
        <v>1245</v>
      </c>
      <c r="G578" t="s">
        <v>3946</v>
      </c>
      <c r="H578" s="107">
        <v>2</v>
      </c>
      <c r="I578" s="229">
        <v>45799.78261574074</v>
      </c>
      <c r="J578" s="107">
        <v>12</v>
      </c>
      <c r="K578" s="159">
        <v>400000</v>
      </c>
      <c r="L578" s="107">
        <f>J578+1</f>
        <v>13</v>
      </c>
      <c r="M578" s="36">
        <f>K578*(L578/100)</f>
        <v>52000</v>
      </c>
    </row>
    <row r="579" spans="1:13" x14ac:dyDescent="0.35">
      <c r="A579" s="107">
        <v>1</v>
      </c>
      <c r="B579" s="107">
        <v>890000123</v>
      </c>
      <c r="C579" s="98" t="s">
        <v>146</v>
      </c>
      <c r="D579" s="98" t="s">
        <v>15</v>
      </c>
      <c r="E579" t="s">
        <v>16</v>
      </c>
      <c r="G579" t="s">
        <v>609</v>
      </c>
      <c r="H579" s="132">
        <v>1</v>
      </c>
      <c r="I579" s="229">
        <v>45014</v>
      </c>
      <c r="J579" s="107">
        <v>7</v>
      </c>
      <c r="K579" s="159">
        <v>63000</v>
      </c>
      <c r="L579" s="107">
        <f>J579+1</f>
        <v>8</v>
      </c>
      <c r="M579" s="36">
        <f>K579*(L579/100)</f>
        <v>5040</v>
      </c>
    </row>
    <row r="580" spans="1:13" x14ac:dyDescent="0.35">
      <c r="A580" s="107">
        <v>1</v>
      </c>
      <c r="B580" s="234">
        <v>890000291</v>
      </c>
      <c r="C580" s="235" t="s">
        <v>146</v>
      </c>
      <c r="D580" s="235" t="s">
        <v>15</v>
      </c>
      <c r="E580" s="133" t="s">
        <v>16</v>
      </c>
      <c r="G580" s="133" t="s">
        <v>1120</v>
      </c>
      <c r="H580" s="234">
        <v>2</v>
      </c>
      <c r="I580" s="229">
        <v>45149.520219907397</v>
      </c>
      <c r="J580" s="107">
        <v>7</v>
      </c>
      <c r="K580" s="236">
        <v>63000</v>
      </c>
      <c r="L580" s="107">
        <f>J580+1</f>
        <v>8</v>
      </c>
      <c r="M580" s="36">
        <f>K580*(L580/100)</f>
        <v>5040</v>
      </c>
    </row>
    <row r="581" spans="1:13" x14ac:dyDescent="0.35">
      <c r="A581" s="107">
        <v>1</v>
      </c>
      <c r="B581" s="237" t="s">
        <v>1372</v>
      </c>
      <c r="C581" s="141" t="s">
        <v>146</v>
      </c>
      <c r="D581" s="141" t="s">
        <v>15</v>
      </c>
      <c r="E581" s="139" t="s">
        <v>1244</v>
      </c>
      <c r="F581" s="144" t="s">
        <v>1248</v>
      </c>
      <c r="G581" s="139" t="s">
        <v>1120</v>
      </c>
      <c r="H581" s="237">
        <v>3</v>
      </c>
      <c r="I581" s="229">
        <v>45238.422824074099</v>
      </c>
      <c r="J581" s="107">
        <v>7</v>
      </c>
      <c r="K581" s="238">
        <v>63000</v>
      </c>
      <c r="L581" s="107">
        <f>J581+1</f>
        <v>8</v>
      </c>
      <c r="M581" s="36">
        <f>K581*(L581/100)</f>
        <v>5040</v>
      </c>
    </row>
    <row r="582" spans="1:13" x14ac:dyDescent="0.35">
      <c r="A582" s="107">
        <v>1</v>
      </c>
      <c r="B582" s="107" t="s">
        <v>2545</v>
      </c>
      <c r="C582" s="98" t="s">
        <v>146</v>
      </c>
      <c r="D582" s="98" t="s">
        <v>188</v>
      </c>
      <c r="E582" t="s">
        <v>1244</v>
      </c>
      <c r="F582" t="s">
        <v>1248</v>
      </c>
      <c r="G582" t="s">
        <v>2546</v>
      </c>
      <c r="H582" s="107">
        <v>1</v>
      </c>
      <c r="I582" s="229">
        <v>45469.643321759257</v>
      </c>
      <c r="J582" s="107">
        <v>5</v>
      </c>
      <c r="K582" s="159">
        <v>42000</v>
      </c>
      <c r="L582" s="107">
        <f>J582+1</f>
        <v>6</v>
      </c>
      <c r="M582" s="36">
        <f>K582*(L582/100)</f>
        <v>2520</v>
      </c>
    </row>
    <row r="583" spans="1:13" x14ac:dyDescent="0.35">
      <c r="A583" s="107">
        <v>1</v>
      </c>
      <c r="B583" s="107">
        <v>890000075</v>
      </c>
      <c r="C583" s="98" t="s">
        <v>146</v>
      </c>
      <c r="D583" s="98" t="s">
        <v>15</v>
      </c>
      <c r="E583" t="s">
        <v>16</v>
      </c>
      <c r="G583" t="s">
        <v>572</v>
      </c>
      <c r="H583" s="129">
        <v>1</v>
      </c>
      <c r="I583" s="229">
        <v>44979.57440972222</v>
      </c>
      <c r="J583" s="107">
        <v>5</v>
      </c>
      <c r="K583" s="159">
        <v>52500</v>
      </c>
      <c r="L583" s="107">
        <f>J583+1</f>
        <v>6</v>
      </c>
      <c r="M583" s="36">
        <f>K583*(L583/100)</f>
        <v>3150</v>
      </c>
    </row>
    <row r="584" spans="1:13" x14ac:dyDescent="0.35">
      <c r="A584" s="107">
        <v>1</v>
      </c>
      <c r="B584" s="107">
        <v>890000209</v>
      </c>
      <c r="C584" s="98" t="s">
        <v>146</v>
      </c>
      <c r="D584" s="98" t="s">
        <v>15</v>
      </c>
      <c r="E584" t="s">
        <v>16</v>
      </c>
      <c r="G584" t="s">
        <v>572</v>
      </c>
      <c r="H584" s="107">
        <v>2</v>
      </c>
      <c r="I584" s="229">
        <v>45093.421724537038</v>
      </c>
      <c r="J584" s="107">
        <v>6</v>
      </c>
      <c r="K584" s="159">
        <v>63000</v>
      </c>
      <c r="L584" s="107">
        <f>J584+1</f>
        <v>7</v>
      </c>
      <c r="M584" s="36">
        <f>K584*(L584/100)</f>
        <v>4410</v>
      </c>
    </row>
    <row r="585" spans="1:13" x14ac:dyDescent="0.35">
      <c r="A585" s="107">
        <v>1</v>
      </c>
      <c r="B585" s="107" t="s">
        <v>5083</v>
      </c>
      <c r="C585" s="98" t="s">
        <v>146</v>
      </c>
      <c r="D585" s="98" t="s">
        <v>15</v>
      </c>
      <c r="E585" t="s">
        <v>1244</v>
      </c>
      <c r="F585" t="s">
        <v>1245</v>
      </c>
      <c r="G585" t="s">
        <v>5084</v>
      </c>
      <c r="H585" s="107">
        <v>1</v>
      </c>
      <c r="I585" s="229">
        <v>45792.493923611109</v>
      </c>
      <c r="J585" s="107">
        <v>5</v>
      </c>
      <c r="K585" s="159">
        <v>40000</v>
      </c>
      <c r="L585" s="107">
        <f>J585+1</f>
        <v>6</v>
      </c>
      <c r="M585" s="36">
        <f>K585*(L585/100)</f>
        <v>2400</v>
      </c>
    </row>
    <row r="586" spans="1:13" x14ac:dyDescent="0.35">
      <c r="A586" s="107">
        <v>1</v>
      </c>
      <c r="B586" s="107" t="s">
        <v>5848</v>
      </c>
      <c r="C586" t="s">
        <v>146</v>
      </c>
      <c r="D586" t="s">
        <v>15</v>
      </c>
      <c r="E586" t="s">
        <v>5832</v>
      </c>
      <c r="F586" t="s">
        <v>1245</v>
      </c>
      <c r="G586" t="s">
        <v>5084</v>
      </c>
      <c r="H586" s="107">
        <v>2</v>
      </c>
      <c r="I586" s="231">
        <v>45874.698946759258</v>
      </c>
      <c r="J586" s="107">
        <v>6</v>
      </c>
      <c r="K586" s="120">
        <v>50000</v>
      </c>
      <c r="L586" s="107">
        <f>J586*2+2</f>
        <v>14</v>
      </c>
      <c r="M586" s="36">
        <f>K586*(L586/100)</f>
        <v>7000.0000000000009</v>
      </c>
    </row>
    <row r="587" spans="1:13" x14ac:dyDescent="0.35">
      <c r="A587" s="107">
        <v>1</v>
      </c>
      <c r="B587" s="107">
        <v>890000810</v>
      </c>
      <c r="C587" s="98" t="s">
        <v>146</v>
      </c>
      <c r="D587" s="98" t="s">
        <v>411</v>
      </c>
      <c r="E587" t="s">
        <v>1244</v>
      </c>
      <c r="F587" t="s">
        <v>1248</v>
      </c>
      <c r="G587" t="s">
        <v>2661</v>
      </c>
      <c r="H587" s="107">
        <v>3</v>
      </c>
      <c r="I587" s="229">
        <v>45492</v>
      </c>
      <c r="J587" s="107">
        <v>3</v>
      </c>
      <c r="K587" s="159">
        <v>105000</v>
      </c>
      <c r="L587" s="107">
        <f>J587+1</f>
        <v>4</v>
      </c>
      <c r="M587" s="36">
        <f>K587*(L587/100)</f>
        <v>4200</v>
      </c>
    </row>
    <row r="588" spans="1:13" x14ac:dyDescent="0.35">
      <c r="A588" s="107">
        <v>1</v>
      </c>
      <c r="B588" s="237" t="s">
        <v>1683</v>
      </c>
      <c r="C588" s="141" t="s">
        <v>146</v>
      </c>
      <c r="D588" s="141" t="s">
        <v>188</v>
      </c>
      <c r="E588" s="139" t="s">
        <v>1244</v>
      </c>
      <c r="F588" s="139" t="s">
        <v>1248</v>
      </c>
      <c r="G588" s="139" t="s">
        <v>1684</v>
      </c>
      <c r="H588" s="237">
        <v>1</v>
      </c>
      <c r="I588" s="229">
        <v>45316.586886574099</v>
      </c>
      <c r="J588" s="107">
        <v>4</v>
      </c>
      <c r="K588" s="238">
        <v>105000</v>
      </c>
      <c r="L588" s="107">
        <f>J588+1</f>
        <v>5</v>
      </c>
      <c r="M588" s="36">
        <f>K588*(L588/100)</f>
        <v>5250</v>
      </c>
    </row>
    <row r="589" spans="1:13" x14ac:dyDescent="0.35">
      <c r="A589" s="107">
        <v>1</v>
      </c>
      <c r="B589" s="107">
        <v>890000638</v>
      </c>
      <c r="C589" s="98" t="s">
        <v>146</v>
      </c>
      <c r="D589" s="98" t="s">
        <v>15</v>
      </c>
      <c r="E589" t="s">
        <v>1244</v>
      </c>
      <c r="F589" t="s">
        <v>1248</v>
      </c>
      <c r="G589" t="s">
        <v>2177</v>
      </c>
      <c r="H589" s="107">
        <v>2</v>
      </c>
      <c r="I589" s="229">
        <v>45406.706782407404</v>
      </c>
      <c r="J589" s="107">
        <v>4</v>
      </c>
      <c r="K589" s="159">
        <v>105000</v>
      </c>
      <c r="L589" s="107">
        <f>J589+1</f>
        <v>5</v>
      </c>
      <c r="M589" s="36">
        <f>K589*(L589/100)</f>
        <v>5250</v>
      </c>
    </row>
    <row r="590" spans="1:13" x14ac:dyDescent="0.35">
      <c r="A590" s="107">
        <v>1</v>
      </c>
      <c r="B590" s="243" t="s">
        <v>3831</v>
      </c>
      <c r="C590" s="244" t="s">
        <v>146</v>
      </c>
      <c r="D590" s="244" t="s">
        <v>169</v>
      </c>
      <c r="E590" s="154" t="s">
        <v>1250</v>
      </c>
      <c r="F590" s="154" t="s">
        <v>1248</v>
      </c>
      <c r="G590" s="154" t="s">
        <v>3832</v>
      </c>
      <c r="H590" s="243">
        <v>4</v>
      </c>
      <c r="I590" s="229">
        <v>45625</v>
      </c>
      <c r="J590" s="107">
        <v>6</v>
      </c>
      <c r="K590" s="159">
        <v>94500</v>
      </c>
      <c r="L590" s="107">
        <f>J590+1</f>
        <v>7</v>
      </c>
      <c r="M590" s="36">
        <f>K590*(L590/100)</f>
        <v>6615.0000000000009</v>
      </c>
    </row>
    <row r="591" spans="1:13" x14ac:dyDescent="0.35">
      <c r="A591" s="107">
        <v>1</v>
      </c>
      <c r="B591" s="107">
        <v>880000868</v>
      </c>
      <c r="C591" s="98" t="s">
        <v>146</v>
      </c>
      <c r="D591" s="98" t="s">
        <v>15</v>
      </c>
      <c r="E591" t="s">
        <v>1244</v>
      </c>
      <c r="F591" t="s">
        <v>1245</v>
      </c>
      <c r="G591" t="s">
        <v>2169</v>
      </c>
      <c r="H591" s="107">
        <v>1</v>
      </c>
      <c r="I591" s="229">
        <v>45401.690057870372</v>
      </c>
      <c r="J591" s="107">
        <v>6</v>
      </c>
      <c r="K591" s="159">
        <v>294000</v>
      </c>
      <c r="L591" s="107">
        <f>J591+1</f>
        <v>7</v>
      </c>
      <c r="M591" s="36">
        <f>K591*(L591/100)</f>
        <v>20580.000000000004</v>
      </c>
    </row>
    <row r="592" spans="1:13" x14ac:dyDescent="0.35">
      <c r="A592" s="107">
        <v>1</v>
      </c>
      <c r="B592" s="243" t="s">
        <v>2827</v>
      </c>
      <c r="C592" s="244" t="s">
        <v>146</v>
      </c>
      <c r="D592" s="244" t="s">
        <v>188</v>
      </c>
      <c r="E592" s="154" t="s">
        <v>1244</v>
      </c>
      <c r="F592" s="154" t="s">
        <v>1245</v>
      </c>
      <c r="G592" s="154" t="s">
        <v>2828</v>
      </c>
      <c r="H592" s="243">
        <v>2</v>
      </c>
      <c r="I592" s="229">
        <v>45511.726851851854</v>
      </c>
      <c r="J592" s="107">
        <v>6</v>
      </c>
      <c r="K592" s="162">
        <v>294000</v>
      </c>
      <c r="L592" s="107">
        <f>J592+1</f>
        <v>7</v>
      </c>
      <c r="M592" s="36">
        <f>K592*(L592/100)</f>
        <v>20580.000000000004</v>
      </c>
    </row>
    <row r="593" spans="1:13" x14ac:dyDescent="0.35">
      <c r="A593" s="107">
        <v>1</v>
      </c>
      <c r="B593" s="243" t="s">
        <v>3508</v>
      </c>
      <c r="C593" s="244" t="s">
        <v>146</v>
      </c>
      <c r="D593" s="244" t="s">
        <v>169</v>
      </c>
      <c r="E593" s="154" t="s">
        <v>1250</v>
      </c>
      <c r="F593" s="154" t="s">
        <v>1245</v>
      </c>
      <c r="G593" s="154" t="s">
        <v>2828</v>
      </c>
      <c r="H593" s="243">
        <v>3</v>
      </c>
      <c r="I593" s="229">
        <v>45602</v>
      </c>
      <c r="J593" s="107">
        <v>8</v>
      </c>
      <c r="K593" s="159">
        <v>294000</v>
      </c>
      <c r="L593" s="107">
        <f>J593+1</f>
        <v>9</v>
      </c>
      <c r="M593" s="36">
        <f>K593*(L593/100)</f>
        <v>26460</v>
      </c>
    </row>
    <row r="594" spans="1:13" x14ac:dyDescent="0.35">
      <c r="A594" s="107">
        <v>1</v>
      </c>
      <c r="B594" s="243" t="s">
        <v>3898</v>
      </c>
      <c r="C594" s="244" t="s">
        <v>146</v>
      </c>
      <c r="D594" s="244" t="s">
        <v>15</v>
      </c>
      <c r="E594" s="154" t="s">
        <v>1244</v>
      </c>
      <c r="F594" s="154" t="s">
        <v>1245</v>
      </c>
      <c r="G594" s="154" t="s">
        <v>2828</v>
      </c>
      <c r="H594" s="243">
        <v>4</v>
      </c>
      <c r="I594" s="229">
        <v>45630</v>
      </c>
      <c r="J594" s="107">
        <v>6</v>
      </c>
      <c r="K594" s="159">
        <v>157500</v>
      </c>
      <c r="L594" s="107">
        <f>J594+1</f>
        <v>7</v>
      </c>
      <c r="M594" s="36">
        <f>K594*(L594/100)</f>
        <v>11025.000000000002</v>
      </c>
    </row>
    <row r="595" spans="1:13" x14ac:dyDescent="0.35">
      <c r="A595" s="107">
        <v>1</v>
      </c>
      <c r="B595" s="107" t="s">
        <v>4652</v>
      </c>
      <c r="C595" s="98" t="s">
        <v>146</v>
      </c>
      <c r="D595" s="98" t="s">
        <v>15</v>
      </c>
      <c r="E595" t="s">
        <v>1244</v>
      </c>
      <c r="F595" t="s">
        <v>1245</v>
      </c>
      <c r="G595" t="s">
        <v>2828</v>
      </c>
      <c r="H595" s="107">
        <v>5</v>
      </c>
      <c r="I595" s="229">
        <v>45736</v>
      </c>
      <c r="J595" s="107">
        <v>7</v>
      </c>
      <c r="K595" s="247">
        <v>180000</v>
      </c>
      <c r="L595" s="107">
        <f>J595+1</f>
        <v>8</v>
      </c>
      <c r="M595" s="36">
        <f>K595*(L595/100)</f>
        <v>14400</v>
      </c>
    </row>
    <row r="596" spans="1:13" x14ac:dyDescent="0.35">
      <c r="A596" s="107">
        <v>1</v>
      </c>
      <c r="B596" s="107">
        <v>880000838</v>
      </c>
      <c r="C596" s="98" t="s">
        <v>146</v>
      </c>
      <c r="D596" s="98" t="s">
        <v>15</v>
      </c>
      <c r="E596" t="s">
        <v>1244</v>
      </c>
      <c r="F596" t="s">
        <v>1245</v>
      </c>
      <c r="G596" t="s">
        <v>2120</v>
      </c>
      <c r="H596" s="107">
        <v>5</v>
      </c>
      <c r="I596" s="229">
        <v>45387.847719907404</v>
      </c>
      <c r="J596" s="107">
        <v>6</v>
      </c>
      <c r="K596" s="159">
        <v>105000</v>
      </c>
      <c r="L596" s="107">
        <f>J596+1</f>
        <v>7</v>
      </c>
      <c r="M596" s="36">
        <f>K596*(L596/100)</f>
        <v>7350.0000000000009</v>
      </c>
    </row>
    <row r="597" spans="1:13" x14ac:dyDescent="0.35">
      <c r="A597" s="107">
        <v>1</v>
      </c>
      <c r="B597" s="107" t="s">
        <v>155</v>
      </c>
      <c r="C597" s="98" t="s">
        <v>146</v>
      </c>
      <c r="D597" s="98" t="s">
        <v>15</v>
      </c>
      <c r="E597" t="s">
        <v>16</v>
      </c>
      <c r="F597" s="154" t="s">
        <v>1245</v>
      </c>
      <c r="G597" t="s">
        <v>157</v>
      </c>
      <c r="H597" s="129">
        <v>1</v>
      </c>
      <c r="I597" s="229">
        <v>44893.520335648151</v>
      </c>
      <c r="J597" s="107">
        <v>8</v>
      </c>
      <c r="K597" s="112">
        <v>105000</v>
      </c>
      <c r="L597" s="107">
        <f>J597+1</f>
        <v>9</v>
      </c>
      <c r="M597" s="36">
        <f>K597*(L597/100)</f>
        <v>9450</v>
      </c>
    </row>
    <row r="598" spans="1:13" x14ac:dyDescent="0.35">
      <c r="A598" s="107">
        <v>1</v>
      </c>
      <c r="B598" s="107">
        <v>880000213</v>
      </c>
      <c r="C598" s="98" t="s">
        <v>146</v>
      </c>
      <c r="D598" s="98" t="s">
        <v>15</v>
      </c>
      <c r="E598" t="s">
        <v>16</v>
      </c>
      <c r="G598" t="s">
        <v>157</v>
      </c>
      <c r="H598" s="107">
        <v>2</v>
      </c>
      <c r="I598" s="229">
        <v>45021.382870370369</v>
      </c>
      <c r="J598" s="107">
        <v>6</v>
      </c>
      <c r="K598" s="159">
        <v>105000</v>
      </c>
      <c r="L598" s="107">
        <f>J598+1</f>
        <v>7</v>
      </c>
      <c r="M598" s="36">
        <f>K598*(L598/100)</f>
        <v>7350.0000000000009</v>
      </c>
    </row>
    <row r="599" spans="1:13" x14ac:dyDescent="0.35">
      <c r="A599" s="107">
        <v>1</v>
      </c>
      <c r="B599" s="237" t="s">
        <v>1585</v>
      </c>
      <c r="C599" s="141" t="s">
        <v>146</v>
      </c>
      <c r="D599" s="141" t="s">
        <v>15</v>
      </c>
      <c r="E599" s="139" t="s">
        <v>1244</v>
      </c>
      <c r="F599" s="139" t="s">
        <v>1245</v>
      </c>
      <c r="G599" s="139" t="s">
        <v>157</v>
      </c>
      <c r="H599" s="237">
        <v>4</v>
      </c>
      <c r="I599" s="229">
        <v>45267.5836458333</v>
      </c>
      <c r="J599" s="107">
        <v>6</v>
      </c>
      <c r="K599" s="238">
        <v>105000</v>
      </c>
      <c r="L599" s="107">
        <f>J599+1</f>
        <v>7</v>
      </c>
      <c r="M599" s="36">
        <f>K599*(L599/100)</f>
        <v>7350.0000000000009</v>
      </c>
    </row>
    <row r="600" spans="1:13" x14ac:dyDescent="0.35">
      <c r="A600" s="107">
        <v>1</v>
      </c>
      <c r="B600" s="237" t="s">
        <v>1157</v>
      </c>
      <c r="C600" s="141" t="s">
        <v>146</v>
      </c>
      <c r="D600" s="141" t="s">
        <v>15</v>
      </c>
      <c r="E600" s="139" t="s">
        <v>16</v>
      </c>
      <c r="G600" s="139" t="s">
        <v>1158</v>
      </c>
      <c r="H600" s="237">
        <v>3</v>
      </c>
      <c r="I600" s="229">
        <v>45181.502002314803</v>
      </c>
      <c r="J600" s="107">
        <v>6</v>
      </c>
      <c r="K600" s="238">
        <v>105000</v>
      </c>
      <c r="L600" s="107">
        <f>J600+1</f>
        <v>7</v>
      </c>
      <c r="M600" s="36">
        <f>K600*(L600/100)</f>
        <v>7350.0000000000009</v>
      </c>
    </row>
    <row r="601" spans="1:13" x14ac:dyDescent="0.35">
      <c r="A601" s="107">
        <v>1</v>
      </c>
      <c r="B601" s="107">
        <v>880001011</v>
      </c>
      <c r="C601" s="98" t="s">
        <v>146</v>
      </c>
      <c r="D601" s="98" t="s">
        <v>381</v>
      </c>
      <c r="E601" t="s">
        <v>1244</v>
      </c>
      <c r="F601" t="s">
        <v>1245</v>
      </c>
      <c r="G601" t="s">
        <v>2612</v>
      </c>
      <c r="H601" s="107">
        <v>6</v>
      </c>
      <c r="I601" s="229">
        <v>45482.71738425926</v>
      </c>
      <c r="J601" s="107">
        <v>6</v>
      </c>
      <c r="K601" s="159">
        <v>105000</v>
      </c>
      <c r="L601" s="107">
        <f>J601+1</f>
        <v>7</v>
      </c>
      <c r="M601" s="36">
        <f>K601*(L601/100)</f>
        <v>7350.0000000000009</v>
      </c>
    </row>
    <row r="602" spans="1:13" x14ac:dyDescent="0.35">
      <c r="A602" s="107">
        <v>1</v>
      </c>
      <c r="B602" s="107" t="s">
        <v>5474</v>
      </c>
      <c r="C602" t="s">
        <v>146</v>
      </c>
      <c r="D602" t="s">
        <v>188</v>
      </c>
      <c r="E602" t="s">
        <v>1244</v>
      </c>
      <c r="F602" t="s">
        <v>1245</v>
      </c>
      <c r="G602" t="s">
        <v>5475</v>
      </c>
      <c r="H602" s="107">
        <v>5</v>
      </c>
      <c r="I602" s="231">
        <v>45835</v>
      </c>
      <c r="J602" s="107">
        <v>4</v>
      </c>
      <c r="K602" s="120">
        <v>60000</v>
      </c>
      <c r="L602" s="107">
        <f>J602+1</f>
        <v>5</v>
      </c>
      <c r="M602" s="36">
        <f>K602*(L602/100)</f>
        <v>3000</v>
      </c>
    </row>
    <row r="603" spans="1:13" x14ac:dyDescent="0.35">
      <c r="A603" s="107">
        <v>1</v>
      </c>
      <c r="B603" s="107" t="s">
        <v>1913</v>
      </c>
      <c r="C603" s="98" t="s">
        <v>146</v>
      </c>
      <c r="D603" s="98" t="s">
        <v>116</v>
      </c>
      <c r="E603" t="s">
        <v>1250</v>
      </c>
      <c r="F603" t="s">
        <v>1245</v>
      </c>
      <c r="G603" t="s">
        <v>1914</v>
      </c>
      <c r="H603" s="107">
        <v>1</v>
      </c>
      <c r="I603" s="229">
        <v>45355</v>
      </c>
      <c r="J603" s="107">
        <v>5</v>
      </c>
      <c r="K603" s="159">
        <v>105000</v>
      </c>
      <c r="L603" s="107">
        <f>J603+1</f>
        <v>6</v>
      </c>
      <c r="M603" s="36">
        <f>K603*(L603/100)</f>
        <v>6300</v>
      </c>
    </row>
    <row r="604" spans="1:13" x14ac:dyDescent="0.35">
      <c r="A604" s="107">
        <v>1</v>
      </c>
      <c r="B604" s="107" t="s">
        <v>2257</v>
      </c>
      <c r="C604" s="98" t="s">
        <v>146</v>
      </c>
      <c r="D604" s="98" t="s">
        <v>52</v>
      </c>
      <c r="E604" t="s">
        <v>1250</v>
      </c>
      <c r="F604" t="s">
        <v>1245</v>
      </c>
      <c r="G604" t="s">
        <v>1914</v>
      </c>
      <c r="H604" s="107">
        <v>2</v>
      </c>
      <c r="I604" s="229">
        <v>45433.564988425926</v>
      </c>
      <c r="J604" s="107">
        <v>5</v>
      </c>
      <c r="K604" s="159">
        <v>105000</v>
      </c>
      <c r="L604" s="107">
        <f>J604+1</f>
        <v>6</v>
      </c>
      <c r="M604" s="36">
        <f>K604*(L604/100)</f>
        <v>6300</v>
      </c>
    </row>
    <row r="605" spans="1:13" x14ac:dyDescent="0.35">
      <c r="A605" s="107">
        <v>1</v>
      </c>
      <c r="B605" s="243" t="s">
        <v>3072</v>
      </c>
      <c r="C605" s="244" t="s">
        <v>146</v>
      </c>
      <c r="D605" s="244" t="s">
        <v>188</v>
      </c>
      <c r="E605" s="154" t="s">
        <v>1244</v>
      </c>
      <c r="F605" s="154" t="s">
        <v>1245</v>
      </c>
      <c r="G605" s="154" t="s">
        <v>3073</v>
      </c>
      <c r="H605" s="243">
        <v>3</v>
      </c>
      <c r="I605" s="229">
        <v>45548.75503472222</v>
      </c>
      <c r="J605" s="107">
        <v>5</v>
      </c>
      <c r="K605" s="159">
        <v>126000</v>
      </c>
      <c r="L605" s="107">
        <f>J605+1</f>
        <v>6</v>
      </c>
      <c r="M605" s="36">
        <f>K605*(L605/100)</f>
        <v>7560</v>
      </c>
    </row>
    <row r="606" spans="1:13" x14ac:dyDescent="0.35">
      <c r="A606" s="107">
        <v>1</v>
      </c>
      <c r="B606" s="243" t="s">
        <v>4099</v>
      </c>
      <c r="C606" s="244" t="s">
        <v>146</v>
      </c>
      <c r="D606" s="244" t="s">
        <v>15</v>
      </c>
      <c r="E606" s="154" t="s">
        <v>1244</v>
      </c>
      <c r="F606" s="154" t="s">
        <v>1245</v>
      </c>
      <c r="G606" s="154" t="s">
        <v>3073</v>
      </c>
      <c r="H606" s="243">
        <v>4</v>
      </c>
      <c r="I606" s="229">
        <v>45671.716458333336</v>
      </c>
      <c r="J606" s="107">
        <v>5</v>
      </c>
      <c r="K606" s="159">
        <v>120000</v>
      </c>
      <c r="L606" s="107">
        <f>J606+1</f>
        <v>6</v>
      </c>
      <c r="M606" s="36">
        <f>K606*(L606/100)</f>
        <v>7200</v>
      </c>
    </row>
    <row r="607" spans="1:13" x14ac:dyDescent="0.35">
      <c r="A607" s="107">
        <v>1</v>
      </c>
      <c r="B607" s="107">
        <v>880000852</v>
      </c>
      <c r="C607" s="98" t="s">
        <v>146</v>
      </c>
      <c r="D607" s="98" t="s">
        <v>15</v>
      </c>
      <c r="E607" t="s">
        <v>1244</v>
      </c>
      <c r="F607" t="s">
        <v>1248</v>
      </c>
      <c r="G607" t="s">
        <v>2148</v>
      </c>
      <c r="H607" s="107">
        <v>1</v>
      </c>
      <c r="I607" s="229">
        <v>45394.777314814812</v>
      </c>
      <c r="J607" s="107">
        <v>6</v>
      </c>
      <c r="K607" s="159">
        <v>105000</v>
      </c>
      <c r="L607" s="107">
        <f>J607+1</f>
        <v>7</v>
      </c>
      <c r="M607" s="36">
        <f>K607*(L607/100)</f>
        <v>7350.0000000000009</v>
      </c>
    </row>
    <row r="608" spans="1:13" x14ac:dyDescent="0.35">
      <c r="A608" s="107">
        <v>1</v>
      </c>
      <c r="B608" s="243" t="s">
        <v>4927</v>
      </c>
      <c r="C608" s="244" t="s">
        <v>146</v>
      </c>
      <c r="D608" s="244" t="s">
        <v>15</v>
      </c>
      <c r="E608" s="154" t="s">
        <v>1244</v>
      </c>
      <c r="F608" s="154" t="s">
        <v>1248</v>
      </c>
      <c r="G608" s="154" t="s">
        <v>4928</v>
      </c>
      <c r="H608" s="243">
        <v>1</v>
      </c>
      <c r="I608" s="229">
        <v>45754.663923611108</v>
      </c>
      <c r="J608" s="107">
        <v>5</v>
      </c>
      <c r="K608" s="159">
        <v>40000</v>
      </c>
      <c r="L608" s="107">
        <f>J608+1</f>
        <v>6</v>
      </c>
      <c r="M608" s="36">
        <f>K608*(L608/100)</f>
        <v>2400</v>
      </c>
    </row>
    <row r="609" spans="1:13" x14ac:dyDescent="0.35">
      <c r="A609" s="107">
        <v>1</v>
      </c>
      <c r="B609" s="107" t="s">
        <v>158</v>
      </c>
      <c r="C609" s="98" t="s">
        <v>146</v>
      </c>
      <c r="D609" s="98" t="s">
        <v>15</v>
      </c>
      <c r="E609" t="s">
        <v>16</v>
      </c>
      <c r="F609" s="154" t="s">
        <v>1245</v>
      </c>
      <c r="G609" t="s">
        <v>160</v>
      </c>
      <c r="H609" s="129">
        <v>1</v>
      </c>
      <c r="I609" s="229">
        <v>44895.486967592595</v>
      </c>
      <c r="J609" s="107">
        <v>9</v>
      </c>
      <c r="K609" s="112">
        <v>105000</v>
      </c>
      <c r="L609" s="107">
        <f>J609+1</f>
        <v>10</v>
      </c>
      <c r="M609" s="36">
        <f>K609*(L609/100)</f>
        <v>10500</v>
      </c>
    </row>
    <row r="610" spans="1:13" x14ac:dyDescent="0.35">
      <c r="A610" s="107">
        <v>1</v>
      </c>
      <c r="B610" s="107">
        <v>880000259</v>
      </c>
      <c r="C610" s="98" t="s">
        <v>146</v>
      </c>
      <c r="D610" s="98" t="s">
        <v>15</v>
      </c>
      <c r="E610" t="s">
        <v>16</v>
      </c>
      <c r="G610" t="s">
        <v>160</v>
      </c>
      <c r="H610" s="107">
        <v>2</v>
      </c>
      <c r="I610" s="229">
        <v>45035.469097222223</v>
      </c>
      <c r="J610" s="107">
        <v>8</v>
      </c>
      <c r="K610" s="159">
        <v>105000</v>
      </c>
      <c r="L610" s="107">
        <f>J610+1</f>
        <v>9</v>
      </c>
      <c r="M610" s="36">
        <f>K610*(L610/100)</f>
        <v>9450</v>
      </c>
    </row>
    <row r="611" spans="1:13" x14ac:dyDescent="0.35">
      <c r="A611" s="107">
        <v>1</v>
      </c>
      <c r="B611" s="237" t="s">
        <v>1185</v>
      </c>
      <c r="C611" s="141" t="s">
        <v>146</v>
      </c>
      <c r="D611" s="141" t="s">
        <v>15</v>
      </c>
      <c r="E611" s="139" t="s">
        <v>16</v>
      </c>
      <c r="G611" s="139" t="s">
        <v>1186</v>
      </c>
      <c r="H611" s="237">
        <v>3</v>
      </c>
      <c r="I611" s="229">
        <v>45173.591828703698</v>
      </c>
      <c r="J611" s="107">
        <v>8</v>
      </c>
      <c r="K611" s="238">
        <v>105000</v>
      </c>
      <c r="L611" s="107">
        <f>J611+1</f>
        <v>9</v>
      </c>
      <c r="M611" s="36">
        <f>K611*(L611/100)</f>
        <v>9450</v>
      </c>
    </row>
    <row r="612" spans="1:13" x14ac:dyDescent="0.35">
      <c r="A612" s="107">
        <v>1</v>
      </c>
      <c r="B612" s="107" t="s">
        <v>1843</v>
      </c>
      <c r="C612" s="98" t="s">
        <v>146</v>
      </c>
      <c r="D612" s="98" t="s">
        <v>15</v>
      </c>
      <c r="E612" t="s">
        <v>1244</v>
      </c>
      <c r="F612" t="s">
        <v>1245</v>
      </c>
      <c r="G612" t="s">
        <v>1186</v>
      </c>
      <c r="H612" s="107">
        <v>4</v>
      </c>
      <c r="I612" s="229">
        <v>45330.58929398148</v>
      </c>
      <c r="J612" s="107">
        <v>7</v>
      </c>
      <c r="K612" s="159">
        <v>94500</v>
      </c>
      <c r="L612" s="107">
        <f>J612+1</f>
        <v>8</v>
      </c>
      <c r="M612" s="36">
        <f>K612*(L612/100)</f>
        <v>7560</v>
      </c>
    </row>
    <row r="613" spans="1:13" x14ac:dyDescent="0.35">
      <c r="A613" s="107">
        <v>1</v>
      </c>
      <c r="B613" s="107" t="s">
        <v>5764</v>
      </c>
      <c r="C613" t="s">
        <v>146</v>
      </c>
      <c r="D613" t="s">
        <v>15</v>
      </c>
      <c r="E613" t="s">
        <v>1244</v>
      </c>
      <c r="F613" t="s">
        <v>1248</v>
      </c>
      <c r="G613" t="s">
        <v>11749</v>
      </c>
      <c r="H613" s="107">
        <v>2</v>
      </c>
      <c r="I613" s="231">
        <v>45849.847013888888</v>
      </c>
      <c r="J613" s="107">
        <v>5</v>
      </c>
      <c r="K613" s="120">
        <v>40000</v>
      </c>
      <c r="L613" s="107">
        <f>J613+1</f>
        <v>6</v>
      </c>
      <c r="M613" s="36">
        <f>K613*(L613/100)</f>
        <v>2400</v>
      </c>
    </row>
    <row r="614" spans="1:13" x14ac:dyDescent="0.35">
      <c r="A614" s="107">
        <v>1</v>
      </c>
      <c r="B614" s="107">
        <v>880000134</v>
      </c>
      <c r="C614" s="98" t="s">
        <v>146</v>
      </c>
      <c r="D614" s="98" t="s">
        <v>15</v>
      </c>
      <c r="E614" t="s">
        <v>16</v>
      </c>
      <c r="G614" t="s">
        <v>501</v>
      </c>
      <c r="H614" s="129">
        <v>1</v>
      </c>
      <c r="I614" s="229">
        <v>44960.587268518517</v>
      </c>
      <c r="J614" s="107">
        <v>5</v>
      </c>
      <c r="K614" s="159">
        <v>52500</v>
      </c>
      <c r="L614" s="107">
        <f>J614+1</f>
        <v>6</v>
      </c>
      <c r="M614" s="36">
        <f>K614*(L614/100)</f>
        <v>3150</v>
      </c>
    </row>
    <row r="615" spans="1:13" x14ac:dyDescent="0.35">
      <c r="A615" s="107">
        <v>1</v>
      </c>
      <c r="B615" s="107">
        <v>880000385</v>
      </c>
      <c r="C615" s="98" t="s">
        <v>146</v>
      </c>
      <c r="D615" s="98" t="s">
        <v>15</v>
      </c>
      <c r="E615" t="s">
        <v>16</v>
      </c>
      <c r="G615" s="378" t="s">
        <v>501</v>
      </c>
      <c r="H615" s="107">
        <v>2</v>
      </c>
      <c r="I615" s="229">
        <v>45119.565474537034</v>
      </c>
      <c r="J615" s="107">
        <v>3</v>
      </c>
      <c r="K615" s="159">
        <v>105000</v>
      </c>
      <c r="L615" s="107">
        <f>J615+1</f>
        <v>4</v>
      </c>
      <c r="M615" s="36">
        <f>K615*(L615/100)</f>
        <v>4200</v>
      </c>
    </row>
    <row r="616" spans="1:13" x14ac:dyDescent="0.35">
      <c r="A616" s="107">
        <v>1</v>
      </c>
      <c r="B616" s="237" t="s">
        <v>1364</v>
      </c>
      <c r="C616" s="141" t="s">
        <v>146</v>
      </c>
      <c r="D616" s="141" t="s">
        <v>15</v>
      </c>
      <c r="E616" s="139" t="s">
        <v>1244</v>
      </c>
      <c r="F616" s="144" t="s">
        <v>1245</v>
      </c>
      <c r="G616" s="139" t="s">
        <v>501</v>
      </c>
      <c r="H616" s="237">
        <v>3</v>
      </c>
      <c r="I616" s="229">
        <v>45237.665300925903</v>
      </c>
      <c r="J616" s="107">
        <v>6</v>
      </c>
      <c r="K616" s="238">
        <v>105000</v>
      </c>
      <c r="L616" s="107">
        <f>J616+1</f>
        <v>7</v>
      </c>
      <c r="M616" s="36">
        <f>K616*(L616/100)</f>
        <v>7350.0000000000009</v>
      </c>
    </row>
    <row r="617" spans="1:13" x14ac:dyDescent="0.35">
      <c r="A617" s="107">
        <v>1</v>
      </c>
      <c r="B617" s="243" t="s">
        <v>3315</v>
      </c>
      <c r="C617" s="244" t="s">
        <v>146</v>
      </c>
      <c r="D617" s="244" t="s">
        <v>15</v>
      </c>
      <c r="E617" s="154" t="s">
        <v>1244</v>
      </c>
      <c r="F617" s="154" t="s">
        <v>1245</v>
      </c>
      <c r="G617" s="377" t="s">
        <v>501</v>
      </c>
      <c r="H617" s="243">
        <v>5</v>
      </c>
      <c r="I617" s="229">
        <v>45589</v>
      </c>
      <c r="J617" s="107">
        <v>9</v>
      </c>
      <c r="K617" s="159">
        <v>73500</v>
      </c>
      <c r="L617" s="107">
        <f>J617+1</f>
        <v>10</v>
      </c>
      <c r="M617" s="36">
        <f>K617*(L617/100)</f>
        <v>7350</v>
      </c>
    </row>
    <row r="618" spans="1:13" x14ac:dyDescent="0.35">
      <c r="A618" s="107">
        <v>1</v>
      </c>
      <c r="B618" s="107">
        <v>880001041</v>
      </c>
      <c r="C618" s="98" t="s">
        <v>146</v>
      </c>
      <c r="D618" s="98" t="s">
        <v>15</v>
      </c>
      <c r="E618" t="s">
        <v>1244</v>
      </c>
      <c r="F618" t="s">
        <v>1245</v>
      </c>
      <c r="G618" t="s">
        <v>2672</v>
      </c>
      <c r="H618" s="107">
        <v>4</v>
      </c>
      <c r="I618" s="229">
        <v>45495.757141203707</v>
      </c>
      <c r="J618" s="107">
        <v>5</v>
      </c>
      <c r="K618" s="159">
        <v>73500</v>
      </c>
      <c r="L618" s="107">
        <f>J618+1</f>
        <v>6</v>
      </c>
      <c r="M618" s="36">
        <f>K618*(L618/100)</f>
        <v>4410</v>
      </c>
    </row>
    <row r="619" spans="1:13" x14ac:dyDescent="0.35">
      <c r="A619" s="107">
        <v>1</v>
      </c>
      <c r="B619" s="243" t="s">
        <v>2819</v>
      </c>
      <c r="C619" s="244" t="s">
        <v>146</v>
      </c>
      <c r="D619" s="244" t="s">
        <v>15</v>
      </c>
      <c r="E619" s="154" t="s">
        <v>1244</v>
      </c>
      <c r="F619" s="154" t="s">
        <v>1245</v>
      </c>
      <c r="G619" s="154" t="s">
        <v>2820</v>
      </c>
      <c r="H619" s="243">
        <v>5</v>
      </c>
      <c r="I619" s="229">
        <v>45511.686863425923</v>
      </c>
      <c r="J619" s="107">
        <v>6</v>
      </c>
      <c r="K619" s="162">
        <v>189000</v>
      </c>
      <c r="L619" s="107">
        <f>J619+1</f>
        <v>7</v>
      </c>
      <c r="M619" s="36">
        <f>K619*(L619/100)</f>
        <v>13230.000000000002</v>
      </c>
    </row>
    <row r="620" spans="1:13" x14ac:dyDescent="0.35">
      <c r="A620" s="107">
        <v>1</v>
      </c>
      <c r="B620" s="107" t="s">
        <v>4701</v>
      </c>
      <c r="C620" s="98" t="s">
        <v>146</v>
      </c>
      <c r="D620" s="98" t="s">
        <v>15</v>
      </c>
      <c r="E620" t="s">
        <v>1244</v>
      </c>
      <c r="F620" t="s">
        <v>1245</v>
      </c>
      <c r="G620" t="s">
        <v>2820</v>
      </c>
      <c r="H620" s="107">
        <v>7</v>
      </c>
      <c r="I620" s="229">
        <v>45743</v>
      </c>
      <c r="J620" s="107">
        <v>8</v>
      </c>
      <c r="K620" s="247">
        <v>200000</v>
      </c>
      <c r="L620" s="107">
        <f>J620+1</f>
        <v>9</v>
      </c>
      <c r="M620" s="36">
        <f>K620*(L620/100)</f>
        <v>18000</v>
      </c>
    </row>
    <row r="621" spans="1:13" x14ac:dyDescent="0.35">
      <c r="A621" s="107">
        <v>1</v>
      </c>
      <c r="B621" s="107" t="s">
        <v>5776</v>
      </c>
      <c r="C621" t="s">
        <v>146</v>
      </c>
      <c r="D621" t="s">
        <v>15</v>
      </c>
      <c r="E621" t="s">
        <v>1244</v>
      </c>
      <c r="F621" t="s">
        <v>1245</v>
      </c>
      <c r="G621" t="s">
        <v>2820</v>
      </c>
      <c r="H621" s="107">
        <v>8</v>
      </c>
      <c r="I621" s="231">
        <v>45850.643067129633</v>
      </c>
      <c r="J621" s="107">
        <v>8</v>
      </c>
      <c r="K621" s="120">
        <v>220000</v>
      </c>
      <c r="L621" s="107">
        <f>J621+1</f>
        <v>9</v>
      </c>
      <c r="M621" s="36">
        <f>K621*(L621/100)</f>
        <v>19800</v>
      </c>
    </row>
    <row r="622" spans="1:13" x14ac:dyDescent="0.35">
      <c r="A622" s="107">
        <v>1</v>
      </c>
      <c r="B622" s="107">
        <v>880000258</v>
      </c>
      <c r="C622" s="98" t="s">
        <v>146</v>
      </c>
      <c r="D622" s="98" t="s">
        <v>15</v>
      </c>
      <c r="E622" t="s">
        <v>16</v>
      </c>
      <c r="G622" t="s">
        <v>827</v>
      </c>
      <c r="H622" s="107">
        <v>1</v>
      </c>
      <c r="I622" s="229">
        <v>45035.461354166669</v>
      </c>
      <c r="J622" s="107">
        <v>6</v>
      </c>
      <c r="K622" s="159">
        <v>157500</v>
      </c>
      <c r="L622" s="107">
        <f>J622+1</f>
        <v>7</v>
      </c>
      <c r="M622" s="36">
        <f>K622*(L622/100)</f>
        <v>11025.000000000002</v>
      </c>
    </row>
    <row r="623" spans="1:13" x14ac:dyDescent="0.35">
      <c r="A623" s="107">
        <v>1</v>
      </c>
      <c r="B623" s="234">
        <v>880000463</v>
      </c>
      <c r="C623" s="235" t="s">
        <v>146</v>
      </c>
      <c r="D623" s="235" t="s">
        <v>15</v>
      </c>
      <c r="E623" s="133" t="s">
        <v>16</v>
      </c>
      <c r="G623" s="133" t="s">
        <v>827</v>
      </c>
      <c r="H623" s="234">
        <v>2</v>
      </c>
      <c r="I623" s="229">
        <v>45149.6229282407</v>
      </c>
      <c r="J623" s="107">
        <v>6</v>
      </c>
      <c r="K623" s="236">
        <v>157500</v>
      </c>
      <c r="L623" s="107">
        <f>J623+1</f>
        <v>7</v>
      </c>
      <c r="M623" s="36">
        <f>K623*(L623/100)</f>
        <v>11025.000000000002</v>
      </c>
    </row>
    <row r="624" spans="1:13" x14ac:dyDescent="0.35">
      <c r="A624" s="107">
        <v>1</v>
      </c>
      <c r="B624" s="237" t="s">
        <v>1361</v>
      </c>
      <c r="C624" s="141" t="s">
        <v>146</v>
      </c>
      <c r="D624" s="141" t="s">
        <v>15</v>
      </c>
      <c r="E624" s="139" t="s">
        <v>1244</v>
      </c>
      <c r="F624" s="144" t="s">
        <v>1245</v>
      </c>
      <c r="G624" s="139" t="s">
        <v>827</v>
      </c>
      <c r="H624" s="237">
        <v>3</v>
      </c>
      <c r="I624" s="229">
        <v>45237.658333333296</v>
      </c>
      <c r="J624" s="107">
        <v>8</v>
      </c>
      <c r="K624" s="238">
        <v>189000</v>
      </c>
      <c r="L624" s="107">
        <f>J624+1</f>
        <v>9</v>
      </c>
      <c r="M624" s="36">
        <f>K624*(L624/100)</f>
        <v>17010</v>
      </c>
    </row>
    <row r="625" spans="1:13" x14ac:dyDescent="0.35">
      <c r="A625" s="107">
        <v>1</v>
      </c>
      <c r="B625" s="243" t="s">
        <v>3390</v>
      </c>
      <c r="C625" s="244" t="s">
        <v>146</v>
      </c>
      <c r="D625" s="244" t="s">
        <v>15</v>
      </c>
      <c r="E625" s="154" t="s">
        <v>1244</v>
      </c>
      <c r="F625" s="154" t="s">
        <v>1245</v>
      </c>
      <c r="G625" s="154" t="s">
        <v>3391</v>
      </c>
      <c r="H625" s="243">
        <v>6</v>
      </c>
      <c r="I625" s="229">
        <v>45594</v>
      </c>
      <c r="J625" s="107">
        <v>8</v>
      </c>
      <c r="K625" s="159">
        <v>210000</v>
      </c>
      <c r="L625" s="107">
        <f>J625+1</f>
        <v>9</v>
      </c>
      <c r="M625" s="36">
        <f>K625*(L625/100)</f>
        <v>18900</v>
      </c>
    </row>
    <row r="626" spans="1:13" x14ac:dyDescent="0.35">
      <c r="A626" s="107">
        <v>1</v>
      </c>
      <c r="B626" s="107" t="s">
        <v>1958</v>
      </c>
      <c r="C626" s="98" t="s">
        <v>146</v>
      </c>
      <c r="D626" s="98" t="s">
        <v>15</v>
      </c>
      <c r="E626" t="s">
        <v>1244</v>
      </c>
      <c r="F626" t="s">
        <v>1245</v>
      </c>
      <c r="G626" t="s">
        <v>1959</v>
      </c>
      <c r="H626" s="107">
        <v>4</v>
      </c>
      <c r="I626" s="229">
        <v>45363</v>
      </c>
      <c r="J626" s="107">
        <v>8</v>
      </c>
      <c r="K626" s="159">
        <v>189000</v>
      </c>
      <c r="L626" s="107">
        <f>J626+1</f>
        <v>9</v>
      </c>
      <c r="M626" s="36">
        <f>K626*(L626/100)</f>
        <v>17010</v>
      </c>
    </row>
    <row r="627" spans="1:13" x14ac:dyDescent="0.35">
      <c r="A627" s="107">
        <v>1</v>
      </c>
      <c r="B627" s="107">
        <v>880000116</v>
      </c>
      <c r="C627" s="98" t="s">
        <v>146</v>
      </c>
      <c r="D627" s="98" t="s">
        <v>15</v>
      </c>
      <c r="E627" t="s">
        <v>16</v>
      </c>
      <c r="G627" t="s">
        <v>439</v>
      </c>
      <c r="H627" s="129">
        <v>1</v>
      </c>
      <c r="I627" s="229">
        <v>44942.551817129628</v>
      </c>
      <c r="J627" s="107">
        <v>3</v>
      </c>
      <c r="K627" s="159">
        <v>157500</v>
      </c>
      <c r="L627" s="107">
        <f>J627+1</f>
        <v>4</v>
      </c>
      <c r="M627" s="36">
        <f>K627*(L627/100)</f>
        <v>6300</v>
      </c>
    </row>
    <row r="628" spans="1:13" x14ac:dyDescent="0.35">
      <c r="A628" s="107">
        <v>1</v>
      </c>
      <c r="B628" s="107">
        <v>880000189</v>
      </c>
      <c r="C628" s="98" t="s">
        <v>146</v>
      </c>
      <c r="D628" s="98" t="s">
        <v>15</v>
      </c>
      <c r="E628" t="s">
        <v>16</v>
      </c>
      <c r="G628" t="s">
        <v>439</v>
      </c>
      <c r="H628" s="132">
        <v>2</v>
      </c>
      <c r="I628" s="229">
        <v>45008.478854166664</v>
      </c>
      <c r="J628" s="107">
        <v>6</v>
      </c>
      <c r="K628" s="159">
        <v>189000</v>
      </c>
      <c r="L628" s="107">
        <f>J628+1</f>
        <v>7</v>
      </c>
      <c r="M628" s="36">
        <f>K628*(L628/100)</f>
        <v>13230.000000000002</v>
      </c>
    </row>
    <row r="629" spans="1:13" x14ac:dyDescent="0.35">
      <c r="A629" s="107">
        <v>1</v>
      </c>
      <c r="B629" s="107">
        <v>880000361</v>
      </c>
      <c r="C629" s="98" t="s">
        <v>146</v>
      </c>
      <c r="D629" s="98" t="s">
        <v>15</v>
      </c>
      <c r="E629" t="s">
        <v>16</v>
      </c>
      <c r="G629" t="s">
        <v>439</v>
      </c>
      <c r="H629" s="107">
        <v>3</v>
      </c>
      <c r="I629" s="229">
        <v>45103.563009259262</v>
      </c>
      <c r="J629" s="107">
        <v>7</v>
      </c>
      <c r="K629" s="159">
        <v>210000</v>
      </c>
      <c r="L629" s="107">
        <f>J629+1</f>
        <v>8</v>
      </c>
      <c r="M629" s="36">
        <f>K629*(L629/100)</f>
        <v>16800</v>
      </c>
    </row>
    <row r="630" spans="1:13" x14ac:dyDescent="0.35">
      <c r="A630" s="107">
        <v>1</v>
      </c>
      <c r="B630" s="237">
        <v>880000562</v>
      </c>
      <c r="C630" s="141" t="s">
        <v>146</v>
      </c>
      <c r="D630" s="141" t="s">
        <v>15</v>
      </c>
      <c r="E630" s="139" t="s">
        <v>1244</v>
      </c>
      <c r="F630" s="139" t="s">
        <v>1245</v>
      </c>
      <c r="G630" s="139" t="s">
        <v>439</v>
      </c>
      <c r="H630" s="237">
        <v>4</v>
      </c>
      <c r="I630" s="229">
        <v>45230</v>
      </c>
      <c r="J630" s="107">
        <v>8</v>
      </c>
      <c r="K630" s="238">
        <v>231000</v>
      </c>
      <c r="L630" s="107">
        <f>J630+1</f>
        <v>9</v>
      </c>
      <c r="M630" s="36">
        <f>K630*(L630/100)</f>
        <v>20790</v>
      </c>
    </row>
    <row r="631" spans="1:13" x14ac:dyDescent="0.35">
      <c r="A631" s="107">
        <v>1</v>
      </c>
      <c r="B631" s="107" t="s">
        <v>5853</v>
      </c>
      <c r="C631" t="s">
        <v>146</v>
      </c>
      <c r="D631" t="s">
        <v>15</v>
      </c>
      <c r="E631" t="s">
        <v>5832</v>
      </c>
      <c r="F631" t="s">
        <v>1248</v>
      </c>
      <c r="G631" s="139" t="s">
        <v>1455</v>
      </c>
      <c r="H631" s="107">
        <v>5</v>
      </c>
      <c r="I631" s="231">
        <v>45875.754733796297</v>
      </c>
      <c r="J631" s="107">
        <v>7</v>
      </c>
      <c r="K631" s="120">
        <v>70000</v>
      </c>
      <c r="L631" s="107">
        <f>J631*2+2</f>
        <v>16</v>
      </c>
      <c r="M631" s="36">
        <f>K631*(L631/100)</f>
        <v>11200</v>
      </c>
    </row>
    <row r="632" spans="1:13" x14ac:dyDescent="0.35">
      <c r="A632" s="107">
        <v>1</v>
      </c>
      <c r="B632" s="237" t="s">
        <v>1454</v>
      </c>
      <c r="C632" s="141" t="s">
        <v>146</v>
      </c>
      <c r="D632" s="141" t="s">
        <v>15</v>
      </c>
      <c r="E632" s="139" t="s">
        <v>1244</v>
      </c>
      <c r="F632" s="144" t="s">
        <v>1248</v>
      </c>
      <c r="G632" s="139" t="s">
        <v>1455</v>
      </c>
      <c r="H632" s="237">
        <v>1</v>
      </c>
      <c r="I632" s="229">
        <v>45251.537812499999</v>
      </c>
      <c r="J632" s="107">
        <v>6</v>
      </c>
      <c r="K632" s="238">
        <v>63000</v>
      </c>
      <c r="L632" s="107">
        <f>J632+1</f>
        <v>7</v>
      </c>
      <c r="M632" s="36">
        <f>K632*(L632/100)</f>
        <v>4410</v>
      </c>
    </row>
    <row r="633" spans="1:13" x14ac:dyDescent="0.35">
      <c r="A633" s="107">
        <v>1</v>
      </c>
      <c r="B633" s="107" t="s">
        <v>1754</v>
      </c>
      <c r="C633" s="98" t="s">
        <v>146</v>
      </c>
      <c r="D633" s="98" t="s">
        <v>15</v>
      </c>
      <c r="E633" t="s">
        <v>1244</v>
      </c>
      <c r="F633" t="s">
        <v>1248</v>
      </c>
      <c r="G633" t="s">
        <v>1455</v>
      </c>
      <c r="H633" s="107">
        <v>2</v>
      </c>
      <c r="I633" s="229">
        <v>45351.815983796296</v>
      </c>
      <c r="J633" s="107">
        <v>6</v>
      </c>
      <c r="K633" s="159">
        <v>63000</v>
      </c>
      <c r="L633" s="107">
        <f>J633+1</f>
        <v>7</v>
      </c>
      <c r="M633" s="36">
        <f>K633*(L633/100)</f>
        <v>4410</v>
      </c>
    </row>
    <row r="634" spans="1:13" x14ac:dyDescent="0.35">
      <c r="A634" s="107">
        <v>1</v>
      </c>
      <c r="B634" s="243" t="s">
        <v>4028</v>
      </c>
      <c r="C634" s="244" t="s">
        <v>146</v>
      </c>
      <c r="D634" s="244" t="s">
        <v>15</v>
      </c>
      <c r="E634" s="154" t="s">
        <v>1244</v>
      </c>
      <c r="F634" s="154" t="s">
        <v>1248</v>
      </c>
      <c r="G634" s="154" t="s">
        <v>4029</v>
      </c>
      <c r="H634" s="243">
        <v>4</v>
      </c>
      <c r="I634" s="229">
        <v>45681</v>
      </c>
      <c r="J634" s="107">
        <v>7</v>
      </c>
      <c r="K634" s="159">
        <v>70000</v>
      </c>
      <c r="L634" s="107">
        <f>J634+1</f>
        <v>8</v>
      </c>
      <c r="M634" s="36">
        <f>K634*(L634/100)</f>
        <v>5600</v>
      </c>
    </row>
    <row r="635" spans="1:13" x14ac:dyDescent="0.35">
      <c r="A635" s="107">
        <v>1</v>
      </c>
      <c r="B635" s="107">
        <v>880001012</v>
      </c>
      <c r="C635" s="98" t="s">
        <v>146</v>
      </c>
      <c r="D635" s="98" t="s">
        <v>15</v>
      </c>
      <c r="E635" t="s">
        <v>1244</v>
      </c>
      <c r="F635" t="s">
        <v>1248</v>
      </c>
      <c r="G635" t="s">
        <v>2616</v>
      </c>
      <c r="H635" s="107">
        <v>3</v>
      </c>
      <c r="I635" s="229">
        <v>45483</v>
      </c>
      <c r="J635" s="107">
        <v>7</v>
      </c>
      <c r="K635" s="159">
        <v>73500</v>
      </c>
      <c r="L635" s="107">
        <f>J635+1</f>
        <v>8</v>
      </c>
      <c r="M635" s="36">
        <f>K635*(L635/100)</f>
        <v>5880</v>
      </c>
    </row>
    <row r="636" spans="1:13" x14ac:dyDescent="0.35">
      <c r="A636" s="107">
        <v>1</v>
      </c>
      <c r="B636" s="107">
        <v>880000288</v>
      </c>
      <c r="C636" s="98" t="s">
        <v>146</v>
      </c>
      <c r="D636" s="98" t="s">
        <v>15</v>
      </c>
      <c r="E636" t="s">
        <v>16</v>
      </c>
      <c r="G636" s="378" t="s">
        <v>874</v>
      </c>
      <c r="H636" s="107">
        <v>1</v>
      </c>
      <c r="I636" s="229">
        <v>45051.56622685185</v>
      </c>
      <c r="J636" s="107">
        <v>6</v>
      </c>
      <c r="K636" s="162">
        <v>52500</v>
      </c>
      <c r="L636" s="107">
        <f>J636+1</f>
        <v>7</v>
      </c>
      <c r="M636" s="36">
        <f>K636*(L636/100)</f>
        <v>3675.0000000000005</v>
      </c>
    </row>
    <row r="637" spans="1:13" x14ac:dyDescent="0.35">
      <c r="A637" s="107">
        <v>1</v>
      </c>
      <c r="B637" s="237" t="s">
        <v>1355</v>
      </c>
      <c r="C637" s="141" t="s">
        <v>146</v>
      </c>
      <c r="D637" s="141" t="s">
        <v>15</v>
      </c>
      <c r="E637" s="139" t="s">
        <v>1244</v>
      </c>
      <c r="F637" s="144" t="s">
        <v>1245</v>
      </c>
      <c r="G637" s="139" t="s">
        <v>1356</v>
      </c>
      <c r="H637" s="237">
        <v>2</v>
      </c>
      <c r="I637" s="229">
        <v>45237.5722453704</v>
      </c>
      <c r="J637" s="107">
        <v>6</v>
      </c>
      <c r="K637" s="238">
        <v>52500</v>
      </c>
      <c r="L637" s="107">
        <f>J637+1</f>
        <v>7</v>
      </c>
      <c r="M637" s="36">
        <f>K637*(L637/100)</f>
        <v>3675.0000000000005</v>
      </c>
    </row>
    <row r="638" spans="1:13" x14ac:dyDescent="0.35">
      <c r="A638" s="107">
        <v>1</v>
      </c>
      <c r="B638" s="107">
        <v>880000871</v>
      </c>
      <c r="C638" s="98" t="s">
        <v>146</v>
      </c>
      <c r="D638" s="98" t="s">
        <v>188</v>
      </c>
      <c r="E638" t="s">
        <v>1244</v>
      </c>
      <c r="F638" t="s">
        <v>1245</v>
      </c>
      <c r="G638" s="378" t="s">
        <v>2171</v>
      </c>
      <c r="H638" s="107">
        <v>3</v>
      </c>
      <c r="I638" s="229">
        <v>45404.747581018521</v>
      </c>
      <c r="J638" s="107">
        <v>6</v>
      </c>
      <c r="K638" s="159">
        <v>63000</v>
      </c>
      <c r="L638" s="107">
        <f>J638+1</f>
        <v>7</v>
      </c>
      <c r="M638" s="36">
        <f>K638*(L638/100)</f>
        <v>4410</v>
      </c>
    </row>
    <row r="639" spans="1:13" x14ac:dyDescent="0.35">
      <c r="A639" s="107">
        <v>1</v>
      </c>
      <c r="B639" s="107">
        <v>890000856</v>
      </c>
      <c r="C639" s="98" t="s">
        <v>146</v>
      </c>
      <c r="D639" s="98" t="s">
        <v>15</v>
      </c>
      <c r="E639" t="s">
        <v>1244</v>
      </c>
      <c r="F639" t="s">
        <v>1245</v>
      </c>
      <c r="G639" t="s">
        <v>2749</v>
      </c>
      <c r="H639" s="107">
        <v>4</v>
      </c>
      <c r="I639" s="229">
        <v>45504.911944444444</v>
      </c>
      <c r="J639" s="107">
        <v>6</v>
      </c>
      <c r="K639" s="159">
        <v>63000</v>
      </c>
      <c r="L639" s="107">
        <f>J639+1</f>
        <v>7</v>
      </c>
      <c r="M639" s="36">
        <f>K639*(L639/100)</f>
        <v>4410</v>
      </c>
    </row>
    <row r="640" spans="1:13" x14ac:dyDescent="0.35">
      <c r="A640" s="107">
        <v>1</v>
      </c>
      <c r="B640" s="243" t="s">
        <v>3768</v>
      </c>
      <c r="C640" s="244" t="s">
        <v>146</v>
      </c>
      <c r="D640" s="244" t="s">
        <v>381</v>
      </c>
      <c r="E640" s="154" t="s">
        <v>1244</v>
      </c>
      <c r="F640" s="154" t="s">
        <v>1245</v>
      </c>
      <c r="G640" s="377" t="s">
        <v>2749</v>
      </c>
      <c r="H640" s="243">
        <v>5</v>
      </c>
      <c r="I640" s="229">
        <v>45621.677835648145</v>
      </c>
      <c r="J640" s="107">
        <v>6</v>
      </c>
      <c r="K640" s="159">
        <v>63000</v>
      </c>
      <c r="L640" s="107">
        <f>J640+1</f>
        <v>7</v>
      </c>
      <c r="M640" s="36">
        <f>K640*(L640/100)</f>
        <v>4410</v>
      </c>
    </row>
    <row r="641" spans="1:13" x14ac:dyDescent="0.35">
      <c r="A641" s="107">
        <v>1</v>
      </c>
      <c r="B641" s="107" t="s">
        <v>4702</v>
      </c>
      <c r="C641" s="98" t="s">
        <v>146</v>
      </c>
      <c r="D641" s="98" t="s">
        <v>15</v>
      </c>
      <c r="E641" t="s">
        <v>1244</v>
      </c>
      <c r="F641" t="s">
        <v>1245</v>
      </c>
      <c r="G641" t="s">
        <v>2171</v>
      </c>
      <c r="H641" s="107">
        <v>6</v>
      </c>
      <c r="I641" s="229">
        <v>45743.641574074078</v>
      </c>
      <c r="J641" s="107">
        <v>6</v>
      </c>
      <c r="K641" s="247">
        <v>60000</v>
      </c>
      <c r="L641" s="107">
        <f>J641+1</f>
        <v>7</v>
      </c>
      <c r="M641" s="36">
        <f>K641*(L641/100)</f>
        <v>4200</v>
      </c>
    </row>
    <row r="642" spans="1:13" x14ac:dyDescent="0.35">
      <c r="A642" s="107">
        <v>1</v>
      </c>
      <c r="B642" s="107" t="s">
        <v>5786</v>
      </c>
      <c r="C642" t="s">
        <v>146</v>
      </c>
      <c r="D642" t="s">
        <v>15</v>
      </c>
      <c r="E642" t="s">
        <v>1244</v>
      </c>
      <c r="F642" t="s">
        <v>1245</v>
      </c>
      <c r="G642" t="s">
        <v>2749</v>
      </c>
      <c r="H642" s="107">
        <v>7</v>
      </c>
      <c r="I642" s="231">
        <v>45849.777349537035</v>
      </c>
      <c r="J642" s="107">
        <v>6</v>
      </c>
      <c r="K642" s="120">
        <v>60000</v>
      </c>
      <c r="L642" s="107">
        <f>J642+1</f>
        <v>7</v>
      </c>
      <c r="M642" s="36">
        <f>K642*(L642/100)</f>
        <v>4200</v>
      </c>
    </row>
    <row r="643" spans="1:13" x14ac:dyDescent="0.35">
      <c r="A643" s="107">
        <v>1</v>
      </c>
      <c r="B643" s="107" t="s">
        <v>1878</v>
      </c>
      <c r="C643" s="98" t="s">
        <v>146</v>
      </c>
      <c r="D643" s="98" t="s">
        <v>15</v>
      </c>
      <c r="E643" t="s">
        <v>1244</v>
      </c>
      <c r="F643" t="s">
        <v>1245</v>
      </c>
      <c r="G643" t="s">
        <v>1879</v>
      </c>
      <c r="H643" s="107">
        <v>5</v>
      </c>
      <c r="I643" s="229">
        <v>45342.544872685183</v>
      </c>
      <c r="J643" s="107">
        <v>6</v>
      </c>
      <c r="K643" s="159">
        <v>105000</v>
      </c>
      <c r="L643" s="107">
        <f>J643+1</f>
        <v>7</v>
      </c>
      <c r="M643" s="36">
        <f>K643*(L643/100)</f>
        <v>7350.0000000000009</v>
      </c>
    </row>
    <row r="644" spans="1:13" x14ac:dyDescent="0.35">
      <c r="A644" s="107">
        <v>1</v>
      </c>
      <c r="B644" s="107">
        <v>880000102</v>
      </c>
      <c r="C644" s="98" t="s">
        <v>146</v>
      </c>
      <c r="D644" s="98" t="s">
        <v>15</v>
      </c>
      <c r="E644" t="s">
        <v>16</v>
      </c>
      <c r="G644" t="s">
        <v>492</v>
      </c>
      <c r="H644" s="129">
        <v>1</v>
      </c>
      <c r="I644" s="229">
        <v>44931.495578703703</v>
      </c>
      <c r="J644" s="107">
        <v>4</v>
      </c>
      <c r="K644" s="159">
        <v>126000</v>
      </c>
      <c r="L644" s="107">
        <f>J644+1</f>
        <v>5</v>
      </c>
      <c r="M644" s="36">
        <f>K644*(L644/100)</f>
        <v>6300</v>
      </c>
    </row>
    <row r="645" spans="1:13" x14ac:dyDescent="0.35">
      <c r="A645" s="107">
        <v>1</v>
      </c>
      <c r="B645" s="107">
        <v>880000249</v>
      </c>
      <c r="C645" s="98" t="s">
        <v>146</v>
      </c>
      <c r="D645" s="98" t="s">
        <v>15</v>
      </c>
      <c r="E645" t="s">
        <v>16</v>
      </c>
      <c r="G645" t="s">
        <v>492</v>
      </c>
      <c r="H645" s="107">
        <v>2</v>
      </c>
      <c r="I645" s="229">
        <v>45031.397835648146</v>
      </c>
      <c r="J645" s="107">
        <v>3</v>
      </c>
      <c r="K645" s="159">
        <v>136500</v>
      </c>
      <c r="L645" s="107">
        <f>J645+1</f>
        <v>4</v>
      </c>
      <c r="M645" s="36">
        <f>K645*(L645/100)</f>
        <v>5460</v>
      </c>
    </row>
    <row r="646" spans="1:13" x14ac:dyDescent="0.35">
      <c r="A646" s="107">
        <v>1</v>
      </c>
      <c r="B646" s="107">
        <v>880000367</v>
      </c>
      <c r="C646" s="98" t="s">
        <v>146</v>
      </c>
      <c r="D646" s="98" t="s">
        <v>15</v>
      </c>
      <c r="E646" t="s">
        <v>16</v>
      </c>
      <c r="G646" t="s">
        <v>492</v>
      </c>
      <c r="H646" s="107">
        <v>3</v>
      </c>
      <c r="I646" s="229">
        <v>45106.491180555553</v>
      </c>
      <c r="J646" s="107">
        <v>3</v>
      </c>
      <c r="K646" s="159">
        <v>136500</v>
      </c>
      <c r="L646" s="107">
        <f>J646+1</f>
        <v>4</v>
      </c>
      <c r="M646" s="36">
        <f>K646*(L646/100)</f>
        <v>5460</v>
      </c>
    </row>
    <row r="647" spans="1:13" x14ac:dyDescent="0.35">
      <c r="A647" s="107">
        <v>1</v>
      </c>
      <c r="B647" s="237">
        <v>880000545</v>
      </c>
      <c r="C647" s="141" t="s">
        <v>146</v>
      </c>
      <c r="D647" s="141" t="s">
        <v>15</v>
      </c>
      <c r="E647" s="139" t="s">
        <v>1244</v>
      </c>
      <c r="F647" s="139" t="s">
        <v>1245</v>
      </c>
      <c r="G647" s="139" t="s">
        <v>492</v>
      </c>
      <c r="H647" s="237">
        <v>4</v>
      </c>
      <c r="I647" s="229">
        <v>45225.620509259301</v>
      </c>
      <c r="J647" s="107">
        <v>6</v>
      </c>
      <c r="K647" s="238">
        <v>105000</v>
      </c>
      <c r="L647" s="107">
        <f>J647+1</f>
        <v>7</v>
      </c>
      <c r="M647" s="36">
        <f>K647*(L647/100)</f>
        <v>7350.0000000000009</v>
      </c>
    </row>
    <row r="648" spans="1:13" x14ac:dyDescent="0.35">
      <c r="A648" s="107">
        <v>1</v>
      </c>
      <c r="B648" s="237" t="s">
        <v>1449</v>
      </c>
      <c r="C648" s="141" t="s">
        <v>146</v>
      </c>
      <c r="D648" s="141" t="s">
        <v>15</v>
      </c>
      <c r="E648" s="139" t="s">
        <v>1244</v>
      </c>
      <c r="F648" s="144" t="s">
        <v>1245</v>
      </c>
      <c r="G648" s="139" t="s">
        <v>1450</v>
      </c>
      <c r="H648" s="237">
        <v>4</v>
      </c>
      <c r="I648" s="229">
        <v>45250.625289351898</v>
      </c>
      <c r="J648" s="107">
        <v>7</v>
      </c>
      <c r="K648" s="238">
        <v>157500</v>
      </c>
      <c r="L648" s="107">
        <f>J648+1</f>
        <v>8</v>
      </c>
      <c r="M648" s="36">
        <f>K648*(L648/100)</f>
        <v>12600</v>
      </c>
    </row>
    <row r="649" spans="1:13" x14ac:dyDescent="0.35">
      <c r="A649" s="107">
        <v>1</v>
      </c>
      <c r="B649" s="107" t="s">
        <v>1985</v>
      </c>
      <c r="C649" s="98" t="s">
        <v>146</v>
      </c>
      <c r="D649" s="98" t="s">
        <v>15</v>
      </c>
      <c r="E649" t="s">
        <v>1244</v>
      </c>
      <c r="F649" t="s">
        <v>1245</v>
      </c>
      <c r="G649" t="s">
        <v>1450</v>
      </c>
      <c r="H649" s="107">
        <v>5</v>
      </c>
      <c r="I649" s="229">
        <v>45366</v>
      </c>
      <c r="J649" s="107">
        <v>7</v>
      </c>
      <c r="K649" s="159">
        <v>178500</v>
      </c>
      <c r="L649" s="107">
        <f>J649+1</f>
        <v>8</v>
      </c>
      <c r="M649" s="36">
        <f>K649*(L649/100)</f>
        <v>14280</v>
      </c>
    </row>
    <row r="650" spans="1:13" x14ac:dyDescent="0.35">
      <c r="A650" s="107">
        <v>1</v>
      </c>
      <c r="B650" s="107">
        <v>880000393</v>
      </c>
      <c r="C650" s="98" t="s">
        <v>146</v>
      </c>
      <c r="D650" s="98" t="s">
        <v>15</v>
      </c>
      <c r="E650" t="s">
        <v>16</v>
      </c>
      <c r="G650" t="s">
        <v>1024</v>
      </c>
      <c r="H650" s="107">
        <v>3</v>
      </c>
      <c r="I650" s="229">
        <v>45121.570462962962</v>
      </c>
      <c r="J650" s="107">
        <v>6</v>
      </c>
      <c r="K650" s="159">
        <v>157500</v>
      </c>
      <c r="L650" s="107">
        <f>J650+1</f>
        <v>7</v>
      </c>
      <c r="M650" s="36">
        <f>K650*(L650/100)</f>
        <v>11025.000000000002</v>
      </c>
    </row>
    <row r="651" spans="1:13" x14ac:dyDescent="0.35">
      <c r="A651" s="107">
        <v>1</v>
      </c>
      <c r="B651" s="107">
        <v>880000124</v>
      </c>
      <c r="C651" s="98" t="s">
        <v>146</v>
      </c>
      <c r="D651" s="98" t="s">
        <v>15</v>
      </c>
      <c r="E651" t="s">
        <v>16</v>
      </c>
      <c r="G651" t="s">
        <v>437</v>
      </c>
      <c r="H651" s="129">
        <v>1</v>
      </c>
      <c r="I651" s="229">
        <v>44949.461111111108</v>
      </c>
      <c r="J651" s="107">
        <v>5</v>
      </c>
      <c r="K651" s="159">
        <v>126000</v>
      </c>
      <c r="L651" s="107">
        <f>J651+1</f>
        <v>6</v>
      </c>
      <c r="M651" s="36">
        <f>K651*(L651/100)</f>
        <v>7560</v>
      </c>
    </row>
    <row r="652" spans="1:13" x14ac:dyDescent="0.35">
      <c r="A652" s="107">
        <v>1</v>
      </c>
      <c r="B652" s="107">
        <v>880000211</v>
      </c>
      <c r="C652" s="98" t="s">
        <v>146</v>
      </c>
      <c r="D652" s="98" t="s">
        <v>15</v>
      </c>
      <c r="E652" t="s">
        <v>16</v>
      </c>
      <c r="G652" t="s">
        <v>437</v>
      </c>
      <c r="H652" s="107">
        <v>2</v>
      </c>
      <c r="I652" s="229">
        <v>45020.545381944445</v>
      </c>
      <c r="J652" s="107">
        <v>6</v>
      </c>
      <c r="K652" s="159">
        <v>147000</v>
      </c>
      <c r="L652" s="107">
        <f>J652+1</f>
        <v>7</v>
      </c>
      <c r="M652" s="36">
        <f>K652*(L652/100)</f>
        <v>10290.000000000002</v>
      </c>
    </row>
    <row r="653" spans="1:13" x14ac:dyDescent="0.35">
      <c r="A653" s="107">
        <v>1</v>
      </c>
      <c r="B653" s="107">
        <v>880001071</v>
      </c>
      <c r="C653" s="98" t="s">
        <v>146</v>
      </c>
      <c r="D653" s="98" t="s">
        <v>15</v>
      </c>
      <c r="E653" t="s">
        <v>1244</v>
      </c>
      <c r="F653" t="s">
        <v>1245</v>
      </c>
      <c r="G653" t="s">
        <v>2718</v>
      </c>
      <c r="H653" s="107">
        <v>6</v>
      </c>
      <c r="I653" s="229">
        <v>45502.665891203702</v>
      </c>
      <c r="J653" s="107">
        <v>7</v>
      </c>
      <c r="K653" s="159">
        <v>178500</v>
      </c>
      <c r="L653" s="107">
        <f>J653+1</f>
        <v>8</v>
      </c>
      <c r="M653" s="36">
        <f>K653*(L653/100)</f>
        <v>14280</v>
      </c>
    </row>
    <row r="654" spans="1:13" x14ac:dyDescent="0.35">
      <c r="A654" s="107">
        <v>1</v>
      </c>
      <c r="B654" s="243" t="s">
        <v>3393</v>
      </c>
      <c r="C654" s="244" t="s">
        <v>146</v>
      </c>
      <c r="D654" s="244" t="s">
        <v>15</v>
      </c>
      <c r="E654" s="154" t="s">
        <v>1244</v>
      </c>
      <c r="F654" s="154" t="s">
        <v>1245</v>
      </c>
      <c r="G654" s="154" t="s">
        <v>2718</v>
      </c>
      <c r="H654" s="243">
        <v>7</v>
      </c>
      <c r="I654" s="229">
        <v>45594</v>
      </c>
      <c r="J654" s="107">
        <v>7</v>
      </c>
      <c r="K654" s="159">
        <v>178500</v>
      </c>
      <c r="L654" s="107">
        <f>J654+1</f>
        <v>8</v>
      </c>
      <c r="M654" s="36">
        <f>K654*(L654/100)</f>
        <v>14280</v>
      </c>
    </row>
    <row r="655" spans="1:13" x14ac:dyDescent="0.35">
      <c r="A655" s="107">
        <v>1</v>
      </c>
      <c r="B655" s="243" t="s">
        <v>4505</v>
      </c>
      <c r="C655" s="244" t="s">
        <v>146</v>
      </c>
      <c r="D655" s="244" t="s">
        <v>15</v>
      </c>
      <c r="E655" t="s">
        <v>1244</v>
      </c>
      <c r="F655" s="154" t="s">
        <v>1245</v>
      </c>
      <c r="G655" s="154" t="s">
        <v>2718</v>
      </c>
      <c r="H655" s="243">
        <v>8</v>
      </c>
      <c r="I655" s="229">
        <v>45745</v>
      </c>
      <c r="J655" s="107">
        <v>7</v>
      </c>
      <c r="K655" s="247">
        <v>170000</v>
      </c>
      <c r="L655" s="107">
        <f>J655+1</f>
        <v>8</v>
      </c>
      <c r="M655" s="36">
        <f>K655*(L655/100)</f>
        <v>13600</v>
      </c>
    </row>
    <row r="656" spans="1:13" x14ac:dyDescent="0.35">
      <c r="A656" s="107">
        <v>1</v>
      </c>
      <c r="B656" s="131" t="s">
        <v>6085</v>
      </c>
      <c r="C656" s="131" t="s">
        <v>146</v>
      </c>
      <c r="D656" s="131" t="s">
        <v>15</v>
      </c>
      <c r="E656" s="131" t="s">
        <v>5832</v>
      </c>
      <c r="F656" s="131" t="s">
        <v>1245</v>
      </c>
      <c r="G656" s="131" t="s">
        <v>2718</v>
      </c>
      <c r="H656" s="107">
        <v>9</v>
      </c>
      <c r="I656" s="231">
        <v>45923</v>
      </c>
      <c r="J656" s="107">
        <v>8</v>
      </c>
      <c r="K656" s="222">
        <v>150000</v>
      </c>
      <c r="L656" s="107">
        <f>J656*2+2</f>
        <v>18</v>
      </c>
      <c r="M656" s="36">
        <f>K656*(L656/100)</f>
        <v>27000</v>
      </c>
    </row>
    <row r="657" spans="1:13" x14ac:dyDescent="0.35">
      <c r="A657" s="107">
        <v>1</v>
      </c>
      <c r="B657" s="243" t="s">
        <v>4100</v>
      </c>
      <c r="C657" s="244" t="s">
        <v>146</v>
      </c>
      <c r="D657" s="244" t="s">
        <v>15</v>
      </c>
      <c r="E657" s="154" t="s">
        <v>1244</v>
      </c>
      <c r="F657" s="154" t="s">
        <v>1245</v>
      </c>
      <c r="G657" s="154" t="s">
        <v>4101</v>
      </c>
      <c r="H657" s="243">
        <v>1</v>
      </c>
      <c r="I657" s="229">
        <v>45677.53</v>
      </c>
      <c r="J657" s="107">
        <v>12</v>
      </c>
      <c r="K657" s="159">
        <v>150000</v>
      </c>
      <c r="L657" s="107">
        <f>J657+1</f>
        <v>13</v>
      </c>
      <c r="M657" s="36">
        <f>K657*(L657/100)</f>
        <v>19500</v>
      </c>
    </row>
    <row r="658" spans="1:13" x14ac:dyDescent="0.35">
      <c r="A658" s="107">
        <v>1</v>
      </c>
      <c r="B658" s="107">
        <v>880000238</v>
      </c>
      <c r="C658" s="98" t="s">
        <v>146</v>
      </c>
      <c r="D658" s="98" t="s">
        <v>15</v>
      </c>
      <c r="E658" t="s">
        <v>16</v>
      </c>
      <c r="G658" t="s">
        <v>744</v>
      </c>
      <c r="H658" s="107">
        <v>1</v>
      </c>
      <c r="I658" s="229">
        <v>45030.630578703705</v>
      </c>
      <c r="J658" s="107">
        <v>6</v>
      </c>
      <c r="K658" s="159">
        <v>210000</v>
      </c>
      <c r="L658" s="107">
        <f>J658+1</f>
        <v>7</v>
      </c>
      <c r="M658" s="36">
        <f>K658*(L658/100)</f>
        <v>14700.000000000002</v>
      </c>
    </row>
    <row r="659" spans="1:13" x14ac:dyDescent="0.35">
      <c r="A659" s="107">
        <v>1</v>
      </c>
      <c r="B659" s="237">
        <v>880000556</v>
      </c>
      <c r="C659" s="141" t="s">
        <v>146</v>
      </c>
      <c r="D659" s="141" t="s">
        <v>15</v>
      </c>
      <c r="E659" s="139" t="s">
        <v>1244</v>
      </c>
      <c r="F659" s="139" t="s">
        <v>1245</v>
      </c>
      <c r="G659" s="139" t="s">
        <v>1273</v>
      </c>
      <c r="H659" s="237">
        <v>2</v>
      </c>
      <c r="I659" s="229">
        <v>45229</v>
      </c>
      <c r="J659" s="107">
        <v>6</v>
      </c>
      <c r="K659" s="238">
        <v>210000</v>
      </c>
      <c r="L659" s="107">
        <f>J659+1</f>
        <v>7</v>
      </c>
      <c r="M659" s="36">
        <f>K659*(L659/100)</f>
        <v>14700.000000000002</v>
      </c>
    </row>
    <row r="660" spans="1:13" x14ac:dyDescent="0.35">
      <c r="A660" s="107">
        <v>1</v>
      </c>
      <c r="B660" s="237" t="s">
        <v>1641</v>
      </c>
      <c r="C660" s="141" t="s">
        <v>146</v>
      </c>
      <c r="D660" s="141" t="s">
        <v>15</v>
      </c>
      <c r="E660" s="139" t="s">
        <v>1244</v>
      </c>
      <c r="F660" s="139" t="s">
        <v>1248</v>
      </c>
      <c r="G660" s="139" t="s">
        <v>1642</v>
      </c>
      <c r="H660" s="237">
        <v>2</v>
      </c>
      <c r="I660" s="229">
        <v>45306.580358796302</v>
      </c>
      <c r="J660" s="107">
        <v>10</v>
      </c>
      <c r="K660" s="238">
        <v>73500</v>
      </c>
      <c r="L660" s="107">
        <f>J660+1</f>
        <v>11</v>
      </c>
      <c r="M660" s="36">
        <f>K660*(L660/100)</f>
        <v>8085</v>
      </c>
    </row>
    <row r="661" spans="1:13" x14ac:dyDescent="0.35">
      <c r="A661" s="107">
        <v>1</v>
      </c>
      <c r="B661" s="107" t="s">
        <v>2341</v>
      </c>
      <c r="C661" s="98" t="s">
        <v>146</v>
      </c>
      <c r="D661" s="98" t="s">
        <v>15</v>
      </c>
      <c r="E661" t="s">
        <v>1244</v>
      </c>
      <c r="F661" t="s">
        <v>1248</v>
      </c>
      <c r="G661" s="139" t="s">
        <v>1642</v>
      </c>
      <c r="H661" s="107">
        <v>3</v>
      </c>
      <c r="I661" s="229">
        <v>45443.852361111109</v>
      </c>
      <c r="J661" s="107">
        <v>10</v>
      </c>
      <c r="K661" s="159">
        <v>84000</v>
      </c>
      <c r="L661" s="107">
        <f>J661+1</f>
        <v>11</v>
      </c>
      <c r="M661" s="36">
        <f>K661*(L661/100)</f>
        <v>9240</v>
      </c>
    </row>
    <row r="662" spans="1:13" x14ac:dyDescent="0.35">
      <c r="A662" s="107">
        <v>1</v>
      </c>
      <c r="B662" s="243" t="s">
        <v>4532</v>
      </c>
      <c r="C662" s="244" t="s">
        <v>146</v>
      </c>
      <c r="D662" s="244" t="s">
        <v>15</v>
      </c>
      <c r="E662" s="154" t="s">
        <v>1244</v>
      </c>
      <c r="F662" s="154" t="s">
        <v>1248</v>
      </c>
      <c r="G662" s="139" t="s">
        <v>1642</v>
      </c>
      <c r="H662" s="243">
        <v>4</v>
      </c>
      <c r="I662" s="229">
        <v>45722.701388888891</v>
      </c>
      <c r="J662" s="107">
        <v>10</v>
      </c>
      <c r="K662" s="247">
        <v>80000</v>
      </c>
      <c r="L662" s="107">
        <f>J662+1</f>
        <v>11</v>
      </c>
      <c r="M662" s="36">
        <f>K662*(L662/100)</f>
        <v>8800</v>
      </c>
    </row>
    <row r="663" spans="1:13" x14ac:dyDescent="0.35">
      <c r="A663" s="107">
        <v>1</v>
      </c>
      <c r="B663" s="107">
        <v>890000121</v>
      </c>
      <c r="C663" s="98" t="s">
        <v>146</v>
      </c>
      <c r="D663" s="98" t="s">
        <v>15</v>
      </c>
      <c r="E663" t="s">
        <v>16</v>
      </c>
      <c r="G663" s="139" t="s">
        <v>1642</v>
      </c>
      <c r="H663" s="132">
        <v>1</v>
      </c>
      <c r="I663" s="229">
        <v>45014.642557870371</v>
      </c>
      <c r="J663" s="107">
        <v>10</v>
      </c>
      <c r="K663" s="159">
        <v>73500</v>
      </c>
      <c r="L663" s="107">
        <f>J663+1</f>
        <v>11</v>
      </c>
      <c r="M663" s="36">
        <f>K663*(L663/100)</f>
        <v>8085</v>
      </c>
    </row>
    <row r="664" spans="1:13" x14ac:dyDescent="0.35">
      <c r="A664" s="107">
        <v>1</v>
      </c>
      <c r="B664" s="243" t="s">
        <v>3966</v>
      </c>
      <c r="C664" s="244" t="s">
        <v>146</v>
      </c>
      <c r="D664" s="244" t="s">
        <v>169</v>
      </c>
      <c r="E664" s="154" t="s">
        <v>1250</v>
      </c>
      <c r="F664" s="154" t="s">
        <v>1248</v>
      </c>
      <c r="G664" s="154" t="s">
        <v>3967</v>
      </c>
      <c r="H664" s="243">
        <v>1</v>
      </c>
      <c r="I664" s="229">
        <v>45640.552141203705</v>
      </c>
      <c r="J664" s="107">
        <v>6</v>
      </c>
      <c r="K664" s="159">
        <v>84000</v>
      </c>
      <c r="L664" s="107">
        <f>J664+1</f>
        <v>7</v>
      </c>
      <c r="M664" s="36">
        <f>K664*(L664/100)</f>
        <v>5880.0000000000009</v>
      </c>
    </row>
    <row r="665" spans="1:13" x14ac:dyDescent="0.35">
      <c r="A665" s="107">
        <v>1</v>
      </c>
      <c r="B665" s="107">
        <v>880000855</v>
      </c>
      <c r="C665" s="98" t="s">
        <v>146</v>
      </c>
      <c r="D665" s="98" t="s">
        <v>15</v>
      </c>
      <c r="E665" t="s">
        <v>1244</v>
      </c>
      <c r="F665" t="s">
        <v>1245</v>
      </c>
      <c r="G665" t="s">
        <v>2154</v>
      </c>
      <c r="H665" s="107">
        <v>3</v>
      </c>
      <c r="I665" s="229">
        <v>45395.59269675926</v>
      </c>
      <c r="J665" s="107">
        <v>12</v>
      </c>
      <c r="K665" s="159">
        <v>241500</v>
      </c>
      <c r="L665" s="107">
        <f>J665+1</f>
        <v>13</v>
      </c>
      <c r="M665" s="36">
        <f>K665*(L665/100)</f>
        <v>31395</v>
      </c>
    </row>
    <row r="666" spans="1:13" x14ac:dyDescent="0.35">
      <c r="A666" s="107">
        <v>1</v>
      </c>
      <c r="B666" s="237" t="s">
        <v>1408</v>
      </c>
      <c r="C666" s="141" t="s">
        <v>146</v>
      </c>
      <c r="D666" s="141" t="s">
        <v>15</v>
      </c>
      <c r="E666" s="139" t="s">
        <v>1244</v>
      </c>
      <c r="F666" s="144" t="s">
        <v>1245</v>
      </c>
      <c r="G666" s="139" t="s">
        <v>1409</v>
      </c>
      <c r="H666" s="237">
        <v>1</v>
      </c>
      <c r="I666" s="229">
        <v>45241.482025463003</v>
      </c>
      <c r="J666" s="107">
        <v>6</v>
      </c>
      <c r="K666" s="238">
        <v>105000</v>
      </c>
      <c r="L666" s="107">
        <f>J666+1</f>
        <v>7</v>
      </c>
      <c r="M666" s="36">
        <f>K666*(L666/100)</f>
        <v>7350.0000000000009</v>
      </c>
    </row>
    <row r="667" spans="1:13" x14ac:dyDescent="0.35">
      <c r="A667" s="107">
        <v>1</v>
      </c>
      <c r="B667" s="107" t="s">
        <v>1899</v>
      </c>
      <c r="C667" s="98" t="s">
        <v>146</v>
      </c>
      <c r="D667" s="98" t="s">
        <v>169</v>
      </c>
      <c r="E667" t="s">
        <v>1250</v>
      </c>
      <c r="F667" t="s">
        <v>1245</v>
      </c>
      <c r="G667" t="s">
        <v>1900</v>
      </c>
      <c r="H667" s="107">
        <v>2</v>
      </c>
      <c r="I667" s="229">
        <v>45338.539120370369</v>
      </c>
      <c r="J667" s="107">
        <v>6</v>
      </c>
      <c r="K667" s="159">
        <v>105000</v>
      </c>
      <c r="L667" s="107">
        <f>J667+1</f>
        <v>7</v>
      </c>
      <c r="M667" s="36">
        <f>K667*(L667/100)</f>
        <v>7350.0000000000009</v>
      </c>
    </row>
    <row r="668" spans="1:13" x14ac:dyDescent="0.35">
      <c r="A668" s="107">
        <v>1</v>
      </c>
      <c r="B668" s="243" t="s">
        <v>3445</v>
      </c>
      <c r="C668" s="244" t="s">
        <v>146</v>
      </c>
      <c r="D668" s="244" t="s">
        <v>169</v>
      </c>
      <c r="E668" s="154" t="s">
        <v>1250</v>
      </c>
      <c r="F668" s="154" t="s">
        <v>1245</v>
      </c>
      <c r="G668" s="154" t="s">
        <v>3446</v>
      </c>
      <c r="H668" s="243">
        <v>4</v>
      </c>
      <c r="I668" s="229">
        <v>45596</v>
      </c>
      <c r="J668" s="107">
        <v>12</v>
      </c>
      <c r="K668" s="159">
        <v>262500</v>
      </c>
      <c r="L668" s="107">
        <f>J668+1</f>
        <v>13</v>
      </c>
      <c r="M668" s="36">
        <f>K668*(L668/100)</f>
        <v>34125</v>
      </c>
    </row>
    <row r="669" spans="1:13" x14ac:dyDescent="0.35">
      <c r="A669" s="107">
        <v>1</v>
      </c>
      <c r="B669" s="107" t="s">
        <v>5998</v>
      </c>
      <c r="C669" t="s">
        <v>146</v>
      </c>
      <c r="D669" t="s">
        <v>15</v>
      </c>
      <c r="E669" t="s">
        <v>5832</v>
      </c>
      <c r="F669" t="s">
        <v>1245</v>
      </c>
      <c r="G669" t="s">
        <v>5999</v>
      </c>
      <c r="H669" s="107">
        <v>5</v>
      </c>
      <c r="I669" s="231">
        <v>45896.431076388886</v>
      </c>
      <c r="J669" s="107">
        <v>18</v>
      </c>
      <c r="K669" s="120">
        <v>250000</v>
      </c>
      <c r="L669" s="107">
        <f>J669*2+2</f>
        <v>38</v>
      </c>
      <c r="M669" s="36">
        <f>K669*(L669/100)</f>
        <v>95000</v>
      </c>
    </row>
    <row r="670" spans="1:13" x14ac:dyDescent="0.35">
      <c r="A670" s="107">
        <v>1</v>
      </c>
      <c r="B670" s="243" t="s">
        <v>3600</v>
      </c>
      <c r="C670" s="244" t="s">
        <v>146</v>
      </c>
      <c r="D670" s="244" t="s">
        <v>15</v>
      </c>
      <c r="E670" s="154" t="s">
        <v>1244</v>
      </c>
      <c r="F670" s="154" t="s">
        <v>1245</v>
      </c>
      <c r="G670" s="154" t="s">
        <v>3601</v>
      </c>
      <c r="H670" s="243">
        <v>1</v>
      </c>
      <c r="I670" s="229">
        <v>45609</v>
      </c>
      <c r="J670" s="107">
        <v>6</v>
      </c>
      <c r="K670" s="159">
        <v>157500</v>
      </c>
      <c r="L670" s="107">
        <f>J670+1</f>
        <v>7</v>
      </c>
      <c r="M670" s="36">
        <f>K670*(L670/100)</f>
        <v>11025.000000000002</v>
      </c>
    </row>
    <row r="671" spans="1:13" x14ac:dyDescent="0.35">
      <c r="A671" s="107">
        <v>1</v>
      </c>
      <c r="B671" s="243" t="s">
        <v>3605</v>
      </c>
      <c r="C671" s="244" t="s">
        <v>146</v>
      </c>
      <c r="D671" s="244" t="s">
        <v>411</v>
      </c>
      <c r="E671" s="154" t="s">
        <v>1244</v>
      </c>
      <c r="F671" s="154" t="s">
        <v>1248</v>
      </c>
      <c r="G671" s="154" t="s">
        <v>3606</v>
      </c>
      <c r="H671" s="243">
        <v>5</v>
      </c>
      <c r="I671" s="229">
        <v>45609.649884259263</v>
      </c>
      <c r="J671" s="107">
        <v>9</v>
      </c>
      <c r="K671" s="159">
        <v>189000</v>
      </c>
      <c r="L671" s="107">
        <f>J671+1</f>
        <v>10</v>
      </c>
      <c r="M671" s="36">
        <f>K671*(L671/100)</f>
        <v>18900</v>
      </c>
    </row>
    <row r="672" spans="1:13" x14ac:dyDescent="0.35">
      <c r="A672" s="107">
        <v>1</v>
      </c>
      <c r="B672" s="107">
        <v>880000438</v>
      </c>
      <c r="C672" s="98" t="s">
        <v>146</v>
      </c>
      <c r="D672" s="98" t="s">
        <v>15</v>
      </c>
      <c r="E672" t="s">
        <v>16</v>
      </c>
      <c r="G672" t="s">
        <v>1087</v>
      </c>
      <c r="H672" s="107">
        <v>2</v>
      </c>
      <c r="I672" s="229">
        <v>45138.750231481485</v>
      </c>
      <c r="J672" s="107">
        <v>9</v>
      </c>
      <c r="K672" s="159">
        <v>210000</v>
      </c>
      <c r="L672" s="107">
        <f>J672+1</f>
        <v>10</v>
      </c>
      <c r="M672" s="36">
        <f>K672*(L672/100)</f>
        <v>21000</v>
      </c>
    </row>
    <row r="673" spans="1:13" x14ac:dyDescent="0.35">
      <c r="A673" s="107">
        <v>1</v>
      </c>
      <c r="B673" s="107" t="s">
        <v>1839</v>
      </c>
      <c r="C673" s="98" t="s">
        <v>146</v>
      </c>
      <c r="D673" s="98" t="s">
        <v>15</v>
      </c>
      <c r="E673" t="s">
        <v>1244</v>
      </c>
      <c r="F673" t="s">
        <v>1248</v>
      </c>
      <c r="G673" t="s">
        <v>1840</v>
      </c>
      <c r="H673" s="107">
        <v>3</v>
      </c>
      <c r="I673" s="229">
        <v>45335.515208333331</v>
      </c>
      <c r="J673" s="107">
        <v>8</v>
      </c>
      <c r="K673" s="159">
        <v>178500</v>
      </c>
      <c r="L673" s="107">
        <f>J673+1</f>
        <v>9</v>
      </c>
      <c r="M673" s="36">
        <f>K673*(L673/100)</f>
        <v>16065</v>
      </c>
    </row>
    <row r="674" spans="1:13" x14ac:dyDescent="0.35">
      <c r="A674" s="107">
        <v>1</v>
      </c>
      <c r="B674" s="107" t="s">
        <v>2391</v>
      </c>
      <c r="C674" s="98" t="s">
        <v>146</v>
      </c>
      <c r="D674" s="98" t="s">
        <v>15</v>
      </c>
      <c r="E674" t="s">
        <v>1244</v>
      </c>
      <c r="F674" t="s">
        <v>1248</v>
      </c>
      <c r="G674" t="s">
        <v>2392</v>
      </c>
      <c r="H674" s="107">
        <v>4</v>
      </c>
      <c r="I674" s="229">
        <v>45455</v>
      </c>
      <c r="J674" s="107">
        <v>8</v>
      </c>
      <c r="K674" s="159">
        <v>178500</v>
      </c>
      <c r="L674" s="107">
        <f>J674+1</f>
        <v>9</v>
      </c>
      <c r="M674" s="36">
        <f>K674*(L674/100)</f>
        <v>16065</v>
      </c>
    </row>
    <row r="675" spans="1:13" x14ac:dyDescent="0.35">
      <c r="A675" s="107">
        <v>1</v>
      </c>
      <c r="B675" s="107">
        <v>880000176</v>
      </c>
      <c r="C675" s="98" t="s">
        <v>146</v>
      </c>
      <c r="D675" s="98" t="s">
        <v>15</v>
      </c>
      <c r="E675" t="s">
        <v>16</v>
      </c>
      <c r="G675" t="s">
        <v>720</v>
      </c>
      <c r="H675" s="132">
        <v>1</v>
      </c>
      <c r="I675" s="229">
        <v>44999.571712962963</v>
      </c>
      <c r="J675" s="107">
        <v>9</v>
      </c>
      <c r="K675" s="159">
        <v>210000</v>
      </c>
      <c r="L675" s="107">
        <f>J675+1</f>
        <v>10</v>
      </c>
      <c r="M675" s="36">
        <f>K675*(L675/100)</f>
        <v>21000</v>
      </c>
    </row>
    <row r="676" spans="1:13" x14ac:dyDescent="0.35">
      <c r="A676" s="107">
        <v>1</v>
      </c>
      <c r="B676" s="243" t="s">
        <v>4506</v>
      </c>
      <c r="C676" s="244" t="s">
        <v>146</v>
      </c>
      <c r="D676" s="244" t="s">
        <v>15</v>
      </c>
      <c r="E676" t="s">
        <v>1244</v>
      </c>
      <c r="F676" s="154" t="s">
        <v>1248</v>
      </c>
      <c r="G676" s="154" t="s">
        <v>4507</v>
      </c>
      <c r="H676" s="243">
        <v>6</v>
      </c>
      <c r="I676" s="229">
        <v>45747</v>
      </c>
      <c r="J676" s="107">
        <v>8</v>
      </c>
      <c r="K676" s="247">
        <v>190000</v>
      </c>
      <c r="L676" s="107">
        <f>J676+1</f>
        <v>9</v>
      </c>
      <c r="M676" s="36">
        <f>K676*(L676/100)</f>
        <v>17100</v>
      </c>
    </row>
    <row r="677" spans="1:13" x14ac:dyDescent="0.35">
      <c r="A677" s="107">
        <v>1</v>
      </c>
      <c r="B677" s="107" t="s">
        <v>5501</v>
      </c>
      <c r="C677" t="s">
        <v>146</v>
      </c>
      <c r="D677" t="s">
        <v>15</v>
      </c>
      <c r="E677" t="s">
        <v>1244</v>
      </c>
      <c r="F677" t="s">
        <v>1248</v>
      </c>
      <c r="G677" t="s">
        <v>4507</v>
      </c>
      <c r="H677" s="107">
        <v>7</v>
      </c>
      <c r="I677" s="231">
        <v>45836</v>
      </c>
      <c r="J677" s="107">
        <v>8</v>
      </c>
      <c r="K677" s="120">
        <v>210000</v>
      </c>
      <c r="L677" s="107">
        <f>J677+1</f>
        <v>9</v>
      </c>
      <c r="M677" s="36">
        <f>K677*(L677/100)</f>
        <v>18900</v>
      </c>
    </row>
    <row r="678" spans="1:13" x14ac:dyDescent="0.35">
      <c r="A678" s="107">
        <v>1</v>
      </c>
      <c r="B678" s="107">
        <v>880000413</v>
      </c>
      <c r="C678" s="98" t="s">
        <v>146</v>
      </c>
      <c r="D678" s="98" t="s">
        <v>15</v>
      </c>
      <c r="E678" t="s">
        <v>16</v>
      </c>
      <c r="G678" t="s">
        <v>1058</v>
      </c>
      <c r="H678" s="107">
        <v>1</v>
      </c>
      <c r="I678" s="229">
        <v>45133.454305555555</v>
      </c>
      <c r="J678" s="107">
        <v>5</v>
      </c>
      <c r="K678" s="159">
        <v>73500</v>
      </c>
      <c r="L678" s="107">
        <f>J678+1</f>
        <v>6</v>
      </c>
      <c r="M678" s="36">
        <f>K678*(L678/100)</f>
        <v>4410</v>
      </c>
    </row>
    <row r="679" spans="1:13" x14ac:dyDescent="0.35">
      <c r="A679" s="107">
        <v>1</v>
      </c>
      <c r="B679" s="237">
        <v>880000570</v>
      </c>
      <c r="C679" s="141" t="s">
        <v>146</v>
      </c>
      <c r="D679" s="141" t="s">
        <v>15</v>
      </c>
      <c r="E679" s="139" t="s">
        <v>1244</v>
      </c>
      <c r="F679" s="139" t="s">
        <v>1248</v>
      </c>
      <c r="G679" s="139" t="s">
        <v>1058</v>
      </c>
      <c r="H679" s="237">
        <v>2</v>
      </c>
      <c r="I679" s="229">
        <v>45230</v>
      </c>
      <c r="J679" s="107">
        <v>5</v>
      </c>
      <c r="K679" s="238">
        <v>73500</v>
      </c>
      <c r="L679" s="107">
        <f>J679+1</f>
        <v>6</v>
      </c>
      <c r="M679" s="36">
        <f>K679*(L679/100)</f>
        <v>4410</v>
      </c>
    </row>
    <row r="680" spans="1:13" x14ac:dyDescent="0.35">
      <c r="A680" s="107">
        <v>1</v>
      </c>
      <c r="B680" s="107" t="s">
        <v>4720</v>
      </c>
      <c r="C680" s="98" t="s">
        <v>146</v>
      </c>
      <c r="D680" s="98" t="s">
        <v>15</v>
      </c>
      <c r="E680" t="s">
        <v>1244</v>
      </c>
      <c r="F680" t="s">
        <v>1248</v>
      </c>
      <c r="G680" s="154" t="s">
        <v>2232</v>
      </c>
      <c r="H680" s="107">
        <v>7</v>
      </c>
      <c r="I680" s="229">
        <v>45744.662754629629</v>
      </c>
      <c r="J680" s="107">
        <v>7</v>
      </c>
      <c r="K680" s="247">
        <v>120000</v>
      </c>
      <c r="L680" s="107">
        <f>J680+1</f>
        <v>8</v>
      </c>
      <c r="M680" s="36">
        <f>K680*(L680/100)</f>
        <v>9600</v>
      </c>
    </row>
    <row r="681" spans="1:13" x14ac:dyDescent="0.35">
      <c r="A681" s="107">
        <v>1</v>
      </c>
      <c r="B681" s="107" t="s">
        <v>1870</v>
      </c>
      <c r="C681" s="98" t="s">
        <v>146</v>
      </c>
      <c r="D681" s="98" t="s">
        <v>188</v>
      </c>
      <c r="E681" t="s">
        <v>1244</v>
      </c>
      <c r="F681" t="s">
        <v>1248</v>
      </c>
      <c r="G681" s="154" t="s">
        <v>2232</v>
      </c>
      <c r="H681" s="107">
        <v>3</v>
      </c>
      <c r="I681" s="229">
        <v>45337.546863425923</v>
      </c>
      <c r="J681" s="107">
        <v>5</v>
      </c>
      <c r="K681" s="159">
        <v>73500</v>
      </c>
      <c r="L681" s="107">
        <f>J681+1</f>
        <v>6</v>
      </c>
      <c r="M681" s="36">
        <f>K681*(L681/100)</f>
        <v>4410</v>
      </c>
    </row>
    <row r="682" spans="1:13" x14ac:dyDescent="0.35">
      <c r="A682" s="107">
        <v>1</v>
      </c>
      <c r="B682" s="107" t="s">
        <v>2231</v>
      </c>
      <c r="C682" s="98" t="s">
        <v>146</v>
      </c>
      <c r="D682" s="98" t="s">
        <v>582</v>
      </c>
      <c r="E682" t="s">
        <v>1244</v>
      </c>
      <c r="F682" t="s">
        <v>1248</v>
      </c>
      <c r="G682" t="s">
        <v>2232</v>
      </c>
      <c r="H682" s="107">
        <v>4</v>
      </c>
      <c r="I682" s="229">
        <v>45426.750625000001</v>
      </c>
      <c r="J682" s="107">
        <v>6</v>
      </c>
      <c r="K682" s="159">
        <v>84000</v>
      </c>
      <c r="L682" s="107">
        <f>J682+1</f>
        <v>7</v>
      </c>
      <c r="M682" s="36">
        <f>K682*(L682/100)</f>
        <v>5880.0000000000009</v>
      </c>
    </row>
    <row r="683" spans="1:13" x14ac:dyDescent="0.35">
      <c r="A683" s="107">
        <v>1</v>
      </c>
      <c r="B683" s="243" t="s">
        <v>3646</v>
      </c>
      <c r="C683" s="244" t="s">
        <v>146</v>
      </c>
      <c r="D683" s="244" t="s">
        <v>411</v>
      </c>
      <c r="E683" s="154" t="s">
        <v>1244</v>
      </c>
      <c r="F683" s="154" t="s">
        <v>1248</v>
      </c>
      <c r="G683" s="154" t="s">
        <v>2232</v>
      </c>
      <c r="H683" s="243">
        <v>6</v>
      </c>
      <c r="I683" s="229">
        <v>45611.701377314814</v>
      </c>
      <c r="J683" s="107">
        <v>7</v>
      </c>
      <c r="K683" s="159">
        <v>94500</v>
      </c>
      <c r="L683" s="107">
        <f>J683+1</f>
        <v>8</v>
      </c>
      <c r="M683" s="36">
        <f>K683*(L683/100)</f>
        <v>7560</v>
      </c>
    </row>
    <row r="684" spans="1:13" x14ac:dyDescent="0.35">
      <c r="A684" s="107">
        <v>1</v>
      </c>
      <c r="B684" s="131" t="s">
        <v>6113</v>
      </c>
      <c r="C684" s="131" t="s">
        <v>146</v>
      </c>
      <c r="D684" s="131" t="s">
        <v>15</v>
      </c>
      <c r="E684" s="131" t="s">
        <v>5832</v>
      </c>
      <c r="F684" s="131" t="s">
        <v>1248</v>
      </c>
      <c r="G684" s="154" t="s">
        <v>2232</v>
      </c>
      <c r="H684" s="107">
        <v>8</v>
      </c>
      <c r="I684" s="231">
        <v>45917.501597222225</v>
      </c>
      <c r="J684" s="107">
        <v>8</v>
      </c>
      <c r="K684" s="222">
        <v>120000</v>
      </c>
      <c r="L684" s="107">
        <f>J684*2+2</f>
        <v>18</v>
      </c>
      <c r="M684" s="36">
        <f>K684*(L684/100)</f>
        <v>21600</v>
      </c>
    </row>
    <row r="685" spans="1:13" x14ac:dyDescent="0.35">
      <c r="A685" s="107">
        <v>1</v>
      </c>
      <c r="B685" s="243" t="s">
        <v>2896</v>
      </c>
      <c r="C685" s="244" t="s">
        <v>146</v>
      </c>
      <c r="D685" s="244" t="s">
        <v>15</v>
      </c>
      <c r="E685" s="154" t="s">
        <v>1244</v>
      </c>
      <c r="F685" s="154" t="s">
        <v>1248</v>
      </c>
      <c r="G685" s="154" t="s">
        <v>2232</v>
      </c>
      <c r="H685" s="243">
        <v>5</v>
      </c>
      <c r="I685" s="229">
        <v>45518.572916666664</v>
      </c>
      <c r="J685" s="107">
        <v>6</v>
      </c>
      <c r="K685" s="162">
        <v>78750</v>
      </c>
      <c r="L685" s="107">
        <f>J685+1</f>
        <v>7</v>
      </c>
      <c r="M685" s="36">
        <f>K685*(L685/100)</f>
        <v>5512.5000000000009</v>
      </c>
    </row>
    <row r="686" spans="1:13" x14ac:dyDescent="0.35">
      <c r="A686" s="107">
        <v>1</v>
      </c>
      <c r="B686" s="243" t="s">
        <v>4198</v>
      </c>
      <c r="C686" s="244" t="s">
        <v>146</v>
      </c>
      <c r="D686" s="244" t="s">
        <v>15</v>
      </c>
      <c r="E686" s="154" t="s">
        <v>1244</v>
      </c>
      <c r="F686" s="154" t="s">
        <v>1245</v>
      </c>
      <c r="G686" s="154" t="s">
        <v>4199</v>
      </c>
      <c r="H686" s="243">
        <v>1</v>
      </c>
      <c r="I686" s="229">
        <v>45705.699861111112</v>
      </c>
      <c r="J686" s="107">
        <v>6</v>
      </c>
      <c r="K686" s="159">
        <v>80000</v>
      </c>
      <c r="L686" s="107">
        <f>J686+1</f>
        <v>7</v>
      </c>
      <c r="M686" s="36">
        <f>K686*(L686/100)</f>
        <v>5600.0000000000009</v>
      </c>
    </row>
    <row r="687" spans="1:13" x14ac:dyDescent="0.35">
      <c r="A687" s="107">
        <v>1</v>
      </c>
      <c r="B687" s="107" t="s">
        <v>5157</v>
      </c>
      <c r="C687" s="98" t="s">
        <v>146</v>
      </c>
      <c r="D687" s="98" t="s">
        <v>15</v>
      </c>
      <c r="E687" t="s">
        <v>1244</v>
      </c>
      <c r="F687" t="s">
        <v>1245</v>
      </c>
      <c r="G687" t="s">
        <v>4199</v>
      </c>
      <c r="H687" s="107">
        <v>2</v>
      </c>
      <c r="I687" s="229">
        <v>45799.82309027778</v>
      </c>
      <c r="J687" s="107">
        <v>6</v>
      </c>
      <c r="K687" s="159">
        <v>80000</v>
      </c>
      <c r="L687" s="107">
        <f>J687+1</f>
        <v>7</v>
      </c>
      <c r="M687" s="36">
        <f>K687*(L687/100)</f>
        <v>5600.0000000000009</v>
      </c>
    </row>
    <row r="688" spans="1:13" x14ac:dyDescent="0.35">
      <c r="A688" s="107">
        <v>1</v>
      </c>
      <c r="B688" s="243" t="s">
        <v>4204</v>
      </c>
      <c r="C688" s="244" t="s">
        <v>146</v>
      </c>
      <c r="D688" s="244" t="s">
        <v>15</v>
      </c>
      <c r="E688" s="154" t="s">
        <v>1244</v>
      </c>
      <c r="F688" s="154" t="s">
        <v>1248</v>
      </c>
      <c r="G688" s="154" t="s">
        <v>4205</v>
      </c>
      <c r="H688" s="243">
        <v>1</v>
      </c>
      <c r="I688" s="229">
        <v>45714.689768518518</v>
      </c>
      <c r="J688" s="107">
        <v>9</v>
      </c>
      <c r="K688" s="159">
        <v>80000</v>
      </c>
      <c r="L688" s="107">
        <f>J688+1</f>
        <v>10</v>
      </c>
      <c r="M688" s="36">
        <f>K688*(L688/100)</f>
        <v>8000</v>
      </c>
    </row>
    <row r="689" spans="1:13" x14ac:dyDescent="0.35">
      <c r="A689" s="107">
        <v>1</v>
      </c>
      <c r="B689" s="131" t="s">
        <v>6057</v>
      </c>
      <c r="C689" s="131" t="s">
        <v>146</v>
      </c>
      <c r="D689" s="131" t="s">
        <v>582</v>
      </c>
      <c r="E689" s="131" t="s">
        <v>5832</v>
      </c>
      <c r="F689" s="131" t="s">
        <v>1248</v>
      </c>
      <c r="G689" s="131" t="s">
        <v>4205</v>
      </c>
      <c r="H689" s="107">
        <v>2</v>
      </c>
      <c r="I689" s="231">
        <v>45916.647326388891</v>
      </c>
      <c r="J689" s="107">
        <v>6</v>
      </c>
      <c r="K689" s="222">
        <v>80000</v>
      </c>
      <c r="L689" s="107">
        <f>J689*2+2</f>
        <v>14</v>
      </c>
      <c r="M689" s="36">
        <f>K689*(L689/100)</f>
        <v>11200.000000000002</v>
      </c>
    </row>
    <row r="690" spans="1:13" x14ac:dyDescent="0.35">
      <c r="A690" s="107">
        <v>1</v>
      </c>
      <c r="B690" s="107" t="s">
        <v>5888</v>
      </c>
      <c r="C690" t="s">
        <v>146</v>
      </c>
      <c r="D690" t="s">
        <v>15</v>
      </c>
      <c r="E690" t="s">
        <v>5832</v>
      </c>
      <c r="F690" t="s">
        <v>1248</v>
      </c>
      <c r="G690" t="s">
        <v>2160</v>
      </c>
      <c r="H690" s="107">
        <v>4</v>
      </c>
      <c r="I690" s="231">
        <v>45876.782256944447</v>
      </c>
      <c r="J690" s="107">
        <v>6</v>
      </c>
      <c r="K690" s="120">
        <v>120000</v>
      </c>
      <c r="L690" s="107">
        <f>J690*2+2</f>
        <v>14</v>
      </c>
      <c r="M690" s="36">
        <f>K690*(L690/100)</f>
        <v>16800</v>
      </c>
    </row>
    <row r="691" spans="1:13" x14ac:dyDescent="0.35">
      <c r="A691" s="107">
        <v>1</v>
      </c>
      <c r="B691" s="107">
        <v>880000864</v>
      </c>
      <c r="C691" s="98" t="s">
        <v>146</v>
      </c>
      <c r="D691" s="98" t="s">
        <v>15</v>
      </c>
      <c r="E691" t="s">
        <v>1244</v>
      </c>
      <c r="F691" t="s">
        <v>1248</v>
      </c>
      <c r="G691" t="s">
        <v>2160</v>
      </c>
      <c r="H691" s="107">
        <v>1</v>
      </c>
      <c r="I691" s="229">
        <v>45400.724085648151</v>
      </c>
      <c r="J691" s="107">
        <v>6</v>
      </c>
      <c r="K691" s="159">
        <v>105000</v>
      </c>
      <c r="L691" s="107">
        <f>J691+1</f>
        <v>7</v>
      </c>
      <c r="M691" s="36">
        <f>K691*(L691/100)</f>
        <v>7350.0000000000009</v>
      </c>
    </row>
    <row r="692" spans="1:13" x14ac:dyDescent="0.35">
      <c r="A692" s="107">
        <v>1</v>
      </c>
      <c r="B692" s="243" t="s">
        <v>3578</v>
      </c>
      <c r="C692" s="244" t="s">
        <v>146</v>
      </c>
      <c r="D692" s="244" t="s">
        <v>15</v>
      </c>
      <c r="E692" s="154" t="s">
        <v>1244</v>
      </c>
      <c r="F692" s="154" t="s">
        <v>1248</v>
      </c>
      <c r="G692" t="s">
        <v>2160</v>
      </c>
      <c r="H692" s="243">
        <v>2</v>
      </c>
      <c r="I692" s="229">
        <v>45607.731435185182</v>
      </c>
      <c r="J692" s="107">
        <v>6</v>
      </c>
      <c r="K692" s="159">
        <v>126000</v>
      </c>
      <c r="L692" s="107">
        <f>J692+1</f>
        <v>7</v>
      </c>
      <c r="M692" s="36">
        <f>K692*(L692/100)</f>
        <v>8820</v>
      </c>
    </row>
    <row r="693" spans="1:13" x14ac:dyDescent="0.35">
      <c r="A693" s="107">
        <v>1</v>
      </c>
      <c r="B693" s="243" t="s">
        <v>4315</v>
      </c>
      <c r="C693" s="244" t="s">
        <v>146</v>
      </c>
      <c r="D693" s="244" t="s">
        <v>15</v>
      </c>
      <c r="E693" s="154" t="s">
        <v>1244</v>
      </c>
      <c r="F693" s="154" t="s">
        <v>1248</v>
      </c>
      <c r="G693" t="s">
        <v>2160</v>
      </c>
      <c r="H693" s="243">
        <v>3</v>
      </c>
      <c r="I693" s="229">
        <v>45708.760925925926</v>
      </c>
      <c r="J693" s="107">
        <v>6</v>
      </c>
      <c r="K693" s="159">
        <v>120000</v>
      </c>
      <c r="L693" s="107">
        <f>J693+1</f>
        <v>7</v>
      </c>
      <c r="M693" s="36">
        <f>K693*(L693/100)</f>
        <v>8400</v>
      </c>
    </row>
    <row r="694" spans="1:13" x14ac:dyDescent="0.35">
      <c r="A694" s="107">
        <v>1</v>
      </c>
      <c r="B694" s="107">
        <v>880000353</v>
      </c>
      <c r="C694" s="98" t="s">
        <v>146</v>
      </c>
      <c r="D694" s="98" t="s">
        <v>15</v>
      </c>
      <c r="E694" t="s">
        <v>16</v>
      </c>
      <c r="G694" t="s">
        <v>966</v>
      </c>
      <c r="H694" s="107">
        <v>1</v>
      </c>
      <c r="I694" s="229">
        <v>45099.563506944447</v>
      </c>
      <c r="J694" s="107">
        <v>8</v>
      </c>
      <c r="K694" s="159">
        <v>157500</v>
      </c>
      <c r="L694" s="107">
        <f>J694+1</f>
        <v>9</v>
      </c>
      <c r="M694" s="36">
        <f>K694*(L694/100)</f>
        <v>14175</v>
      </c>
    </row>
    <row r="695" spans="1:13" x14ac:dyDescent="0.35">
      <c r="A695" s="107">
        <v>1</v>
      </c>
      <c r="B695" s="237" t="s">
        <v>1317</v>
      </c>
      <c r="C695" s="141" t="s">
        <v>146</v>
      </c>
      <c r="D695" s="141" t="s">
        <v>15</v>
      </c>
      <c r="E695" s="139" t="s">
        <v>1244</v>
      </c>
      <c r="F695" s="144" t="s">
        <v>1245</v>
      </c>
      <c r="G695" s="139" t="s">
        <v>966</v>
      </c>
      <c r="H695" s="237">
        <v>2</v>
      </c>
      <c r="I695" s="229">
        <v>45231</v>
      </c>
      <c r="J695" s="107">
        <v>10</v>
      </c>
      <c r="K695" s="238">
        <v>147000</v>
      </c>
      <c r="L695" s="107">
        <f>J695+1</f>
        <v>11</v>
      </c>
      <c r="M695" s="36">
        <f>K695*(L695/100)</f>
        <v>16170</v>
      </c>
    </row>
    <row r="696" spans="1:13" x14ac:dyDescent="0.35">
      <c r="A696" s="107">
        <v>1</v>
      </c>
      <c r="B696" s="107">
        <v>880000151</v>
      </c>
      <c r="C696" s="98" t="s">
        <v>146</v>
      </c>
      <c r="D696" s="98" t="s">
        <v>15</v>
      </c>
      <c r="E696" t="s">
        <v>16</v>
      </c>
      <c r="G696" t="s">
        <v>527</v>
      </c>
      <c r="H696" s="129">
        <v>1</v>
      </c>
      <c r="I696" s="229">
        <v>44981.470648148148</v>
      </c>
      <c r="J696" s="107">
        <v>8</v>
      </c>
      <c r="K696" s="159">
        <v>157500</v>
      </c>
      <c r="L696" s="107">
        <f>J696+1</f>
        <v>9</v>
      </c>
      <c r="M696" s="36">
        <f>K696*(L696/100)</f>
        <v>14175</v>
      </c>
    </row>
    <row r="697" spans="1:13" x14ac:dyDescent="0.35">
      <c r="A697" s="107">
        <v>1</v>
      </c>
      <c r="B697" s="107" t="s">
        <v>2496</v>
      </c>
      <c r="C697" s="98" t="s">
        <v>14</v>
      </c>
      <c r="D697" s="98" t="s">
        <v>15</v>
      </c>
      <c r="E697" t="s">
        <v>1244</v>
      </c>
      <c r="F697" t="s">
        <v>1245</v>
      </c>
      <c r="G697" t="s">
        <v>2497</v>
      </c>
      <c r="H697" s="107">
        <v>2</v>
      </c>
      <c r="I697" s="229">
        <v>45464.761990740742</v>
      </c>
      <c r="J697" s="107">
        <v>7</v>
      </c>
      <c r="K697" s="159">
        <v>68250</v>
      </c>
      <c r="L697" s="107">
        <f>J697+1</f>
        <v>8</v>
      </c>
      <c r="M697" s="36">
        <f>K697*(L697/100)</f>
        <v>5460</v>
      </c>
    </row>
    <row r="698" spans="1:13" x14ac:dyDescent="0.35">
      <c r="A698" s="107">
        <v>1</v>
      </c>
      <c r="B698" s="107" t="s">
        <v>1864</v>
      </c>
      <c r="C698" s="98" t="s">
        <v>14</v>
      </c>
      <c r="D698" s="98" t="s">
        <v>15</v>
      </c>
      <c r="E698" t="s">
        <v>1244</v>
      </c>
      <c r="F698" t="s">
        <v>1245</v>
      </c>
      <c r="G698" t="s">
        <v>1865</v>
      </c>
      <c r="H698" s="107">
        <v>1</v>
      </c>
      <c r="I698" s="229">
        <v>45343.521782407406</v>
      </c>
      <c r="J698" s="107">
        <v>7</v>
      </c>
      <c r="K698" s="159">
        <v>63000</v>
      </c>
      <c r="L698" s="107">
        <f>J698+1</f>
        <v>8</v>
      </c>
      <c r="M698" s="36">
        <f>K698*(L698/100)</f>
        <v>5040</v>
      </c>
    </row>
    <row r="699" spans="1:13" x14ac:dyDescent="0.35">
      <c r="A699" s="107">
        <v>1</v>
      </c>
      <c r="B699" s="107">
        <v>880000327</v>
      </c>
      <c r="C699" s="98" t="s">
        <v>14</v>
      </c>
      <c r="D699" s="98" t="s">
        <v>188</v>
      </c>
      <c r="E699" t="s">
        <v>16</v>
      </c>
      <c r="F699" s="144" t="s">
        <v>1248</v>
      </c>
      <c r="G699" t="s">
        <v>991</v>
      </c>
      <c r="H699" s="107">
        <v>1</v>
      </c>
      <c r="I699" s="229">
        <v>45084.459652777776</v>
      </c>
      <c r="J699" s="107">
        <v>5</v>
      </c>
      <c r="K699" s="159">
        <v>105000</v>
      </c>
      <c r="L699" s="107">
        <f>J699+1</f>
        <v>6</v>
      </c>
      <c r="M699" s="36">
        <f>K699*(L699/100)</f>
        <v>6300</v>
      </c>
    </row>
    <row r="700" spans="1:13" x14ac:dyDescent="0.35">
      <c r="A700" s="107">
        <v>1</v>
      </c>
      <c r="B700" s="237" t="s">
        <v>1407</v>
      </c>
      <c r="C700" s="141" t="s">
        <v>14</v>
      </c>
      <c r="D700" s="141" t="s">
        <v>15</v>
      </c>
      <c r="E700" s="139" t="s">
        <v>1244</v>
      </c>
      <c r="F700" s="144" t="s">
        <v>1248</v>
      </c>
      <c r="G700" s="139" t="s">
        <v>991</v>
      </c>
      <c r="H700" s="237">
        <v>2</v>
      </c>
      <c r="I700" s="229">
        <v>45241.3895023148</v>
      </c>
      <c r="J700" s="107">
        <v>10</v>
      </c>
      <c r="K700" s="238">
        <v>105000</v>
      </c>
      <c r="L700" s="107">
        <f>J700+1</f>
        <v>11</v>
      </c>
      <c r="M700" s="36">
        <f>K700*(L700/100)</f>
        <v>11550</v>
      </c>
    </row>
    <row r="701" spans="1:13" x14ac:dyDescent="0.35">
      <c r="A701" s="107">
        <v>1</v>
      </c>
      <c r="B701" s="243" t="s">
        <v>2817</v>
      </c>
      <c r="C701" s="244" t="s">
        <v>14</v>
      </c>
      <c r="D701" s="244" t="s">
        <v>15</v>
      </c>
      <c r="E701" s="154" t="s">
        <v>1244</v>
      </c>
      <c r="F701" s="154" t="s">
        <v>1248</v>
      </c>
      <c r="G701" s="154" t="s">
        <v>2818</v>
      </c>
      <c r="H701" s="243">
        <v>3</v>
      </c>
      <c r="I701" s="229">
        <v>45511.655162037037</v>
      </c>
      <c r="J701" s="107">
        <v>10</v>
      </c>
      <c r="K701" s="162">
        <v>105000</v>
      </c>
      <c r="L701" s="107">
        <f>J701+1</f>
        <v>11</v>
      </c>
      <c r="M701" s="36">
        <f>K701*(L701/100)</f>
        <v>11550</v>
      </c>
    </row>
    <row r="702" spans="1:13" x14ac:dyDescent="0.35">
      <c r="A702" s="107">
        <v>1</v>
      </c>
      <c r="B702" s="107" t="s">
        <v>4716</v>
      </c>
      <c r="C702" s="98" t="s">
        <v>14</v>
      </c>
      <c r="D702" s="98" t="s">
        <v>15</v>
      </c>
      <c r="E702" t="s">
        <v>1244</v>
      </c>
      <c r="F702" t="s">
        <v>1248</v>
      </c>
      <c r="G702" t="s">
        <v>4717</v>
      </c>
      <c r="H702" s="107">
        <v>4</v>
      </c>
      <c r="I702" s="229">
        <v>45745.562939814816</v>
      </c>
      <c r="J702" s="107">
        <v>10</v>
      </c>
      <c r="K702" s="247">
        <v>100000</v>
      </c>
      <c r="L702" s="107">
        <f>J702+1</f>
        <v>11</v>
      </c>
      <c r="M702" s="36">
        <f>K702*(L702/100)</f>
        <v>11000</v>
      </c>
    </row>
    <row r="703" spans="1:13" x14ac:dyDescent="0.35">
      <c r="A703" s="107">
        <v>1</v>
      </c>
      <c r="B703" s="107" t="s">
        <v>5965</v>
      </c>
      <c r="C703" t="s">
        <v>14</v>
      </c>
      <c r="D703" t="s">
        <v>15</v>
      </c>
      <c r="E703" t="s">
        <v>5832</v>
      </c>
      <c r="F703" t="s">
        <v>1248</v>
      </c>
      <c r="G703" t="s">
        <v>5966</v>
      </c>
      <c r="H703" s="107">
        <v>1</v>
      </c>
      <c r="I703" s="231">
        <v>45885.607719907406</v>
      </c>
      <c r="J703" s="107">
        <v>8</v>
      </c>
      <c r="K703" s="120">
        <v>120000</v>
      </c>
      <c r="L703" s="107">
        <f>J703*2+2</f>
        <v>18</v>
      </c>
      <c r="M703" s="36">
        <f>K703*(L703/100)</f>
        <v>21600</v>
      </c>
    </row>
    <row r="704" spans="1:13" x14ac:dyDescent="0.35">
      <c r="A704" s="107">
        <v>1</v>
      </c>
      <c r="B704" s="107">
        <v>890000185</v>
      </c>
      <c r="C704" s="98" t="s">
        <v>14</v>
      </c>
      <c r="D704" s="98" t="s">
        <v>15</v>
      </c>
      <c r="E704" t="s">
        <v>16</v>
      </c>
      <c r="F704" s="144" t="s">
        <v>1248</v>
      </c>
      <c r="G704" t="s">
        <v>893</v>
      </c>
      <c r="H704" s="107">
        <v>1</v>
      </c>
      <c r="I704" s="229">
        <v>45070.558935185189</v>
      </c>
      <c r="J704" s="107">
        <v>6</v>
      </c>
      <c r="K704" s="162">
        <v>63000</v>
      </c>
      <c r="L704" s="107">
        <f>J704+1</f>
        <v>7</v>
      </c>
      <c r="M704" s="36">
        <f>K704*(L704/100)</f>
        <v>4410</v>
      </c>
    </row>
    <row r="705" spans="1:13" x14ac:dyDescent="0.35">
      <c r="A705" s="107">
        <v>1</v>
      </c>
      <c r="B705" s="237" t="s">
        <v>1331</v>
      </c>
      <c r="C705" s="141" t="s">
        <v>14</v>
      </c>
      <c r="D705" s="141" t="s">
        <v>15</v>
      </c>
      <c r="E705" s="139" t="s">
        <v>1244</v>
      </c>
      <c r="F705" s="144" t="s">
        <v>1248</v>
      </c>
      <c r="G705" s="139" t="s">
        <v>893</v>
      </c>
      <c r="H705" s="237">
        <v>2</v>
      </c>
      <c r="I705" s="229">
        <v>45233.505393518499</v>
      </c>
      <c r="J705" s="107">
        <v>6</v>
      </c>
      <c r="K705" s="238">
        <v>63000</v>
      </c>
      <c r="L705" s="107">
        <f>J705+1</f>
        <v>7</v>
      </c>
      <c r="M705" s="36">
        <f>K705*(L705/100)</f>
        <v>4410</v>
      </c>
    </row>
    <row r="706" spans="1:13" x14ac:dyDescent="0.35">
      <c r="A706" s="107">
        <v>1</v>
      </c>
      <c r="B706" s="107">
        <v>890000150</v>
      </c>
      <c r="C706" s="98" t="s">
        <v>14</v>
      </c>
      <c r="D706" s="98" t="s">
        <v>15</v>
      </c>
      <c r="E706" t="s">
        <v>16</v>
      </c>
      <c r="G706" t="s">
        <v>792</v>
      </c>
      <c r="H706" s="107">
        <v>1</v>
      </c>
      <c r="I706" s="229">
        <v>45037.437754629631</v>
      </c>
      <c r="J706" s="107">
        <v>7</v>
      </c>
      <c r="K706" s="159">
        <v>73500</v>
      </c>
      <c r="L706" s="107">
        <f>J706+1</f>
        <v>8</v>
      </c>
      <c r="M706" s="36">
        <f>K706*(L706/100)</f>
        <v>5880</v>
      </c>
    </row>
    <row r="707" spans="1:13" x14ac:dyDescent="0.35">
      <c r="A707" s="107">
        <v>1</v>
      </c>
      <c r="B707" s="107">
        <v>890000202</v>
      </c>
      <c r="C707" s="98" t="s">
        <v>14</v>
      </c>
      <c r="D707" s="98" t="s">
        <v>15</v>
      </c>
      <c r="E707" t="s">
        <v>16</v>
      </c>
      <c r="G707" t="s">
        <v>976</v>
      </c>
      <c r="H707" s="107">
        <v>1</v>
      </c>
      <c r="I707" s="229">
        <v>45086.519247685188</v>
      </c>
      <c r="J707" s="107">
        <v>5</v>
      </c>
      <c r="K707" s="159">
        <v>52500</v>
      </c>
      <c r="L707" s="107">
        <f>J707+1</f>
        <v>6</v>
      </c>
      <c r="M707" s="36">
        <f>K707*(L707/100)</f>
        <v>3150</v>
      </c>
    </row>
    <row r="708" spans="1:13" x14ac:dyDescent="0.35">
      <c r="A708" s="107">
        <v>1</v>
      </c>
      <c r="B708" s="107">
        <v>880000339</v>
      </c>
      <c r="C708" s="98" t="s">
        <v>14</v>
      </c>
      <c r="D708" s="98" t="s">
        <v>188</v>
      </c>
      <c r="E708" t="s">
        <v>16</v>
      </c>
      <c r="G708" t="s">
        <v>4766</v>
      </c>
      <c r="H708" s="107">
        <v>1</v>
      </c>
      <c r="I708" s="229">
        <v>45090.464328703703</v>
      </c>
      <c r="J708" s="107">
        <v>5</v>
      </c>
      <c r="K708" s="159">
        <v>73500</v>
      </c>
      <c r="L708" s="107">
        <f>J708+1</f>
        <v>6</v>
      </c>
      <c r="M708" s="36">
        <f>K708*(L708/100)</f>
        <v>4410</v>
      </c>
    </row>
    <row r="709" spans="1:13" x14ac:dyDescent="0.35">
      <c r="A709" s="107">
        <v>1</v>
      </c>
      <c r="B709" s="237" t="s">
        <v>1651</v>
      </c>
      <c r="C709" s="141" t="s">
        <v>14</v>
      </c>
      <c r="D709" s="141" t="s">
        <v>52</v>
      </c>
      <c r="E709" s="139" t="s">
        <v>1250</v>
      </c>
      <c r="F709" s="139" t="s">
        <v>1248</v>
      </c>
      <c r="G709" t="s">
        <v>4766</v>
      </c>
      <c r="H709" s="237">
        <v>2</v>
      </c>
      <c r="I709" s="229">
        <v>45309.434039351901</v>
      </c>
      <c r="J709" s="107">
        <v>8</v>
      </c>
      <c r="K709" s="238">
        <v>73500</v>
      </c>
      <c r="L709" s="107">
        <f>J709+1</f>
        <v>9</v>
      </c>
      <c r="M709" s="36">
        <f>K709*(L709/100)</f>
        <v>6615</v>
      </c>
    </row>
    <row r="710" spans="1:13" x14ac:dyDescent="0.35">
      <c r="A710" s="107">
        <v>1</v>
      </c>
      <c r="B710" s="107">
        <v>880001063</v>
      </c>
      <c r="C710" s="98" t="s">
        <v>14</v>
      </c>
      <c r="D710" s="98" t="s">
        <v>15</v>
      </c>
      <c r="E710" t="s">
        <v>1244</v>
      </c>
      <c r="F710" t="s">
        <v>1248</v>
      </c>
      <c r="G710" t="s">
        <v>4766</v>
      </c>
      <c r="H710" s="107">
        <v>3</v>
      </c>
      <c r="I710" s="229">
        <v>45499.659421296295</v>
      </c>
      <c r="J710" s="107">
        <v>7</v>
      </c>
      <c r="K710" s="159">
        <v>73500</v>
      </c>
      <c r="L710" s="107">
        <f>J710+1</f>
        <v>8</v>
      </c>
      <c r="M710" s="36">
        <f>K710*(L710/100)</f>
        <v>5880</v>
      </c>
    </row>
    <row r="711" spans="1:13" x14ac:dyDescent="0.35">
      <c r="A711" s="107">
        <v>1</v>
      </c>
      <c r="B711" s="243" t="s">
        <v>3425</v>
      </c>
      <c r="C711" s="244" t="s">
        <v>14</v>
      </c>
      <c r="D711" s="244" t="s">
        <v>188</v>
      </c>
      <c r="E711" s="154" t="s">
        <v>1244</v>
      </c>
      <c r="F711" s="154" t="s">
        <v>1248</v>
      </c>
      <c r="G711" t="s">
        <v>4766</v>
      </c>
      <c r="H711" s="243">
        <v>4</v>
      </c>
      <c r="I711" s="229">
        <v>45595.614074074074</v>
      </c>
      <c r="J711" s="107">
        <v>8</v>
      </c>
      <c r="K711" s="159">
        <v>73500</v>
      </c>
      <c r="L711" s="107">
        <f>J711+1</f>
        <v>9</v>
      </c>
      <c r="M711" s="36">
        <f>K711*(L711/100)</f>
        <v>6615</v>
      </c>
    </row>
    <row r="712" spans="1:13" x14ac:dyDescent="0.35">
      <c r="A712" s="107">
        <v>1</v>
      </c>
      <c r="B712" s="243" t="s">
        <v>4765</v>
      </c>
      <c r="C712" s="244" t="s">
        <v>14</v>
      </c>
      <c r="D712" s="244" t="s">
        <v>15</v>
      </c>
      <c r="E712" s="154" t="s">
        <v>1244</v>
      </c>
      <c r="F712" s="154" t="s">
        <v>1248</v>
      </c>
      <c r="G712" t="s">
        <v>4766</v>
      </c>
      <c r="H712" s="243">
        <v>5</v>
      </c>
      <c r="I712" s="229">
        <v>45751.752083333333</v>
      </c>
      <c r="J712" s="107">
        <v>8</v>
      </c>
      <c r="K712" s="159">
        <v>70000</v>
      </c>
      <c r="L712" s="107">
        <f>J712+1</f>
        <v>9</v>
      </c>
      <c r="M712" s="36">
        <f>K712*(L712/100)</f>
        <v>6300</v>
      </c>
    </row>
    <row r="713" spans="1:13" x14ac:dyDescent="0.35">
      <c r="A713" s="107">
        <v>1</v>
      </c>
      <c r="B713" s="107" t="s">
        <v>5658</v>
      </c>
      <c r="C713" t="s">
        <v>14</v>
      </c>
      <c r="D713" t="s">
        <v>169</v>
      </c>
      <c r="E713" t="s">
        <v>1250</v>
      </c>
      <c r="F713" t="s">
        <v>1248</v>
      </c>
      <c r="G713" t="s">
        <v>4766</v>
      </c>
      <c r="H713" s="107">
        <v>6</v>
      </c>
      <c r="I713" s="231">
        <v>45856.652708333335</v>
      </c>
      <c r="J713" s="107">
        <v>10</v>
      </c>
      <c r="K713" s="120">
        <v>90000</v>
      </c>
      <c r="L713" s="107">
        <f>J713+1</f>
        <v>11</v>
      </c>
      <c r="M713" s="36">
        <f>K713*(L713/100)</f>
        <v>9900</v>
      </c>
    </row>
    <row r="714" spans="1:13" x14ac:dyDescent="0.35">
      <c r="A714" s="107">
        <v>1</v>
      </c>
      <c r="B714" s="107" t="s">
        <v>5353</v>
      </c>
      <c r="C714" t="s">
        <v>14</v>
      </c>
      <c r="D714" t="s">
        <v>15</v>
      </c>
      <c r="E714" t="s">
        <v>1244</v>
      </c>
      <c r="F714" t="s">
        <v>1245</v>
      </c>
      <c r="G714" t="s">
        <v>5354</v>
      </c>
      <c r="H714" s="107">
        <v>2</v>
      </c>
      <c r="I714" s="231">
        <v>45825.797696759262</v>
      </c>
      <c r="J714" s="107">
        <v>10</v>
      </c>
      <c r="K714" s="120">
        <v>100000</v>
      </c>
      <c r="L714" s="107">
        <f>J714+1</f>
        <v>11</v>
      </c>
      <c r="M714" s="36">
        <f>K714*(L714/100)</f>
        <v>11000</v>
      </c>
    </row>
    <row r="715" spans="1:13" x14ac:dyDescent="0.35">
      <c r="A715" s="107">
        <v>1</v>
      </c>
      <c r="B715" s="243" t="s">
        <v>2969</v>
      </c>
      <c r="C715" s="244" t="s">
        <v>14</v>
      </c>
      <c r="D715" s="244" t="s">
        <v>15</v>
      </c>
      <c r="E715" s="154" t="s">
        <v>1244</v>
      </c>
      <c r="F715" s="154" t="s">
        <v>1245</v>
      </c>
      <c r="G715" s="154" t="s">
        <v>2970</v>
      </c>
      <c r="H715" s="243">
        <v>1</v>
      </c>
      <c r="I715" s="229">
        <v>45527.468530092592</v>
      </c>
      <c r="J715" s="107">
        <v>10</v>
      </c>
      <c r="K715" s="162">
        <v>105000</v>
      </c>
      <c r="L715" s="107">
        <f>J715+1</f>
        <v>11</v>
      </c>
      <c r="M715" s="36">
        <f>K715*(L715/100)</f>
        <v>11550</v>
      </c>
    </row>
    <row r="716" spans="1:13" x14ac:dyDescent="0.35">
      <c r="A716" s="107">
        <v>1</v>
      </c>
      <c r="B716" s="107" t="s">
        <v>5413</v>
      </c>
      <c r="C716" t="s">
        <v>14</v>
      </c>
      <c r="D716" t="s">
        <v>15</v>
      </c>
      <c r="E716" t="s">
        <v>1244</v>
      </c>
      <c r="F716" t="s">
        <v>1248</v>
      </c>
      <c r="G716" t="s">
        <v>5414</v>
      </c>
      <c r="H716" s="107">
        <v>3</v>
      </c>
      <c r="I716" s="231">
        <v>45827.666932870372</v>
      </c>
      <c r="J716" s="107">
        <v>12</v>
      </c>
      <c r="K716" s="120">
        <v>120000</v>
      </c>
      <c r="L716" s="107">
        <f>J716+1</f>
        <v>13</v>
      </c>
      <c r="M716" s="36">
        <f>K716*(L716/100)</f>
        <v>15600</v>
      </c>
    </row>
    <row r="717" spans="1:13" x14ac:dyDescent="0.35">
      <c r="A717" s="107">
        <v>1</v>
      </c>
      <c r="B717" s="243" t="s">
        <v>3564</v>
      </c>
      <c r="C717" s="244" t="s">
        <v>14</v>
      </c>
      <c r="D717" s="244" t="s">
        <v>116</v>
      </c>
      <c r="E717" s="154" t="s">
        <v>1250</v>
      </c>
      <c r="F717" s="154" t="s">
        <v>1248</v>
      </c>
      <c r="G717" s="154" t="s">
        <v>3565</v>
      </c>
      <c r="H717" s="243">
        <v>2</v>
      </c>
      <c r="I717" s="229">
        <v>45604.727037037039</v>
      </c>
      <c r="J717" s="107">
        <v>12</v>
      </c>
      <c r="K717" s="159">
        <v>126000</v>
      </c>
      <c r="L717" s="107">
        <f>J717+1</f>
        <v>13</v>
      </c>
      <c r="M717" s="36">
        <f>K717*(L717/100)</f>
        <v>16380</v>
      </c>
    </row>
    <row r="718" spans="1:13" x14ac:dyDescent="0.35">
      <c r="A718" s="107">
        <v>1</v>
      </c>
      <c r="B718" s="107">
        <v>880001040</v>
      </c>
      <c r="C718" s="98" t="s">
        <v>14</v>
      </c>
      <c r="D718" s="98" t="s">
        <v>15</v>
      </c>
      <c r="E718" t="s">
        <v>1244</v>
      </c>
      <c r="F718" t="s">
        <v>1248</v>
      </c>
      <c r="G718" t="s">
        <v>2656</v>
      </c>
      <c r="H718" s="107">
        <v>1</v>
      </c>
      <c r="I718" s="229">
        <v>45491.717615740738</v>
      </c>
      <c r="J718" s="107">
        <v>8</v>
      </c>
      <c r="K718" s="159">
        <v>105000</v>
      </c>
      <c r="L718" s="107">
        <f>J718+1</f>
        <v>9</v>
      </c>
      <c r="M718" s="36">
        <f>K718*(L718/100)</f>
        <v>9450</v>
      </c>
    </row>
    <row r="719" spans="1:13" x14ac:dyDescent="0.35">
      <c r="A719" s="107">
        <v>1</v>
      </c>
      <c r="B719" s="243" t="s">
        <v>3273</v>
      </c>
      <c r="C719" s="244" t="s">
        <v>14</v>
      </c>
      <c r="D719" s="244" t="s">
        <v>52</v>
      </c>
      <c r="E719" s="154" t="s">
        <v>1250</v>
      </c>
      <c r="F719" s="154" t="s">
        <v>1245</v>
      </c>
      <c r="G719" s="154" t="s">
        <v>3274</v>
      </c>
      <c r="H719" s="243">
        <v>1</v>
      </c>
      <c r="I719" s="229">
        <v>45583.762939814813</v>
      </c>
      <c r="J719" s="107">
        <v>8</v>
      </c>
      <c r="K719" s="159">
        <v>210000</v>
      </c>
      <c r="L719" s="107">
        <f>J719+1</f>
        <v>9</v>
      </c>
      <c r="M719" s="36">
        <f>K719*(L719/100)</f>
        <v>18900</v>
      </c>
    </row>
    <row r="720" spans="1:13" x14ac:dyDescent="0.35">
      <c r="A720" s="107">
        <v>1</v>
      </c>
      <c r="B720" s="243" t="s">
        <v>4286</v>
      </c>
      <c r="C720" s="244" t="s">
        <v>14</v>
      </c>
      <c r="D720" s="244" t="s">
        <v>188</v>
      </c>
      <c r="E720" s="154" t="s">
        <v>1244</v>
      </c>
      <c r="F720" s="154" t="s">
        <v>1245</v>
      </c>
      <c r="G720" s="154" t="s">
        <v>4287</v>
      </c>
      <c r="H720" s="243">
        <v>2</v>
      </c>
      <c r="I720" s="229">
        <v>45706.664340277777</v>
      </c>
      <c r="J720" s="107">
        <v>8</v>
      </c>
      <c r="K720" s="159">
        <v>200000</v>
      </c>
      <c r="L720" s="107">
        <f>J720+1</f>
        <v>9</v>
      </c>
      <c r="M720" s="36">
        <f>K720*(L720/100)</f>
        <v>18000</v>
      </c>
    </row>
    <row r="721" spans="1:13" x14ac:dyDescent="0.35">
      <c r="A721" s="107">
        <v>1</v>
      </c>
      <c r="B721" s="107" t="s">
        <v>5659</v>
      </c>
      <c r="C721" t="s">
        <v>14</v>
      </c>
      <c r="D721" t="s">
        <v>411</v>
      </c>
      <c r="E721" t="s">
        <v>1244</v>
      </c>
      <c r="F721" t="s">
        <v>1245</v>
      </c>
      <c r="G721" t="s">
        <v>5660</v>
      </c>
      <c r="H721" s="107">
        <v>3</v>
      </c>
      <c r="I721" s="231">
        <v>45856.737638888888</v>
      </c>
      <c r="J721" s="107">
        <v>8</v>
      </c>
      <c r="K721" s="120">
        <v>200000</v>
      </c>
      <c r="L721" s="107">
        <f>J721+1</f>
        <v>9</v>
      </c>
      <c r="M721" s="36">
        <f>K721*(L721/100)</f>
        <v>18000</v>
      </c>
    </row>
    <row r="722" spans="1:13" x14ac:dyDescent="0.35">
      <c r="A722" s="107">
        <v>1</v>
      </c>
      <c r="B722" s="107">
        <v>890000045</v>
      </c>
      <c r="C722" s="98" t="s">
        <v>14</v>
      </c>
      <c r="D722" s="98" t="s">
        <v>15</v>
      </c>
      <c r="E722" t="s">
        <v>16</v>
      </c>
      <c r="G722" t="s">
        <v>431</v>
      </c>
      <c r="H722" s="129">
        <v>1</v>
      </c>
      <c r="I722" s="229">
        <v>44946.528506944444</v>
      </c>
      <c r="J722" s="107">
        <v>6</v>
      </c>
      <c r="K722" s="159">
        <v>105000</v>
      </c>
      <c r="L722" s="107">
        <f>J722+1</f>
        <v>7</v>
      </c>
      <c r="M722" s="36">
        <f>K722*(L722/100)</f>
        <v>7350.0000000000009</v>
      </c>
    </row>
    <row r="723" spans="1:13" x14ac:dyDescent="0.35">
      <c r="A723" s="107">
        <v>1</v>
      </c>
      <c r="B723" s="237" t="s">
        <v>1695</v>
      </c>
      <c r="C723" s="141" t="s">
        <v>14</v>
      </c>
      <c r="D723" s="141" t="s">
        <v>188</v>
      </c>
      <c r="E723" s="139" t="s">
        <v>1244</v>
      </c>
      <c r="F723" s="139" t="s">
        <v>1245</v>
      </c>
      <c r="G723" s="139" t="s">
        <v>1696</v>
      </c>
      <c r="H723" s="237">
        <v>2</v>
      </c>
      <c r="I723" s="229">
        <v>45320.479907407404</v>
      </c>
      <c r="J723" s="107">
        <v>9</v>
      </c>
      <c r="K723" s="238">
        <v>157500</v>
      </c>
      <c r="L723" s="107">
        <f>J723+1</f>
        <v>10</v>
      </c>
      <c r="M723" s="36">
        <f>K723*(L723/100)</f>
        <v>15750</v>
      </c>
    </row>
    <row r="724" spans="1:13" x14ac:dyDescent="0.35">
      <c r="A724" s="107">
        <v>1</v>
      </c>
      <c r="B724" s="243" t="s">
        <v>3901</v>
      </c>
      <c r="C724" s="244" t="s">
        <v>14</v>
      </c>
      <c r="D724" s="244" t="s">
        <v>15</v>
      </c>
      <c r="E724" s="154" t="s">
        <v>1244</v>
      </c>
      <c r="F724" s="154" t="s">
        <v>1245</v>
      </c>
      <c r="G724" s="154" t="s">
        <v>3902</v>
      </c>
      <c r="H724" s="243">
        <v>3</v>
      </c>
      <c r="I724" s="229">
        <v>45630.758275462962</v>
      </c>
      <c r="J724" s="107">
        <v>9</v>
      </c>
      <c r="K724" s="159">
        <v>157500</v>
      </c>
      <c r="L724" s="107">
        <f>J724+1</f>
        <v>10</v>
      </c>
      <c r="M724" s="36">
        <f>K724*(L724/100)</f>
        <v>15750</v>
      </c>
    </row>
    <row r="725" spans="1:13" x14ac:dyDescent="0.35">
      <c r="A725" s="107">
        <v>1</v>
      </c>
      <c r="B725" s="107">
        <v>880000374</v>
      </c>
      <c r="C725" s="98" t="s">
        <v>14</v>
      </c>
      <c r="D725" s="98" t="s">
        <v>188</v>
      </c>
      <c r="E725" t="s">
        <v>16</v>
      </c>
      <c r="G725" t="s">
        <v>1005</v>
      </c>
      <c r="H725" s="107">
        <v>2</v>
      </c>
      <c r="I725" s="229">
        <v>45112.59269675926</v>
      </c>
      <c r="J725" s="107">
        <v>12</v>
      </c>
      <c r="K725" s="159">
        <v>84000</v>
      </c>
      <c r="L725" s="107">
        <f>J725+1</f>
        <v>13</v>
      </c>
      <c r="M725" s="36">
        <f>K725*(L725/100)</f>
        <v>10920</v>
      </c>
    </row>
    <row r="726" spans="1:13" x14ac:dyDescent="0.35">
      <c r="A726" s="107">
        <v>1</v>
      </c>
      <c r="B726" s="107">
        <v>880001083</v>
      </c>
      <c r="C726" s="98" t="s">
        <v>14</v>
      </c>
      <c r="D726" s="98" t="s">
        <v>52</v>
      </c>
      <c r="E726" t="s">
        <v>1250</v>
      </c>
      <c r="F726" t="s">
        <v>1245</v>
      </c>
      <c r="G726" t="s">
        <v>2732</v>
      </c>
      <c r="H726" s="107">
        <v>4</v>
      </c>
      <c r="I726" s="229">
        <v>45504</v>
      </c>
      <c r="J726" s="107">
        <v>12</v>
      </c>
      <c r="K726" s="159">
        <v>84000</v>
      </c>
      <c r="L726" s="107">
        <f>J726+1</f>
        <v>13</v>
      </c>
      <c r="M726" s="36">
        <f>K726*(L726/100)</f>
        <v>10920</v>
      </c>
    </row>
    <row r="727" spans="1:13" x14ac:dyDescent="0.35">
      <c r="A727" s="107">
        <v>1</v>
      </c>
      <c r="B727" s="107" t="s">
        <v>391</v>
      </c>
      <c r="C727" s="98" t="s">
        <v>14</v>
      </c>
      <c r="D727" s="98" t="s">
        <v>188</v>
      </c>
      <c r="E727" t="s">
        <v>16</v>
      </c>
      <c r="G727" t="s">
        <v>393</v>
      </c>
      <c r="H727" s="107">
        <v>1</v>
      </c>
      <c r="I727" s="229">
        <v>44901.485601851855</v>
      </c>
      <c r="J727" s="107">
        <v>10</v>
      </c>
      <c r="K727" s="159">
        <v>73500</v>
      </c>
      <c r="L727" s="107">
        <f>J727+1</f>
        <v>11</v>
      </c>
      <c r="M727" s="36">
        <f>K727*(L727/100)</f>
        <v>8085</v>
      </c>
    </row>
    <row r="728" spans="1:13" x14ac:dyDescent="0.35">
      <c r="A728" s="107">
        <v>1</v>
      </c>
      <c r="B728" s="107" t="s">
        <v>172</v>
      </c>
      <c r="C728" s="98" t="s">
        <v>14</v>
      </c>
      <c r="D728" s="98" t="s">
        <v>15</v>
      </c>
      <c r="E728" t="s">
        <v>16</v>
      </c>
      <c r="F728" t="s">
        <v>1248</v>
      </c>
      <c r="G728" t="s">
        <v>174</v>
      </c>
      <c r="H728" s="129">
        <v>1</v>
      </c>
      <c r="I728" s="229">
        <v>44882.518136574072</v>
      </c>
      <c r="J728" s="107">
        <v>12</v>
      </c>
      <c r="K728" s="112">
        <v>78750</v>
      </c>
      <c r="L728" s="107">
        <f>J728+1</f>
        <v>13</v>
      </c>
      <c r="M728" s="36">
        <f>K728*(L728/100)</f>
        <v>10237.5</v>
      </c>
    </row>
    <row r="729" spans="1:13" x14ac:dyDescent="0.35">
      <c r="A729" s="107">
        <v>1</v>
      </c>
      <c r="B729" s="243" t="s">
        <v>4774</v>
      </c>
      <c r="C729" s="244" t="s">
        <v>14</v>
      </c>
      <c r="D729" s="244" t="s">
        <v>188</v>
      </c>
      <c r="E729" s="154" t="s">
        <v>1244</v>
      </c>
      <c r="F729" s="154" t="s">
        <v>1248</v>
      </c>
      <c r="G729" s="154" t="s">
        <v>4775</v>
      </c>
      <c r="H729" s="243">
        <v>3</v>
      </c>
      <c r="I729" s="229">
        <v>45759.500497685185</v>
      </c>
      <c r="J729" s="107">
        <v>8</v>
      </c>
      <c r="K729" s="159">
        <v>75000</v>
      </c>
      <c r="L729" s="107">
        <f>J729+1</f>
        <v>9</v>
      </c>
      <c r="M729" s="36">
        <f>K729*(L729/100)</f>
        <v>6750</v>
      </c>
    </row>
    <row r="730" spans="1:13" x14ac:dyDescent="0.35">
      <c r="A730" s="107">
        <v>1</v>
      </c>
      <c r="B730" s="243" t="s">
        <v>3885</v>
      </c>
      <c r="C730" s="244" t="s">
        <v>14</v>
      </c>
      <c r="D730" s="244" t="s">
        <v>15</v>
      </c>
      <c r="E730" s="154" t="s">
        <v>1244</v>
      </c>
      <c r="F730" s="154" t="s">
        <v>1248</v>
      </c>
      <c r="G730" s="154" t="s">
        <v>3886</v>
      </c>
      <c r="H730" s="243">
        <v>2</v>
      </c>
      <c r="I730" s="229">
        <v>45626.626145833332</v>
      </c>
      <c r="J730" s="107">
        <v>7</v>
      </c>
      <c r="K730" s="159">
        <v>63000</v>
      </c>
      <c r="L730" s="107">
        <f>J730+1</f>
        <v>8</v>
      </c>
      <c r="M730" s="36">
        <f>K730*(L730/100)</f>
        <v>5040</v>
      </c>
    </row>
    <row r="731" spans="1:13" x14ac:dyDescent="0.35">
      <c r="A731" s="107">
        <v>1</v>
      </c>
      <c r="B731" s="107">
        <v>890000795</v>
      </c>
      <c r="C731" s="98" t="s">
        <v>14</v>
      </c>
      <c r="D731" s="98" t="s">
        <v>381</v>
      </c>
      <c r="E731" t="s">
        <v>1244</v>
      </c>
      <c r="F731" t="s">
        <v>1248</v>
      </c>
      <c r="G731" t="s">
        <v>2641</v>
      </c>
      <c r="H731" s="107">
        <v>1</v>
      </c>
      <c r="I731" s="229">
        <v>45488.676840277774</v>
      </c>
      <c r="J731" s="107">
        <v>6</v>
      </c>
      <c r="K731" s="159">
        <v>52500</v>
      </c>
      <c r="L731" s="107">
        <f>J731+1</f>
        <v>7</v>
      </c>
      <c r="M731" s="36">
        <f>K731*(L731/100)</f>
        <v>3675.0000000000005</v>
      </c>
    </row>
    <row r="732" spans="1:13" x14ac:dyDescent="0.35">
      <c r="A732" s="107">
        <v>1</v>
      </c>
      <c r="B732" s="107" t="s">
        <v>5984</v>
      </c>
      <c r="C732" t="s">
        <v>14</v>
      </c>
      <c r="D732" t="s">
        <v>15</v>
      </c>
      <c r="E732" t="s">
        <v>5832</v>
      </c>
      <c r="F732" t="s">
        <v>1248</v>
      </c>
      <c r="G732" t="s">
        <v>5985</v>
      </c>
      <c r="H732" s="107">
        <v>4</v>
      </c>
      <c r="I732" s="231">
        <v>45891.518877314818</v>
      </c>
      <c r="J732" s="107">
        <v>8</v>
      </c>
      <c r="K732" s="120">
        <v>75000</v>
      </c>
      <c r="L732" s="107">
        <f>J732*2+2</f>
        <v>18</v>
      </c>
      <c r="M732" s="36">
        <f>K732*(L732/100)</f>
        <v>13500</v>
      </c>
    </row>
    <row r="733" spans="1:13" x14ac:dyDescent="0.35">
      <c r="A733" s="107">
        <v>1</v>
      </c>
      <c r="B733" s="234">
        <v>880000481</v>
      </c>
      <c r="C733" s="235" t="s">
        <v>14</v>
      </c>
      <c r="D733" s="235" t="s">
        <v>188</v>
      </c>
      <c r="E733" s="133" t="s">
        <v>16</v>
      </c>
      <c r="G733" s="133" t="s">
        <v>6150</v>
      </c>
      <c r="H733" s="234">
        <v>2</v>
      </c>
      <c r="I733" s="229">
        <v>45162.570324074099</v>
      </c>
      <c r="J733" s="107">
        <v>12</v>
      </c>
      <c r="K733" s="236">
        <v>315000</v>
      </c>
      <c r="L733" s="107">
        <f>J733+1</f>
        <v>13</v>
      </c>
      <c r="M733" s="36">
        <f>K733*(L733/100)</f>
        <v>40950</v>
      </c>
    </row>
    <row r="734" spans="1:13" x14ac:dyDescent="0.35">
      <c r="A734" s="107">
        <v>1</v>
      </c>
      <c r="B734" s="243" t="s">
        <v>2967</v>
      </c>
      <c r="C734" s="244" t="s">
        <v>14</v>
      </c>
      <c r="D734" s="244" t="s">
        <v>52</v>
      </c>
      <c r="E734" s="154" t="s">
        <v>1250</v>
      </c>
      <c r="F734" s="154" t="s">
        <v>1248</v>
      </c>
      <c r="G734" s="154" t="s">
        <v>2968</v>
      </c>
      <c r="H734" s="243">
        <v>3</v>
      </c>
      <c r="I734" s="229">
        <v>45527</v>
      </c>
      <c r="J734" s="107">
        <v>12</v>
      </c>
      <c r="K734" s="162">
        <v>157500</v>
      </c>
      <c r="L734" s="107">
        <f>J734+1</f>
        <v>13</v>
      </c>
      <c r="M734" s="36">
        <f>K734*(L734/100)</f>
        <v>20475</v>
      </c>
    </row>
    <row r="735" spans="1:13" x14ac:dyDescent="0.35">
      <c r="A735" s="107">
        <v>1</v>
      </c>
      <c r="B735" s="243" t="s">
        <v>3179</v>
      </c>
      <c r="C735" s="244" t="s">
        <v>14</v>
      </c>
      <c r="D735" s="244" t="s">
        <v>15</v>
      </c>
      <c r="E735" s="154" t="s">
        <v>1244</v>
      </c>
      <c r="F735" s="154" t="s">
        <v>1248</v>
      </c>
      <c r="G735" s="154" t="s">
        <v>2968</v>
      </c>
      <c r="H735" s="243">
        <v>4</v>
      </c>
      <c r="I735" s="229">
        <v>45569.658541666664</v>
      </c>
      <c r="J735" s="107">
        <v>12</v>
      </c>
      <c r="K735" s="159">
        <v>315000</v>
      </c>
      <c r="L735" s="107">
        <f>J735+1</f>
        <v>13</v>
      </c>
      <c r="M735" s="36">
        <f>K735*(L735/100)</f>
        <v>40950</v>
      </c>
    </row>
    <row r="736" spans="1:13" x14ac:dyDescent="0.35">
      <c r="A736" s="107">
        <v>1</v>
      </c>
      <c r="B736" s="243" t="s">
        <v>4484</v>
      </c>
      <c r="C736" s="244" t="s">
        <v>14</v>
      </c>
      <c r="D736" s="244" t="s">
        <v>169</v>
      </c>
      <c r="E736" s="154" t="s">
        <v>1250</v>
      </c>
      <c r="F736" s="154" t="s">
        <v>1248</v>
      </c>
      <c r="G736" s="154" t="s">
        <v>4485</v>
      </c>
      <c r="H736" s="243">
        <v>5</v>
      </c>
      <c r="I736" s="229">
        <v>45745.552893518521</v>
      </c>
      <c r="J736" s="107">
        <v>12</v>
      </c>
      <c r="K736" s="247">
        <v>300000</v>
      </c>
      <c r="L736" s="107">
        <f>J736+1</f>
        <v>13</v>
      </c>
      <c r="M736" s="36">
        <f>K736*(L736/100)</f>
        <v>39000</v>
      </c>
    </row>
    <row r="737" spans="1:13" x14ac:dyDescent="0.35">
      <c r="A737" s="107">
        <v>1</v>
      </c>
      <c r="B737" s="107" t="s">
        <v>2289</v>
      </c>
      <c r="C737" s="98" t="s">
        <v>14</v>
      </c>
      <c r="D737" s="98" t="s">
        <v>52</v>
      </c>
      <c r="E737" t="s">
        <v>1250</v>
      </c>
      <c r="F737" t="s">
        <v>1245</v>
      </c>
      <c r="G737" t="s">
        <v>2290</v>
      </c>
      <c r="H737" s="107">
        <v>3</v>
      </c>
      <c r="I737" s="229">
        <v>45439.608935185184</v>
      </c>
      <c r="J737" s="107">
        <v>12</v>
      </c>
      <c r="K737" s="159">
        <v>136500</v>
      </c>
      <c r="L737" s="107">
        <f>J737+1</f>
        <v>13</v>
      </c>
      <c r="M737" s="36">
        <f>K737*(L737/100)</f>
        <v>17745</v>
      </c>
    </row>
    <row r="738" spans="1:13" x14ac:dyDescent="0.35">
      <c r="A738" s="107">
        <v>1</v>
      </c>
      <c r="B738" s="243" t="s">
        <v>4403</v>
      </c>
      <c r="C738" s="244" t="s">
        <v>14</v>
      </c>
      <c r="D738" s="244" t="s">
        <v>188</v>
      </c>
      <c r="E738" t="s">
        <v>1244</v>
      </c>
      <c r="F738" s="154" t="s">
        <v>1245</v>
      </c>
      <c r="G738" s="154" t="s">
        <v>4404</v>
      </c>
      <c r="H738" s="243">
        <v>4</v>
      </c>
      <c r="I738" s="229">
        <v>45727.656435185185</v>
      </c>
      <c r="J738" s="107">
        <v>12</v>
      </c>
      <c r="K738" s="247">
        <v>130000</v>
      </c>
      <c r="L738" s="107">
        <f>J738+1</f>
        <v>13</v>
      </c>
      <c r="M738" s="36">
        <f>K738*(L738/100)</f>
        <v>16900</v>
      </c>
    </row>
    <row r="739" spans="1:13" x14ac:dyDescent="0.35">
      <c r="A739" s="107">
        <v>1</v>
      </c>
      <c r="B739" s="107">
        <v>880000110</v>
      </c>
      <c r="C739" s="98" t="s">
        <v>14</v>
      </c>
      <c r="D739" s="98" t="s">
        <v>15</v>
      </c>
      <c r="E739" t="s">
        <v>16</v>
      </c>
      <c r="G739" t="s">
        <v>480</v>
      </c>
      <c r="H739" s="129">
        <v>1</v>
      </c>
      <c r="I739" s="229">
        <v>44938.568009259259</v>
      </c>
      <c r="J739" s="107">
        <v>12</v>
      </c>
      <c r="K739" s="159">
        <v>105000</v>
      </c>
      <c r="L739" s="107">
        <f>J739+1</f>
        <v>13</v>
      </c>
      <c r="M739" s="36">
        <f>K739*(L739/100)</f>
        <v>13650</v>
      </c>
    </row>
    <row r="740" spans="1:13" x14ac:dyDescent="0.35">
      <c r="A740" s="107">
        <v>1</v>
      </c>
      <c r="B740" s="237" t="s">
        <v>1357</v>
      </c>
      <c r="C740" s="141" t="s">
        <v>14</v>
      </c>
      <c r="D740" s="141" t="s">
        <v>15</v>
      </c>
      <c r="E740" s="139" t="s">
        <v>1244</v>
      </c>
      <c r="F740" s="144" t="s">
        <v>1245</v>
      </c>
      <c r="G740" s="139" t="s">
        <v>1358</v>
      </c>
      <c r="H740" s="237">
        <v>2</v>
      </c>
      <c r="I740" s="229">
        <v>45237.637233796297</v>
      </c>
      <c r="J740" s="107">
        <v>12</v>
      </c>
      <c r="K740" s="238">
        <v>136500</v>
      </c>
      <c r="L740" s="107">
        <f>J740+1</f>
        <v>13</v>
      </c>
      <c r="M740" s="36">
        <f>K740*(L740/100)</f>
        <v>17745</v>
      </c>
    </row>
    <row r="741" spans="1:13" x14ac:dyDescent="0.35">
      <c r="A741" s="107">
        <v>1</v>
      </c>
      <c r="B741" s="107">
        <v>880000872</v>
      </c>
      <c r="C741" s="98" t="s">
        <v>14</v>
      </c>
      <c r="D741" s="98" t="s">
        <v>381</v>
      </c>
      <c r="E741" t="s">
        <v>1244</v>
      </c>
      <c r="F741" t="s">
        <v>1245</v>
      </c>
      <c r="G741" t="s">
        <v>2172</v>
      </c>
      <c r="H741" s="107">
        <v>1</v>
      </c>
      <c r="I741" s="229">
        <v>45404.753171296295</v>
      </c>
      <c r="J741" s="107">
        <v>8</v>
      </c>
      <c r="K741" s="159">
        <v>63000</v>
      </c>
      <c r="L741" s="107">
        <f>J741+1</f>
        <v>9</v>
      </c>
      <c r="M741" s="36">
        <f>K741*(L741/100)</f>
        <v>5670</v>
      </c>
    </row>
    <row r="742" spans="1:13" x14ac:dyDescent="0.35">
      <c r="A742" s="107">
        <v>1</v>
      </c>
      <c r="B742" s="107">
        <v>880001065</v>
      </c>
      <c r="C742" s="98" t="s">
        <v>14</v>
      </c>
      <c r="D742" s="98" t="s">
        <v>15</v>
      </c>
      <c r="E742" t="s">
        <v>1244</v>
      </c>
      <c r="F742" t="s">
        <v>1245</v>
      </c>
      <c r="G742" t="s">
        <v>2172</v>
      </c>
      <c r="H742" s="107">
        <v>2</v>
      </c>
      <c r="I742" s="229">
        <v>45500.547442129631</v>
      </c>
      <c r="J742" s="107">
        <v>6</v>
      </c>
      <c r="K742" s="159">
        <v>63000</v>
      </c>
      <c r="L742" s="107">
        <f>J742+1</f>
        <v>7</v>
      </c>
      <c r="M742" s="36">
        <f>K742*(L742/100)</f>
        <v>4410</v>
      </c>
    </row>
    <row r="743" spans="1:13" x14ac:dyDescent="0.35">
      <c r="A743" s="107">
        <v>1</v>
      </c>
      <c r="B743" s="243" t="s">
        <v>4782</v>
      </c>
      <c r="C743" s="244" t="s">
        <v>14</v>
      </c>
      <c r="D743" s="244" t="s">
        <v>15</v>
      </c>
      <c r="E743" s="154" t="s">
        <v>1244</v>
      </c>
      <c r="F743" s="154" t="s">
        <v>1245</v>
      </c>
      <c r="G743" s="154" t="s">
        <v>2172</v>
      </c>
      <c r="H743" s="243">
        <v>4</v>
      </c>
      <c r="I743" s="229">
        <v>45756.768483796295</v>
      </c>
      <c r="J743" s="107">
        <v>6</v>
      </c>
      <c r="K743" s="159">
        <v>80000</v>
      </c>
      <c r="L743" s="107">
        <f>J743+1</f>
        <v>7</v>
      </c>
      <c r="M743" s="36">
        <f>K743*(L743/100)</f>
        <v>5600.0000000000009</v>
      </c>
    </row>
    <row r="744" spans="1:13" x14ac:dyDescent="0.35">
      <c r="A744" s="107">
        <v>1</v>
      </c>
      <c r="B744" s="243" t="s">
        <v>3470</v>
      </c>
      <c r="C744" s="244" t="s">
        <v>14</v>
      </c>
      <c r="D744" s="244" t="s">
        <v>15</v>
      </c>
      <c r="E744" s="154" t="s">
        <v>1244</v>
      </c>
      <c r="F744" s="154" t="s">
        <v>1245</v>
      </c>
      <c r="G744" s="154" t="s">
        <v>3471</v>
      </c>
      <c r="H744" s="243">
        <v>3</v>
      </c>
      <c r="I744" s="229">
        <v>45596.77275462963</v>
      </c>
      <c r="J744" s="107">
        <v>8</v>
      </c>
      <c r="K744" s="159">
        <v>84000</v>
      </c>
      <c r="L744" s="107">
        <f>J744+1</f>
        <v>9</v>
      </c>
      <c r="M744" s="36">
        <f>K744*(L744/100)</f>
        <v>7560</v>
      </c>
    </row>
    <row r="745" spans="1:13" x14ac:dyDescent="0.35">
      <c r="A745" s="107">
        <v>1</v>
      </c>
      <c r="B745" s="107" t="s">
        <v>5982</v>
      </c>
      <c r="C745" t="s">
        <v>14</v>
      </c>
      <c r="D745" t="s">
        <v>188</v>
      </c>
      <c r="E745" t="s">
        <v>5832</v>
      </c>
      <c r="F745" t="s">
        <v>1245</v>
      </c>
      <c r="G745" t="s">
        <v>5983</v>
      </c>
      <c r="H745" s="107">
        <v>5</v>
      </c>
      <c r="I745" s="231">
        <v>45891.518888888888</v>
      </c>
      <c r="J745" s="107">
        <v>10</v>
      </c>
      <c r="K745" s="120">
        <v>90000</v>
      </c>
      <c r="L745" s="107">
        <f>J745*2+2</f>
        <v>22</v>
      </c>
      <c r="M745" s="36">
        <f>K745*(L745/100)</f>
        <v>19800</v>
      </c>
    </row>
    <row r="746" spans="1:13" x14ac:dyDescent="0.35">
      <c r="A746" s="107">
        <v>1</v>
      </c>
      <c r="B746" s="107" t="s">
        <v>5321</v>
      </c>
      <c r="C746" t="s">
        <v>14</v>
      </c>
      <c r="D746" t="s">
        <v>15</v>
      </c>
      <c r="E746" t="s">
        <v>1244</v>
      </c>
      <c r="F746" t="s">
        <v>1245</v>
      </c>
      <c r="G746" t="s">
        <v>5322</v>
      </c>
      <c r="H746" s="107">
        <v>1</v>
      </c>
      <c r="I746" s="231">
        <v>45834.63490740741</v>
      </c>
      <c r="J746" s="107">
        <v>6</v>
      </c>
      <c r="K746" s="120">
        <v>100000</v>
      </c>
      <c r="L746" s="107">
        <f>J746+1</f>
        <v>7</v>
      </c>
      <c r="M746" s="36">
        <f>K746*(L746/100)</f>
        <v>7000.0000000000009</v>
      </c>
    </row>
    <row r="747" spans="1:13" x14ac:dyDescent="0.35">
      <c r="A747" s="107">
        <v>1</v>
      </c>
      <c r="B747" s="107" t="s">
        <v>5257</v>
      </c>
      <c r="C747" s="98" t="s">
        <v>14</v>
      </c>
      <c r="D747" s="98" t="s">
        <v>15</v>
      </c>
      <c r="E747" t="s">
        <v>1244</v>
      </c>
      <c r="F747" t="s">
        <v>1245</v>
      </c>
      <c r="G747" t="s">
        <v>5258</v>
      </c>
      <c r="H747" s="107">
        <v>6</v>
      </c>
      <c r="I747" s="229">
        <v>45791.789050925923</v>
      </c>
      <c r="J747" s="107">
        <v>10</v>
      </c>
      <c r="K747" s="159">
        <v>130000</v>
      </c>
      <c r="L747" s="107">
        <f>J747+1</f>
        <v>11</v>
      </c>
      <c r="M747" s="36">
        <f>K747*(L747/100)</f>
        <v>14300</v>
      </c>
    </row>
    <row r="748" spans="1:13" x14ac:dyDescent="0.35">
      <c r="A748" s="107">
        <v>1</v>
      </c>
      <c r="B748" s="107" t="s">
        <v>1983</v>
      </c>
      <c r="C748" s="98" t="s">
        <v>14</v>
      </c>
      <c r="D748" s="98" t="s">
        <v>188</v>
      </c>
      <c r="E748" t="s">
        <v>1244</v>
      </c>
      <c r="F748" t="s">
        <v>1245</v>
      </c>
      <c r="G748" t="s">
        <v>1984</v>
      </c>
      <c r="H748" s="107">
        <v>3</v>
      </c>
      <c r="I748" s="229">
        <v>45365.71597222222</v>
      </c>
      <c r="J748" s="107">
        <v>9</v>
      </c>
      <c r="K748" s="159">
        <v>105000</v>
      </c>
      <c r="L748" s="107">
        <f>J748+1</f>
        <v>10</v>
      </c>
      <c r="M748" s="36">
        <f>K748*(L748/100)</f>
        <v>10500</v>
      </c>
    </row>
    <row r="749" spans="1:13" x14ac:dyDescent="0.35">
      <c r="A749" s="107">
        <v>1</v>
      </c>
      <c r="B749" s="107">
        <v>890000162</v>
      </c>
      <c r="C749" s="98" t="s">
        <v>14</v>
      </c>
      <c r="D749" s="98" t="s">
        <v>15</v>
      </c>
      <c r="E749" t="s">
        <v>16</v>
      </c>
      <c r="G749" t="s">
        <v>862</v>
      </c>
      <c r="H749" s="107">
        <v>1</v>
      </c>
      <c r="I749" s="229">
        <v>45051.615694444445</v>
      </c>
      <c r="J749" s="107">
        <v>9</v>
      </c>
      <c r="K749" s="162">
        <v>105000</v>
      </c>
      <c r="L749" s="107">
        <f>J749+1</f>
        <v>10</v>
      </c>
      <c r="M749" s="36">
        <f>K749*(L749/100)</f>
        <v>10500</v>
      </c>
    </row>
    <row r="750" spans="1:13" x14ac:dyDescent="0.35">
      <c r="A750" s="107">
        <v>1</v>
      </c>
      <c r="B750" s="237" t="s">
        <v>1189</v>
      </c>
      <c r="C750" s="141" t="s">
        <v>14</v>
      </c>
      <c r="D750" s="141" t="s">
        <v>15</v>
      </c>
      <c r="E750" s="139" t="s">
        <v>16</v>
      </c>
      <c r="G750" s="139" t="s">
        <v>1190</v>
      </c>
      <c r="H750" s="237">
        <v>2</v>
      </c>
      <c r="I750" s="229">
        <v>45197.560219907398</v>
      </c>
      <c r="J750" s="107">
        <v>9</v>
      </c>
      <c r="K750" s="238">
        <v>105000</v>
      </c>
      <c r="L750" s="107">
        <f>J750+1</f>
        <v>10</v>
      </c>
      <c r="M750" s="36">
        <f>K750*(L750/100)</f>
        <v>10500</v>
      </c>
    </row>
    <row r="751" spans="1:13" x14ac:dyDescent="0.35">
      <c r="A751" s="107">
        <v>1</v>
      </c>
      <c r="B751" s="243" t="s">
        <v>2790</v>
      </c>
      <c r="C751" s="244" t="s">
        <v>14</v>
      </c>
      <c r="D751" s="244" t="s">
        <v>15</v>
      </c>
      <c r="E751" s="154" t="s">
        <v>1244</v>
      </c>
      <c r="F751" s="154" t="s">
        <v>1245</v>
      </c>
      <c r="G751" s="154" t="s">
        <v>2791</v>
      </c>
      <c r="H751" s="243">
        <v>4</v>
      </c>
      <c r="I751" s="229">
        <v>45509.626620370371</v>
      </c>
      <c r="J751" s="107">
        <v>9</v>
      </c>
      <c r="K751" s="162">
        <v>126000</v>
      </c>
      <c r="L751" s="107">
        <f>J751+1</f>
        <v>10</v>
      </c>
      <c r="M751" s="36">
        <f>K751*(L751/100)</f>
        <v>12600</v>
      </c>
    </row>
    <row r="752" spans="1:13" x14ac:dyDescent="0.35">
      <c r="A752" s="107">
        <v>1</v>
      </c>
      <c r="B752" s="243" t="s">
        <v>4072</v>
      </c>
      <c r="C752" s="244" t="s">
        <v>14</v>
      </c>
      <c r="D752" s="244" t="s">
        <v>15</v>
      </c>
      <c r="E752" s="154" t="s">
        <v>1244</v>
      </c>
      <c r="F752" s="154" t="s">
        <v>1245</v>
      </c>
      <c r="G752" s="154" t="s">
        <v>4073</v>
      </c>
      <c r="H752" s="243">
        <v>5</v>
      </c>
      <c r="I752" s="229">
        <v>45664.75509259259</v>
      </c>
      <c r="J752" s="107">
        <v>9</v>
      </c>
      <c r="K752" s="159">
        <v>120000</v>
      </c>
      <c r="L752" s="107">
        <f>J752+1</f>
        <v>10</v>
      </c>
      <c r="M752" s="36">
        <f>K752*(L752/100)</f>
        <v>12000</v>
      </c>
    </row>
    <row r="753" spans="1:13" x14ac:dyDescent="0.35">
      <c r="A753" s="107">
        <v>1</v>
      </c>
      <c r="B753" s="243" t="s">
        <v>3566</v>
      </c>
      <c r="C753" s="244" t="s">
        <v>14</v>
      </c>
      <c r="D753" s="244" t="s">
        <v>15</v>
      </c>
      <c r="E753" s="154" t="s">
        <v>1244</v>
      </c>
      <c r="F753" s="154" t="s">
        <v>1248</v>
      </c>
      <c r="G753" s="154" t="s">
        <v>3567</v>
      </c>
      <c r="H753" s="243">
        <v>1</v>
      </c>
      <c r="I753" s="229">
        <v>45607</v>
      </c>
      <c r="J753" s="107">
        <v>6</v>
      </c>
      <c r="K753" s="159">
        <v>84000</v>
      </c>
      <c r="L753" s="107">
        <f>J753+1</f>
        <v>7</v>
      </c>
      <c r="M753" s="36">
        <f>K753*(L753/100)</f>
        <v>5880.0000000000009</v>
      </c>
    </row>
    <row r="754" spans="1:13" x14ac:dyDescent="0.35">
      <c r="A754" s="107">
        <v>1</v>
      </c>
      <c r="B754" s="243" t="s">
        <v>4271</v>
      </c>
      <c r="C754" s="244" t="s">
        <v>14</v>
      </c>
      <c r="D754" s="244" t="s">
        <v>15</v>
      </c>
      <c r="E754" s="154" t="s">
        <v>1244</v>
      </c>
      <c r="F754" s="154" t="s">
        <v>1248</v>
      </c>
      <c r="G754" s="154" t="s">
        <v>4272</v>
      </c>
      <c r="H754" s="243">
        <v>2</v>
      </c>
      <c r="I754" s="229">
        <v>45706.515081018515</v>
      </c>
      <c r="J754" s="107">
        <v>6</v>
      </c>
      <c r="K754" s="159">
        <v>80000</v>
      </c>
      <c r="L754" s="107">
        <f>J754+1</f>
        <v>7</v>
      </c>
      <c r="M754" s="36">
        <f>K754*(L754/100)</f>
        <v>5600.0000000000009</v>
      </c>
    </row>
    <row r="755" spans="1:13" x14ac:dyDescent="0.35">
      <c r="A755" s="107">
        <v>1</v>
      </c>
      <c r="B755" s="107" t="s">
        <v>5168</v>
      </c>
      <c r="C755" s="98" t="s">
        <v>14</v>
      </c>
      <c r="D755" s="98" t="s">
        <v>15</v>
      </c>
      <c r="E755" t="s">
        <v>1244</v>
      </c>
      <c r="F755" t="s">
        <v>1248</v>
      </c>
      <c r="G755" t="s">
        <v>4272</v>
      </c>
      <c r="H755" s="107">
        <v>3</v>
      </c>
      <c r="I755" s="229">
        <v>45798.752650462964</v>
      </c>
      <c r="J755" s="107">
        <v>6</v>
      </c>
      <c r="K755" s="159">
        <v>80000</v>
      </c>
      <c r="L755" s="107">
        <f>J755+1</f>
        <v>7</v>
      </c>
      <c r="M755" s="36">
        <f>K755*(L755/100)</f>
        <v>5600.0000000000009</v>
      </c>
    </row>
    <row r="756" spans="1:13" x14ac:dyDescent="0.35">
      <c r="A756" s="107">
        <v>1</v>
      </c>
      <c r="B756" s="131" t="s">
        <v>6077</v>
      </c>
      <c r="C756" s="131" t="s">
        <v>14</v>
      </c>
      <c r="D756" s="131" t="s">
        <v>15</v>
      </c>
      <c r="E756" s="131" t="s">
        <v>5832</v>
      </c>
      <c r="F756" s="131" t="s">
        <v>1248</v>
      </c>
      <c r="G756" s="131" t="s">
        <v>6078</v>
      </c>
      <c r="H756" s="107">
        <v>4</v>
      </c>
      <c r="I756" s="231">
        <v>45930.642175925925</v>
      </c>
      <c r="J756" s="107">
        <v>12</v>
      </c>
      <c r="K756" s="222">
        <v>100000</v>
      </c>
      <c r="L756" s="107">
        <f>J756*2+2</f>
        <v>26</v>
      </c>
      <c r="M756" s="36">
        <f>K756*(L756/100)</f>
        <v>26000</v>
      </c>
    </row>
    <row r="757" spans="1:13" x14ac:dyDescent="0.35">
      <c r="A757" s="107">
        <v>1</v>
      </c>
      <c r="B757" s="107" t="s">
        <v>5960</v>
      </c>
      <c r="C757" t="s">
        <v>14</v>
      </c>
      <c r="D757" t="s">
        <v>15</v>
      </c>
      <c r="E757" t="s">
        <v>5832</v>
      </c>
      <c r="F757" t="s">
        <v>1245</v>
      </c>
      <c r="G757" t="s">
        <v>5961</v>
      </c>
      <c r="H757" s="107">
        <v>1</v>
      </c>
      <c r="I757" s="231">
        <v>45885.61986111111</v>
      </c>
      <c r="J757" s="107">
        <v>6</v>
      </c>
      <c r="K757" s="120">
        <v>60000</v>
      </c>
      <c r="L757" s="107">
        <f>J757*2+2</f>
        <v>14</v>
      </c>
      <c r="M757" s="36">
        <f>K757*(L757/100)</f>
        <v>8400</v>
      </c>
    </row>
    <row r="758" spans="1:13" x14ac:dyDescent="0.35">
      <c r="A758" s="107">
        <v>1</v>
      </c>
      <c r="B758" s="243" t="s">
        <v>3732</v>
      </c>
      <c r="C758" s="244" t="s">
        <v>14</v>
      </c>
      <c r="D758" s="244" t="s">
        <v>15</v>
      </c>
      <c r="E758" s="154" t="s">
        <v>1244</v>
      </c>
      <c r="F758" s="154" t="s">
        <v>1245</v>
      </c>
      <c r="G758" s="154" t="s">
        <v>3733</v>
      </c>
      <c r="H758" s="243">
        <v>2</v>
      </c>
      <c r="I758" s="229">
        <v>45617.544004629628</v>
      </c>
      <c r="J758" s="107">
        <v>11</v>
      </c>
      <c r="K758" s="159">
        <v>94500</v>
      </c>
      <c r="L758" s="107">
        <f>J758+1</f>
        <v>12</v>
      </c>
      <c r="M758" s="36">
        <f>K758*(L758/100)</f>
        <v>11340</v>
      </c>
    </row>
    <row r="759" spans="1:13" x14ac:dyDescent="0.35">
      <c r="A759" s="107">
        <v>1</v>
      </c>
      <c r="B759" s="243" t="s">
        <v>4789</v>
      </c>
      <c r="C759" s="244" t="s">
        <v>14</v>
      </c>
      <c r="D759" s="244" t="s">
        <v>15</v>
      </c>
      <c r="E759" s="154" t="s">
        <v>1244</v>
      </c>
      <c r="F759" s="154" t="s">
        <v>1245</v>
      </c>
      <c r="G759" s="154" t="s">
        <v>4790</v>
      </c>
      <c r="H759" s="243">
        <v>3</v>
      </c>
      <c r="I759" s="229">
        <v>45751.497662037036</v>
      </c>
      <c r="J759" s="107">
        <v>11</v>
      </c>
      <c r="K759" s="159">
        <v>90000</v>
      </c>
      <c r="L759" s="107">
        <f>J759+1</f>
        <v>12</v>
      </c>
      <c r="M759" s="36">
        <f>K759*(L759/100)</f>
        <v>10800</v>
      </c>
    </row>
    <row r="760" spans="1:13" x14ac:dyDescent="0.35">
      <c r="A760" s="107">
        <v>1</v>
      </c>
      <c r="B760" s="107" t="s">
        <v>2434</v>
      </c>
      <c r="C760" s="98" t="s">
        <v>14</v>
      </c>
      <c r="D760" s="98" t="s">
        <v>866</v>
      </c>
      <c r="E760" t="s">
        <v>1244</v>
      </c>
      <c r="F760" t="s">
        <v>1245</v>
      </c>
      <c r="G760" t="s">
        <v>2435</v>
      </c>
      <c r="H760" s="107">
        <v>1</v>
      </c>
      <c r="I760" s="229">
        <v>45457.634305555555</v>
      </c>
      <c r="J760" s="107">
        <v>10</v>
      </c>
      <c r="K760" s="159">
        <v>84000</v>
      </c>
      <c r="L760" s="107">
        <f>J760+1</f>
        <v>11</v>
      </c>
      <c r="M760" s="36">
        <f>K760*(L760/100)</f>
        <v>9240</v>
      </c>
    </row>
    <row r="761" spans="1:13" x14ac:dyDescent="0.35">
      <c r="A761" s="107">
        <v>1</v>
      </c>
      <c r="B761" s="243" t="s">
        <v>3968</v>
      </c>
      <c r="C761" s="244" t="s">
        <v>14</v>
      </c>
      <c r="D761" s="244" t="s">
        <v>15</v>
      </c>
      <c r="E761" s="154" t="s">
        <v>1244</v>
      </c>
      <c r="F761" s="154" t="s">
        <v>1245</v>
      </c>
      <c r="G761" s="154" t="s">
        <v>3969</v>
      </c>
      <c r="H761" s="243">
        <v>3</v>
      </c>
      <c r="I761" s="229">
        <v>45640.588622685187</v>
      </c>
      <c r="J761" s="107">
        <v>7</v>
      </c>
      <c r="K761" s="159">
        <v>52500</v>
      </c>
      <c r="L761" s="107">
        <f>J761+1</f>
        <v>8</v>
      </c>
      <c r="M761" s="36">
        <f>K761*(L761/100)</f>
        <v>4200</v>
      </c>
    </row>
    <row r="762" spans="1:13" x14ac:dyDescent="0.35">
      <c r="A762" s="107">
        <v>1</v>
      </c>
      <c r="B762" s="107" t="s">
        <v>4393</v>
      </c>
      <c r="C762" s="98" t="s">
        <v>14</v>
      </c>
      <c r="D762" s="98" t="s">
        <v>15</v>
      </c>
      <c r="E762" t="s">
        <v>1244</v>
      </c>
      <c r="F762" t="s">
        <v>1245</v>
      </c>
      <c r="G762" t="s">
        <v>4394</v>
      </c>
      <c r="H762" s="107">
        <v>4</v>
      </c>
      <c r="I762" s="229">
        <v>45723.74591435185</v>
      </c>
      <c r="J762" s="107">
        <v>7</v>
      </c>
      <c r="K762" s="247">
        <v>50000</v>
      </c>
      <c r="L762" s="107">
        <f>J762+1</f>
        <v>8</v>
      </c>
      <c r="M762" s="36">
        <f>K762*(L762/100)</f>
        <v>4000</v>
      </c>
    </row>
    <row r="763" spans="1:13" x14ac:dyDescent="0.35">
      <c r="A763" s="107">
        <v>1</v>
      </c>
      <c r="B763" s="107" t="s">
        <v>5476</v>
      </c>
      <c r="C763" t="s">
        <v>14</v>
      </c>
      <c r="D763" t="s">
        <v>188</v>
      </c>
      <c r="E763" t="s">
        <v>1244</v>
      </c>
      <c r="F763" t="s">
        <v>1245</v>
      </c>
      <c r="G763" t="s">
        <v>4394</v>
      </c>
      <c r="H763" s="107">
        <v>5</v>
      </c>
      <c r="I763" s="231">
        <v>45832.671435185184</v>
      </c>
      <c r="J763" s="107">
        <v>8</v>
      </c>
      <c r="K763" s="120">
        <v>60000</v>
      </c>
      <c r="L763" s="107">
        <f>J763+1</f>
        <v>9</v>
      </c>
      <c r="M763" s="36">
        <f>K763*(L763/100)</f>
        <v>5400</v>
      </c>
    </row>
    <row r="764" spans="1:13" x14ac:dyDescent="0.35">
      <c r="A764" s="107">
        <v>1</v>
      </c>
      <c r="B764" s="107">
        <v>880000880</v>
      </c>
      <c r="C764" s="98" t="s">
        <v>14</v>
      </c>
      <c r="D764" s="98" t="s">
        <v>866</v>
      </c>
      <c r="E764" t="s">
        <v>1244</v>
      </c>
      <c r="F764" t="s">
        <v>1245</v>
      </c>
      <c r="G764" t="s">
        <v>4394</v>
      </c>
      <c r="H764" s="107">
        <v>1</v>
      </c>
      <c r="I764" s="229">
        <v>45412.797546296293</v>
      </c>
      <c r="J764" s="107">
        <v>7</v>
      </c>
      <c r="K764" s="159">
        <v>52500</v>
      </c>
      <c r="L764" s="107">
        <f>J764+1</f>
        <v>8</v>
      </c>
      <c r="M764" s="36">
        <f>K764*(L764/100)</f>
        <v>4200</v>
      </c>
    </row>
    <row r="765" spans="1:13" x14ac:dyDescent="0.35">
      <c r="A765" s="107">
        <v>1</v>
      </c>
      <c r="B765" s="107">
        <v>880001085</v>
      </c>
      <c r="C765" s="98" t="s">
        <v>14</v>
      </c>
      <c r="D765" s="98" t="s">
        <v>15</v>
      </c>
      <c r="E765" t="s">
        <v>1244</v>
      </c>
      <c r="F765" t="s">
        <v>1245</v>
      </c>
      <c r="G765" t="s">
        <v>4394</v>
      </c>
      <c r="H765" s="107">
        <v>2</v>
      </c>
      <c r="I765" s="229">
        <v>45504.842326388891</v>
      </c>
      <c r="J765" s="107">
        <v>7</v>
      </c>
      <c r="K765" s="159">
        <v>52500</v>
      </c>
      <c r="L765" s="107">
        <f>J765+1</f>
        <v>8</v>
      </c>
      <c r="M765" s="36">
        <f>K765*(L765/100)</f>
        <v>4200</v>
      </c>
    </row>
    <row r="766" spans="1:13" x14ac:dyDescent="0.35">
      <c r="A766" s="107">
        <v>1</v>
      </c>
      <c r="B766" s="107">
        <v>880000330</v>
      </c>
      <c r="C766" s="98" t="s">
        <v>14</v>
      </c>
      <c r="D766" s="98" t="s">
        <v>15</v>
      </c>
      <c r="E766" t="s">
        <v>16</v>
      </c>
      <c r="F766" s="144" t="s">
        <v>1245</v>
      </c>
      <c r="G766" t="s">
        <v>973</v>
      </c>
      <c r="H766" s="107">
        <v>1</v>
      </c>
      <c r="I766" s="229">
        <v>45085.405069444445</v>
      </c>
      <c r="J766" s="107">
        <v>5</v>
      </c>
      <c r="K766" s="159">
        <v>52500</v>
      </c>
      <c r="L766" s="107">
        <f>J766+1</f>
        <v>6</v>
      </c>
      <c r="M766" s="36">
        <f>K766*(L766/100)</f>
        <v>3150</v>
      </c>
    </row>
    <row r="767" spans="1:13" x14ac:dyDescent="0.35">
      <c r="A767" s="107">
        <v>1</v>
      </c>
      <c r="B767" s="237" t="s">
        <v>1422</v>
      </c>
      <c r="C767" s="141" t="s">
        <v>14</v>
      </c>
      <c r="D767" s="141" t="s">
        <v>15</v>
      </c>
      <c r="E767" s="139" t="s">
        <v>1244</v>
      </c>
      <c r="F767" s="144" t="s">
        <v>1245</v>
      </c>
      <c r="G767" s="139" t="s">
        <v>1423</v>
      </c>
      <c r="H767" s="237">
        <v>2</v>
      </c>
      <c r="I767" s="229">
        <v>45245.402731481503</v>
      </c>
      <c r="J767" s="107">
        <v>5</v>
      </c>
      <c r="K767" s="238">
        <v>52500</v>
      </c>
      <c r="L767" s="107">
        <f>J767+1</f>
        <v>6</v>
      </c>
      <c r="M767" s="36">
        <f>K767*(L767/100)</f>
        <v>3150</v>
      </c>
    </row>
    <row r="768" spans="1:13" x14ac:dyDescent="0.35">
      <c r="A768" s="107">
        <v>1</v>
      </c>
      <c r="B768" s="234">
        <v>880000452</v>
      </c>
      <c r="C768" s="235" t="s">
        <v>14</v>
      </c>
      <c r="D768" s="235" t="s">
        <v>15</v>
      </c>
      <c r="E768" s="133" t="s">
        <v>16</v>
      </c>
      <c r="F768" s="154" t="s">
        <v>1248</v>
      </c>
      <c r="G768" s="133" t="s">
        <v>1114</v>
      </c>
      <c r="H768" s="234">
        <v>2</v>
      </c>
      <c r="I768" s="229">
        <v>45146.567627314798</v>
      </c>
      <c r="J768" s="107">
        <v>6</v>
      </c>
      <c r="K768" s="236">
        <v>105000</v>
      </c>
      <c r="L768" s="107">
        <f>J768+1</f>
        <v>7</v>
      </c>
      <c r="M768" s="36">
        <f>K768*(L768/100)</f>
        <v>7350.0000000000009</v>
      </c>
    </row>
    <row r="769" spans="1:13" x14ac:dyDescent="0.35">
      <c r="A769" s="107">
        <v>1</v>
      </c>
      <c r="B769" s="243" t="s">
        <v>2863</v>
      </c>
      <c r="C769" s="244" t="s">
        <v>14</v>
      </c>
      <c r="D769" s="244" t="s">
        <v>15</v>
      </c>
      <c r="E769" s="154" t="s">
        <v>1244</v>
      </c>
      <c r="F769" s="154" t="s">
        <v>1248</v>
      </c>
      <c r="G769" s="154" t="s">
        <v>1114</v>
      </c>
      <c r="H769" s="243">
        <v>3</v>
      </c>
      <c r="I769" s="229">
        <v>45514</v>
      </c>
      <c r="J769" s="107">
        <v>6</v>
      </c>
      <c r="K769" s="162">
        <v>126000</v>
      </c>
      <c r="L769" s="107">
        <f>J769+1</f>
        <v>7</v>
      </c>
      <c r="M769" s="36">
        <f>K769*(L769/100)</f>
        <v>8820</v>
      </c>
    </row>
    <row r="770" spans="1:13" x14ac:dyDescent="0.35">
      <c r="A770" s="107">
        <v>1</v>
      </c>
      <c r="B770" s="107" t="s">
        <v>5858</v>
      </c>
      <c r="C770" t="s">
        <v>14</v>
      </c>
      <c r="D770" t="s">
        <v>188</v>
      </c>
      <c r="E770" t="s">
        <v>5832</v>
      </c>
      <c r="F770" t="s">
        <v>1248</v>
      </c>
      <c r="G770" t="s">
        <v>5859</v>
      </c>
      <c r="H770" s="107">
        <v>5</v>
      </c>
      <c r="I770" s="231">
        <v>45874.732534722221</v>
      </c>
      <c r="J770" s="107">
        <v>12</v>
      </c>
      <c r="K770" s="120">
        <v>150000</v>
      </c>
      <c r="L770" s="107">
        <f>J770*2+2</f>
        <v>26</v>
      </c>
      <c r="M770" s="36">
        <f>K770*(L770/100)</f>
        <v>39000</v>
      </c>
    </row>
    <row r="771" spans="1:13" x14ac:dyDescent="0.35">
      <c r="A771" s="107">
        <v>1</v>
      </c>
      <c r="B771" s="107">
        <v>880000294</v>
      </c>
      <c r="C771" s="98" t="s">
        <v>14</v>
      </c>
      <c r="D771" s="98" t="s">
        <v>15</v>
      </c>
      <c r="E771" t="s">
        <v>16</v>
      </c>
      <c r="F771" t="s">
        <v>1248</v>
      </c>
      <c r="G771" t="s">
        <v>905</v>
      </c>
      <c r="H771" s="107">
        <v>1</v>
      </c>
      <c r="I771" s="229">
        <v>45058.615983796299</v>
      </c>
      <c r="J771" s="107">
        <v>4</v>
      </c>
      <c r="K771" s="162">
        <v>105000</v>
      </c>
      <c r="L771" s="107">
        <f>J771+1</f>
        <v>5</v>
      </c>
      <c r="M771" s="36">
        <f>K771*(L771/100)</f>
        <v>5250</v>
      </c>
    </row>
    <row r="772" spans="1:13" x14ac:dyDescent="0.35">
      <c r="A772" s="107">
        <v>1</v>
      </c>
      <c r="B772" s="243" t="s">
        <v>3667</v>
      </c>
      <c r="C772" s="244" t="s">
        <v>14</v>
      </c>
      <c r="D772" s="244" t="s">
        <v>15</v>
      </c>
      <c r="E772" s="154" t="s">
        <v>1244</v>
      </c>
      <c r="F772" s="154" t="s">
        <v>1248</v>
      </c>
      <c r="G772" s="154" t="s">
        <v>3668</v>
      </c>
      <c r="H772" s="243">
        <v>4</v>
      </c>
      <c r="I772" s="229">
        <v>45612.631689814814</v>
      </c>
      <c r="J772" s="107">
        <v>10</v>
      </c>
      <c r="K772" s="159">
        <v>136500</v>
      </c>
      <c r="L772" s="107">
        <f>J772+1</f>
        <v>11</v>
      </c>
      <c r="M772" s="36">
        <f>K772*(L772/100)</f>
        <v>15015</v>
      </c>
    </row>
    <row r="773" spans="1:13" x14ac:dyDescent="0.35">
      <c r="A773" s="107">
        <v>1</v>
      </c>
      <c r="B773" s="107" t="s">
        <v>5669</v>
      </c>
      <c r="C773" t="s">
        <v>14</v>
      </c>
      <c r="D773" t="s">
        <v>15</v>
      </c>
      <c r="E773" t="s">
        <v>1244</v>
      </c>
      <c r="F773" t="s">
        <v>1245</v>
      </c>
      <c r="G773" t="s">
        <v>5670</v>
      </c>
      <c r="H773" s="107">
        <v>5</v>
      </c>
      <c r="I773" s="231">
        <v>45850.486284722225</v>
      </c>
      <c r="J773" s="107">
        <v>8</v>
      </c>
      <c r="K773" s="120">
        <v>70000</v>
      </c>
      <c r="L773" s="107">
        <f>J773+1</f>
        <v>9</v>
      </c>
      <c r="M773" s="36">
        <f>K773*(L773/100)</f>
        <v>6300</v>
      </c>
    </row>
    <row r="774" spans="1:13" x14ac:dyDescent="0.35">
      <c r="A774" s="107">
        <v>1</v>
      </c>
      <c r="B774" s="243" t="s">
        <v>4421</v>
      </c>
      <c r="C774" s="244" t="s">
        <v>14</v>
      </c>
      <c r="D774" s="244" t="s">
        <v>15</v>
      </c>
      <c r="E774" t="s">
        <v>1244</v>
      </c>
      <c r="F774" s="154" t="s">
        <v>1245</v>
      </c>
      <c r="G774" s="154" t="s">
        <v>4422</v>
      </c>
      <c r="H774" s="243">
        <v>4</v>
      </c>
      <c r="I774" s="229">
        <v>45729.750416666669</v>
      </c>
      <c r="J774" s="107">
        <v>7</v>
      </c>
      <c r="K774" s="247">
        <v>60000</v>
      </c>
      <c r="L774" s="107">
        <f>J774+1</f>
        <v>8</v>
      </c>
      <c r="M774" s="36">
        <f>K774*(L774/100)</f>
        <v>4800</v>
      </c>
    </row>
    <row r="775" spans="1:13" x14ac:dyDescent="0.35">
      <c r="A775" s="107">
        <v>1</v>
      </c>
      <c r="B775" s="243" t="s">
        <v>3095</v>
      </c>
      <c r="C775" s="244" t="s">
        <v>14</v>
      </c>
      <c r="D775" s="244" t="s">
        <v>106</v>
      </c>
      <c r="E775" s="154" t="s">
        <v>1244</v>
      </c>
      <c r="F775" s="154" t="s">
        <v>1248</v>
      </c>
      <c r="G775" s="154" t="s">
        <v>3096</v>
      </c>
      <c r="H775" s="243">
        <v>1</v>
      </c>
      <c r="I775" s="229">
        <v>45554</v>
      </c>
      <c r="J775" s="107">
        <v>10</v>
      </c>
      <c r="K775" s="159">
        <v>157500</v>
      </c>
      <c r="L775" s="107">
        <f>J775+1</f>
        <v>11</v>
      </c>
      <c r="M775" s="36">
        <f>K775*(L775/100)</f>
        <v>17325</v>
      </c>
    </row>
    <row r="776" spans="1:13" x14ac:dyDescent="0.35">
      <c r="A776" s="107">
        <v>1</v>
      </c>
      <c r="B776" s="243" t="s">
        <v>4681</v>
      </c>
      <c r="C776" s="244" t="s">
        <v>14</v>
      </c>
      <c r="D776" s="244" t="s">
        <v>15</v>
      </c>
      <c r="E776" s="154" t="s">
        <v>1244</v>
      </c>
      <c r="F776" s="154" t="s">
        <v>1248</v>
      </c>
      <c r="G776" s="154" t="s">
        <v>4682</v>
      </c>
      <c r="H776" s="243">
        <v>2</v>
      </c>
      <c r="I776" s="229">
        <v>45743.687326388892</v>
      </c>
      <c r="J776" s="107">
        <v>12</v>
      </c>
      <c r="K776" s="247">
        <v>250000</v>
      </c>
      <c r="L776" s="107">
        <f>J776+1</f>
        <v>13</v>
      </c>
      <c r="M776" s="36">
        <f>K776*(L776/100)</f>
        <v>32500</v>
      </c>
    </row>
    <row r="777" spans="1:13" x14ac:dyDescent="0.35">
      <c r="A777" s="107">
        <v>1</v>
      </c>
      <c r="B777" s="131" t="s">
        <v>6128</v>
      </c>
      <c r="C777" s="131" t="s">
        <v>14</v>
      </c>
      <c r="D777" s="131" t="s">
        <v>169</v>
      </c>
      <c r="E777" s="131" t="s">
        <v>5832</v>
      </c>
      <c r="F777" s="131" t="s">
        <v>1248</v>
      </c>
      <c r="G777" s="131" t="s">
        <v>4682</v>
      </c>
      <c r="H777" s="107">
        <v>3</v>
      </c>
      <c r="I777" s="231">
        <v>45930.906909722224</v>
      </c>
      <c r="J777" s="107">
        <v>12</v>
      </c>
      <c r="K777" s="222">
        <v>250000</v>
      </c>
      <c r="L777" s="107">
        <f>J777*2+2</f>
        <v>26</v>
      </c>
      <c r="M777" s="36">
        <f>K777*(L777/100)</f>
        <v>65000</v>
      </c>
    </row>
    <row r="778" spans="1:13" x14ac:dyDescent="0.35">
      <c r="A778" s="107">
        <v>1</v>
      </c>
      <c r="B778" s="107">
        <v>880000159</v>
      </c>
      <c r="C778" s="98" t="s">
        <v>14</v>
      </c>
      <c r="D778" s="98" t="s">
        <v>381</v>
      </c>
      <c r="E778" t="s">
        <v>16</v>
      </c>
      <c r="G778" t="s">
        <v>539</v>
      </c>
      <c r="H778" s="129">
        <v>1</v>
      </c>
      <c r="I778" s="229">
        <v>44985.603645833333</v>
      </c>
      <c r="J778" s="107">
        <v>12</v>
      </c>
      <c r="K778" s="159">
        <v>105000</v>
      </c>
      <c r="L778" s="107">
        <f>J778+1</f>
        <v>13</v>
      </c>
      <c r="M778" s="36">
        <f>K778*(L778/100)</f>
        <v>13650</v>
      </c>
    </row>
    <row r="779" spans="1:13" x14ac:dyDescent="0.35">
      <c r="A779" s="107">
        <v>1</v>
      </c>
      <c r="B779" s="107" t="s">
        <v>1830</v>
      </c>
      <c r="C779" s="98" t="s">
        <v>14</v>
      </c>
      <c r="D779" s="98" t="s">
        <v>52</v>
      </c>
      <c r="E779" t="s">
        <v>1250</v>
      </c>
      <c r="F779" t="s">
        <v>1248</v>
      </c>
      <c r="G779" t="s">
        <v>1831</v>
      </c>
      <c r="H779" s="107">
        <v>3</v>
      </c>
      <c r="I779" s="229">
        <v>45335.528136574074</v>
      </c>
      <c r="J779" s="107">
        <v>12</v>
      </c>
      <c r="K779" s="159">
        <v>105000</v>
      </c>
      <c r="L779" s="107">
        <f>J779+1</f>
        <v>13</v>
      </c>
      <c r="M779" s="36">
        <f>K779*(L779/100)</f>
        <v>13650</v>
      </c>
    </row>
    <row r="780" spans="1:13" x14ac:dyDescent="0.35">
      <c r="A780" s="107">
        <v>1</v>
      </c>
      <c r="B780" s="234">
        <v>880000469</v>
      </c>
      <c r="C780" s="235" t="s">
        <v>14</v>
      </c>
      <c r="D780" s="235" t="s">
        <v>15</v>
      </c>
      <c r="E780" s="133" t="s">
        <v>16</v>
      </c>
      <c r="G780" s="133" t="s">
        <v>1100</v>
      </c>
      <c r="H780" s="234">
        <v>2</v>
      </c>
      <c r="I780" s="229">
        <v>45153.571666666699</v>
      </c>
      <c r="J780" s="107">
        <v>12</v>
      </c>
      <c r="K780" s="236">
        <v>105000</v>
      </c>
      <c r="L780" s="107">
        <f>J780+1</f>
        <v>13</v>
      </c>
      <c r="M780" s="36">
        <f>K780*(L780/100)</f>
        <v>13650</v>
      </c>
    </row>
    <row r="781" spans="1:13" x14ac:dyDescent="0.35">
      <c r="A781" s="107">
        <v>1</v>
      </c>
      <c r="B781" s="107">
        <v>880000439</v>
      </c>
      <c r="C781" s="98" t="s">
        <v>14</v>
      </c>
      <c r="D781" s="98" t="s">
        <v>106</v>
      </c>
      <c r="E781" t="s">
        <v>16</v>
      </c>
      <c r="G781" s="154" t="s">
        <v>3997</v>
      </c>
      <c r="H781" s="107">
        <v>1</v>
      </c>
      <c r="I781" s="229">
        <v>45138.719409722224</v>
      </c>
      <c r="J781" s="107">
        <v>6</v>
      </c>
      <c r="K781" s="159">
        <v>52500</v>
      </c>
      <c r="L781" s="107">
        <f>J781+1</f>
        <v>7</v>
      </c>
      <c r="M781" s="36">
        <f>K781*(L781/100)</f>
        <v>3675.0000000000005</v>
      </c>
    </row>
    <row r="782" spans="1:13" x14ac:dyDescent="0.35">
      <c r="A782" s="107">
        <v>1</v>
      </c>
      <c r="B782" s="243" t="s">
        <v>3996</v>
      </c>
      <c r="C782" s="244" t="s">
        <v>14</v>
      </c>
      <c r="D782" s="244" t="s">
        <v>15</v>
      </c>
      <c r="E782" s="154" t="s">
        <v>1244</v>
      </c>
      <c r="F782" s="154" t="s">
        <v>1245</v>
      </c>
      <c r="G782" s="154" t="s">
        <v>3997</v>
      </c>
      <c r="H782" s="243">
        <v>3</v>
      </c>
      <c r="I782" s="229">
        <v>45659.612187500003</v>
      </c>
      <c r="J782" s="107">
        <v>8</v>
      </c>
      <c r="K782" s="159">
        <v>80000</v>
      </c>
      <c r="L782" s="107">
        <f>J782+1</f>
        <v>9</v>
      </c>
      <c r="M782" s="36">
        <f>K782*(L782/100)</f>
        <v>7200</v>
      </c>
    </row>
    <row r="783" spans="1:13" x14ac:dyDescent="0.35">
      <c r="A783" s="107">
        <v>1</v>
      </c>
      <c r="B783" s="107" t="s">
        <v>5677</v>
      </c>
      <c r="C783" t="s">
        <v>14</v>
      </c>
      <c r="D783" t="s">
        <v>15</v>
      </c>
      <c r="E783" t="s">
        <v>1244</v>
      </c>
      <c r="F783" t="s">
        <v>1245</v>
      </c>
      <c r="G783" s="154" t="s">
        <v>3997</v>
      </c>
      <c r="H783" s="107">
        <v>4</v>
      </c>
      <c r="I783" s="231">
        <v>45850</v>
      </c>
      <c r="J783" s="107">
        <v>12</v>
      </c>
      <c r="K783" s="120">
        <v>100000</v>
      </c>
      <c r="L783" s="107">
        <f>J783+1</f>
        <v>13</v>
      </c>
      <c r="M783" s="36">
        <f>K783*(L783/100)</f>
        <v>13000</v>
      </c>
    </row>
    <row r="784" spans="1:13" x14ac:dyDescent="0.35">
      <c r="A784" s="107">
        <v>1</v>
      </c>
      <c r="B784" s="107" t="s">
        <v>1997</v>
      </c>
      <c r="C784" s="98" t="s">
        <v>14</v>
      </c>
      <c r="D784" s="98" t="s">
        <v>15</v>
      </c>
      <c r="E784" t="s">
        <v>1244</v>
      </c>
      <c r="F784" t="s">
        <v>1245</v>
      </c>
      <c r="G784" t="s">
        <v>1998</v>
      </c>
      <c r="H784" s="107">
        <v>1</v>
      </c>
      <c r="I784" s="229">
        <v>45369.901747685188</v>
      </c>
      <c r="J784" s="107">
        <v>12</v>
      </c>
      <c r="K784" s="159">
        <v>105000</v>
      </c>
      <c r="L784" s="107">
        <f>J784+1</f>
        <v>13</v>
      </c>
      <c r="M784" s="36">
        <f>K784*(L784/100)</f>
        <v>13650</v>
      </c>
    </row>
    <row r="785" spans="1:13" x14ac:dyDescent="0.35">
      <c r="A785" s="107">
        <v>1</v>
      </c>
      <c r="B785" s="243" t="s">
        <v>3663</v>
      </c>
      <c r="C785" s="244" t="s">
        <v>14</v>
      </c>
      <c r="D785" s="244" t="s">
        <v>169</v>
      </c>
      <c r="E785" s="154" t="s">
        <v>1250</v>
      </c>
      <c r="F785" s="154" t="s">
        <v>1245</v>
      </c>
      <c r="G785" s="154" t="s">
        <v>3664</v>
      </c>
      <c r="H785" s="243">
        <v>2</v>
      </c>
      <c r="I785" s="229">
        <v>45612.595578703702</v>
      </c>
      <c r="J785" s="107">
        <v>12</v>
      </c>
      <c r="K785" s="159">
        <v>105000</v>
      </c>
      <c r="L785" s="107">
        <f>J785+1</f>
        <v>13</v>
      </c>
      <c r="M785" s="36">
        <f>K785*(L785/100)</f>
        <v>13650</v>
      </c>
    </row>
    <row r="786" spans="1:13" x14ac:dyDescent="0.35">
      <c r="A786" s="107">
        <v>1</v>
      </c>
      <c r="B786" s="107" t="s">
        <v>2557</v>
      </c>
      <c r="C786" s="98" t="s">
        <v>14</v>
      </c>
      <c r="D786" s="98" t="s">
        <v>52</v>
      </c>
      <c r="E786" t="s">
        <v>1250</v>
      </c>
      <c r="F786" t="s">
        <v>1245</v>
      </c>
      <c r="G786" t="s">
        <v>2558</v>
      </c>
      <c r="H786" s="107">
        <v>2</v>
      </c>
      <c r="I786" s="229">
        <v>45470.887164351851</v>
      </c>
      <c r="J786" s="107">
        <v>10</v>
      </c>
      <c r="K786" s="159">
        <v>126000</v>
      </c>
      <c r="L786" s="107">
        <f>J786+1</f>
        <v>11</v>
      </c>
      <c r="M786" s="36">
        <f>K786*(L786/100)</f>
        <v>13860</v>
      </c>
    </row>
    <row r="787" spans="1:13" x14ac:dyDescent="0.35">
      <c r="A787" s="107">
        <v>1</v>
      </c>
      <c r="B787" s="243" t="s">
        <v>3619</v>
      </c>
      <c r="C787" s="244" t="s">
        <v>14</v>
      </c>
      <c r="D787" s="244" t="s">
        <v>15</v>
      </c>
      <c r="E787" s="154" t="s">
        <v>1244</v>
      </c>
      <c r="F787" s="154" t="s">
        <v>1245</v>
      </c>
      <c r="G787" t="s">
        <v>3620</v>
      </c>
      <c r="H787" s="243">
        <v>3</v>
      </c>
      <c r="I787" s="229">
        <v>45610.640011574076</v>
      </c>
      <c r="J787" s="107">
        <v>12</v>
      </c>
      <c r="K787" s="159">
        <v>126000</v>
      </c>
      <c r="L787" s="107">
        <f>J787+1</f>
        <v>13</v>
      </c>
      <c r="M787" s="36">
        <f>K787*(L787/100)</f>
        <v>16380</v>
      </c>
    </row>
    <row r="788" spans="1:13" x14ac:dyDescent="0.35">
      <c r="A788" s="107">
        <v>1</v>
      </c>
      <c r="B788" s="237" t="s">
        <v>1575</v>
      </c>
      <c r="C788" s="141" t="s">
        <v>14</v>
      </c>
      <c r="D788" s="141" t="s">
        <v>52</v>
      </c>
      <c r="E788" s="139" t="s">
        <v>1250</v>
      </c>
      <c r="F788" s="139" t="s">
        <v>1245</v>
      </c>
      <c r="G788" s="139" t="s">
        <v>1576</v>
      </c>
      <c r="H788" s="237">
        <v>1</v>
      </c>
      <c r="I788" s="229">
        <v>45265.573877314797</v>
      </c>
      <c r="J788" s="107">
        <v>12</v>
      </c>
      <c r="K788" s="238">
        <v>126000</v>
      </c>
      <c r="L788" s="107">
        <f>J788+1</f>
        <v>13</v>
      </c>
      <c r="M788" s="36">
        <f>K788*(L788/100)</f>
        <v>16380</v>
      </c>
    </row>
    <row r="789" spans="1:13" x14ac:dyDescent="0.35">
      <c r="A789" s="107">
        <v>1</v>
      </c>
      <c r="B789" s="107" t="s">
        <v>187</v>
      </c>
      <c r="C789" s="98" t="s">
        <v>14</v>
      </c>
      <c r="D789" s="98" t="s">
        <v>188</v>
      </c>
      <c r="E789" t="s">
        <v>16</v>
      </c>
      <c r="F789" t="s">
        <v>1248</v>
      </c>
      <c r="G789" t="s">
        <v>190</v>
      </c>
      <c r="H789" s="129">
        <v>1</v>
      </c>
      <c r="I789" s="229">
        <v>44894.532037037039</v>
      </c>
      <c r="J789" s="107">
        <v>12</v>
      </c>
      <c r="K789" s="112">
        <v>262500</v>
      </c>
      <c r="L789" s="107">
        <f>J789+1</f>
        <v>13</v>
      </c>
      <c r="M789" s="36">
        <f>K789*(L789/100)</f>
        <v>34125</v>
      </c>
    </row>
    <row r="790" spans="1:13" x14ac:dyDescent="0.35">
      <c r="A790" s="107">
        <v>1</v>
      </c>
      <c r="B790" s="107">
        <v>880000279</v>
      </c>
      <c r="C790" s="98" t="s">
        <v>14</v>
      </c>
      <c r="D790" s="98" t="s">
        <v>15</v>
      </c>
      <c r="E790" t="s">
        <v>16</v>
      </c>
      <c r="G790" t="s">
        <v>865</v>
      </c>
      <c r="H790" s="107">
        <v>1</v>
      </c>
      <c r="I790" s="229">
        <v>45050.543819444443</v>
      </c>
      <c r="J790" s="107">
        <v>9</v>
      </c>
      <c r="K790" s="162">
        <v>105000</v>
      </c>
      <c r="L790" s="107">
        <f>J790+1</f>
        <v>10</v>
      </c>
      <c r="M790" s="36">
        <f>K790*(L790/100)</f>
        <v>10500</v>
      </c>
    </row>
    <row r="791" spans="1:13" x14ac:dyDescent="0.35">
      <c r="A791" s="107">
        <v>1</v>
      </c>
      <c r="B791" s="237">
        <v>880000564</v>
      </c>
      <c r="C791" s="141" t="s">
        <v>14</v>
      </c>
      <c r="D791" s="141" t="s">
        <v>116</v>
      </c>
      <c r="E791" s="139" t="s">
        <v>1250</v>
      </c>
      <c r="F791" s="139" t="s">
        <v>1245</v>
      </c>
      <c r="G791" s="139" t="s">
        <v>1271</v>
      </c>
      <c r="H791" s="237">
        <v>2</v>
      </c>
      <c r="I791" s="229">
        <v>45230</v>
      </c>
      <c r="J791" s="107">
        <v>11</v>
      </c>
      <c r="K791" s="238">
        <v>105000</v>
      </c>
      <c r="L791" s="107">
        <f>J791+1</f>
        <v>12</v>
      </c>
      <c r="M791" s="36">
        <f>K791*(L791/100)</f>
        <v>12600</v>
      </c>
    </row>
    <row r="792" spans="1:13" x14ac:dyDescent="0.35">
      <c r="A792" s="107">
        <v>1</v>
      </c>
      <c r="B792" s="243" t="s">
        <v>3478</v>
      </c>
      <c r="C792" s="244" t="s">
        <v>14</v>
      </c>
      <c r="D792" s="244" t="s">
        <v>15</v>
      </c>
      <c r="E792" s="154" t="s">
        <v>1244</v>
      </c>
      <c r="F792" s="154" t="s">
        <v>1248</v>
      </c>
      <c r="G792" s="154" t="s">
        <v>3479</v>
      </c>
      <c r="H792" s="243">
        <v>1</v>
      </c>
      <c r="I792" s="229">
        <v>45596.895810185182</v>
      </c>
      <c r="J792" s="107">
        <v>6</v>
      </c>
      <c r="K792" s="159">
        <v>1050000</v>
      </c>
      <c r="L792" s="107">
        <f>J792+1</f>
        <v>7</v>
      </c>
      <c r="M792" s="36">
        <f>K792*(L792/100)</f>
        <v>73500</v>
      </c>
    </row>
    <row r="793" spans="1:13" x14ac:dyDescent="0.35">
      <c r="A793" s="107">
        <v>1</v>
      </c>
      <c r="B793" s="107">
        <v>880000320</v>
      </c>
      <c r="C793" s="98" t="s">
        <v>14</v>
      </c>
      <c r="D793" s="98" t="s">
        <v>188</v>
      </c>
      <c r="E793" t="s">
        <v>16</v>
      </c>
      <c r="G793" t="s">
        <v>892</v>
      </c>
      <c r="H793" s="107">
        <v>1</v>
      </c>
      <c r="I793" s="229">
        <v>45073.435370370367</v>
      </c>
      <c r="J793" s="107">
        <v>6</v>
      </c>
      <c r="K793" s="162">
        <v>84000</v>
      </c>
      <c r="L793" s="107">
        <f>J793+1</f>
        <v>7</v>
      </c>
      <c r="M793" s="36">
        <f>K793*(L793/100)</f>
        <v>5880.0000000000009</v>
      </c>
    </row>
    <row r="794" spans="1:13" x14ac:dyDescent="0.35">
      <c r="A794" s="107">
        <v>1</v>
      </c>
      <c r="B794" s="237" t="s">
        <v>1406</v>
      </c>
      <c r="C794" s="141" t="s">
        <v>14</v>
      </c>
      <c r="D794" s="141" t="s">
        <v>15</v>
      </c>
      <c r="E794" s="139" t="s">
        <v>1244</v>
      </c>
      <c r="F794" s="144" t="s">
        <v>1245</v>
      </c>
      <c r="G794" s="139" t="s">
        <v>892</v>
      </c>
      <c r="H794" s="237">
        <v>2</v>
      </c>
      <c r="I794" s="229">
        <v>45241.386863425898</v>
      </c>
      <c r="J794" s="107">
        <v>8</v>
      </c>
      <c r="K794" s="238">
        <v>105000</v>
      </c>
      <c r="L794" s="107">
        <f>J794+1</f>
        <v>9</v>
      </c>
      <c r="M794" s="36">
        <f>K794*(L794/100)</f>
        <v>9450</v>
      </c>
    </row>
    <row r="795" spans="1:13" x14ac:dyDescent="0.35">
      <c r="A795" s="107">
        <v>1</v>
      </c>
      <c r="B795" s="107">
        <v>890000196</v>
      </c>
      <c r="C795" s="98" t="s">
        <v>14</v>
      </c>
      <c r="D795" s="98" t="s">
        <v>15</v>
      </c>
      <c r="E795" t="s">
        <v>16</v>
      </c>
      <c r="G795" t="s">
        <v>878</v>
      </c>
      <c r="H795" s="107">
        <v>1</v>
      </c>
      <c r="I795" s="229">
        <v>45077.715567129628</v>
      </c>
      <c r="J795" s="107">
        <v>6</v>
      </c>
      <c r="K795" s="162">
        <v>105000</v>
      </c>
      <c r="L795" s="107">
        <f>J795+1</f>
        <v>7</v>
      </c>
      <c r="M795" s="36">
        <f>K795*(L795/100)</f>
        <v>7350.0000000000009</v>
      </c>
    </row>
    <row r="796" spans="1:13" x14ac:dyDescent="0.35">
      <c r="A796" s="107">
        <v>1</v>
      </c>
      <c r="B796" s="107" t="s">
        <v>168</v>
      </c>
      <c r="C796" s="98" t="s">
        <v>14</v>
      </c>
      <c r="D796" s="98" t="s">
        <v>169</v>
      </c>
      <c r="E796" t="s">
        <v>53</v>
      </c>
      <c r="F796" s="154" t="s">
        <v>1245</v>
      </c>
      <c r="G796" t="s">
        <v>171</v>
      </c>
      <c r="H796" s="129">
        <v>1</v>
      </c>
      <c r="I796" s="229">
        <v>44882.513668981483</v>
      </c>
      <c r="J796" s="107">
        <v>12</v>
      </c>
      <c r="K796" s="112">
        <v>105000</v>
      </c>
      <c r="L796" s="107">
        <f>J796+1</f>
        <v>13</v>
      </c>
      <c r="M796" s="36">
        <f>K796*(L796/100)</f>
        <v>13650</v>
      </c>
    </row>
    <row r="797" spans="1:13" x14ac:dyDescent="0.35">
      <c r="A797" s="107">
        <v>1</v>
      </c>
      <c r="B797" s="107">
        <v>880000274</v>
      </c>
      <c r="C797" s="98" t="s">
        <v>14</v>
      </c>
      <c r="D797" s="98" t="s">
        <v>169</v>
      </c>
      <c r="E797" t="s">
        <v>53</v>
      </c>
      <c r="G797" t="s">
        <v>171</v>
      </c>
      <c r="H797" s="107">
        <v>2</v>
      </c>
      <c r="I797" s="229">
        <v>45044.502974537034</v>
      </c>
      <c r="J797" s="107">
        <v>12</v>
      </c>
      <c r="K797" s="159">
        <v>105000</v>
      </c>
      <c r="L797" s="107">
        <f>J797+1</f>
        <v>13</v>
      </c>
      <c r="M797" s="36">
        <f>K797*(L797/100)</f>
        <v>13650</v>
      </c>
    </row>
    <row r="798" spans="1:13" x14ac:dyDescent="0.35">
      <c r="A798" s="107">
        <v>1</v>
      </c>
      <c r="B798" s="243" t="s">
        <v>3660</v>
      </c>
      <c r="C798" s="244" t="s">
        <v>14</v>
      </c>
      <c r="D798" s="244" t="s">
        <v>381</v>
      </c>
      <c r="E798" s="154" t="s">
        <v>1244</v>
      </c>
      <c r="F798" s="154" t="s">
        <v>1245</v>
      </c>
      <c r="G798" s="154" t="s">
        <v>3661</v>
      </c>
      <c r="H798" s="243">
        <v>4</v>
      </c>
      <c r="I798" s="229">
        <v>45612.439803240741</v>
      </c>
      <c r="J798" s="107">
        <v>7</v>
      </c>
      <c r="K798" s="159">
        <v>73500</v>
      </c>
      <c r="L798" s="107">
        <f>J798+1</f>
        <v>8</v>
      </c>
      <c r="M798" s="36">
        <f>K798*(L798/100)</f>
        <v>5880</v>
      </c>
    </row>
    <row r="799" spans="1:13" x14ac:dyDescent="0.35">
      <c r="A799" s="107">
        <v>1</v>
      </c>
      <c r="B799" s="107">
        <v>890000165</v>
      </c>
      <c r="C799" s="98" t="s">
        <v>14</v>
      </c>
      <c r="D799" s="98" t="s">
        <v>116</v>
      </c>
      <c r="E799" t="s">
        <v>53</v>
      </c>
      <c r="G799" t="s">
        <v>929</v>
      </c>
      <c r="H799" s="107">
        <v>1</v>
      </c>
      <c r="I799" s="229">
        <v>45055.482615740744</v>
      </c>
      <c r="J799" s="107">
        <v>6</v>
      </c>
      <c r="K799" s="162">
        <v>52500</v>
      </c>
      <c r="L799" s="107">
        <f>J799+1</f>
        <v>7</v>
      </c>
      <c r="M799" s="36">
        <f>K799*(L799/100)</f>
        <v>3675.0000000000005</v>
      </c>
    </row>
    <row r="800" spans="1:13" x14ac:dyDescent="0.35">
      <c r="A800" s="107">
        <v>1</v>
      </c>
      <c r="B800" s="234">
        <v>890000289</v>
      </c>
      <c r="C800" s="235" t="s">
        <v>14</v>
      </c>
      <c r="D800" s="235" t="s">
        <v>188</v>
      </c>
      <c r="E800" s="133" t="s">
        <v>16</v>
      </c>
      <c r="G800" s="133" t="s">
        <v>929</v>
      </c>
      <c r="H800" s="234">
        <v>2</v>
      </c>
      <c r="I800" s="229">
        <v>45148.537280092598</v>
      </c>
      <c r="J800" s="107">
        <v>6</v>
      </c>
      <c r="K800" s="236">
        <v>52500</v>
      </c>
      <c r="L800" s="107">
        <f>J800+1</f>
        <v>7</v>
      </c>
      <c r="M800" s="36">
        <f>K800*(L800/100)</f>
        <v>3675.0000000000005</v>
      </c>
    </row>
    <row r="801" spans="1:13" x14ac:dyDescent="0.35">
      <c r="A801" s="107">
        <v>1</v>
      </c>
      <c r="B801" s="107" t="s">
        <v>2224</v>
      </c>
      <c r="C801" s="98" t="s">
        <v>14</v>
      </c>
      <c r="D801" s="98" t="s">
        <v>188</v>
      </c>
      <c r="E801" t="s">
        <v>1244</v>
      </c>
      <c r="F801" t="s">
        <v>1245</v>
      </c>
      <c r="G801" t="s">
        <v>2225</v>
      </c>
      <c r="H801" s="107">
        <v>3</v>
      </c>
      <c r="I801" s="229">
        <v>45422.480740740742</v>
      </c>
      <c r="J801" s="107">
        <v>7</v>
      </c>
      <c r="K801" s="159">
        <v>68250</v>
      </c>
      <c r="L801" s="107">
        <f>J801+1</f>
        <v>8</v>
      </c>
      <c r="M801" s="36">
        <f>K801*(L801/100)</f>
        <v>5460</v>
      </c>
    </row>
    <row r="802" spans="1:13" x14ac:dyDescent="0.35">
      <c r="A802" s="107">
        <v>1</v>
      </c>
      <c r="B802" s="107" t="s">
        <v>5260</v>
      </c>
      <c r="C802" s="98" t="s">
        <v>14</v>
      </c>
      <c r="D802" s="98" t="s">
        <v>15</v>
      </c>
      <c r="E802" t="s">
        <v>1244</v>
      </c>
      <c r="F802" t="s">
        <v>1245</v>
      </c>
      <c r="G802" t="s">
        <v>5261</v>
      </c>
      <c r="H802" s="107">
        <v>6</v>
      </c>
      <c r="I802" s="229">
        <v>45806.739016203705</v>
      </c>
      <c r="J802" s="107">
        <v>5</v>
      </c>
      <c r="K802" s="159">
        <v>50000</v>
      </c>
      <c r="L802" s="107">
        <f>J802+1</f>
        <v>6</v>
      </c>
      <c r="M802" s="36">
        <f>K802*(L802/100)</f>
        <v>3000</v>
      </c>
    </row>
    <row r="803" spans="1:13" x14ac:dyDescent="0.35">
      <c r="A803" s="107">
        <v>1</v>
      </c>
      <c r="B803" s="107">
        <v>890000054</v>
      </c>
      <c r="C803" s="98" t="s">
        <v>14</v>
      </c>
      <c r="D803" s="98" t="s">
        <v>15</v>
      </c>
      <c r="E803" t="s">
        <v>16</v>
      </c>
      <c r="G803" t="s">
        <v>429</v>
      </c>
      <c r="H803" s="129">
        <v>1</v>
      </c>
      <c r="I803" s="229">
        <v>44954.490833333337</v>
      </c>
      <c r="J803" s="107">
        <v>12</v>
      </c>
      <c r="K803" s="159">
        <v>157500</v>
      </c>
      <c r="L803" s="107">
        <f>J803+1</f>
        <v>13</v>
      </c>
      <c r="M803" s="36">
        <f>K803*(L803/100)</f>
        <v>20475</v>
      </c>
    </row>
    <row r="804" spans="1:13" x14ac:dyDescent="0.35">
      <c r="A804" s="107">
        <v>1</v>
      </c>
      <c r="B804" s="107">
        <v>880001079</v>
      </c>
      <c r="C804" s="98" t="s">
        <v>14</v>
      </c>
      <c r="D804" s="98" t="s">
        <v>169</v>
      </c>
      <c r="E804" t="s">
        <v>1250</v>
      </c>
      <c r="F804" t="s">
        <v>1245</v>
      </c>
      <c r="G804" t="s">
        <v>2725</v>
      </c>
      <c r="H804" s="107">
        <v>1</v>
      </c>
      <c r="I804" s="229">
        <v>45503.697789351849</v>
      </c>
      <c r="J804" s="107">
        <v>4</v>
      </c>
      <c r="K804" s="159">
        <v>84000</v>
      </c>
      <c r="L804" s="107">
        <f>J804+1</f>
        <v>5</v>
      </c>
      <c r="M804" s="36">
        <f>K804*(L804/100)</f>
        <v>4200</v>
      </c>
    </row>
    <row r="805" spans="1:13" x14ac:dyDescent="0.35">
      <c r="A805" s="107">
        <v>1</v>
      </c>
      <c r="B805" s="107" t="s">
        <v>4486</v>
      </c>
      <c r="C805" s="98" t="s">
        <v>14</v>
      </c>
      <c r="D805" s="98" t="s">
        <v>169</v>
      </c>
      <c r="E805" t="s">
        <v>1250</v>
      </c>
      <c r="F805" t="s">
        <v>1245</v>
      </c>
      <c r="G805" t="s">
        <v>4487</v>
      </c>
      <c r="H805" s="107">
        <v>2</v>
      </c>
      <c r="I805" s="229">
        <v>45744.540416666663</v>
      </c>
      <c r="J805" s="107">
        <v>7</v>
      </c>
      <c r="K805" s="247">
        <v>100000</v>
      </c>
      <c r="L805" s="107">
        <f>J805+1</f>
        <v>8</v>
      </c>
      <c r="M805" s="36">
        <f>K805*(L805/100)</f>
        <v>8000</v>
      </c>
    </row>
    <row r="806" spans="1:13" x14ac:dyDescent="0.35">
      <c r="A806" s="107">
        <v>1</v>
      </c>
      <c r="B806" s="107">
        <v>880000179</v>
      </c>
      <c r="C806" s="98" t="s">
        <v>14</v>
      </c>
      <c r="D806" s="98" t="s">
        <v>162</v>
      </c>
      <c r="E806" s="131" t="s">
        <v>53</v>
      </c>
      <c r="G806" t="s">
        <v>664</v>
      </c>
      <c r="H806" s="132">
        <v>1</v>
      </c>
      <c r="I806" s="229">
        <v>44999.590914351851</v>
      </c>
      <c r="J806" s="107">
        <v>6</v>
      </c>
      <c r="K806" s="159">
        <v>105000</v>
      </c>
      <c r="L806" s="107">
        <f>J806+1</f>
        <v>7</v>
      </c>
      <c r="M806" s="36">
        <f>K806*(L806/100)</f>
        <v>7350.0000000000009</v>
      </c>
    </row>
    <row r="807" spans="1:13" x14ac:dyDescent="0.35">
      <c r="A807" s="107">
        <v>1</v>
      </c>
      <c r="B807" s="107">
        <v>880000345</v>
      </c>
      <c r="C807" s="98" t="s">
        <v>14</v>
      </c>
      <c r="D807" s="98" t="s">
        <v>986</v>
      </c>
      <c r="E807" t="s">
        <v>16</v>
      </c>
      <c r="G807" t="s">
        <v>987</v>
      </c>
      <c r="H807" s="107">
        <v>2</v>
      </c>
      <c r="I807" s="229">
        <v>45096.573449074072</v>
      </c>
      <c r="J807" s="107">
        <v>5</v>
      </c>
      <c r="K807" s="159">
        <v>136500</v>
      </c>
      <c r="L807" s="107">
        <f>J807+1</f>
        <v>6</v>
      </c>
      <c r="M807" s="36">
        <f>K807*(L807/100)</f>
        <v>8190</v>
      </c>
    </row>
    <row r="808" spans="1:13" x14ac:dyDescent="0.35">
      <c r="A808" s="107">
        <v>1</v>
      </c>
      <c r="B808" s="243" t="s">
        <v>3881</v>
      </c>
      <c r="C808" s="244" t="s">
        <v>14</v>
      </c>
      <c r="D808" s="244" t="s">
        <v>15</v>
      </c>
      <c r="E808" s="154" t="s">
        <v>1244</v>
      </c>
      <c r="F808" s="154" t="s">
        <v>1245</v>
      </c>
      <c r="G808" s="154" t="s">
        <v>3882</v>
      </c>
      <c r="H808" s="243">
        <v>1</v>
      </c>
      <c r="I808" s="229">
        <v>45626.591261574074</v>
      </c>
      <c r="J808" s="107">
        <v>12</v>
      </c>
      <c r="K808" s="159">
        <v>241500</v>
      </c>
      <c r="L808" s="107">
        <f>J808+1</f>
        <v>13</v>
      </c>
      <c r="M808" s="36">
        <f>K808*(L808/100)</f>
        <v>31395</v>
      </c>
    </row>
    <row r="809" spans="1:13" x14ac:dyDescent="0.35">
      <c r="A809" s="107">
        <v>1</v>
      </c>
      <c r="B809" s="107" t="s">
        <v>1785</v>
      </c>
      <c r="C809" s="98" t="s">
        <v>14</v>
      </c>
      <c r="D809" s="98" t="s">
        <v>188</v>
      </c>
      <c r="E809" t="s">
        <v>1244</v>
      </c>
      <c r="F809" t="s">
        <v>1245</v>
      </c>
      <c r="G809" t="s">
        <v>1786</v>
      </c>
      <c r="H809" s="107">
        <v>3</v>
      </c>
      <c r="I809" s="229">
        <v>45330.589282407411</v>
      </c>
      <c r="J809" s="107">
        <v>6</v>
      </c>
      <c r="K809" s="159">
        <v>52500</v>
      </c>
      <c r="L809" s="107">
        <f>J809+1</f>
        <v>7</v>
      </c>
      <c r="M809" s="36">
        <f>K809*(L809/100)</f>
        <v>3675.0000000000005</v>
      </c>
    </row>
    <row r="810" spans="1:13" x14ac:dyDescent="0.35">
      <c r="A810" s="107">
        <v>1</v>
      </c>
      <c r="B810" s="243" t="s">
        <v>3384</v>
      </c>
      <c r="C810" s="244" t="s">
        <v>14</v>
      </c>
      <c r="D810" s="244" t="s">
        <v>15</v>
      </c>
      <c r="E810" s="154" t="s">
        <v>1244</v>
      </c>
      <c r="F810" s="154" t="s">
        <v>1245</v>
      </c>
      <c r="G810" s="154" t="s">
        <v>3385</v>
      </c>
      <c r="H810" s="243">
        <v>1</v>
      </c>
      <c r="I810" s="229">
        <v>45593.723217592589</v>
      </c>
      <c r="J810" s="107">
        <v>8</v>
      </c>
      <c r="K810" s="159">
        <v>52500</v>
      </c>
      <c r="L810" s="107">
        <f>J810+1</f>
        <v>9</v>
      </c>
      <c r="M810" s="36">
        <f>K810*(L810/100)</f>
        <v>4725</v>
      </c>
    </row>
    <row r="811" spans="1:13" x14ac:dyDescent="0.35">
      <c r="A811" s="107">
        <v>1</v>
      </c>
      <c r="B811" s="243" t="s">
        <v>4627</v>
      </c>
      <c r="C811" s="244" t="s">
        <v>14</v>
      </c>
      <c r="D811" s="244" t="s">
        <v>15</v>
      </c>
      <c r="E811" s="154" t="s">
        <v>1244</v>
      </c>
      <c r="F811" s="154" t="s">
        <v>1245</v>
      </c>
      <c r="G811" s="154" t="s">
        <v>3385</v>
      </c>
      <c r="H811" s="243">
        <v>2</v>
      </c>
      <c r="I811" s="229">
        <v>45734.688043981485</v>
      </c>
      <c r="J811" s="107">
        <v>11</v>
      </c>
      <c r="K811" s="247">
        <v>65000</v>
      </c>
      <c r="L811" s="107">
        <f>J811+1</f>
        <v>12</v>
      </c>
      <c r="M811" s="36">
        <f>K811*(L811/100)</f>
        <v>7800</v>
      </c>
    </row>
    <row r="812" spans="1:13" x14ac:dyDescent="0.35">
      <c r="A812" s="107">
        <v>1</v>
      </c>
      <c r="B812" s="107">
        <v>880000127</v>
      </c>
      <c r="C812" s="98" t="s">
        <v>14</v>
      </c>
      <c r="D812" s="98" t="s">
        <v>116</v>
      </c>
      <c r="E812" t="s">
        <v>53</v>
      </c>
      <c r="G812" t="s">
        <v>427</v>
      </c>
      <c r="H812" s="129">
        <v>2</v>
      </c>
      <c r="I812" s="229">
        <v>44954.499467592592</v>
      </c>
      <c r="J812" s="107">
        <v>12</v>
      </c>
      <c r="K812" s="159">
        <v>63000</v>
      </c>
      <c r="L812" s="107">
        <f>J812+1</f>
        <v>13</v>
      </c>
      <c r="M812" s="36">
        <f>K812*(L812/100)</f>
        <v>8190</v>
      </c>
    </row>
    <row r="813" spans="1:13" x14ac:dyDescent="0.35">
      <c r="A813" s="107">
        <v>1</v>
      </c>
      <c r="B813" s="107">
        <v>890000799</v>
      </c>
      <c r="C813" s="98" t="s">
        <v>14</v>
      </c>
      <c r="D813" s="98" t="s">
        <v>15</v>
      </c>
      <c r="E813" t="s">
        <v>1244</v>
      </c>
      <c r="F813" t="s">
        <v>1245</v>
      </c>
      <c r="G813" t="s">
        <v>2646</v>
      </c>
      <c r="H813" s="107">
        <v>1</v>
      </c>
      <c r="I813" s="229">
        <v>45490.365937499999</v>
      </c>
      <c r="J813" s="107">
        <v>6</v>
      </c>
      <c r="K813" s="159">
        <v>42000</v>
      </c>
      <c r="L813" s="107">
        <f>J813+1</f>
        <v>7</v>
      </c>
      <c r="M813" s="36">
        <f>K813*(L813/100)</f>
        <v>2940.0000000000005</v>
      </c>
    </row>
    <row r="814" spans="1:13" x14ac:dyDescent="0.35">
      <c r="A814" s="107">
        <v>1</v>
      </c>
      <c r="B814" s="243" t="s">
        <v>3254</v>
      </c>
      <c r="C814" s="244" t="s">
        <v>14</v>
      </c>
      <c r="D814" s="244" t="s">
        <v>15</v>
      </c>
      <c r="E814" s="154" t="s">
        <v>1244</v>
      </c>
      <c r="F814" s="154" t="s">
        <v>1245</v>
      </c>
      <c r="G814" s="154" t="s">
        <v>2646</v>
      </c>
      <c r="H814" s="243">
        <v>2</v>
      </c>
      <c r="I814" s="229">
        <v>45583.5156712963</v>
      </c>
      <c r="J814" s="107">
        <v>7</v>
      </c>
      <c r="K814" s="159">
        <v>52500</v>
      </c>
      <c r="L814" s="107">
        <f>J814+1</f>
        <v>8</v>
      </c>
      <c r="M814" s="36">
        <f>K814*(L814/100)</f>
        <v>4200</v>
      </c>
    </row>
    <row r="815" spans="1:13" x14ac:dyDescent="0.35">
      <c r="A815" s="107">
        <v>1</v>
      </c>
      <c r="B815" s="243" t="s">
        <v>4301</v>
      </c>
      <c r="C815" s="244" t="s">
        <v>14</v>
      </c>
      <c r="D815" s="244" t="s">
        <v>15</v>
      </c>
      <c r="E815" s="154" t="s">
        <v>1244</v>
      </c>
      <c r="F815" s="154" t="s">
        <v>1245</v>
      </c>
      <c r="G815" s="154" t="s">
        <v>4302</v>
      </c>
      <c r="H815" s="243">
        <v>3</v>
      </c>
      <c r="I815" s="229">
        <v>45705.621747685182</v>
      </c>
      <c r="J815" s="107">
        <v>7</v>
      </c>
      <c r="K815" s="159">
        <v>50000</v>
      </c>
      <c r="L815" s="107">
        <f>J815+1</f>
        <v>8</v>
      </c>
      <c r="M815" s="36">
        <f>K815*(L815/100)</f>
        <v>4000</v>
      </c>
    </row>
    <row r="816" spans="1:13" x14ac:dyDescent="0.35">
      <c r="A816" s="107">
        <v>1</v>
      </c>
      <c r="B816" s="107" t="s">
        <v>5528</v>
      </c>
      <c r="C816" t="s">
        <v>14</v>
      </c>
      <c r="D816" t="s">
        <v>866</v>
      </c>
      <c r="E816" t="s">
        <v>1250</v>
      </c>
      <c r="F816" t="s">
        <v>1245</v>
      </c>
      <c r="G816" t="s">
        <v>5529</v>
      </c>
      <c r="H816" s="107">
        <v>4</v>
      </c>
      <c r="I816" s="231">
        <v>45821.648738425924</v>
      </c>
      <c r="J816" s="107">
        <v>7</v>
      </c>
      <c r="K816" s="120">
        <v>50000</v>
      </c>
      <c r="L816" s="107">
        <f>J816+1</f>
        <v>8</v>
      </c>
      <c r="M816" s="36">
        <f>K816*(L816/100)</f>
        <v>4000</v>
      </c>
    </row>
    <row r="817" spans="1:13" x14ac:dyDescent="0.35">
      <c r="A817" s="107">
        <v>1</v>
      </c>
      <c r="B817" s="107">
        <v>890000169</v>
      </c>
      <c r="C817" s="98" t="s">
        <v>14</v>
      </c>
      <c r="D817" s="98" t="s">
        <v>188</v>
      </c>
      <c r="E817" t="s">
        <v>16</v>
      </c>
      <c r="G817" t="s">
        <v>900</v>
      </c>
      <c r="H817" s="107">
        <v>1</v>
      </c>
      <c r="I817" s="229">
        <v>45058.509664351855</v>
      </c>
      <c r="J817" s="107">
        <v>6</v>
      </c>
      <c r="K817" s="162">
        <v>63000</v>
      </c>
      <c r="L817" s="107">
        <f>J817+1</f>
        <v>7</v>
      </c>
      <c r="M817" s="36">
        <f>K817*(L817/100)</f>
        <v>4410</v>
      </c>
    </row>
    <row r="818" spans="1:13" x14ac:dyDescent="0.35">
      <c r="A818" s="107">
        <v>1</v>
      </c>
      <c r="B818" s="234">
        <v>890000282</v>
      </c>
      <c r="C818" s="235" t="s">
        <v>14</v>
      </c>
      <c r="D818" s="235" t="s">
        <v>188</v>
      </c>
      <c r="E818" s="133" t="s">
        <v>16</v>
      </c>
      <c r="G818" s="133" t="s">
        <v>900</v>
      </c>
      <c r="H818" s="234">
        <v>2</v>
      </c>
      <c r="I818" s="229">
        <v>45146.581643518497</v>
      </c>
      <c r="J818" s="107">
        <v>6</v>
      </c>
      <c r="K818" s="236">
        <v>63000</v>
      </c>
      <c r="L818" s="107">
        <f>J818+1</f>
        <v>7</v>
      </c>
      <c r="M818" s="36">
        <f>K818*(L818/100)</f>
        <v>4410</v>
      </c>
    </row>
    <row r="819" spans="1:13" x14ac:dyDescent="0.35">
      <c r="A819" s="107">
        <v>1</v>
      </c>
      <c r="B819" s="237" t="s">
        <v>1434</v>
      </c>
      <c r="C819" s="141" t="s">
        <v>14</v>
      </c>
      <c r="D819" s="141" t="s">
        <v>15</v>
      </c>
      <c r="E819" s="139" t="s">
        <v>1244</v>
      </c>
      <c r="F819" s="144" t="s">
        <v>1245</v>
      </c>
      <c r="G819" s="139" t="s">
        <v>1435</v>
      </c>
      <c r="H819" s="237">
        <v>3</v>
      </c>
      <c r="I819" s="229">
        <v>45247.517523148097</v>
      </c>
      <c r="J819" s="107">
        <v>9</v>
      </c>
      <c r="K819" s="238">
        <v>63000</v>
      </c>
      <c r="L819" s="107">
        <f>J819+1</f>
        <v>10</v>
      </c>
      <c r="M819" s="36">
        <f>K819*(L819/100)</f>
        <v>6300</v>
      </c>
    </row>
    <row r="820" spans="1:13" x14ac:dyDescent="0.35">
      <c r="A820" s="107">
        <v>1</v>
      </c>
      <c r="B820" s="107">
        <v>880000338</v>
      </c>
      <c r="C820" s="98" t="s">
        <v>14</v>
      </c>
      <c r="D820" s="98" t="s">
        <v>15</v>
      </c>
      <c r="E820" t="s">
        <v>16</v>
      </c>
      <c r="G820" t="s">
        <v>936</v>
      </c>
      <c r="H820" s="107">
        <v>1</v>
      </c>
      <c r="I820" s="229">
        <v>45090.46429398148</v>
      </c>
      <c r="J820" s="107">
        <v>5</v>
      </c>
      <c r="K820" s="159">
        <v>105000</v>
      </c>
      <c r="L820" s="107">
        <f>J820+1</f>
        <v>6</v>
      </c>
      <c r="M820" s="36">
        <f>K820*(L820/100)</f>
        <v>6300</v>
      </c>
    </row>
    <row r="821" spans="1:13" x14ac:dyDescent="0.35">
      <c r="A821" s="107">
        <v>1</v>
      </c>
      <c r="B821" s="237">
        <v>890000356</v>
      </c>
      <c r="C821" s="141" t="s">
        <v>14</v>
      </c>
      <c r="D821" s="141" t="s">
        <v>15</v>
      </c>
      <c r="E821" s="139" t="s">
        <v>1244</v>
      </c>
      <c r="F821" s="139" t="s">
        <v>1248</v>
      </c>
      <c r="G821" s="139" t="s">
        <v>1272</v>
      </c>
      <c r="H821" s="237">
        <v>3</v>
      </c>
      <c r="I821" s="229">
        <v>45225</v>
      </c>
      <c r="J821" s="107">
        <v>10</v>
      </c>
      <c r="K821" s="238">
        <v>157500</v>
      </c>
      <c r="L821" s="107">
        <f>J821+1</f>
        <v>11</v>
      </c>
      <c r="M821" s="36">
        <f>K821*(L821/100)</f>
        <v>17325</v>
      </c>
    </row>
    <row r="822" spans="1:13" x14ac:dyDescent="0.35">
      <c r="A822" s="107">
        <v>1</v>
      </c>
      <c r="B822" s="107">
        <v>880000377</v>
      </c>
      <c r="C822" s="98" t="s">
        <v>14</v>
      </c>
      <c r="D822" s="98" t="s">
        <v>15</v>
      </c>
      <c r="E822" t="s">
        <v>16</v>
      </c>
      <c r="G822" t="s">
        <v>1007</v>
      </c>
      <c r="H822" s="107">
        <v>2</v>
      </c>
      <c r="I822" s="229">
        <v>45114.335810185185</v>
      </c>
      <c r="J822" s="107">
        <v>5</v>
      </c>
      <c r="K822" s="159">
        <v>105000</v>
      </c>
      <c r="L822" s="107">
        <f>J822+1</f>
        <v>6</v>
      </c>
      <c r="M822" s="36">
        <f>K822*(L822/100)</f>
        <v>6300</v>
      </c>
    </row>
    <row r="823" spans="1:13" x14ac:dyDescent="0.35">
      <c r="A823" s="107">
        <v>1</v>
      </c>
      <c r="B823" s="107" t="s">
        <v>377</v>
      </c>
      <c r="C823" s="98" t="s">
        <v>14</v>
      </c>
      <c r="D823" s="98" t="s">
        <v>15</v>
      </c>
      <c r="E823" t="s">
        <v>16</v>
      </c>
      <c r="G823" t="s">
        <v>379</v>
      </c>
      <c r="H823" s="107">
        <v>1</v>
      </c>
      <c r="I823" s="229">
        <v>44903.40121527778</v>
      </c>
      <c r="J823" s="107">
        <v>12</v>
      </c>
      <c r="K823" s="159">
        <v>105000</v>
      </c>
      <c r="L823" s="107">
        <f>J823+1</f>
        <v>13</v>
      </c>
      <c r="M823" s="36">
        <f>K823*(L823/100)</f>
        <v>13650</v>
      </c>
    </row>
    <row r="824" spans="1:13" x14ac:dyDescent="0.35">
      <c r="A824" s="107">
        <v>1</v>
      </c>
      <c r="B824" s="234">
        <v>880000444</v>
      </c>
      <c r="C824" s="235" t="s">
        <v>14</v>
      </c>
      <c r="D824" s="235" t="s">
        <v>188</v>
      </c>
      <c r="E824" s="133" t="s">
        <v>16</v>
      </c>
      <c r="G824" s="133" t="s">
        <v>1126</v>
      </c>
      <c r="H824" s="234">
        <v>2</v>
      </c>
      <c r="I824" s="229">
        <v>45142.404918981498</v>
      </c>
      <c r="J824" s="107">
        <v>12</v>
      </c>
      <c r="K824" s="236">
        <v>105000</v>
      </c>
      <c r="L824" s="107">
        <f>J824+1</f>
        <v>13</v>
      </c>
      <c r="M824" s="36">
        <f>K824*(L824/100)</f>
        <v>13650</v>
      </c>
    </row>
    <row r="825" spans="1:13" x14ac:dyDescent="0.35">
      <c r="A825" s="107">
        <v>1</v>
      </c>
      <c r="B825" s="107">
        <v>880000417</v>
      </c>
      <c r="C825" s="98" t="s">
        <v>14</v>
      </c>
      <c r="D825" s="98" t="s">
        <v>15</v>
      </c>
      <c r="E825" t="s">
        <v>16</v>
      </c>
      <c r="G825" t="s">
        <v>1061</v>
      </c>
      <c r="H825" s="107">
        <v>1</v>
      </c>
      <c r="I825" s="229">
        <v>45133.639270833337</v>
      </c>
      <c r="J825" s="107">
        <v>3</v>
      </c>
      <c r="K825" s="159">
        <v>52500</v>
      </c>
      <c r="L825" s="107">
        <f>J825+1</f>
        <v>4</v>
      </c>
      <c r="M825" s="36">
        <f>K825*(L825/100)</f>
        <v>2100</v>
      </c>
    </row>
    <row r="826" spans="1:13" x14ac:dyDescent="0.35">
      <c r="A826" s="107">
        <v>1</v>
      </c>
      <c r="B826" s="237">
        <v>880000569</v>
      </c>
      <c r="C826" s="141" t="s">
        <v>14</v>
      </c>
      <c r="D826" s="141" t="s">
        <v>15</v>
      </c>
      <c r="E826" s="139" t="s">
        <v>1244</v>
      </c>
      <c r="F826" s="139" t="s">
        <v>1245</v>
      </c>
      <c r="G826" s="139" t="s">
        <v>1257</v>
      </c>
      <c r="H826" s="237">
        <v>2</v>
      </c>
      <c r="I826" s="229">
        <v>45230</v>
      </c>
      <c r="J826" s="107">
        <v>5</v>
      </c>
      <c r="K826" s="238">
        <v>52500</v>
      </c>
      <c r="L826" s="107">
        <f>J826+1</f>
        <v>6</v>
      </c>
      <c r="M826" s="36">
        <f>K826*(L826/100)</f>
        <v>3150</v>
      </c>
    </row>
    <row r="827" spans="1:13" x14ac:dyDescent="0.35">
      <c r="A827" s="107">
        <v>1</v>
      </c>
      <c r="B827" s="107">
        <v>880000862</v>
      </c>
      <c r="C827" s="98" t="s">
        <v>14</v>
      </c>
      <c r="D827" s="98" t="s">
        <v>116</v>
      </c>
      <c r="E827" t="s">
        <v>1250</v>
      </c>
      <c r="F827" t="s">
        <v>1245</v>
      </c>
      <c r="G827" t="s">
        <v>2158</v>
      </c>
      <c r="H827" s="107">
        <v>4</v>
      </c>
      <c r="I827" s="229">
        <v>45399.625937500001</v>
      </c>
      <c r="J827" s="107">
        <v>7</v>
      </c>
      <c r="K827" s="159">
        <v>73500</v>
      </c>
      <c r="L827" s="107">
        <f>J827+1</f>
        <v>8</v>
      </c>
      <c r="M827" s="36">
        <f>K827*(L827/100)</f>
        <v>5880</v>
      </c>
    </row>
    <row r="828" spans="1:13" x14ac:dyDescent="0.35">
      <c r="A828" s="107">
        <v>1</v>
      </c>
      <c r="B828" s="107">
        <v>880001050</v>
      </c>
      <c r="C828" s="98" t="s">
        <v>14</v>
      </c>
      <c r="D828" s="98" t="s">
        <v>188</v>
      </c>
      <c r="E828" t="s">
        <v>1244</v>
      </c>
      <c r="F828" t="s">
        <v>1245</v>
      </c>
      <c r="G828" s="139" t="s">
        <v>2686</v>
      </c>
      <c r="H828" s="107">
        <v>5</v>
      </c>
      <c r="I828" s="229">
        <v>45497.564918981479</v>
      </c>
      <c r="J828" s="107">
        <v>8</v>
      </c>
      <c r="K828" s="159">
        <v>84000</v>
      </c>
      <c r="L828" s="107">
        <f>J828+1</f>
        <v>9</v>
      </c>
      <c r="M828" s="36">
        <f>K828*(L828/100)</f>
        <v>7560</v>
      </c>
    </row>
    <row r="829" spans="1:13" x14ac:dyDescent="0.35">
      <c r="A829" s="107">
        <v>1</v>
      </c>
      <c r="B829" s="237" t="s">
        <v>1693</v>
      </c>
      <c r="C829" s="141" t="s">
        <v>14</v>
      </c>
      <c r="D829" s="141" t="s">
        <v>162</v>
      </c>
      <c r="E829" s="139" t="s">
        <v>1250</v>
      </c>
      <c r="F829" s="139" t="s">
        <v>1248</v>
      </c>
      <c r="G829" s="139" t="s">
        <v>1694</v>
      </c>
      <c r="H829" s="237">
        <v>3</v>
      </c>
      <c r="I829" s="229">
        <v>45318.418784722198</v>
      </c>
      <c r="J829" s="107">
        <v>7</v>
      </c>
      <c r="K829" s="238">
        <v>73500</v>
      </c>
      <c r="L829" s="107">
        <f>J829+1</f>
        <v>8</v>
      </c>
      <c r="M829" s="36">
        <f>K829*(L829/100)</f>
        <v>5880</v>
      </c>
    </row>
    <row r="830" spans="1:13" x14ac:dyDescent="0.35">
      <c r="A830" s="107">
        <v>1</v>
      </c>
      <c r="B830" s="243" t="s">
        <v>4127</v>
      </c>
      <c r="C830" s="244" t="s">
        <v>14</v>
      </c>
      <c r="D830" s="244" t="s">
        <v>204</v>
      </c>
      <c r="E830" s="154" t="s">
        <v>1250</v>
      </c>
      <c r="F830" s="154" t="s">
        <v>1245</v>
      </c>
      <c r="G830" s="154" t="s">
        <v>4128</v>
      </c>
      <c r="H830" s="243">
        <v>6</v>
      </c>
      <c r="I830" s="229">
        <v>45679.680787037039</v>
      </c>
      <c r="J830" s="107">
        <v>6</v>
      </c>
      <c r="K830" s="159">
        <v>60000</v>
      </c>
      <c r="L830" s="107">
        <f>J830+1</f>
        <v>7</v>
      </c>
      <c r="M830" s="36">
        <f>K830*(L830/100)</f>
        <v>4200</v>
      </c>
    </row>
    <row r="831" spans="1:13" x14ac:dyDescent="0.35">
      <c r="A831" s="107">
        <v>1</v>
      </c>
      <c r="B831" s="107" t="s">
        <v>5692</v>
      </c>
      <c r="C831" t="s">
        <v>14</v>
      </c>
      <c r="D831" t="s">
        <v>204</v>
      </c>
      <c r="E831" t="s">
        <v>1250</v>
      </c>
      <c r="F831" t="s">
        <v>1245</v>
      </c>
      <c r="G831" t="s">
        <v>4128</v>
      </c>
      <c r="H831" s="107">
        <v>7</v>
      </c>
      <c r="I831" s="231">
        <v>45854.851064814815</v>
      </c>
      <c r="J831" s="107">
        <v>11</v>
      </c>
      <c r="K831" s="120">
        <v>80000</v>
      </c>
      <c r="L831" s="107">
        <f>J831+1</f>
        <v>12</v>
      </c>
      <c r="M831" s="36">
        <f>K831*(L831/100)</f>
        <v>9600</v>
      </c>
    </row>
    <row r="832" spans="1:13" x14ac:dyDescent="0.35">
      <c r="A832" s="107">
        <v>1</v>
      </c>
      <c r="B832" s="107" t="s">
        <v>4567</v>
      </c>
      <c r="C832" s="98" t="s">
        <v>14</v>
      </c>
      <c r="D832" s="98" t="s">
        <v>15</v>
      </c>
      <c r="E832" t="s">
        <v>1244</v>
      </c>
      <c r="F832" t="s">
        <v>1245</v>
      </c>
      <c r="G832" t="s">
        <v>4568</v>
      </c>
      <c r="H832" s="107">
        <v>1</v>
      </c>
      <c r="I832" s="229">
        <v>45727.674305555556</v>
      </c>
      <c r="J832" s="107">
        <v>5</v>
      </c>
      <c r="K832" s="247">
        <v>30000</v>
      </c>
      <c r="L832" s="107">
        <f>J832+1</f>
        <v>6</v>
      </c>
      <c r="M832" s="36">
        <f>K832*(L832/100)</f>
        <v>1800</v>
      </c>
    </row>
    <row r="833" spans="1:13" x14ac:dyDescent="0.35">
      <c r="A833" s="107">
        <v>1</v>
      </c>
      <c r="B833" s="243" t="s">
        <v>3449</v>
      </c>
      <c r="C833" s="244" t="s">
        <v>14</v>
      </c>
      <c r="D833" s="244" t="s">
        <v>15</v>
      </c>
      <c r="E833" s="154" t="s">
        <v>1244</v>
      </c>
      <c r="F833" s="154" t="s">
        <v>1245</v>
      </c>
      <c r="G833" s="154" t="s">
        <v>3450</v>
      </c>
      <c r="H833" s="243">
        <v>4</v>
      </c>
      <c r="I833" s="229">
        <v>45596.474282407406</v>
      </c>
      <c r="J833" s="107">
        <v>12</v>
      </c>
      <c r="K833" s="159">
        <v>105000</v>
      </c>
      <c r="L833" s="107">
        <f>J833+1</f>
        <v>13</v>
      </c>
      <c r="M833" s="36">
        <f>K833*(L833/100)</f>
        <v>13650</v>
      </c>
    </row>
    <row r="834" spans="1:13" x14ac:dyDescent="0.35">
      <c r="A834" s="107">
        <v>1</v>
      </c>
      <c r="B834" s="107">
        <v>880000208</v>
      </c>
      <c r="C834" s="98" t="s">
        <v>14</v>
      </c>
      <c r="D834" s="98" t="s">
        <v>15</v>
      </c>
      <c r="E834" t="s">
        <v>16</v>
      </c>
      <c r="G834" t="s">
        <v>706</v>
      </c>
      <c r="H834" s="132">
        <v>1</v>
      </c>
      <c r="I834" s="229">
        <v>45016.516967592594</v>
      </c>
      <c r="J834" s="107">
        <v>12</v>
      </c>
      <c r="K834" s="159">
        <v>105000</v>
      </c>
      <c r="L834" s="107">
        <f>J834+1</f>
        <v>13</v>
      </c>
      <c r="M834" s="36">
        <f>K834*(L834/100)</f>
        <v>13650</v>
      </c>
    </row>
    <row r="835" spans="1:13" x14ac:dyDescent="0.35">
      <c r="A835" s="107">
        <v>1</v>
      </c>
      <c r="B835" s="107" t="s">
        <v>2226</v>
      </c>
      <c r="C835" s="98" t="s">
        <v>14</v>
      </c>
      <c r="D835" s="98" t="s">
        <v>15</v>
      </c>
      <c r="E835" t="s">
        <v>1244</v>
      </c>
      <c r="F835" t="s">
        <v>1245</v>
      </c>
      <c r="G835" t="s">
        <v>2227</v>
      </c>
      <c r="H835" s="107">
        <v>3</v>
      </c>
      <c r="I835" s="229">
        <v>45423.400567129633</v>
      </c>
      <c r="J835" s="107">
        <v>12</v>
      </c>
      <c r="K835" s="159">
        <v>105000</v>
      </c>
      <c r="L835" s="107">
        <f>J835+1</f>
        <v>13</v>
      </c>
      <c r="M835" s="36">
        <f>K835*(L835/100)</f>
        <v>13650</v>
      </c>
    </row>
    <row r="836" spans="1:13" x14ac:dyDescent="0.35">
      <c r="A836" s="107">
        <v>1</v>
      </c>
      <c r="B836" s="107" t="s">
        <v>5232</v>
      </c>
      <c r="C836" s="98" t="s">
        <v>14</v>
      </c>
      <c r="D836" s="98" t="s">
        <v>15</v>
      </c>
      <c r="E836" t="s">
        <v>1244</v>
      </c>
      <c r="F836" t="s">
        <v>1245</v>
      </c>
      <c r="G836" t="s">
        <v>5233</v>
      </c>
      <c r="H836" s="107">
        <v>5</v>
      </c>
      <c r="I836" s="229">
        <v>45794.729791666665</v>
      </c>
      <c r="J836" s="107">
        <v>12</v>
      </c>
      <c r="K836" s="159">
        <v>100000</v>
      </c>
      <c r="L836" s="107">
        <f>J836+1</f>
        <v>13</v>
      </c>
      <c r="M836" s="36">
        <f>K836*(L836/100)</f>
        <v>13000</v>
      </c>
    </row>
    <row r="837" spans="1:13" x14ac:dyDescent="0.35">
      <c r="A837" s="107">
        <v>1</v>
      </c>
      <c r="B837" s="237">
        <v>880000560</v>
      </c>
      <c r="C837" s="141" t="s">
        <v>14</v>
      </c>
      <c r="D837" s="141" t="s">
        <v>15</v>
      </c>
      <c r="E837" s="139" t="s">
        <v>1244</v>
      </c>
      <c r="F837" s="139" t="s">
        <v>1245</v>
      </c>
      <c r="G837" s="139" t="s">
        <v>1279</v>
      </c>
      <c r="H837" s="237">
        <v>2</v>
      </c>
      <c r="I837" s="229">
        <v>45230</v>
      </c>
      <c r="J837" s="107">
        <v>12</v>
      </c>
      <c r="K837" s="238">
        <v>105000</v>
      </c>
      <c r="L837" s="107">
        <f>J837+1</f>
        <v>13</v>
      </c>
      <c r="M837" s="36">
        <f>K837*(L837/100)</f>
        <v>13650</v>
      </c>
    </row>
    <row r="838" spans="1:13" x14ac:dyDescent="0.35">
      <c r="A838" s="107">
        <v>1</v>
      </c>
      <c r="B838" s="107">
        <v>890000801</v>
      </c>
      <c r="C838" s="98" t="s">
        <v>14</v>
      </c>
      <c r="D838" s="98" t="s">
        <v>15</v>
      </c>
      <c r="E838" t="s">
        <v>1244</v>
      </c>
      <c r="F838" t="s">
        <v>1245</v>
      </c>
      <c r="G838" t="s">
        <v>2651</v>
      </c>
      <c r="H838" s="107">
        <v>1</v>
      </c>
      <c r="I838" s="229">
        <v>45490.73364583333</v>
      </c>
      <c r="J838" s="107">
        <v>8</v>
      </c>
      <c r="K838" s="159">
        <v>84000</v>
      </c>
      <c r="L838" s="107">
        <f>J838+1</f>
        <v>9</v>
      </c>
      <c r="M838" s="36">
        <f>K838*(L838/100)</f>
        <v>7560</v>
      </c>
    </row>
    <row r="839" spans="1:13" x14ac:dyDescent="0.35">
      <c r="A839" s="107">
        <v>1</v>
      </c>
      <c r="B839" s="107" t="s">
        <v>5695</v>
      </c>
      <c r="C839" t="s">
        <v>14</v>
      </c>
      <c r="D839" t="s">
        <v>15</v>
      </c>
      <c r="E839" t="s">
        <v>1244</v>
      </c>
      <c r="F839" t="s">
        <v>1245</v>
      </c>
      <c r="G839" t="s">
        <v>2651</v>
      </c>
      <c r="H839" s="107">
        <v>3</v>
      </c>
      <c r="I839" s="231">
        <v>45849.777511574073</v>
      </c>
      <c r="J839" s="107">
        <v>12</v>
      </c>
      <c r="K839" s="120">
        <v>90000</v>
      </c>
      <c r="L839" s="107">
        <f>J839+1</f>
        <v>13</v>
      </c>
      <c r="M839" s="36">
        <f>K839*(L839/100)</f>
        <v>11700</v>
      </c>
    </row>
    <row r="840" spans="1:13" x14ac:dyDescent="0.35">
      <c r="A840" s="107">
        <v>1</v>
      </c>
      <c r="B840" s="243" t="s">
        <v>4269</v>
      </c>
      <c r="C840" s="244" t="s">
        <v>14</v>
      </c>
      <c r="D840" s="244" t="s">
        <v>15</v>
      </c>
      <c r="E840" s="154" t="s">
        <v>1244</v>
      </c>
      <c r="F840" s="154" t="s">
        <v>1245</v>
      </c>
      <c r="G840" s="154" t="s">
        <v>4270</v>
      </c>
      <c r="H840" s="243">
        <v>2</v>
      </c>
      <c r="I840" s="229">
        <v>45701.82303240741</v>
      </c>
      <c r="J840" s="107">
        <v>8</v>
      </c>
      <c r="K840" s="159">
        <v>80000</v>
      </c>
      <c r="L840" s="107">
        <f>J840+1</f>
        <v>9</v>
      </c>
      <c r="M840" s="36">
        <f>K840*(L840/100)</f>
        <v>7200</v>
      </c>
    </row>
    <row r="841" spans="1:13" x14ac:dyDescent="0.35">
      <c r="A841" s="107">
        <v>1</v>
      </c>
      <c r="B841" s="107" t="s">
        <v>178</v>
      </c>
      <c r="C841" s="98" t="s">
        <v>14</v>
      </c>
      <c r="D841" s="98" t="s">
        <v>15</v>
      </c>
      <c r="E841" t="s">
        <v>16</v>
      </c>
      <c r="F841" t="s">
        <v>1248</v>
      </c>
      <c r="G841" t="s">
        <v>180</v>
      </c>
      <c r="H841" s="129">
        <v>1</v>
      </c>
      <c r="I841" s="229">
        <v>44886.488437499997</v>
      </c>
      <c r="J841" s="107">
        <v>12</v>
      </c>
      <c r="K841" s="112">
        <v>52500</v>
      </c>
      <c r="L841" s="107">
        <f>J841+1</f>
        <v>13</v>
      </c>
      <c r="M841" s="36">
        <f>K841*(L841/100)</f>
        <v>6825</v>
      </c>
    </row>
    <row r="842" spans="1:13" x14ac:dyDescent="0.35">
      <c r="A842" s="107">
        <v>1</v>
      </c>
      <c r="B842" s="107">
        <v>880000312</v>
      </c>
      <c r="C842" s="98" t="s">
        <v>14</v>
      </c>
      <c r="D842" s="98" t="s">
        <v>15</v>
      </c>
      <c r="E842" t="s">
        <v>16</v>
      </c>
      <c r="G842" t="s">
        <v>902</v>
      </c>
      <c r="H842" s="107">
        <v>2</v>
      </c>
      <c r="I842" s="229">
        <v>45069.459606481483</v>
      </c>
      <c r="J842" s="107">
        <v>6</v>
      </c>
      <c r="K842" s="162">
        <v>52500</v>
      </c>
      <c r="L842" s="107">
        <f>J842+1</f>
        <v>7</v>
      </c>
      <c r="M842" s="36">
        <f>K842*(L842/100)</f>
        <v>3675.0000000000005</v>
      </c>
    </row>
    <row r="843" spans="1:13" x14ac:dyDescent="0.35">
      <c r="A843" s="107">
        <v>1</v>
      </c>
      <c r="B843" s="237" t="s">
        <v>1707</v>
      </c>
      <c r="C843" s="141" t="s">
        <v>14</v>
      </c>
      <c r="D843" s="141" t="s">
        <v>15</v>
      </c>
      <c r="E843" s="139" t="s">
        <v>1244</v>
      </c>
      <c r="F843" s="139" t="s">
        <v>1248</v>
      </c>
      <c r="G843" s="139" t="s">
        <v>180</v>
      </c>
      <c r="H843" s="237">
        <v>3</v>
      </c>
      <c r="I843" s="229">
        <v>45322.401736111096</v>
      </c>
      <c r="J843" s="107">
        <v>6</v>
      </c>
      <c r="K843" s="238">
        <v>52500</v>
      </c>
      <c r="L843" s="107">
        <f>J843+1</f>
        <v>7</v>
      </c>
      <c r="M843" s="36">
        <f>K843*(L843/100)</f>
        <v>3675.0000000000005</v>
      </c>
    </row>
    <row r="844" spans="1:13" x14ac:dyDescent="0.35">
      <c r="A844" s="107">
        <v>1</v>
      </c>
      <c r="B844" s="107" t="s">
        <v>191</v>
      </c>
      <c r="C844" s="98" t="s">
        <v>14</v>
      </c>
      <c r="D844" s="98" t="s">
        <v>15</v>
      </c>
      <c r="E844" t="s">
        <v>16</v>
      </c>
      <c r="F844" s="154" t="s">
        <v>1245</v>
      </c>
      <c r="G844" t="s">
        <v>193</v>
      </c>
      <c r="H844" s="129">
        <v>1</v>
      </c>
      <c r="I844" s="229">
        <v>44895.460138888891</v>
      </c>
      <c r="J844" s="107">
        <v>6</v>
      </c>
      <c r="K844" s="112">
        <v>63000</v>
      </c>
      <c r="L844" s="107">
        <f>J844+1</f>
        <v>7</v>
      </c>
      <c r="M844" s="36">
        <f>K844*(L844/100)</f>
        <v>4410</v>
      </c>
    </row>
    <row r="845" spans="1:13" x14ac:dyDescent="0.35">
      <c r="A845" s="107">
        <v>1</v>
      </c>
      <c r="B845" s="107">
        <v>890000134</v>
      </c>
      <c r="C845" s="98" t="s">
        <v>14</v>
      </c>
      <c r="D845" s="98" t="s">
        <v>15</v>
      </c>
      <c r="E845" t="s">
        <v>16</v>
      </c>
      <c r="F845" s="154" t="s">
        <v>1245</v>
      </c>
      <c r="G845" t="s">
        <v>193</v>
      </c>
      <c r="H845" s="107">
        <v>2</v>
      </c>
      <c r="I845" s="229">
        <v>45022.673981481479</v>
      </c>
      <c r="J845" s="107">
        <v>12</v>
      </c>
      <c r="K845" s="159">
        <v>84000</v>
      </c>
      <c r="L845" s="107">
        <f>J845+1</f>
        <v>13</v>
      </c>
      <c r="M845" s="36">
        <f>K845*(L845/100)</f>
        <v>10920</v>
      </c>
    </row>
    <row r="846" spans="1:13" x14ac:dyDescent="0.35">
      <c r="A846" s="107">
        <v>1</v>
      </c>
      <c r="B846" s="243" t="s">
        <v>2898</v>
      </c>
      <c r="C846" s="244" t="s">
        <v>14</v>
      </c>
      <c r="D846" s="244" t="s">
        <v>169</v>
      </c>
      <c r="E846" s="154" t="s">
        <v>1250</v>
      </c>
      <c r="F846" s="154" t="s">
        <v>1245</v>
      </c>
      <c r="G846" s="154" t="s">
        <v>2899</v>
      </c>
      <c r="H846" s="243">
        <v>2</v>
      </c>
      <c r="I846" s="229">
        <v>45518.624282407407</v>
      </c>
      <c r="J846" s="107">
        <v>9</v>
      </c>
      <c r="K846" s="162">
        <v>94500</v>
      </c>
      <c r="L846" s="107">
        <f>J846+1</f>
        <v>10</v>
      </c>
      <c r="M846" s="36">
        <f>K846*(L846/100)</f>
        <v>9450</v>
      </c>
    </row>
    <row r="847" spans="1:13" x14ac:dyDescent="0.35">
      <c r="A847" s="107">
        <v>1</v>
      </c>
      <c r="B847" s="237" t="s">
        <v>1525</v>
      </c>
      <c r="C847" s="141" t="s">
        <v>14</v>
      </c>
      <c r="D847" s="141" t="s">
        <v>52</v>
      </c>
      <c r="E847" s="139" t="s">
        <v>1250</v>
      </c>
      <c r="F847" s="144" t="s">
        <v>1245</v>
      </c>
      <c r="G847" s="139" t="s">
        <v>1526</v>
      </c>
      <c r="H847" s="237">
        <v>1</v>
      </c>
      <c r="I847" s="229">
        <v>45259.558668981503</v>
      </c>
      <c r="J847" s="107">
        <v>10</v>
      </c>
      <c r="K847" s="238">
        <v>105000</v>
      </c>
      <c r="L847" s="107">
        <f>J847+1</f>
        <v>11</v>
      </c>
      <c r="M847" s="36">
        <f>K847*(L847/100)</f>
        <v>11550</v>
      </c>
    </row>
    <row r="848" spans="1:13" x14ac:dyDescent="0.35">
      <c r="A848" s="107">
        <v>1</v>
      </c>
      <c r="B848" s="107" t="s">
        <v>5698</v>
      </c>
      <c r="C848" t="s">
        <v>14</v>
      </c>
      <c r="D848" t="s">
        <v>15</v>
      </c>
      <c r="E848" t="s">
        <v>1244</v>
      </c>
      <c r="F848" t="s">
        <v>1245</v>
      </c>
      <c r="G848" t="s">
        <v>5699</v>
      </c>
      <c r="H848" s="107">
        <v>3</v>
      </c>
      <c r="I848" s="231">
        <v>45839.563715277778</v>
      </c>
      <c r="J848" s="107">
        <v>12</v>
      </c>
      <c r="K848" s="120">
        <v>120000</v>
      </c>
      <c r="L848" s="107">
        <f>J848+1</f>
        <v>13</v>
      </c>
      <c r="M848" s="36">
        <f>K848*(L848/100)</f>
        <v>15600</v>
      </c>
    </row>
    <row r="849" spans="1:13" x14ac:dyDescent="0.35">
      <c r="A849" s="107">
        <v>1</v>
      </c>
      <c r="B849" s="234">
        <v>880000485</v>
      </c>
      <c r="C849" s="235" t="s">
        <v>14</v>
      </c>
      <c r="D849" s="235" t="s">
        <v>15</v>
      </c>
      <c r="E849" s="133" t="s">
        <v>16</v>
      </c>
      <c r="G849" s="133" t="s">
        <v>1134</v>
      </c>
      <c r="H849" s="234">
        <v>1</v>
      </c>
      <c r="I849" s="229">
        <v>45169.617604166699</v>
      </c>
      <c r="J849" s="107">
        <v>12</v>
      </c>
      <c r="K849" s="236">
        <v>105000</v>
      </c>
      <c r="L849" s="107">
        <f>J849+1</f>
        <v>13</v>
      </c>
      <c r="M849" s="36">
        <f>K849*(L849/100)</f>
        <v>13650</v>
      </c>
    </row>
    <row r="850" spans="1:13" x14ac:dyDescent="0.35">
      <c r="A850" s="107">
        <v>1</v>
      </c>
      <c r="B850" s="107" t="s">
        <v>5868</v>
      </c>
      <c r="C850" t="s">
        <v>14</v>
      </c>
      <c r="D850" t="s">
        <v>15</v>
      </c>
      <c r="E850" t="s">
        <v>5832</v>
      </c>
      <c r="F850" t="s">
        <v>1245</v>
      </c>
      <c r="G850" t="s">
        <v>5869</v>
      </c>
      <c r="H850" s="107">
        <v>3</v>
      </c>
      <c r="I850" s="231">
        <v>45875.782442129632</v>
      </c>
      <c r="J850" s="107">
        <v>12</v>
      </c>
      <c r="K850" s="120">
        <v>80000</v>
      </c>
      <c r="L850" s="107">
        <f>J850*2+2</f>
        <v>26</v>
      </c>
      <c r="M850" s="36">
        <f>K850*(L850/100)</f>
        <v>20800</v>
      </c>
    </row>
    <row r="851" spans="1:13" x14ac:dyDescent="0.35">
      <c r="A851" s="107">
        <v>1</v>
      </c>
      <c r="B851" s="107">
        <v>890000853</v>
      </c>
      <c r="C851" s="98" t="s">
        <v>14</v>
      </c>
      <c r="D851" s="98" t="s">
        <v>15</v>
      </c>
      <c r="E851" t="s">
        <v>1244</v>
      </c>
      <c r="F851" t="s">
        <v>1245</v>
      </c>
      <c r="G851" t="s">
        <v>2741</v>
      </c>
      <c r="H851" s="107">
        <v>2</v>
      </c>
      <c r="I851" s="229">
        <v>45504.729386574072</v>
      </c>
      <c r="J851" s="107">
        <v>10</v>
      </c>
      <c r="K851" s="159">
        <v>57750</v>
      </c>
      <c r="L851" s="107">
        <f>J851+1</f>
        <v>11</v>
      </c>
      <c r="M851" s="36">
        <f>K851*(L851/100)</f>
        <v>6352.5</v>
      </c>
    </row>
    <row r="852" spans="1:13" x14ac:dyDescent="0.35">
      <c r="A852" s="107">
        <v>1</v>
      </c>
      <c r="B852" s="237" t="s">
        <v>1674</v>
      </c>
      <c r="C852" s="141" t="s">
        <v>14</v>
      </c>
      <c r="D852" s="141" t="s">
        <v>15</v>
      </c>
      <c r="E852" s="139" t="s">
        <v>1244</v>
      </c>
      <c r="F852" s="139" t="s">
        <v>1245</v>
      </c>
      <c r="G852" s="139" t="s">
        <v>1675</v>
      </c>
      <c r="H852" s="237">
        <v>1</v>
      </c>
      <c r="I852" s="229">
        <v>45315.4789467593</v>
      </c>
      <c r="J852" s="107">
        <v>10</v>
      </c>
      <c r="K852" s="238">
        <v>52500</v>
      </c>
      <c r="L852" s="107">
        <f>J852+1</f>
        <v>11</v>
      </c>
      <c r="M852" s="36">
        <f>K852*(L852/100)</f>
        <v>5775</v>
      </c>
    </row>
    <row r="853" spans="1:13" x14ac:dyDescent="0.35">
      <c r="A853" s="107">
        <v>1</v>
      </c>
      <c r="B853" s="237">
        <v>880000538</v>
      </c>
      <c r="C853" s="141" t="s">
        <v>14</v>
      </c>
      <c r="D853" s="141" t="s">
        <v>15</v>
      </c>
      <c r="E853" s="139" t="s">
        <v>1244</v>
      </c>
      <c r="F853" s="139" t="s">
        <v>1245</v>
      </c>
      <c r="G853" s="139" t="s">
        <v>1252</v>
      </c>
      <c r="H853" s="237">
        <v>1</v>
      </c>
      <c r="I853" s="229">
        <v>45223</v>
      </c>
      <c r="J853" s="107">
        <v>12</v>
      </c>
      <c r="K853" s="238">
        <v>105000</v>
      </c>
      <c r="L853" s="107">
        <f>J853+1</f>
        <v>13</v>
      </c>
      <c r="M853" s="36">
        <f>K853*(L853/100)</f>
        <v>13650</v>
      </c>
    </row>
    <row r="854" spans="1:13" x14ac:dyDescent="0.35">
      <c r="A854" s="107">
        <v>1</v>
      </c>
      <c r="B854" s="107" t="s">
        <v>4605</v>
      </c>
      <c r="C854" s="98" t="s">
        <v>14</v>
      </c>
      <c r="D854" s="98" t="s">
        <v>52</v>
      </c>
      <c r="E854" s="154" t="s">
        <v>1250</v>
      </c>
      <c r="F854" t="s">
        <v>1245</v>
      </c>
      <c r="G854" t="s">
        <v>4606</v>
      </c>
      <c r="H854" s="107">
        <v>1</v>
      </c>
      <c r="I854" s="229">
        <v>45730.752835648149</v>
      </c>
      <c r="J854" s="107">
        <v>8</v>
      </c>
      <c r="K854" s="247">
        <v>100000</v>
      </c>
      <c r="L854" s="107">
        <f>J854+1</f>
        <v>9</v>
      </c>
      <c r="M854" s="36">
        <f>K854*(L854/100)</f>
        <v>9000</v>
      </c>
    </row>
    <row r="855" spans="1:13" x14ac:dyDescent="0.35">
      <c r="A855" s="107">
        <v>1</v>
      </c>
      <c r="B855" s="107">
        <v>880000436</v>
      </c>
      <c r="C855" s="98" t="s">
        <v>14</v>
      </c>
      <c r="D855" s="98" t="s">
        <v>15</v>
      </c>
      <c r="E855" t="s">
        <v>16</v>
      </c>
      <c r="G855" t="s">
        <v>1083</v>
      </c>
      <c r="H855" s="107">
        <v>3</v>
      </c>
      <c r="I855" s="229">
        <v>45138.617569444446</v>
      </c>
      <c r="J855" s="107">
        <v>8</v>
      </c>
      <c r="K855" s="159">
        <v>105000</v>
      </c>
      <c r="L855" s="107">
        <f>J855+1</f>
        <v>9</v>
      </c>
      <c r="M855" s="36">
        <f>K855*(L855/100)</f>
        <v>9450</v>
      </c>
    </row>
    <row r="856" spans="1:13" x14ac:dyDescent="0.35">
      <c r="A856" s="107">
        <v>1</v>
      </c>
      <c r="B856" s="107" t="s">
        <v>184</v>
      </c>
      <c r="C856" s="98" t="s">
        <v>14</v>
      </c>
      <c r="D856" s="98" t="s">
        <v>15</v>
      </c>
      <c r="E856" t="s">
        <v>16</v>
      </c>
      <c r="F856" s="154" t="s">
        <v>1245</v>
      </c>
      <c r="G856" t="s">
        <v>186</v>
      </c>
      <c r="H856" s="129">
        <v>1</v>
      </c>
      <c r="I856" s="229">
        <v>44889.506261574075</v>
      </c>
      <c r="J856" s="107">
        <v>8</v>
      </c>
      <c r="K856" s="112">
        <v>84000</v>
      </c>
      <c r="L856" s="107">
        <f>J856+1</f>
        <v>9</v>
      </c>
      <c r="M856" s="36">
        <f>K856*(L856/100)</f>
        <v>7560</v>
      </c>
    </row>
    <row r="857" spans="1:13" x14ac:dyDescent="0.35">
      <c r="A857" s="107">
        <v>1</v>
      </c>
      <c r="B857" s="107">
        <v>880000206</v>
      </c>
      <c r="C857" s="98" t="s">
        <v>14</v>
      </c>
      <c r="D857" s="98" t="s">
        <v>52</v>
      </c>
      <c r="E857" s="131" t="s">
        <v>53</v>
      </c>
      <c r="G857" t="s">
        <v>186</v>
      </c>
      <c r="H857" s="132">
        <v>2</v>
      </c>
      <c r="I857" s="229">
        <v>45015.564988425926</v>
      </c>
      <c r="J857" s="107">
        <v>8</v>
      </c>
      <c r="K857" s="159">
        <v>105000</v>
      </c>
      <c r="L857" s="107">
        <f>J857+1</f>
        <v>9</v>
      </c>
      <c r="M857" s="36">
        <f>K857*(L857/100)</f>
        <v>9450</v>
      </c>
    </row>
    <row r="858" spans="1:13" x14ac:dyDescent="0.35">
      <c r="A858" s="107">
        <v>1</v>
      </c>
      <c r="B858" s="107" t="s">
        <v>1834</v>
      </c>
      <c r="C858" s="98" t="s">
        <v>14</v>
      </c>
      <c r="D858" s="98" t="s">
        <v>15</v>
      </c>
      <c r="E858" t="s">
        <v>1244</v>
      </c>
      <c r="F858" t="s">
        <v>1245</v>
      </c>
      <c r="G858" t="s">
        <v>1835</v>
      </c>
      <c r="H858" s="107">
        <v>4</v>
      </c>
      <c r="I858" s="229">
        <v>45327.70890046296</v>
      </c>
      <c r="J858" s="107">
        <v>10</v>
      </c>
      <c r="K858" s="159">
        <v>105000</v>
      </c>
      <c r="L858" s="107">
        <f>J858+1</f>
        <v>11</v>
      </c>
      <c r="M858" s="36">
        <f>K858*(L858/100)</f>
        <v>11550</v>
      </c>
    </row>
    <row r="859" spans="1:13" x14ac:dyDescent="0.35">
      <c r="A859" s="107">
        <v>1</v>
      </c>
      <c r="B859" s="107">
        <v>880000304</v>
      </c>
      <c r="C859" s="98" t="s">
        <v>14</v>
      </c>
      <c r="D859" s="98" t="s">
        <v>15</v>
      </c>
      <c r="E859" t="s">
        <v>16</v>
      </c>
      <c r="G859" t="s">
        <v>919</v>
      </c>
      <c r="H859" s="107">
        <v>2</v>
      </c>
      <c r="I859" s="229">
        <v>45064.537303240744</v>
      </c>
      <c r="J859" s="107">
        <v>12</v>
      </c>
      <c r="K859" s="162">
        <v>105000</v>
      </c>
      <c r="L859" s="107">
        <f>J859+1</f>
        <v>13</v>
      </c>
      <c r="M859" s="36">
        <f>K859*(L859/100)</f>
        <v>13650</v>
      </c>
    </row>
    <row r="860" spans="1:13" x14ac:dyDescent="0.35">
      <c r="A860" s="107">
        <v>1</v>
      </c>
      <c r="B860" s="237" t="s">
        <v>1388</v>
      </c>
      <c r="C860" s="141" t="s">
        <v>14</v>
      </c>
      <c r="D860" s="141" t="s">
        <v>15</v>
      </c>
      <c r="E860" s="139" t="s">
        <v>1244</v>
      </c>
      <c r="F860" s="144" t="s">
        <v>1248</v>
      </c>
      <c r="G860" s="139" t="s">
        <v>919</v>
      </c>
      <c r="H860" s="237">
        <v>3</v>
      </c>
      <c r="I860" s="229">
        <v>45239.619085648097</v>
      </c>
      <c r="J860" s="107">
        <v>12</v>
      </c>
      <c r="K860" s="238">
        <v>105000</v>
      </c>
      <c r="L860" s="107">
        <f>J860+1</f>
        <v>13</v>
      </c>
      <c r="M860" s="36">
        <f>K860*(L860/100)</f>
        <v>13650</v>
      </c>
    </row>
    <row r="861" spans="1:13" x14ac:dyDescent="0.35">
      <c r="A861" s="107">
        <v>1</v>
      </c>
      <c r="B861" s="107" t="s">
        <v>2215</v>
      </c>
      <c r="C861" s="98" t="s">
        <v>14</v>
      </c>
      <c r="D861" s="98" t="s">
        <v>188</v>
      </c>
      <c r="E861" t="s">
        <v>1244</v>
      </c>
      <c r="F861" t="s">
        <v>1248</v>
      </c>
      <c r="G861" t="s">
        <v>919</v>
      </c>
      <c r="H861" s="107">
        <v>4</v>
      </c>
      <c r="I861" s="229">
        <v>45421.541828703703</v>
      </c>
      <c r="J861" s="107">
        <v>12</v>
      </c>
      <c r="K861" s="159">
        <v>105000</v>
      </c>
      <c r="L861" s="107">
        <f>J861+1</f>
        <v>13</v>
      </c>
      <c r="M861" s="36">
        <f>K861*(L861/100)</f>
        <v>13650</v>
      </c>
    </row>
    <row r="862" spans="1:13" x14ac:dyDescent="0.35">
      <c r="A862" s="107">
        <v>1</v>
      </c>
      <c r="B862" s="243" t="s">
        <v>4341</v>
      </c>
      <c r="C862" s="244" t="s">
        <v>14</v>
      </c>
      <c r="D862" s="244" t="s">
        <v>15</v>
      </c>
      <c r="E862" s="154" t="s">
        <v>1244</v>
      </c>
      <c r="F862" s="154" t="s">
        <v>1248</v>
      </c>
      <c r="G862" t="s">
        <v>4342</v>
      </c>
      <c r="H862" s="243">
        <v>4</v>
      </c>
      <c r="I862" s="229">
        <v>45708.574386574073</v>
      </c>
      <c r="J862" s="107">
        <v>10</v>
      </c>
      <c r="K862" s="159">
        <v>80000</v>
      </c>
      <c r="L862" s="107">
        <f>J862+1</f>
        <v>11</v>
      </c>
      <c r="M862" s="36">
        <f>K862*(L862/100)</f>
        <v>8800</v>
      </c>
    </row>
    <row r="863" spans="1:13" x14ac:dyDescent="0.35">
      <c r="A863" s="107">
        <v>1</v>
      </c>
      <c r="B863" s="107" t="s">
        <v>404</v>
      </c>
      <c r="C863" s="98" t="s">
        <v>14</v>
      </c>
      <c r="D863" s="98" t="s">
        <v>188</v>
      </c>
      <c r="E863" t="s">
        <v>16</v>
      </c>
      <c r="G863" t="s">
        <v>406</v>
      </c>
      <c r="H863" s="107">
        <v>1</v>
      </c>
      <c r="I863" s="229">
        <v>44897.441724537035</v>
      </c>
      <c r="J863" s="107">
        <v>12</v>
      </c>
      <c r="K863" s="159">
        <v>105000</v>
      </c>
      <c r="L863" s="107">
        <f>J863+1</f>
        <v>13</v>
      </c>
      <c r="M863" s="36">
        <f>K863*(L863/100)</f>
        <v>13650</v>
      </c>
    </row>
    <row r="864" spans="1:13" x14ac:dyDescent="0.35">
      <c r="A864" s="107">
        <v>1</v>
      </c>
      <c r="B864" s="237" t="s">
        <v>1557</v>
      </c>
      <c r="C864" s="141" t="s">
        <v>14</v>
      </c>
      <c r="D864" s="141" t="s">
        <v>15</v>
      </c>
      <c r="E864" s="139" t="s">
        <v>1244</v>
      </c>
      <c r="F864" s="139" t="s">
        <v>1245</v>
      </c>
      <c r="G864" s="139" t="s">
        <v>1558</v>
      </c>
      <c r="H864" s="237">
        <v>3</v>
      </c>
      <c r="I864" s="229">
        <v>45267.471539351798</v>
      </c>
      <c r="J864" s="107">
        <v>12</v>
      </c>
      <c r="K864" s="238">
        <v>89250</v>
      </c>
      <c r="L864" s="107">
        <f>J864+1</f>
        <v>13</v>
      </c>
      <c r="M864" s="36">
        <f>K864*(L864/100)</f>
        <v>11602.5</v>
      </c>
    </row>
    <row r="865" spans="1:13" x14ac:dyDescent="0.35">
      <c r="A865" s="107">
        <v>1</v>
      </c>
      <c r="B865" s="107">
        <v>880000347</v>
      </c>
      <c r="C865" s="98" t="s">
        <v>14</v>
      </c>
      <c r="D865" s="98" t="s">
        <v>15</v>
      </c>
      <c r="E865" t="s">
        <v>16</v>
      </c>
      <c r="G865" t="s">
        <v>979</v>
      </c>
      <c r="H865" s="107">
        <v>2</v>
      </c>
      <c r="I865" s="229">
        <v>45098.450277777774</v>
      </c>
      <c r="J865" s="107">
        <v>12</v>
      </c>
      <c r="K865" s="159">
        <v>89250</v>
      </c>
      <c r="L865" s="107">
        <f>J865+1</f>
        <v>13</v>
      </c>
      <c r="M865" s="36">
        <f>K865*(L865/100)</f>
        <v>11602.5</v>
      </c>
    </row>
    <row r="866" spans="1:13" x14ac:dyDescent="0.35">
      <c r="A866" s="107">
        <v>1</v>
      </c>
      <c r="B866" s="107">
        <v>880000119</v>
      </c>
      <c r="C866" s="98" t="s">
        <v>14</v>
      </c>
      <c r="D866" s="98" t="s">
        <v>52</v>
      </c>
      <c r="E866" t="s">
        <v>53</v>
      </c>
      <c r="G866" t="s">
        <v>451</v>
      </c>
      <c r="H866" s="129">
        <v>1</v>
      </c>
      <c r="I866" s="229">
        <v>44944.573854166665</v>
      </c>
      <c r="J866" s="107">
        <v>12</v>
      </c>
      <c r="K866" s="159">
        <v>84000</v>
      </c>
      <c r="L866" s="107">
        <f>J866+1</f>
        <v>13</v>
      </c>
      <c r="M866" s="36">
        <f>K866*(L866/100)</f>
        <v>10920</v>
      </c>
    </row>
    <row r="867" spans="1:13" x14ac:dyDescent="0.35">
      <c r="A867" s="107">
        <v>1</v>
      </c>
      <c r="B867" s="107" t="s">
        <v>2281</v>
      </c>
      <c r="C867" s="98" t="s">
        <v>14</v>
      </c>
      <c r="D867" s="98" t="s">
        <v>15</v>
      </c>
      <c r="E867" t="s">
        <v>1244</v>
      </c>
      <c r="F867" t="s">
        <v>1245</v>
      </c>
      <c r="G867" t="s">
        <v>2282</v>
      </c>
      <c r="H867" s="107">
        <v>4</v>
      </c>
      <c r="I867" s="229">
        <v>45436.688923611109</v>
      </c>
      <c r="J867" s="107">
        <v>12</v>
      </c>
      <c r="K867" s="159">
        <v>89250</v>
      </c>
      <c r="L867" s="107">
        <f>J867+1</f>
        <v>13</v>
      </c>
      <c r="M867" s="36">
        <f>K867*(L867/100)</f>
        <v>11602.5</v>
      </c>
    </row>
    <row r="868" spans="1:13" x14ac:dyDescent="0.35">
      <c r="A868" s="107">
        <v>1</v>
      </c>
      <c r="B868" s="243" t="s">
        <v>4366</v>
      </c>
      <c r="C868" s="244" t="s">
        <v>14</v>
      </c>
      <c r="D868" s="244" t="s">
        <v>15</v>
      </c>
      <c r="E868" s="154" t="s">
        <v>1244</v>
      </c>
      <c r="F868" s="154" t="s">
        <v>1245</v>
      </c>
      <c r="G868" s="154" t="s">
        <v>2282</v>
      </c>
      <c r="H868" s="243">
        <v>5</v>
      </c>
      <c r="I868" s="229">
        <v>45716.766898148147</v>
      </c>
      <c r="J868" s="107">
        <v>9</v>
      </c>
      <c r="K868" s="159">
        <v>60000</v>
      </c>
      <c r="L868" s="107">
        <f>J868+1</f>
        <v>10</v>
      </c>
      <c r="M868" s="36">
        <f>K868*(L868/100)</f>
        <v>6000</v>
      </c>
    </row>
    <row r="869" spans="1:13" x14ac:dyDescent="0.35">
      <c r="A869" s="107">
        <v>1</v>
      </c>
      <c r="B869" s="107" t="s">
        <v>5963</v>
      </c>
      <c r="C869" t="s">
        <v>14</v>
      </c>
      <c r="D869" t="s">
        <v>15</v>
      </c>
      <c r="E869" t="s">
        <v>5832</v>
      </c>
      <c r="F869" t="s">
        <v>1245</v>
      </c>
      <c r="G869" t="s">
        <v>5964</v>
      </c>
      <c r="H869" s="107">
        <v>6</v>
      </c>
      <c r="I869" s="231">
        <v>45885.574317129627</v>
      </c>
      <c r="J869" s="107">
        <v>9</v>
      </c>
      <c r="K869" s="120">
        <v>60000</v>
      </c>
      <c r="L869" s="107">
        <f>J869*2+2</f>
        <v>20</v>
      </c>
      <c r="M869" s="36">
        <f>K869*(L869/100)</f>
        <v>12000</v>
      </c>
    </row>
    <row r="870" spans="1:13" x14ac:dyDescent="0.35">
      <c r="A870" s="107">
        <v>1</v>
      </c>
      <c r="B870" s="107" t="s">
        <v>330</v>
      </c>
      <c r="C870" s="98" t="s">
        <v>14</v>
      </c>
      <c r="D870" s="98" t="s">
        <v>15</v>
      </c>
      <c r="E870" t="s">
        <v>16</v>
      </c>
      <c r="G870" t="s">
        <v>332</v>
      </c>
      <c r="H870" s="107">
        <v>1</v>
      </c>
      <c r="I870" s="229">
        <v>44911.343611111108</v>
      </c>
      <c r="J870" s="107">
        <v>10</v>
      </c>
      <c r="K870" s="159">
        <v>126000</v>
      </c>
      <c r="L870" s="107">
        <f>J870+1</f>
        <v>11</v>
      </c>
      <c r="M870" s="36">
        <f>K870*(L870/100)</f>
        <v>13860</v>
      </c>
    </row>
    <row r="871" spans="1:13" x14ac:dyDescent="0.35">
      <c r="A871" s="107">
        <v>1</v>
      </c>
      <c r="B871" s="107">
        <v>890000155</v>
      </c>
      <c r="C871" s="98" t="s">
        <v>14</v>
      </c>
      <c r="D871" s="98" t="s">
        <v>15</v>
      </c>
      <c r="E871" t="s">
        <v>16</v>
      </c>
      <c r="G871" t="s">
        <v>332</v>
      </c>
      <c r="H871" s="107">
        <v>2</v>
      </c>
      <c r="I871" s="229">
        <v>45042.418865740743</v>
      </c>
      <c r="J871" s="107">
        <v>8</v>
      </c>
      <c r="K871" s="159">
        <v>126000</v>
      </c>
      <c r="L871" s="107">
        <f>J871+1</f>
        <v>9</v>
      </c>
      <c r="M871" s="36">
        <f>K871*(L871/100)</f>
        <v>11340</v>
      </c>
    </row>
    <row r="872" spans="1:13" x14ac:dyDescent="0.35">
      <c r="A872" s="107">
        <v>1</v>
      </c>
      <c r="B872" s="107">
        <v>880001062</v>
      </c>
      <c r="C872" s="98" t="s">
        <v>14</v>
      </c>
      <c r="D872" s="98" t="s">
        <v>15</v>
      </c>
      <c r="E872" t="s">
        <v>1244</v>
      </c>
      <c r="F872" t="s">
        <v>1245</v>
      </c>
      <c r="G872" t="s">
        <v>332</v>
      </c>
      <c r="H872" s="107">
        <v>4</v>
      </c>
      <c r="I872" s="229">
        <v>45499.650740740741</v>
      </c>
      <c r="J872" s="107">
        <v>10</v>
      </c>
      <c r="K872" s="159">
        <v>105000</v>
      </c>
      <c r="L872" s="107">
        <f>J872+1</f>
        <v>11</v>
      </c>
      <c r="M872" s="36">
        <f>K872*(L872/100)</f>
        <v>11550</v>
      </c>
    </row>
    <row r="873" spans="1:13" x14ac:dyDescent="0.35">
      <c r="A873" s="107">
        <v>1</v>
      </c>
      <c r="B873" s="237">
        <v>890000371</v>
      </c>
      <c r="C873" s="141" t="s">
        <v>14</v>
      </c>
      <c r="D873" s="141" t="s">
        <v>15</v>
      </c>
      <c r="E873" s="139" t="s">
        <v>1244</v>
      </c>
      <c r="F873" s="139" t="s">
        <v>1245</v>
      </c>
      <c r="G873" s="139" t="s">
        <v>1281</v>
      </c>
      <c r="H873" s="237">
        <v>3</v>
      </c>
      <c r="I873" s="229">
        <v>45230.5640740741</v>
      </c>
      <c r="J873" s="107">
        <v>9</v>
      </c>
      <c r="K873" s="238">
        <v>126000</v>
      </c>
      <c r="L873" s="107">
        <f>J873+1</f>
        <v>10</v>
      </c>
      <c r="M873" s="36">
        <f>K873*(L873/100)</f>
        <v>12600</v>
      </c>
    </row>
    <row r="874" spans="1:13" x14ac:dyDescent="0.35">
      <c r="A874" s="107">
        <v>1</v>
      </c>
      <c r="B874" s="107">
        <v>880000425</v>
      </c>
      <c r="C874" s="98" t="s">
        <v>14</v>
      </c>
      <c r="D874" s="98" t="s">
        <v>52</v>
      </c>
      <c r="E874" t="s">
        <v>53</v>
      </c>
      <c r="G874" t="s">
        <v>1069</v>
      </c>
      <c r="H874" s="107">
        <v>2</v>
      </c>
      <c r="I874" s="229">
        <v>45135.441331018519</v>
      </c>
      <c r="J874" s="107">
        <v>8</v>
      </c>
      <c r="K874" s="159">
        <v>105000</v>
      </c>
      <c r="L874" s="107">
        <f>J874+1</f>
        <v>9</v>
      </c>
      <c r="M874" s="36">
        <f>K874*(L874/100)</f>
        <v>9450</v>
      </c>
    </row>
    <row r="875" spans="1:13" x14ac:dyDescent="0.35">
      <c r="A875" s="107">
        <v>1</v>
      </c>
      <c r="B875" s="237" t="s">
        <v>1639</v>
      </c>
      <c r="C875" s="141" t="s">
        <v>14</v>
      </c>
      <c r="D875" s="141" t="s">
        <v>52</v>
      </c>
      <c r="E875" s="139" t="s">
        <v>1250</v>
      </c>
      <c r="F875" s="139" t="s">
        <v>1245</v>
      </c>
      <c r="G875" s="139" t="s">
        <v>1640</v>
      </c>
      <c r="H875" s="237">
        <v>3</v>
      </c>
      <c r="I875" s="229">
        <v>45306.451666666697</v>
      </c>
      <c r="J875" s="107">
        <v>8</v>
      </c>
      <c r="K875" s="238">
        <v>105000</v>
      </c>
      <c r="L875" s="107">
        <f>J875+1</f>
        <v>9</v>
      </c>
      <c r="M875" s="36">
        <f>K875*(L875/100)</f>
        <v>9450</v>
      </c>
    </row>
    <row r="876" spans="1:13" x14ac:dyDescent="0.35">
      <c r="A876" s="107">
        <v>1</v>
      </c>
      <c r="B876" s="107" t="s">
        <v>2357</v>
      </c>
      <c r="C876" s="98" t="s">
        <v>14</v>
      </c>
      <c r="D876" s="98" t="s">
        <v>52</v>
      </c>
      <c r="E876" t="s">
        <v>1250</v>
      </c>
      <c r="F876" t="s">
        <v>1245</v>
      </c>
      <c r="G876" t="s">
        <v>2358</v>
      </c>
      <c r="H876" s="107">
        <v>4</v>
      </c>
      <c r="I876" s="229">
        <v>45448.646504629629</v>
      </c>
      <c r="J876" s="107">
        <v>8</v>
      </c>
      <c r="K876" s="159">
        <v>105000</v>
      </c>
      <c r="L876" s="107">
        <f>J876+1</f>
        <v>9</v>
      </c>
      <c r="M876" s="36">
        <f>K876*(L876/100)</f>
        <v>9450</v>
      </c>
    </row>
    <row r="877" spans="1:13" x14ac:dyDescent="0.35">
      <c r="A877" s="107">
        <v>1</v>
      </c>
      <c r="B877" s="243" t="s">
        <v>3364</v>
      </c>
      <c r="C877" s="244" t="s">
        <v>14</v>
      </c>
      <c r="D877" s="244" t="s">
        <v>381</v>
      </c>
      <c r="E877" s="154" t="s">
        <v>1244</v>
      </c>
      <c r="F877" s="154" t="s">
        <v>1245</v>
      </c>
      <c r="G877" s="154" t="s">
        <v>2358</v>
      </c>
      <c r="H877" s="243">
        <v>5</v>
      </c>
      <c r="I877" s="229">
        <v>45591.693657407406</v>
      </c>
      <c r="J877" s="107">
        <v>8</v>
      </c>
      <c r="K877" s="159">
        <v>105000</v>
      </c>
      <c r="L877" s="107">
        <f>J877+1</f>
        <v>9</v>
      </c>
      <c r="M877" s="36">
        <f>K877*(L877/100)</f>
        <v>9450</v>
      </c>
    </row>
    <row r="878" spans="1:13" x14ac:dyDescent="0.35">
      <c r="A878" s="107">
        <v>1</v>
      </c>
      <c r="B878" s="107" t="s">
        <v>5491</v>
      </c>
      <c r="C878" t="s">
        <v>14</v>
      </c>
      <c r="D878" t="s">
        <v>188</v>
      </c>
      <c r="E878" t="s">
        <v>1244</v>
      </c>
      <c r="F878" t="s">
        <v>1245</v>
      </c>
      <c r="G878" t="s">
        <v>5492</v>
      </c>
      <c r="H878" s="107">
        <v>6</v>
      </c>
      <c r="I878" s="231">
        <v>45818.717141203706</v>
      </c>
      <c r="J878" s="107">
        <v>8</v>
      </c>
      <c r="K878" s="120">
        <v>100000</v>
      </c>
      <c r="L878" s="107">
        <f>J878+1</f>
        <v>9</v>
      </c>
      <c r="M878" s="36">
        <f>K878*(L878/100)</f>
        <v>9000</v>
      </c>
    </row>
    <row r="879" spans="1:13" x14ac:dyDescent="0.35">
      <c r="A879" s="107">
        <v>1</v>
      </c>
      <c r="B879" s="107">
        <v>880000188</v>
      </c>
      <c r="C879" s="98" t="s">
        <v>14</v>
      </c>
      <c r="D879" s="98" t="s">
        <v>52</v>
      </c>
      <c r="E879" s="131" t="s">
        <v>53</v>
      </c>
      <c r="G879" t="s">
        <v>716</v>
      </c>
      <c r="H879" s="132">
        <v>1</v>
      </c>
      <c r="I879" s="229">
        <v>45007.56145833333</v>
      </c>
      <c r="J879" s="107">
        <v>8</v>
      </c>
      <c r="K879" s="159">
        <v>105000</v>
      </c>
      <c r="L879" s="107">
        <f>J879+1</f>
        <v>9</v>
      </c>
      <c r="M879" s="36">
        <f>K879*(L879/100)</f>
        <v>9450</v>
      </c>
    </row>
    <row r="880" spans="1:13" x14ac:dyDescent="0.35">
      <c r="A880" s="107">
        <v>1</v>
      </c>
      <c r="B880" s="107">
        <v>890000128</v>
      </c>
      <c r="C880" s="98" t="s">
        <v>14</v>
      </c>
      <c r="D880" s="98" t="s">
        <v>381</v>
      </c>
      <c r="E880" t="s">
        <v>16</v>
      </c>
      <c r="G880" t="s">
        <v>772</v>
      </c>
      <c r="H880" s="107">
        <v>1</v>
      </c>
      <c r="I880" s="229">
        <v>45020.550497685188</v>
      </c>
      <c r="J880" s="107">
        <v>9</v>
      </c>
      <c r="K880" s="159">
        <v>210000</v>
      </c>
      <c r="L880" s="107">
        <f>J880+1</f>
        <v>10</v>
      </c>
      <c r="M880" s="36">
        <f>K880*(L880/100)</f>
        <v>21000</v>
      </c>
    </row>
    <row r="881" spans="1:13" x14ac:dyDescent="0.35">
      <c r="A881" s="107">
        <v>1</v>
      </c>
      <c r="B881" s="243" t="s">
        <v>4246</v>
      </c>
      <c r="C881" s="244" t="s">
        <v>14</v>
      </c>
      <c r="D881" s="244" t="s">
        <v>52</v>
      </c>
      <c r="E881" s="154" t="s">
        <v>1250</v>
      </c>
      <c r="F881" s="154" t="s">
        <v>1245</v>
      </c>
      <c r="G881" s="154" t="s">
        <v>4247</v>
      </c>
      <c r="H881" s="243">
        <v>1</v>
      </c>
      <c r="I881" s="229">
        <v>45709.683067129627</v>
      </c>
      <c r="J881" s="107">
        <v>6</v>
      </c>
      <c r="K881" s="159">
        <v>50000</v>
      </c>
      <c r="L881" s="107">
        <f>J881+1</f>
        <v>7</v>
      </c>
      <c r="M881" s="36">
        <f>K881*(L881/100)</f>
        <v>3500.0000000000005</v>
      </c>
    </row>
    <row r="882" spans="1:13" x14ac:dyDescent="0.35">
      <c r="A882" s="107">
        <v>1</v>
      </c>
      <c r="B882" s="107">
        <v>880000321</v>
      </c>
      <c r="C882" s="98" t="s">
        <v>14</v>
      </c>
      <c r="D882" s="98" t="s">
        <v>381</v>
      </c>
      <c r="E882" t="s">
        <v>16</v>
      </c>
      <c r="G882" t="s">
        <v>896</v>
      </c>
      <c r="H882" s="107">
        <v>1</v>
      </c>
      <c r="I882" s="229">
        <v>45073.435393518521</v>
      </c>
      <c r="J882" s="107">
        <v>6</v>
      </c>
      <c r="K882" s="162">
        <v>52500</v>
      </c>
      <c r="L882" s="107">
        <f>J882+1</f>
        <v>7</v>
      </c>
      <c r="M882" s="36">
        <f>K882*(L882/100)</f>
        <v>3675.0000000000005</v>
      </c>
    </row>
    <row r="883" spans="1:13" x14ac:dyDescent="0.35">
      <c r="A883" s="107">
        <v>1</v>
      </c>
      <c r="B883" s="237" t="s">
        <v>1486</v>
      </c>
      <c r="C883" s="141" t="s">
        <v>14</v>
      </c>
      <c r="D883" s="141" t="s">
        <v>15</v>
      </c>
      <c r="E883" s="139" t="s">
        <v>1244</v>
      </c>
      <c r="F883" s="144" t="s">
        <v>1245</v>
      </c>
      <c r="G883" s="139" t="s">
        <v>896</v>
      </c>
      <c r="H883" s="237">
        <v>2</v>
      </c>
      <c r="I883" s="229">
        <v>45253.617835648103</v>
      </c>
      <c r="J883" s="107">
        <v>8</v>
      </c>
      <c r="K883" s="238">
        <v>52500</v>
      </c>
      <c r="L883" s="107">
        <f>J883+1</f>
        <v>9</v>
      </c>
      <c r="M883" s="36">
        <f>K883*(L883/100)</f>
        <v>4725</v>
      </c>
    </row>
    <row r="884" spans="1:13" x14ac:dyDescent="0.35">
      <c r="A884" s="107">
        <v>1</v>
      </c>
      <c r="B884" s="107" t="s">
        <v>2301</v>
      </c>
      <c r="C884" s="98" t="s">
        <v>14</v>
      </c>
      <c r="D884" s="98" t="s">
        <v>52</v>
      </c>
      <c r="E884" t="s">
        <v>1250</v>
      </c>
      <c r="F884" t="s">
        <v>1245</v>
      </c>
      <c r="G884" t="s">
        <v>2302</v>
      </c>
      <c r="H884" s="107">
        <v>2</v>
      </c>
      <c r="I884" s="229">
        <v>45441.655995370369</v>
      </c>
      <c r="J884" s="107">
        <v>6</v>
      </c>
      <c r="K884" s="159">
        <v>84000</v>
      </c>
      <c r="L884" s="107">
        <f>J884+1</f>
        <v>7</v>
      </c>
      <c r="M884" s="36">
        <f>K884*(L884/100)</f>
        <v>5880.0000000000009</v>
      </c>
    </row>
    <row r="885" spans="1:13" x14ac:dyDescent="0.35">
      <c r="A885" s="107">
        <v>1</v>
      </c>
      <c r="B885" s="243" t="s">
        <v>4092</v>
      </c>
      <c r="C885" s="244" t="s">
        <v>14</v>
      </c>
      <c r="D885" s="244" t="s">
        <v>381</v>
      </c>
      <c r="E885" s="154" t="s">
        <v>1244</v>
      </c>
      <c r="F885" s="154" t="s">
        <v>1245</v>
      </c>
      <c r="G885" t="s">
        <v>4093</v>
      </c>
      <c r="H885" s="243">
        <v>4</v>
      </c>
      <c r="I885" s="229">
        <v>45670.662407407406</v>
      </c>
      <c r="J885" s="107">
        <v>6</v>
      </c>
      <c r="K885" s="159">
        <v>50000</v>
      </c>
      <c r="L885" s="107">
        <f>J885+1</f>
        <v>7</v>
      </c>
      <c r="M885" s="36">
        <f>K885*(L885/100)</f>
        <v>3500.0000000000005</v>
      </c>
    </row>
    <row r="886" spans="1:13" x14ac:dyDescent="0.35">
      <c r="A886" s="107">
        <v>1</v>
      </c>
      <c r="B886" s="107">
        <v>880000388</v>
      </c>
      <c r="C886" s="98" t="s">
        <v>14</v>
      </c>
      <c r="D886" s="98" t="s">
        <v>15</v>
      </c>
      <c r="E886" t="s">
        <v>16</v>
      </c>
      <c r="G886" t="s">
        <v>1019</v>
      </c>
      <c r="H886" s="107">
        <v>1</v>
      </c>
      <c r="I886" s="229">
        <v>45119.532847222225</v>
      </c>
      <c r="J886" s="107">
        <v>4</v>
      </c>
      <c r="K886" s="159">
        <v>52500</v>
      </c>
      <c r="L886" s="107">
        <f>J886+1</f>
        <v>5</v>
      </c>
      <c r="M886" s="36">
        <f>K886*(L886/100)</f>
        <v>2625</v>
      </c>
    </row>
    <row r="887" spans="1:13" x14ac:dyDescent="0.35">
      <c r="A887" s="107">
        <v>1</v>
      </c>
      <c r="B887" s="237" t="s">
        <v>1412</v>
      </c>
      <c r="C887" s="141" t="s">
        <v>14</v>
      </c>
      <c r="D887" s="141" t="s">
        <v>15</v>
      </c>
      <c r="E887" s="139" t="s">
        <v>1244</v>
      </c>
      <c r="F887" s="144" t="s">
        <v>1245</v>
      </c>
      <c r="G887" s="139" t="s">
        <v>1413</v>
      </c>
      <c r="H887" s="237">
        <v>2</v>
      </c>
      <c r="I887" s="229">
        <v>45241.569722222201</v>
      </c>
      <c r="J887" s="107">
        <v>6</v>
      </c>
      <c r="K887" s="238">
        <v>73500</v>
      </c>
      <c r="L887" s="107">
        <f>J887+1</f>
        <v>7</v>
      </c>
      <c r="M887" s="36">
        <f>K887*(L887/100)</f>
        <v>5145.0000000000009</v>
      </c>
    </row>
    <row r="888" spans="1:13" x14ac:dyDescent="0.35">
      <c r="A888" s="107">
        <v>1</v>
      </c>
      <c r="B888" s="107" t="s">
        <v>4536</v>
      </c>
      <c r="C888" s="98" t="s">
        <v>14</v>
      </c>
      <c r="D888" s="98" t="s">
        <v>15</v>
      </c>
      <c r="E888" t="s">
        <v>1244</v>
      </c>
      <c r="F888" t="s">
        <v>1245</v>
      </c>
      <c r="G888" t="s">
        <v>4537</v>
      </c>
      <c r="H888" s="107">
        <v>3</v>
      </c>
      <c r="I888" s="229">
        <v>45722.464733796296</v>
      </c>
      <c r="J888" s="107">
        <v>8</v>
      </c>
      <c r="K888" s="247">
        <v>100000</v>
      </c>
      <c r="L888" s="107">
        <f>J888+1</f>
        <v>9</v>
      </c>
      <c r="M888" s="36">
        <f>K888*(L888/100)</f>
        <v>9000</v>
      </c>
    </row>
    <row r="889" spans="1:13" x14ac:dyDescent="0.35">
      <c r="A889" s="107">
        <v>1</v>
      </c>
      <c r="B889" s="107" t="s">
        <v>5704</v>
      </c>
      <c r="C889" t="s">
        <v>14</v>
      </c>
      <c r="D889" t="s">
        <v>15</v>
      </c>
      <c r="E889" t="s">
        <v>1244</v>
      </c>
      <c r="F889" t="s">
        <v>1245</v>
      </c>
      <c r="G889" t="s">
        <v>4537</v>
      </c>
      <c r="H889" s="107">
        <v>4</v>
      </c>
      <c r="I889" s="231">
        <v>45847.83148148148</v>
      </c>
      <c r="J889" s="107">
        <v>8</v>
      </c>
      <c r="K889" s="120">
        <v>100000</v>
      </c>
      <c r="L889" s="107">
        <f>J889+1</f>
        <v>9</v>
      </c>
      <c r="M889" s="36">
        <f>K889*(L889/100)</f>
        <v>9000</v>
      </c>
    </row>
    <row r="890" spans="1:13" x14ac:dyDescent="0.35">
      <c r="A890" s="107">
        <v>1</v>
      </c>
      <c r="B890" s="107" t="s">
        <v>1805</v>
      </c>
      <c r="C890" s="98" t="s">
        <v>14</v>
      </c>
      <c r="D890" s="98" t="s">
        <v>52</v>
      </c>
      <c r="E890" t="s">
        <v>1250</v>
      </c>
      <c r="F890" t="s">
        <v>1245</v>
      </c>
      <c r="G890" t="s">
        <v>1806</v>
      </c>
      <c r="H890" s="107">
        <v>1</v>
      </c>
      <c r="I890" s="229">
        <v>45345.49596064815</v>
      </c>
      <c r="J890" s="107">
        <v>7</v>
      </c>
      <c r="K890" s="159">
        <v>73500</v>
      </c>
      <c r="L890" s="107">
        <f>J890+1</f>
        <v>8</v>
      </c>
      <c r="M890" s="36">
        <f>K890*(L890/100)</f>
        <v>5880</v>
      </c>
    </row>
    <row r="891" spans="1:13" x14ac:dyDescent="0.35">
      <c r="A891" s="107">
        <v>1</v>
      </c>
      <c r="B891" s="243" t="s">
        <v>3793</v>
      </c>
      <c r="C891" s="244" t="s">
        <v>14</v>
      </c>
      <c r="D891" s="244" t="s">
        <v>106</v>
      </c>
      <c r="E891" s="154" t="s">
        <v>1244</v>
      </c>
      <c r="F891" s="154" t="s">
        <v>1245</v>
      </c>
      <c r="G891" s="154" t="s">
        <v>3794</v>
      </c>
      <c r="H891" s="243">
        <v>2</v>
      </c>
      <c r="I891" s="229">
        <v>45623.657905092594</v>
      </c>
      <c r="J891" s="107">
        <v>8</v>
      </c>
      <c r="K891" s="159">
        <v>105000</v>
      </c>
      <c r="L891" s="107">
        <f>J891+1</f>
        <v>9</v>
      </c>
      <c r="M891" s="36">
        <f>K891*(L891/100)</f>
        <v>9450</v>
      </c>
    </row>
    <row r="892" spans="1:13" x14ac:dyDescent="0.35">
      <c r="A892" s="107">
        <v>1</v>
      </c>
      <c r="B892" s="107" t="s">
        <v>4714</v>
      </c>
      <c r="C892" s="98" t="s">
        <v>14</v>
      </c>
      <c r="D892" s="98" t="s">
        <v>15</v>
      </c>
      <c r="E892" t="s">
        <v>1244</v>
      </c>
      <c r="F892" t="s">
        <v>1245</v>
      </c>
      <c r="G892" t="s">
        <v>4715</v>
      </c>
      <c r="H892" s="107">
        <v>5</v>
      </c>
      <c r="I892" s="229">
        <v>45744.693831018521</v>
      </c>
      <c r="J892" s="107">
        <v>12</v>
      </c>
      <c r="K892" s="247">
        <v>100000</v>
      </c>
      <c r="L892" s="107">
        <f>J892+1</f>
        <v>13</v>
      </c>
      <c r="M892" s="36">
        <f>K892*(L892/100)</f>
        <v>13000</v>
      </c>
    </row>
    <row r="893" spans="1:13" x14ac:dyDescent="0.35">
      <c r="A893" s="107">
        <v>1</v>
      </c>
      <c r="B893" s="107">
        <v>880000128</v>
      </c>
      <c r="C893" s="98" t="s">
        <v>14</v>
      </c>
      <c r="D893" s="98" t="s">
        <v>204</v>
      </c>
      <c r="E893" t="s">
        <v>53</v>
      </c>
      <c r="G893" t="s">
        <v>409</v>
      </c>
      <c r="H893" s="129">
        <v>1</v>
      </c>
      <c r="I893" s="229">
        <v>44956.449421296296</v>
      </c>
      <c r="J893" s="107">
        <v>12</v>
      </c>
      <c r="K893" s="159">
        <v>105000</v>
      </c>
      <c r="L893" s="107">
        <f>J893+1</f>
        <v>13</v>
      </c>
      <c r="M893" s="36">
        <f>K893*(L893/100)</f>
        <v>13650</v>
      </c>
    </row>
    <row r="894" spans="1:13" x14ac:dyDescent="0.35">
      <c r="A894" s="107">
        <v>1</v>
      </c>
      <c r="B894" s="107" t="s">
        <v>2369</v>
      </c>
      <c r="C894" s="98" t="s">
        <v>14</v>
      </c>
      <c r="D894" s="98" t="s">
        <v>411</v>
      </c>
      <c r="E894" t="s">
        <v>1244</v>
      </c>
      <c r="F894" t="s">
        <v>1248</v>
      </c>
      <c r="G894" t="s">
        <v>2370</v>
      </c>
      <c r="H894" s="107">
        <v>1</v>
      </c>
      <c r="I894" s="229">
        <v>45449.759745370371</v>
      </c>
      <c r="J894" s="107">
        <v>6</v>
      </c>
      <c r="K894" s="159">
        <v>105000</v>
      </c>
      <c r="L894" s="107">
        <f>J894+1</f>
        <v>7</v>
      </c>
      <c r="M894" s="36">
        <f>K894*(L894/100)</f>
        <v>7350.0000000000009</v>
      </c>
    </row>
    <row r="895" spans="1:13" x14ac:dyDescent="0.35">
      <c r="A895" s="107">
        <v>1</v>
      </c>
      <c r="B895" s="243" t="s">
        <v>3941</v>
      </c>
      <c r="C895" s="244" t="s">
        <v>14</v>
      </c>
      <c r="D895" s="244" t="s">
        <v>15</v>
      </c>
      <c r="E895" s="154" t="s">
        <v>1244</v>
      </c>
      <c r="F895" s="154" t="s">
        <v>1245</v>
      </c>
      <c r="G895" s="154" t="s">
        <v>3942</v>
      </c>
      <c r="H895" s="243">
        <v>1</v>
      </c>
      <c r="I895" s="229">
        <v>45637.551064814812</v>
      </c>
      <c r="J895" s="107">
        <v>5</v>
      </c>
      <c r="K895" s="159">
        <v>105000</v>
      </c>
      <c r="L895" s="107">
        <f>J895+1</f>
        <v>6</v>
      </c>
      <c r="M895" s="36">
        <f>K895*(L895/100)</f>
        <v>6300</v>
      </c>
    </row>
    <row r="896" spans="1:13" x14ac:dyDescent="0.35">
      <c r="A896" s="107">
        <v>1</v>
      </c>
      <c r="B896" s="107">
        <v>880000399</v>
      </c>
      <c r="C896" s="98" t="s">
        <v>14</v>
      </c>
      <c r="D896" s="98" t="s">
        <v>52</v>
      </c>
      <c r="E896" t="s">
        <v>53</v>
      </c>
      <c r="G896" t="s">
        <v>1029</v>
      </c>
      <c r="H896" s="107">
        <v>2</v>
      </c>
      <c r="I896" s="229">
        <v>45124.427557870367</v>
      </c>
      <c r="J896" s="107">
        <v>12</v>
      </c>
      <c r="K896" s="159">
        <v>105000</v>
      </c>
      <c r="L896" s="107">
        <f>J896+1</f>
        <v>13</v>
      </c>
      <c r="M896" s="36">
        <f>K896*(L896/100)</f>
        <v>13650</v>
      </c>
    </row>
    <row r="897" spans="1:13" x14ac:dyDescent="0.35">
      <c r="A897" s="107">
        <v>1</v>
      </c>
      <c r="B897" s="237" t="s">
        <v>1633</v>
      </c>
      <c r="C897" s="141" t="s">
        <v>14</v>
      </c>
      <c r="D897" s="141" t="s">
        <v>15</v>
      </c>
      <c r="E897" s="139" t="s">
        <v>1244</v>
      </c>
      <c r="F897" s="139" t="s">
        <v>1245</v>
      </c>
      <c r="G897" s="139" t="s">
        <v>1634</v>
      </c>
      <c r="H897" s="237">
        <v>3</v>
      </c>
      <c r="I897" s="229">
        <v>45303.434212963002</v>
      </c>
      <c r="J897" s="107">
        <v>12</v>
      </c>
      <c r="K897" s="238">
        <v>105000</v>
      </c>
      <c r="L897" s="107">
        <f>J897+1</f>
        <v>13</v>
      </c>
      <c r="M897" s="36">
        <f>K897*(L897/100)</f>
        <v>13650</v>
      </c>
    </row>
    <row r="898" spans="1:13" x14ac:dyDescent="0.35">
      <c r="A898" s="107">
        <v>1</v>
      </c>
      <c r="B898" s="107">
        <v>880001001</v>
      </c>
      <c r="C898" s="98" t="s">
        <v>14</v>
      </c>
      <c r="D898" s="98" t="s">
        <v>15</v>
      </c>
      <c r="E898" t="s">
        <v>1244</v>
      </c>
      <c r="F898" t="s">
        <v>1245</v>
      </c>
      <c r="G898" t="s">
        <v>2592</v>
      </c>
      <c r="H898" s="107">
        <v>4</v>
      </c>
      <c r="I898" s="229">
        <v>45477</v>
      </c>
      <c r="J898" s="107">
        <v>12</v>
      </c>
      <c r="K898" s="159">
        <v>105000</v>
      </c>
      <c r="L898" s="107">
        <f>J898+1</f>
        <v>13</v>
      </c>
      <c r="M898" s="36">
        <f>K898*(L898/100)</f>
        <v>13650</v>
      </c>
    </row>
    <row r="899" spans="1:13" x14ac:dyDescent="0.35">
      <c r="A899" s="107">
        <v>1</v>
      </c>
      <c r="B899" s="107">
        <v>890000235</v>
      </c>
      <c r="C899" s="98" t="s">
        <v>14</v>
      </c>
      <c r="D899" s="98" t="s">
        <v>188</v>
      </c>
      <c r="E899" t="s">
        <v>16</v>
      </c>
      <c r="G899" t="s">
        <v>1015</v>
      </c>
      <c r="H899" s="107">
        <v>2</v>
      </c>
      <c r="I899" s="229">
        <v>45118.661377314813</v>
      </c>
      <c r="J899" s="107">
        <v>9</v>
      </c>
      <c r="K899" s="159">
        <v>105000</v>
      </c>
      <c r="L899" s="107">
        <f>J899+1</f>
        <v>10</v>
      </c>
      <c r="M899" s="36">
        <f>K899*(L899/100)</f>
        <v>10500</v>
      </c>
    </row>
    <row r="900" spans="1:13" x14ac:dyDescent="0.35">
      <c r="A900" s="107">
        <v>1</v>
      </c>
      <c r="B900" s="243" t="s">
        <v>3509</v>
      </c>
      <c r="C900" s="244" t="s">
        <v>14</v>
      </c>
      <c r="D900" s="244" t="s">
        <v>15</v>
      </c>
      <c r="E900" s="154" t="s">
        <v>1244</v>
      </c>
      <c r="F900" s="154" t="s">
        <v>1248</v>
      </c>
      <c r="G900" s="377" t="s">
        <v>3510</v>
      </c>
      <c r="H900" s="243">
        <v>4</v>
      </c>
      <c r="I900" s="229">
        <v>45602.560844907406</v>
      </c>
      <c r="J900" s="107">
        <v>9</v>
      </c>
      <c r="K900" s="159">
        <v>105000</v>
      </c>
      <c r="L900" s="107">
        <f>J900+1</f>
        <v>10</v>
      </c>
      <c r="M900" s="36">
        <f>K900*(L900/100)</f>
        <v>10500</v>
      </c>
    </row>
    <row r="901" spans="1:13" x14ac:dyDescent="0.35">
      <c r="A901" s="107">
        <v>1</v>
      </c>
      <c r="B901" s="107" t="s">
        <v>5236</v>
      </c>
      <c r="C901" s="98" t="s">
        <v>14</v>
      </c>
      <c r="D901" s="98" t="s">
        <v>15</v>
      </c>
      <c r="E901" t="s">
        <v>1244</v>
      </c>
      <c r="F901" t="s">
        <v>1248</v>
      </c>
      <c r="G901" s="378" t="s">
        <v>5237</v>
      </c>
      <c r="H901" s="107">
        <v>5</v>
      </c>
      <c r="I901" s="229">
        <v>45797.773356481484</v>
      </c>
      <c r="J901" s="107">
        <v>9</v>
      </c>
      <c r="K901" s="159">
        <v>120000</v>
      </c>
      <c r="L901" s="107">
        <f>J901+1</f>
        <v>10</v>
      </c>
      <c r="M901" s="36">
        <f>K901*(L901/100)</f>
        <v>12000</v>
      </c>
    </row>
    <row r="902" spans="1:13" x14ac:dyDescent="0.35">
      <c r="A902" s="107">
        <v>1</v>
      </c>
      <c r="B902" s="107">
        <v>890000171</v>
      </c>
      <c r="C902" s="98" t="s">
        <v>14</v>
      </c>
      <c r="D902" s="98" t="s">
        <v>188</v>
      </c>
      <c r="E902" t="s">
        <v>16</v>
      </c>
      <c r="G902" t="s">
        <v>879</v>
      </c>
      <c r="H902" s="107">
        <v>1</v>
      </c>
      <c r="I902" s="229">
        <v>45061.437581018516</v>
      </c>
      <c r="J902" s="107">
        <v>9</v>
      </c>
      <c r="K902" s="162">
        <v>105000</v>
      </c>
      <c r="L902" s="107">
        <f>J902+1</f>
        <v>10</v>
      </c>
      <c r="M902" s="36">
        <f>K902*(L902/100)</f>
        <v>10500</v>
      </c>
    </row>
    <row r="903" spans="1:13" x14ac:dyDescent="0.35">
      <c r="A903" s="107">
        <v>1</v>
      </c>
      <c r="B903" s="107" t="s">
        <v>2352</v>
      </c>
      <c r="C903" s="98" t="s">
        <v>14</v>
      </c>
      <c r="D903" s="98" t="s">
        <v>188</v>
      </c>
      <c r="E903" t="s">
        <v>1244</v>
      </c>
      <c r="F903" t="s">
        <v>1248</v>
      </c>
      <c r="G903" t="s">
        <v>879</v>
      </c>
      <c r="H903" s="107">
        <v>3</v>
      </c>
      <c r="I903" s="229">
        <v>45447.642962962964</v>
      </c>
      <c r="J903" s="107">
        <v>5</v>
      </c>
      <c r="K903" s="159">
        <v>84000</v>
      </c>
      <c r="L903" s="107">
        <f>J903+1</f>
        <v>6</v>
      </c>
      <c r="M903" s="36">
        <f>K903*(L903/100)</f>
        <v>5040</v>
      </c>
    </row>
    <row r="904" spans="1:13" x14ac:dyDescent="0.35">
      <c r="A904" s="107">
        <v>1</v>
      </c>
      <c r="B904" s="243" t="s">
        <v>3340</v>
      </c>
      <c r="C904" s="244" t="s">
        <v>14</v>
      </c>
      <c r="D904" s="244" t="s">
        <v>15</v>
      </c>
      <c r="E904" s="154" t="s">
        <v>1244</v>
      </c>
      <c r="F904" s="154" t="s">
        <v>1245</v>
      </c>
      <c r="G904" s="154" t="s">
        <v>3341</v>
      </c>
      <c r="H904" s="243">
        <v>1</v>
      </c>
      <c r="I904" s="229">
        <v>45590.814444444448</v>
      </c>
      <c r="J904" s="107">
        <v>12</v>
      </c>
      <c r="K904" s="159">
        <v>210000</v>
      </c>
      <c r="L904" s="107">
        <f>J904+1</f>
        <v>13</v>
      </c>
      <c r="M904" s="36">
        <f>K904*(L904/100)</f>
        <v>27300</v>
      </c>
    </row>
    <row r="905" spans="1:13" x14ac:dyDescent="0.35">
      <c r="A905" s="107">
        <v>1</v>
      </c>
      <c r="B905" s="107">
        <v>880001002</v>
      </c>
      <c r="C905" s="98" t="s">
        <v>14</v>
      </c>
      <c r="D905" s="98" t="s">
        <v>15</v>
      </c>
      <c r="E905" t="s">
        <v>1244</v>
      </c>
      <c r="F905" t="s">
        <v>1245</v>
      </c>
      <c r="G905" s="139" t="s">
        <v>11757</v>
      </c>
      <c r="H905" s="107">
        <v>2</v>
      </c>
      <c r="I905" s="229">
        <v>45478.484479166669</v>
      </c>
      <c r="J905" s="107">
        <v>12</v>
      </c>
      <c r="K905" s="159">
        <v>315000</v>
      </c>
      <c r="L905" s="107">
        <f>J905+1</f>
        <v>13</v>
      </c>
      <c r="M905" s="36">
        <f>K905*(L905/100)</f>
        <v>40950</v>
      </c>
    </row>
    <row r="906" spans="1:13" x14ac:dyDescent="0.35">
      <c r="A906" s="107">
        <v>1</v>
      </c>
      <c r="B906" s="243" t="s">
        <v>3754</v>
      </c>
      <c r="C906" s="244" t="s">
        <v>14</v>
      </c>
      <c r="D906" s="244" t="s">
        <v>188</v>
      </c>
      <c r="E906" s="154" t="s">
        <v>1244</v>
      </c>
      <c r="F906" s="154" t="s">
        <v>1245</v>
      </c>
      <c r="G906" s="139" t="s">
        <v>11757</v>
      </c>
      <c r="H906" s="243">
        <v>3</v>
      </c>
      <c r="I906" s="229">
        <v>45618.703634259262</v>
      </c>
      <c r="J906" s="107">
        <v>12</v>
      </c>
      <c r="K906" s="159">
        <v>315000</v>
      </c>
      <c r="L906" s="107">
        <f>J906+1</f>
        <v>13</v>
      </c>
      <c r="M906" s="36">
        <f>K906*(L906/100)</f>
        <v>40950</v>
      </c>
    </row>
    <row r="907" spans="1:13" x14ac:dyDescent="0.35">
      <c r="A907" s="107">
        <v>1</v>
      </c>
      <c r="B907" s="237" t="s">
        <v>1668</v>
      </c>
      <c r="C907" s="141" t="s">
        <v>14</v>
      </c>
      <c r="D907" s="141" t="s">
        <v>15</v>
      </c>
      <c r="E907" s="139" t="s">
        <v>1244</v>
      </c>
      <c r="F907" s="139" t="s">
        <v>1245</v>
      </c>
      <c r="G907" s="139" t="s">
        <v>11757</v>
      </c>
      <c r="H907" s="237">
        <v>1</v>
      </c>
      <c r="I907" s="229">
        <v>45314.465127314797</v>
      </c>
      <c r="J907" s="107">
        <v>12</v>
      </c>
      <c r="K907" s="238">
        <v>241500</v>
      </c>
      <c r="L907" s="107">
        <f>J907+1</f>
        <v>13</v>
      </c>
      <c r="M907" s="36">
        <f>K907*(L907/100)</f>
        <v>31395</v>
      </c>
    </row>
    <row r="908" spans="1:13" x14ac:dyDescent="0.35">
      <c r="A908" s="107">
        <v>1</v>
      </c>
      <c r="B908" s="107" t="s">
        <v>5202</v>
      </c>
      <c r="C908" s="98" t="s">
        <v>14</v>
      </c>
      <c r="D908" s="98" t="s">
        <v>188</v>
      </c>
      <c r="E908" t="s">
        <v>1244</v>
      </c>
      <c r="F908" t="s">
        <v>1245</v>
      </c>
      <c r="G908" s="139" t="s">
        <v>11757</v>
      </c>
      <c r="H908" s="107">
        <v>4</v>
      </c>
      <c r="I908" s="229">
        <v>45806.730439814812</v>
      </c>
      <c r="J908" s="107">
        <v>12</v>
      </c>
      <c r="K908" s="159">
        <v>300000</v>
      </c>
      <c r="L908" s="107">
        <f>J908+1</f>
        <v>13</v>
      </c>
      <c r="M908" s="36">
        <f>K908*(L908/100)</f>
        <v>39000</v>
      </c>
    </row>
    <row r="909" spans="1:13" x14ac:dyDescent="0.35">
      <c r="A909" s="107">
        <v>1</v>
      </c>
      <c r="B909" s="107" t="s">
        <v>2498</v>
      </c>
      <c r="C909" s="98" t="s">
        <v>14</v>
      </c>
      <c r="D909" s="98" t="s">
        <v>986</v>
      </c>
      <c r="E909" t="s">
        <v>1244</v>
      </c>
      <c r="F909" t="s">
        <v>1248</v>
      </c>
      <c r="G909" t="s">
        <v>2499</v>
      </c>
      <c r="H909" s="107">
        <v>2</v>
      </c>
      <c r="I909" s="229">
        <v>45464.761990740742</v>
      </c>
      <c r="J909" s="107">
        <v>12</v>
      </c>
      <c r="K909" s="159">
        <v>157500</v>
      </c>
      <c r="L909" s="107">
        <f>J909+1</f>
        <v>13</v>
      </c>
      <c r="M909" s="36">
        <f>K909*(L909/100)</f>
        <v>20475</v>
      </c>
    </row>
    <row r="910" spans="1:13" x14ac:dyDescent="0.35">
      <c r="A910" s="107">
        <v>1</v>
      </c>
      <c r="B910" s="243" t="s">
        <v>4659</v>
      </c>
      <c r="C910" s="244" t="s">
        <v>14</v>
      </c>
      <c r="D910" s="244" t="s">
        <v>411</v>
      </c>
      <c r="E910" s="154" t="s">
        <v>1244</v>
      </c>
      <c r="F910" s="154" t="s">
        <v>1248</v>
      </c>
      <c r="G910" s="154" t="s">
        <v>2499</v>
      </c>
      <c r="H910" s="243">
        <v>3</v>
      </c>
      <c r="I910" s="229">
        <v>45737.71166666667</v>
      </c>
      <c r="J910" s="107">
        <v>12</v>
      </c>
      <c r="K910" s="247">
        <v>150000</v>
      </c>
      <c r="L910" s="107">
        <f>J910+1</f>
        <v>13</v>
      </c>
      <c r="M910" s="36">
        <f>K910*(L910/100)</f>
        <v>19500</v>
      </c>
    </row>
    <row r="911" spans="1:13" x14ac:dyDescent="0.35">
      <c r="A911" s="107">
        <v>1</v>
      </c>
      <c r="B911" s="237" t="s">
        <v>1416</v>
      </c>
      <c r="C911" s="141" t="s">
        <v>14</v>
      </c>
      <c r="D911" s="141" t="s">
        <v>15</v>
      </c>
      <c r="E911" s="139" t="s">
        <v>1244</v>
      </c>
      <c r="F911" s="144" t="s">
        <v>1248</v>
      </c>
      <c r="G911" s="139" t="s">
        <v>11771</v>
      </c>
      <c r="H911" s="237">
        <v>1</v>
      </c>
      <c r="I911" s="229">
        <v>45244.599247685197</v>
      </c>
      <c r="J911" s="107">
        <v>9</v>
      </c>
      <c r="K911" s="238">
        <v>105000</v>
      </c>
      <c r="L911" s="107">
        <f>J911+1</f>
        <v>10</v>
      </c>
      <c r="M911" s="36">
        <f>K911*(L911/100)</f>
        <v>10500</v>
      </c>
    </row>
    <row r="912" spans="1:13" x14ac:dyDescent="0.35">
      <c r="A912" s="107">
        <v>1</v>
      </c>
      <c r="B912" s="107" t="s">
        <v>4718</v>
      </c>
      <c r="C912" s="98" t="s">
        <v>14</v>
      </c>
      <c r="D912" s="98" t="s">
        <v>15</v>
      </c>
      <c r="E912" t="s">
        <v>1244</v>
      </c>
      <c r="F912" t="s">
        <v>1245</v>
      </c>
      <c r="G912" t="s">
        <v>4719</v>
      </c>
      <c r="H912" s="107">
        <v>1</v>
      </c>
      <c r="I912" s="229">
        <v>45745.560856481483</v>
      </c>
      <c r="J912" s="107">
        <v>12</v>
      </c>
      <c r="K912" s="247">
        <v>120000</v>
      </c>
      <c r="L912" s="107">
        <f>J912+1</f>
        <v>13</v>
      </c>
      <c r="M912" s="36">
        <f>K912*(L912/100)</f>
        <v>15600</v>
      </c>
    </row>
    <row r="913" spans="1:13" x14ac:dyDescent="0.35">
      <c r="A913" s="107">
        <v>1</v>
      </c>
      <c r="B913" s="107" t="s">
        <v>380</v>
      </c>
      <c r="C913" s="98" t="s">
        <v>14</v>
      </c>
      <c r="D913" s="98" t="s">
        <v>381</v>
      </c>
      <c r="E913" t="s">
        <v>16</v>
      </c>
      <c r="G913" t="s">
        <v>383</v>
      </c>
      <c r="H913" s="107">
        <v>1</v>
      </c>
      <c r="I913" s="229">
        <v>44902.497557870367</v>
      </c>
      <c r="J913" s="107">
        <v>12</v>
      </c>
      <c r="K913" s="159">
        <v>168000</v>
      </c>
      <c r="L913" s="107">
        <f>J913+1</f>
        <v>13</v>
      </c>
      <c r="M913" s="36">
        <f>K913*(L913/100)</f>
        <v>21840</v>
      </c>
    </row>
    <row r="914" spans="1:13" x14ac:dyDescent="0.35">
      <c r="A914" s="107">
        <v>1</v>
      </c>
      <c r="B914" s="237" t="s">
        <v>1484</v>
      </c>
      <c r="C914" s="141" t="s">
        <v>14</v>
      </c>
      <c r="D914" s="141" t="s">
        <v>15</v>
      </c>
      <c r="E914" s="139" t="s">
        <v>1244</v>
      </c>
      <c r="F914" s="144" t="s">
        <v>1248</v>
      </c>
      <c r="G914" s="139" t="s">
        <v>1485</v>
      </c>
      <c r="H914" s="237">
        <v>2</v>
      </c>
      <c r="I914" s="229">
        <v>45253.509259259299</v>
      </c>
      <c r="J914" s="107">
        <v>12</v>
      </c>
      <c r="K914" s="238">
        <v>168000</v>
      </c>
      <c r="L914" s="107">
        <f>J914+1</f>
        <v>13</v>
      </c>
      <c r="M914" s="36">
        <f>K914*(L914/100)</f>
        <v>21840</v>
      </c>
    </row>
    <row r="915" spans="1:13" x14ac:dyDescent="0.35">
      <c r="A915" s="107">
        <v>1</v>
      </c>
      <c r="B915" s="107">
        <v>880001078</v>
      </c>
      <c r="C915" s="98" t="s">
        <v>14</v>
      </c>
      <c r="D915" s="98" t="s">
        <v>15</v>
      </c>
      <c r="E915" t="s">
        <v>1244</v>
      </c>
      <c r="F915" t="s">
        <v>1248</v>
      </c>
      <c r="G915" t="s">
        <v>2734</v>
      </c>
      <c r="H915" s="107">
        <v>3</v>
      </c>
      <c r="I915" s="229">
        <v>45504.521064814813</v>
      </c>
      <c r="J915" s="107">
        <v>12</v>
      </c>
      <c r="K915" s="159">
        <v>210000</v>
      </c>
      <c r="L915" s="107">
        <f>J915+1</f>
        <v>13</v>
      </c>
      <c r="M915" s="36">
        <f>K915*(L915/100)</f>
        <v>27300</v>
      </c>
    </row>
    <row r="916" spans="1:13" x14ac:dyDescent="0.35">
      <c r="A916" s="107">
        <v>1</v>
      </c>
      <c r="B916" s="243" t="s">
        <v>3854</v>
      </c>
      <c r="C916" s="244" t="s">
        <v>14</v>
      </c>
      <c r="D916" s="244" t="s">
        <v>381</v>
      </c>
      <c r="E916" s="154" t="s">
        <v>1244</v>
      </c>
      <c r="F916" s="154" t="s">
        <v>1248</v>
      </c>
      <c r="G916" s="154" t="s">
        <v>2734</v>
      </c>
      <c r="H916" s="243">
        <v>4</v>
      </c>
      <c r="I916" s="229">
        <v>45625.765717592592</v>
      </c>
      <c r="J916" s="107">
        <v>12</v>
      </c>
      <c r="K916" s="159">
        <v>315000</v>
      </c>
      <c r="L916" s="107">
        <f>J916+1</f>
        <v>13</v>
      </c>
      <c r="M916" s="36">
        <f>K916*(L916/100)</f>
        <v>40950</v>
      </c>
    </row>
    <row r="917" spans="1:13" x14ac:dyDescent="0.35">
      <c r="A917" s="107">
        <v>1</v>
      </c>
      <c r="B917" s="107" t="s">
        <v>5979</v>
      </c>
      <c r="C917" t="s">
        <v>14</v>
      </c>
      <c r="D917" t="s">
        <v>15</v>
      </c>
      <c r="E917" t="s">
        <v>5832</v>
      </c>
      <c r="F917" t="s">
        <v>1245</v>
      </c>
      <c r="G917" t="s">
        <v>5980</v>
      </c>
      <c r="H917" s="107">
        <v>4</v>
      </c>
      <c r="I917" s="231">
        <v>45890.78292824074</v>
      </c>
      <c r="J917" s="107">
        <v>12</v>
      </c>
      <c r="K917" s="120">
        <v>115000</v>
      </c>
      <c r="L917" s="107">
        <f>J917*2+2</f>
        <v>26</v>
      </c>
      <c r="M917" s="36">
        <f>K917*(L917/100)</f>
        <v>29900</v>
      </c>
    </row>
    <row r="918" spans="1:13" x14ac:dyDescent="0.35">
      <c r="A918" s="107">
        <v>1</v>
      </c>
      <c r="B918" s="107" t="s">
        <v>2016</v>
      </c>
      <c r="C918" s="98" t="s">
        <v>14</v>
      </c>
      <c r="D918" s="98" t="s">
        <v>15</v>
      </c>
      <c r="E918" t="s">
        <v>1244</v>
      </c>
      <c r="F918" t="s">
        <v>1245</v>
      </c>
      <c r="G918" t="s">
        <v>2017</v>
      </c>
      <c r="H918" s="107">
        <v>1</v>
      </c>
      <c r="I918" s="229">
        <v>45371.747094907405</v>
      </c>
      <c r="J918" s="107">
        <v>12</v>
      </c>
      <c r="K918" s="159">
        <v>105000</v>
      </c>
      <c r="L918" s="107">
        <f>J918+1</f>
        <v>13</v>
      </c>
      <c r="M918" s="36">
        <f>K918*(L918/100)</f>
        <v>13650</v>
      </c>
    </row>
    <row r="919" spans="1:13" x14ac:dyDescent="0.35">
      <c r="A919" s="107">
        <v>1</v>
      </c>
      <c r="B919" s="243" t="s">
        <v>4327</v>
      </c>
      <c r="C919" s="244" t="s">
        <v>14</v>
      </c>
      <c r="D919" s="244" t="s">
        <v>381</v>
      </c>
      <c r="E919" s="154" t="s">
        <v>1244</v>
      </c>
      <c r="F919" s="154" t="s">
        <v>1245</v>
      </c>
      <c r="G919" s="154" t="s">
        <v>4328</v>
      </c>
      <c r="H919" s="243">
        <v>3</v>
      </c>
      <c r="I919" s="229">
        <v>45692.803043981483</v>
      </c>
      <c r="J919" s="107">
        <v>12</v>
      </c>
      <c r="K919" s="159">
        <v>115000</v>
      </c>
      <c r="L919" s="107">
        <f>J919+1</f>
        <v>13</v>
      </c>
      <c r="M919" s="36">
        <f>K919*(L919/100)</f>
        <v>14950</v>
      </c>
    </row>
    <row r="920" spans="1:13" x14ac:dyDescent="0.35">
      <c r="A920" s="107">
        <v>1</v>
      </c>
      <c r="B920" s="243" t="s">
        <v>3002</v>
      </c>
      <c r="C920" s="244" t="s">
        <v>14</v>
      </c>
      <c r="D920" s="244" t="s">
        <v>15</v>
      </c>
      <c r="E920" s="154" t="s">
        <v>1244</v>
      </c>
      <c r="F920" s="154" t="s">
        <v>1245</v>
      </c>
      <c r="G920" s="154" t="s">
        <v>3003</v>
      </c>
      <c r="H920" s="243">
        <v>2</v>
      </c>
      <c r="I920" s="229">
        <v>45535.581354166665</v>
      </c>
      <c r="J920" s="107">
        <v>12</v>
      </c>
      <c r="K920" s="162">
        <v>115500</v>
      </c>
      <c r="L920" s="107">
        <f>J920+1</f>
        <v>13</v>
      </c>
      <c r="M920" s="36">
        <f>K920*(L920/100)</f>
        <v>15015</v>
      </c>
    </row>
    <row r="921" spans="1:13" x14ac:dyDescent="0.35">
      <c r="A921" s="107">
        <v>1</v>
      </c>
      <c r="B921" s="107" t="s">
        <v>5395</v>
      </c>
      <c r="C921" t="s">
        <v>14</v>
      </c>
      <c r="D921" t="s">
        <v>15</v>
      </c>
      <c r="E921" t="s">
        <v>1244</v>
      </c>
      <c r="F921" t="s">
        <v>1245</v>
      </c>
      <c r="G921" t="s">
        <v>5396</v>
      </c>
      <c r="H921" s="107">
        <v>3</v>
      </c>
      <c r="I921" s="231">
        <v>45832.538912037038</v>
      </c>
      <c r="J921" s="107">
        <v>10</v>
      </c>
      <c r="K921" s="120">
        <v>60000</v>
      </c>
      <c r="L921" s="107">
        <f>J921+1</f>
        <v>11</v>
      </c>
      <c r="M921" s="36">
        <f>K921*(L921/100)</f>
        <v>6600</v>
      </c>
    </row>
    <row r="922" spans="1:13" x14ac:dyDescent="0.35">
      <c r="A922" s="107">
        <v>1</v>
      </c>
      <c r="B922" s="107" t="s">
        <v>1874</v>
      </c>
      <c r="C922" s="98" t="s">
        <v>14</v>
      </c>
      <c r="D922" s="98" t="s">
        <v>188</v>
      </c>
      <c r="E922" t="s">
        <v>1244</v>
      </c>
      <c r="F922" t="s">
        <v>1245</v>
      </c>
      <c r="G922" t="s">
        <v>1875</v>
      </c>
      <c r="H922" s="107">
        <v>1</v>
      </c>
      <c r="I922" s="229">
        <v>45345.714537037034</v>
      </c>
      <c r="J922" s="107">
        <v>10</v>
      </c>
      <c r="K922" s="159">
        <v>52500</v>
      </c>
      <c r="L922" s="107">
        <f>J922+1</f>
        <v>11</v>
      </c>
      <c r="M922" s="36">
        <f>K922*(L922/100)</f>
        <v>5775</v>
      </c>
    </row>
    <row r="923" spans="1:13" x14ac:dyDescent="0.35">
      <c r="A923" s="107">
        <v>1</v>
      </c>
      <c r="B923" s="243" t="s">
        <v>3485</v>
      </c>
      <c r="C923" s="244" t="s">
        <v>14</v>
      </c>
      <c r="D923" s="244" t="s">
        <v>15</v>
      </c>
      <c r="E923" s="154" t="s">
        <v>1244</v>
      </c>
      <c r="F923" s="154" t="s">
        <v>1245</v>
      </c>
      <c r="G923" s="154" t="s">
        <v>3486</v>
      </c>
      <c r="H923" s="243">
        <v>2</v>
      </c>
      <c r="I923" s="229">
        <v>45597.561481481483</v>
      </c>
      <c r="J923" s="107">
        <v>10</v>
      </c>
      <c r="K923" s="159">
        <v>52500</v>
      </c>
      <c r="L923" s="107">
        <f>J923+1</f>
        <v>11</v>
      </c>
      <c r="M923" s="36">
        <f>K923*(L923/100)</f>
        <v>5775</v>
      </c>
    </row>
    <row r="924" spans="1:13" x14ac:dyDescent="0.35">
      <c r="A924" s="107">
        <v>1</v>
      </c>
      <c r="B924" s="237" t="s">
        <v>1473</v>
      </c>
      <c r="C924" s="141" t="s">
        <v>14</v>
      </c>
      <c r="D924" s="141" t="s">
        <v>15</v>
      </c>
      <c r="E924" s="139" t="s">
        <v>1244</v>
      </c>
      <c r="F924" s="144" t="s">
        <v>1245</v>
      </c>
      <c r="G924" s="139" t="s">
        <v>1474</v>
      </c>
      <c r="H924" s="237">
        <v>3</v>
      </c>
      <c r="I924" s="229">
        <v>45252.540972222203</v>
      </c>
      <c r="J924" s="107">
        <v>7</v>
      </c>
      <c r="K924" s="238">
        <v>115500</v>
      </c>
      <c r="L924" s="107">
        <f>J924+1</f>
        <v>8</v>
      </c>
      <c r="M924" s="36">
        <f>K924*(L924/100)</f>
        <v>9240</v>
      </c>
    </row>
    <row r="925" spans="1:13" x14ac:dyDescent="0.35">
      <c r="A925" s="107">
        <v>1</v>
      </c>
      <c r="B925" s="107" t="s">
        <v>2504</v>
      </c>
      <c r="C925" s="98" t="s">
        <v>14</v>
      </c>
      <c r="D925" s="98" t="s">
        <v>15</v>
      </c>
      <c r="E925" t="s">
        <v>1244</v>
      </c>
      <c r="F925" t="s">
        <v>1245</v>
      </c>
      <c r="G925" t="s">
        <v>2505</v>
      </c>
      <c r="H925" s="107">
        <v>4</v>
      </c>
      <c r="I925" s="229">
        <v>45465.44636574074</v>
      </c>
      <c r="J925" s="107">
        <v>12</v>
      </c>
      <c r="K925" s="159">
        <v>210000</v>
      </c>
      <c r="L925" s="107">
        <f>J925+1</f>
        <v>13</v>
      </c>
      <c r="M925" s="36">
        <f>K925*(L925/100)</f>
        <v>27300</v>
      </c>
    </row>
    <row r="926" spans="1:13" x14ac:dyDescent="0.35">
      <c r="A926" s="107">
        <v>1</v>
      </c>
      <c r="B926" s="234">
        <v>880000468</v>
      </c>
      <c r="C926" s="235" t="s">
        <v>14</v>
      </c>
      <c r="D926" s="235" t="s">
        <v>15</v>
      </c>
      <c r="E926" s="133" t="s">
        <v>16</v>
      </c>
      <c r="G926" s="133" t="s">
        <v>1118</v>
      </c>
      <c r="H926" s="234">
        <v>2</v>
      </c>
      <c r="I926" s="229">
        <v>45153.595405092601</v>
      </c>
      <c r="J926" s="107">
        <v>6</v>
      </c>
      <c r="K926" s="236">
        <v>105000</v>
      </c>
      <c r="L926" s="107">
        <f>J926+1</f>
        <v>7</v>
      </c>
      <c r="M926" s="36">
        <f>K926*(L926/100)</f>
        <v>7350.0000000000009</v>
      </c>
    </row>
    <row r="927" spans="1:13" x14ac:dyDescent="0.35">
      <c r="A927" s="107">
        <v>1</v>
      </c>
      <c r="B927" s="107">
        <v>890000082</v>
      </c>
      <c r="C927" s="98" t="s">
        <v>14</v>
      </c>
      <c r="D927" s="98" t="s">
        <v>15</v>
      </c>
      <c r="E927" t="s">
        <v>16</v>
      </c>
      <c r="G927" t="s">
        <v>581</v>
      </c>
      <c r="H927" s="129">
        <v>1</v>
      </c>
      <c r="I927" s="229">
        <v>44982.494432870371</v>
      </c>
      <c r="J927" s="107">
        <v>12</v>
      </c>
      <c r="K927" s="159">
        <v>105000</v>
      </c>
      <c r="L927" s="107">
        <f>J927+1</f>
        <v>13</v>
      </c>
      <c r="M927" s="36">
        <f>K927*(L927/100)</f>
        <v>13650</v>
      </c>
    </row>
    <row r="928" spans="1:13" x14ac:dyDescent="0.35">
      <c r="A928" s="107">
        <v>1</v>
      </c>
      <c r="B928" s="107" t="s">
        <v>5723</v>
      </c>
      <c r="C928" t="s">
        <v>14</v>
      </c>
      <c r="D928" t="s">
        <v>15</v>
      </c>
      <c r="E928" t="s">
        <v>1244</v>
      </c>
      <c r="F928" t="s">
        <v>1248</v>
      </c>
      <c r="G928" t="s">
        <v>5724</v>
      </c>
      <c r="H928" s="107">
        <v>2</v>
      </c>
      <c r="I928" s="231">
        <v>45842.629074074073</v>
      </c>
      <c r="J928" s="107">
        <v>7</v>
      </c>
      <c r="K928" s="120">
        <v>50000</v>
      </c>
      <c r="L928" s="107">
        <f>J928+1</f>
        <v>8</v>
      </c>
      <c r="M928" s="36">
        <f>K928*(L928/100)</f>
        <v>4000</v>
      </c>
    </row>
    <row r="929" spans="1:13" x14ac:dyDescent="0.35">
      <c r="A929" s="107">
        <v>1</v>
      </c>
      <c r="B929" s="107">
        <v>880000362</v>
      </c>
      <c r="C929" s="98" t="s">
        <v>14</v>
      </c>
      <c r="D929" s="98" t="s">
        <v>188</v>
      </c>
      <c r="E929" t="s">
        <v>16</v>
      </c>
      <c r="G929" t="s">
        <v>935</v>
      </c>
      <c r="H929" s="107">
        <v>1</v>
      </c>
      <c r="I929" s="229">
        <v>45104.445763888885</v>
      </c>
      <c r="J929" s="107">
        <v>5</v>
      </c>
      <c r="K929" s="159">
        <v>84000</v>
      </c>
      <c r="L929" s="107">
        <f>J929+1</f>
        <v>6</v>
      </c>
      <c r="M929" s="36">
        <f>K929*(L929/100)</f>
        <v>5040</v>
      </c>
    </row>
    <row r="930" spans="1:13" x14ac:dyDescent="0.35">
      <c r="A930" s="107">
        <v>1</v>
      </c>
      <c r="B930" s="237" t="s">
        <v>1540</v>
      </c>
      <c r="C930" s="141" t="s">
        <v>14</v>
      </c>
      <c r="D930" s="141" t="s">
        <v>15</v>
      </c>
      <c r="E930" s="139" t="s">
        <v>1244</v>
      </c>
      <c r="F930" s="144" t="s">
        <v>1245</v>
      </c>
      <c r="G930" s="139" t="s">
        <v>1541</v>
      </c>
      <c r="H930" s="237">
        <v>2</v>
      </c>
      <c r="I930" s="229">
        <v>45260.413495370398</v>
      </c>
      <c r="J930" s="107">
        <v>8</v>
      </c>
      <c r="K930" s="238">
        <v>105000</v>
      </c>
      <c r="L930" s="107">
        <f>J930+1</f>
        <v>9</v>
      </c>
      <c r="M930" s="36">
        <f>K930*(L930/100)</f>
        <v>9450</v>
      </c>
    </row>
    <row r="931" spans="1:13" x14ac:dyDescent="0.35">
      <c r="A931" s="107">
        <v>1</v>
      </c>
      <c r="B931" s="107">
        <v>880001013</v>
      </c>
      <c r="C931" s="98" t="s">
        <v>14</v>
      </c>
      <c r="D931" s="98" t="s">
        <v>15</v>
      </c>
      <c r="E931" t="s">
        <v>1244</v>
      </c>
      <c r="F931" t="s">
        <v>1245</v>
      </c>
      <c r="G931" s="139" t="s">
        <v>1541</v>
      </c>
      <c r="H931" s="107">
        <v>3</v>
      </c>
      <c r="I931" s="229">
        <v>45483</v>
      </c>
      <c r="J931" s="107">
        <v>8</v>
      </c>
      <c r="K931" s="159">
        <v>105000</v>
      </c>
      <c r="L931" s="107">
        <f>J931+1</f>
        <v>9</v>
      </c>
      <c r="M931" s="36">
        <f>K931*(L931/100)</f>
        <v>9450</v>
      </c>
    </row>
    <row r="932" spans="1:13" x14ac:dyDescent="0.35">
      <c r="A932" s="107">
        <v>1</v>
      </c>
      <c r="B932" s="107" t="s">
        <v>5851</v>
      </c>
      <c r="C932" t="s">
        <v>14</v>
      </c>
      <c r="D932" t="s">
        <v>381</v>
      </c>
      <c r="E932" t="s">
        <v>5832</v>
      </c>
      <c r="F932" t="s">
        <v>1245</v>
      </c>
      <c r="G932" t="s">
        <v>5852</v>
      </c>
      <c r="H932" s="107">
        <v>3</v>
      </c>
      <c r="I932" s="231">
        <v>45875.825509259259</v>
      </c>
      <c r="J932" s="107">
        <v>11</v>
      </c>
      <c r="K932" s="120">
        <v>190000</v>
      </c>
      <c r="L932" s="107">
        <f>J932*2+2</f>
        <v>24</v>
      </c>
      <c r="M932" s="36">
        <f>K932*(L932/100)</f>
        <v>45600</v>
      </c>
    </row>
    <row r="933" spans="1:13" x14ac:dyDescent="0.35">
      <c r="A933" s="107">
        <v>1</v>
      </c>
      <c r="B933" s="234">
        <v>880000470</v>
      </c>
      <c r="C933" s="235" t="s">
        <v>14</v>
      </c>
      <c r="D933" s="235" t="s">
        <v>188</v>
      </c>
      <c r="E933" s="133" t="s">
        <v>16</v>
      </c>
      <c r="G933" s="133" t="s">
        <v>1128</v>
      </c>
      <c r="H933" s="234">
        <v>1</v>
      </c>
      <c r="I933" s="229">
        <v>45153.633518518502</v>
      </c>
      <c r="J933" s="107">
        <v>4</v>
      </c>
      <c r="K933" s="236">
        <v>52500</v>
      </c>
      <c r="L933" s="107">
        <f>J933+1</f>
        <v>5</v>
      </c>
      <c r="M933" s="36">
        <f>K933*(L933/100)</f>
        <v>2625</v>
      </c>
    </row>
    <row r="934" spans="1:13" x14ac:dyDescent="0.35">
      <c r="A934" s="107">
        <v>1</v>
      </c>
      <c r="B934" s="243" t="s">
        <v>3721</v>
      </c>
      <c r="C934" s="244" t="s">
        <v>14</v>
      </c>
      <c r="D934" s="244" t="s">
        <v>15</v>
      </c>
      <c r="E934" s="154" t="s">
        <v>1244</v>
      </c>
      <c r="F934" s="154" t="s">
        <v>1245</v>
      </c>
      <c r="G934" s="133" t="s">
        <v>3722</v>
      </c>
      <c r="H934" s="243">
        <v>2</v>
      </c>
      <c r="I934" s="229">
        <v>45616.751354166663</v>
      </c>
      <c r="J934" s="107">
        <v>10</v>
      </c>
      <c r="K934" s="159">
        <v>199500</v>
      </c>
      <c r="L934" s="107">
        <f>J934+1</f>
        <v>11</v>
      </c>
      <c r="M934" s="36">
        <f>K934*(L934/100)</f>
        <v>21945</v>
      </c>
    </row>
    <row r="935" spans="1:13" x14ac:dyDescent="0.35">
      <c r="A935" s="107">
        <v>1</v>
      </c>
      <c r="B935" s="243" t="s">
        <v>4108</v>
      </c>
      <c r="C935" s="244" t="s">
        <v>14</v>
      </c>
      <c r="D935" s="244" t="s">
        <v>15</v>
      </c>
      <c r="E935" s="154" t="s">
        <v>1244</v>
      </c>
      <c r="F935" s="154" t="s">
        <v>1245</v>
      </c>
      <c r="G935" s="154" t="s">
        <v>4109</v>
      </c>
      <c r="H935" s="243">
        <v>1</v>
      </c>
      <c r="I935" s="229">
        <v>45673.497777777775</v>
      </c>
      <c r="J935" s="107">
        <v>4</v>
      </c>
      <c r="K935" s="159">
        <v>30000</v>
      </c>
      <c r="L935" s="107">
        <f>J935+1</f>
        <v>5</v>
      </c>
      <c r="M935" s="36">
        <f>K935*(L935/100)</f>
        <v>1500</v>
      </c>
    </row>
    <row r="936" spans="1:13" x14ac:dyDescent="0.35">
      <c r="A936" s="107">
        <v>1</v>
      </c>
      <c r="B936" s="243" t="s">
        <v>4861</v>
      </c>
      <c r="C936" s="244" t="s">
        <v>14</v>
      </c>
      <c r="D936" s="244" t="s">
        <v>381</v>
      </c>
      <c r="E936" s="154" t="s">
        <v>1244</v>
      </c>
      <c r="F936" s="154" t="s">
        <v>1245</v>
      </c>
      <c r="G936" s="154" t="s">
        <v>4862</v>
      </c>
      <c r="H936" s="243">
        <v>2</v>
      </c>
      <c r="I936" s="229">
        <v>45751.747291666667</v>
      </c>
      <c r="J936" s="107">
        <v>5</v>
      </c>
      <c r="K936" s="159">
        <v>35000</v>
      </c>
      <c r="L936" s="107">
        <f>J936+1</f>
        <v>6</v>
      </c>
      <c r="M936" s="36">
        <f>K936*(L936/100)</f>
        <v>2100</v>
      </c>
    </row>
    <row r="937" spans="1:13" x14ac:dyDescent="0.35">
      <c r="A937" s="107">
        <v>1</v>
      </c>
      <c r="B937" s="243" t="s">
        <v>2786</v>
      </c>
      <c r="C937" s="244" t="s">
        <v>14</v>
      </c>
      <c r="D937" s="244" t="s">
        <v>15</v>
      </c>
      <c r="E937" s="154" t="s">
        <v>1244</v>
      </c>
      <c r="F937" s="154" t="s">
        <v>1245</v>
      </c>
      <c r="G937" s="154" t="s">
        <v>2787</v>
      </c>
      <c r="H937" s="243">
        <v>1</v>
      </c>
      <c r="I937" s="229">
        <v>45509.545104166667</v>
      </c>
      <c r="J937" s="107">
        <v>12</v>
      </c>
      <c r="K937" s="162">
        <v>262500</v>
      </c>
      <c r="L937" s="107">
        <f>J937+1</f>
        <v>13</v>
      </c>
      <c r="M937" s="36">
        <f>K937*(L937/100)</f>
        <v>34125</v>
      </c>
    </row>
    <row r="938" spans="1:13" x14ac:dyDescent="0.35">
      <c r="A938" s="107">
        <v>1</v>
      </c>
      <c r="B938" s="243" t="s">
        <v>4253</v>
      </c>
      <c r="C938" s="244" t="s">
        <v>14</v>
      </c>
      <c r="D938" s="244" t="s">
        <v>15</v>
      </c>
      <c r="E938" s="154" t="s">
        <v>1244</v>
      </c>
      <c r="F938" s="154" t="s">
        <v>1245</v>
      </c>
      <c r="G938" s="154" t="s">
        <v>4254</v>
      </c>
      <c r="H938" s="243">
        <v>2</v>
      </c>
      <c r="I938" s="229">
        <v>45699.605405092596</v>
      </c>
      <c r="J938" s="107">
        <v>12</v>
      </c>
      <c r="K938" s="159">
        <v>250000</v>
      </c>
      <c r="L938" s="107">
        <f>J938+1</f>
        <v>13</v>
      </c>
      <c r="M938" s="36">
        <f>K938*(L938/100)</f>
        <v>32500</v>
      </c>
    </row>
    <row r="939" spans="1:13" x14ac:dyDescent="0.35">
      <c r="A939" s="107">
        <v>1</v>
      </c>
      <c r="B939" s="243" t="s">
        <v>2892</v>
      </c>
      <c r="C939" s="244" t="s">
        <v>14</v>
      </c>
      <c r="D939" s="244" t="s">
        <v>188</v>
      </c>
      <c r="E939" s="154" t="s">
        <v>1244</v>
      </c>
      <c r="F939" s="154" t="s">
        <v>1245</v>
      </c>
      <c r="G939" s="154" t="s">
        <v>2893</v>
      </c>
      <c r="H939" s="243">
        <v>1</v>
      </c>
      <c r="I939" s="229">
        <v>45518.467418981483</v>
      </c>
      <c r="J939" s="107">
        <v>5</v>
      </c>
      <c r="K939" s="162">
        <v>31500</v>
      </c>
      <c r="L939" s="107">
        <f>J939+1</f>
        <v>6</v>
      </c>
      <c r="M939" s="36">
        <f>K939*(L939/100)</f>
        <v>1890</v>
      </c>
    </row>
    <row r="940" spans="1:13" x14ac:dyDescent="0.35">
      <c r="A940" s="107">
        <v>1</v>
      </c>
      <c r="B940" s="243" t="s">
        <v>3451</v>
      </c>
      <c r="C940" s="244" t="s">
        <v>14</v>
      </c>
      <c r="D940" s="244" t="s">
        <v>381</v>
      </c>
      <c r="E940" s="154" t="s">
        <v>1244</v>
      </c>
      <c r="F940" s="154" t="s">
        <v>1245</v>
      </c>
      <c r="G940" s="154" t="s">
        <v>2893</v>
      </c>
      <c r="H940" s="243">
        <v>2</v>
      </c>
      <c r="I940" s="229">
        <v>45596.489201388889</v>
      </c>
      <c r="J940" s="107">
        <v>7</v>
      </c>
      <c r="K940" s="159">
        <v>47250</v>
      </c>
      <c r="L940" s="107">
        <f>J940+1</f>
        <v>8</v>
      </c>
      <c r="M940" s="36">
        <f>K940*(L940/100)</f>
        <v>3780</v>
      </c>
    </row>
    <row r="941" spans="1:13" x14ac:dyDescent="0.35">
      <c r="A941" s="107">
        <v>1</v>
      </c>
      <c r="B941" s="243" t="s">
        <v>4447</v>
      </c>
      <c r="C941" s="244" t="s">
        <v>14</v>
      </c>
      <c r="D941" s="244" t="s">
        <v>188</v>
      </c>
      <c r="E941" t="s">
        <v>1244</v>
      </c>
      <c r="F941" s="154" t="s">
        <v>1245</v>
      </c>
      <c r="G941" s="154" t="s">
        <v>4448</v>
      </c>
      <c r="H941" s="243">
        <v>3</v>
      </c>
      <c r="I941" s="229">
        <v>45735.655266203707</v>
      </c>
      <c r="J941" s="107">
        <v>7</v>
      </c>
      <c r="K941" s="247">
        <v>45000</v>
      </c>
      <c r="L941" s="107">
        <f>J941+1</f>
        <v>8</v>
      </c>
      <c r="M941" s="36">
        <f>K941*(L941/100)</f>
        <v>3600</v>
      </c>
    </row>
    <row r="942" spans="1:13" x14ac:dyDescent="0.35">
      <c r="A942" s="107">
        <v>1</v>
      </c>
      <c r="B942" s="243" t="s">
        <v>4863</v>
      </c>
      <c r="C942" s="244" t="s">
        <v>14</v>
      </c>
      <c r="D942" s="244" t="s">
        <v>15</v>
      </c>
      <c r="E942" s="154" t="s">
        <v>1244</v>
      </c>
      <c r="F942" s="154" t="s">
        <v>1248</v>
      </c>
      <c r="G942" s="154" t="s">
        <v>4864</v>
      </c>
      <c r="H942" s="243">
        <v>2</v>
      </c>
      <c r="I942" s="229">
        <v>45751.49763888889</v>
      </c>
      <c r="J942" s="107">
        <v>8</v>
      </c>
      <c r="K942" s="159">
        <v>200000</v>
      </c>
      <c r="L942" s="107">
        <f>J942+1</f>
        <v>9</v>
      </c>
      <c r="M942" s="36">
        <f>K942*(L942/100)</f>
        <v>18000</v>
      </c>
    </row>
    <row r="943" spans="1:13" x14ac:dyDescent="0.35">
      <c r="A943" s="107">
        <v>1</v>
      </c>
      <c r="B943" s="243" t="s">
        <v>3685</v>
      </c>
      <c r="C943" s="244" t="s">
        <v>14</v>
      </c>
      <c r="D943" s="244" t="s">
        <v>169</v>
      </c>
      <c r="E943" s="154" t="s">
        <v>1250</v>
      </c>
      <c r="F943" s="154" t="s">
        <v>1248</v>
      </c>
      <c r="G943" s="154" t="s">
        <v>3686</v>
      </c>
      <c r="H943" s="243">
        <v>1</v>
      </c>
      <c r="I943" s="229">
        <v>45614.674050925925</v>
      </c>
      <c r="J943" s="107">
        <v>8</v>
      </c>
      <c r="K943" s="159">
        <v>210000</v>
      </c>
      <c r="L943" s="107">
        <f>J943+1</f>
        <v>9</v>
      </c>
      <c r="M943" s="36">
        <f>K943*(L943/100)</f>
        <v>18900</v>
      </c>
    </row>
    <row r="944" spans="1:13" x14ac:dyDescent="0.35">
      <c r="A944" s="107">
        <v>1</v>
      </c>
      <c r="B944" s="107" t="s">
        <v>5736</v>
      </c>
      <c r="C944" t="s">
        <v>14</v>
      </c>
      <c r="D944" t="s">
        <v>15</v>
      </c>
      <c r="E944" t="s">
        <v>1244</v>
      </c>
      <c r="F944" t="s">
        <v>1248</v>
      </c>
      <c r="G944" t="s">
        <v>3686</v>
      </c>
      <c r="H944" s="107">
        <v>3</v>
      </c>
      <c r="I944" s="231">
        <v>45855.883518518516</v>
      </c>
      <c r="J944" s="107">
        <v>12</v>
      </c>
      <c r="K944" s="120">
        <v>300000</v>
      </c>
      <c r="L944" s="107">
        <f>J944+1</f>
        <v>13</v>
      </c>
      <c r="M944" s="36">
        <f>K944*(L944/100)</f>
        <v>39000</v>
      </c>
    </row>
    <row r="945" spans="1:13" x14ac:dyDescent="0.35">
      <c r="A945" s="107">
        <v>1</v>
      </c>
      <c r="B945" s="107">
        <v>880000300</v>
      </c>
      <c r="C945" s="98" t="s">
        <v>14</v>
      </c>
      <c r="D945" s="98" t="s">
        <v>188</v>
      </c>
      <c r="E945" t="s">
        <v>16</v>
      </c>
      <c r="G945" t="s">
        <v>895</v>
      </c>
      <c r="H945" s="107">
        <v>1</v>
      </c>
      <c r="I945" s="229">
        <v>45062.517060185186</v>
      </c>
      <c r="J945" s="107">
        <v>6</v>
      </c>
      <c r="K945" s="162">
        <v>105000</v>
      </c>
      <c r="L945" s="107">
        <f>J945+1</f>
        <v>7</v>
      </c>
      <c r="M945" s="36">
        <f>K945*(L945/100)</f>
        <v>7350.0000000000009</v>
      </c>
    </row>
    <row r="946" spans="1:13" x14ac:dyDescent="0.35">
      <c r="A946" s="107">
        <v>1</v>
      </c>
      <c r="B946" s="107" t="s">
        <v>165</v>
      </c>
      <c r="C946" s="98" t="s">
        <v>14</v>
      </c>
      <c r="D946" s="98" t="s">
        <v>15</v>
      </c>
      <c r="E946" t="s">
        <v>16</v>
      </c>
      <c r="F946" s="154" t="s">
        <v>1245</v>
      </c>
      <c r="G946" t="s">
        <v>167</v>
      </c>
      <c r="H946" s="129">
        <v>1</v>
      </c>
      <c r="I946" s="229">
        <v>44881.41920138889</v>
      </c>
      <c r="J946" s="107">
        <v>12</v>
      </c>
      <c r="K946" s="112">
        <v>157500</v>
      </c>
      <c r="L946" s="107">
        <f>J946+1</f>
        <v>13</v>
      </c>
      <c r="M946" s="36">
        <f>K946*(L946/100)</f>
        <v>20475</v>
      </c>
    </row>
    <row r="947" spans="1:13" x14ac:dyDescent="0.35">
      <c r="A947" s="107">
        <v>1</v>
      </c>
      <c r="B947" s="243" t="s">
        <v>3845</v>
      </c>
      <c r="C947" s="244" t="s">
        <v>14</v>
      </c>
      <c r="D947" s="244" t="s">
        <v>169</v>
      </c>
      <c r="E947" s="154" t="s">
        <v>1250</v>
      </c>
      <c r="F947" s="154" t="s">
        <v>1245</v>
      </c>
      <c r="G947" s="154" t="s">
        <v>3846</v>
      </c>
      <c r="H947" s="243">
        <v>1</v>
      </c>
      <c r="I947" s="229">
        <v>45625.625648148147</v>
      </c>
      <c r="J947" s="107">
        <v>8</v>
      </c>
      <c r="K947" s="159">
        <v>84000</v>
      </c>
      <c r="L947" s="107">
        <f>J947+1</f>
        <v>9</v>
      </c>
      <c r="M947" s="36">
        <f>K947*(L947/100)</f>
        <v>7560</v>
      </c>
    </row>
    <row r="948" spans="1:13" x14ac:dyDescent="0.35">
      <c r="A948" s="107">
        <v>1</v>
      </c>
      <c r="B948" s="107">
        <v>890000757</v>
      </c>
      <c r="C948" s="98" t="s">
        <v>14</v>
      </c>
      <c r="D948" s="98" t="s">
        <v>15</v>
      </c>
      <c r="E948" t="s">
        <v>1244</v>
      </c>
      <c r="F948" t="s">
        <v>1245</v>
      </c>
      <c r="G948" t="s">
        <v>2584</v>
      </c>
      <c r="H948" s="107">
        <v>1</v>
      </c>
      <c r="I948" s="229">
        <v>45474.631296296298</v>
      </c>
      <c r="J948" s="107">
        <v>8</v>
      </c>
      <c r="K948" s="159">
        <v>84000</v>
      </c>
      <c r="L948" s="107">
        <f>J948+1</f>
        <v>9</v>
      </c>
      <c r="M948" s="36">
        <f>K948*(L948/100)</f>
        <v>7560</v>
      </c>
    </row>
    <row r="949" spans="1:13" x14ac:dyDescent="0.35">
      <c r="A949" s="107">
        <v>1</v>
      </c>
      <c r="B949" s="107">
        <v>880000850</v>
      </c>
      <c r="C949" s="98" t="s">
        <v>14</v>
      </c>
      <c r="D949" s="98" t="s">
        <v>15</v>
      </c>
      <c r="E949" t="s">
        <v>1244</v>
      </c>
      <c r="F949" t="s">
        <v>1245</v>
      </c>
      <c r="G949" t="s">
        <v>2144</v>
      </c>
      <c r="H949" s="107">
        <v>1</v>
      </c>
      <c r="I949" s="229">
        <v>45394.672951388886</v>
      </c>
      <c r="J949" s="107">
        <v>8</v>
      </c>
      <c r="K949" s="159">
        <v>63000</v>
      </c>
      <c r="L949" s="107">
        <f>J949+1</f>
        <v>9</v>
      </c>
      <c r="M949" s="36">
        <f>K949*(L949/100)</f>
        <v>5670</v>
      </c>
    </row>
    <row r="950" spans="1:13" x14ac:dyDescent="0.35">
      <c r="A950" s="107">
        <v>1</v>
      </c>
      <c r="B950" s="107" t="s">
        <v>1763</v>
      </c>
      <c r="C950" s="98" t="s">
        <v>14</v>
      </c>
      <c r="D950" s="98" t="s">
        <v>411</v>
      </c>
      <c r="E950" t="s">
        <v>1244</v>
      </c>
      <c r="F950" t="s">
        <v>1245</v>
      </c>
      <c r="G950" t="s">
        <v>1764</v>
      </c>
      <c r="H950" s="107">
        <v>3</v>
      </c>
      <c r="I950" s="229">
        <v>45344.678136574075</v>
      </c>
      <c r="J950" s="107">
        <v>12</v>
      </c>
      <c r="K950" s="159">
        <v>210000</v>
      </c>
      <c r="L950" s="107">
        <f>J950+1</f>
        <v>13</v>
      </c>
      <c r="M950" s="36">
        <f>K950*(L950/100)</f>
        <v>27300</v>
      </c>
    </row>
    <row r="951" spans="1:13" x14ac:dyDescent="0.35">
      <c r="A951" s="107">
        <v>1</v>
      </c>
      <c r="B951" s="107" t="s">
        <v>309</v>
      </c>
      <c r="C951" s="98" t="s">
        <v>14</v>
      </c>
      <c r="D951" s="98" t="s">
        <v>15</v>
      </c>
      <c r="E951" t="s">
        <v>16</v>
      </c>
      <c r="G951" t="s">
        <v>311</v>
      </c>
      <c r="H951" s="107">
        <v>1</v>
      </c>
      <c r="I951" s="229">
        <v>44914.557997685188</v>
      </c>
      <c r="J951" s="107">
        <v>12</v>
      </c>
      <c r="K951" s="159">
        <v>210000</v>
      </c>
      <c r="L951" s="107">
        <f>J951+1</f>
        <v>13</v>
      </c>
      <c r="M951" s="36">
        <f>K951*(L951/100)</f>
        <v>27300</v>
      </c>
    </row>
    <row r="952" spans="1:13" x14ac:dyDescent="0.35">
      <c r="A952" s="107">
        <v>1</v>
      </c>
      <c r="B952" s="107">
        <v>880000419</v>
      </c>
      <c r="C952" s="98" t="s">
        <v>14</v>
      </c>
      <c r="D952" s="98" t="s">
        <v>188</v>
      </c>
      <c r="E952" t="s">
        <v>16</v>
      </c>
      <c r="G952" t="s">
        <v>1064</v>
      </c>
      <c r="H952" s="107">
        <v>2</v>
      </c>
      <c r="I952" s="229">
        <v>45134.519618055558</v>
      </c>
      <c r="J952" s="107">
        <v>12</v>
      </c>
      <c r="K952" s="159">
        <v>210000</v>
      </c>
      <c r="L952" s="107">
        <f>J952+1</f>
        <v>13</v>
      </c>
      <c r="M952" s="36">
        <f>K952*(L952/100)</f>
        <v>27300</v>
      </c>
    </row>
    <row r="953" spans="1:13" x14ac:dyDescent="0.35">
      <c r="A953" s="107">
        <v>1</v>
      </c>
      <c r="B953" s="243" t="s">
        <v>3175</v>
      </c>
      <c r="C953" s="244" t="s">
        <v>14</v>
      </c>
      <c r="D953" s="244" t="s">
        <v>15</v>
      </c>
      <c r="E953" s="154" t="s">
        <v>1244</v>
      </c>
      <c r="F953" s="154" t="s">
        <v>1245</v>
      </c>
      <c r="G953" s="154" t="s">
        <v>3176</v>
      </c>
      <c r="H953" s="243">
        <v>4</v>
      </c>
      <c r="I953" s="229">
        <v>45569.546053240738</v>
      </c>
      <c r="J953" s="107">
        <v>12</v>
      </c>
      <c r="K953" s="159">
        <v>231000</v>
      </c>
      <c r="L953" s="107">
        <f>J953+1</f>
        <v>13</v>
      </c>
      <c r="M953" s="36">
        <f>K953*(L953/100)</f>
        <v>30030</v>
      </c>
    </row>
    <row r="954" spans="1:13" x14ac:dyDescent="0.35">
      <c r="A954" s="107">
        <v>1</v>
      </c>
      <c r="B954" s="237" t="s">
        <v>1594</v>
      </c>
      <c r="C954" s="141" t="s">
        <v>14</v>
      </c>
      <c r="D954" s="141" t="s">
        <v>15</v>
      </c>
      <c r="E954" s="139" t="s">
        <v>1244</v>
      </c>
      <c r="F954" s="139" t="s">
        <v>1245</v>
      </c>
      <c r="G954" s="139" t="s">
        <v>1595</v>
      </c>
      <c r="H954" s="237">
        <v>2</v>
      </c>
      <c r="I954" s="229">
        <v>45266.478888888902</v>
      </c>
      <c r="J954" s="107">
        <v>5</v>
      </c>
      <c r="K954" s="238">
        <v>105000</v>
      </c>
      <c r="L954" s="107">
        <f>J954+1</f>
        <v>6</v>
      </c>
      <c r="M954" s="36">
        <f>K954*(L954/100)</f>
        <v>6300</v>
      </c>
    </row>
    <row r="955" spans="1:13" x14ac:dyDescent="0.35">
      <c r="A955" s="107">
        <v>1</v>
      </c>
      <c r="B955" s="107">
        <v>890000773</v>
      </c>
      <c r="C955" s="98" t="s">
        <v>14</v>
      </c>
      <c r="D955" s="98" t="s">
        <v>15</v>
      </c>
      <c r="E955" t="s">
        <v>1244</v>
      </c>
      <c r="F955" t="s">
        <v>1245</v>
      </c>
      <c r="G955" t="s">
        <v>2607</v>
      </c>
      <c r="H955" s="107">
        <v>3</v>
      </c>
      <c r="I955" s="229">
        <v>45482.445590277777</v>
      </c>
      <c r="J955" s="107">
        <v>3</v>
      </c>
      <c r="K955" s="159">
        <v>52500</v>
      </c>
      <c r="L955" s="107">
        <f>J955+1</f>
        <v>4</v>
      </c>
      <c r="M955" s="36">
        <f>K955*(L955/100)</f>
        <v>2100</v>
      </c>
    </row>
    <row r="956" spans="1:13" x14ac:dyDescent="0.35">
      <c r="A956" s="107">
        <v>1</v>
      </c>
      <c r="B956" s="107">
        <v>890000260</v>
      </c>
      <c r="C956" s="98" t="s">
        <v>14</v>
      </c>
      <c r="D956" s="98" t="s">
        <v>15</v>
      </c>
      <c r="E956" t="s">
        <v>16</v>
      </c>
      <c r="G956" t="s">
        <v>1066</v>
      </c>
      <c r="H956" s="107">
        <v>1</v>
      </c>
      <c r="I956" s="229">
        <v>45134.662673611114</v>
      </c>
      <c r="J956" s="107">
        <v>5</v>
      </c>
      <c r="K956" s="159">
        <v>105000</v>
      </c>
      <c r="L956" s="107">
        <f>J956+1</f>
        <v>6</v>
      </c>
      <c r="M956" s="36">
        <f>K956*(L956/100)</f>
        <v>6300</v>
      </c>
    </row>
    <row r="957" spans="1:13" x14ac:dyDescent="0.35">
      <c r="A957" s="107">
        <v>1</v>
      </c>
      <c r="B957" s="237" t="s">
        <v>1538</v>
      </c>
      <c r="C957" s="141" t="s">
        <v>14</v>
      </c>
      <c r="D957" s="141" t="s">
        <v>582</v>
      </c>
      <c r="E957" s="139" t="s">
        <v>1244</v>
      </c>
      <c r="F957" s="144" t="s">
        <v>1245</v>
      </c>
      <c r="G957" s="139" t="s">
        <v>1539</v>
      </c>
      <c r="H957" s="237">
        <v>3</v>
      </c>
      <c r="I957" s="229">
        <v>45260.357210648202</v>
      </c>
      <c r="J957" s="107">
        <v>12</v>
      </c>
      <c r="K957" s="238">
        <v>105000</v>
      </c>
      <c r="L957" s="107">
        <f>J957+1</f>
        <v>13</v>
      </c>
      <c r="M957" s="36">
        <f>K957*(L957/100)</f>
        <v>13650</v>
      </c>
    </row>
    <row r="958" spans="1:13" x14ac:dyDescent="0.35">
      <c r="A958" s="107">
        <v>1</v>
      </c>
      <c r="B958" s="107">
        <v>890000158</v>
      </c>
      <c r="C958" s="98" t="s">
        <v>14</v>
      </c>
      <c r="D958" s="98" t="s">
        <v>15</v>
      </c>
      <c r="E958" t="s">
        <v>16</v>
      </c>
      <c r="G958" t="s">
        <v>63</v>
      </c>
      <c r="H958" s="107">
        <v>2</v>
      </c>
      <c r="I958" s="229">
        <v>45043.500069444446</v>
      </c>
      <c r="J958" s="107">
        <v>12</v>
      </c>
      <c r="K958" s="159">
        <v>105000</v>
      </c>
      <c r="L958" s="107">
        <f>J958+1</f>
        <v>13</v>
      </c>
      <c r="M958" s="36">
        <f>K958*(L958/100)</f>
        <v>13650</v>
      </c>
    </row>
    <row r="959" spans="1:13" x14ac:dyDescent="0.35">
      <c r="A959" s="107">
        <v>1</v>
      </c>
      <c r="B959" s="107" t="s">
        <v>2553</v>
      </c>
      <c r="C959" s="98" t="s">
        <v>14</v>
      </c>
      <c r="D959" s="98" t="s">
        <v>15</v>
      </c>
      <c r="E959" t="s">
        <v>1244</v>
      </c>
      <c r="F959" t="s">
        <v>1245</v>
      </c>
      <c r="G959" t="s">
        <v>2554</v>
      </c>
      <c r="H959" s="107">
        <v>4</v>
      </c>
      <c r="I959" s="229">
        <v>45470.579131944447</v>
      </c>
      <c r="J959" s="107">
        <v>12</v>
      </c>
      <c r="K959" s="159">
        <v>105000</v>
      </c>
      <c r="L959" s="107">
        <f>J959+1</f>
        <v>13</v>
      </c>
      <c r="M959" s="36">
        <f>K959*(L959/100)</f>
        <v>13650</v>
      </c>
    </row>
    <row r="960" spans="1:13" x14ac:dyDescent="0.35">
      <c r="A960" s="107">
        <v>1</v>
      </c>
      <c r="B960" s="107">
        <v>880001076</v>
      </c>
      <c r="C960" s="98" t="s">
        <v>14</v>
      </c>
      <c r="D960" s="98" t="s">
        <v>15</v>
      </c>
      <c r="E960" t="s">
        <v>1244</v>
      </c>
      <c r="F960" t="s">
        <v>1245</v>
      </c>
      <c r="G960" t="s">
        <v>2746</v>
      </c>
      <c r="H960" s="107">
        <v>1</v>
      </c>
      <c r="I960" s="229">
        <v>45504.791979166665</v>
      </c>
      <c r="J960" s="107">
        <v>3</v>
      </c>
      <c r="K960" s="159">
        <v>21000</v>
      </c>
      <c r="L960" s="107">
        <f>J960+1</f>
        <v>4</v>
      </c>
      <c r="M960" s="36">
        <f>K960*(L960/100)</f>
        <v>840</v>
      </c>
    </row>
    <row r="961" spans="1:13" x14ac:dyDescent="0.35">
      <c r="A961" s="107">
        <v>1</v>
      </c>
      <c r="B961" s="243" t="s">
        <v>3919</v>
      </c>
      <c r="C961" s="244" t="s">
        <v>14</v>
      </c>
      <c r="D961" s="244" t="s">
        <v>15</v>
      </c>
      <c r="E961" s="154" t="s">
        <v>1244</v>
      </c>
      <c r="F961" s="154" t="s">
        <v>1245</v>
      </c>
      <c r="G961" t="s">
        <v>3920</v>
      </c>
      <c r="H961" s="243">
        <v>2</v>
      </c>
      <c r="I961" s="229">
        <v>45635.555231481485</v>
      </c>
      <c r="J961" s="107">
        <v>3</v>
      </c>
      <c r="K961" s="159">
        <v>21000</v>
      </c>
      <c r="L961" s="107">
        <f>J961+1</f>
        <v>4</v>
      </c>
      <c r="M961" s="36">
        <f>K961*(L961/100)</f>
        <v>840</v>
      </c>
    </row>
    <row r="962" spans="1:13" x14ac:dyDescent="0.35">
      <c r="A962" s="107">
        <v>1</v>
      </c>
      <c r="B962" s="243" t="s">
        <v>4877</v>
      </c>
      <c r="C962" s="244" t="s">
        <v>14</v>
      </c>
      <c r="D962" s="244" t="s">
        <v>52</v>
      </c>
      <c r="E962" s="154" t="s">
        <v>1250</v>
      </c>
      <c r="F962" s="154" t="s">
        <v>1245</v>
      </c>
      <c r="G962" s="154" t="s">
        <v>4878</v>
      </c>
      <c r="H962" s="243">
        <v>3</v>
      </c>
      <c r="I962" s="229">
        <v>45750.681562500002</v>
      </c>
      <c r="J962" s="107">
        <v>3</v>
      </c>
      <c r="K962" s="159">
        <v>30000</v>
      </c>
      <c r="L962" s="107">
        <f>J962+1</f>
        <v>4</v>
      </c>
      <c r="M962" s="36">
        <f>K962*(L962/100)</f>
        <v>1200</v>
      </c>
    </row>
    <row r="963" spans="1:13" x14ac:dyDescent="0.35">
      <c r="A963" s="107">
        <v>1</v>
      </c>
      <c r="B963" s="237" t="s">
        <v>1318</v>
      </c>
      <c r="C963" s="141" t="s">
        <v>14</v>
      </c>
      <c r="D963" s="141" t="s">
        <v>15</v>
      </c>
      <c r="E963" s="139" t="s">
        <v>1244</v>
      </c>
      <c r="F963" s="144" t="s">
        <v>1248</v>
      </c>
      <c r="G963" s="139" t="s">
        <v>1319</v>
      </c>
      <c r="H963" s="237">
        <v>2</v>
      </c>
      <c r="I963" s="229">
        <v>45231.501597222203</v>
      </c>
      <c r="J963" s="107">
        <v>4</v>
      </c>
      <c r="K963" s="238">
        <v>210000</v>
      </c>
      <c r="L963" s="107">
        <f>J963+1</f>
        <v>5</v>
      </c>
      <c r="M963" s="36">
        <f>K963*(L963/100)</f>
        <v>10500</v>
      </c>
    </row>
    <row r="964" spans="1:13" x14ac:dyDescent="0.35">
      <c r="A964" s="107">
        <v>1</v>
      </c>
      <c r="B964" s="243" t="s">
        <v>2780</v>
      </c>
      <c r="C964" s="244" t="s">
        <v>14</v>
      </c>
      <c r="D964" s="244" t="s">
        <v>15</v>
      </c>
      <c r="E964" s="154" t="s">
        <v>1244</v>
      </c>
      <c r="F964" s="154" t="s">
        <v>1248</v>
      </c>
      <c r="G964" s="154" t="s">
        <v>2781</v>
      </c>
      <c r="H964" s="243">
        <v>4</v>
      </c>
      <c r="I964" s="229">
        <v>45509</v>
      </c>
      <c r="J964" s="107">
        <v>5</v>
      </c>
      <c r="K964" s="162">
        <v>231000</v>
      </c>
      <c r="L964" s="107">
        <f>J964+1</f>
        <v>6</v>
      </c>
      <c r="M964" s="36">
        <f>K964*(L964/100)</f>
        <v>13860</v>
      </c>
    </row>
    <row r="965" spans="1:13" x14ac:dyDescent="0.35">
      <c r="A965" s="107">
        <v>1</v>
      </c>
      <c r="B965" s="107" t="s">
        <v>1943</v>
      </c>
      <c r="C965" s="98" t="s">
        <v>14</v>
      </c>
      <c r="D965" s="98" t="s">
        <v>15</v>
      </c>
      <c r="E965" t="s">
        <v>1244</v>
      </c>
      <c r="F965" t="s">
        <v>1248</v>
      </c>
      <c r="G965" t="s">
        <v>1944</v>
      </c>
      <c r="H965" s="107">
        <v>3</v>
      </c>
      <c r="I965" s="229">
        <v>45360.625798611109</v>
      </c>
      <c r="J965" s="107">
        <v>4</v>
      </c>
      <c r="K965" s="159">
        <v>210000</v>
      </c>
      <c r="L965" s="107">
        <f>J965+1</f>
        <v>5</v>
      </c>
      <c r="M965" s="36">
        <f>K965*(L965/100)</f>
        <v>10500</v>
      </c>
    </row>
    <row r="966" spans="1:13" x14ac:dyDescent="0.35">
      <c r="A966" s="107">
        <v>1</v>
      </c>
      <c r="B966" s="107">
        <v>880000352</v>
      </c>
      <c r="C966" s="98" t="s">
        <v>14</v>
      </c>
      <c r="D966" s="98" t="s">
        <v>15</v>
      </c>
      <c r="E966" t="s">
        <v>16</v>
      </c>
      <c r="G966" t="s">
        <v>996</v>
      </c>
      <c r="H966" s="107">
        <v>1</v>
      </c>
      <c r="I966" s="229">
        <v>45099.50199074074</v>
      </c>
      <c r="J966" s="107">
        <v>4</v>
      </c>
      <c r="K966" s="159">
        <v>210000</v>
      </c>
      <c r="L966" s="107">
        <f>J966+1</f>
        <v>5</v>
      </c>
      <c r="M966" s="36">
        <f>K966*(L966/100)</f>
        <v>10500</v>
      </c>
    </row>
    <row r="967" spans="1:13" x14ac:dyDescent="0.35">
      <c r="A967" s="107">
        <v>1</v>
      </c>
      <c r="B967" s="243" t="s">
        <v>3594</v>
      </c>
      <c r="C967" s="244" t="s">
        <v>14</v>
      </c>
      <c r="D967" s="244" t="s">
        <v>15</v>
      </c>
      <c r="E967" s="154" t="s">
        <v>1244</v>
      </c>
      <c r="F967" s="154" t="s">
        <v>1248</v>
      </c>
      <c r="G967" s="154" t="s">
        <v>3595</v>
      </c>
      <c r="H967" s="243">
        <v>5</v>
      </c>
      <c r="I967" s="229">
        <v>45608.740833333337</v>
      </c>
      <c r="J967" s="107">
        <v>5</v>
      </c>
      <c r="K967" s="159">
        <v>231000</v>
      </c>
      <c r="L967" s="107">
        <f>J967+1</f>
        <v>6</v>
      </c>
      <c r="M967" s="36">
        <f>K967*(L967/100)</f>
        <v>13860</v>
      </c>
    </row>
    <row r="968" spans="1:13" x14ac:dyDescent="0.35">
      <c r="A968" s="107">
        <v>1</v>
      </c>
      <c r="B968" s="243" t="s">
        <v>4890</v>
      </c>
      <c r="C968" s="244" t="s">
        <v>14</v>
      </c>
      <c r="D968" s="244" t="s">
        <v>15</v>
      </c>
      <c r="E968" s="154" t="s">
        <v>1244</v>
      </c>
      <c r="F968" s="154" t="s">
        <v>1248</v>
      </c>
      <c r="G968" s="154" t="s">
        <v>4891</v>
      </c>
      <c r="H968" s="243">
        <v>6</v>
      </c>
      <c r="I968" s="229">
        <v>45751</v>
      </c>
      <c r="J968" s="107">
        <v>6</v>
      </c>
      <c r="K968" s="159">
        <v>300000</v>
      </c>
      <c r="L968" s="107">
        <f>J968+1</f>
        <v>7</v>
      </c>
      <c r="M968" s="36">
        <f>K968*(L968/100)</f>
        <v>21000.000000000004</v>
      </c>
    </row>
    <row r="969" spans="1:13" x14ac:dyDescent="0.35">
      <c r="A969" s="107">
        <v>1</v>
      </c>
      <c r="B969" s="243" t="s">
        <v>4892</v>
      </c>
      <c r="C969" s="244" t="s">
        <v>14</v>
      </c>
      <c r="D969" s="244" t="s">
        <v>169</v>
      </c>
      <c r="E969" s="154" t="s">
        <v>1250</v>
      </c>
      <c r="F969" s="154" t="s">
        <v>1245</v>
      </c>
      <c r="G969" s="154" t="s">
        <v>4893</v>
      </c>
      <c r="H969" s="243">
        <v>5</v>
      </c>
      <c r="I969" s="229">
        <v>45761.700324074074</v>
      </c>
      <c r="J969" s="107">
        <v>18</v>
      </c>
      <c r="K969" s="159">
        <v>250000</v>
      </c>
      <c r="L969" s="107">
        <f>J969+1</f>
        <v>19</v>
      </c>
      <c r="M969" s="36">
        <f>K969*(L969/100)</f>
        <v>47500</v>
      </c>
    </row>
    <row r="970" spans="1:13" x14ac:dyDescent="0.35">
      <c r="A970" s="107">
        <v>1</v>
      </c>
      <c r="B970" s="107">
        <v>880000120</v>
      </c>
      <c r="C970" s="98" t="s">
        <v>14</v>
      </c>
      <c r="D970" s="98" t="s">
        <v>162</v>
      </c>
      <c r="E970" t="s">
        <v>53</v>
      </c>
      <c r="G970" t="s">
        <v>419</v>
      </c>
      <c r="H970" s="129">
        <v>1</v>
      </c>
      <c r="I970" s="229">
        <v>44945.556909722225</v>
      </c>
      <c r="J970" s="107">
        <v>12</v>
      </c>
      <c r="K970" s="159">
        <v>210000</v>
      </c>
      <c r="L970" s="107">
        <f>J970+1</f>
        <v>13</v>
      </c>
      <c r="M970" s="36">
        <f>K970*(L970/100)</f>
        <v>27300</v>
      </c>
    </row>
    <row r="971" spans="1:13" x14ac:dyDescent="0.35">
      <c r="A971" s="107">
        <v>1</v>
      </c>
      <c r="B971" s="237" t="s">
        <v>1198</v>
      </c>
      <c r="C971" s="141" t="s">
        <v>14</v>
      </c>
      <c r="D971" s="141" t="s">
        <v>52</v>
      </c>
      <c r="E971" s="139" t="s">
        <v>53</v>
      </c>
      <c r="G971" s="139" t="s">
        <v>1199</v>
      </c>
      <c r="H971" s="237">
        <v>2</v>
      </c>
      <c r="I971" s="229">
        <v>45189.601226851897</v>
      </c>
      <c r="J971" s="107">
        <v>12</v>
      </c>
      <c r="K971" s="238">
        <v>210000</v>
      </c>
      <c r="L971" s="107">
        <f>J971+1</f>
        <v>13</v>
      </c>
      <c r="M971" s="36">
        <f>K971*(L971/100)</f>
        <v>27300</v>
      </c>
    </row>
    <row r="972" spans="1:13" x14ac:dyDescent="0.35">
      <c r="A972" s="107">
        <v>1</v>
      </c>
      <c r="B972" s="107" t="s">
        <v>2031</v>
      </c>
      <c r="C972" s="98" t="s">
        <v>14</v>
      </c>
      <c r="D972" s="98" t="s">
        <v>52</v>
      </c>
      <c r="E972" t="s">
        <v>1250</v>
      </c>
      <c r="F972" t="s">
        <v>1245</v>
      </c>
      <c r="G972" t="s">
        <v>2032</v>
      </c>
      <c r="H972" s="107">
        <v>3</v>
      </c>
      <c r="I972" s="229">
        <v>45373.707997685182</v>
      </c>
      <c r="J972" s="107">
        <v>12</v>
      </c>
      <c r="K972" s="159">
        <v>210000</v>
      </c>
      <c r="L972" s="107">
        <f>J972+1</f>
        <v>13</v>
      </c>
      <c r="M972" s="36">
        <f>K972*(L972/100)</f>
        <v>27300</v>
      </c>
    </row>
    <row r="973" spans="1:13" x14ac:dyDescent="0.35">
      <c r="A973" s="107">
        <v>1</v>
      </c>
      <c r="B973" s="243" t="s">
        <v>2993</v>
      </c>
      <c r="C973" s="244" t="s">
        <v>14</v>
      </c>
      <c r="D973" s="244" t="s">
        <v>52</v>
      </c>
      <c r="E973" s="154" t="s">
        <v>1250</v>
      </c>
      <c r="F973" s="154" t="s">
        <v>1245</v>
      </c>
      <c r="G973" s="154" t="s">
        <v>2994</v>
      </c>
      <c r="H973" s="243">
        <v>4</v>
      </c>
      <c r="I973" s="229">
        <v>45534.686585648145</v>
      </c>
      <c r="J973" s="107">
        <v>12</v>
      </c>
      <c r="K973" s="162">
        <v>262500</v>
      </c>
      <c r="L973" s="107">
        <f>J973+1</f>
        <v>13</v>
      </c>
      <c r="M973" s="36">
        <f>K973*(L973/100)</f>
        <v>34125</v>
      </c>
    </row>
    <row r="974" spans="1:13" x14ac:dyDescent="0.35">
      <c r="A974" s="107">
        <v>1</v>
      </c>
      <c r="B974" s="107">
        <v>880000186</v>
      </c>
      <c r="C974" s="98" t="s">
        <v>14</v>
      </c>
      <c r="D974" s="98" t="s">
        <v>169</v>
      </c>
      <c r="E974" s="131" t="s">
        <v>53</v>
      </c>
      <c r="G974" t="s">
        <v>712</v>
      </c>
      <c r="H974" s="132">
        <v>1</v>
      </c>
      <c r="I974" s="229">
        <v>45006.574606481481</v>
      </c>
      <c r="J974" s="107">
        <v>12</v>
      </c>
      <c r="K974" s="159">
        <v>105000</v>
      </c>
      <c r="L974" s="107">
        <f>J974+1</f>
        <v>13</v>
      </c>
      <c r="M974" s="36">
        <f>K974*(L974/100)</f>
        <v>13650</v>
      </c>
    </row>
    <row r="975" spans="1:13" x14ac:dyDescent="0.35">
      <c r="A975" s="107">
        <v>1</v>
      </c>
      <c r="B975" s="237" t="s">
        <v>1664</v>
      </c>
      <c r="C975" s="141" t="s">
        <v>14</v>
      </c>
      <c r="D975" s="141" t="s">
        <v>52</v>
      </c>
      <c r="E975" s="139" t="s">
        <v>1250</v>
      </c>
      <c r="F975" s="139" t="s">
        <v>1245</v>
      </c>
      <c r="G975" s="139" t="s">
        <v>1665</v>
      </c>
      <c r="H975" s="237">
        <v>2</v>
      </c>
      <c r="I975" s="229">
        <v>45314.395416666703</v>
      </c>
      <c r="J975" s="107">
        <v>12</v>
      </c>
      <c r="K975" s="238">
        <v>105000</v>
      </c>
      <c r="L975" s="107">
        <f>J975+1</f>
        <v>13</v>
      </c>
      <c r="M975" s="36">
        <f>K975*(L975/100)</f>
        <v>13650</v>
      </c>
    </row>
    <row r="976" spans="1:13" x14ac:dyDescent="0.35">
      <c r="A976" s="107">
        <v>1</v>
      </c>
      <c r="B976" s="107">
        <v>890000816</v>
      </c>
      <c r="C976" s="98" t="s">
        <v>14</v>
      </c>
      <c r="D976" s="98" t="s">
        <v>52</v>
      </c>
      <c r="E976" t="s">
        <v>1250</v>
      </c>
      <c r="F976" t="s">
        <v>1245</v>
      </c>
      <c r="G976" t="s">
        <v>2670</v>
      </c>
      <c r="H976" s="107">
        <v>1</v>
      </c>
      <c r="I976" s="229">
        <v>45495.603229166663</v>
      </c>
      <c r="J976" s="107">
        <v>6</v>
      </c>
      <c r="K976" s="159">
        <v>42000</v>
      </c>
      <c r="L976" s="107">
        <f>J976+1</f>
        <v>7</v>
      </c>
      <c r="M976" s="36">
        <f>K976*(L976/100)</f>
        <v>2940.0000000000005</v>
      </c>
    </row>
    <row r="977" spans="1:13" x14ac:dyDescent="0.35">
      <c r="A977" s="107">
        <v>1</v>
      </c>
      <c r="B977" s="243" t="s">
        <v>3404</v>
      </c>
      <c r="C977" s="244" t="s">
        <v>14</v>
      </c>
      <c r="D977" s="244" t="s">
        <v>15</v>
      </c>
      <c r="E977" s="154" t="s">
        <v>1244</v>
      </c>
      <c r="F977" s="154" t="s">
        <v>1245</v>
      </c>
      <c r="G977" s="154" t="s">
        <v>3405</v>
      </c>
      <c r="H977" s="243">
        <v>2</v>
      </c>
      <c r="I977" s="229">
        <v>45594.746041666665</v>
      </c>
      <c r="J977" s="107">
        <v>7</v>
      </c>
      <c r="K977" s="159">
        <v>52500</v>
      </c>
      <c r="L977" s="107">
        <f>J977+1</f>
        <v>8</v>
      </c>
      <c r="M977" s="36">
        <f>K977*(L977/100)</f>
        <v>4200</v>
      </c>
    </row>
    <row r="978" spans="1:13" x14ac:dyDescent="0.35">
      <c r="A978" s="107">
        <v>1</v>
      </c>
      <c r="B978" s="107" t="s">
        <v>5748</v>
      </c>
      <c r="C978" t="s">
        <v>14</v>
      </c>
      <c r="D978" t="s">
        <v>188</v>
      </c>
      <c r="E978" t="s">
        <v>1244</v>
      </c>
      <c r="F978" t="s">
        <v>1245</v>
      </c>
      <c r="G978" t="s">
        <v>5749</v>
      </c>
      <c r="H978" s="107">
        <v>3</v>
      </c>
      <c r="I978" s="231">
        <v>45853.611446759256</v>
      </c>
      <c r="J978" s="107">
        <v>6</v>
      </c>
      <c r="K978" s="120">
        <v>40000</v>
      </c>
      <c r="L978" s="107">
        <f>J978+1</f>
        <v>7</v>
      </c>
      <c r="M978" s="36">
        <f>K978*(L978/100)</f>
        <v>2800.0000000000005</v>
      </c>
    </row>
    <row r="979" spans="1:13" x14ac:dyDescent="0.35">
      <c r="A979" s="107">
        <v>1</v>
      </c>
      <c r="B979" s="107" t="s">
        <v>5179</v>
      </c>
      <c r="C979" s="98" t="s">
        <v>14</v>
      </c>
      <c r="D979" s="98" t="s">
        <v>52</v>
      </c>
      <c r="E979" t="s">
        <v>1250</v>
      </c>
      <c r="F979" t="s">
        <v>1248</v>
      </c>
      <c r="G979" t="s">
        <v>5180</v>
      </c>
      <c r="H979" s="107">
        <v>3</v>
      </c>
      <c r="I979" s="229">
        <v>45790.773472222223</v>
      </c>
      <c r="J979" s="107">
        <v>12</v>
      </c>
      <c r="K979" s="159">
        <v>100000</v>
      </c>
      <c r="L979" s="107">
        <f>J979+1</f>
        <v>13</v>
      </c>
      <c r="M979" s="36">
        <f>K979*(L979/100)</f>
        <v>13000</v>
      </c>
    </row>
    <row r="980" spans="1:13" x14ac:dyDescent="0.35">
      <c r="A980" s="107">
        <v>1</v>
      </c>
      <c r="B980" s="107" t="s">
        <v>1936</v>
      </c>
      <c r="C980" s="98" t="s">
        <v>14</v>
      </c>
      <c r="D980" s="98" t="s">
        <v>15</v>
      </c>
      <c r="E980" t="s">
        <v>1244</v>
      </c>
      <c r="F980" t="s">
        <v>1248</v>
      </c>
      <c r="G980" t="s">
        <v>1937</v>
      </c>
      <c r="H980" s="107">
        <v>1</v>
      </c>
      <c r="I980" s="229">
        <v>45359.655856481484</v>
      </c>
      <c r="J980" s="107">
        <v>12</v>
      </c>
      <c r="K980" s="159">
        <v>84000</v>
      </c>
      <c r="L980" s="107">
        <f>J980+1</f>
        <v>13</v>
      </c>
      <c r="M980" s="36">
        <f>K980*(L980/100)</f>
        <v>10920</v>
      </c>
    </row>
    <row r="981" spans="1:13" x14ac:dyDescent="0.35">
      <c r="A981" s="107">
        <v>1</v>
      </c>
      <c r="B981" s="243" t="s">
        <v>3233</v>
      </c>
      <c r="C981" s="244" t="s">
        <v>14</v>
      </c>
      <c r="D981" s="244" t="s">
        <v>15</v>
      </c>
      <c r="E981" s="154" t="s">
        <v>1244</v>
      </c>
      <c r="F981" s="154" t="s">
        <v>1248</v>
      </c>
      <c r="G981" s="154" t="s">
        <v>3234</v>
      </c>
      <c r="H981" s="243">
        <v>2</v>
      </c>
      <c r="I981" s="229">
        <v>45581.563252314816</v>
      </c>
      <c r="J981" s="107">
        <v>12</v>
      </c>
      <c r="K981" s="159">
        <v>105000</v>
      </c>
      <c r="L981" s="107">
        <f>J981+1</f>
        <v>13</v>
      </c>
      <c r="M981" s="36">
        <f>K981*(L981/100)</f>
        <v>13650</v>
      </c>
    </row>
    <row r="982" spans="1:13" x14ac:dyDescent="0.35">
      <c r="A982" s="107">
        <v>1</v>
      </c>
      <c r="B982" s="107">
        <v>880000829</v>
      </c>
      <c r="C982" s="98" t="s">
        <v>14</v>
      </c>
      <c r="D982" s="98" t="s">
        <v>15</v>
      </c>
      <c r="E982" t="s">
        <v>1244</v>
      </c>
      <c r="F982" t="s">
        <v>1248</v>
      </c>
      <c r="G982" t="s">
        <v>2105</v>
      </c>
      <c r="H982" s="107">
        <v>2</v>
      </c>
      <c r="I982" s="229">
        <v>45385.716990740744</v>
      </c>
      <c r="J982" s="107">
        <v>6</v>
      </c>
      <c r="K982" s="159">
        <v>157500</v>
      </c>
      <c r="L982" s="107">
        <f>J982+1</f>
        <v>7</v>
      </c>
      <c r="M982" s="36">
        <f>K982*(L982/100)</f>
        <v>11025.000000000002</v>
      </c>
    </row>
    <row r="983" spans="1:13" x14ac:dyDescent="0.35">
      <c r="A983" s="107">
        <v>1</v>
      </c>
      <c r="B983" s="237" t="s">
        <v>1567</v>
      </c>
      <c r="C983" s="141" t="s">
        <v>14</v>
      </c>
      <c r="D983" s="141" t="s">
        <v>15</v>
      </c>
      <c r="E983" s="139" t="s">
        <v>1244</v>
      </c>
      <c r="F983" s="139" t="s">
        <v>1248</v>
      </c>
      <c r="G983" s="139" t="s">
        <v>1568</v>
      </c>
      <c r="H983" s="237">
        <v>1</v>
      </c>
      <c r="I983" s="229">
        <v>45273.5307986111</v>
      </c>
      <c r="J983" s="107">
        <v>6</v>
      </c>
      <c r="K983" s="238">
        <v>157500</v>
      </c>
      <c r="L983" s="107">
        <f>J983+1</f>
        <v>7</v>
      </c>
      <c r="M983" s="36">
        <f>K983*(L983/100)</f>
        <v>11025.000000000002</v>
      </c>
    </row>
    <row r="984" spans="1:13" x14ac:dyDescent="0.35">
      <c r="A984" s="107">
        <v>1</v>
      </c>
      <c r="B984" s="107">
        <v>890000806</v>
      </c>
      <c r="C984" s="98" t="s">
        <v>14</v>
      </c>
      <c r="D984" s="98" t="s">
        <v>116</v>
      </c>
      <c r="E984" t="s">
        <v>1250</v>
      </c>
      <c r="F984" t="s">
        <v>1245</v>
      </c>
      <c r="G984" t="s">
        <v>2653</v>
      </c>
      <c r="H984" s="107">
        <v>1</v>
      </c>
      <c r="I984" s="229">
        <v>45491.589328703703</v>
      </c>
      <c r="J984" s="107">
        <v>10</v>
      </c>
      <c r="K984" s="159">
        <v>84000</v>
      </c>
      <c r="L984" s="107">
        <f>J984+1</f>
        <v>11</v>
      </c>
      <c r="M984" s="36">
        <f>K984*(L984/100)</f>
        <v>9240</v>
      </c>
    </row>
    <row r="985" spans="1:13" x14ac:dyDescent="0.35">
      <c r="A985" s="107">
        <v>1</v>
      </c>
      <c r="B985" s="107" t="s">
        <v>5996</v>
      </c>
      <c r="C985" t="s">
        <v>14</v>
      </c>
      <c r="D985" t="s">
        <v>15</v>
      </c>
      <c r="E985" t="s">
        <v>5832</v>
      </c>
      <c r="F985" t="s">
        <v>1248</v>
      </c>
      <c r="G985" t="s">
        <v>5997</v>
      </c>
      <c r="H985" s="107">
        <v>2</v>
      </c>
      <c r="I985" s="231">
        <v>45895.641423611109</v>
      </c>
      <c r="J985" s="107">
        <v>12</v>
      </c>
      <c r="K985" s="120">
        <v>150000</v>
      </c>
      <c r="L985" s="107">
        <f>J985*2+2</f>
        <v>26</v>
      </c>
      <c r="M985" s="36">
        <f>K985*(L985/100)</f>
        <v>39000</v>
      </c>
    </row>
    <row r="986" spans="1:13" x14ac:dyDescent="0.35">
      <c r="A986" s="107">
        <v>1</v>
      </c>
      <c r="B986" s="243" t="s">
        <v>3629</v>
      </c>
      <c r="C986" s="244" t="s">
        <v>14</v>
      </c>
      <c r="D986" s="244" t="s">
        <v>15</v>
      </c>
      <c r="E986" s="154" t="s">
        <v>1244</v>
      </c>
      <c r="F986" s="154" t="s">
        <v>1248</v>
      </c>
      <c r="G986" s="377" t="s">
        <v>3630</v>
      </c>
      <c r="H986" s="243">
        <v>1</v>
      </c>
      <c r="I986" s="229">
        <v>45610.710185185184</v>
      </c>
      <c r="J986" s="107">
        <v>12</v>
      </c>
      <c r="K986" s="159">
        <v>157500</v>
      </c>
      <c r="L986" s="107">
        <f>J986+1</f>
        <v>13</v>
      </c>
      <c r="M986" s="36">
        <f>K986*(L986/100)</f>
        <v>20475</v>
      </c>
    </row>
    <row r="987" spans="1:13" x14ac:dyDescent="0.35">
      <c r="A987" s="107">
        <v>1</v>
      </c>
      <c r="B987" s="243" t="s">
        <v>3037</v>
      </c>
      <c r="C987" s="244" t="s">
        <v>14</v>
      </c>
      <c r="D987" s="244" t="s">
        <v>248</v>
      </c>
      <c r="E987" s="154" t="s">
        <v>1250</v>
      </c>
      <c r="F987" s="154" t="s">
        <v>1245</v>
      </c>
      <c r="G987" s="154" t="s">
        <v>3038</v>
      </c>
      <c r="H987" s="243">
        <v>1</v>
      </c>
      <c r="I987" s="229">
        <v>45545</v>
      </c>
      <c r="J987" s="107">
        <v>6</v>
      </c>
      <c r="K987" s="162">
        <v>42000</v>
      </c>
      <c r="L987" s="107">
        <f>J987+1</f>
        <v>7</v>
      </c>
      <c r="M987" s="36">
        <f>K987*(L987/100)</f>
        <v>2940.0000000000005</v>
      </c>
    </row>
    <row r="988" spans="1:13" x14ac:dyDescent="0.35">
      <c r="A988" s="107">
        <v>1</v>
      </c>
      <c r="B988" s="107" t="s">
        <v>4629</v>
      </c>
      <c r="C988" s="98" t="s">
        <v>14</v>
      </c>
      <c r="D988" s="98" t="s">
        <v>15</v>
      </c>
      <c r="E988" t="s">
        <v>1244</v>
      </c>
      <c r="F988" t="s">
        <v>1245</v>
      </c>
      <c r="G988" t="s">
        <v>4630</v>
      </c>
      <c r="H988" s="107">
        <v>1</v>
      </c>
      <c r="I988" s="229">
        <v>45734.703819444447</v>
      </c>
      <c r="J988" s="107">
        <v>4</v>
      </c>
      <c r="K988" s="247">
        <v>100000</v>
      </c>
      <c r="L988" s="107">
        <f>J988+1</f>
        <v>5</v>
      </c>
      <c r="M988" s="36">
        <f>K988*(L988/100)</f>
        <v>5000</v>
      </c>
    </row>
    <row r="989" spans="1:13" x14ac:dyDescent="0.35">
      <c r="A989" s="107">
        <v>1</v>
      </c>
      <c r="B989" s="107" t="s">
        <v>5144</v>
      </c>
      <c r="C989" s="98" t="s">
        <v>14</v>
      </c>
      <c r="D989" s="98" t="s">
        <v>15</v>
      </c>
      <c r="E989" t="s">
        <v>1244</v>
      </c>
      <c r="F989" t="s">
        <v>1245</v>
      </c>
      <c r="G989" t="s">
        <v>5145</v>
      </c>
      <c r="H989" s="107">
        <v>2</v>
      </c>
      <c r="I989" s="229">
        <v>45807.611157407409</v>
      </c>
      <c r="J989" s="107">
        <v>4</v>
      </c>
      <c r="K989" s="159">
        <v>100000</v>
      </c>
      <c r="L989" s="107">
        <f>J989+1</f>
        <v>5</v>
      </c>
      <c r="M989" s="36">
        <f>K989*(L989/100)</f>
        <v>5000</v>
      </c>
    </row>
    <row r="990" spans="1:13" x14ac:dyDescent="0.35">
      <c r="A990" s="107">
        <v>1</v>
      </c>
      <c r="B990" s="237" t="s">
        <v>1420</v>
      </c>
      <c r="C990" s="141" t="s">
        <v>14</v>
      </c>
      <c r="D990" s="141" t="s">
        <v>15</v>
      </c>
      <c r="E990" s="139" t="s">
        <v>1244</v>
      </c>
      <c r="F990" s="144" t="s">
        <v>1245</v>
      </c>
      <c r="G990" s="139" t="s">
        <v>1421</v>
      </c>
      <c r="H990" s="237">
        <v>1</v>
      </c>
      <c r="I990" s="229">
        <v>45245.401087963</v>
      </c>
      <c r="J990" s="107">
        <v>9</v>
      </c>
      <c r="K990" s="238">
        <v>105000</v>
      </c>
      <c r="L990" s="107">
        <f>J990+1</f>
        <v>10</v>
      </c>
      <c r="M990" s="36">
        <f>K990*(L990/100)</f>
        <v>10500</v>
      </c>
    </row>
    <row r="991" spans="1:13" x14ac:dyDescent="0.35">
      <c r="A991" s="107">
        <v>1</v>
      </c>
      <c r="B991" s="243" t="s">
        <v>4343</v>
      </c>
      <c r="C991" s="244" t="s">
        <v>14</v>
      </c>
      <c r="D991" s="244" t="s">
        <v>15</v>
      </c>
      <c r="E991" s="154" t="s">
        <v>1244</v>
      </c>
      <c r="F991" s="154" t="s">
        <v>1245</v>
      </c>
      <c r="G991" s="377" t="s">
        <v>4344</v>
      </c>
      <c r="H991" s="243">
        <v>4</v>
      </c>
      <c r="I991" s="229">
        <v>45710.52547453704</v>
      </c>
      <c r="J991" s="107">
        <v>9</v>
      </c>
      <c r="K991" s="159">
        <v>120000</v>
      </c>
      <c r="L991" s="107">
        <f>J991+1</f>
        <v>10</v>
      </c>
      <c r="M991" s="36">
        <f>K991*(L991/100)</f>
        <v>12000</v>
      </c>
    </row>
    <row r="992" spans="1:13" x14ac:dyDescent="0.35">
      <c r="A992" s="107">
        <v>1</v>
      </c>
      <c r="B992" s="243" t="s">
        <v>2856</v>
      </c>
      <c r="C992" s="244" t="s">
        <v>14</v>
      </c>
      <c r="D992" s="244" t="s">
        <v>169</v>
      </c>
      <c r="E992" s="154" t="s">
        <v>1250</v>
      </c>
      <c r="F992" s="154" t="s">
        <v>1245</v>
      </c>
      <c r="G992" s="154" t="s">
        <v>2857</v>
      </c>
      <c r="H992" s="243">
        <v>3</v>
      </c>
      <c r="I992" s="229">
        <v>45513.677893518521</v>
      </c>
      <c r="J992" s="107">
        <v>9</v>
      </c>
      <c r="K992" s="162">
        <v>126000</v>
      </c>
      <c r="L992" s="107">
        <f>J992+1</f>
        <v>10</v>
      </c>
      <c r="M992" s="36">
        <f>K992*(L992/100)</f>
        <v>12600</v>
      </c>
    </row>
    <row r="993" spans="1:13" x14ac:dyDescent="0.35">
      <c r="A993" s="107">
        <v>1</v>
      </c>
      <c r="B993" s="107">
        <v>880000834</v>
      </c>
      <c r="C993" s="98" t="s">
        <v>14</v>
      </c>
      <c r="D993" s="98" t="s">
        <v>169</v>
      </c>
      <c r="E993" t="s">
        <v>1250</v>
      </c>
      <c r="F993" t="s">
        <v>1245</v>
      </c>
      <c r="G993" s="378" t="s">
        <v>2126</v>
      </c>
      <c r="H993" s="107">
        <v>2</v>
      </c>
      <c r="I993" s="229">
        <v>45390.757222222222</v>
      </c>
      <c r="J993" s="107">
        <v>9</v>
      </c>
      <c r="K993" s="159">
        <v>105000</v>
      </c>
      <c r="L993" s="107">
        <f>J993+1</f>
        <v>10</v>
      </c>
      <c r="M993" s="36">
        <f>K993*(L993/100)</f>
        <v>10500</v>
      </c>
    </row>
    <row r="994" spans="1:13" x14ac:dyDescent="0.35">
      <c r="A994" s="107">
        <v>1</v>
      </c>
      <c r="B994" s="107" t="s">
        <v>2346</v>
      </c>
      <c r="C994" s="98" t="s">
        <v>14</v>
      </c>
      <c r="D994" s="98" t="s">
        <v>116</v>
      </c>
      <c r="E994" t="s">
        <v>1250</v>
      </c>
      <c r="F994" t="s">
        <v>1248</v>
      </c>
      <c r="G994" t="s">
        <v>2347</v>
      </c>
      <c r="H994" s="107">
        <v>1</v>
      </c>
      <c r="I994" s="229">
        <v>45446.57472222222</v>
      </c>
      <c r="J994" s="107">
        <v>4</v>
      </c>
      <c r="K994" s="159">
        <v>42000</v>
      </c>
      <c r="L994" s="107">
        <f>J994+1</f>
        <v>5</v>
      </c>
      <c r="M994" s="36">
        <f>K994*(L994/100)</f>
        <v>2100</v>
      </c>
    </row>
    <row r="995" spans="1:13" x14ac:dyDescent="0.35">
      <c r="A995" s="107">
        <v>1</v>
      </c>
      <c r="B995" s="245" t="s">
        <v>3442</v>
      </c>
      <c r="C995" s="246" t="s">
        <v>14</v>
      </c>
      <c r="D995" s="246" t="s">
        <v>15</v>
      </c>
      <c r="E995" s="164" t="s">
        <v>1244</v>
      </c>
      <c r="F995" s="164" t="s">
        <v>1245</v>
      </c>
      <c r="G995" s="164" t="s">
        <v>3443</v>
      </c>
      <c r="H995" s="245">
        <v>2</v>
      </c>
      <c r="I995" s="229">
        <v>45595.746168981481</v>
      </c>
      <c r="J995" s="107">
        <v>6</v>
      </c>
      <c r="K995" s="160">
        <v>52500</v>
      </c>
      <c r="L995" s="107">
        <f>J995+1</f>
        <v>7</v>
      </c>
      <c r="M995" s="36">
        <f>K995*(L995/100)</f>
        <v>3675.0000000000005</v>
      </c>
    </row>
    <row r="996" spans="1:13" x14ac:dyDescent="0.35">
      <c r="A996" s="107">
        <v>1</v>
      </c>
      <c r="B996" s="107" t="s">
        <v>2324</v>
      </c>
      <c r="C996" s="98" t="s">
        <v>14</v>
      </c>
      <c r="D996" s="98" t="s">
        <v>15</v>
      </c>
      <c r="E996" t="s">
        <v>1244</v>
      </c>
      <c r="F996" t="s">
        <v>1245</v>
      </c>
      <c r="G996" t="s">
        <v>2325</v>
      </c>
      <c r="H996" s="107">
        <v>1</v>
      </c>
      <c r="I996" s="229">
        <v>45443.488657407404</v>
      </c>
      <c r="J996" s="107">
        <v>8</v>
      </c>
      <c r="K996" s="159">
        <v>73500</v>
      </c>
      <c r="L996" s="107">
        <f>J996+1</f>
        <v>9</v>
      </c>
      <c r="M996" s="36">
        <f>K996*(L996/100)</f>
        <v>6615</v>
      </c>
    </row>
    <row r="997" spans="1:13" x14ac:dyDescent="0.35">
      <c r="A997" s="107">
        <v>1</v>
      </c>
      <c r="B997" s="243" t="s">
        <v>4154</v>
      </c>
      <c r="C997" s="244" t="s">
        <v>14</v>
      </c>
      <c r="D997" s="244" t="s">
        <v>15</v>
      </c>
      <c r="E997" s="154" t="s">
        <v>1244</v>
      </c>
      <c r="F997" s="154" t="s">
        <v>1245</v>
      </c>
      <c r="G997" s="154" t="s">
        <v>4155</v>
      </c>
      <c r="H997" s="243">
        <v>2</v>
      </c>
      <c r="I997" s="229">
        <v>45688.941851851851</v>
      </c>
      <c r="J997" s="107">
        <v>8</v>
      </c>
      <c r="K997" s="159">
        <v>100000</v>
      </c>
      <c r="L997" s="107">
        <f>J997+1</f>
        <v>9</v>
      </c>
      <c r="M997" s="36">
        <f>K997*(L997/100)</f>
        <v>9000</v>
      </c>
    </row>
    <row r="998" spans="1:13" x14ac:dyDescent="0.35">
      <c r="A998" s="107">
        <v>1</v>
      </c>
      <c r="B998" s="243" t="s">
        <v>2868</v>
      </c>
      <c r="C998" s="244" t="s">
        <v>14</v>
      </c>
      <c r="D998" s="244" t="s">
        <v>15</v>
      </c>
      <c r="E998" s="154" t="s">
        <v>1244</v>
      </c>
      <c r="F998" s="154" t="s">
        <v>1245</v>
      </c>
      <c r="G998" s="154" t="s">
        <v>2869</v>
      </c>
      <c r="H998" s="243">
        <v>1</v>
      </c>
      <c r="I998" s="229">
        <v>45514.477812500001</v>
      </c>
      <c r="J998" s="107">
        <v>8</v>
      </c>
      <c r="K998" s="162">
        <v>105000</v>
      </c>
      <c r="L998" s="107">
        <f>J998+1</f>
        <v>9</v>
      </c>
      <c r="M998" s="36">
        <f>K998*(L998/100)</f>
        <v>9450</v>
      </c>
    </row>
    <row r="999" spans="1:13" x14ac:dyDescent="0.35">
      <c r="A999" s="107">
        <v>1</v>
      </c>
      <c r="B999" s="237" t="s">
        <v>1571</v>
      </c>
      <c r="C999" s="141" t="s">
        <v>14</v>
      </c>
      <c r="D999" s="141" t="s">
        <v>116</v>
      </c>
      <c r="E999" s="139" t="s">
        <v>1250</v>
      </c>
      <c r="F999" s="139" t="s">
        <v>1248</v>
      </c>
      <c r="G999" s="139" t="s">
        <v>1572</v>
      </c>
      <c r="H999" s="237">
        <v>3</v>
      </c>
      <c r="I999" s="229">
        <v>45268.449849536999</v>
      </c>
      <c r="J999" s="107">
        <v>12</v>
      </c>
      <c r="K999" s="238">
        <v>136500</v>
      </c>
      <c r="L999" s="107">
        <f>J999+1</f>
        <v>13</v>
      </c>
      <c r="M999" s="36">
        <f>K999*(L999/100)</f>
        <v>17745</v>
      </c>
    </row>
    <row r="1000" spans="1:13" x14ac:dyDescent="0.35">
      <c r="A1000" s="107">
        <v>1</v>
      </c>
      <c r="B1000" s="237" t="s">
        <v>1170</v>
      </c>
      <c r="C1000" s="141" t="s">
        <v>14</v>
      </c>
      <c r="D1000" s="141" t="s">
        <v>169</v>
      </c>
      <c r="E1000" s="139" t="s">
        <v>53</v>
      </c>
      <c r="G1000" s="139" t="s">
        <v>1171</v>
      </c>
      <c r="H1000" s="237">
        <v>2</v>
      </c>
      <c r="I1000" s="229">
        <v>45174.509664351899</v>
      </c>
      <c r="J1000" s="107">
        <v>8</v>
      </c>
      <c r="K1000" s="238">
        <v>105000</v>
      </c>
      <c r="L1000" s="107">
        <f>J1000+1</f>
        <v>9</v>
      </c>
      <c r="M1000" s="36">
        <f>K1000*(L1000/100)</f>
        <v>9450</v>
      </c>
    </row>
    <row r="1001" spans="1:13" x14ac:dyDescent="0.35">
      <c r="A1001" s="107">
        <v>1</v>
      </c>
      <c r="B1001" s="107">
        <v>880000286</v>
      </c>
      <c r="C1001" s="98" t="s">
        <v>14</v>
      </c>
      <c r="D1001" s="98" t="s">
        <v>169</v>
      </c>
      <c r="E1001" t="s">
        <v>53</v>
      </c>
      <c r="G1001" t="s">
        <v>870</v>
      </c>
      <c r="H1001" s="107">
        <v>1</v>
      </c>
      <c r="I1001" s="229">
        <v>45051.615694444445</v>
      </c>
      <c r="J1001" s="107">
        <v>8</v>
      </c>
      <c r="K1001" s="162">
        <v>105000</v>
      </c>
      <c r="L1001" s="107">
        <f>J1001+1</f>
        <v>9</v>
      </c>
      <c r="M1001" s="36">
        <f>K1001*(L1001/100)</f>
        <v>9450</v>
      </c>
    </row>
    <row r="1002" spans="1:13" x14ac:dyDescent="0.35">
      <c r="A1002" s="107">
        <v>1</v>
      </c>
      <c r="B1002" s="107">
        <v>880001009</v>
      </c>
      <c r="C1002" s="98" t="s">
        <v>14</v>
      </c>
      <c r="D1002" s="98" t="s">
        <v>15</v>
      </c>
      <c r="E1002" t="s">
        <v>1244</v>
      </c>
      <c r="F1002" t="s">
        <v>1248</v>
      </c>
      <c r="G1002" t="s">
        <v>2603</v>
      </c>
      <c r="H1002" s="107">
        <v>4</v>
      </c>
      <c r="I1002" s="229">
        <v>45481.635717592595</v>
      </c>
      <c r="J1002" s="107">
        <v>12</v>
      </c>
      <c r="K1002" s="159">
        <v>136500</v>
      </c>
      <c r="L1002" s="107">
        <f>J1002+1</f>
        <v>13</v>
      </c>
      <c r="M1002" s="36">
        <f>K1002*(L1002/100)</f>
        <v>17745</v>
      </c>
    </row>
    <row r="1003" spans="1:13" x14ac:dyDescent="0.35">
      <c r="A1003" s="107">
        <v>1</v>
      </c>
      <c r="B1003" s="243" t="s">
        <v>3826</v>
      </c>
      <c r="C1003" s="244" t="s">
        <v>14</v>
      </c>
      <c r="D1003" s="244" t="s">
        <v>162</v>
      </c>
      <c r="E1003" s="154" t="s">
        <v>1250</v>
      </c>
      <c r="F1003" s="154" t="s">
        <v>1248</v>
      </c>
      <c r="G1003" s="154" t="s">
        <v>870</v>
      </c>
      <c r="H1003" s="243">
        <v>5</v>
      </c>
      <c r="I1003" s="229">
        <v>45624.779606481483</v>
      </c>
      <c r="J1003" s="107">
        <v>12</v>
      </c>
      <c r="K1003" s="159">
        <v>367500</v>
      </c>
      <c r="L1003" s="107">
        <f>J1003+1</f>
        <v>13</v>
      </c>
      <c r="M1003" s="36">
        <f>K1003*(L1003/100)</f>
        <v>47775</v>
      </c>
    </row>
    <row r="1004" spans="1:13" x14ac:dyDescent="0.35">
      <c r="A1004" s="107">
        <v>1</v>
      </c>
      <c r="B1004" s="107" t="s">
        <v>5269</v>
      </c>
      <c r="C1004" s="98" t="s">
        <v>14</v>
      </c>
      <c r="D1004" s="98" t="s">
        <v>52</v>
      </c>
      <c r="E1004" t="s">
        <v>1250</v>
      </c>
      <c r="F1004" t="s">
        <v>1248</v>
      </c>
      <c r="G1004" t="s">
        <v>2603</v>
      </c>
      <c r="H1004" s="107">
        <v>6</v>
      </c>
      <c r="I1004" s="229">
        <v>45804.756122685183</v>
      </c>
      <c r="J1004" s="107">
        <v>12</v>
      </c>
      <c r="K1004" s="159">
        <v>150000</v>
      </c>
      <c r="L1004" s="107">
        <f>J1004+1</f>
        <v>13</v>
      </c>
      <c r="M1004" s="36">
        <f>K1004*(L1004/100)</f>
        <v>19500</v>
      </c>
    </row>
    <row r="1005" spans="1:13" x14ac:dyDescent="0.35">
      <c r="A1005" s="107">
        <v>1</v>
      </c>
      <c r="B1005" s="131" t="s">
        <v>6127</v>
      </c>
      <c r="C1005" s="131" t="s">
        <v>14</v>
      </c>
      <c r="D1005" s="131" t="s">
        <v>162</v>
      </c>
      <c r="E1005" s="131" t="s">
        <v>5832</v>
      </c>
      <c r="F1005" s="131" t="s">
        <v>1248</v>
      </c>
      <c r="G1005" s="131" t="s">
        <v>870</v>
      </c>
      <c r="H1005" s="107">
        <v>7</v>
      </c>
      <c r="I1005" s="231">
        <v>45911.802430555559</v>
      </c>
      <c r="J1005" s="107">
        <v>24</v>
      </c>
      <c r="K1005" s="222">
        <v>450000</v>
      </c>
      <c r="L1005" s="107">
        <f>J1005*2+2</f>
        <v>50</v>
      </c>
      <c r="M1005" s="36">
        <f>K1005*(L1005/100)</f>
        <v>225000</v>
      </c>
    </row>
    <row r="1006" spans="1:13" x14ac:dyDescent="0.35">
      <c r="A1006" s="107">
        <v>1</v>
      </c>
      <c r="B1006" s="107">
        <v>890000184</v>
      </c>
      <c r="C1006" s="98" t="s">
        <v>14</v>
      </c>
      <c r="D1006" s="98" t="s">
        <v>381</v>
      </c>
      <c r="E1006" t="s">
        <v>16</v>
      </c>
      <c r="G1006" t="s">
        <v>911</v>
      </c>
      <c r="H1006" s="107">
        <v>1</v>
      </c>
      <c r="I1006" s="229">
        <v>45071.447025462963</v>
      </c>
      <c r="J1006" s="107">
        <v>6</v>
      </c>
      <c r="K1006" s="162">
        <v>157500</v>
      </c>
      <c r="L1006" s="107">
        <f>J1006+1</f>
        <v>7</v>
      </c>
      <c r="M1006" s="36">
        <f>K1006*(L1006/100)</f>
        <v>11025.000000000002</v>
      </c>
    </row>
    <row r="1007" spans="1:13" x14ac:dyDescent="0.35">
      <c r="A1007" s="107">
        <v>1</v>
      </c>
      <c r="B1007" s="234">
        <v>890000286</v>
      </c>
      <c r="C1007" s="235" t="s">
        <v>14</v>
      </c>
      <c r="D1007" s="235" t="s">
        <v>381</v>
      </c>
      <c r="E1007" s="133" t="s">
        <v>16</v>
      </c>
      <c r="G1007" s="133" t="s">
        <v>911</v>
      </c>
      <c r="H1007" s="234">
        <v>2</v>
      </c>
      <c r="I1007" s="229">
        <v>45147.544768518499</v>
      </c>
      <c r="J1007" s="107">
        <v>6</v>
      </c>
      <c r="K1007" s="236">
        <v>178500</v>
      </c>
      <c r="L1007" s="107">
        <f>J1007+1</f>
        <v>7</v>
      </c>
      <c r="M1007" s="36">
        <f>K1007*(L1007/100)</f>
        <v>12495.000000000002</v>
      </c>
    </row>
    <row r="1008" spans="1:13" x14ac:dyDescent="0.35">
      <c r="A1008" s="107">
        <v>1</v>
      </c>
      <c r="B1008" s="237" t="s">
        <v>1660</v>
      </c>
      <c r="C1008" s="141" t="s">
        <v>14</v>
      </c>
      <c r="D1008" s="141" t="s">
        <v>52</v>
      </c>
      <c r="E1008" s="139" t="s">
        <v>1250</v>
      </c>
      <c r="F1008" s="139" t="s">
        <v>1245</v>
      </c>
      <c r="G1008" s="139" t="s">
        <v>1661</v>
      </c>
      <c r="H1008" s="237">
        <v>3</v>
      </c>
      <c r="I1008" s="229">
        <v>45310.429791666698</v>
      </c>
      <c r="J1008" s="107">
        <v>12</v>
      </c>
      <c r="K1008" s="238">
        <v>84000</v>
      </c>
      <c r="L1008" s="107">
        <f>J1008+1</f>
        <v>13</v>
      </c>
      <c r="M1008" s="36">
        <f>K1008*(L1008/100)</f>
        <v>10920</v>
      </c>
    </row>
    <row r="1009" spans="1:13" x14ac:dyDescent="0.35">
      <c r="A1009" s="107">
        <v>1</v>
      </c>
      <c r="B1009" s="243" t="s">
        <v>4938</v>
      </c>
      <c r="C1009" s="244" t="s">
        <v>14</v>
      </c>
      <c r="D1009" s="244" t="s">
        <v>15</v>
      </c>
      <c r="E1009" s="154" t="s">
        <v>1244</v>
      </c>
      <c r="F1009" s="154" t="s">
        <v>1245</v>
      </c>
      <c r="G1009" s="377" t="s">
        <v>4939</v>
      </c>
      <c r="H1009" s="243">
        <v>3</v>
      </c>
      <c r="I1009" s="229">
        <v>45773.620891203704</v>
      </c>
      <c r="J1009" s="107">
        <v>11</v>
      </c>
      <c r="K1009" s="159">
        <v>130000</v>
      </c>
      <c r="L1009" s="107">
        <f>J1009+1</f>
        <v>12</v>
      </c>
      <c r="M1009" s="36">
        <f>K1009*(L1009/100)</f>
        <v>15600</v>
      </c>
    </row>
    <row r="1010" spans="1:13" x14ac:dyDescent="0.35">
      <c r="A1010" s="107">
        <v>1</v>
      </c>
      <c r="B1010" s="237" t="s">
        <v>1521</v>
      </c>
      <c r="C1010" s="141" t="s">
        <v>14</v>
      </c>
      <c r="D1010" s="141" t="s">
        <v>15</v>
      </c>
      <c r="E1010" s="139" t="s">
        <v>1244</v>
      </c>
      <c r="F1010" s="144" t="s">
        <v>1245</v>
      </c>
      <c r="G1010" s="379" t="s">
        <v>1522</v>
      </c>
      <c r="H1010" s="237">
        <v>1</v>
      </c>
      <c r="I1010" s="229">
        <v>45259.556203703702</v>
      </c>
      <c r="J1010" s="107">
        <v>12</v>
      </c>
      <c r="K1010" s="238">
        <v>105000</v>
      </c>
      <c r="L1010" s="107">
        <f>J1010+1</f>
        <v>13</v>
      </c>
      <c r="M1010" s="36">
        <f>K1010*(L1010/100)</f>
        <v>13650</v>
      </c>
    </row>
    <row r="1011" spans="1:13" x14ac:dyDescent="0.35">
      <c r="A1011" s="107">
        <v>1</v>
      </c>
      <c r="B1011" s="243" t="s">
        <v>2802</v>
      </c>
      <c r="C1011" s="244" t="s">
        <v>14</v>
      </c>
      <c r="D1011" s="244" t="s">
        <v>188</v>
      </c>
      <c r="E1011" s="154" t="s">
        <v>1244</v>
      </c>
      <c r="F1011" s="154" t="s">
        <v>1245</v>
      </c>
      <c r="G1011" s="377" t="s">
        <v>2803</v>
      </c>
      <c r="H1011" s="243">
        <v>2</v>
      </c>
      <c r="I1011" s="229">
        <v>45510.695277777777</v>
      </c>
      <c r="J1011" s="107">
        <v>11</v>
      </c>
      <c r="K1011" s="162">
        <v>126000</v>
      </c>
      <c r="L1011" s="107">
        <f>J1011+1</f>
        <v>12</v>
      </c>
      <c r="M1011" s="36">
        <f>K1011*(L1011/100)</f>
        <v>15120</v>
      </c>
    </row>
    <row r="1012" spans="1:13" x14ac:dyDescent="0.35">
      <c r="A1012" s="107">
        <v>1</v>
      </c>
      <c r="B1012" s="237" t="s">
        <v>1332</v>
      </c>
      <c r="C1012" s="141" t="s">
        <v>14</v>
      </c>
      <c r="D1012" s="141" t="s">
        <v>15</v>
      </c>
      <c r="E1012" s="139" t="s">
        <v>1244</v>
      </c>
      <c r="F1012" s="144" t="s">
        <v>1245</v>
      </c>
      <c r="G1012" s="379" t="s">
        <v>1333</v>
      </c>
      <c r="H1012" s="237">
        <v>2</v>
      </c>
      <c r="I1012" s="229">
        <v>45233.505416666703</v>
      </c>
      <c r="J1012" s="107">
        <v>6</v>
      </c>
      <c r="K1012" s="238">
        <v>52500</v>
      </c>
      <c r="L1012" s="107">
        <f>J1012+1</f>
        <v>7</v>
      </c>
      <c r="M1012" s="36">
        <f>K1012*(L1012/100)</f>
        <v>3675.0000000000005</v>
      </c>
    </row>
    <row r="1013" spans="1:13" x14ac:dyDescent="0.35">
      <c r="A1013" s="107">
        <v>1</v>
      </c>
      <c r="B1013" s="107">
        <v>880000325</v>
      </c>
      <c r="C1013" s="98" t="s">
        <v>14</v>
      </c>
      <c r="D1013" s="98" t="s">
        <v>188</v>
      </c>
      <c r="E1013" t="s">
        <v>16</v>
      </c>
      <c r="G1013" t="s">
        <v>927</v>
      </c>
      <c r="H1013" s="107">
        <v>1</v>
      </c>
      <c r="I1013" s="229">
        <v>45076.587442129632</v>
      </c>
      <c r="J1013" s="107">
        <v>6</v>
      </c>
      <c r="K1013" s="162">
        <v>52500</v>
      </c>
      <c r="L1013" s="107">
        <f>J1013+1</f>
        <v>7</v>
      </c>
      <c r="M1013" s="36">
        <f>K1013*(L1013/100)</f>
        <v>3675.0000000000005</v>
      </c>
    </row>
    <row r="1014" spans="1:13" x14ac:dyDescent="0.35">
      <c r="A1014" s="107">
        <v>1</v>
      </c>
      <c r="B1014" s="107" t="s">
        <v>1775</v>
      </c>
      <c r="C1014" s="98" t="s">
        <v>14</v>
      </c>
      <c r="D1014" s="98" t="s">
        <v>52</v>
      </c>
      <c r="E1014" t="s">
        <v>1250</v>
      </c>
      <c r="F1014" t="s">
        <v>1245</v>
      </c>
      <c r="G1014" t="s">
        <v>1776</v>
      </c>
      <c r="H1014" s="107">
        <v>3</v>
      </c>
      <c r="I1014" s="229">
        <v>45330.549201388887</v>
      </c>
      <c r="J1014" s="107">
        <v>6</v>
      </c>
      <c r="K1014" s="159">
        <v>52500</v>
      </c>
      <c r="L1014" s="107">
        <f>J1014+1</f>
        <v>7</v>
      </c>
      <c r="M1014" s="36">
        <f>K1014*(L1014/100)</f>
        <v>3675.0000000000005</v>
      </c>
    </row>
    <row r="1015" spans="1:13" x14ac:dyDescent="0.35">
      <c r="A1015" s="107">
        <v>1</v>
      </c>
      <c r="B1015" s="107" t="s">
        <v>351</v>
      </c>
      <c r="C1015" s="98" t="s">
        <v>14</v>
      </c>
      <c r="D1015" s="98" t="s">
        <v>204</v>
      </c>
      <c r="E1015" t="s">
        <v>53</v>
      </c>
      <c r="G1015" s="139" t="s">
        <v>1253</v>
      </c>
      <c r="H1015" s="107">
        <v>1</v>
      </c>
      <c r="I1015" s="229">
        <v>44905.379351851851</v>
      </c>
      <c r="J1015" s="107">
        <v>9</v>
      </c>
      <c r="K1015" s="159">
        <v>105000</v>
      </c>
      <c r="L1015" s="107">
        <f>J1015+1</f>
        <v>10</v>
      </c>
      <c r="M1015" s="36">
        <f>K1015*(L1015/100)</f>
        <v>10500</v>
      </c>
    </row>
    <row r="1016" spans="1:13" x14ac:dyDescent="0.35">
      <c r="A1016" s="107">
        <v>1</v>
      </c>
      <c r="B1016" s="237">
        <v>880000561</v>
      </c>
      <c r="C1016" s="141" t="s">
        <v>14</v>
      </c>
      <c r="D1016" s="141" t="s">
        <v>15</v>
      </c>
      <c r="E1016" s="139" t="s">
        <v>1244</v>
      </c>
      <c r="F1016" s="139" t="s">
        <v>1245</v>
      </c>
      <c r="G1016" s="139" t="s">
        <v>1253</v>
      </c>
      <c r="H1016" s="237">
        <v>3</v>
      </c>
      <c r="I1016" s="229">
        <v>45230</v>
      </c>
      <c r="J1016" s="107">
        <v>9</v>
      </c>
      <c r="K1016" s="238">
        <v>105000</v>
      </c>
      <c r="L1016" s="107">
        <f>J1016+1</f>
        <v>10</v>
      </c>
      <c r="M1016" s="36">
        <f>K1016*(L1016/100)</f>
        <v>10500</v>
      </c>
    </row>
    <row r="1017" spans="1:13" x14ac:dyDescent="0.35">
      <c r="A1017" s="107">
        <v>1</v>
      </c>
      <c r="B1017" s="107" t="s">
        <v>5902</v>
      </c>
      <c r="C1017" t="s">
        <v>14</v>
      </c>
      <c r="D1017" t="s">
        <v>15</v>
      </c>
      <c r="E1017" t="s">
        <v>5832</v>
      </c>
      <c r="F1017" t="s">
        <v>1245</v>
      </c>
      <c r="G1017" t="s">
        <v>5903</v>
      </c>
      <c r="H1017" s="107">
        <v>6</v>
      </c>
      <c r="I1017" s="231">
        <v>45877.65556712963</v>
      </c>
      <c r="J1017" s="107">
        <v>12</v>
      </c>
      <c r="K1017" s="120">
        <v>140000</v>
      </c>
      <c r="L1017" s="107">
        <f>J1017*2+2</f>
        <v>26</v>
      </c>
      <c r="M1017" s="36">
        <f>K1017*(L1017/100)</f>
        <v>36400</v>
      </c>
    </row>
    <row r="1018" spans="1:13" x14ac:dyDescent="0.35">
      <c r="A1018" s="107">
        <v>1</v>
      </c>
      <c r="B1018" s="107">
        <v>880000322</v>
      </c>
      <c r="C1018" s="98" t="s">
        <v>14</v>
      </c>
      <c r="D1018" s="98" t="s">
        <v>116</v>
      </c>
      <c r="E1018" t="s">
        <v>53</v>
      </c>
      <c r="G1018" t="s">
        <v>918</v>
      </c>
      <c r="H1018" s="107">
        <v>2</v>
      </c>
      <c r="I1018" s="229">
        <v>45075.415092592593</v>
      </c>
      <c r="J1018" s="107">
        <v>9</v>
      </c>
      <c r="K1018" s="162">
        <v>105000</v>
      </c>
      <c r="L1018" s="107">
        <f>J1018+1</f>
        <v>10</v>
      </c>
      <c r="M1018" s="36">
        <f>K1018*(L1018/100)</f>
        <v>10500</v>
      </c>
    </row>
    <row r="1019" spans="1:13" x14ac:dyDescent="0.35">
      <c r="A1019" s="107">
        <v>1</v>
      </c>
      <c r="B1019" s="243" t="s">
        <v>4164</v>
      </c>
      <c r="C1019" s="244" t="s">
        <v>14</v>
      </c>
      <c r="D1019" s="244" t="s">
        <v>15</v>
      </c>
      <c r="E1019" s="154" t="s">
        <v>1244</v>
      </c>
      <c r="F1019" s="154" t="s">
        <v>1245</v>
      </c>
      <c r="G1019" s="154" t="s">
        <v>918</v>
      </c>
      <c r="H1019" s="243">
        <v>5</v>
      </c>
      <c r="I1019" s="229">
        <v>45688.941851851851</v>
      </c>
      <c r="J1019" s="107">
        <v>12</v>
      </c>
      <c r="K1019" s="159">
        <v>140000</v>
      </c>
      <c r="L1019" s="107">
        <f>J1019+1</f>
        <v>13</v>
      </c>
      <c r="M1019" s="36">
        <f>K1019*(L1019/100)</f>
        <v>18200</v>
      </c>
    </row>
    <row r="1020" spans="1:13" x14ac:dyDescent="0.35">
      <c r="A1020" s="107">
        <v>1</v>
      </c>
      <c r="B1020" s="107" t="s">
        <v>1779</v>
      </c>
      <c r="C1020" s="98" t="s">
        <v>14</v>
      </c>
      <c r="D1020" s="98" t="s">
        <v>15</v>
      </c>
      <c r="E1020" t="s">
        <v>1244</v>
      </c>
      <c r="F1020" t="s">
        <v>1245</v>
      </c>
      <c r="G1020" t="s">
        <v>1780</v>
      </c>
      <c r="H1020" s="107">
        <v>1</v>
      </c>
      <c r="I1020" s="229">
        <v>45350.747037037036</v>
      </c>
      <c r="J1020" s="107">
        <v>11</v>
      </c>
      <c r="K1020" s="159">
        <v>63000</v>
      </c>
      <c r="L1020" s="107">
        <f>J1020+1</f>
        <v>12</v>
      </c>
      <c r="M1020" s="36">
        <f>K1020*(L1020/100)</f>
        <v>7560</v>
      </c>
    </row>
    <row r="1021" spans="1:13" x14ac:dyDescent="0.35">
      <c r="A1021" s="107">
        <v>1</v>
      </c>
      <c r="B1021" s="243" t="s">
        <v>3483</v>
      </c>
      <c r="C1021" s="244" t="s">
        <v>14</v>
      </c>
      <c r="D1021" s="244" t="s">
        <v>15</v>
      </c>
      <c r="E1021" s="154" t="s">
        <v>1244</v>
      </c>
      <c r="F1021" s="154" t="s">
        <v>1245</v>
      </c>
      <c r="G1021" s="377" t="s">
        <v>3484</v>
      </c>
      <c r="H1021" s="243">
        <v>2</v>
      </c>
      <c r="I1021" s="229">
        <v>45597.519502314812</v>
      </c>
      <c r="J1021" s="107">
        <v>10</v>
      </c>
      <c r="K1021" s="159">
        <v>52500</v>
      </c>
      <c r="L1021" s="107">
        <f>J1021+1</f>
        <v>11</v>
      </c>
      <c r="M1021" s="36">
        <f>K1021*(L1021/100)</f>
        <v>5775</v>
      </c>
    </row>
    <row r="1022" spans="1:13" x14ac:dyDescent="0.35">
      <c r="A1022" s="107">
        <v>1</v>
      </c>
      <c r="B1022" s="243" t="s">
        <v>4940</v>
      </c>
      <c r="C1022" s="244" t="s">
        <v>14</v>
      </c>
      <c r="D1022" s="244" t="s">
        <v>15</v>
      </c>
      <c r="E1022" s="154" t="s">
        <v>1244</v>
      </c>
      <c r="F1022" s="154" t="s">
        <v>1245</v>
      </c>
      <c r="G1022" s="154" t="s">
        <v>3484</v>
      </c>
      <c r="H1022" s="243">
        <v>3</v>
      </c>
      <c r="I1022" s="229">
        <v>45749.707118055558</v>
      </c>
      <c r="J1022" s="107">
        <v>10</v>
      </c>
      <c r="K1022" s="159">
        <v>50000</v>
      </c>
      <c r="L1022" s="107">
        <f>J1022+1</f>
        <v>11</v>
      </c>
      <c r="M1022" s="36">
        <f>K1022*(L1022/100)</f>
        <v>5500</v>
      </c>
    </row>
    <row r="1023" spans="1:13" x14ac:dyDescent="0.35">
      <c r="A1023" s="107">
        <v>1</v>
      </c>
      <c r="B1023" s="107" t="s">
        <v>5097</v>
      </c>
      <c r="C1023" s="98" t="s">
        <v>14</v>
      </c>
      <c r="D1023" s="98" t="s">
        <v>15</v>
      </c>
      <c r="E1023" t="s">
        <v>1244</v>
      </c>
      <c r="F1023" t="s">
        <v>1248</v>
      </c>
      <c r="G1023" t="s">
        <v>5098</v>
      </c>
      <c r="H1023" s="107">
        <v>1</v>
      </c>
      <c r="I1023" s="229">
        <v>45803.712268518517</v>
      </c>
      <c r="J1023" s="107">
        <v>5</v>
      </c>
      <c r="K1023" s="159">
        <v>70000</v>
      </c>
      <c r="L1023" s="107">
        <f>J1023+1</f>
        <v>6</v>
      </c>
      <c r="M1023" s="36">
        <f>K1023*(L1023/100)</f>
        <v>4200</v>
      </c>
    </row>
    <row r="1024" spans="1:13" x14ac:dyDescent="0.35">
      <c r="A1024" s="107">
        <v>1</v>
      </c>
      <c r="B1024" s="243" t="s">
        <v>4941</v>
      </c>
      <c r="C1024" s="244" t="s">
        <v>14</v>
      </c>
      <c r="D1024" s="244" t="s">
        <v>582</v>
      </c>
      <c r="E1024" s="154" t="s">
        <v>1244</v>
      </c>
      <c r="F1024" s="154" t="s">
        <v>1245</v>
      </c>
      <c r="G1024" s="154" t="s">
        <v>4942</v>
      </c>
      <c r="H1024" s="243">
        <v>4</v>
      </c>
      <c r="I1024" s="229">
        <v>45755.721006944441</v>
      </c>
      <c r="J1024" s="107">
        <v>11</v>
      </c>
      <c r="K1024" s="159">
        <v>80000</v>
      </c>
      <c r="L1024" s="107">
        <f>J1024+1</f>
        <v>12</v>
      </c>
      <c r="M1024" s="36">
        <f>K1024*(L1024/100)</f>
        <v>9600</v>
      </c>
    </row>
    <row r="1025" spans="1:13" x14ac:dyDescent="0.35">
      <c r="A1025" s="107">
        <v>1</v>
      </c>
      <c r="B1025" s="234">
        <v>880000471</v>
      </c>
      <c r="C1025" s="235" t="s">
        <v>14</v>
      </c>
      <c r="D1025" s="235" t="s">
        <v>52</v>
      </c>
      <c r="E1025" s="133" t="s">
        <v>53</v>
      </c>
      <c r="G1025" s="133" t="s">
        <v>1145</v>
      </c>
      <c r="H1025" s="234">
        <v>1</v>
      </c>
      <c r="I1025" s="229">
        <v>45153.595451388901</v>
      </c>
      <c r="J1025" s="107">
        <v>3</v>
      </c>
      <c r="K1025" s="236">
        <v>105000</v>
      </c>
      <c r="L1025" s="107">
        <f>J1025+1</f>
        <v>4</v>
      </c>
      <c r="M1025" s="36">
        <f>K1025*(L1025/100)</f>
        <v>4200</v>
      </c>
    </row>
    <row r="1026" spans="1:13" x14ac:dyDescent="0.35">
      <c r="A1026" s="107">
        <v>1</v>
      </c>
      <c r="B1026" s="107">
        <v>880000839</v>
      </c>
      <c r="C1026" s="98" t="s">
        <v>14</v>
      </c>
      <c r="D1026" s="98" t="s">
        <v>15</v>
      </c>
      <c r="E1026" t="s">
        <v>1244</v>
      </c>
      <c r="F1026" t="s">
        <v>1248</v>
      </c>
      <c r="G1026" t="s">
        <v>2118</v>
      </c>
      <c r="H1026" s="107">
        <v>2</v>
      </c>
      <c r="I1026" s="229">
        <v>45387.838194444441</v>
      </c>
      <c r="J1026" s="107">
        <v>6</v>
      </c>
      <c r="K1026" s="159">
        <v>105000</v>
      </c>
      <c r="L1026" s="107">
        <f>J1026+1</f>
        <v>7</v>
      </c>
      <c r="M1026" s="36">
        <f>K1026*(L1026/100)</f>
        <v>7350.0000000000009</v>
      </c>
    </row>
    <row r="1027" spans="1:13" x14ac:dyDescent="0.35">
      <c r="A1027" s="107">
        <v>1</v>
      </c>
      <c r="B1027" s="243" t="s">
        <v>4943</v>
      </c>
      <c r="C1027" s="244" t="s">
        <v>14</v>
      </c>
      <c r="D1027" s="244" t="s">
        <v>15</v>
      </c>
      <c r="E1027" s="154" t="s">
        <v>1244</v>
      </c>
      <c r="F1027" s="154" t="s">
        <v>1245</v>
      </c>
      <c r="G1027" s="154" t="s">
        <v>4944</v>
      </c>
      <c r="H1027" s="243">
        <v>1</v>
      </c>
      <c r="I1027" s="229">
        <v>45758.730555555558</v>
      </c>
      <c r="J1027" s="107">
        <v>5</v>
      </c>
      <c r="K1027" s="159">
        <v>200000</v>
      </c>
      <c r="L1027" s="107">
        <f>J1027+1</f>
        <v>6</v>
      </c>
      <c r="M1027" s="36">
        <f>K1027*(L1027/100)</f>
        <v>12000</v>
      </c>
    </row>
    <row r="1028" spans="1:13" x14ac:dyDescent="0.35">
      <c r="A1028" s="107">
        <v>1</v>
      </c>
      <c r="B1028" s="107" t="s">
        <v>5870</v>
      </c>
      <c r="C1028" t="s">
        <v>14</v>
      </c>
      <c r="D1028" t="s">
        <v>169</v>
      </c>
      <c r="E1028" t="s">
        <v>5832</v>
      </c>
      <c r="F1028" t="s">
        <v>1245</v>
      </c>
      <c r="G1028" t="s">
        <v>4944</v>
      </c>
      <c r="H1028" s="107">
        <v>2</v>
      </c>
      <c r="I1028" s="231">
        <v>45875.726759259262</v>
      </c>
      <c r="J1028" s="107">
        <v>3</v>
      </c>
      <c r="K1028" s="120">
        <v>250000</v>
      </c>
      <c r="L1028" s="107">
        <f>J1028*2+2</f>
        <v>8</v>
      </c>
      <c r="M1028" s="36">
        <f>K1028*(L1028/100)</f>
        <v>20000</v>
      </c>
    </row>
    <row r="1029" spans="1:13" x14ac:dyDescent="0.35">
      <c r="A1029" s="107">
        <v>1</v>
      </c>
      <c r="B1029" s="107">
        <v>890000159</v>
      </c>
      <c r="C1029" s="98" t="s">
        <v>14</v>
      </c>
      <c r="D1029" s="98" t="s">
        <v>15</v>
      </c>
      <c r="E1029" t="s">
        <v>16</v>
      </c>
      <c r="G1029" t="s">
        <v>855</v>
      </c>
      <c r="H1029" s="107">
        <v>1</v>
      </c>
      <c r="I1029" s="229">
        <v>45045.429837962962</v>
      </c>
      <c r="J1029" s="107">
        <v>7</v>
      </c>
      <c r="K1029" s="159">
        <v>63000</v>
      </c>
      <c r="L1029" s="107">
        <f>J1029+1</f>
        <v>8</v>
      </c>
      <c r="M1029" s="36">
        <f>K1029*(L1029/100)</f>
        <v>5040</v>
      </c>
    </row>
    <row r="1030" spans="1:13" x14ac:dyDescent="0.35">
      <c r="A1030" s="107">
        <v>1</v>
      </c>
      <c r="B1030" s="107" t="s">
        <v>5900</v>
      </c>
      <c r="C1030" t="s">
        <v>14</v>
      </c>
      <c r="D1030" t="s">
        <v>169</v>
      </c>
      <c r="E1030" t="s">
        <v>5832</v>
      </c>
      <c r="F1030" t="s">
        <v>1245</v>
      </c>
      <c r="G1030" t="s">
        <v>5901</v>
      </c>
      <c r="H1030" s="107">
        <v>1</v>
      </c>
      <c r="I1030" s="231">
        <v>45878</v>
      </c>
      <c r="J1030" s="107">
        <v>10</v>
      </c>
      <c r="K1030" s="120">
        <v>150000</v>
      </c>
      <c r="L1030" s="107">
        <f>J1030*2+2</f>
        <v>22</v>
      </c>
      <c r="M1030" s="36">
        <f>K1030*(L1030/100)</f>
        <v>33000</v>
      </c>
    </row>
    <row r="1031" spans="1:13" x14ac:dyDescent="0.35">
      <c r="A1031" s="107">
        <v>1</v>
      </c>
      <c r="B1031" s="237" t="s">
        <v>1396</v>
      </c>
      <c r="C1031" s="141" t="s">
        <v>14</v>
      </c>
      <c r="D1031" s="141" t="s">
        <v>15</v>
      </c>
      <c r="E1031" s="139" t="s">
        <v>1244</v>
      </c>
      <c r="F1031" s="144" t="s">
        <v>1245</v>
      </c>
      <c r="G1031" s="139" t="s">
        <v>1397</v>
      </c>
      <c r="H1031" s="237">
        <v>1</v>
      </c>
      <c r="I1031" s="229">
        <v>45240.609004629601</v>
      </c>
      <c r="J1031" s="107">
        <v>10</v>
      </c>
      <c r="K1031" s="238">
        <v>52500</v>
      </c>
      <c r="L1031" s="107">
        <f>J1031+1</f>
        <v>11</v>
      </c>
      <c r="M1031" s="36">
        <f>K1031*(L1031/100)</f>
        <v>5775</v>
      </c>
    </row>
    <row r="1032" spans="1:13" x14ac:dyDescent="0.35">
      <c r="A1032" s="107">
        <v>1</v>
      </c>
      <c r="B1032" s="107" t="s">
        <v>2001</v>
      </c>
      <c r="C1032" s="98" t="s">
        <v>14</v>
      </c>
      <c r="D1032" s="98" t="s">
        <v>15</v>
      </c>
      <c r="E1032" t="s">
        <v>1244</v>
      </c>
      <c r="F1032" t="s">
        <v>1245</v>
      </c>
      <c r="G1032" s="378" t="s">
        <v>2002</v>
      </c>
      <c r="H1032" s="107">
        <v>2</v>
      </c>
      <c r="I1032" s="229">
        <v>45370.734826388885</v>
      </c>
      <c r="J1032" s="107">
        <v>10</v>
      </c>
      <c r="K1032" s="159">
        <v>52500</v>
      </c>
      <c r="L1032" s="107">
        <f>J1032+1</f>
        <v>11</v>
      </c>
      <c r="M1032" s="36">
        <f>K1032*(L1032/100)</f>
        <v>5775</v>
      </c>
    </row>
    <row r="1033" spans="1:13" x14ac:dyDescent="0.35">
      <c r="A1033" s="107">
        <v>1</v>
      </c>
      <c r="B1033" s="107">
        <v>880001042</v>
      </c>
      <c r="C1033" s="98" t="s">
        <v>14</v>
      </c>
      <c r="D1033" s="98" t="s">
        <v>188</v>
      </c>
      <c r="E1033" t="s">
        <v>1244</v>
      </c>
      <c r="F1033" t="s">
        <v>1245</v>
      </c>
      <c r="G1033" t="s">
        <v>2674</v>
      </c>
      <c r="H1033" s="107">
        <v>3</v>
      </c>
      <c r="I1033" s="229">
        <v>45495.775370370371</v>
      </c>
      <c r="J1033" s="107">
        <v>10</v>
      </c>
      <c r="K1033" s="159">
        <v>52500</v>
      </c>
      <c r="L1033" s="107">
        <f>J1033+1</f>
        <v>11</v>
      </c>
      <c r="M1033" s="36">
        <f>K1033*(L1033/100)</f>
        <v>5775</v>
      </c>
    </row>
    <row r="1034" spans="1:13" x14ac:dyDescent="0.35">
      <c r="A1034" s="107">
        <v>1</v>
      </c>
      <c r="B1034" s="107">
        <v>890000035</v>
      </c>
      <c r="C1034" s="98" t="s">
        <v>14</v>
      </c>
      <c r="D1034" s="98" t="s">
        <v>15</v>
      </c>
      <c r="E1034" t="s">
        <v>16</v>
      </c>
      <c r="G1034" t="s">
        <v>473</v>
      </c>
      <c r="H1034" s="129">
        <v>1</v>
      </c>
      <c r="I1034" s="229">
        <v>44929.455405092594</v>
      </c>
      <c r="J1034" s="107">
        <v>6</v>
      </c>
      <c r="K1034" s="159">
        <v>105000</v>
      </c>
      <c r="L1034" s="107">
        <f>J1034+1</f>
        <v>7</v>
      </c>
      <c r="M1034" s="36">
        <f>K1034*(L1034/100)</f>
        <v>7350.0000000000009</v>
      </c>
    </row>
    <row r="1035" spans="1:13" x14ac:dyDescent="0.35">
      <c r="A1035" s="107">
        <v>1</v>
      </c>
      <c r="B1035" s="107">
        <v>890000797</v>
      </c>
      <c r="C1035" s="98" t="s">
        <v>14</v>
      </c>
      <c r="D1035" s="98" t="s">
        <v>15</v>
      </c>
      <c r="E1035" t="s">
        <v>1244</v>
      </c>
      <c r="F1035" t="s">
        <v>1248</v>
      </c>
      <c r="G1035" t="s">
        <v>2643</v>
      </c>
      <c r="H1035" s="107">
        <v>1</v>
      </c>
      <c r="I1035" s="229">
        <v>45490</v>
      </c>
      <c r="J1035" s="107">
        <v>18</v>
      </c>
      <c r="K1035" s="159">
        <v>157500</v>
      </c>
      <c r="L1035" s="107">
        <f>J1035+1</f>
        <v>19</v>
      </c>
      <c r="M1035" s="36">
        <f>K1035*(L1035/100)</f>
        <v>29925</v>
      </c>
    </row>
    <row r="1036" spans="1:13" x14ac:dyDescent="0.35">
      <c r="A1036" s="107">
        <v>1</v>
      </c>
      <c r="B1036" s="107" t="s">
        <v>2243</v>
      </c>
      <c r="C1036" s="98" t="s">
        <v>14</v>
      </c>
      <c r="D1036" s="98" t="s">
        <v>381</v>
      </c>
      <c r="E1036" t="s">
        <v>1244</v>
      </c>
      <c r="F1036" t="s">
        <v>1245</v>
      </c>
      <c r="G1036" t="s">
        <v>2244</v>
      </c>
      <c r="H1036" s="107">
        <v>3</v>
      </c>
      <c r="I1036" s="229">
        <v>45428.587395833332</v>
      </c>
      <c r="J1036" s="107">
        <v>10</v>
      </c>
      <c r="K1036" s="159">
        <v>105000</v>
      </c>
      <c r="L1036" s="107">
        <f>J1036+1</f>
        <v>11</v>
      </c>
      <c r="M1036" s="36">
        <f>K1036*(L1036/100)</f>
        <v>11550</v>
      </c>
    </row>
    <row r="1037" spans="1:13" x14ac:dyDescent="0.35">
      <c r="A1037" s="107">
        <v>1</v>
      </c>
      <c r="B1037" s="243" t="s">
        <v>3378</v>
      </c>
      <c r="C1037" s="244" t="s">
        <v>14</v>
      </c>
      <c r="D1037" s="244" t="s">
        <v>15</v>
      </c>
      <c r="E1037" s="154" t="s">
        <v>1244</v>
      </c>
      <c r="F1037" s="154" t="s">
        <v>1245</v>
      </c>
      <c r="G1037" s="154" t="s">
        <v>3379</v>
      </c>
      <c r="H1037" s="243">
        <v>4</v>
      </c>
      <c r="I1037" s="229">
        <v>45593.503807870373</v>
      </c>
      <c r="J1037" s="107">
        <v>12</v>
      </c>
      <c r="K1037" s="159">
        <v>105000</v>
      </c>
      <c r="L1037" s="107">
        <f>J1037+1</f>
        <v>13</v>
      </c>
      <c r="M1037" s="36">
        <f>K1037*(L1037/100)</f>
        <v>13650</v>
      </c>
    </row>
    <row r="1038" spans="1:13" x14ac:dyDescent="0.35">
      <c r="A1038" s="107">
        <v>1</v>
      </c>
      <c r="B1038" s="107">
        <v>890000205</v>
      </c>
      <c r="C1038" s="98" t="s">
        <v>14</v>
      </c>
      <c r="D1038" s="98" t="s">
        <v>15</v>
      </c>
      <c r="E1038" t="s">
        <v>16</v>
      </c>
      <c r="F1038" s="154" t="s">
        <v>1245</v>
      </c>
      <c r="G1038" t="s">
        <v>951</v>
      </c>
      <c r="H1038" s="107">
        <v>1</v>
      </c>
      <c r="I1038" s="229">
        <v>45089.571562500001</v>
      </c>
      <c r="J1038" s="107">
        <v>5</v>
      </c>
      <c r="K1038" s="159">
        <v>105000</v>
      </c>
      <c r="L1038" s="107">
        <f>J1038+1</f>
        <v>6</v>
      </c>
      <c r="M1038" s="36">
        <f>K1038*(L1038/100)</f>
        <v>6300</v>
      </c>
    </row>
    <row r="1039" spans="1:13" x14ac:dyDescent="0.35">
      <c r="A1039" s="107">
        <v>1</v>
      </c>
      <c r="B1039" s="237">
        <v>890000358</v>
      </c>
      <c r="C1039" s="141" t="s">
        <v>14</v>
      </c>
      <c r="D1039" s="141" t="s">
        <v>15</v>
      </c>
      <c r="E1039" s="139" t="s">
        <v>1244</v>
      </c>
      <c r="F1039" s="154" t="s">
        <v>1245</v>
      </c>
      <c r="G1039" s="139" t="s">
        <v>951</v>
      </c>
      <c r="H1039" s="237">
        <v>2</v>
      </c>
      <c r="I1039" s="229">
        <v>45225</v>
      </c>
      <c r="J1039" s="107">
        <v>10</v>
      </c>
      <c r="K1039" s="238">
        <v>105000</v>
      </c>
      <c r="L1039" s="107">
        <f>J1039+1</f>
        <v>11</v>
      </c>
      <c r="M1039" s="36">
        <f>K1039*(L1039/100)</f>
        <v>11550</v>
      </c>
    </row>
    <row r="1040" spans="1:13" x14ac:dyDescent="0.35">
      <c r="A1040" s="107">
        <v>1</v>
      </c>
      <c r="B1040" s="107">
        <v>880000437</v>
      </c>
      <c r="C1040" s="98" t="s">
        <v>14</v>
      </c>
      <c r="D1040" s="98" t="s">
        <v>106</v>
      </c>
      <c r="E1040" t="s">
        <v>16</v>
      </c>
      <c r="F1040" s="139" t="s">
        <v>1245</v>
      </c>
      <c r="G1040" s="383" t="s">
        <v>1947</v>
      </c>
      <c r="H1040" s="107">
        <v>1</v>
      </c>
      <c r="I1040" s="229">
        <v>45138.638807870368</v>
      </c>
      <c r="J1040" s="107">
        <v>5</v>
      </c>
      <c r="K1040" s="159">
        <v>105000</v>
      </c>
      <c r="L1040" s="107">
        <f>J1040+1</f>
        <v>6</v>
      </c>
      <c r="M1040" s="36">
        <f>K1040*(L1040/100)</f>
        <v>6300</v>
      </c>
    </row>
    <row r="1041" spans="1:13" x14ac:dyDescent="0.35">
      <c r="A1041" s="107">
        <v>1</v>
      </c>
      <c r="B1041" s="237">
        <v>880000566</v>
      </c>
      <c r="C1041" s="141" t="s">
        <v>14</v>
      </c>
      <c r="D1041" s="141" t="s">
        <v>15</v>
      </c>
      <c r="E1041" s="139" t="s">
        <v>1244</v>
      </c>
      <c r="F1041" s="139" t="s">
        <v>1245</v>
      </c>
      <c r="G1041" s="383" t="s">
        <v>1947</v>
      </c>
      <c r="H1041" s="237">
        <v>2</v>
      </c>
      <c r="I1041" s="229">
        <v>45230</v>
      </c>
      <c r="J1041" s="107">
        <v>8</v>
      </c>
      <c r="K1041" s="238">
        <v>105000</v>
      </c>
      <c r="L1041" s="107">
        <f>J1041+1</f>
        <v>9</v>
      </c>
      <c r="M1041" s="36">
        <f>K1041*(L1041/100)</f>
        <v>9450</v>
      </c>
    </row>
    <row r="1042" spans="1:13" x14ac:dyDescent="0.35">
      <c r="A1042" s="107">
        <v>1</v>
      </c>
      <c r="B1042" s="107" t="s">
        <v>1946</v>
      </c>
      <c r="C1042" s="98" t="s">
        <v>14</v>
      </c>
      <c r="D1042" s="98" t="s">
        <v>52</v>
      </c>
      <c r="E1042" t="s">
        <v>1250</v>
      </c>
      <c r="F1042" t="s">
        <v>1245</v>
      </c>
      <c r="G1042" s="383" t="s">
        <v>1947</v>
      </c>
      <c r="H1042" s="107">
        <v>3</v>
      </c>
      <c r="I1042" s="229">
        <v>45362</v>
      </c>
      <c r="J1042" s="107">
        <v>8</v>
      </c>
      <c r="K1042" s="159">
        <v>105000</v>
      </c>
      <c r="L1042" s="107">
        <f>J1042+1</f>
        <v>9</v>
      </c>
      <c r="M1042" s="36">
        <f>K1042*(L1042/100)</f>
        <v>9450</v>
      </c>
    </row>
    <row r="1043" spans="1:13" x14ac:dyDescent="0.35">
      <c r="A1043" s="107">
        <v>1</v>
      </c>
      <c r="B1043" s="107">
        <v>880001030</v>
      </c>
      <c r="C1043" s="98" t="s">
        <v>14</v>
      </c>
      <c r="D1043" s="98" t="s">
        <v>15</v>
      </c>
      <c r="E1043" t="s">
        <v>1244</v>
      </c>
      <c r="F1043" t="s">
        <v>1245</v>
      </c>
      <c r="G1043" s="385" t="s">
        <v>1947</v>
      </c>
      <c r="H1043" s="107">
        <v>4</v>
      </c>
      <c r="I1043" s="229">
        <v>45489.542048611111</v>
      </c>
      <c r="J1043" s="107">
        <v>8</v>
      </c>
      <c r="K1043" s="159">
        <v>105000</v>
      </c>
      <c r="L1043" s="107">
        <f>J1043+1</f>
        <v>9</v>
      </c>
      <c r="M1043" s="36">
        <f>K1043*(L1043/100)</f>
        <v>9450</v>
      </c>
    </row>
    <row r="1044" spans="1:13" x14ac:dyDescent="0.35">
      <c r="A1044" s="107">
        <v>1</v>
      </c>
      <c r="B1044" s="243" t="s">
        <v>3363</v>
      </c>
      <c r="C1044" s="244" t="s">
        <v>14</v>
      </c>
      <c r="D1044" s="244" t="s">
        <v>15</v>
      </c>
      <c r="E1044" s="154" t="s">
        <v>1244</v>
      </c>
      <c r="F1044" s="154" t="s">
        <v>1245</v>
      </c>
      <c r="G1044" s="384" t="s">
        <v>1947</v>
      </c>
      <c r="H1044" s="243">
        <v>5</v>
      </c>
      <c r="I1044" s="229">
        <v>45591.693657407406</v>
      </c>
      <c r="J1044" s="107">
        <v>8</v>
      </c>
      <c r="K1044" s="159">
        <v>105000</v>
      </c>
      <c r="L1044" s="107">
        <f>J1044+1</f>
        <v>9</v>
      </c>
      <c r="M1044" s="36">
        <f>K1044*(L1044/100)</f>
        <v>9450</v>
      </c>
    </row>
    <row r="1045" spans="1:13" x14ac:dyDescent="0.35">
      <c r="A1045" s="107">
        <v>1</v>
      </c>
      <c r="B1045" s="243" t="s">
        <v>4588</v>
      </c>
      <c r="C1045" s="244" t="s">
        <v>14</v>
      </c>
      <c r="D1045" s="244" t="s">
        <v>15</v>
      </c>
      <c r="E1045" s="154" t="s">
        <v>1244</v>
      </c>
      <c r="F1045" s="154" t="s">
        <v>1245</v>
      </c>
      <c r="G1045" s="386" t="s">
        <v>3424</v>
      </c>
      <c r="H1045" s="243">
        <v>3</v>
      </c>
      <c r="I1045" s="229">
        <v>45729.752534722225</v>
      </c>
      <c r="J1045" s="107">
        <v>11</v>
      </c>
      <c r="K1045" s="247">
        <v>250000</v>
      </c>
      <c r="L1045" s="107">
        <f>J1045+1</f>
        <v>12</v>
      </c>
      <c r="M1045" s="36">
        <f>K1045*(L1045/100)</f>
        <v>30000</v>
      </c>
    </row>
    <row r="1046" spans="1:13" x14ac:dyDescent="0.35">
      <c r="A1046" s="107">
        <v>1</v>
      </c>
      <c r="B1046" s="107" t="s">
        <v>5836</v>
      </c>
      <c r="C1046" t="s">
        <v>14</v>
      </c>
      <c r="D1046" t="s">
        <v>169</v>
      </c>
      <c r="E1046" t="s">
        <v>5832</v>
      </c>
      <c r="F1046" t="s">
        <v>1245</v>
      </c>
      <c r="G1046" s="384" t="s">
        <v>3424</v>
      </c>
      <c r="H1046" s="107">
        <v>4</v>
      </c>
      <c r="I1046" s="231">
        <v>45870.719618055555</v>
      </c>
      <c r="J1046" s="107">
        <v>12</v>
      </c>
      <c r="K1046" s="120">
        <v>300000</v>
      </c>
      <c r="L1046" s="107">
        <f>J1046*2+2</f>
        <v>26</v>
      </c>
      <c r="M1046" s="36">
        <f>K1046*(L1046/100)</f>
        <v>78000</v>
      </c>
    </row>
    <row r="1047" spans="1:13" x14ac:dyDescent="0.35">
      <c r="A1047" s="107">
        <v>1</v>
      </c>
      <c r="B1047" s="243" t="s">
        <v>3423</v>
      </c>
      <c r="C1047" s="244" t="s">
        <v>14</v>
      </c>
      <c r="D1047" s="244" t="s">
        <v>15</v>
      </c>
      <c r="E1047" s="154" t="s">
        <v>1244</v>
      </c>
      <c r="F1047" s="154" t="s">
        <v>1245</v>
      </c>
      <c r="G1047" s="386" t="s">
        <v>3424</v>
      </c>
      <c r="H1047" s="243">
        <v>2</v>
      </c>
      <c r="I1047" s="229">
        <v>45595.574756944443</v>
      </c>
      <c r="J1047" s="107">
        <v>9</v>
      </c>
      <c r="K1047" s="159">
        <v>210000</v>
      </c>
      <c r="L1047" s="107">
        <f>J1047+1</f>
        <v>10</v>
      </c>
      <c r="M1047" s="36">
        <f>K1047*(L1047/100)</f>
        <v>21000</v>
      </c>
    </row>
    <row r="1048" spans="1:13" x14ac:dyDescent="0.35">
      <c r="A1048" s="107">
        <v>1</v>
      </c>
      <c r="B1048" s="107">
        <v>890000606</v>
      </c>
      <c r="C1048" s="98" t="s">
        <v>14</v>
      </c>
      <c r="D1048" s="98" t="s">
        <v>15</v>
      </c>
      <c r="E1048" t="s">
        <v>1244</v>
      </c>
      <c r="F1048" t="s">
        <v>1245</v>
      </c>
      <c r="G1048" s="384" t="s">
        <v>3424</v>
      </c>
      <c r="H1048" s="107">
        <v>1</v>
      </c>
      <c r="I1048" s="229">
        <v>45387.837754629632</v>
      </c>
      <c r="J1048" s="107">
        <v>9</v>
      </c>
      <c r="K1048" s="159">
        <v>210000</v>
      </c>
      <c r="L1048" s="107">
        <f>J1048+1</f>
        <v>10</v>
      </c>
      <c r="M1048" s="36">
        <f>K1048*(L1048/100)</f>
        <v>21000</v>
      </c>
    </row>
    <row r="1049" spans="1:13" x14ac:dyDescent="0.35">
      <c r="A1049" s="107">
        <v>1</v>
      </c>
      <c r="B1049" s="107" t="s">
        <v>2213</v>
      </c>
      <c r="C1049" s="98" t="s">
        <v>14</v>
      </c>
      <c r="D1049" s="98" t="s">
        <v>15</v>
      </c>
      <c r="E1049" t="s">
        <v>1244</v>
      </c>
      <c r="F1049" t="s">
        <v>1245</v>
      </c>
      <c r="G1049" t="s">
        <v>2214</v>
      </c>
      <c r="H1049" s="107">
        <v>1</v>
      </c>
      <c r="I1049" s="229">
        <v>45421.541770833333</v>
      </c>
      <c r="J1049" s="107">
        <v>6</v>
      </c>
      <c r="K1049" s="159">
        <v>63000</v>
      </c>
      <c r="L1049" s="107">
        <f>J1049+1</f>
        <v>7</v>
      </c>
      <c r="M1049" s="36">
        <f>K1049*(L1049/100)</f>
        <v>4410</v>
      </c>
    </row>
    <row r="1050" spans="1:13" x14ac:dyDescent="0.35">
      <c r="A1050" s="107">
        <v>1</v>
      </c>
      <c r="B1050" s="243" t="s">
        <v>3984</v>
      </c>
      <c r="C1050" s="244" t="s">
        <v>14</v>
      </c>
      <c r="D1050" s="244" t="s">
        <v>106</v>
      </c>
      <c r="E1050" s="154" t="s">
        <v>1244</v>
      </c>
      <c r="F1050" s="154" t="s">
        <v>1245</v>
      </c>
      <c r="G1050" s="154" t="s">
        <v>2214</v>
      </c>
      <c r="H1050" s="243">
        <v>3</v>
      </c>
      <c r="I1050" s="229">
        <v>45646.534988425927</v>
      </c>
      <c r="J1050" s="107">
        <v>8</v>
      </c>
      <c r="K1050" s="159">
        <v>94500</v>
      </c>
      <c r="L1050" s="107">
        <f>J1050+1</f>
        <v>9</v>
      </c>
      <c r="M1050" s="36">
        <f>K1050*(L1050/100)</f>
        <v>8505</v>
      </c>
    </row>
    <row r="1051" spans="1:13" x14ac:dyDescent="0.35">
      <c r="A1051" s="107">
        <v>1</v>
      </c>
      <c r="B1051" s="243" t="s">
        <v>4967</v>
      </c>
      <c r="C1051" s="244" t="s">
        <v>14</v>
      </c>
      <c r="D1051" s="244" t="s">
        <v>15</v>
      </c>
      <c r="E1051" s="154" t="s">
        <v>1244</v>
      </c>
      <c r="F1051" s="154" t="s">
        <v>1245</v>
      </c>
      <c r="G1051" s="154" t="s">
        <v>4968</v>
      </c>
      <c r="H1051" s="243">
        <v>4</v>
      </c>
      <c r="I1051" s="229">
        <v>45756.708993055552</v>
      </c>
      <c r="J1051" s="107">
        <v>8</v>
      </c>
      <c r="K1051" s="159">
        <v>90000</v>
      </c>
      <c r="L1051" s="107">
        <f>J1051+1</f>
        <v>9</v>
      </c>
      <c r="M1051" s="36">
        <f>K1051*(L1051/100)</f>
        <v>8100</v>
      </c>
    </row>
    <row r="1052" spans="1:13" x14ac:dyDescent="0.35">
      <c r="A1052" s="107">
        <v>1</v>
      </c>
      <c r="B1052" s="243" t="s">
        <v>2784</v>
      </c>
      <c r="C1052" s="244" t="s">
        <v>14</v>
      </c>
      <c r="D1052" s="244" t="s">
        <v>15</v>
      </c>
      <c r="E1052" s="154" t="s">
        <v>1244</v>
      </c>
      <c r="F1052" s="154" t="s">
        <v>1245</v>
      </c>
      <c r="G1052" s="154" t="s">
        <v>2785</v>
      </c>
      <c r="H1052" s="243">
        <v>2</v>
      </c>
      <c r="I1052" s="229">
        <v>45509</v>
      </c>
      <c r="J1052" s="107">
        <v>7</v>
      </c>
      <c r="K1052" s="162">
        <v>84000</v>
      </c>
      <c r="L1052" s="107">
        <f>J1052+1</f>
        <v>8</v>
      </c>
      <c r="M1052" s="36">
        <f>K1052*(L1052/100)</f>
        <v>6720</v>
      </c>
    </row>
    <row r="1053" spans="1:13" x14ac:dyDescent="0.35">
      <c r="A1053" s="107">
        <v>1</v>
      </c>
      <c r="B1053" s="243" t="s">
        <v>2920</v>
      </c>
      <c r="C1053" s="244" t="s">
        <v>14</v>
      </c>
      <c r="D1053" s="244" t="s">
        <v>15</v>
      </c>
      <c r="E1053" s="154" t="s">
        <v>1244</v>
      </c>
      <c r="F1053" s="154" t="s">
        <v>1245</v>
      </c>
      <c r="G1053" s="154" t="s">
        <v>2921</v>
      </c>
      <c r="H1053" s="243">
        <v>4</v>
      </c>
      <c r="I1053" s="229">
        <v>45519.735694444447</v>
      </c>
      <c r="J1053" s="107">
        <v>12</v>
      </c>
      <c r="K1053" s="162">
        <v>315000</v>
      </c>
      <c r="L1053" s="107">
        <f>J1053+1</f>
        <v>13</v>
      </c>
      <c r="M1053" s="36">
        <f>K1053*(L1053/100)</f>
        <v>40950</v>
      </c>
    </row>
    <row r="1054" spans="1:13" x14ac:dyDescent="0.35">
      <c r="A1054" s="107">
        <v>1</v>
      </c>
      <c r="B1054" s="107" t="s">
        <v>1853</v>
      </c>
      <c r="C1054" s="98" t="s">
        <v>14</v>
      </c>
      <c r="D1054" s="98" t="s">
        <v>188</v>
      </c>
      <c r="E1054" t="s">
        <v>1244</v>
      </c>
      <c r="F1054" t="s">
        <v>1245</v>
      </c>
      <c r="G1054" s="378" t="s">
        <v>1854</v>
      </c>
      <c r="H1054" s="107">
        <v>3</v>
      </c>
      <c r="I1054" s="229">
        <v>45336.565474537034</v>
      </c>
      <c r="J1054" s="107">
        <v>12</v>
      </c>
      <c r="K1054" s="159">
        <v>315000</v>
      </c>
      <c r="L1054" s="107">
        <f>J1054+1</f>
        <v>13</v>
      </c>
      <c r="M1054" s="36">
        <f>K1054*(L1054/100)</f>
        <v>40950</v>
      </c>
    </row>
    <row r="1055" spans="1:13" x14ac:dyDescent="0.35">
      <c r="A1055" s="107">
        <v>1</v>
      </c>
      <c r="B1055" s="107">
        <v>890000074</v>
      </c>
      <c r="C1055" s="98" t="s">
        <v>14</v>
      </c>
      <c r="D1055" s="98" t="s">
        <v>15</v>
      </c>
      <c r="E1055" t="s">
        <v>16</v>
      </c>
      <c r="G1055" t="s">
        <v>570</v>
      </c>
      <c r="H1055" s="129">
        <v>1</v>
      </c>
      <c r="I1055" s="229">
        <v>44978.633576388886</v>
      </c>
      <c r="J1055" s="107">
        <v>12</v>
      </c>
      <c r="K1055" s="159">
        <v>210000</v>
      </c>
      <c r="L1055" s="107">
        <f>J1055+1</f>
        <v>13</v>
      </c>
      <c r="M1055" s="36">
        <f>K1055*(L1055/100)</f>
        <v>27300</v>
      </c>
    </row>
    <row r="1056" spans="1:13" x14ac:dyDescent="0.35">
      <c r="A1056" s="107">
        <v>1</v>
      </c>
      <c r="B1056" s="234">
        <v>880000460</v>
      </c>
      <c r="C1056" s="235" t="s">
        <v>14</v>
      </c>
      <c r="D1056" s="235" t="s">
        <v>169</v>
      </c>
      <c r="E1056" s="133" t="s">
        <v>53</v>
      </c>
      <c r="G1056" s="381" t="s">
        <v>1121</v>
      </c>
      <c r="H1056" s="234">
        <v>2</v>
      </c>
      <c r="I1056" s="229">
        <v>45148.532754629603</v>
      </c>
      <c r="J1056" s="107">
        <v>12</v>
      </c>
      <c r="K1056" s="236">
        <v>241500</v>
      </c>
      <c r="L1056" s="107">
        <f>J1056+1</f>
        <v>13</v>
      </c>
      <c r="M1056" s="36">
        <f>K1056*(L1056/100)</f>
        <v>31395</v>
      </c>
    </row>
    <row r="1057" spans="1:13" x14ac:dyDescent="0.35">
      <c r="A1057" s="107">
        <v>1</v>
      </c>
      <c r="B1057" s="243" t="s">
        <v>4353</v>
      </c>
      <c r="C1057" s="244" t="s">
        <v>14</v>
      </c>
      <c r="D1057" s="244" t="s">
        <v>15</v>
      </c>
      <c r="E1057" s="154" t="s">
        <v>1244</v>
      </c>
      <c r="F1057" s="154" t="s">
        <v>1245</v>
      </c>
      <c r="G1057" s="133" t="s">
        <v>1121</v>
      </c>
      <c r="H1057" s="243">
        <v>5</v>
      </c>
      <c r="I1057" s="229">
        <v>45715.772766203707</v>
      </c>
      <c r="J1057" s="107">
        <v>12</v>
      </c>
      <c r="K1057" s="159">
        <v>300000</v>
      </c>
      <c r="L1057" s="107">
        <f>J1057+1</f>
        <v>13</v>
      </c>
      <c r="M1057" s="36">
        <f>K1057*(L1057/100)</f>
        <v>39000</v>
      </c>
    </row>
    <row r="1058" spans="1:13" x14ac:dyDescent="0.35">
      <c r="A1058" s="107">
        <v>1</v>
      </c>
      <c r="B1058" s="237" t="s">
        <v>1653</v>
      </c>
      <c r="C1058" s="141" t="s">
        <v>14</v>
      </c>
      <c r="D1058" s="141" t="s">
        <v>116</v>
      </c>
      <c r="E1058" s="139" t="s">
        <v>1250</v>
      </c>
      <c r="F1058" s="139" t="s">
        <v>1245</v>
      </c>
      <c r="G1058" s="139" t="s">
        <v>1654</v>
      </c>
      <c r="H1058" s="237">
        <v>3</v>
      </c>
      <c r="I1058" s="229">
        <v>45309.488136574102</v>
      </c>
      <c r="J1058" s="107">
        <v>6</v>
      </c>
      <c r="K1058" s="238">
        <v>157500</v>
      </c>
      <c r="L1058" s="107">
        <f>J1058+1</f>
        <v>7</v>
      </c>
      <c r="M1058" s="36">
        <f>K1058*(L1058/100)</f>
        <v>11025.000000000002</v>
      </c>
    </row>
    <row r="1059" spans="1:13" x14ac:dyDescent="0.35">
      <c r="A1059" s="107">
        <v>1</v>
      </c>
      <c r="B1059" s="107">
        <v>890000179</v>
      </c>
      <c r="C1059" s="98" t="s">
        <v>14</v>
      </c>
      <c r="D1059" s="98" t="s">
        <v>116</v>
      </c>
      <c r="E1059" t="s">
        <v>53</v>
      </c>
      <c r="G1059" t="s">
        <v>875</v>
      </c>
      <c r="H1059" s="107">
        <v>1</v>
      </c>
      <c r="I1059" s="229">
        <v>45064.563310185185</v>
      </c>
      <c r="J1059" s="107">
        <v>6</v>
      </c>
      <c r="K1059" s="162">
        <v>157500</v>
      </c>
      <c r="L1059" s="107">
        <f>J1059+1</f>
        <v>7</v>
      </c>
      <c r="M1059" s="36">
        <f>K1059*(L1059/100)</f>
        <v>11025.000000000002</v>
      </c>
    </row>
    <row r="1060" spans="1:13" x14ac:dyDescent="0.35">
      <c r="A1060" s="107">
        <v>1</v>
      </c>
      <c r="B1060" s="234">
        <v>890000292</v>
      </c>
      <c r="C1060" s="235" t="s">
        <v>14</v>
      </c>
      <c r="D1060" s="235" t="s">
        <v>116</v>
      </c>
      <c r="E1060" s="133" t="s">
        <v>53</v>
      </c>
      <c r="G1060" s="381" t="s">
        <v>1111</v>
      </c>
      <c r="H1060" s="234">
        <v>2</v>
      </c>
      <c r="I1060" s="229">
        <v>45150.4981134259</v>
      </c>
      <c r="J1060" s="107">
        <v>6</v>
      </c>
      <c r="K1060" s="236">
        <v>157500</v>
      </c>
      <c r="L1060" s="107">
        <f>J1060+1</f>
        <v>7</v>
      </c>
      <c r="M1060" s="36">
        <f>K1060*(L1060/100)</f>
        <v>11025.000000000002</v>
      </c>
    </row>
    <row r="1061" spans="1:13" x14ac:dyDescent="0.35">
      <c r="A1061" s="107">
        <v>1</v>
      </c>
      <c r="B1061" s="107" t="s">
        <v>2328</v>
      </c>
      <c r="C1061" s="98" t="s">
        <v>14</v>
      </c>
      <c r="D1061" s="98" t="s">
        <v>116</v>
      </c>
      <c r="E1061" t="s">
        <v>1250</v>
      </c>
      <c r="F1061" t="s">
        <v>1245</v>
      </c>
      <c r="G1061" t="s">
        <v>875</v>
      </c>
      <c r="H1061" s="107">
        <v>4</v>
      </c>
      <c r="I1061" s="229">
        <v>45443.606215277781</v>
      </c>
      <c r="J1061" s="107">
        <v>6</v>
      </c>
      <c r="K1061" s="159">
        <v>157500</v>
      </c>
      <c r="L1061" s="107">
        <f>J1061+1</f>
        <v>7</v>
      </c>
      <c r="M1061" s="36">
        <f>K1061*(L1061/100)</f>
        <v>11025.000000000002</v>
      </c>
    </row>
    <row r="1062" spans="1:13" x14ac:dyDescent="0.35">
      <c r="A1062" s="107">
        <v>1</v>
      </c>
      <c r="B1062" s="243" t="s">
        <v>4060</v>
      </c>
      <c r="C1062" s="244" t="s">
        <v>14</v>
      </c>
      <c r="D1062" s="244" t="s">
        <v>169</v>
      </c>
      <c r="E1062" s="154" t="s">
        <v>1250</v>
      </c>
      <c r="F1062" s="154" t="s">
        <v>1245</v>
      </c>
      <c r="G1062" s="377" t="s">
        <v>875</v>
      </c>
      <c r="H1062" s="243">
        <v>6</v>
      </c>
      <c r="I1062" s="229">
        <v>45688.937349537038</v>
      </c>
      <c r="J1062" s="107">
        <v>6</v>
      </c>
      <c r="K1062" s="159">
        <v>180000</v>
      </c>
      <c r="L1062" s="107">
        <f>J1062+1</f>
        <v>7</v>
      </c>
      <c r="M1062" s="36">
        <f>K1062*(L1062/100)</f>
        <v>12600.000000000002</v>
      </c>
    </row>
    <row r="1063" spans="1:13" x14ac:dyDescent="0.35">
      <c r="A1063" s="107">
        <v>1</v>
      </c>
      <c r="B1063" s="107" t="s">
        <v>5502</v>
      </c>
      <c r="C1063" t="s">
        <v>14</v>
      </c>
      <c r="D1063" t="s">
        <v>188</v>
      </c>
      <c r="E1063" t="s">
        <v>1244</v>
      </c>
      <c r="F1063" t="s">
        <v>1245</v>
      </c>
      <c r="G1063" t="s">
        <v>875</v>
      </c>
      <c r="H1063" s="107">
        <v>7</v>
      </c>
      <c r="I1063" s="231">
        <v>45824.797453703701</v>
      </c>
      <c r="J1063" s="107">
        <v>6</v>
      </c>
      <c r="K1063" s="120">
        <v>180000</v>
      </c>
      <c r="L1063" s="107">
        <f>J1063+1</f>
        <v>7</v>
      </c>
      <c r="M1063" s="36">
        <f>K1063*(L1063/100)</f>
        <v>12600.000000000002</v>
      </c>
    </row>
    <row r="1064" spans="1:13" x14ac:dyDescent="0.35">
      <c r="A1064" s="107">
        <v>1</v>
      </c>
      <c r="B1064" s="243" t="s">
        <v>2980</v>
      </c>
      <c r="C1064" s="244" t="s">
        <v>14</v>
      </c>
      <c r="D1064" s="244" t="s">
        <v>52</v>
      </c>
      <c r="E1064" s="154" t="s">
        <v>1250</v>
      </c>
      <c r="F1064" s="154" t="s">
        <v>1245</v>
      </c>
      <c r="G1064" s="377" t="s">
        <v>2981</v>
      </c>
      <c r="H1064" s="243">
        <v>5</v>
      </c>
      <c r="I1064" s="229">
        <v>45532.650902777779</v>
      </c>
      <c r="J1064" s="107">
        <v>6</v>
      </c>
      <c r="K1064" s="162">
        <v>210000</v>
      </c>
      <c r="L1064" s="107">
        <f>J1064+1</f>
        <v>7</v>
      </c>
      <c r="M1064" s="36">
        <f>K1064*(L1064/100)</f>
        <v>14700.000000000002</v>
      </c>
    </row>
    <row r="1065" spans="1:13" x14ac:dyDescent="0.35">
      <c r="A1065" s="107">
        <v>1</v>
      </c>
      <c r="B1065" s="243" t="s">
        <v>3421</v>
      </c>
      <c r="C1065" s="244" t="s">
        <v>14</v>
      </c>
      <c r="D1065" s="244" t="s">
        <v>169</v>
      </c>
      <c r="E1065" s="154" t="s">
        <v>1250</v>
      </c>
      <c r="F1065" s="154" t="s">
        <v>1245</v>
      </c>
      <c r="G1065" s="377" t="s">
        <v>3422</v>
      </c>
      <c r="H1065" s="243">
        <v>2</v>
      </c>
      <c r="I1065" s="229">
        <v>45595.510648148149</v>
      </c>
      <c r="J1065" s="107">
        <v>12</v>
      </c>
      <c r="K1065" s="159">
        <v>105000</v>
      </c>
      <c r="L1065" s="107">
        <f>J1065+1</f>
        <v>13</v>
      </c>
      <c r="M1065" s="36">
        <f>K1065*(L1065/100)</f>
        <v>13650</v>
      </c>
    </row>
    <row r="1066" spans="1:13" x14ac:dyDescent="0.35">
      <c r="A1066" s="107">
        <v>1</v>
      </c>
      <c r="B1066" s="107" t="s">
        <v>2029</v>
      </c>
      <c r="C1066" s="98" t="s">
        <v>14</v>
      </c>
      <c r="D1066" s="98" t="s">
        <v>162</v>
      </c>
      <c r="E1066" t="s">
        <v>1250</v>
      </c>
      <c r="F1066" t="s">
        <v>1245</v>
      </c>
      <c r="G1066" s="378" t="s">
        <v>2030</v>
      </c>
      <c r="H1066" s="107">
        <v>1</v>
      </c>
      <c r="I1066" s="229">
        <v>45373.706747685188</v>
      </c>
      <c r="J1066" s="107">
        <v>12</v>
      </c>
      <c r="K1066" s="159">
        <v>105000</v>
      </c>
      <c r="L1066" s="107">
        <f>J1066+1</f>
        <v>13</v>
      </c>
      <c r="M1066" s="36">
        <f>K1066*(L1066/100)</f>
        <v>13650</v>
      </c>
    </row>
    <row r="1067" spans="1:13" x14ac:dyDescent="0.35">
      <c r="A1067" s="107">
        <v>1</v>
      </c>
      <c r="B1067" s="107" t="s">
        <v>5784</v>
      </c>
      <c r="C1067" t="s">
        <v>14</v>
      </c>
      <c r="D1067" t="s">
        <v>169</v>
      </c>
      <c r="E1067" t="s">
        <v>1250</v>
      </c>
      <c r="F1067" t="s">
        <v>1245</v>
      </c>
      <c r="G1067" s="378" t="s">
        <v>5785</v>
      </c>
      <c r="H1067" s="107">
        <v>3</v>
      </c>
      <c r="I1067" s="231">
        <v>45855.885266203702</v>
      </c>
      <c r="J1067" s="107">
        <v>12</v>
      </c>
      <c r="K1067" s="120">
        <v>120000</v>
      </c>
      <c r="L1067" s="107">
        <f>J1067+1</f>
        <v>13</v>
      </c>
      <c r="M1067" s="36">
        <f>K1067*(L1067/100)</f>
        <v>15600</v>
      </c>
    </row>
    <row r="1068" spans="1:13" x14ac:dyDescent="0.35">
      <c r="A1068" s="107">
        <v>1</v>
      </c>
      <c r="B1068" s="243" t="s">
        <v>3090</v>
      </c>
      <c r="C1068" s="244" t="s">
        <v>14</v>
      </c>
      <c r="D1068" s="244" t="s">
        <v>866</v>
      </c>
      <c r="E1068" s="154" t="s">
        <v>1244</v>
      </c>
      <c r="F1068" s="154" t="s">
        <v>1245</v>
      </c>
      <c r="G1068" s="377" t="s">
        <v>3091</v>
      </c>
      <c r="H1068" s="243">
        <v>2</v>
      </c>
      <c r="I1068" s="229">
        <v>45553</v>
      </c>
      <c r="J1068" s="107">
        <v>9</v>
      </c>
      <c r="K1068" s="159">
        <v>105000</v>
      </c>
      <c r="L1068" s="107">
        <f>J1068+1</f>
        <v>10</v>
      </c>
      <c r="M1068" s="36">
        <f>K1068*(L1068/100)</f>
        <v>10500</v>
      </c>
    </row>
    <row r="1069" spans="1:13" x14ac:dyDescent="0.35">
      <c r="A1069" s="107">
        <v>1</v>
      </c>
      <c r="B1069" s="107" t="s">
        <v>5181</v>
      </c>
      <c r="C1069" s="98" t="s">
        <v>14</v>
      </c>
      <c r="D1069" s="98" t="s">
        <v>52</v>
      </c>
      <c r="E1069" t="s">
        <v>1250</v>
      </c>
      <c r="F1069" t="s">
        <v>1245</v>
      </c>
      <c r="G1069" s="378" t="s">
        <v>3091</v>
      </c>
      <c r="H1069" s="107">
        <v>3</v>
      </c>
      <c r="I1069" s="229">
        <v>45804.758460648147</v>
      </c>
      <c r="J1069" s="107">
        <v>6</v>
      </c>
      <c r="K1069" s="159">
        <v>100000</v>
      </c>
      <c r="L1069" s="107">
        <f>J1069+1</f>
        <v>7</v>
      </c>
      <c r="M1069" s="36">
        <f>K1069*(L1069/100)</f>
        <v>7000.0000000000009</v>
      </c>
    </row>
    <row r="1070" spans="1:13" x14ac:dyDescent="0.35">
      <c r="A1070" s="107">
        <v>1</v>
      </c>
      <c r="B1070" s="237" t="s">
        <v>1542</v>
      </c>
      <c r="C1070" s="141" t="s">
        <v>14</v>
      </c>
      <c r="D1070" s="141" t="s">
        <v>116</v>
      </c>
      <c r="E1070" s="139" t="s">
        <v>1250</v>
      </c>
      <c r="F1070" s="144" t="s">
        <v>1245</v>
      </c>
      <c r="G1070" s="139" t="s">
        <v>1543</v>
      </c>
      <c r="H1070" s="237">
        <v>1</v>
      </c>
      <c r="I1070" s="229">
        <v>45260.568078703698</v>
      </c>
      <c r="J1070" s="107">
        <v>9</v>
      </c>
      <c r="K1070" s="238">
        <v>105000</v>
      </c>
      <c r="L1070" s="107">
        <f>J1070+1</f>
        <v>10</v>
      </c>
      <c r="M1070" s="36">
        <f>K1070*(L1070/100)</f>
        <v>10500</v>
      </c>
    </row>
    <row r="1071" spans="1:13" x14ac:dyDescent="0.35">
      <c r="A1071" s="107">
        <v>1</v>
      </c>
      <c r="B1071" s="243" t="s">
        <v>4689</v>
      </c>
      <c r="C1071" s="244" t="s">
        <v>14</v>
      </c>
      <c r="D1071" s="244" t="s">
        <v>15</v>
      </c>
      <c r="E1071" s="154" t="s">
        <v>1244</v>
      </c>
      <c r="F1071" s="154" t="s">
        <v>1245</v>
      </c>
      <c r="G1071" s="377" t="s">
        <v>4690</v>
      </c>
      <c r="H1071" s="243">
        <v>1</v>
      </c>
      <c r="I1071" s="229">
        <v>45743.523414351854</v>
      </c>
      <c r="J1071" s="107">
        <v>8</v>
      </c>
      <c r="K1071" s="247">
        <v>50000</v>
      </c>
      <c r="L1071" s="107">
        <f>J1071+1</f>
        <v>9</v>
      </c>
      <c r="M1071" s="36">
        <f>K1071*(L1071/100)</f>
        <v>4500</v>
      </c>
    </row>
    <row r="1072" spans="1:13" x14ac:dyDescent="0.35">
      <c r="A1072" s="107">
        <v>1</v>
      </c>
      <c r="B1072" s="234">
        <v>890000288</v>
      </c>
      <c r="C1072" s="235" t="s">
        <v>14</v>
      </c>
      <c r="D1072" s="235" t="s">
        <v>1095</v>
      </c>
      <c r="E1072" s="133" t="s">
        <v>16</v>
      </c>
      <c r="G1072" s="133" t="s">
        <v>1096</v>
      </c>
      <c r="H1072" s="234">
        <v>1</v>
      </c>
      <c r="I1072" s="229">
        <v>45148.362627314797</v>
      </c>
      <c r="J1072" s="107">
        <v>9</v>
      </c>
      <c r="K1072" s="236">
        <v>157500</v>
      </c>
      <c r="L1072" s="107">
        <f>J1072+1</f>
        <v>10</v>
      </c>
      <c r="M1072" s="36">
        <f>K1072*(L1072/100)</f>
        <v>15750</v>
      </c>
    </row>
    <row r="1073" spans="1:13" x14ac:dyDescent="0.35">
      <c r="A1073" s="107">
        <v>1</v>
      </c>
      <c r="B1073" s="107" t="s">
        <v>2033</v>
      </c>
      <c r="C1073" s="98" t="s">
        <v>14</v>
      </c>
      <c r="D1073" s="98" t="s">
        <v>15</v>
      </c>
      <c r="E1073" t="s">
        <v>1244</v>
      </c>
      <c r="F1073" t="s">
        <v>1248</v>
      </c>
      <c r="G1073" t="s">
        <v>2034</v>
      </c>
      <c r="H1073" s="107">
        <v>4</v>
      </c>
      <c r="I1073" s="229">
        <v>45373.750324074077</v>
      </c>
      <c r="J1073" s="107">
        <v>10</v>
      </c>
      <c r="K1073" s="159">
        <v>63000</v>
      </c>
      <c r="L1073" s="107">
        <f>J1073+1</f>
        <v>11</v>
      </c>
      <c r="M1073" s="36">
        <f>K1073*(L1073/100)</f>
        <v>6930</v>
      </c>
    </row>
    <row r="1074" spans="1:13" x14ac:dyDescent="0.35">
      <c r="A1074" s="107">
        <v>1</v>
      </c>
      <c r="B1074" s="237" t="s">
        <v>1523</v>
      </c>
      <c r="C1074" s="141" t="s">
        <v>14</v>
      </c>
      <c r="D1074" s="141" t="s">
        <v>582</v>
      </c>
      <c r="E1074" s="139" t="s">
        <v>1244</v>
      </c>
      <c r="F1074" s="144" t="s">
        <v>1248</v>
      </c>
      <c r="G1074" t="s">
        <v>2034</v>
      </c>
      <c r="H1074" s="237">
        <v>3</v>
      </c>
      <c r="I1074" s="229">
        <v>45259.556712963</v>
      </c>
      <c r="J1074" s="107">
        <v>10</v>
      </c>
      <c r="K1074" s="238">
        <v>57750</v>
      </c>
      <c r="L1074" s="107">
        <f>J1074+1</f>
        <v>11</v>
      </c>
      <c r="M1074" s="36">
        <f>K1074*(L1074/100)</f>
        <v>6352.5</v>
      </c>
    </row>
    <row r="1075" spans="1:13" x14ac:dyDescent="0.35">
      <c r="A1075" s="107">
        <v>1</v>
      </c>
      <c r="B1075" s="234">
        <v>880000479</v>
      </c>
      <c r="C1075" s="235" t="s">
        <v>14</v>
      </c>
      <c r="D1075" s="235" t="s">
        <v>188</v>
      </c>
      <c r="E1075" s="133" t="s">
        <v>16</v>
      </c>
      <c r="G1075" t="s">
        <v>2034</v>
      </c>
      <c r="H1075" s="234">
        <v>2</v>
      </c>
      <c r="I1075" s="229">
        <v>45156.492349537002</v>
      </c>
      <c r="J1075" s="107">
        <v>6</v>
      </c>
      <c r="K1075" s="236">
        <v>57750</v>
      </c>
      <c r="L1075" s="107">
        <f>J1075+1</f>
        <v>7</v>
      </c>
      <c r="M1075" s="36">
        <f>K1075*(L1075/100)</f>
        <v>4042.5000000000005</v>
      </c>
    </row>
    <row r="1076" spans="1:13" x14ac:dyDescent="0.35">
      <c r="A1076" s="107">
        <v>1</v>
      </c>
      <c r="B1076" s="107">
        <v>880000302</v>
      </c>
      <c r="C1076" s="98" t="s">
        <v>14</v>
      </c>
      <c r="D1076" s="98" t="s">
        <v>188</v>
      </c>
      <c r="E1076" t="s">
        <v>16</v>
      </c>
      <c r="G1076" t="s">
        <v>2034</v>
      </c>
      <c r="H1076" s="107">
        <v>1</v>
      </c>
      <c r="I1076" s="229">
        <v>45063.473437499997</v>
      </c>
      <c r="J1076" s="107">
        <v>6</v>
      </c>
      <c r="K1076" s="162">
        <v>57750</v>
      </c>
      <c r="L1076" s="107">
        <f>J1076+1</f>
        <v>7</v>
      </c>
      <c r="M1076" s="36">
        <f>K1076*(L1076/100)</f>
        <v>4042.5000000000005</v>
      </c>
    </row>
    <row r="1077" spans="1:13" x14ac:dyDescent="0.35">
      <c r="A1077" s="107">
        <v>1</v>
      </c>
      <c r="B1077" s="243" t="s">
        <v>4244</v>
      </c>
      <c r="C1077" s="244" t="s">
        <v>14</v>
      </c>
      <c r="D1077" s="244" t="s">
        <v>52</v>
      </c>
      <c r="E1077" s="154" t="s">
        <v>1250</v>
      </c>
      <c r="F1077" s="154" t="s">
        <v>1248</v>
      </c>
      <c r="G1077" s="154" t="s">
        <v>4245</v>
      </c>
      <c r="H1077" s="243">
        <v>1</v>
      </c>
      <c r="I1077" s="229">
        <v>45698.613298611112</v>
      </c>
      <c r="J1077" s="107">
        <v>9</v>
      </c>
      <c r="K1077" s="159">
        <v>70000</v>
      </c>
      <c r="L1077" s="107">
        <f>J1077+1</f>
        <v>10</v>
      </c>
      <c r="M1077" s="36">
        <f>K1077*(L1077/100)</f>
        <v>7000</v>
      </c>
    </row>
    <row r="1078" spans="1:13" x14ac:dyDescent="0.35">
      <c r="A1078" s="107">
        <v>1</v>
      </c>
      <c r="B1078" s="107" t="s">
        <v>5970</v>
      </c>
      <c r="C1078" t="s">
        <v>14</v>
      </c>
      <c r="D1078" t="s">
        <v>169</v>
      </c>
      <c r="E1078" t="s">
        <v>5832</v>
      </c>
      <c r="F1078" t="s">
        <v>1248</v>
      </c>
      <c r="G1078" t="s">
        <v>4245</v>
      </c>
      <c r="H1078" s="107">
        <v>2</v>
      </c>
      <c r="I1078" s="231">
        <v>45885.586770833332</v>
      </c>
      <c r="J1078" s="107">
        <v>10</v>
      </c>
      <c r="K1078" s="120">
        <v>80000</v>
      </c>
      <c r="L1078" s="107">
        <f>J1078*2+2</f>
        <v>22</v>
      </c>
      <c r="M1078" s="36">
        <f>K1078*(L1078/100)</f>
        <v>17600</v>
      </c>
    </row>
    <row r="1079" spans="1:13" x14ac:dyDescent="0.35">
      <c r="A1079" s="107">
        <v>1</v>
      </c>
      <c r="B1079" s="107">
        <v>890000616</v>
      </c>
      <c r="C1079" s="98" t="s">
        <v>14</v>
      </c>
      <c r="D1079" s="98" t="s">
        <v>188</v>
      </c>
      <c r="E1079" t="s">
        <v>1244</v>
      </c>
      <c r="F1079" t="s">
        <v>1245</v>
      </c>
      <c r="G1079" t="s">
        <v>2135</v>
      </c>
      <c r="H1079" s="107">
        <v>2</v>
      </c>
      <c r="I1079" s="229">
        <v>45392.557939814818</v>
      </c>
      <c r="J1079" s="107">
        <v>10</v>
      </c>
      <c r="K1079" s="159">
        <v>73500</v>
      </c>
      <c r="L1079" s="107">
        <f>J1079+1</f>
        <v>11</v>
      </c>
      <c r="M1079" s="36">
        <f>K1079*(L1079/100)</f>
        <v>8085</v>
      </c>
    </row>
    <row r="1080" spans="1:13" x14ac:dyDescent="0.35">
      <c r="A1080" s="107">
        <v>1</v>
      </c>
      <c r="B1080" s="237" t="s">
        <v>1375</v>
      </c>
      <c r="C1080" s="141" t="s">
        <v>14</v>
      </c>
      <c r="D1080" s="141" t="s">
        <v>15</v>
      </c>
      <c r="E1080" s="139" t="s">
        <v>1244</v>
      </c>
      <c r="F1080" s="144" t="s">
        <v>1245</v>
      </c>
      <c r="G1080" s="139" t="s">
        <v>1376</v>
      </c>
      <c r="H1080" s="237">
        <v>1</v>
      </c>
      <c r="I1080" s="229">
        <v>45238.502939814804</v>
      </c>
      <c r="J1080" s="107">
        <v>10</v>
      </c>
      <c r="K1080" s="238">
        <v>73500</v>
      </c>
      <c r="L1080" s="107">
        <f>J1080+1</f>
        <v>11</v>
      </c>
      <c r="M1080" s="36">
        <f>K1080*(L1080/100)</f>
        <v>8085</v>
      </c>
    </row>
    <row r="1081" spans="1:13" x14ac:dyDescent="0.35">
      <c r="A1081" s="107">
        <v>1</v>
      </c>
      <c r="B1081" s="243" t="s">
        <v>3327</v>
      </c>
      <c r="C1081" s="244" t="s">
        <v>14</v>
      </c>
      <c r="D1081" s="244" t="s">
        <v>15</v>
      </c>
      <c r="E1081" s="154" t="s">
        <v>1244</v>
      </c>
      <c r="F1081" s="154" t="s">
        <v>1245</v>
      </c>
      <c r="G1081" s="154" t="s">
        <v>3328</v>
      </c>
      <c r="H1081" s="243">
        <v>3</v>
      </c>
      <c r="I1081" s="229">
        <v>45589.722372685188</v>
      </c>
      <c r="J1081" s="107">
        <v>11</v>
      </c>
      <c r="K1081" s="159">
        <v>84000</v>
      </c>
      <c r="L1081" s="107">
        <f>J1081+1</f>
        <v>12</v>
      </c>
      <c r="M1081" s="36">
        <f>K1081*(L1081/100)</f>
        <v>10080</v>
      </c>
    </row>
    <row r="1082" spans="1:13" x14ac:dyDescent="0.35">
      <c r="A1082" s="107">
        <v>1</v>
      </c>
      <c r="B1082" s="243" t="s">
        <v>4339</v>
      </c>
      <c r="C1082" s="244" t="s">
        <v>14</v>
      </c>
      <c r="D1082" s="244" t="s">
        <v>15</v>
      </c>
      <c r="E1082" s="154" t="s">
        <v>1244</v>
      </c>
      <c r="F1082" s="154" t="s">
        <v>1245</v>
      </c>
      <c r="G1082" s="154" t="s">
        <v>4340</v>
      </c>
      <c r="H1082" s="243">
        <v>4</v>
      </c>
      <c r="I1082" s="229">
        <v>45707</v>
      </c>
      <c r="J1082" s="107">
        <v>12</v>
      </c>
      <c r="K1082" s="159">
        <v>220000</v>
      </c>
      <c r="L1082" s="107">
        <f>J1082+1</f>
        <v>13</v>
      </c>
      <c r="M1082" s="36">
        <f>K1082*(L1082/100)</f>
        <v>28600</v>
      </c>
    </row>
    <row r="1083" spans="1:13" x14ac:dyDescent="0.35">
      <c r="A1083" s="107">
        <v>1</v>
      </c>
      <c r="B1083" s="107">
        <v>880000233</v>
      </c>
      <c r="C1083" s="98" t="s">
        <v>14</v>
      </c>
      <c r="D1083" s="98" t="s">
        <v>116</v>
      </c>
      <c r="E1083" t="s">
        <v>53</v>
      </c>
      <c r="G1083" s="154" t="s">
        <v>4340</v>
      </c>
      <c r="H1083" s="107">
        <v>1</v>
      </c>
      <c r="I1083" s="229">
        <v>45029.46607638889</v>
      </c>
      <c r="J1083" s="107">
        <v>8</v>
      </c>
      <c r="K1083" s="159">
        <v>210000</v>
      </c>
      <c r="L1083" s="107">
        <f>J1083+1</f>
        <v>9</v>
      </c>
      <c r="M1083" s="36">
        <f>K1083*(L1083/100)</f>
        <v>18900</v>
      </c>
    </row>
    <row r="1084" spans="1:13" x14ac:dyDescent="0.35">
      <c r="A1084" s="107">
        <v>1</v>
      </c>
      <c r="B1084" s="237" t="s">
        <v>1377</v>
      </c>
      <c r="C1084" s="141" t="s">
        <v>14</v>
      </c>
      <c r="D1084" s="141" t="s">
        <v>169</v>
      </c>
      <c r="E1084" s="139" t="s">
        <v>1250</v>
      </c>
      <c r="F1084" s="144" t="s">
        <v>1245</v>
      </c>
      <c r="G1084" s="154" t="s">
        <v>4340</v>
      </c>
      <c r="H1084" s="237">
        <v>2</v>
      </c>
      <c r="I1084" s="229">
        <v>45238.502951388902</v>
      </c>
      <c r="J1084" s="107">
        <v>12</v>
      </c>
      <c r="K1084" s="238">
        <v>231000</v>
      </c>
      <c r="L1084" s="107">
        <f>J1084+1</f>
        <v>13</v>
      </c>
      <c r="M1084" s="36">
        <f>K1084*(L1084/100)</f>
        <v>30030</v>
      </c>
    </row>
    <row r="1085" spans="1:13" x14ac:dyDescent="0.35">
      <c r="A1085" s="107">
        <v>1</v>
      </c>
      <c r="B1085" s="107">
        <v>880001024</v>
      </c>
      <c r="C1085" s="98" t="s">
        <v>14</v>
      </c>
      <c r="D1085" s="98" t="s">
        <v>15</v>
      </c>
      <c r="E1085" t="s">
        <v>1244</v>
      </c>
      <c r="F1085" t="s">
        <v>1245</v>
      </c>
      <c r="G1085" s="154" t="s">
        <v>4340</v>
      </c>
      <c r="H1085" s="107">
        <v>3</v>
      </c>
      <c r="I1085" s="229">
        <v>45486.559432870374</v>
      </c>
      <c r="J1085" s="107">
        <v>12</v>
      </c>
      <c r="K1085" s="159">
        <v>231000</v>
      </c>
      <c r="L1085" s="107">
        <f>J1085+1</f>
        <v>13</v>
      </c>
      <c r="M1085" s="36">
        <f>K1085*(L1085/100)</f>
        <v>30030</v>
      </c>
    </row>
    <row r="1086" spans="1:13" x14ac:dyDescent="0.35">
      <c r="A1086" s="107">
        <v>1</v>
      </c>
      <c r="B1086" s="107" t="s">
        <v>161</v>
      </c>
      <c r="C1086" s="98" t="s">
        <v>14</v>
      </c>
      <c r="D1086" s="98" t="s">
        <v>162</v>
      </c>
      <c r="E1086" t="s">
        <v>53</v>
      </c>
      <c r="F1086" t="s">
        <v>1248</v>
      </c>
      <c r="G1086" t="s">
        <v>11781</v>
      </c>
      <c r="H1086" s="129">
        <v>1</v>
      </c>
      <c r="I1086" s="229">
        <v>44876.522592592592</v>
      </c>
      <c r="J1086" s="107">
        <v>7</v>
      </c>
      <c r="K1086" s="112">
        <v>94500</v>
      </c>
      <c r="L1086" s="107">
        <f>J1086+1</f>
        <v>8</v>
      </c>
      <c r="M1086" s="36">
        <f>K1086*(L1086/100)</f>
        <v>7560</v>
      </c>
    </row>
    <row r="1087" spans="1:13" x14ac:dyDescent="0.35">
      <c r="A1087" s="107">
        <v>1</v>
      </c>
      <c r="B1087" s="107">
        <v>880000195</v>
      </c>
      <c r="C1087" s="98" t="s">
        <v>14</v>
      </c>
      <c r="D1087" s="98" t="s">
        <v>15</v>
      </c>
      <c r="E1087" t="s">
        <v>16</v>
      </c>
      <c r="F1087" t="s">
        <v>1248</v>
      </c>
      <c r="G1087" t="s">
        <v>11781</v>
      </c>
      <c r="H1087" s="132">
        <v>2</v>
      </c>
      <c r="I1087" s="229">
        <v>45009.516562500001</v>
      </c>
      <c r="J1087" s="107">
        <v>7</v>
      </c>
      <c r="K1087" s="159">
        <v>94500</v>
      </c>
      <c r="L1087" s="107">
        <f>J1087+1</f>
        <v>8</v>
      </c>
      <c r="M1087" s="36">
        <f>K1087*(L1087/100)</f>
        <v>7560</v>
      </c>
    </row>
    <row r="1088" spans="1:13" x14ac:dyDescent="0.35">
      <c r="A1088" s="107">
        <v>1</v>
      </c>
      <c r="B1088" s="107" t="s">
        <v>5923</v>
      </c>
      <c r="C1088" t="s">
        <v>14</v>
      </c>
      <c r="D1088" t="s">
        <v>169</v>
      </c>
      <c r="E1088" t="s">
        <v>5832</v>
      </c>
      <c r="F1088" t="s">
        <v>1245</v>
      </c>
      <c r="G1088" t="s">
        <v>5924</v>
      </c>
      <c r="H1088" s="107">
        <v>1</v>
      </c>
      <c r="I1088" s="231">
        <v>45882.580879629626</v>
      </c>
      <c r="J1088" s="107">
        <v>7</v>
      </c>
      <c r="K1088" s="120">
        <v>50000</v>
      </c>
      <c r="L1088" s="107">
        <f>J1088*2+2</f>
        <v>16</v>
      </c>
      <c r="M1088" s="36">
        <f>K1088*(L1088/100)</f>
        <v>8000</v>
      </c>
    </row>
    <row r="1089" spans="1:13" x14ac:dyDescent="0.35">
      <c r="A1089" s="107">
        <v>1</v>
      </c>
      <c r="B1089" s="107" t="s">
        <v>2549</v>
      </c>
      <c r="C1089" s="98" t="s">
        <v>14</v>
      </c>
      <c r="D1089" s="98" t="s">
        <v>15</v>
      </c>
      <c r="E1089" t="s">
        <v>1244</v>
      </c>
      <c r="F1089" t="s">
        <v>1245</v>
      </c>
      <c r="G1089" t="s">
        <v>2550</v>
      </c>
      <c r="H1089" s="107">
        <v>1</v>
      </c>
      <c r="I1089" s="229">
        <v>45469.697824074072</v>
      </c>
      <c r="J1089" s="107">
        <v>8</v>
      </c>
      <c r="K1089" s="159">
        <v>105000</v>
      </c>
      <c r="L1089" s="107">
        <f>J1089+1</f>
        <v>9</v>
      </c>
      <c r="M1089" s="36">
        <f>K1089*(L1089/100)</f>
        <v>9450</v>
      </c>
    </row>
    <row r="1090" spans="1:13" x14ac:dyDescent="0.35">
      <c r="A1090" s="107">
        <v>1</v>
      </c>
      <c r="B1090" s="243" t="s">
        <v>3240</v>
      </c>
      <c r="C1090" s="244" t="s">
        <v>14</v>
      </c>
      <c r="D1090" s="244" t="s">
        <v>15</v>
      </c>
      <c r="E1090" s="154" t="s">
        <v>1244</v>
      </c>
      <c r="F1090" s="154" t="s">
        <v>1245</v>
      </c>
      <c r="G1090" s="163" t="s">
        <v>2550</v>
      </c>
      <c r="H1090" s="243">
        <v>2</v>
      </c>
      <c r="I1090" s="229">
        <v>45582.461365740739</v>
      </c>
      <c r="J1090" s="107">
        <v>12</v>
      </c>
      <c r="K1090" s="159">
        <v>210000</v>
      </c>
      <c r="L1090" s="107">
        <f>J1090+1</f>
        <v>13</v>
      </c>
      <c r="M1090" s="36">
        <f>K1090*(L1090/100)</f>
        <v>27300</v>
      </c>
    </row>
    <row r="1091" spans="1:13" x14ac:dyDescent="0.35">
      <c r="A1091" s="107">
        <v>1</v>
      </c>
      <c r="B1091" s="107">
        <v>880000860</v>
      </c>
      <c r="C1091" s="98" t="s">
        <v>14</v>
      </c>
      <c r="D1091" s="98" t="s">
        <v>15</v>
      </c>
      <c r="E1091" t="s">
        <v>1244</v>
      </c>
      <c r="F1091" t="s">
        <v>1245</v>
      </c>
      <c r="G1091" t="s">
        <v>2149</v>
      </c>
      <c r="H1091" s="107">
        <v>1</v>
      </c>
      <c r="I1091" s="229">
        <v>45394.777546296296</v>
      </c>
      <c r="J1091" s="107">
        <v>5</v>
      </c>
      <c r="K1091" s="159">
        <v>73500</v>
      </c>
      <c r="L1091" s="107">
        <f>J1091+1</f>
        <v>6</v>
      </c>
      <c r="M1091" s="36">
        <f>K1091*(L1091/100)</f>
        <v>4410</v>
      </c>
    </row>
    <row r="1092" spans="1:13" x14ac:dyDescent="0.35">
      <c r="A1092" s="107">
        <v>1</v>
      </c>
      <c r="B1092" s="243" t="s">
        <v>2804</v>
      </c>
      <c r="C1092" s="244" t="s">
        <v>14</v>
      </c>
      <c r="D1092" s="244" t="s">
        <v>169</v>
      </c>
      <c r="E1092" s="154" t="s">
        <v>1250</v>
      </c>
      <c r="F1092" s="154" t="s">
        <v>1245</v>
      </c>
      <c r="G1092" s="154" t="s">
        <v>2805</v>
      </c>
      <c r="H1092" s="243">
        <v>2</v>
      </c>
      <c r="I1092" s="229">
        <v>45511</v>
      </c>
      <c r="J1092" s="107">
        <v>5</v>
      </c>
      <c r="K1092" s="162">
        <v>73500</v>
      </c>
      <c r="L1092" s="107">
        <f>J1092+1</f>
        <v>6</v>
      </c>
      <c r="M1092" s="36">
        <f>K1092*(L1092/100)</f>
        <v>4410</v>
      </c>
    </row>
    <row r="1093" spans="1:13" x14ac:dyDescent="0.35">
      <c r="A1093" s="107">
        <v>1</v>
      </c>
      <c r="B1093" s="243" t="s">
        <v>3588</v>
      </c>
      <c r="C1093" s="244" t="s">
        <v>14</v>
      </c>
      <c r="D1093" s="244" t="s">
        <v>169</v>
      </c>
      <c r="E1093" s="154" t="s">
        <v>1250</v>
      </c>
      <c r="F1093" s="154" t="s">
        <v>1245</v>
      </c>
      <c r="G1093" t="s">
        <v>3589</v>
      </c>
      <c r="H1093" s="243">
        <v>3</v>
      </c>
      <c r="I1093" s="229">
        <v>45608.622361111113</v>
      </c>
      <c r="J1093" s="107">
        <v>6</v>
      </c>
      <c r="K1093" s="159">
        <v>84000</v>
      </c>
      <c r="L1093" s="107">
        <f>J1093+1</f>
        <v>7</v>
      </c>
      <c r="M1093" s="36">
        <f>K1093*(L1093/100)</f>
        <v>5880.0000000000009</v>
      </c>
    </row>
    <row r="1094" spans="1:13" x14ac:dyDescent="0.35">
      <c r="A1094" s="107">
        <v>1</v>
      </c>
      <c r="B1094" s="243" t="s">
        <v>3789</v>
      </c>
      <c r="C1094" s="244" t="s">
        <v>14</v>
      </c>
      <c r="D1094" s="244" t="s">
        <v>15</v>
      </c>
      <c r="E1094" s="154" t="s">
        <v>1244</v>
      </c>
      <c r="F1094" s="154" t="s">
        <v>1245</v>
      </c>
      <c r="G1094" s="379" t="s">
        <v>1977</v>
      </c>
      <c r="H1094" s="243">
        <v>5</v>
      </c>
      <c r="I1094" s="229">
        <v>45623</v>
      </c>
      <c r="J1094" s="107">
        <v>10</v>
      </c>
      <c r="K1094" s="159">
        <v>315000</v>
      </c>
      <c r="L1094" s="107">
        <f>J1094+1</f>
        <v>11</v>
      </c>
      <c r="M1094" s="36">
        <f>K1094*(L1094/100)</f>
        <v>34650</v>
      </c>
    </row>
    <row r="1095" spans="1:13" x14ac:dyDescent="0.35">
      <c r="A1095" s="107">
        <v>1</v>
      </c>
      <c r="B1095" s="237" t="s">
        <v>1373</v>
      </c>
      <c r="C1095" s="141" t="s">
        <v>14</v>
      </c>
      <c r="D1095" s="141" t="s">
        <v>381</v>
      </c>
      <c r="E1095" s="139" t="s">
        <v>1244</v>
      </c>
      <c r="F1095" s="144" t="s">
        <v>1245</v>
      </c>
      <c r="G1095" s="379" t="s">
        <v>1977</v>
      </c>
      <c r="H1095" s="237">
        <v>2</v>
      </c>
      <c r="I1095" s="229">
        <v>45238.498194444401</v>
      </c>
      <c r="J1095" s="107">
        <v>8</v>
      </c>
      <c r="K1095" s="238">
        <v>210000</v>
      </c>
      <c r="L1095" s="107">
        <f>J1095+1</f>
        <v>9</v>
      </c>
      <c r="M1095" s="36">
        <f>K1095*(L1095/100)</f>
        <v>18900</v>
      </c>
    </row>
    <row r="1096" spans="1:13" x14ac:dyDescent="0.35">
      <c r="A1096" s="107">
        <v>1</v>
      </c>
      <c r="B1096" s="107" t="s">
        <v>1976</v>
      </c>
      <c r="C1096" s="98" t="s">
        <v>14</v>
      </c>
      <c r="D1096" s="98" t="s">
        <v>52</v>
      </c>
      <c r="E1096" t="s">
        <v>1250</v>
      </c>
      <c r="F1096" t="s">
        <v>1245</v>
      </c>
      <c r="G1096" s="379" t="s">
        <v>1977</v>
      </c>
      <c r="H1096" s="107">
        <v>3</v>
      </c>
      <c r="I1096" s="229">
        <v>45364.772638888891</v>
      </c>
      <c r="J1096" s="107">
        <v>8</v>
      </c>
      <c r="K1096" s="159">
        <v>210000</v>
      </c>
      <c r="L1096" s="107">
        <f>J1096+1</f>
        <v>9</v>
      </c>
      <c r="M1096" s="36">
        <f>K1096*(L1096/100)</f>
        <v>18900</v>
      </c>
    </row>
    <row r="1097" spans="1:13" x14ac:dyDescent="0.35">
      <c r="A1097" s="107">
        <v>1</v>
      </c>
      <c r="B1097" s="107">
        <v>880001047</v>
      </c>
      <c r="C1097" s="98" t="s">
        <v>14</v>
      </c>
      <c r="D1097" s="98" t="s">
        <v>15</v>
      </c>
      <c r="E1097" t="s">
        <v>1244</v>
      </c>
      <c r="F1097" t="s">
        <v>1245</v>
      </c>
      <c r="G1097" s="379" t="s">
        <v>1977</v>
      </c>
      <c r="H1097" s="107">
        <v>4</v>
      </c>
      <c r="I1097" s="229">
        <v>45496.610706018517</v>
      </c>
      <c r="J1097" s="107">
        <v>10</v>
      </c>
      <c r="K1097" s="159">
        <v>315000</v>
      </c>
      <c r="L1097" s="107">
        <f>J1097+1</f>
        <v>11</v>
      </c>
      <c r="M1097" s="36">
        <f>K1097*(L1097/100)</f>
        <v>34650</v>
      </c>
    </row>
    <row r="1098" spans="1:13" x14ac:dyDescent="0.35">
      <c r="A1098" s="107">
        <v>1</v>
      </c>
      <c r="B1098" s="107">
        <v>880000348</v>
      </c>
      <c r="C1098" s="98" t="s">
        <v>14</v>
      </c>
      <c r="D1098" s="98" t="s">
        <v>411</v>
      </c>
      <c r="E1098" t="s">
        <v>16</v>
      </c>
      <c r="G1098" s="379" t="s">
        <v>1977</v>
      </c>
      <c r="H1098" s="107">
        <v>1</v>
      </c>
      <c r="I1098" s="229">
        <v>45098.450300925928</v>
      </c>
      <c r="J1098" s="107">
        <v>5</v>
      </c>
      <c r="K1098" s="159">
        <v>157500</v>
      </c>
      <c r="L1098" s="107">
        <f>J1098+1</f>
        <v>6</v>
      </c>
      <c r="M1098" s="36">
        <f>K1098*(L1098/100)</f>
        <v>9450</v>
      </c>
    </row>
    <row r="1099" spans="1:13" x14ac:dyDescent="0.35">
      <c r="A1099" s="107">
        <v>1</v>
      </c>
      <c r="B1099" s="243" t="s">
        <v>4637</v>
      </c>
      <c r="C1099" s="244" t="s">
        <v>14</v>
      </c>
      <c r="D1099" s="244" t="s">
        <v>52</v>
      </c>
      <c r="E1099" s="154" t="s">
        <v>1250</v>
      </c>
      <c r="F1099" s="154" t="s">
        <v>1248</v>
      </c>
      <c r="G1099" s="154" t="s">
        <v>4638</v>
      </c>
      <c r="H1099" s="243">
        <v>1</v>
      </c>
      <c r="I1099" s="229">
        <v>45736.697916666664</v>
      </c>
      <c r="J1099" s="107">
        <v>6</v>
      </c>
      <c r="K1099" s="247">
        <v>50000</v>
      </c>
      <c r="L1099" s="107">
        <f>J1099+1</f>
        <v>7</v>
      </c>
      <c r="M1099" s="36">
        <f>K1099*(L1099/100)</f>
        <v>3500.0000000000005</v>
      </c>
    </row>
    <row r="1100" spans="1:13" x14ac:dyDescent="0.35">
      <c r="A1100" s="107">
        <v>1</v>
      </c>
      <c r="B1100" s="107">
        <v>890000170</v>
      </c>
      <c r="C1100" s="98" t="s">
        <v>14</v>
      </c>
      <c r="D1100" s="98" t="s">
        <v>116</v>
      </c>
      <c r="E1100" t="s">
        <v>53</v>
      </c>
      <c r="G1100" t="s">
        <v>903</v>
      </c>
      <c r="H1100" s="107">
        <v>1</v>
      </c>
      <c r="I1100" s="229">
        <v>45059.437696759262</v>
      </c>
      <c r="J1100" s="107">
        <v>3</v>
      </c>
      <c r="K1100" s="162">
        <v>105000</v>
      </c>
      <c r="L1100" s="107">
        <f>J1100+1</f>
        <v>4</v>
      </c>
      <c r="M1100" s="36">
        <f>K1100*(L1100/100)</f>
        <v>4200</v>
      </c>
    </row>
    <row r="1101" spans="1:13" x14ac:dyDescent="0.35">
      <c r="A1101" s="107">
        <v>1</v>
      </c>
      <c r="B1101" s="107">
        <v>890000262</v>
      </c>
      <c r="C1101" s="98" t="s">
        <v>14</v>
      </c>
      <c r="D1101" s="98" t="s">
        <v>116</v>
      </c>
      <c r="E1101" t="s">
        <v>53</v>
      </c>
      <c r="G1101" t="s">
        <v>903</v>
      </c>
      <c r="H1101" s="107">
        <v>2</v>
      </c>
      <c r="I1101" s="229">
        <v>45135.582476851851</v>
      </c>
      <c r="J1101" s="107">
        <v>12</v>
      </c>
      <c r="K1101" s="159">
        <v>157500</v>
      </c>
      <c r="L1101" s="107">
        <f>J1101+1</f>
        <v>13</v>
      </c>
      <c r="M1101" s="36">
        <f>K1101*(L1101/100)</f>
        <v>20475</v>
      </c>
    </row>
    <row r="1102" spans="1:13" x14ac:dyDescent="0.35">
      <c r="A1102" s="107">
        <v>1</v>
      </c>
      <c r="B1102" s="243" t="s">
        <v>3332</v>
      </c>
      <c r="C1102" s="244" t="s">
        <v>14</v>
      </c>
      <c r="D1102" s="244" t="s">
        <v>169</v>
      </c>
      <c r="E1102" s="154" t="s">
        <v>1250</v>
      </c>
      <c r="F1102" s="154" t="s">
        <v>1245</v>
      </c>
      <c r="G1102" s="154" t="s">
        <v>903</v>
      </c>
      <c r="H1102" s="243">
        <v>4</v>
      </c>
      <c r="I1102" s="229">
        <v>45589.75240740741</v>
      </c>
      <c r="J1102" s="107">
        <v>12</v>
      </c>
      <c r="K1102" s="159">
        <v>210000</v>
      </c>
      <c r="L1102" s="107">
        <f>J1102+1</f>
        <v>13</v>
      </c>
      <c r="M1102" s="36">
        <f>K1102*(L1102/100)</f>
        <v>27300</v>
      </c>
    </row>
    <row r="1103" spans="1:13" x14ac:dyDescent="0.35">
      <c r="A1103" s="107">
        <v>1</v>
      </c>
      <c r="B1103" s="107" t="s">
        <v>5530</v>
      </c>
      <c r="C1103" t="s">
        <v>14</v>
      </c>
      <c r="D1103" t="s">
        <v>169</v>
      </c>
      <c r="E1103" t="s">
        <v>1250</v>
      </c>
      <c r="F1103" t="s">
        <v>1245</v>
      </c>
      <c r="G1103" t="s">
        <v>903</v>
      </c>
      <c r="H1103" s="107">
        <v>5</v>
      </c>
      <c r="I1103" s="231">
        <v>45832.829224537039</v>
      </c>
      <c r="J1103" s="107">
        <v>12</v>
      </c>
      <c r="K1103" s="120">
        <v>200000</v>
      </c>
      <c r="L1103" s="107">
        <f>J1103+1</f>
        <v>13</v>
      </c>
      <c r="M1103" s="36">
        <f>K1103*(L1103/100)</f>
        <v>26000</v>
      </c>
    </row>
    <row r="1104" spans="1:13" x14ac:dyDescent="0.35">
      <c r="A1104" s="107">
        <v>1</v>
      </c>
      <c r="B1104" s="107" t="s">
        <v>2081</v>
      </c>
      <c r="C1104" s="98" t="s">
        <v>14</v>
      </c>
      <c r="D1104" s="98" t="s">
        <v>52</v>
      </c>
      <c r="E1104" t="s">
        <v>1250</v>
      </c>
      <c r="F1104" t="s">
        <v>1245</v>
      </c>
      <c r="G1104" t="s">
        <v>2082</v>
      </c>
      <c r="H1104" s="107">
        <v>3</v>
      </c>
      <c r="I1104" s="229">
        <v>45379.60056712963</v>
      </c>
      <c r="J1104" s="107">
        <v>12</v>
      </c>
      <c r="K1104" s="159">
        <v>210000</v>
      </c>
      <c r="L1104" s="107">
        <f>J1104+1</f>
        <v>13</v>
      </c>
      <c r="M1104" s="36">
        <f>K1104*(L1104/100)</f>
        <v>27300</v>
      </c>
    </row>
    <row r="1105" spans="1:13" x14ac:dyDescent="0.35">
      <c r="A1105" s="107">
        <v>1</v>
      </c>
      <c r="B1105" s="243" t="s">
        <v>3533</v>
      </c>
      <c r="C1105" s="244" t="s">
        <v>14</v>
      </c>
      <c r="D1105" s="244" t="s">
        <v>15</v>
      </c>
      <c r="E1105" s="154" t="s">
        <v>1244</v>
      </c>
      <c r="F1105" s="154" t="s">
        <v>1248</v>
      </c>
      <c r="G1105" s="154" t="s">
        <v>3534</v>
      </c>
      <c r="H1105" s="243">
        <v>2</v>
      </c>
      <c r="I1105" s="229">
        <v>45603.641157407408</v>
      </c>
      <c r="J1105" s="107">
        <v>6</v>
      </c>
      <c r="K1105" s="159">
        <v>84000</v>
      </c>
      <c r="L1105" s="107">
        <f>J1105+1</f>
        <v>7</v>
      </c>
      <c r="M1105" s="36">
        <f>K1105*(L1105/100)</f>
        <v>5880.0000000000009</v>
      </c>
    </row>
    <row r="1106" spans="1:13" x14ac:dyDescent="0.35">
      <c r="A1106" s="107">
        <v>1</v>
      </c>
      <c r="B1106" s="243" t="s">
        <v>2866</v>
      </c>
      <c r="C1106" s="244" t="s">
        <v>14</v>
      </c>
      <c r="D1106" s="244" t="s">
        <v>15</v>
      </c>
      <c r="E1106" s="154" t="s">
        <v>1244</v>
      </c>
      <c r="F1106" s="154" t="s">
        <v>1248</v>
      </c>
      <c r="G1106" s="154" t="s">
        <v>2867</v>
      </c>
      <c r="H1106" s="243">
        <v>1</v>
      </c>
      <c r="I1106" s="229">
        <v>45514.422094907408</v>
      </c>
      <c r="J1106" s="107">
        <v>4</v>
      </c>
      <c r="K1106" s="162">
        <v>63000</v>
      </c>
      <c r="L1106" s="107">
        <f>J1106+1</f>
        <v>5</v>
      </c>
      <c r="M1106" s="36">
        <f>K1106*(L1106/100)</f>
        <v>3150</v>
      </c>
    </row>
    <row r="1107" spans="1:13" x14ac:dyDescent="0.35">
      <c r="A1107" s="107">
        <v>1</v>
      </c>
      <c r="B1107" s="243" t="s">
        <v>4311</v>
      </c>
      <c r="C1107" s="244" t="s">
        <v>14</v>
      </c>
      <c r="D1107" s="244" t="s">
        <v>15</v>
      </c>
      <c r="E1107" s="154" t="s">
        <v>1244</v>
      </c>
      <c r="F1107" s="154" t="s">
        <v>1248</v>
      </c>
      <c r="G1107" s="154" t="s">
        <v>4312</v>
      </c>
      <c r="H1107" s="243">
        <v>3</v>
      </c>
      <c r="I1107" s="229">
        <v>45699.737268518518</v>
      </c>
      <c r="J1107" s="107">
        <v>6</v>
      </c>
      <c r="K1107" s="159">
        <v>80000</v>
      </c>
      <c r="L1107" s="107">
        <f>J1107+1</f>
        <v>7</v>
      </c>
      <c r="M1107" s="36">
        <f>K1107*(L1107/100)</f>
        <v>5600.0000000000009</v>
      </c>
    </row>
    <row r="1108" spans="1:13" x14ac:dyDescent="0.35">
      <c r="A1108" s="107">
        <v>1</v>
      </c>
      <c r="B1108" s="107" t="s">
        <v>384</v>
      </c>
      <c r="C1108" s="98" t="s">
        <v>14</v>
      </c>
      <c r="D1108" s="98" t="s">
        <v>15</v>
      </c>
      <c r="E1108" t="s">
        <v>16</v>
      </c>
      <c r="G1108" t="s">
        <v>2259</v>
      </c>
      <c r="H1108" s="107">
        <v>1</v>
      </c>
      <c r="I1108" s="229">
        <v>44902.497557870367</v>
      </c>
      <c r="J1108" s="107">
        <v>12</v>
      </c>
      <c r="K1108" s="159">
        <v>105000</v>
      </c>
      <c r="L1108" s="107">
        <f>J1108+1</f>
        <v>13</v>
      </c>
      <c r="M1108" s="36">
        <f>K1108*(L1108/100)</f>
        <v>13650</v>
      </c>
    </row>
    <row r="1109" spans="1:13" x14ac:dyDescent="0.35">
      <c r="A1109" s="107">
        <v>1</v>
      </c>
      <c r="B1109" s="237" t="s">
        <v>1418</v>
      </c>
      <c r="C1109" s="141" t="s">
        <v>14</v>
      </c>
      <c r="D1109" s="141" t="s">
        <v>15</v>
      </c>
      <c r="E1109" s="139" t="s">
        <v>1244</v>
      </c>
      <c r="F1109" s="144" t="s">
        <v>1248</v>
      </c>
      <c r="G1109" t="s">
        <v>2259</v>
      </c>
      <c r="H1109" s="237">
        <v>2</v>
      </c>
      <c r="I1109" s="229">
        <v>45244.601030092599</v>
      </c>
      <c r="J1109" s="107">
        <v>12</v>
      </c>
      <c r="K1109" s="238">
        <v>126000</v>
      </c>
      <c r="L1109" s="107">
        <f>J1109+1</f>
        <v>13</v>
      </c>
      <c r="M1109" s="36">
        <f>K1109*(L1109/100)</f>
        <v>16380</v>
      </c>
    </row>
    <row r="1110" spans="1:13" x14ac:dyDescent="0.35">
      <c r="A1110" s="107">
        <v>1</v>
      </c>
      <c r="B1110" s="243" t="s">
        <v>3695</v>
      </c>
      <c r="C1110" s="244" t="s">
        <v>14</v>
      </c>
      <c r="D1110" s="244" t="s">
        <v>15</v>
      </c>
      <c r="E1110" s="154" t="s">
        <v>1244</v>
      </c>
      <c r="F1110" s="154" t="s">
        <v>1248</v>
      </c>
      <c r="G1110" t="s">
        <v>2259</v>
      </c>
      <c r="H1110" s="243">
        <v>4</v>
      </c>
      <c r="I1110" s="229">
        <v>45615.656875000001</v>
      </c>
      <c r="J1110" s="107">
        <v>12</v>
      </c>
      <c r="K1110" s="159">
        <v>147000</v>
      </c>
      <c r="L1110" s="107">
        <f>J1110+1</f>
        <v>13</v>
      </c>
      <c r="M1110" s="36">
        <f>K1110*(L1110/100)</f>
        <v>19110</v>
      </c>
    </row>
    <row r="1111" spans="1:13" x14ac:dyDescent="0.35">
      <c r="A1111" s="107">
        <v>1</v>
      </c>
      <c r="B1111" s="107" t="s">
        <v>2258</v>
      </c>
      <c r="C1111" s="98" t="s">
        <v>14</v>
      </c>
      <c r="D1111" s="98" t="s">
        <v>15</v>
      </c>
      <c r="E1111" t="s">
        <v>1244</v>
      </c>
      <c r="F1111" t="s">
        <v>1248</v>
      </c>
      <c r="G1111" t="s">
        <v>2259</v>
      </c>
      <c r="H1111" s="107">
        <v>3</v>
      </c>
      <c r="I1111" s="229">
        <v>45433.673645833333</v>
      </c>
      <c r="J1111" s="107">
        <v>12</v>
      </c>
      <c r="K1111" s="159">
        <v>126000</v>
      </c>
      <c r="L1111" s="107">
        <f>J1111+1</f>
        <v>13</v>
      </c>
      <c r="M1111" s="36">
        <f>K1111*(L1111/100)</f>
        <v>16380</v>
      </c>
    </row>
    <row r="1112" spans="1:13" x14ac:dyDescent="0.35">
      <c r="A1112" s="107">
        <v>1</v>
      </c>
      <c r="B1112" s="243" t="s">
        <v>3556</v>
      </c>
      <c r="C1112" s="244" t="s">
        <v>14</v>
      </c>
      <c r="D1112" s="244" t="s">
        <v>15</v>
      </c>
      <c r="E1112" s="154" t="s">
        <v>1244</v>
      </c>
      <c r="F1112" s="154" t="s">
        <v>1248</v>
      </c>
      <c r="G1112" s="154" t="s">
        <v>3557</v>
      </c>
      <c r="H1112" s="243">
        <v>1</v>
      </c>
      <c r="I1112" s="229">
        <v>45604.696319444447</v>
      </c>
      <c r="J1112" s="107">
        <v>10</v>
      </c>
      <c r="K1112" s="159">
        <v>157500</v>
      </c>
      <c r="L1112" s="107">
        <f>J1112+1</f>
        <v>11</v>
      </c>
      <c r="M1112" s="36">
        <f>K1112*(L1112/100)</f>
        <v>17325</v>
      </c>
    </row>
    <row r="1113" spans="1:13" x14ac:dyDescent="0.35">
      <c r="A1113" s="107">
        <v>1</v>
      </c>
      <c r="B1113" s="107" t="s">
        <v>5380</v>
      </c>
      <c r="C1113" t="s">
        <v>14</v>
      </c>
      <c r="D1113" t="s">
        <v>986</v>
      </c>
      <c r="E1113" t="s">
        <v>1244</v>
      </c>
      <c r="F1113" t="s">
        <v>1248</v>
      </c>
      <c r="G1113" t="s">
        <v>5381</v>
      </c>
      <c r="H1113" s="107">
        <v>2</v>
      </c>
      <c r="I1113" s="231">
        <v>45833.573900462965</v>
      </c>
      <c r="J1113" s="107">
        <v>12</v>
      </c>
      <c r="K1113" s="120">
        <v>200000</v>
      </c>
      <c r="L1113" s="107">
        <f>J1113+1</f>
        <v>13</v>
      </c>
      <c r="M1113" s="36">
        <f>K1113*(L1113/100)</f>
        <v>26000</v>
      </c>
    </row>
    <row r="1114" spans="1:13" x14ac:dyDescent="0.35">
      <c r="A1114" s="107">
        <v>1</v>
      </c>
      <c r="B1114" s="107">
        <v>890000824</v>
      </c>
      <c r="C1114" s="98" t="s">
        <v>14</v>
      </c>
      <c r="D1114" s="98" t="s">
        <v>15</v>
      </c>
      <c r="E1114" t="s">
        <v>1244</v>
      </c>
      <c r="F1114" t="s">
        <v>1245</v>
      </c>
      <c r="G1114" t="s">
        <v>2713</v>
      </c>
      <c r="H1114" s="107">
        <v>1</v>
      </c>
      <c r="I1114" s="229">
        <v>45500.634236111109</v>
      </c>
      <c r="J1114" s="107">
        <v>7</v>
      </c>
      <c r="K1114" s="159">
        <v>52500</v>
      </c>
      <c r="L1114" s="107">
        <f>J1114+1</f>
        <v>8</v>
      </c>
      <c r="M1114" s="36">
        <f>K1114*(L1114/100)</f>
        <v>4200</v>
      </c>
    </row>
    <row r="1115" spans="1:13" x14ac:dyDescent="0.35">
      <c r="A1115" s="107">
        <v>1</v>
      </c>
      <c r="B1115" s="243" t="s">
        <v>3499</v>
      </c>
      <c r="C1115" s="244" t="s">
        <v>14</v>
      </c>
      <c r="D1115" s="244" t="s">
        <v>15</v>
      </c>
      <c r="E1115" s="154" t="s">
        <v>1244</v>
      </c>
      <c r="F1115" s="154" t="s">
        <v>1245</v>
      </c>
      <c r="G1115" s="154" t="s">
        <v>2713</v>
      </c>
      <c r="H1115" s="243">
        <v>2</v>
      </c>
      <c r="I1115" s="229">
        <v>45601.60019675926</v>
      </c>
      <c r="J1115" s="107">
        <v>8</v>
      </c>
      <c r="K1115" s="159">
        <v>63000</v>
      </c>
      <c r="L1115" s="107">
        <f>J1115+1</f>
        <v>9</v>
      </c>
      <c r="M1115" s="36">
        <f>K1115*(L1115/100)</f>
        <v>5670</v>
      </c>
    </row>
    <row r="1116" spans="1:13" x14ac:dyDescent="0.35">
      <c r="A1116" s="107">
        <v>1</v>
      </c>
      <c r="B1116" s="107" t="s">
        <v>5524</v>
      </c>
      <c r="C1116" t="s">
        <v>14</v>
      </c>
      <c r="D1116" t="s">
        <v>866</v>
      </c>
      <c r="E1116" t="s">
        <v>1250</v>
      </c>
      <c r="F1116" t="s">
        <v>1245</v>
      </c>
      <c r="G1116" t="s">
        <v>5525</v>
      </c>
      <c r="H1116" s="107">
        <v>3</v>
      </c>
      <c r="I1116" s="231">
        <v>45822.572199074071</v>
      </c>
      <c r="J1116" s="107">
        <v>8</v>
      </c>
      <c r="K1116" s="120">
        <v>60000</v>
      </c>
      <c r="L1116" s="107">
        <f>J1116+1</f>
        <v>9</v>
      </c>
      <c r="M1116" s="36">
        <f>K1116*(L1116/100)</f>
        <v>5400</v>
      </c>
    </row>
    <row r="1117" spans="1:13" x14ac:dyDescent="0.35">
      <c r="A1117" s="107">
        <v>1</v>
      </c>
      <c r="B1117" s="107" t="s">
        <v>5890</v>
      </c>
      <c r="C1117" t="s">
        <v>14</v>
      </c>
      <c r="D1117" t="s">
        <v>15</v>
      </c>
      <c r="E1117" t="s">
        <v>5832</v>
      </c>
      <c r="F1117" t="s">
        <v>1248</v>
      </c>
      <c r="G1117" t="s">
        <v>5891</v>
      </c>
      <c r="H1117" s="107">
        <v>2</v>
      </c>
      <c r="I1117" s="231">
        <v>45876.634560185186</v>
      </c>
      <c r="J1117" s="107">
        <v>10</v>
      </c>
      <c r="K1117" s="120">
        <v>150000</v>
      </c>
      <c r="L1117" s="107">
        <f>J1117*2+2</f>
        <v>22</v>
      </c>
      <c r="M1117" s="36">
        <f>K1117*(L1117/100)</f>
        <v>33000</v>
      </c>
    </row>
    <row r="1118" spans="1:13" x14ac:dyDescent="0.35">
      <c r="A1118" s="107">
        <v>1</v>
      </c>
      <c r="B1118" s="107">
        <v>880000831</v>
      </c>
      <c r="C1118" s="98" t="s">
        <v>14</v>
      </c>
      <c r="D1118" s="98" t="s">
        <v>15</v>
      </c>
      <c r="E1118" t="s">
        <v>1244</v>
      </c>
      <c r="F1118" t="s">
        <v>1248</v>
      </c>
      <c r="G1118" t="s">
        <v>5891</v>
      </c>
      <c r="H1118" s="107">
        <v>1</v>
      </c>
      <c r="I1118" s="229">
        <v>45386.751851851855</v>
      </c>
      <c r="J1118" s="107">
        <v>10</v>
      </c>
      <c r="K1118" s="159">
        <v>157500</v>
      </c>
      <c r="L1118" s="107">
        <f>J1118+1</f>
        <v>11</v>
      </c>
      <c r="M1118" s="36">
        <f>K1118*(L1118/100)</f>
        <v>17325</v>
      </c>
    </row>
    <row r="1119" spans="1:13" x14ac:dyDescent="0.35">
      <c r="A1119" s="107">
        <v>1</v>
      </c>
      <c r="B1119" s="107">
        <v>890000865</v>
      </c>
      <c r="C1119" s="98" t="s">
        <v>14</v>
      </c>
      <c r="D1119" s="98" t="s">
        <v>15</v>
      </c>
      <c r="E1119" t="s">
        <v>1244</v>
      </c>
      <c r="F1119" t="s">
        <v>1245</v>
      </c>
      <c r="G1119" t="s">
        <v>5903</v>
      </c>
      <c r="H1119" s="107">
        <v>4</v>
      </c>
      <c r="I1119" s="229">
        <v>45504.781423611108</v>
      </c>
      <c r="J1119" s="107">
        <v>12</v>
      </c>
      <c r="K1119" s="159">
        <v>147000</v>
      </c>
      <c r="L1119" s="107">
        <f>J1119+1</f>
        <v>13</v>
      </c>
      <c r="M1119" s="36">
        <f>K1119*(L1119/100)</f>
        <v>19110</v>
      </c>
    </row>
    <row r="1120" spans="1:13" x14ac:dyDescent="0.35">
      <c r="A1120" s="107">
        <v>1</v>
      </c>
      <c r="B1120" s="107" t="s">
        <v>2413</v>
      </c>
      <c r="C1120" s="98" t="s">
        <v>14</v>
      </c>
      <c r="D1120" s="98" t="s">
        <v>15</v>
      </c>
      <c r="E1120" t="s">
        <v>1244</v>
      </c>
      <c r="F1120" t="s">
        <v>1245</v>
      </c>
      <c r="G1120" t="s">
        <v>2414</v>
      </c>
      <c r="H1120" s="107">
        <v>1</v>
      </c>
      <c r="I1120" s="229">
        <v>45456.525659722225</v>
      </c>
      <c r="J1120" s="107">
        <v>7</v>
      </c>
      <c r="K1120" s="159">
        <v>84000</v>
      </c>
      <c r="L1120" s="107">
        <f>J1120+1</f>
        <v>8</v>
      </c>
      <c r="M1120" s="36">
        <f>K1120*(L1120/100)</f>
        <v>6720</v>
      </c>
    </row>
    <row r="1121" spans="1:13" x14ac:dyDescent="0.35">
      <c r="A1121" s="107">
        <v>1</v>
      </c>
      <c r="B1121" s="243" t="s">
        <v>3320</v>
      </c>
      <c r="C1121" s="244" t="s">
        <v>14</v>
      </c>
      <c r="D1121" s="244" t="s">
        <v>866</v>
      </c>
      <c r="E1121" s="154" t="s">
        <v>1244</v>
      </c>
      <c r="F1121" s="154" t="s">
        <v>1245</v>
      </c>
      <c r="G1121" s="154" t="s">
        <v>3321</v>
      </c>
      <c r="H1121" s="243">
        <v>2</v>
      </c>
      <c r="I1121" s="229">
        <v>45589.616064814814</v>
      </c>
      <c r="J1121" s="107">
        <v>7</v>
      </c>
      <c r="K1121" s="159">
        <v>84000</v>
      </c>
      <c r="L1121" s="107">
        <f>J1121+1</f>
        <v>8</v>
      </c>
      <c r="M1121" s="36">
        <f>K1121*(L1121/100)</f>
        <v>6720</v>
      </c>
    </row>
    <row r="1122" spans="1:13" x14ac:dyDescent="0.35">
      <c r="A1122" s="107">
        <v>1</v>
      </c>
      <c r="B1122" s="107" t="s">
        <v>4642</v>
      </c>
      <c r="C1122" s="98" t="s">
        <v>14</v>
      </c>
      <c r="D1122" s="98" t="s">
        <v>866</v>
      </c>
      <c r="E1122" s="154" t="s">
        <v>1250</v>
      </c>
      <c r="F1122" t="s">
        <v>1245</v>
      </c>
      <c r="G1122" t="s">
        <v>4643</v>
      </c>
      <c r="H1122" s="107">
        <v>3</v>
      </c>
      <c r="I1122" s="229">
        <v>45735.655324074076</v>
      </c>
      <c r="J1122" s="107">
        <v>9</v>
      </c>
      <c r="K1122" s="247">
        <v>80000</v>
      </c>
      <c r="L1122" s="107">
        <f>J1122+1</f>
        <v>10</v>
      </c>
      <c r="M1122" s="36">
        <f>K1122*(L1122/100)</f>
        <v>8000</v>
      </c>
    </row>
    <row r="1123" spans="1:13" x14ac:dyDescent="0.35">
      <c r="A1123" s="107">
        <v>1</v>
      </c>
      <c r="B1123" s="107" t="s">
        <v>6006</v>
      </c>
      <c r="C1123" t="s">
        <v>14</v>
      </c>
      <c r="D1123" t="s">
        <v>15</v>
      </c>
      <c r="E1123" t="s">
        <v>5832</v>
      </c>
      <c r="F1123" t="s">
        <v>1248</v>
      </c>
      <c r="G1123" t="s">
        <v>4542</v>
      </c>
      <c r="H1123" s="107">
        <v>2</v>
      </c>
      <c r="I1123" s="231">
        <v>45896.74523148148</v>
      </c>
      <c r="J1123" s="107">
        <v>12</v>
      </c>
      <c r="K1123" s="120">
        <v>200000</v>
      </c>
      <c r="L1123" s="107">
        <f>J1123*2+2</f>
        <v>26</v>
      </c>
      <c r="M1123" s="36">
        <f>K1123*(L1123/100)</f>
        <v>52000</v>
      </c>
    </row>
    <row r="1124" spans="1:13" x14ac:dyDescent="0.35">
      <c r="A1124" s="107">
        <v>1</v>
      </c>
      <c r="B1124" s="107" t="s">
        <v>4541</v>
      </c>
      <c r="C1124" s="98" t="s">
        <v>14</v>
      </c>
      <c r="D1124" s="98" t="s">
        <v>15</v>
      </c>
      <c r="E1124" t="s">
        <v>1244</v>
      </c>
      <c r="F1124" t="s">
        <v>1248</v>
      </c>
      <c r="G1124" t="s">
        <v>4542</v>
      </c>
      <c r="H1124" s="107">
        <v>1</v>
      </c>
      <c r="I1124" s="229">
        <v>45723.743831018517</v>
      </c>
      <c r="J1124" s="107">
        <v>12</v>
      </c>
      <c r="K1124" s="247">
        <v>200000</v>
      </c>
      <c r="L1124" s="107">
        <f>J1124+1</f>
        <v>13</v>
      </c>
      <c r="M1124" s="36">
        <f>K1124*(L1124/100)</f>
        <v>26000</v>
      </c>
    </row>
    <row r="1125" spans="1:13" x14ac:dyDescent="0.35">
      <c r="A1125" s="107">
        <v>1</v>
      </c>
      <c r="B1125" s="243" t="s">
        <v>5037</v>
      </c>
      <c r="C1125" s="244" t="s">
        <v>14</v>
      </c>
      <c r="D1125" s="244" t="s">
        <v>15</v>
      </c>
      <c r="E1125" s="154" t="s">
        <v>1244</v>
      </c>
      <c r="F1125" s="154" t="s">
        <v>1245</v>
      </c>
      <c r="G1125" s="154" t="s">
        <v>5038</v>
      </c>
      <c r="H1125" s="243">
        <v>1</v>
      </c>
      <c r="I1125" s="229">
        <v>45751</v>
      </c>
      <c r="J1125" s="107">
        <v>12</v>
      </c>
      <c r="K1125" s="159">
        <v>300000</v>
      </c>
      <c r="L1125" s="107">
        <f>J1125+1</f>
        <v>13</v>
      </c>
      <c r="M1125" s="36">
        <f>K1125*(L1125/100)</f>
        <v>39000</v>
      </c>
    </row>
    <row r="1126" spans="1:13" x14ac:dyDescent="0.35">
      <c r="A1126" s="107">
        <v>1</v>
      </c>
      <c r="B1126" s="243" t="s">
        <v>3063</v>
      </c>
      <c r="C1126" s="244" t="s">
        <v>14</v>
      </c>
      <c r="D1126" s="244" t="s">
        <v>15</v>
      </c>
      <c r="E1126" s="154" t="s">
        <v>1244</v>
      </c>
      <c r="F1126" s="154" t="s">
        <v>1248</v>
      </c>
      <c r="G1126" s="154" t="s">
        <v>3064</v>
      </c>
      <c r="H1126" s="243">
        <v>2</v>
      </c>
      <c r="I1126" s="229">
        <v>45548</v>
      </c>
      <c r="J1126" s="107">
        <v>9</v>
      </c>
      <c r="K1126" s="159">
        <v>84000</v>
      </c>
      <c r="L1126" s="107">
        <f>J1126+1</f>
        <v>10</v>
      </c>
      <c r="M1126" s="36">
        <f>K1126*(L1126/100)</f>
        <v>8400</v>
      </c>
    </row>
    <row r="1127" spans="1:13" x14ac:dyDescent="0.35">
      <c r="A1127" s="107">
        <v>1</v>
      </c>
      <c r="B1127" s="107">
        <v>880000869</v>
      </c>
      <c r="C1127" s="98" t="s">
        <v>14</v>
      </c>
      <c r="D1127" s="98" t="s">
        <v>15</v>
      </c>
      <c r="E1127" t="s">
        <v>1244</v>
      </c>
      <c r="F1127" t="s">
        <v>1248</v>
      </c>
      <c r="G1127" t="s">
        <v>2166</v>
      </c>
      <c r="H1127" s="107">
        <v>1</v>
      </c>
      <c r="I1127" s="229">
        <v>45401.589456018519</v>
      </c>
      <c r="J1127" s="107">
        <v>7</v>
      </c>
      <c r="K1127" s="159">
        <v>73500</v>
      </c>
      <c r="L1127" s="107">
        <f>J1127+1</f>
        <v>8</v>
      </c>
      <c r="M1127" s="36">
        <f>K1127*(L1127/100)</f>
        <v>5880</v>
      </c>
    </row>
    <row r="1128" spans="1:13" x14ac:dyDescent="0.35">
      <c r="A1128" s="107">
        <v>1</v>
      </c>
      <c r="B1128" s="107" t="s">
        <v>4534</v>
      </c>
      <c r="C1128" s="98" t="s">
        <v>14</v>
      </c>
      <c r="D1128" s="98" t="s">
        <v>15</v>
      </c>
      <c r="E1128" t="s">
        <v>1244</v>
      </c>
      <c r="F1128" t="s">
        <v>1248</v>
      </c>
      <c r="G1128" t="s">
        <v>4535</v>
      </c>
      <c r="H1128" s="107">
        <v>3</v>
      </c>
      <c r="I1128" s="229">
        <v>45722.5628125</v>
      </c>
      <c r="J1128" s="107">
        <v>10</v>
      </c>
      <c r="K1128" s="247">
        <v>90000</v>
      </c>
      <c r="L1128" s="107">
        <f>J1128+1</f>
        <v>11</v>
      </c>
      <c r="M1128" s="36">
        <f>K1128*(L1128/100)</f>
        <v>9900</v>
      </c>
    </row>
    <row r="1129" spans="1:13" x14ac:dyDescent="0.35">
      <c r="A1129" s="107">
        <v>1</v>
      </c>
      <c r="B1129" s="243" t="s">
        <v>4423</v>
      </c>
      <c r="C1129" s="244" t="s">
        <v>14</v>
      </c>
      <c r="D1129" s="244" t="s">
        <v>116</v>
      </c>
      <c r="E1129" s="154" t="s">
        <v>1250</v>
      </c>
      <c r="F1129" s="154" t="s">
        <v>1245</v>
      </c>
      <c r="G1129" s="154" t="s">
        <v>4424</v>
      </c>
      <c r="H1129" s="243">
        <v>1</v>
      </c>
      <c r="I1129" s="229">
        <v>45729.750439814816</v>
      </c>
      <c r="J1129" s="107">
        <v>6</v>
      </c>
      <c r="K1129" s="247">
        <v>30000</v>
      </c>
      <c r="L1129" s="107">
        <f>J1129+1</f>
        <v>7</v>
      </c>
      <c r="M1129" s="36">
        <f>K1129*(L1129/100)</f>
        <v>2100</v>
      </c>
    </row>
    <row r="1130" spans="1:13" x14ac:dyDescent="0.35">
      <c r="A1130" s="107">
        <v>1</v>
      </c>
      <c r="B1130" s="237" t="s">
        <v>1581</v>
      </c>
      <c r="C1130" s="141" t="s">
        <v>14</v>
      </c>
      <c r="D1130" s="141" t="s">
        <v>15</v>
      </c>
      <c r="E1130" s="139" t="s">
        <v>1244</v>
      </c>
      <c r="F1130" s="139" t="s">
        <v>1245</v>
      </c>
      <c r="G1130" s="139" t="s">
        <v>1582</v>
      </c>
      <c r="H1130" s="237">
        <v>2</v>
      </c>
      <c r="I1130" s="229">
        <v>45267.352881944404</v>
      </c>
      <c r="J1130" s="107">
        <v>6</v>
      </c>
      <c r="K1130" s="238">
        <v>52500</v>
      </c>
      <c r="L1130" s="107">
        <f>J1130+1</f>
        <v>7</v>
      </c>
      <c r="M1130" s="36">
        <f>K1130*(L1130/100)</f>
        <v>3675.0000000000005</v>
      </c>
    </row>
    <row r="1131" spans="1:13" x14ac:dyDescent="0.35">
      <c r="A1131" s="107">
        <v>1</v>
      </c>
      <c r="B1131" s="107" t="s">
        <v>2317</v>
      </c>
      <c r="C1131" s="98" t="s">
        <v>14</v>
      </c>
      <c r="D1131" s="98" t="s">
        <v>52</v>
      </c>
      <c r="E1131" t="s">
        <v>1250</v>
      </c>
      <c r="F1131" t="s">
        <v>1245</v>
      </c>
      <c r="G1131" t="s">
        <v>1582</v>
      </c>
      <c r="H1131" s="107">
        <v>3</v>
      </c>
      <c r="I1131" s="229">
        <v>45442.748055555552</v>
      </c>
      <c r="J1131" s="107">
        <v>8</v>
      </c>
      <c r="K1131" s="159">
        <v>84000</v>
      </c>
      <c r="L1131" s="107">
        <f>J1131+1</f>
        <v>9</v>
      </c>
      <c r="M1131" s="36">
        <f>K1131*(L1131/100)</f>
        <v>7560</v>
      </c>
    </row>
    <row r="1132" spans="1:13" x14ac:dyDescent="0.35">
      <c r="A1132" s="107">
        <v>1</v>
      </c>
      <c r="B1132" s="107" t="s">
        <v>5253</v>
      </c>
      <c r="C1132" s="98" t="s">
        <v>14</v>
      </c>
      <c r="D1132" s="98" t="s">
        <v>15</v>
      </c>
      <c r="E1132" t="s">
        <v>1244</v>
      </c>
      <c r="F1132" t="s">
        <v>1245</v>
      </c>
      <c r="G1132" t="s">
        <v>5254</v>
      </c>
      <c r="H1132" s="107">
        <v>5</v>
      </c>
      <c r="I1132" s="229">
        <v>45786.822928240741</v>
      </c>
      <c r="J1132" s="107">
        <v>10</v>
      </c>
      <c r="K1132" s="159">
        <v>100000</v>
      </c>
      <c r="L1132" s="107">
        <f>J1132+1</f>
        <v>11</v>
      </c>
      <c r="M1132" s="36">
        <f>K1132*(L1132/100)</f>
        <v>11000</v>
      </c>
    </row>
    <row r="1133" spans="1:13" x14ac:dyDescent="0.35">
      <c r="A1133" s="107">
        <v>1</v>
      </c>
      <c r="B1133" s="243" t="s">
        <v>3883</v>
      </c>
      <c r="C1133" s="244" t="s">
        <v>14</v>
      </c>
      <c r="D1133" s="244" t="s">
        <v>15</v>
      </c>
      <c r="E1133" s="154" t="s">
        <v>1244</v>
      </c>
      <c r="F1133" s="154" t="s">
        <v>1245</v>
      </c>
      <c r="G1133" s="154" t="s">
        <v>3884</v>
      </c>
      <c r="H1133" s="243">
        <v>1</v>
      </c>
      <c r="I1133" s="229">
        <v>45626.621921296297</v>
      </c>
      <c r="J1133" s="107">
        <v>12</v>
      </c>
      <c r="K1133" s="159">
        <v>157500</v>
      </c>
      <c r="L1133" s="107">
        <f>J1133+1</f>
        <v>13</v>
      </c>
      <c r="M1133" s="36">
        <f>K1133*(L1133/100)</f>
        <v>20475</v>
      </c>
    </row>
    <row r="1134" spans="1:13" x14ac:dyDescent="0.35">
      <c r="A1134" s="107">
        <v>1</v>
      </c>
      <c r="B1134" s="107">
        <v>880000365</v>
      </c>
      <c r="C1134" s="98" t="s">
        <v>14</v>
      </c>
      <c r="D1134" s="98" t="s">
        <v>15</v>
      </c>
      <c r="E1134" t="s">
        <v>16</v>
      </c>
      <c r="G1134" t="s">
        <v>981</v>
      </c>
      <c r="H1134" s="107">
        <v>1</v>
      </c>
      <c r="I1134" s="229">
        <v>45105.484895833331</v>
      </c>
      <c r="J1134" s="107">
        <v>5</v>
      </c>
      <c r="K1134" s="159">
        <v>52500</v>
      </c>
      <c r="L1134" s="107">
        <f>J1134+1</f>
        <v>6</v>
      </c>
      <c r="M1134" s="36">
        <f>K1134*(L1134/100)</f>
        <v>3150</v>
      </c>
    </row>
    <row r="1135" spans="1:13" x14ac:dyDescent="0.35">
      <c r="A1135" s="107">
        <v>1</v>
      </c>
      <c r="B1135" s="107" t="s">
        <v>1844</v>
      </c>
      <c r="C1135" s="98" t="s">
        <v>14</v>
      </c>
      <c r="D1135" s="98" t="s">
        <v>15</v>
      </c>
      <c r="E1135" t="s">
        <v>1244</v>
      </c>
      <c r="F1135" t="s">
        <v>1245</v>
      </c>
      <c r="G1135" t="s">
        <v>981</v>
      </c>
      <c r="H1135" s="107">
        <v>2</v>
      </c>
      <c r="I1135" s="229">
        <v>45337.522430555553</v>
      </c>
      <c r="J1135" s="107">
        <v>6</v>
      </c>
      <c r="K1135" s="159">
        <v>63000</v>
      </c>
      <c r="L1135" s="107">
        <f>J1135+1</f>
        <v>7</v>
      </c>
      <c r="M1135" s="36">
        <f>K1135*(L1135/100)</f>
        <v>4410</v>
      </c>
    </row>
    <row r="1136" spans="1:13" x14ac:dyDescent="0.35">
      <c r="A1136" s="107">
        <v>1</v>
      </c>
      <c r="B1136" s="243" t="s">
        <v>3623</v>
      </c>
      <c r="C1136" s="244" t="s">
        <v>14</v>
      </c>
      <c r="D1136" s="244" t="s">
        <v>169</v>
      </c>
      <c r="E1136" s="154" t="s">
        <v>1250</v>
      </c>
      <c r="F1136" s="154" t="s">
        <v>1245</v>
      </c>
      <c r="G1136" t="s">
        <v>3624</v>
      </c>
      <c r="H1136" s="243">
        <v>4</v>
      </c>
      <c r="I1136" s="229">
        <v>45610.687824074077</v>
      </c>
      <c r="J1136" s="107">
        <v>8</v>
      </c>
      <c r="K1136" s="159">
        <v>84000</v>
      </c>
      <c r="L1136" s="107">
        <f>J1136+1</f>
        <v>9</v>
      </c>
      <c r="M1136" s="36">
        <f>K1136*(L1136/100)</f>
        <v>7560</v>
      </c>
    </row>
    <row r="1137" spans="1:13" x14ac:dyDescent="0.35">
      <c r="A1137" s="107">
        <v>1</v>
      </c>
      <c r="B1137" s="107">
        <v>890000774</v>
      </c>
      <c r="C1137" s="98" t="s">
        <v>14</v>
      </c>
      <c r="D1137" s="98" t="s">
        <v>15</v>
      </c>
      <c r="E1137" t="s">
        <v>1244</v>
      </c>
      <c r="F1137" t="s">
        <v>1245</v>
      </c>
      <c r="G1137" t="s">
        <v>2610</v>
      </c>
      <c r="H1137" s="107">
        <v>3</v>
      </c>
      <c r="I1137" s="229">
        <v>45482.639548611114</v>
      </c>
      <c r="J1137" s="107">
        <v>6</v>
      </c>
      <c r="K1137" s="159">
        <v>63000</v>
      </c>
      <c r="L1137" s="107">
        <f>J1137+1</f>
        <v>7</v>
      </c>
      <c r="M1137" s="36">
        <f>K1137*(L1137/100)</f>
        <v>4410</v>
      </c>
    </row>
    <row r="1138" spans="1:13" x14ac:dyDescent="0.35">
      <c r="A1138" s="107">
        <v>1</v>
      </c>
      <c r="B1138" s="107" t="s">
        <v>175</v>
      </c>
      <c r="C1138" s="98" t="s">
        <v>14</v>
      </c>
      <c r="D1138" s="98" t="s">
        <v>15</v>
      </c>
      <c r="E1138" t="s">
        <v>16</v>
      </c>
      <c r="F1138" t="s">
        <v>1248</v>
      </c>
      <c r="G1138" t="s">
        <v>177</v>
      </c>
      <c r="H1138" s="129">
        <v>1</v>
      </c>
      <c r="I1138" s="229">
        <v>44883.44840277778</v>
      </c>
      <c r="J1138" s="107">
        <v>12</v>
      </c>
      <c r="K1138" s="112">
        <v>157500</v>
      </c>
      <c r="L1138" s="107">
        <f>J1138+1</f>
        <v>13</v>
      </c>
      <c r="M1138" s="36">
        <f>K1138*(L1138/100)</f>
        <v>20475</v>
      </c>
    </row>
    <row r="1139" spans="1:13" x14ac:dyDescent="0.35">
      <c r="A1139" s="107">
        <v>1</v>
      </c>
      <c r="B1139" s="107">
        <v>880000160</v>
      </c>
      <c r="C1139" s="98" t="s">
        <v>14</v>
      </c>
      <c r="D1139" s="98" t="s">
        <v>15</v>
      </c>
      <c r="E1139" t="s">
        <v>16</v>
      </c>
      <c r="G1139" t="s">
        <v>540</v>
      </c>
      <c r="H1139" s="129">
        <v>1</v>
      </c>
      <c r="I1139" s="229">
        <v>44985.69326388889</v>
      </c>
      <c r="J1139" s="107">
        <v>12</v>
      </c>
      <c r="K1139" s="159">
        <v>105000</v>
      </c>
      <c r="L1139" s="107">
        <f>J1139+1</f>
        <v>13</v>
      </c>
      <c r="M1139" s="36">
        <f>K1139*(L1139/100)</f>
        <v>13650</v>
      </c>
    </row>
    <row r="1140" spans="1:13" x14ac:dyDescent="0.35">
      <c r="A1140" s="107">
        <v>1</v>
      </c>
      <c r="B1140" s="107" t="s">
        <v>2563</v>
      </c>
      <c r="C1140" s="98" t="s">
        <v>14</v>
      </c>
      <c r="D1140" s="98" t="s">
        <v>162</v>
      </c>
      <c r="E1140" t="s">
        <v>1250</v>
      </c>
      <c r="F1140" t="s">
        <v>1245</v>
      </c>
      <c r="G1140" t="s">
        <v>2564</v>
      </c>
      <c r="H1140" s="107">
        <v>1</v>
      </c>
      <c r="I1140" s="229">
        <v>45471.877245370371</v>
      </c>
      <c r="J1140" s="107">
        <v>6</v>
      </c>
      <c r="K1140" s="159">
        <v>42000</v>
      </c>
      <c r="L1140" s="107">
        <f>J1140+1</f>
        <v>7</v>
      </c>
      <c r="M1140" s="36">
        <f>K1140*(L1140/100)</f>
        <v>2940.0000000000005</v>
      </c>
    </row>
    <row r="1141" spans="1:13" x14ac:dyDescent="0.35">
      <c r="A1141" s="107">
        <v>1</v>
      </c>
      <c r="B1141" s="243" t="s">
        <v>3246</v>
      </c>
      <c r="C1141" s="244" t="s">
        <v>14</v>
      </c>
      <c r="D1141" s="244" t="s">
        <v>188</v>
      </c>
      <c r="E1141" s="154" t="s">
        <v>1244</v>
      </c>
      <c r="F1141" s="154" t="s">
        <v>1245</v>
      </c>
      <c r="G1141" s="154" t="s">
        <v>2564</v>
      </c>
      <c r="H1141" s="243">
        <v>2</v>
      </c>
      <c r="I1141" s="229">
        <v>45582.696666666663</v>
      </c>
      <c r="J1141" s="107">
        <v>6</v>
      </c>
      <c r="K1141" s="159">
        <v>42000</v>
      </c>
      <c r="L1141" s="107">
        <f>J1141+1</f>
        <v>7</v>
      </c>
      <c r="M1141" s="36">
        <f>K1141*(L1141/100)</f>
        <v>2940.0000000000005</v>
      </c>
    </row>
    <row r="1142" spans="1:13" x14ac:dyDescent="0.35">
      <c r="A1142" s="107">
        <v>1</v>
      </c>
      <c r="B1142" s="243" t="s">
        <v>4319</v>
      </c>
      <c r="C1142" s="244" t="s">
        <v>14</v>
      </c>
      <c r="D1142" s="244" t="s">
        <v>188</v>
      </c>
      <c r="E1142" s="154" t="s">
        <v>1244</v>
      </c>
      <c r="F1142" s="154" t="s">
        <v>1245</v>
      </c>
      <c r="G1142" s="154" t="s">
        <v>4320</v>
      </c>
      <c r="H1142" s="243">
        <v>3</v>
      </c>
      <c r="I1142" s="229">
        <v>45708.574374999997</v>
      </c>
      <c r="J1142" s="107">
        <v>6</v>
      </c>
      <c r="K1142" s="159">
        <v>40000</v>
      </c>
      <c r="L1142" s="107">
        <f>J1142+1</f>
        <v>7</v>
      </c>
      <c r="M1142" s="36">
        <f>K1142*(L1142/100)</f>
        <v>2800.0000000000005</v>
      </c>
    </row>
    <row r="1143" spans="1:13" x14ac:dyDescent="0.35">
      <c r="A1143" s="107">
        <v>1</v>
      </c>
      <c r="B1143" s="107" t="s">
        <v>5216</v>
      </c>
      <c r="C1143" s="98" t="s">
        <v>14</v>
      </c>
      <c r="D1143" s="98" t="s">
        <v>188</v>
      </c>
      <c r="E1143" t="s">
        <v>1244</v>
      </c>
      <c r="F1143" t="s">
        <v>1245</v>
      </c>
      <c r="G1143" t="s">
        <v>4320</v>
      </c>
      <c r="H1143" s="107">
        <v>4</v>
      </c>
      <c r="I1143" s="229">
        <v>45805.769178240742</v>
      </c>
      <c r="J1143" s="107">
        <v>6</v>
      </c>
      <c r="K1143" s="159">
        <v>40000</v>
      </c>
      <c r="L1143" s="107">
        <f>J1143+1</f>
        <v>7</v>
      </c>
      <c r="M1143" s="36">
        <f>K1143*(L1143/100)</f>
        <v>2800.0000000000005</v>
      </c>
    </row>
    <row r="1144" spans="1:13" x14ac:dyDescent="0.35">
      <c r="A1144" s="107">
        <v>1</v>
      </c>
      <c r="B1144" s="107" t="s">
        <v>6008</v>
      </c>
      <c r="C1144" t="s">
        <v>14</v>
      </c>
      <c r="D1144" t="s">
        <v>257</v>
      </c>
      <c r="E1144" t="s">
        <v>5832</v>
      </c>
      <c r="F1144" t="s">
        <v>1245</v>
      </c>
      <c r="G1144" t="s">
        <v>4320</v>
      </c>
      <c r="H1144" s="107">
        <v>5</v>
      </c>
      <c r="I1144" s="231">
        <v>45897.578599537039</v>
      </c>
      <c r="J1144" s="107">
        <v>6</v>
      </c>
      <c r="K1144" s="120">
        <v>40000</v>
      </c>
      <c r="L1144" s="107">
        <f>J1144*2+2</f>
        <v>14</v>
      </c>
      <c r="M1144" s="36">
        <f>K1144*(L1144/100)</f>
        <v>5600.0000000000009</v>
      </c>
    </row>
    <row r="1145" spans="1:13" x14ac:dyDescent="0.35">
      <c r="A1145" s="107">
        <v>1</v>
      </c>
      <c r="B1145" s="243" t="s">
        <v>4466</v>
      </c>
      <c r="C1145" s="244" t="s">
        <v>14</v>
      </c>
      <c r="D1145" s="244" t="s">
        <v>15</v>
      </c>
      <c r="E1145" t="s">
        <v>1244</v>
      </c>
      <c r="F1145" s="154" t="s">
        <v>1245</v>
      </c>
      <c r="G1145" s="154" t="s">
        <v>4467</v>
      </c>
      <c r="H1145" s="243">
        <v>1</v>
      </c>
      <c r="I1145" s="229">
        <v>45742.509930555556</v>
      </c>
      <c r="J1145" s="107">
        <v>8</v>
      </c>
      <c r="K1145" s="247">
        <v>50000</v>
      </c>
      <c r="L1145" s="107">
        <f>J1145+1</f>
        <v>9</v>
      </c>
      <c r="M1145" s="36">
        <f>K1145*(L1145/100)</f>
        <v>4500</v>
      </c>
    </row>
    <row r="1146" spans="1:13" x14ac:dyDescent="0.35">
      <c r="A1146" s="107">
        <v>1</v>
      </c>
      <c r="B1146" s="107">
        <v>880000828</v>
      </c>
      <c r="C1146" s="98" t="s">
        <v>14</v>
      </c>
      <c r="D1146" s="98" t="s">
        <v>188</v>
      </c>
      <c r="E1146" t="s">
        <v>1244</v>
      </c>
      <c r="F1146" t="s">
        <v>1248</v>
      </c>
      <c r="G1146" t="s">
        <v>2107</v>
      </c>
      <c r="H1146" s="107">
        <v>1</v>
      </c>
      <c r="I1146" s="229">
        <v>45385.733819444446</v>
      </c>
      <c r="J1146" s="107">
        <v>12</v>
      </c>
      <c r="K1146" s="159">
        <v>157500</v>
      </c>
      <c r="L1146" s="107">
        <f>J1146+1</f>
        <v>13</v>
      </c>
      <c r="M1146" s="36">
        <f>K1146*(L1146/100)</f>
        <v>20475</v>
      </c>
    </row>
    <row r="1147" spans="1:13" x14ac:dyDescent="0.35">
      <c r="A1147" s="107">
        <v>1</v>
      </c>
      <c r="B1147" s="243" t="s">
        <v>3530</v>
      </c>
      <c r="C1147" s="244" t="s">
        <v>14</v>
      </c>
      <c r="D1147" s="244" t="s">
        <v>15</v>
      </c>
      <c r="E1147" s="154" t="s">
        <v>1244</v>
      </c>
      <c r="F1147" s="154" t="s">
        <v>1248</v>
      </c>
      <c r="G1147" s="154" t="s">
        <v>2107</v>
      </c>
      <c r="H1147" s="243">
        <v>2</v>
      </c>
      <c r="I1147" s="229">
        <v>45603.61818287037</v>
      </c>
      <c r="J1147" s="107">
        <v>12</v>
      </c>
      <c r="K1147" s="159">
        <v>157500</v>
      </c>
      <c r="L1147" s="107">
        <f>J1147+1</f>
        <v>13</v>
      </c>
      <c r="M1147" s="36">
        <f>K1147*(L1147/100)</f>
        <v>20475</v>
      </c>
    </row>
    <row r="1148" spans="1:13" x14ac:dyDescent="0.35">
      <c r="A1148" s="107">
        <v>1</v>
      </c>
      <c r="B1148" s="107" t="s">
        <v>1966</v>
      </c>
      <c r="C1148" s="98" t="s">
        <v>14</v>
      </c>
      <c r="D1148" s="98" t="s">
        <v>188</v>
      </c>
      <c r="E1148" t="s">
        <v>1244</v>
      </c>
      <c r="F1148" t="s">
        <v>1245</v>
      </c>
      <c r="G1148" t="s">
        <v>1967</v>
      </c>
      <c r="H1148" s="107">
        <v>3</v>
      </c>
      <c r="I1148" s="229">
        <v>45364</v>
      </c>
      <c r="J1148" s="107">
        <v>6</v>
      </c>
      <c r="K1148" s="159">
        <v>52500</v>
      </c>
      <c r="L1148" s="107">
        <f>J1148+1</f>
        <v>7</v>
      </c>
      <c r="M1148" s="36">
        <f>K1148*(L1148/100)</f>
        <v>3675.0000000000005</v>
      </c>
    </row>
    <row r="1149" spans="1:13" x14ac:dyDescent="0.35">
      <c r="A1149" s="107">
        <v>1</v>
      </c>
      <c r="B1149" s="107">
        <v>890000850</v>
      </c>
      <c r="C1149" s="98" t="s">
        <v>14</v>
      </c>
      <c r="D1149" s="98" t="s">
        <v>15</v>
      </c>
      <c r="E1149" t="s">
        <v>1244</v>
      </c>
      <c r="F1149" t="s">
        <v>1245</v>
      </c>
      <c r="G1149" t="s">
        <v>1967</v>
      </c>
      <c r="H1149" s="107">
        <v>4</v>
      </c>
      <c r="I1149" s="229">
        <v>45503.697766203702</v>
      </c>
      <c r="J1149" s="107">
        <v>6</v>
      </c>
      <c r="K1149" s="159">
        <v>52500</v>
      </c>
      <c r="L1149" s="107">
        <f>J1149+1</f>
        <v>7</v>
      </c>
      <c r="M1149" s="36">
        <f>K1149*(L1149/100)</f>
        <v>3675.0000000000005</v>
      </c>
    </row>
    <row r="1150" spans="1:13" x14ac:dyDescent="0.35">
      <c r="A1150" s="107">
        <v>1</v>
      </c>
      <c r="B1150" s="243" t="s">
        <v>3535</v>
      </c>
      <c r="C1150" s="244" t="s">
        <v>14</v>
      </c>
      <c r="D1150" s="244" t="s">
        <v>169</v>
      </c>
      <c r="E1150" s="154" t="s">
        <v>1250</v>
      </c>
      <c r="F1150" s="154" t="s">
        <v>1245</v>
      </c>
      <c r="G1150" s="154" t="s">
        <v>3536</v>
      </c>
      <c r="H1150" s="243">
        <v>5</v>
      </c>
      <c r="I1150" s="229">
        <v>45603.643217592595</v>
      </c>
      <c r="J1150" s="107">
        <v>7</v>
      </c>
      <c r="K1150" s="159">
        <v>57750</v>
      </c>
      <c r="L1150" s="107">
        <f>J1150+1</f>
        <v>8</v>
      </c>
      <c r="M1150" s="36">
        <f>K1150*(L1150/100)</f>
        <v>4620</v>
      </c>
    </row>
    <row r="1151" spans="1:13" x14ac:dyDescent="0.35">
      <c r="A1151" s="107">
        <v>1</v>
      </c>
      <c r="B1151" s="107" t="s">
        <v>4751</v>
      </c>
      <c r="C1151" s="98" t="s">
        <v>14</v>
      </c>
      <c r="D1151" s="98" t="s">
        <v>866</v>
      </c>
      <c r="E1151" s="154" t="s">
        <v>1250</v>
      </c>
      <c r="F1151" t="s">
        <v>1245</v>
      </c>
      <c r="G1151" t="s">
        <v>3536</v>
      </c>
      <c r="H1151" s="107">
        <v>6</v>
      </c>
      <c r="I1151" s="229">
        <v>45747.612361111111</v>
      </c>
      <c r="J1151" s="107">
        <v>6</v>
      </c>
      <c r="K1151" s="247">
        <v>55000</v>
      </c>
      <c r="L1151" s="107">
        <f>J1151+1</f>
        <v>7</v>
      </c>
      <c r="M1151" s="36">
        <f>K1151*(L1151/100)</f>
        <v>3850.0000000000005</v>
      </c>
    </row>
    <row r="1152" spans="1:13" x14ac:dyDescent="0.35">
      <c r="A1152" s="107">
        <v>1</v>
      </c>
      <c r="B1152" s="107">
        <v>880000309</v>
      </c>
      <c r="C1152" s="98" t="s">
        <v>14</v>
      </c>
      <c r="D1152" s="98" t="s">
        <v>188</v>
      </c>
      <c r="E1152" t="s">
        <v>16</v>
      </c>
      <c r="G1152" t="s">
        <v>923</v>
      </c>
      <c r="H1152" s="107">
        <v>1</v>
      </c>
      <c r="I1152" s="229">
        <v>45069.432002314818</v>
      </c>
      <c r="J1152" s="107">
        <v>6</v>
      </c>
      <c r="K1152" s="162">
        <v>52500</v>
      </c>
      <c r="L1152" s="107">
        <f>J1152+1</f>
        <v>7</v>
      </c>
      <c r="M1152" s="36">
        <f>K1152*(L1152/100)</f>
        <v>3675.0000000000005</v>
      </c>
    </row>
    <row r="1153" spans="1:13" x14ac:dyDescent="0.35">
      <c r="A1153" s="107">
        <v>1</v>
      </c>
      <c r="B1153" s="237">
        <v>880000559</v>
      </c>
      <c r="C1153" s="141" t="s">
        <v>14</v>
      </c>
      <c r="D1153" s="141" t="s">
        <v>15</v>
      </c>
      <c r="E1153" s="139" t="s">
        <v>1244</v>
      </c>
      <c r="F1153" s="139" t="s">
        <v>1245</v>
      </c>
      <c r="G1153" s="139" t="s">
        <v>1286</v>
      </c>
      <c r="H1153" s="237">
        <v>2</v>
      </c>
      <c r="I1153" s="229">
        <v>45230</v>
      </c>
      <c r="J1153" s="107">
        <v>6</v>
      </c>
      <c r="K1153" s="238">
        <v>52500</v>
      </c>
      <c r="L1153" s="107">
        <f>J1153+1</f>
        <v>7</v>
      </c>
      <c r="M1153" s="36">
        <f>K1153*(L1153/100)</f>
        <v>3675.0000000000005</v>
      </c>
    </row>
    <row r="1154" spans="1:13" x14ac:dyDescent="0.35">
      <c r="A1154" s="107">
        <v>1</v>
      </c>
      <c r="B1154" s="107" t="s">
        <v>181</v>
      </c>
      <c r="C1154" s="98" t="s">
        <v>14</v>
      </c>
      <c r="D1154" s="98" t="s">
        <v>15</v>
      </c>
      <c r="E1154" t="s">
        <v>16</v>
      </c>
      <c r="F1154" s="144" t="s">
        <v>1245</v>
      </c>
      <c r="G1154" t="s">
        <v>1080</v>
      </c>
      <c r="H1154" s="129">
        <v>1</v>
      </c>
      <c r="I1154" s="229">
        <v>44886.556574074071</v>
      </c>
      <c r="J1154" s="107">
        <v>12</v>
      </c>
      <c r="K1154" s="112">
        <v>157500</v>
      </c>
      <c r="L1154" s="107">
        <f>J1154+1</f>
        <v>13</v>
      </c>
      <c r="M1154" s="36">
        <f>K1154*(L1154/100)</f>
        <v>20475</v>
      </c>
    </row>
    <row r="1155" spans="1:13" x14ac:dyDescent="0.35">
      <c r="A1155" s="107">
        <v>1</v>
      </c>
      <c r="B1155" s="107">
        <v>880000432</v>
      </c>
      <c r="C1155" s="98" t="s">
        <v>14</v>
      </c>
      <c r="D1155" s="98" t="s">
        <v>15</v>
      </c>
      <c r="E1155" t="s">
        <v>16</v>
      </c>
      <c r="G1155" t="s">
        <v>1080</v>
      </c>
      <c r="H1155" s="107">
        <v>2</v>
      </c>
      <c r="I1155" s="229">
        <v>45136.490243055552</v>
      </c>
      <c r="J1155" s="107">
        <v>12</v>
      </c>
      <c r="K1155" s="159">
        <v>168000</v>
      </c>
      <c r="L1155" s="107">
        <f>J1155+1</f>
        <v>13</v>
      </c>
      <c r="M1155" s="36">
        <f>K1155*(L1155/100)</f>
        <v>21840</v>
      </c>
    </row>
    <row r="1156" spans="1:13" x14ac:dyDescent="0.35">
      <c r="A1156" s="107">
        <v>1</v>
      </c>
      <c r="B1156" s="107" t="s">
        <v>2073</v>
      </c>
      <c r="C1156" s="98" t="s">
        <v>14</v>
      </c>
      <c r="D1156" s="98" t="s">
        <v>15</v>
      </c>
      <c r="E1156" t="s">
        <v>1244</v>
      </c>
      <c r="F1156" t="s">
        <v>1245</v>
      </c>
      <c r="G1156" t="s">
        <v>1080</v>
      </c>
      <c r="H1156" s="107">
        <v>3</v>
      </c>
      <c r="I1156" s="229">
        <v>45379</v>
      </c>
      <c r="J1156" s="107">
        <v>12</v>
      </c>
      <c r="K1156" s="159">
        <v>168000</v>
      </c>
      <c r="L1156" s="107">
        <f>J1156+1</f>
        <v>13</v>
      </c>
      <c r="M1156" s="36">
        <f>K1156*(L1156/100)</f>
        <v>21840</v>
      </c>
    </row>
    <row r="1157" spans="1:13" x14ac:dyDescent="0.35">
      <c r="A1157" s="107">
        <v>1</v>
      </c>
      <c r="B1157" s="243" t="s">
        <v>3665</v>
      </c>
      <c r="C1157" s="244" t="s">
        <v>14</v>
      </c>
      <c r="D1157" s="244" t="s">
        <v>15</v>
      </c>
      <c r="E1157" s="154" t="s">
        <v>1244</v>
      </c>
      <c r="F1157" s="154" t="s">
        <v>1245</v>
      </c>
      <c r="G1157" t="s">
        <v>1080</v>
      </c>
      <c r="H1157" s="243">
        <v>4</v>
      </c>
      <c r="I1157" s="229">
        <v>45612.631655092591</v>
      </c>
      <c r="J1157" s="107">
        <v>12</v>
      </c>
      <c r="K1157" s="159">
        <v>168000</v>
      </c>
      <c r="L1157" s="107">
        <f>J1157+1</f>
        <v>13</v>
      </c>
      <c r="M1157" s="36">
        <f>K1157*(L1157/100)</f>
        <v>21840</v>
      </c>
    </row>
    <row r="1158" spans="1:13" x14ac:dyDescent="0.35">
      <c r="A1158" s="107">
        <v>1</v>
      </c>
      <c r="B1158" s="107" t="s">
        <v>4732</v>
      </c>
      <c r="C1158" s="98" t="s">
        <v>24</v>
      </c>
      <c r="D1158" s="98" t="s">
        <v>15</v>
      </c>
      <c r="E1158" t="s">
        <v>1244</v>
      </c>
      <c r="F1158" t="s">
        <v>1245</v>
      </c>
      <c r="G1158" t="s">
        <v>4733</v>
      </c>
      <c r="H1158" s="107">
        <v>2</v>
      </c>
      <c r="I1158" s="229">
        <v>45744.691724537035</v>
      </c>
      <c r="J1158" s="107">
        <v>10</v>
      </c>
      <c r="K1158" s="247">
        <v>50000</v>
      </c>
      <c r="L1158" s="107">
        <f>J1158+1</f>
        <v>11</v>
      </c>
      <c r="M1158" s="36">
        <f>K1158*(L1158/100)</f>
        <v>5500</v>
      </c>
    </row>
    <row r="1159" spans="1:13" x14ac:dyDescent="0.35">
      <c r="A1159" s="107">
        <v>1</v>
      </c>
      <c r="B1159" s="107">
        <v>890000613</v>
      </c>
      <c r="C1159" s="98" t="s">
        <v>24</v>
      </c>
      <c r="D1159" s="98" t="s">
        <v>15</v>
      </c>
      <c r="E1159" t="s">
        <v>1244</v>
      </c>
      <c r="F1159" t="s">
        <v>1245</v>
      </c>
      <c r="G1159" t="s">
        <v>2125</v>
      </c>
      <c r="H1159" s="107">
        <v>1</v>
      </c>
      <c r="I1159" s="229">
        <v>45390.650706018518</v>
      </c>
      <c r="J1159" s="107">
        <v>10</v>
      </c>
      <c r="K1159" s="159">
        <v>52500</v>
      </c>
      <c r="L1159" s="107">
        <f>J1159+1</f>
        <v>11</v>
      </c>
      <c r="M1159" s="36">
        <f>K1159*(L1159/100)</f>
        <v>5775</v>
      </c>
    </row>
    <row r="1160" spans="1:13" x14ac:dyDescent="0.35">
      <c r="A1160" s="107">
        <v>1</v>
      </c>
      <c r="B1160" s="243" t="s">
        <v>2885</v>
      </c>
      <c r="C1160" s="244" t="s">
        <v>24</v>
      </c>
      <c r="D1160" s="244" t="s">
        <v>15</v>
      </c>
      <c r="E1160" s="154" t="s">
        <v>1244</v>
      </c>
      <c r="F1160" s="154" t="s">
        <v>1245</v>
      </c>
      <c r="G1160" s="154" t="s">
        <v>2886</v>
      </c>
      <c r="H1160" s="243">
        <v>2</v>
      </c>
      <c r="I1160" s="229">
        <v>45517.614687499998</v>
      </c>
      <c r="J1160" s="107">
        <v>12</v>
      </c>
      <c r="K1160" s="162">
        <v>84000</v>
      </c>
      <c r="L1160" s="107">
        <f>J1160+1</f>
        <v>13</v>
      </c>
      <c r="M1160" s="36">
        <f>K1160*(L1160/100)</f>
        <v>10920</v>
      </c>
    </row>
    <row r="1161" spans="1:13" x14ac:dyDescent="0.35">
      <c r="A1161" s="107">
        <v>1</v>
      </c>
      <c r="B1161" s="243" t="s">
        <v>4770</v>
      </c>
      <c r="C1161" s="244" t="s">
        <v>24</v>
      </c>
      <c r="D1161" s="244" t="s">
        <v>15</v>
      </c>
      <c r="E1161" s="154" t="s">
        <v>1244</v>
      </c>
      <c r="F1161" s="154" t="s">
        <v>1245</v>
      </c>
      <c r="G1161" s="154" t="s">
        <v>4771</v>
      </c>
      <c r="H1161" s="243">
        <v>3</v>
      </c>
      <c r="I1161" s="229">
        <v>45773.455636574072</v>
      </c>
      <c r="J1161" s="107">
        <v>12</v>
      </c>
      <c r="K1161" s="159">
        <v>80000</v>
      </c>
      <c r="L1161" s="107">
        <f>J1161+1</f>
        <v>13</v>
      </c>
      <c r="M1161" s="36">
        <f>K1161*(L1161/100)</f>
        <v>10400</v>
      </c>
    </row>
    <row r="1162" spans="1:13" x14ac:dyDescent="0.35">
      <c r="A1162" s="107">
        <v>1</v>
      </c>
      <c r="B1162" s="107" t="s">
        <v>5517</v>
      </c>
      <c r="C1162" t="s">
        <v>24</v>
      </c>
      <c r="D1162" t="s">
        <v>116</v>
      </c>
      <c r="E1162" t="s">
        <v>1250</v>
      </c>
      <c r="F1162" t="s">
        <v>1245</v>
      </c>
      <c r="G1162" t="s">
        <v>5518</v>
      </c>
      <c r="H1162" s="107">
        <v>2</v>
      </c>
      <c r="I1162" s="231">
        <v>45828.695023148146</v>
      </c>
      <c r="J1162" s="107">
        <v>9</v>
      </c>
      <c r="K1162" s="120">
        <v>250000</v>
      </c>
      <c r="L1162" s="107">
        <f>J1162+1</f>
        <v>10</v>
      </c>
      <c r="M1162" s="36">
        <f>K1162*(L1162/100)</f>
        <v>25000</v>
      </c>
    </row>
    <row r="1163" spans="1:13" x14ac:dyDescent="0.35">
      <c r="A1163" s="107">
        <v>1</v>
      </c>
      <c r="B1163" s="107">
        <v>880000870</v>
      </c>
      <c r="C1163" s="98" t="s">
        <v>24</v>
      </c>
      <c r="D1163" s="98" t="s">
        <v>15</v>
      </c>
      <c r="E1163" t="s">
        <v>1244</v>
      </c>
      <c r="F1163" t="s">
        <v>1245</v>
      </c>
      <c r="G1163" t="s">
        <v>2168</v>
      </c>
      <c r="H1163" s="107">
        <v>1</v>
      </c>
      <c r="I1163" s="229">
        <v>45401.61141203704</v>
      </c>
      <c r="J1163" s="107">
        <v>12</v>
      </c>
      <c r="K1163" s="159">
        <v>262500</v>
      </c>
      <c r="L1163" s="107">
        <f>J1163+1</f>
        <v>13</v>
      </c>
      <c r="M1163" s="36">
        <f>K1163*(L1163/100)</f>
        <v>34125</v>
      </c>
    </row>
    <row r="1164" spans="1:13" x14ac:dyDescent="0.35">
      <c r="A1164" s="107">
        <v>1</v>
      </c>
      <c r="B1164" s="107">
        <v>880000250</v>
      </c>
      <c r="C1164" s="98" t="s">
        <v>24</v>
      </c>
      <c r="D1164" s="98" t="s">
        <v>15</v>
      </c>
      <c r="E1164" t="s">
        <v>16</v>
      </c>
      <c r="G1164" t="s">
        <v>763</v>
      </c>
      <c r="H1164" s="107">
        <v>1</v>
      </c>
      <c r="I1164" s="229">
        <v>45031.468935185185</v>
      </c>
      <c r="J1164" s="107">
        <v>6</v>
      </c>
      <c r="K1164" s="159">
        <v>73500</v>
      </c>
      <c r="L1164" s="107">
        <f>J1164+1</f>
        <v>7</v>
      </c>
      <c r="M1164" s="36">
        <f>K1164*(L1164/100)</f>
        <v>5145.0000000000009</v>
      </c>
    </row>
    <row r="1165" spans="1:13" x14ac:dyDescent="0.35">
      <c r="A1165" s="107">
        <v>1</v>
      </c>
      <c r="B1165" s="243" t="s">
        <v>4825</v>
      </c>
      <c r="C1165" s="244" t="s">
        <v>24</v>
      </c>
      <c r="D1165" s="244" t="s">
        <v>15</v>
      </c>
      <c r="E1165" s="154" t="s">
        <v>1244</v>
      </c>
      <c r="F1165" s="154" t="s">
        <v>1245</v>
      </c>
      <c r="G1165" s="163" t="s">
        <v>4826</v>
      </c>
      <c r="H1165" s="243">
        <v>1</v>
      </c>
      <c r="I1165" s="229">
        <v>45749</v>
      </c>
      <c r="J1165" s="107">
        <v>12</v>
      </c>
      <c r="K1165" s="159">
        <v>100000</v>
      </c>
      <c r="L1165" s="107">
        <f>J1165+1</f>
        <v>13</v>
      </c>
      <c r="M1165" s="36">
        <f>K1165*(L1165/100)</f>
        <v>13000</v>
      </c>
    </row>
    <row r="1166" spans="1:13" x14ac:dyDescent="0.35">
      <c r="A1166" s="107">
        <v>1</v>
      </c>
      <c r="B1166" s="107" t="s">
        <v>5079</v>
      </c>
      <c r="C1166" s="98" t="s">
        <v>24</v>
      </c>
      <c r="D1166" s="98" t="s">
        <v>15</v>
      </c>
      <c r="E1166" t="s">
        <v>1244</v>
      </c>
      <c r="F1166" t="s">
        <v>1245</v>
      </c>
      <c r="G1166" t="s">
        <v>5080</v>
      </c>
      <c r="H1166" s="107">
        <v>1</v>
      </c>
      <c r="I1166" s="229">
        <v>45785.522499999999</v>
      </c>
      <c r="J1166" s="107">
        <v>12</v>
      </c>
      <c r="K1166" s="159">
        <v>100000</v>
      </c>
      <c r="L1166" s="107">
        <f>J1166+1</f>
        <v>13</v>
      </c>
      <c r="M1166" s="36">
        <f>K1166*(L1166/100)</f>
        <v>13000</v>
      </c>
    </row>
    <row r="1167" spans="1:13" x14ac:dyDescent="0.35">
      <c r="A1167" s="107">
        <v>1</v>
      </c>
      <c r="B1167" s="107" t="s">
        <v>197</v>
      </c>
      <c r="C1167" s="98" t="s">
        <v>24</v>
      </c>
      <c r="D1167" s="98" t="s">
        <v>15</v>
      </c>
      <c r="E1167" t="s">
        <v>16</v>
      </c>
      <c r="F1167" s="154" t="s">
        <v>1245</v>
      </c>
      <c r="G1167" s="152" t="s">
        <v>199</v>
      </c>
      <c r="H1167" s="129">
        <v>1</v>
      </c>
      <c r="I1167" s="229">
        <v>44886.564722222225</v>
      </c>
      <c r="J1167" s="107">
        <v>12</v>
      </c>
      <c r="K1167" s="112">
        <v>105000</v>
      </c>
      <c r="L1167" s="107">
        <f>J1167+1</f>
        <v>13</v>
      </c>
      <c r="M1167" s="36">
        <f>K1167*(L1167/100)</f>
        <v>13650</v>
      </c>
    </row>
    <row r="1168" spans="1:13" x14ac:dyDescent="0.35">
      <c r="A1168" s="107">
        <v>1</v>
      </c>
      <c r="B1168" s="237" t="s">
        <v>1205</v>
      </c>
      <c r="C1168" s="141" t="s">
        <v>24</v>
      </c>
      <c r="D1168" s="141" t="s">
        <v>15</v>
      </c>
      <c r="E1168" s="139" t="s">
        <v>16</v>
      </c>
      <c r="G1168" s="139" t="s">
        <v>1206</v>
      </c>
      <c r="H1168" s="237">
        <v>2</v>
      </c>
      <c r="I1168" s="229">
        <v>45184.577233796299</v>
      </c>
      <c r="J1168" s="107">
        <v>12</v>
      </c>
      <c r="K1168" s="238">
        <v>105000</v>
      </c>
      <c r="L1168" s="107">
        <f>J1168+1</f>
        <v>13</v>
      </c>
      <c r="M1168" s="36">
        <f>K1168*(L1168/100)</f>
        <v>13650</v>
      </c>
    </row>
    <row r="1169" spans="1:13" x14ac:dyDescent="0.35">
      <c r="A1169" s="107">
        <v>1</v>
      </c>
      <c r="B1169" s="107" t="s">
        <v>1915</v>
      </c>
      <c r="C1169" s="98" t="s">
        <v>24</v>
      </c>
      <c r="D1169" s="98" t="s">
        <v>15</v>
      </c>
      <c r="E1169" t="s">
        <v>1244</v>
      </c>
      <c r="F1169" t="s">
        <v>1245</v>
      </c>
      <c r="G1169" t="s">
        <v>1916</v>
      </c>
      <c r="H1169" s="107">
        <v>3</v>
      </c>
      <c r="I1169" s="229">
        <v>45356.541168981479</v>
      </c>
      <c r="J1169" s="107">
        <v>12</v>
      </c>
      <c r="K1169" s="159">
        <v>105000</v>
      </c>
      <c r="L1169" s="107">
        <f>J1169+1</f>
        <v>13</v>
      </c>
      <c r="M1169" s="36">
        <f>K1169*(L1169/100)</f>
        <v>13650</v>
      </c>
    </row>
    <row r="1170" spans="1:13" x14ac:dyDescent="0.35">
      <c r="A1170" s="107">
        <v>1</v>
      </c>
      <c r="B1170" s="107" t="s">
        <v>5234</v>
      </c>
      <c r="C1170" s="98" t="s">
        <v>24</v>
      </c>
      <c r="D1170" s="98" t="s">
        <v>15</v>
      </c>
      <c r="E1170" t="s">
        <v>1244</v>
      </c>
      <c r="F1170" t="s">
        <v>1245</v>
      </c>
      <c r="G1170" t="s">
        <v>5235</v>
      </c>
      <c r="H1170" s="107">
        <v>5</v>
      </c>
      <c r="I1170" s="229">
        <v>45790.66337962963</v>
      </c>
      <c r="J1170" s="107">
        <v>12</v>
      </c>
      <c r="K1170" s="159">
        <v>150000</v>
      </c>
      <c r="L1170" s="107">
        <f>J1170+1</f>
        <v>13</v>
      </c>
      <c r="M1170" s="36">
        <f>K1170*(L1170/100)</f>
        <v>19500</v>
      </c>
    </row>
    <row r="1171" spans="1:13" x14ac:dyDescent="0.35">
      <c r="A1171" s="107">
        <v>1</v>
      </c>
      <c r="B1171" s="243" t="s">
        <v>3411</v>
      </c>
      <c r="C1171" s="244" t="s">
        <v>24</v>
      </c>
      <c r="D1171" s="244" t="s">
        <v>15</v>
      </c>
      <c r="E1171" s="154" t="s">
        <v>1244</v>
      </c>
      <c r="F1171" s="154" t="s">
        <v>1245</v>
      </c>
      <c r="G1171" s="154" t="s">
        <v>3412</v>
      </c>
      <c r="H1171" s="243">
        <v>4</v>
      </c>
      <c r="I1171" s="229">
        <v>45595</v>
      </c>
      <c r="J1171" s="107">
        <v>12</v>
      </c>
      <c r="K1171" s="159">
        <v>136500</v>
      </c>
      <c r="L1171" s="107">
        <f>J1171+1</f>
        <v>13</v>
      </c>
      <c r="M1171" s="36">
        <f>K1171*(L1171/100)</f>
        <v>17745</v>
      </c>
    </row>
    <row r="1172" spans="1:13" x14ac:dyDescent="0.35">
      <c r="A1172" s="107">
        <v>1</v>
      </c>
      <c r="B1172" s="237" t="s">
        <v>1215</v>
      </c>
      <c r="C1172" s="141" t="s">
        <v>24</v>
      </c>
      <c r="D1172" s="141" t="s">
        <v>15</v>
      </c>
      <c r="E1172" s="139" t="s">
        <v>16</v>
      </c>
      <c r="G1172" s="139" t="s">
        <v>1216</v>
      </c>
      <c r="H1172" s="237">
        <v>2</v>
      </c>
      <c r="I1172" s="229">
        <v>45199.490312499998</v>
      </c>
      <c r="J1172" s="107">
        <v>12</v>
      </c>
      <c r="K1172" s="238">
        <v>105000</v>
      </c>
      <c r="L1172" s="107">
        <f>J1172+1</f>
        <v>13</v>
      </c>
      <c r="M1172" s="36">
        <f>K1172*(L1172/100)</f>
        <v>13650</v>
      </c>
    </row>
    <row r="1173" spans="1:13" x14ac:dyDescent="0.35">
      <c r="A1173" s="107">
        <v>1</v>
      </c>
      <c r="B1173" s="243" t="s">
        <v>3546</v>
      </c>
      <c r="C1173" s="244" t="s">
        <v>24</v>
      </c>
      <c r="D1173" s="244" t="s">
        <v>15</v>
      </c>
      <c r="E1173" s="154" t="s">
        <v>1244</v>
      </c>
      <c r="F1173" s="154" t="s">
        <v>1245</v>
      </c>
      <c r="G1173" s="154" t="s">
        <v>3547</v>
      </c>
      <c r="H1173" s="243">
        <v>3</v>
      </c>
      <c r="I1173" s="229">
        <v>45604.478831018518</v>
      </c>
      <c r="J1173" s="107">
        <v>12</v>
      </c>
      <c r="K1173" s="159">
        <v>105000</v>
      </c>
      <c r="L1173" s="107">
        <f>J1173+1</f>
        <v>13</v>
      </c>
      <c r="M1173" s="36">
        <f>K1173*(L1173/100)</f>
        <v>13650</v>
      </c>
    </row>
    <row r="1174" spans="1:13" x14ac:dyDescent="0.35">
      <c r="A1174" s="107">
        <v>1</v>
      </c>
      <c r="B1174" s="107" t="s">
        <v>5238</v>
      </c>
      <c r="C1174" s="98" t="s">
        <v>24</v>
      </c>
      <c r="D1174" s="98" t="s">
        <v>15</v>
      </c>
      <c r="E1174" t="s">
        <v>1244</v>
      </c>
      <c r="F1174" t="s">
        <v>1245</v>
      </c>
      <c r="G1174" t="s">
        <v>5239</v>
      </c>
      <c r="H1174" s="107">
        <v>5</v>
      </c>
      <c r="I1174" s="229">
        <v>45783</v>
      </c>
      <c r="J1174" s="107">
        <v>12</v>
      </c>
      <c r="K1174" s="159">
        <v>100000</v>
      </c>
      <c r="L1174" s="107">
        <f>J1174+1</f>
        <v>13</v>
      </c>
      <c r="M1174" s="36">
        <f>K1174*(L1174/100)</f>
        <v>13000</v>
      </c>
    </row>
    <row r="1175" spans="1:13" x14ac:dyDescent="0.35">
      <c r="A1175" s="107">
        <v>1</v>
      </c>
      <c r="B1175" s="107" t="s">
        <v>194</v>
      </c>
      <c r="C1175" s="98" t="s">
        <v>24</v>
      </c>
      <c r="D1175" s="98" t="s">
        <v>15</v>
      </c>
      <c r="E1175" t="s">
        <v>16</v>
      </c>
      <c r="F1175" s="154" t="s">
        <v>1245</v>
      </c>
      <c r="G1175" t="s">
        <v>196</v>
      </c>
      <c r="H1175" s="129">
        <v>1</v>
      </c>
      <c r="I1175" s="229">
        <v>44873.643483796295</v>
      </c>
      <c r="J1175" s="107">
        <v>12</v>
      </c>
      <c r="K1175" s="112">
        <v>105000</v>
      </c>
      <c r="L1175" s="107">
        <f>J1175+1</f>
        <v>13</v>
      </c>
      <c r="M1175" s="36">
        <f>K1175*(L1175/100)</f>
        <v>13650</v>
      </c>
    </row>
    <row r="1176" spans="1:13" x14ac:dyDescent="0.35">
      <c r="A1176" s="107">
        <v>1</v>
      </c>
      <c r="B1176" s="107">
        <v>890000198</v>
      </c>
      <c r="C1176" s="98" t="s">
        <v>24</v>
      </c>
      <c r="D1176" s="98" t="s">
        <v>52</v>
      </c>
      <c r="E1176" t="s">
        <v>53</v>
      </c>
      <c r="G1176" t="s">
        <v>945</v>
      </c>
      <c r="H1176" s="107">
        <v>2</v>
      </c>
      <c r="I1176" s="229">
        <v>45084.459756944445</v>
      </c>
      <c r="J1176" s="107">
        <v>12</v>
      </c>
      <c r="K1176" s="159">
        <v>105000</v>
      </c>
      <c r="L1176" s="107">
        <f>J1176+1</f>
        <v>13</v>
      </c>
      <c r="M1176" s="36">
        <f>K1176*(L1176/100)</f>
        <v>13650</v>
      </c>
    </row>
    <row r="1177" spans="1:13" x14ac:dyDescent="0.35">
      <c r="A1177" s="107">
        <v>1</v>
      </c>
      <c r="B1177" s="107" t="s">
        <v>1838</v>
      </c>
      <c r="C1177" s="98" t="s">
        <v>24</v>
      </c>
      <c r="D1177" s="98" t="s">
        <v>52</v>
      </c>
      <c r="E1177" t="s">
        <v>1250</v>
      </c>
      <c r="F1177" t="s">
        <v>1245</v>
      </c>
      <c r="G1177" t="s">
        <v>945</v>
      </c>
      <c r="H1177" s="107">
        <v>3</v>
      </c>
      <c r="I1177" s="229">
        <v>45336.536817129629</v>
      </c>
      <c r="J1177" s="107">
        <v>12</v>
      </c>
      <c r="K1177" s="159">
        <v>157500</v>
      </c>
      <c r="L1177" s="107">
        <f>J1177+1</f>
        <v>13</v>
      </c>
      <c r="M1177" s="36">
        <f>K1177*(L1177/100)</f>
        <v>20475</v>
      </c>
    </row>
    <row r="1178" spans="1:13" x14ac:dyDescent="0.35">
      <c r="A1178" s="107">
        <v>1</v>
      </c>
      <c r="B1178" s="243" t="s">
        <v>3413</v>
      </c>
      <c r="C1178" s="244" t="s">
        <v>24</v>
      </c>
      <c r="D1178" s="244" t="s">
        <v>15</v>
      </c>
      <c r="E1178" s="154" t="s">
        <v>1244</v>
      </c>
      <c r="F1178" s="154" t="s">
        <v>1245</v>
      </c>
      <c r="G1178" s="154" t="s">
        <v>3414</v>
      </c>
      <c r="H1178" s="243">
        <v>4</v>
      </c>
      <c r="I1178" s="229">
        <v>45595</v>
      </c>
      <c r="J1178" s="107">
        <v>12</v>
      </c>
      <c r="K1178" s="159">
        <v>252000</v>
      </c>
      <c r="L1178" s="107">
        <f>J1178+1</f>
        <v>13</v>
      </c>
      <c r="M1178" s="36">
        <f>K1178*(L1178/100)</f>
        <v>32760</v>
      </c>
    </row>
    <row r="1179" spans="1:13" x14ac:dyDescent="0.35">
      <c r="A1179" s="107">
        <v>1</v>
      </c>
      <c r="B1179" s="243" t="s">
        <v>4842</v>
      </c>
      <c r="C1179" s="244" t="s">
        <v>24</v>
      </c>
      <c r="D1179" s="244" t="s">
        <v>15</v>
      </c>
      <c r="E1179" s="154" t="s">
        <v>1244</v>
      </c>
      <c r="F1179" s="154" t="s">
        <v>1245</v>
      </c>
      <c r="G1179" s="154" t="s">
        <v>4843</v>
      </c>
      <c r="H1179" s="243">
        <v>5</v>
      </c>
      <c r="I1179" s="229">
        <v>45769.635289351849</v>
      </c>
      <c r="J1179" s="107">
        <v>12</v>
      </c>
      <c r="K1179" s="159">
        <v>240000</v>
      </c>
      <c r="L1179" s="107">
        <f>J1179+1</f>
        <v>13</v>
      </c>
      <c r="M1179" s="36">
        <f>K1179*(L1179/100)</f>
        <v>31200</v>
      </c>
    </row>
    <row r="1180" spans="1:13" x14ac:dyDescent="0.35">
      <c r="A1180" s="107">
        <v>1</v>
      </c>
      <c r="B1180" s="107">
        <v>890000601</v>
      </c>
      <c r="C1180" s="98" t="s">
        <v>24</v>
      </c>
      <c r="D1180" s="98" t="s">
        <v>15</v>
      </c>
      <c r="E1180" t="s">
        <v>1244</v>
      </c>
      <c r="F1180" t="s">
        <v>1245</v>
      </c>
      <c r="G1180" t="s">
        <v>2124</v>
      </c>
      <c r="H1180" s="107">
        <v>1</v>
      </c>
      <c r="I1180" s="229">
        <v>45390.495532407411</v>
      </c>
      <c r="J1180" s="107">
        <v>12</v>
      </c>
      <c r="K1180" s="159">
        <v>105000</v>
      </c>
      <c r="L1180" s="107">
        <f>J1180+1</f>
        <v>13</v>
      </c>
      <c r="M1180" s="36">
        <f>K1180*(L1180/100)</f>
        <v>13650</v>
      </c>
    </row>
    <row r="1181" spans="1:13" x14ac:dyDescent="0.35">
      <c r="A1181" s="107">
        <v>1</v>
      </c>
      <c r="B1181" s="107" t="s">
        <v>4691</v>
      </c>
      <c r="C1181" s="98" t="s">
        <v>24</v>
      </c>
      <c r="D1181" s="98" t="s">
        <v>15</v>
      </c>
      <c r="E1181" t="s">
        <v>1244</v>
      </c>
      <c r="F1181" t="s">
        <v>1245</v>
      </c>
      <c r="G1181" t="s">
        <v>4692</v>
      </c>
      <c r="H1181" s="107">
        <v>1</v>
      </c>
      <c r="I1181" s="229">
        <v>45742.679652777777</v>
      </c>
      <c r="J1181" s="107">
        <v>12</v>
      </c>
      <c r="K1181" s="247">
        <v>120000</v>
      </c>
      <c r="L1181" s="107">
        <f>J1181+1</f>
        <v>13</v>
      </c>
      <c r="M1181" s="36">
        <f>K1181*(L1181/100)</f>
        <v>15600</v>
      </c>
    </row>
    <row r="1182" spans="1:13" x14ac:dyDescent="0.35">
      <c r="A1182" s="107">
        <v>1</v>
      </c>
      <c r="B1182" s="107">
        <v>880000247</v>
      </c>
      <c r="C1182" s="98" t="s">
        <v>24</v>
      </c>
      <c r="D1182" s="98" t="s">
        <v>15</v>
      </c>
      <c r="E1182" t="s">
        <v>16</v>
      </c>
      <c r="G1182" t="s">
        <v>761</v>
      </c>
      <c r="H1182" s="107">
        <v>1</v>
      </c>
      <c r="I1182" s="229">
        <v>45031.463206018518</v>
      </c>
      <c r="J1182" s="107">
        <v>11</v>
      </c>
      <c r="K1182" s="159">
        <v>94500</v>
      </c>
      <c r="L1182" s="107">
        <f>J1182+1</f>
        <v>12</v>
      </c>
      <c r="M1182" s="36">
        <f>K1182*(L1182/100)</f>
        <v>11340</v>
      </c>
    </row>
    <row r="1183" spans="1:13" x14ac:dyDescent="0.35">
      <c r="A1183" s="107">
        <v>1</v>
      </c>
      <c r="B1183" s="107" t="s">
        <v>315</v>
      </c>
      <c r="C1183" s="98" t="s">
        <v>24</v>
      </c>
      <c r="D1183" s="98" t="s">
        <v>15</v>
      </c>
      <c r="E1183" t="s">
        <v>16</v>
      </c>
      <c r="G1183" t="s">
        <v>317</v>
      </c>
      <c r="H1183" s="107">
        <v>1</v>
      </c>
      <c r="I1183" s="229">
        <v>44914.533229166664</v>
      </c>
      <c r="J1183" s="107">
        <v>12</v>
      </c>
      <c r="K1183" s="159">
        <v>157500</v>
      </c>
      <c r="L1183" s="107">
        <f>J1183+1</f>
        <v>13</v>
      </c>
      <c r="M1183" s="36">
        <f>K1183*(L1183/100)</f>
        <v>20475</v>
      </c>
    </row>
    <row r="1184" spans="1:13" x14ac:dyDescent="0.35">
      <c r="A1184" s="107">
        <v>1</v>
      </c>
      <c r="B1184" s="234">
        <v>890000287</v>
      </c>
      <c r="C1184" s="235" t="s">
        <v>24</v>
      </c>
      <c r="D1184" s="235" t="s">
        <v>15</v>
      </c>
      <c r="E1184" s="133" t="s">
        <v>16</v>
      </c>
      <c r="G1184" s="133" t="s">
        <v>317</v>
      </c>
      <c r="H1184" s="234">
        <v>2</v>
      </c>
      <c r="I1184" s="229">
        <v>45147</v>
      </c>
      <c r="J1184" s="107">
        <v>12</v>
      </c>
      <c r="K1184" s="236">
        <v>210000</v>
      </c>
      <c r="L1184" s="107">
        <f>J1184+1</f>
        <v>13</v>
      </c>
      <c r="M1184" s="36">
        <f>K1184*(L1184/100)</f>
        <v>27300</v>
      </c>
    </row>
    <row r="1185" spans="1:13" x14ac:dyDescent="0.35">
      <c r="A1185" s="107">
        <v>1</v>
      </c>
      <c r="B1185" s="107">
        <v>890000819</v>
      </c>
      <c r="C1185" s="98" t="s">
        <v>24</v>
      </c>
      <c r="D1185" s="98" t="s">
        <v>15</v>
      </c>
      <c r="E1185" t="s">
        <v>1244</v>
      </c>
      <c r="F1185" t="s">
        <v>1245</v>
      </c>
      <c r="G1185" t="s">
        <v>2676</v>
      </c>
      <c r="H1185" s="107">
        <v>3</v>
      </c>
      <c r="I1185" s="229">
        <v>45496</v>
      </c>
      <c r="J1185" s="107">
        <v>12</v>
      </c>
      <c r="K1185" s="159">
        <v>178500</v>
      </c>
      <c r="L1185" s="107">
        <f>J1185+1</f>
        <v>13</v>
      </c>
      <c r="M1185" s="36">
        <f>K1185*(L1185/100)</f>
        <v>23205</v>
      </c>
    </row>
    <row r="1186" spans="1:13" x14ac:dyDescent="0.35">
      <c r="A1186" s="107">
        <v>1</v>
      </c>
      <c r="B1186" s="107" t="s">
        <v>4697</v>
      </c>
      <c r="C1186" s="98" t="s">
        <v>24</v>
      </c>
      <c r="D1186" s="98" t="s">
        <v>15</v>
      </c>
      <c r="E1186" t="s">
        <v>1244</v>
      </c>
      <c r="F1186" t="s">
        <v>1245</v>
      </c>
      <c r="G1186" t="s">
        <v>4698</v>
      </c>
      <c r="H1186" s="107">
        <v>4</v>
      </c>
      <c r="I1186" s="229">
        <v>45743.603437500002</v>
      </c>
      <c r="J1186" s="107">
        <v>12</v>
      </c>
      <c r="K1186" s="247">
        <v>170000</v>
      </c>
      <c r="L1186" s="107">
        <f>J1186+1</f>
        <v>13</v>
      </c>
      <c r="M1186" s="36">
        <f>K1186*(L1186/100)</f>
        <v>22100</v>
      </c>
    </row>
    <row r="1187" spans="1:13" x14ac:dyDescent="0.35">
      <c r="A1187" s="107">
        <v>1</v>
      </c>
      <c r="B1187" s="243" t="s">
        <v>4875</v>
      </c>
      <c r="C1187" s="244" t="s">
        <v>24</v>
      </c>
      <c r="D1187" s="244" t="s">
        <v>15</v>
      </c>
      <c r="E1187" s="154" t="s">
        <v>1244</v>
      </c>
      <c r="F1187" s="154" t="s">
        <v>1245</v>
      </c>
      <c r="G1187" s="154" t="s">
        <v>4876</v>
      </c>
      <c r="H1187" s="243">
        <v>1</v>
      </c>
      <c r="I1187" s="229">
        <v>45769.63318287037</v>
      </c>
      <c r="J1187" s="107">
        <v>12</v>
      </c>
      <c r="K1187" s="159">
        <v>50000</v>
      </c>
      <c r="L1187" s="107">
        <f>J1187+1</f>
        <v>13</v>
      </c>
      <c r="M1187" s="36">
        <f>K1187*(L1187/100)</f>
        <v>6500</v>
      </c>
    </row>
    <row r="1188" spans="1:13" x14ac:dyDescent="0.35">
      <c r="A1188" s="107">
        <v>1</v>
      </c>
      <c r="B1188" s="107">
        <v>890000090</v>
      </c>
      <c r="C1188" s="98" t="s">
        <v>24</v>
      </c>
      <c r="D1188" s="98" t="s">
        <v>15</v>
      </c>
      <c r="E1188" t="s">
        <v>16</v>
      </c>
      <c r="G1188" t="s">
        <v>589</v>
      </c>
      <c r="H1188" s="132">
        <v>2</v>
      </c>
      <c r="I1188" s="229">
        <v>44993.611388888887</v>
      </c>
      <c r="J1188" s="107">
        <v>12</v>
      </c>
      <c r="K1188" s="159">
        <v>157500</v>
      </c>
      <c r="L1188" s="107">
        <f>J1188+1</f>
        <v>13</v>
      </c>
      <c r="M1188" s="36">
        <f>K1188*(L1188/100)</f>
        <v>20475</v>
      </c>
    </row>
    <row r="1189" spans="1:13" x14ac:dyDescent="0.35">
      <c r="A1189" s="107">
        <v>1</v>
      </c>
      <c r="B1189" s="243" t="s">
        <v>3586</v>
      </c>
      <c r="C1189" s="244" t="s">
        <v>24</v>
      </c>
      <c r="D1189" s="244" t="s">
        <v>15</v>
      </c>
      <c r="E1189" s="154" t="s">
        <v>1244</v>
      </c>
      <c r="F1189" s="154" t="s">
        <v>1245</v>
      </c>
      <c r="G1189" t="s">
        <v>3587</v>
      </c>
      <c r="H1189" s="243">
        <v>5</v>
      </c>
      <c r="I1189" s="229">
        <v>45608.597314814811</v>
      </c>
      <c r="J1189" s="107">
        <v>12</v>
      </c>
      <c r="K1189" s="159">
        <v>210000</v>
      </c>
      <c r="L1189" s="107">
        <f>J1189+1</f>
        <v>13</v>
      </c>
      <c r="M1189" s="36">
        <f>K1189*(L1189/100)</f>
        <v>27300</v>
      </c>
    </row>
    <row r="1190" spans="1:13" x14ac:dyDescent="0.35">
      <c r="A1190" s="107">
        <v>1</v>
      </c>
      <c r="B1190" s="237" t="s">
        <v>1341</v>
      </c>
      <c r="C1190" s="141" t="s">
        <v>24</v>
      </c>
      <c r="D1190" s="141" t="s">
        <v>15</v>
      </c>
      <c r="E1190" s="139" t="s">
        <v>1244</v>
      </c>
      <c r="F1190" s="144" t="s">
        <v>1245</v>
      </c>
      <c r="G1190" s="139" t="s">
        <v>1342</v>
      </c>
      <c r="H1190" s="237">
        <v>3</v>
      </c>
      <c r="I1190" s="229">
        <v>45236</v>
      </c>
      <c r="J1190" s="107">
        <v>12</v>
      </c>
      <c r="K1190" s="238">
        <v>210000</v>
      </c>
      <c r="L1190" s="107">
        <f>J1190+1</f>
        <v>13</v>
      </c>
      <c r="M1190" s="36">
        <f>K1190*(L1190/100)</f>
        <v>27300</v>
      </c>
    </row>
    <row r="1191" spans="1:13" x14ac:dyDescent="0.35">
      <c r="A1191" s="107">
        <v>1</v>
      </c>
      <c r="B1191" s="107" t="s">
        <v>5483</v>
      </c>
      <c r="C1191" t="s">
        <v>24</v>
      </c>
      <c r="D1191" t="s">
        <v>15</v>
      </c>
      <c r="E1191" t="s">
        <v>1244</v>
      </c>
      <c r="F1191" t="s">
        <v>1245</v>
      </c>
      <c r="G1191" t="s">
        <v>5484</v>
      </c>
      <c r="H1191" s="107">
        <v>6</v>
      </c>
      <c r="I1191" s="231">
        <v>45813</v>
      </c>
      <c r="J1191" s="107">
        <v>15</v>
      </c>
      <c r="K1191" s="120">
        <v>200000</v>
      </c>
      <c r="L1191" s="107">
        <f>J1191+1</f>
        <v>16</v>
      </c>
      <c r="M1191" s="36">
        <f>K1191*(L1191/100)</f>
        <v>32000</v>
      </c>
    </row>
    <row r="1192" spans="1:13" x14ac:dyDescent="0.35">
      <c r="A1192" s="107">
        <v>1</v>
      </c>
      <c r="B1192" s="107" t="s">
        <v>2287</v>
      </c>
      <c r="C1192" s="98" t="s">
        <v>24</v>
      </c>
      <c r="D1192" s="98" t="s">
        <v>15</v>
      </c>
      <c r="E1192" t="s">
        <v>1244</v>
      </c>
      <c r="F1192" t="s">
        <v>1245</v>
      </c>
      <c r="G1192" t="s">
        <v>2288</v>
      </c>
      <c r="H1192" s="107">
        <v>4</v>
      </c>
      <c r="I1192" s="229">
        <v>45439.608912037038</v>
      </c>
      <c r="J1192" s="107">
        <v>12</v>
      </c>
      <c r="K1192" s="159">
        <v>210000</v>
      </c>
      <c r="L1192" s="107">
        <f>J1192+1</f>
        <v>13</v>
      </c>
      <c r="M1192" s="36">
        <f>K1192*(L1192/100)</f>
        <v>27300</v>
      </c>
    </row>
    <row r="1193" spans="1:13" x14ac:dyDescent="0.35">
      <c r="A1193" s="107">
        <v>1</v>
      </c>
      <c r="B1193" s="107">
        <v>890000060</v>
      </c>
      <c r="C1193" s="98" t="s">
        <v>24</v>
      </c>
      <c r="D1193" s="98" t="s">
        <v>15</v>
      </c>
      <c r="E1193" t="s">
        <v>16</v>
      </c>
      <c r="G1193" t="s">
        <v>546</v>
      </c>
      <c r="H1193" s="129">
        <v>1</v>
      </c>
      <c r="I1193" s="229">
        <v>44966.505104166667</v>
      </c>
      <c r="J1193" s="107">
        <v>10</v>
      </c>
      <c r="K1193" s="159">
        <v>57750</v>
      </c>
      <c r="L1193" s="107">
        <f>J1193+1</f>
        <v>11</v>
      </c>
      <c r="M1193" s="36">
        <f>K1193*(L1193/100)</f>
        <v>6352.5</v>
      </c>
    </row>
    <row r="1194" spans="1:13" x14ac:dyDescent="0.35">
      <c r="A1194" s="107">
        <v>1</v>
      </c>
      <c r="B1194" s="234">
        <v>890000283</v>
      </c>
      <c r="C1194" s="235" t="s">
        <v>24</v>
      </c>
      <c r="D1194" s="235" t="s">
        <v>15</v>
      </c>
      <c r="E1194" s="133" t="s">
        <v>16</v>
      </c>
      <c r="G1194" s="133" t="s">
        <v>1105</v>
      </c>
      <c r="H1194" s="234">
        <v>1</v>
      </c>
      <c r="I1194" s="229">
        <v>45147.507974537002</v>
      </c>
      <c r="J1194" s="107">
        <v>6</v>
      </c>
      <c r="K1194" s="236">
        <v>105000</v>
      </c>
      <c r="L1194" s="107">
        <f>J1194+1</f>
        <v>7</v>
      </c>
      <c r="M1194" s="36">
        <f>K1194*(L1194/100)</f>
        <v>7350.0000000000009</v>
      </c>
    </row>
    <row r="1195" spans="1:13" x14ac:dyDescent="0.35">
      <c r="A1195" s="107">
        <v>1</v>
      </c>
      <c r="B1195" s="237" t="s">
        <v>1519</v>
      </c>
      <c r="C1195" s="141" t="s">
        <v>24</v>
      </c>
      <c r="D1195" s="141" t="s">
        <v>15</v>
      </c>
      <c r="E1195" s="139" t="s">
        <v>1244</v>
      </c>
      <c r="F1195" s="144" t="s">
        <v>1245</v>
      </c>
      <c r="G1195" s="139" t="s">
        <v>1520</v>
      </c>
      <c r="H1195" s="237">
        <v>2</v>
      </c>
      <c r="I1195" s="229">
        <v>45259</v>
      </c>
      <c r="J1195" s="107">
        <v>6</v>
      </c>
      <c r="K1195" s="238">
        <v>126000</v>
      </c>
      <c r="L1195" s="107">
        <f>J1195+1</f>
        <v>7</v>
      </c>
      <c r="M1195" s="36">
        <f>K1195*(L1195/100)</f>
        <v>8820</v>
      </c>
    </row>
    <row r="1196" spans="1:13" x14ac:dyDescent="0.35">
      <c r="A1196" s="107">
        <v>1</v>
      </c>
      <c r="B1196" s="243" t="s">
        <v>3833</v>
      </c>
      <c r="C1196" s="244" t="s">
        <v>24</v>
      </c>
      <c r="D1196" s="244" t="s">
        <v>15</v>
      </c>
      <c r="E1196" s="154" t="s">
        <v>1244</v>
      </c>
      <c r="F1196" s="154" t="s">
        <v>1245</v>
      </c>
      <c r="G1196" s="154" t="s">
        <v>3834</v>
      </c>
      <c r="H1196" s="243">
        <v>3</v>
      </c>
      <c r="I1196" s="229">
        <v>45625</v>
      </c>
      <c r="J1196" s="107">
        <v>12</v>
      </c>
      <c r="K1196" s="159">
        <v>157500</v>
      </c>
      <c r="L1196" s="107">
        <f>J1196+1</f>
        <v>13</v>
      </c>
      <c r="M1196" s="36">
        <f>K1196*(L1196/100)</f>
        <v>20475</v>
      </c>
    </row>
    <row r="1197" spans="1:13" x14ac:dyDescent="0.35">
      <c r="A1197" s="107">
        <v>1</v>
      </c>
      <c r="B1197" s="243" t="s">
        <v>4930</v>
      </c>
      <c r="C1197" s="244" t="s">
        <v>24</v>
      </c>
      <c r="D1197" s="244" t="s">
        <v>15</v>
      </c>
      <c r="E1197" s="154" t="s">
        <v>1244</v>
      </c>
      <c r="F1197" s="154" t="s">
        <v>1248</v>
      </c>
      <c r="G1197" s="154" t="s">
        <v>4931</v>
      </c>
      <c r="H1197" s="243">
        <v>1</v>
      </c>
      <c r="I1197" s="229">
        <v>45751</v>
      </c>
      <c r="J1197" s="107">
        <v>12</v>
      </c>
      <c r="K1197" s="159">
        <v>70000</v>
      </c>
      <c r="L1197" s="107">
        <f>J1197+1</f>
        <v>13</v>
      </c>
      <c r="M1197" s="36">
        <f>K1197*(L1197/100)</f>
        <v>9100</v>
      </c>
    </row>
    <row r="1198" spans="1:13" x14ac:dyDescent="0.35">
      <c r="A1198" s="107">
        <v>1</v>
      </c>
      <c r="B1198" s="237" t="s">
        <v>1515</v>
      </c>
      <c r="C1198" s="141" t="s">
        <v>24</v>
      </c>
      <c r="D1198" s="141" t="s">
        <v>116</v>
      </c>
      <c r="E1198" s="139" t="s">
        <v>1250</v>
      </c>
      <c r="F1198" s="144" t="s">
        <v>1245</v>
      </c>
      <c r="G1198" t="s">
        <v>1081</v>
      </c>
      <c r="H1198" s="237">
        <v>4</v>
      </c>
      <c r="I1198" s="229">
        <v>45259</v>
      </c>
      <c r="J1198" s="107">
        <v>6</v>
      </c>
      <c r="K1198" s="238">
        <v>136500</v>
      </c>
      <c r="L1198" s="107">
        <f>J1198+1</f>
        <v>7</v>
      </c>
      <c r="M1198" s="36">
        <f>K1198*(L1198/100)</f>
        <v>9555</v>
      </c>
    </row>
    <row r="1199" spans="1:13" x14ac:dyDescent="0.35">
      <c r="A1199" s="107">
        <v>1</v>
      </c>
      <c r="B1199" s="107">
        <v>880000433</v>
      </c>
      <c r="C1199" s="98" t="s">
        <v>24</v>
      </c>
      <c r="D1199" s="98" t="s">
        <v>15</v>
      </c>
      <c r="E1199" t="s">
        <v>16</v>
      </c>
      <c r="G1199" t="s">
        <v>1081</v>
      </c>
      <c r="H1199" s="107">
        <v>3</v>
      </c>
      <c r="I1199" s="229">
        <v>45138.491099537037</v>
      </c>
      <c r="J1199" s="107">
        <v>6</v>
      </c>
      <c r="K1199" s="159">
        <v>136500</v>
      </c>
      <c r="L1199" s="107">
        <f>J1199+1</f>
        <v>7</v>
      </c>
      <c r="M1199" s="36">
        <f>K1199*(L1199/100)</f>
        <v>9555</v>
      </c>
    </row>
    <row r="1200" spans="1:13" x14ac:dyDescent="0.35">
      <c r="A1200" s="107">
        <v>1</v>
      </c>
      <c r="B1200" s="107">
        <v>890000036</v>
      </c>
      <c r="C1200" s="98" t="s">
        <v>24</v>
      </c>
      <c r="D1200" s="98" t="s">
        <v>15</v>
      </c>
      <c r="E1200" t="s">
        <v>16</v>
      </c>
      <c r="G1200" t="s">
        <v>1081</v>
      </c>
      <c r="H1200" s="129">
        <v>1</v>
      </c>
      <c r="I1200" s="229">
        <v>44930</v>
      </c>
      <c r="J1200" s="107">
        <v>6</v>
      </c>
      <c r="K1200" s="159">
        <v>136500</v>
      </c>
      <c r="L1200" s="107">
        <f>J1200+1</f>
        <v>7</v>
      </c>
      <c r="M1200" s="36">
        <f>K1200*(L1200/100)</f>
        <v>9555</v>
      </c>
    </row>
    <row r="1201" spans="1:13" x14ac:dyDescent="0.35">
      <c r="A1201" s="107">
        <v>1</v>
      </c>
      <c r="B1201" s="107">
        <v>880000256</v>
      </c>
      <c r="C1201" s="98" t="s">
        <v>24</v>
      </c>
      <c r="D1201" s="98" t="s">
        <v>15</v>
      </c>
      <c r="E1201" t="s">
        <v>16</v>
      </c>
      <c r="G1201" t="s">
        <v>1081</v>
      </c>
      <c r="H1201" s="107">
        <v>2</v>
      </c>
      <c r="I1201" s="229">
        <v>45035.500590277778</v>
      </c>
      <c r="J1201" s="107">
        <v>6</v>
      </c>
      <c r="K1201" s="159">
        <v>136500</v>
      </c>
      <c r="L1201" s="107">
        <f>J1201+1</f>
        <v>7</v>
      </c>
      <c r="M1201" s="36">
        <f>K1201*(L1201/100)</f>
        <v>9555</v>
      </c>
    </row>
    <row r="1202" spans="1:13" x14ac:dyDescent="0.35">
      <c r="A1202" s="107">
        <v>1</v>
      </c>
      <c r="B1202" s="107">
        <v>880000175</v>
      </c>
      <c r="C1202" s="98" t="s">
        <v>24</v>
      </c>
      <c r="D1202" s="98" t="s">
        <v>15</v>
      </c>
      <c r="E1202" t="s">
        <v>16</v>
      </c>
      <c r="G1202" t="s">
        <v>657</v>
      </c>
      <c r="H1202" s="132">
        <v>1</v>
      </c>
      <c r="I1202" s="229">
        <v>44999.39949074074</v>
      </c>
      <c r="J1202" s="107">
        <v>9</v>
      </c>
      <c r="K1202" s="159">
        <v>115500</v>
      </c>
      <c r="L1202" s="107">
        <f>J1202+1</f>
        <v>10</v>
      </c>
      <c r="M1202" s="36">
        <f>K1202*(L1202/100)</f>
        <v>11550</v>
      </c>
    </row>
    <row r="1203" spans="1:13" x14ac:dyDescent="0.35">
      <c r="A1203" s="107">
        <v>1</v>
      </c>
      <c r="B1203" s="237" t="s">
        <v>1626</v>
      </c>
      <c r="C1203" s="141" t="s">
        <v>24</v>
      </c>
      <c r="D1203" s="141" t="s">
        <v>257</v>
      </c>
      <c r="E1203" s="139" t="s">
        <v>1250</v>
      </c>
      <c r="F1203" s="139" t="s">
        <v>1248</v>
      </c>
      <c r="G1203" s="139" t="s">
        <v>1627</v>
      </c>
      <c r="H1203" s="237">
        <v>2</v>
      </c>
      <c r="I1203" s="229">
        <v>45301.589050925897</v>
      </c>
      <c r="J1203" s="107">
        <v>12</v>
      </c>
      <c r="K1203" s="238">
        <v>105000</v>
      </c>
      <c r="L1203" s="107">
        <f>J1203+1</f>
        <v>13</v>
      </c>
      <c r="M1203" s="36">
        <f>K1203*(L1203/100)</f>
        <v>13650</v>
      </c>
    </row>
    <row r="1204" spans="1:13" x14ac:dyDescent="0.35">
      <c r="A1204" s="107">
        <v>1</v>
      </c>
      <c r="B1204" s="243" t="s">
        <v>3036</v>
      </c>
      <c r="C1204" s="244" t="s">
        <v>24</v>
      </c>
      <c r="D1204" s="244" t="s">
        <v>15</v>
      </c>
      <c r="E1204" s="154" t="s">
        <v>1244</v>
      </c>
      <c r="F1204" s="154" t="s">
        <v>1248</v>
      </c>
      <c r="G1204" s="154" t="s">
        <v>30</v>
      </c>
      <c r="H1204" s="243">
        <v>3</v>
      </c>
      <c r="I1204" s="229">
        <v>45544.619004629632</v>
      </c>
      <c r="J1204" s="107">
        <v>12</v>
      </c>
      <c r="K1204" s="162">
        <v>126000</v>
      </c>
      <c r="L1204" s="107">
        <f>J1204+1</f>
        <v>13</v>
      </c>
      <c r="M1204" s="36">
        <f>K1204*(L1204/100)</f>
        <v>16380</v>
      </c>
    </row>
    <row r="1205" spans="1:13" x14ac:dyDescent="0.35">
      <c r="A1205" s="107">
        <v>1</v>
      </c>
      <c r="B1205" s="243" t="s">
        <v>4973</v>
      </c>
      <c r="C1205" s="244" t="s">
        <v>24</v>
      </c>
      <c r="D1205" s="244" t="s">
        <v>15</v>
      </c>
      <c r="E1205" s="154" t="s">
        <v>1244</v>
      </c>
      <c r="F1205" s="154" t="s">
        <v>1248</v>
      </c>
      <c r="G1205" s="377" t="s">
        <v>30</v>
      </c>
      <c r="H1205" s="243">
        <v>4</v>
      </c>
      <c r="I1205" s="229">
        <v>45755.641076388885</v>
      </c>
      <c r="J1205" s="107">
        <v>12</v>
      </c>
      <c r="K1205" s="159">
        <v>120000</v>
      </c>
      <c r="L1205" s="107">
        <f>J1205+1</f>
        <v>13</v>
      </c>
      <c r="M1205" s="36">
        <f>K1205*(L1205/100)</f>
        <v>15600</v>
      </c>
    </row>
    <row r="1206" spans="1:13" x14ac:dyDescent="0.35">
      <c r="A1206" s="107">
        <v>1</v>
      </c>
      <c r="B1206" s="237">
        <v>880000518</v>
      </c>
      <c r="C1206" s="141" t="s">
        <v>24</v>
      </c>
      <c r="D1206" s="141" t="s">
        <v>15</v>
      </c>
      <c r="E1206" s="139" t="s">
        <v>1244</v>
      </c>
      <c r="F1206" s="139" t="s">
        <v>1248</v>
      </c>
      <c r="G1206" s="139" t="s">
        <v>1304</v>
      </c>
      <c r="H1206" s="237">
        <v>2</v>
      </c>
      <c r="I1206" s="229">
        <v>45209.456631944398</v>
      </c>
      <c r="J1206" s="107">
        <v>12</v>
      </c>
      <c r="K1206" s="240">
        <v>105000</v>
      </c>
      <c r="L1206" s="107">
        <f>J1206+1</f>
        <v>13</v>
      </c>
      <c r="M1206" s="36">
        <f>K1206*(L1206/100)</f>
        <v>13650</v>
      </c>
    </row>
    <row r="1207" spans="1:13" x14ac:dyDescent="0.35">
      <c r="A1207" s="107">
        <v>1</v>
      </c>
      <c r="B1207" s="107">
        <v>880000260</v>
      </c>
      <c r="C1207" s="98" t="s">
        <v>24</v>
      </c>
      <c r="D1207" s="98" t="s">
        <v>15</v>
      </c>
      <c r="E1207" t="s">
        <v>16</v>
      </c>
      <c r="G1207" t="s">
        <v>790</v>
      </c>
      <c r="H1207" s="107">
        <v>1</v>
      </c>
      <c r="I1207" s="229">
        <v>45035.581608796296</v>
      </c>
      <c r="J1207" s="107">
        <v>12</v>
      </c>
      <c r="K1207" s="159">
        <v>105000</v>
      </c>
      <c r="L1207" s="107">
        <f>J1207+1</f>
        <v>13</v>
      </c>
      <c r="M1207" s="36">
        <f>K1207*(L1207/100)</f>
        <v>13650</v>
      </c>
    </row>
    <row r="1208" spans="1:13" x14ac:dyDescent="0.35">
      <c r="A1208" s="107">
        <v>1</v>
      </c>
      <c r="B1208" s="243" t="s">
        <v>2815</v>
      </c>
      <c r="C1208" s="244" t="s">
        <v>24</v>
      </c>
      <c r="D1208" s="244" t="s">
        <v>15</v>
      </c>
      <c r="E1208" s="154" t="s">
        <v>1244</v>
      </c>
      <c r="F1208" s="154" t="s">
        <v>1248</v>
      </c>
      <c r="G1208" s="154" t="s">
        <v>4995</v>
      </c>
      <c r="H1208" s="243">
        <v>4</v>
      </c>
      <c r="I1208" s="229">
        <v>45511.625497685185</v>
      </c>
      <c r="J1208" s="107">
        <v>12</v>
      </c>
      <c r="K1208" s="162">
        <v>136500</v>
      </c>
      <c r="L1208" s="107">
        <f>J1208+1</f>
        <v>13</v>
      </c>
      <c r="M1208" s="36">
        <f>K1208*(L1208/100)</f>
        <v>17745</v>
      </c>
    </row>
    <row r="1209" spans="1:13" x14ac:dyDescent="0.35">
      <c r="A1209" s="107">
        <v>1</v>
      </c>
      <c r="B1209" s="243" t="s">
        <v>4994</v>
      </c>
      <c r="C1209" s="244" t="s">
        <v>24</v>
      </c>
      <c r="D1209" s="244" t="s">
        <v>15</v>
      </c>
      <c r="E1209" s="154" t="s">
        <v>1244</v>
      </c>
      <c r="F1209" s="154" t="s">
        <v>1248</v>
      </c>
      <c r="G1209" s="154" t="s">
        <v>4995</v>
      </c>
      <c r="H1209" s="243">
        <v>5</v>
      </c>
      <c r="I1209" s="229">
        <v>45756.576874999999</v>
      </c>
      <c r="J1209" s="107">
        <v>12</v>
      </c>
      <c r="K1209" s="159">
        <v>130000</v>
      </c>
      <c r="L1209" s="107">
        <f>J1209+1</f>
        <v>13</v>
      </c>
      <c r="M1209" s="36">
        <f>K1209*(L1209/100)</f>
        <v>16900</v>
      </c>
    </row>
    <row r="1210" spans="1:13" x14ac:dyDescent="0.35">
      <c r="A1210" s="107">
        <v>1</v>
      </c>
      <c r="B1210" s="107">
        <v>890000255</v>
      </c>
      <c r="C1210" s="98" t="s">
        <v>24</v>
      </c>
      <c r="D1210" s="98" t="s">
        <v>188</v>
      </c>
      <c r="E1210" t="s">
        <v>16</v>
      </c>
      <c r="G1210" s="154" t="s">
        <v>4995</v>
      </c>
      <c r="H1210" s="107">
        <v>2</v>
      </c>
      <c r="I1210" s="229">
        <v>45132</v>
      </c>
      <c r="J1210" s="107">
        <v>12</v>
      </c>
      <c r="K1210" s="159">
        <v>157500</v>
      </c>
      <c r="L1210" s="107">
        <f>J1210+1</f>
        <v>13</v>
      </c>
      <c r="M1210" s="36">
        <f>K1210*(L1210/100)</f>
        <v>20475</v>
      </c>
    </row>
    <row r="1211" spans="1:13" x14ac:dyDescent="0.35">
      <c r="A1211" s="107">
        <v>1</v>
      </c>
      <c r="B1211" s="107" t="s">
        <v>401</v>
      </c>
      <c r="C1211" s="98" t="s">
        <v>24</v>
      </c>
      <c r="D1211" s="98" t="s">
        <v>15</v>
      </c>
      <c r="E1211" t="s">
        <v>16</v>
      </c>
      <c r="G1211" s="154" t="s">
        <v>4995</v>
      </c>
      <c r="H1211" s="107">
        <v>1</v>
      </c>
      <c r="I1211" s="229">
        <v>44901.415902777779</v>
      </c>
      <c r="J1211" s="107">
        <v>12</v>
      </c>
      <c r="K1211" s="159">
        <v>157500</v>
      </c>
      <c r="L1211" s="107">
        <f>J1211+1</f>
        <v>13</v>
      </c>
      <c r="M1211" s="36">
        <f>K1211*(L1211/100)</f>
        <v>20475</v>
      </c>
    </row>
    <row r="1212" spans="1:13" x14ac:dyDescent="0.35">
      <c r="A1212" s="107">
        <v>1</v>
      </c>
      <c r="B1212" s="237" t="s">
        <v>1727</v>
      </c>
      <c r="C1212" s="141" t="s">
        <v>24</v>
      </c>
      <c r="D1212" s="141" t="s">
        <v>15</v>
      </c>
      <c r="E1212" s="139" t="s">
        <v>1244</v>
      </c>
      <c r="F1212" s="139" t="s">
        <v>1248</v>
      </c>
      <c r="G1212" s="154" t="s">
        <v>4995</v>
      </c>
      <c r="H1212" s="237">
        <v>3</v>
      </c>
      <c r="I1212" s="229">
        <v>45322.708182870403</v>
      </c>
      <c r="J1212" s="107">
        <v>12</v>
      </c>
      <c r="K1212" s="238">
        <v>157500</v>
      </c>
      <c r="L1212" s="107">
        <f>J1212+1</f>
        <v>13</v>
      </c>
      <c r="M1212" s="36">
        <f>K1212*(L1212/100)</f>
        <v>20475</v>
      </c>
    </row>
    <row r="1213" spans="1:13" x14ac:dyDescent="0.35">
      <c r="A1213" s="107">
        <v>1</v>
      </c>
      <c r="B1213" s="107" t="s">
        <v>4747</v>
      </c>
      <c r="C1213" s="98" t="s">
        <v>24</v>
      </c>
      <c r="D1213" s="98" t="s">
        <v>15</v>
      </c>
      <c r="E1213" t="s">
        <v>1244</v>
      </c>
      <c r="F1213" t="s">
        <v>1245</v>
      </c>
      <c r="G1213" t="s">
        <v>4748</v>
      </c>
      <c r="H1213" s="107">
        <v>1</v>
      </c>
      <c r="I1213" s="229">
        <v>45747</v>
      </c>
      <c r="J1213" s="107">
        <v>12</v>
      </c>
      <c r="K1213" s="247">
        <v>100000</v>
      </c>
      <c r="L1213" s="107">
        <f>J1213+1</f>
        <v>13</v>
      </c>
      <c r="M1213" s="36">
        <f>K1213*(L1213/100)</f>
        <v>13000</v>
      </c>
    </row>
    <row r="1214" spans="1:13" x14ac:dyDescent="0.35">
      <c r="A1214" s="107">
        <v>1</v>
      </c>
      <c r="B1214" s="243" t="s">
        <v>4455</v>
      </c>
      <c r="C1214" s="244" t="s">
        <v>24</v>
      </c>
      <c r="D1214" s="244" t="s">
        <v>15</v>
      </c>
      <c r="E1214" t="s">
        <v>1244</v>
      </c>
      <c r="F1214" s="154" t="s">
        <v>1248</v>
      </c>
      <c r="G1214" s="154" t="s">
        <v>4456</v>
      </c>
      <c r="H1214" s="243">
        <v>1</v>
      </c>
      <c r="I1214" s="229">
        <v>45737</v>
      </c>
      <c r="J1214" s="107">
        <v>24</v>
      </c>
      <c r="K1214" s="247">
        <v>2000000</v>
      </c>
      <c r="L1214" s="107">
        <f>J1214+1</f>
        <v>25</v>
      </c>
      <c r="M1214" s="36">
        <f>K1214*(L1214/100)</f>
        <v>500000</v>
      </c>
    </row>
    <row r="1215" spans="1:13" x14ac:dyDescent="0.35">
      <c r="A1215" s="107">
        <v>1</v>
      </c>
      <c r="B1215" s="107" t="s">
        <v>5291</v>
      </c>
      <c r="C1215" t="s">
        <v>102</v>
      </c>
      <c r="D1215" t="s">
        <v>15</v>
      </c>
      <c r="E1215" t="s">
        <v>1244</v>
      </c>
      <c r="F1215" t="s">
        <v>1248</v>
      </c>
      <c r="G1215" t="s">
        <v>5292</v>
      </c>
      <c r="H1215" s="107">
        <v>1</v>
      </c>
      <c r="I1215" s="231">
        <v>45826.594050925924</v>
      </c>
      <c r="J1215" s="107">
        <v>12</v>
      </c>
      <c r="K1215" s="120">
        <v>60000</v>
      </c>
      <c r="L1215" s="107">
        <f>J1215+1</f>
        <v>13</v>
      </c>
      <c r="M1215" s="36">
        <f>K1215*(L1215/100)</f>
        <v>7800</v>
      </c>
    </row>
    <row r="1216" spans="1:13" x14ac:dyDescent="0.35">
      <c r="A1216" s="107">
        <v>1</v>
      </c>
      <c r="B1216" s="107">
        <v>880000380</v>
      </c>
      <c r="C1216" s="98" t="s">
        <v>102</v>
      </c>
      <c r="D1216" s="98" t="s">
        <v>257</v>
      </c>
      <c r="E1216" t="s">
        <v>53</v>
      </c>
      <c r="G1216" t="s">
        <v>1012</v>
      </c>
      <c r="H1216" s="107">
        <v>2</v>
      </c>
      <c r="I1216" s="229">
        <v>45118.38548611111</v>
      </c>
      <c r="J1216" s="107">
        <v>12</v>
      </c>
      <c r="K1216" s="159">
        <v>189000</v>
      </c>
      <c r="L1216" s="107">
        <f>J1216+1</f>
        <v>13</v>
      </c>
      <c r="M1216" s="36">
        <f>K1216*(L1216/100)</f>
        <v>24570</v>
      </c>
    </row>
    <row r="1217" spans="1:13" x14ac:dyDescent="0.35">
      <c r="A1217" s="107">
        <v>1</v>
      </c>
      <c r="B1217" s="237" t="s">
        <v>1630</v>
      </c>
      <c r="C1217" s="141" t="s">
        <v>102</v>
      </c>
      <c r="D1217" s="141" t="s">
        <v>257</v>
      </c>
      <c r="E1217" s="139" t="s">
        <v>1250</v>
      </c>
      <c r="F1217" s="139" t="s">
        <v>1245</v>
      </c>
      <c r="G1217" s="139" t="s">
        <v>1012</v>
      </c>
      <c r="H1217" s="237">
        <v>3</v>
      </c>
      <c r="I1217" s="229">
        <v>45302.564988425896</v>
      </c>
      <c r="J1217" s="107">
        <v>12</v>
      </c>
      <c r="K1217" s="238">
        <v>210000</v>
      </c>
      <c r="L1217" s="107">
        <f>J1217+1</f>
        <v>13</v>
      </c>
      <c r="M1217" s="36">
        <f>K1217*(L1217/100)</f>
        <v>27300</v>
      </c>
    </row>
    <row r="1218" spans="1:13" x14ac:dyDescent="0.35">
      <c r="A1218" s="107">
        <v>1</v>
      </c>
      <c r="B1218" s="107">
        <v>880001006</v>
      </c>
      <c r="C1218" s="98" t="s">
        <v>102</v>
      </c>
      <c r="D1218" s="98" t="s">
        <v>15</v>
      </c>
      <c r="E1218" t="s">
        <v>1244</v>
      </c>
      <c r="F1218" t="s">
        <v>1245</v>
      </c>
      <c r="G1218" t="s">
        <v>2595</v>
      </c>
      <c r="H1218" s="107">
        <v>4</v>
      </c>
      <c r="I1218" s="229">
        <v>45478</v>
      </c>
      <c r="J1218" s="107">
        <v>12</v>
      </c>
      <c r="K1218" s="159">
        <v>210000</v>
      </c>
      <c r="L1218" s="107">
        <f>J1218+1</f>
        <v>13</v>
      </c>
      <c r="M1218" s="36">
        <f>K1218*(L1218/100)</f>
        <v>27300</v>
      </c>
    </row>
    <row r="1219" spans="1:13" x14ac:dyDescent="0.35">
      <c r="A1219" s="107">
        <v>1</v>
      </c>
      <c r="B1219" s="107">
        <v>880000129</v>
      </c>
      <c r="C1219" s="98" t="s">
        <v>102</v>
      </c>
      <c r="D1219" s="98" t="s">
        <v>162</v>
      </c>
      <c r="E1219" t="s">
        <v>53</v>
      </c>
      <c r="G1219" t="s">
        <v>4001</v>
      </c>
      <c r="H1219" s="129">
        <v>1</v>
      </c>
      <c r="I1219" s="231">
        <v>44957.672222222223</v>
      </c>
      <c r="J1219" s="107">
        <v>12</v>
      </c>
      <c r="K1219" s="159">
        <v>189000</v>
      </c>
      <c r="L1219" s="107">
        <f>J1219+1</f>
        <v>13</v>
      </c>
      <c r="M1219" s="36">
        <f>K1219*(L1219/100)</f>
        <v>24570</v>
      </c>
    </row>
    <row r="1220" spans="1:13" x14ac:dyDescent="0.35">
      <c r="A1220" s="107">
        <v>1</v>
      </c>
      <c r="B1220" s="243" t="s">
        <v>4000</v>
      </c>
      <c r="C1220" s="244" t="s">
        <v>102</v>
      </c>
      <c r="D1220" s="244" t="s">
        <v>116</v>
      </c>
      <c r="E1220" s="154" t="s">
        <v>1250</v>
      </c>
      <c r="F1220" s="154" t="s">
        <v>1245</v>
      </c>
      <c r="G1220" s="154" t="s">
        <v>4001</v>
      </c>
      <c r="H1220" s="243">
        <v>5</v>
      </c>
      <c r="I1220" s="229">
        <v>45664.760196759256</v>
      </c>
      <c r="J1220" s="107">
        <v>12</v>
      </c>
      <c r="K1220" s="159">
        <v>250000</v>
      </c>
      <c r="L1220" s="107">
        <f>J1220+1</f>
        <v>13</v>
      </c>
      <c r="M1220" s="36">
        <f>K1220*(L1220/100)</f>
        <v>32500</v>
      </c>
    </row>
    <row r="1221" spans="1:13" x14ac:dyDescent="0.35">
      <c r="A1221" s="107">
        <v>1</v>
      </c>
      <c r="B1221" s="237" t="s">
        <v>1414</v>
      </c>
      <c r="C1221" s="141" t="s">
        <v>102</v>
      </c>
      <c r="D1221" s="141" t="s">
        <v>15</v>
      </c>
      <c r="E1221" s="139" t="s">
        <v>1244</v>
      </c>
      <c r="F1221" s="144" t="s">
        <v>1245</v>
      </c>
      <c r="G1221" s="139" t="s">
        <v>1415</v>
      </c>
      <c r="H1221" s="237">
        <v>2</v>
      </c>
      <c r="I1221" s="229">
        <v>45244</v>
      </c>
      <c r="J1221" s="107">
        <v>12</v>
      </c>
      <c r="K1221" s="238">
        <v>210000</v>
      </c>
      <c r="L1221" s="107">
        <f>J1221+1</f>
        <v>13</v>
      </c>
      <c r="M1221" s="36">
        <f>K1221*(L1221/100)</f>
        <v>27300</v>
      </c>
    </row>
    <row r="1222" spans="1:13" x14ac:dyDescent="0.35">
      <c r="A1222" s="107">
        <v>1</v>
      </c>
      <c r="B1222" s="107">
        <v>880000220</v>
      </c>
      <c r="C1222" s="98" t="s">
        <v>102</v>
      </c>
      <c r="D1222" s="98" t="s">
        <v>15</v>
      </c>
      <c r="E1222" t="s">
        <v>16</v>
      </c>
      <c r="G1222" t="s">
        <v>755</v>
      </c>
      <c r="H1222" s="107">
        <v>1</v>
      </c>
      <c r="I1222" s="229">
        <v>45022</v>
      </c>
      <c r="J1222" s="107">
        <v>12</v>
      </c>
      <c r="K1222" s="159">
        <v>210000</v>
      </c>
      <c r="L1222" s="107">
        <f>J1222+1</f>
        <v>13</v>
      </c>
      <c r="M1222" s="36">
        <f>K1222*(L1222/100)</f>
        <v>27300</v>
      </c>
    </row>
    <row r="1223" spans="1:13" x14ac:dyDescent="0.35">
      <c r="A1223" s="107">
        <v>1</v>
      </c>
      <c r="B1223" s="237">
        <v>880000558</v>
      </c>
      <c r="C1223" s="141" t="s">
        <v>102</v>
      </c>
      <c r="D1223" s="141" t="s">
        <v>15</v>
      </c>
      <c r="E1223" s="139" t="s">
        <v>1244</v>
      </c>
      <c r="F1223" s="139" t="s">
        <v>1248</v>
      </c>
      <c r="G1223" s="139" t="s">
        <v>1282</v>
      </c>
      <c r="H1223" s="237">
        <v>2</v>
      </c>
      <c r="I1223" s="229">
        <v>45230.636863425898</v>
      </c>
      <c r="J1223" s="107">
        <v>12</v>
      </c>
      <c r="K1223" s="238">
        <v>210000</v>
      </c>
      <c r="L1223" s="107">
        <f>J1223+1</f>
        <v>13</v>
      </c>
      <c r="M1223" s="36">
        <f>K1223*(L1223/100)</f>
        <v>27300</v>
      </c>
    </row>
    <row r="1224" spans="1:13" x14ac:dyDescent="0.35">
      <c r="A1224" s="107">
        <v>1</v>
      </c>
      <c r="B1224" s="107">
        <v>880001072</v>
      </c>
      <c r="C1224" s="98" t="s">
        <v>102</v>
      </c>
      <c r="D1224" s="98" t="s">
        <v>15</v>
      </c>
      <c r="E1224" t="s">
        <v>1244</v>
      </c>
      <c r="F1224" t="s">
        <v>1248</v>
      </c>
      <c r="G1224" t="s">
        <v>2716</v>
      </c>
      <c r="H1224" s="107">
        <v>3</v>
      </c>
      <c r="I1224" s="229">
        <v>45502</v>
      </c>
      <c r="J1224" s="107">
        <v>12</v>
      </c>
      <c r="K1224" s="159">
        <v>189000</v>
      </c>
      <c r="L1224" s="107">
        <f>J1224+1</f>
        <v>13</v>
      </c>
      <c r="M1224" s="36">
        <f>K1224*(L1224/100)</f>
        <v>24570</v>
      </c>
    </row>
    <row r="1225" spans="1:13" x14ac:dyDescent="0.35">
      <c r="A1225" s="107">
        <v>1</v>
      </c>
      <c r="B1225" s="107" t="s">
        <v>200</v>
      </c>
      <c r="C1225" s="98" t="s">
        <v>102</v>
      </c>
      <c r="D1225" s="98" t="s">
        <v>15</v>
      </c>
      <c r="E1225" t="s">
        <v>16</v>
      </c>
      <c r="F1225" t="s">
        <v>1248</v>
      </c>
      <c r="G1225" t="s">
        <v>202</v>
      </c>
      <c r="H1225" s="129">
        <v>1</v>
      </c>
      <c r="I1225" s="229">
        <v>44872</v>
      </c>
      <c r="J1225" s="107">
        <v>12</v>
      </c>
      <c r="K1225" s="112">
        <v>157500</v>
      </c>
      <c r="L1225" s="107">
        <f>J1225+1</f>
        <v>13</v>
      </c>
      <c r="M1225" s="36">
        <f>K1225*(L1225/100)</f>
        <v>20475</v>
      </c>
    </row>
    <row r="1226" spans="1:13" x14ac:dyDescent="0.35">
      <c r="A1226" s="107">
        <v>1</v>
      </c>
      <c r="B1226" s="107" t="s">
        <v>1746</v>
      </c>
      <c r="C1226" s="98" t="s">
        <v>102</v>
      </c>
      <c r="D1226" s="98" t="s">
        <v>381</v>
      </c>
      <c r="E1226" t="s">
        <v>1244</v>
      </c>
      <c r="F1226" t="s">
        <v>1248</v>
      </c>
      <c r="G1226" t="s">
        <v>1747</v>
      </c>
      <c r="H1226" s="107">
        <v>1</v>
      </c>
      <c r="I1226" s="229">
        <v>45351.492604166669</v>
      </c>
      <c r="J1226" s="107">
        <v>4</v>
      </c>
      <c r="K1226" s="159">
        <v>105000</v>
      </c>
      <c r="L1226" s="107">
        <f>J1226+1</f>
        <v>5</v>
      </c>
      <c r="M1226" s="36">
        <f>K1226*(L1226/100)</f>
        <v>5250</v>
      </c>
    </row>
    <row r="1227" spans="1:13" x14ac:dyDescent="0.35">
      <c r="A1227" s="107">
        <v>1</v>
      </c>
      <c r="B1227" s="243" t="s">
        <v>4817</v>
      </c>
      <c r="C1227" s="244" t="s">
        <v>102</v>
      </c>
      <c r="D1227" s="244" t="s">
        <v>188</v>
      </c>
      <c r="E1227" s="154" t="s">
        <v>1244</v>
      </c>
      <c r="F1227" s="154" t="s">
        <v>1248</v>
      </c>
      <c r="G1227" s="154" t="s">
        <v>4818</v>
      </c>
      <c r="H1227" s="243">
        <v>2</v>
      </c>
      <c r="I1227" s="229">
        <v>45777.659861111111</v>
      </c>
      <c r="J1227" s="107">
        <v>12</v>
      </c>
      <c r="K1227" s="159">
        <v>120000</v>
      </c>
      <c r="L1227" s="107">
        <f>J1227+1</f>
        <v>13</v>
      </c>
      <c r="M1227" s="36">
        <f>K1227*(L1227/100)</f>
        <v>15600</v>
      </c>
    </row>
    <row r="1228" spans="1:13" x14ac:dyDescent="0.35">
      <c r="A1228" s="107">
        <v>1</v>
      </c>
      <c r="B1228" s="243" t="s">
        <v>3351</v>
      </c>
      <c r="C1228" s="244" t="s">
        <v>102</v>
      </c>
      <c r="D1228" s="244" t="s">
        <v>15</v>
      </c>
      <c r="E1228" s="154" t="s">
        <v>1244</v>
      </c>
      <c r="F1228" s="154" t="s">
        <v>1248</v>
      </c>
      <c r="G1228" s="154" t="s">
        <v>3352</v>
      </c>
      <c r="H1228" s="243">
        <v>1</v>
      </c>
      <c r="I1228" s="229">
        <v>45591.461435185185</v>
      </c>
      <c r="J1228" s="107">
        <v>12</v>
      </c>
      <c r="K1228" s="159">
        <v>105000</v>
      </c>
      <c r="L1228" s="107">
        <f>J1228+1</f>
        <v>13</v>
      </c>
      <c r="M1228" s="36">
        <f>K1228*(L1228/100)</f>
        <v>13650</v>
      </c>
    </row>
    <row r="1229" spans="1:13" x14ac:dyDescent="0.35">
      <c r="A1229" s="107">
        <v>1</v>
      </c>
      <c r="B1229" s="243" t="s">
        <v>3271</v>
      </c>
      <c r="C1229" s="244" t="s">
        <v>102</v>
      </c>
      <c r="D1229" s="244" t="s">
        <v>15</v>
      </c>
      <c r="E1229" s="154" t="s">
        <v>1244</v>
      </c>
      <c r="F1229" s="154" t="s">
        <v>1248</v>
      </c>
      <c r="G1229" s="154" t="s">
        <v>3272</v>
      </c>
      <c r="H1229" s="243">
        <v>5</v>
      </c>
      <c r="I1229" s="229">
        <v>45583.731550925928</v>
      </c>
      <c r="J1229" s="107">
        <v>12</v>
      </c>
      <c r="K1229" s="159">
        <v>147000</v>
      </c>
      <c r="L1229" s="107">
        <f>J1229+1</f>
        <v>13</v>
      </c>
      <c r="M1229" s="36">
        <f>K1229*(L1229/100)</f>
        <v>19110</v>
      </c>
    </row>
    <row r="1230" spans="1:13" x14ac:dyDescent="0.35">
      <c r="A1230" s="107">
        <v>1</v>
      </c>
      <c r="B1230" s="107">
        <v>880000414</v>
      </c>
      <c r="C1230" s="98" t="s">
        <v>102</v>
      </c>
      <c r="D1230" s="98" t="s">
        <v>381</v>
      </c>
      <c r="E1230" t="s">
        <v>16</v>
      </c>
      <c r="G1230" t="s">
        <v>1053</v>
      </c>
      <c r="H1230" s="107">
        <v>2</v>
      </c>
      <c r="I1230" s="229">
        <v>45132</v>
      </c>
      <c r="J1230" s="107">
        <v>8</v>
      </c>
      <c r="K1230" s="159">
        <v>105000</v>
      </c>
      <c r="L1230" s="107">
        <f>J1230+1</f>
        <v>9</v>
      </c>
      <c r="M1230" s="36">
        <f>K1230*(L1230/100)</f>
        <v>9450</v>
      </c>
    </row>
    <row r="1231" spans="1:13" x14ac:dyDescent="0.35">
      <c r="A1231" s="107">
        <v>1</v>
      </c>
      <c r="B1231" s="107">
        <v>880000202</v>
      </c>
      <c r="C1231" s="98" t="s">
        <v>102</v>
      </c>
      <c r="D1231" s="98" t="s">
        <v>15</v>
      </c>
      <c r="E1231" t="s">
        <v>16</v>
      </c>
      <c r="G1231" t="s">
        <v>702</v>
      </c>
      <c r="H1231" s="132">
        <v>1</v>
      </c>
      <c r="I1231" s="229">
        <v>45014.61928240741</v>
      </c>
      <c r="J1231" s="107">
        <v>8</v>
      </c>
      <c r="K1231" s="159">
        <v>105000</v>
      </c>
      <c r="L1231" s="107">
        <f>J1231+1</f>
        <v>9</v>
      </c>
      <c r="M1231" s="36">
        <f>K1231*(L1231/100)</f>
        <v>9450</v>
      </c>
    </row>
    <row r="1232" spans="1:13" x14ac:dyDescent="0.35">
      <c r="A1232" s="107">
        <v>1</v>
      </c>
      <c r="B1232" s="237" t="s">
        <v>1569</v>
      </c>
      <c r="C1232" s="141" t="s">
        <v>102</v>
      </c>
      <c r="D1232" s="141" t="s">
        <v>188</v>
      </c>
      <c r="E1232" s="139" t="s">
        <v>1244</v>
      </c>
      <c r="F1232" s="139" t="s">
        <v>1248</v>
      </c>
      <c r="G1232" s="139" t="s">
        <v>1570</v>
      </c>
      <c r="H1232" s="237">
        <v>3</v>
      </c>
      <c r="I1232" s="229">
        <v>45282</v>
      </c>
      <c r="J1232" s="107">
        <v>8</v>
      </c>
      <c r="K1232" s="238">
        <v>105000</v>
      </c>
      <c r="L1232" s="107">
        <f>J1232+1</f>
        <v>9</v>
      </c>
      <c r="M1232" s="36">
        <f>K1232*(L1232/100)</f>
        <v>9450</v>
      </c>
    </row>
    <row r="1233" spans="1:13" x14ac:dyDescent="0.35">
      <c r="A1233" s="107">
        <v>1</v>
      </c>
      <c r="B1233" s="107" t="s">
        <v>2196</v>
      </c>
      <c r="C1233" s="98" t="s">
        <v>102</v>
      </c>
      <c r="D1233" s="98" t="s">
        <v>188</v>
      </c>
      <c r="E1233" t="s">
        <v>1244</v>
      </c>
      <c r="F1233" t="s">
        <v>1248</v>
      </c>
      <c r="G1233" t="s">
        <v>1570</v>
      </c>
      <c r="H1233" s="107">
        <v>4</v>
      </c>
      <c r="I1233" s="229">
        <v>45415.607627314814</v>
      </c>
      <c r="J1233" s="107">
        <v>12</v>
      </c>
      <c r="K1233" s="159">
        <v>147000</v>
      </c>
      <c r="L1233" s="107">
        <f>J1233+1</f>
        <v>13</v>
      </c>
      <c r="M1233" s="36">
        <f>K1233*(L1233/100)</f>
        <v>19110</v>
      </c>
    </row>
    <row r="1234" spans="1:13" x14ac:dyDescent="0.35">
      <c r="A1234" s="107">
        <v>1</v>
      </c>
      <c r="B1234" s="243" t="s">
        <v>4821</v>
      </c>
      <c r="C1234" s="244" t="s">
        <v>102</v>
      </c>
      <c r="D1234" s="244" t="s">
        <v>15</v>
      </c>
      <c r="E1234" s="154" t="s">
        <v>1244</v>
      </c>
      <c r="F1234" s="154" t="s">
        <v>1248</v>
      </c>
      <c r="G1234" s="154" t="s">
        <v>4822</v>
      </c>
      <c r="H1234" s="243">
        <v>6</v>
      </c>
      <c r="I1234" s="229">
        <v>45771.551655092589</v>
      </c>
      <c r="J1234" s="107">
        <v>12</v>
      </c>
      <c r="K1234" s="159">
        <v>140000</v>
      </c>
      <c r="L1234" s="107">
        <f>J1234+1</f>
        <v>13</v>
      </c>
      <c r="M1234" s="36">
        <f>K1234*(L1234/100)</f>
        <v>18200</v>
      </c>
    </row>
    <row r="1235" spans="1:13" x14ac:dyDescent="0.35">
      <c r="A1235" s="107">
        <v>1</v>
      </c>
      <c r="B1235" s="243" t="s">
        <v>3747</v>
      </c>
      <c r="C1235" s="244" t="s">
        <v>102</v>
      </c>
      <c r="D1235" s="244" t="s">
        <v>188</v>
      </c>
      <c r="E1235" s="154" t="s">
        <v>1244</v>
      </c>
      <c r="F1235" s="154" t="s">
        <v>1245</v>
      </c>
      <c r="G1235" s="154" t="s">
        <v>3748</v>
      </c>
      <c r="H1235" s="243">
        <v>2</v>
      </c>
      <c r="I1235" s="229">
        <v>45618.602430555555</v>
      </c>
      <c r="J1235" s="107">
        <v>9</v>
      </c>
      <c r="K1235" s="159">
        <v>63000</v>
      </c>
      <c r="L1235" s="107">
        <f>J1235+1</f>
        <v>10</v>
      </c>
      <c r="M1235" s="36">
        <f>K1235*(L1235/100)</f>
        <v>6300</v>
      </c>
    </row>
    <row r="1236" spans="1:13" x14ac:dyDescent="0.35">
      <c r="A1236" s="107">
        <v>1</v>
      </c>
      <c r="B1236" s="107" t="s">
        <v>5435</v>
      </c>
      <c r="C1236" t="s">
        <v>102</v>
      </c>
      <c r="D1236" t="s">
        <v>381</v>
      </c>
      <c r="E1236" t="s">
        <v>1244</v>
      </c>
      <c r="F1236" t="s">
        <v>1245</v>
      </c>
      <c r="G1236" t="s">
        <v>3748</v>
      </c>
      <c r="H1236" s="107">
        <v>3</v>
      </c>
      <c r="I1236" s="231">
        <v>45838.903287037036</v>
      </c>
      <c r="J1236" s="107">
        <v>12</v>
      </c>
      <c r="K1236" s="120">
        <v>85000</v>
      </c>
      <c r="L1236" s="107">
        <f>J1236+1</f>
        <v>13</v>
      </c>
      <c r="M1236" s="36">
        <f>K1236*(L1236/100)</f>
        <v>11050</v>
      </c>
    </row>
    <row r="1237" spans="1:13" x14ac:dyDescent="0.35">
      <c r="A1237" s="107">
        <v>1</v>
      </c>
      <c r="B1237" s="243" t="s">
        <v>2915</v>
      </c>
      <c r="C1237" s="154" t="s">
        <v>102</v>
      </c>
      <c r="D1237" s="244" t="s">
        <v>582</v>
      </c>
      <c r="E1237" s="154" t="s">
        <v>1244</v>
      </c>
      <c r="F1237" s="154" t="s">
        <v>1245</v>
      </c>
      <c r="G1237" s="154" t="s">
        <v>2916</v>
      </c>
      <c r="H1237" s="243">
        <v>1</v>
      </c>
      <c r="I1237" s="229">
        <v>45519.704722222225</v>
      </c>
      <c r="J1237" s="107">
        <v>8</v>
      </c>
      <c r="K1237" s="162">
        <v>52500</v>
      </c>
      <c r="L1237" s="107">
        <f>J1237+1</f>
        <v>9</v>
      </c>
      <c r="M1237" s="36">
        <f>K1237*(L1237/100)</f>
        <v>4725</v>
      </c>
    </row>
    <row r="1238" spans="1:13" x14ac:dyDescent="0.35">
      <c r="A1238" s="107">
        <v>1</v>
      </c>
      <c r="B1238" s="243" t="s">
        <v>4834</v>
      </c>
      <c r="C1238" s="244" t="s">
        <v>102</v>
      </c>
      <c r="D1238" s="244" t="s">
        <v>169</v>
      </c>
      <c r="E1238" s="154" t="s">
        <v>1250</v>
      </c>
      <c r="F1238" s="154" t="s">
        <v>1245</v>
      </c>
      <c r="G1238" s="154" t="s">
        <v>4835</v>
      </c>
      <c r="H1238" s="243">
        <v>3</v>
      </c>
      <c r="I1238" s="229">
        <v>45755.606828703705</v>
      </c>
      <c r="J1238" s="107">
        <v>12</v>
      </c>
      <c r="K1238" s="159">
        <v>80000</v>
      </c>
      <c r="L1238" s="107">
        <f>J1238+1</f>
        <v>13</v>
      </c>
      <c r="M1238" s="36">
        <f>K1238*(L1238/100)</f>
        <v>10400</v>
      </c>
    </row>
    <row r="1239" spans="1:13" x14ac:dyDescent="0.35">
      <c r="A1239" s="107">
        <v>1</v>
      </c>
      <c r="B1239" s="243" t="s">
        <v>3168</v>
      </c>
      <c r="C1239" s="244" t="s">
        <v>102</v>
      </c>
      <c r="D1239" s="244" t="s">
        <v>188</v>
      </c>
      <c r="E1239" s="154" t="s">
        <v>1244</v>
      </c>
      <c r="F1239" s="154" t="s">
        <v>1245</v>
      </c>
      <c r="G1239" s="154" t="s">
        <v>3169</v>
      </c>
      <c r="H1239" s="243">
        <v>2</v>
      </c>
      <c r="I1239" s="229">
        <v>45568.614016203705</v>
      </c>
      <c r="J1239" s="107">
        <v>12</v>
      </c>
      <c r="K1239" s="159">
        <v>84000</v>
      </c>
      <c r="L1239" s="107">
        <f>J1239+1</f>
        <v>13</v>
      </c>
      <c r="M1239" s="36">
        <f>K1239*(L1239/100)</f>
        <v>10920</v>
      </c>
    </row>
    <row r="1240" spans="1:13" x14ac:dyDescent="0.35">
      <c r="A1240" s="107">
        <v>1</v>
      </c>
      <c r="B1240" s="107" t="s">
        <v>2095</v>
      </c>
      <c r="C1240" s="98" t="s">
        <v>102</v>
      </c>
      <c r="D1240" s="98" t="s">
        <v>15</v>
      </c>
      <c r="E1240" t="s">
        <v>1244</v>
      </c>
      <c r="F1240" t="s">
        <v>1245</v>
      </c>
      <c r="G1240" t="s">
        <v>2096</v>
      </c>
      <c r="H1240" s="107">
        <v>1</v>
      </c>
      <c r="I1240" s="229">
        <v>45381.576365740744</v>
      </c>
      <c r="J1240" s="107">
        <v>12</v>
      </c>
      <c r="K1240" s="159">
        <v>84000</v>
      </c>
      <c r="L1240" s="107">
        <f>J1240+1</f>
        <v>13</v>
      </c>
      <c r="M1240" s="36">
        <f>K1240*(L1240/100)</f>
        <v>10920</v>
      </c>
    </row>
    <row r="1241" spans="1:13" x14ac:dyDescent="0.35">
      <c r="A1241" s="107">
        <v>1</v>
      </c>
      <c r="B1241" s="107" t="s">
        <v>2555</v>
      </c>
      <c r="C1241" s="98" t="s">
        <v>102</v>
      </c>
      <c r="D1241" s="98" t="s">
        <v>15</v>
      </c>
      <c r="E1241" t="s">
        <v>1244</v>
      </c>
      <c r="F1241" t="s">
        <v>1248</v>
      </c>
      <c r="G1241" t="s">
        <v>2556</v>
      </c>
      <c r="H1241" s="107">
        <v>1</v>
      </c>
      <c r="I1241" s="229">
        <v>45470.626446759263</v>
      </c>
      <c r="J1241" s="107">
        <v>12</v>
      </c>
      <c r="K1241" s="159">
        <v>105000</v>
      </c>
      <c r="L1241" s="107">
        <f>J1241+1</f>
        <v>13</v>
      </c>
      <c r="M1241" s="36">
        <f>K1241*(L1241/100)</f>
        <v>13650</v>
      </c>
    </row>
    <row r="1242" spans="1:13" x14ac:dyDescent="0.35">
      <c r="A1242" s="107">
        <v>1</v>
      </c>
      <c r="B1242" s="243" t="s">
        <v>4848</v>
      </c>
      <c r="C1242" s="244" t="s">
        <v>102</v>
      </c>
      <c r="D1242" s="244" t="s">
        <v>15</v>
      </c>
      <c r="E1242" s="154" t="s">
        <v>1244</v>
      </c>
      <c r="F1242" s="154" t="s">
        <v>1245</v>
      </c>
      <c r="G1242" s="154" t="s">
        <v>4849</v>
      </c>
      <c r="H1242" s="243">
        <v>1</v>
      </c>
      <c r="I1242" s="229">
        <v>45772.743449074071</v>
      </c>
      <c r="J1242" s="107">
        <v>12</v>
      </c>
      <c r="K1242" s="159">
        <v>150000</v>
      </c>
      <c r="L1242" s="107">
        <f>J1242+1</f>
        <v>13</v>
      </c>
      <c r="M1242" s="36">
        <f>K1242*(L1242/100)</f>
        <v>19500</v>
      </c>
    </row>
    <row r="1243" spans="1:13" x14ac:dyDescent="0.35">
      <c r="A1243" s="107">
        <v>1</v>
      </c>
      <c r="B1243" s="237" t="s">
        <v>1379</v>
      </c>
      <c r="C1243" s="141" t="s">
        <v>102</v>
      </c>
      <c r="D1243" s="141" t="s">
        <v>15</v>
      </c>
      <c r="E1243" s="139" t="s">
        <v>1244</v>
      </c>
      <c r="F1243" s="144" t="s">
        <v>1248</v>
      </c>
      <c r="G1243" s="139" t="s">
        <v>1380</v>
      </c>
      <c r="H1243" s="237">
        <v>1</v>
      </c>
      <c r="I1243" s="229">
        <v>45239.424039351798</v>
      </c>
      <c r="J1243" s="107">
        <v>6</v>
      </c>
      <c r="K1243" s="238">
        <v>105000</v>
      </c>
      <c r="L1243" s="107">
        <f>J1243+1</f>
        <v>7</v>
      </c>
      <c r="M1243" s="36">
        <f>K1243*(L1243/100)</f>
        <v>7350.0000000000009</v>
      </c>
    </row>
    <row r="1244" spans="1:13" x14ac:dyDescent="0.35">
      <c r="A1244" s="107">
        <v>1</v>
      </c>
      <c r="B1244" s="237" t="s">
        <v>1712</v>
      </c>
      <c r="C1244" s="141" t="s">
        <v>102</v>
      </c>
      <c r="D1244" s="141" t="s">
        <v>52</v>
      </c>
      <c r="E1244" s="139" t="s">
        <v>1250</v>
      </c>
      <c r="F1244" s="139" t="s">
        <v>1248</v>
      </c>
      <c r="G1244" s="139" t="s">
        <v>1713</v>
      </c>
      <c r="H1244" s="237">
        <v>2</v>
      </c>
      <c r="I1244" s="229">
        <v>45322.428043981497</v>
      </c>
      <c r="J1244" s="107">
        <v>10</v>
      </c>
      <c r="K1244" s="238">
        <v>157500</v>
      </c>
      <c r="L1244" s="107">
        <f>J1244+1</f>
        <v>11</v>
      </c>
      <c r="M1244" s="36">
        <f>K1244*(L1244/100)</f>
        <v>17325</v>
      </c>
    </row>
    <row r="1245" spans="1:13" x14ac:dyDescent="0.35">
      <c r="A1245" s="107">
        <v>1</v>
      </c>
      <c r="B1245" s="107" t="s">
        <v>2353</v>
      </c>
      <c r="C1245" s="98" t="s">
        <v>102</v>
      </c>
      <c r="D1245" s="98" t="s">
        <v>381</v>
      </c>
      <c r="E1245" t="s">
        <v>1244</v>
      </c>
      <c r="F1245" t="s">
        <v>1248</v>
      </c>
      <c r="G1245" t="s">
        <v>2354</v>
      </c>
      <c r="H1245" s="107">
        <v>3</v>
      </c>
      <c r="I1245" s="229">
        <v>45448.571481481478</v>
      </c>
      <c r="J1245" s="107">
        <v>10</v>
      </c>
      <c r="K1245" s="159">
        <v>157500</v>
      </c>
      <c r="L1245" s="107">
        <f>J1245+1</f>
        <v>11</v>
      </c>
      <c r="M1245" s="36">
        <f>K1245*(L1245/100)</f>
        <v>17325</v>
      </c>
    </row>
    <row r="1246" spans="1:13" x14ac:dyDescent="0.35">
      <c r="A1246" s="107">
        <v>1</v>
      </c>
      <c r="B1246" s="243" t="s">
        <v>3296</v>
      </c>
      <c r="C1246" s="244" t="s">
        <v>102</v>
      </c>
      <c r="D1246" s="244" t="s">
        <v>15</v>
      </c>
      <c r="E1246" s="154" t="s">
        <v>1244</v>
      </c>
      <c r="F1246" s="154" t="s">
        <v>1248</v>
      </c>
      <c r="G1246" s="154" t="s">
        <v>3297</v>
      </c>
      <c r="H1246" s="243">
        <v>4</v>
      </c>
      <c r="I1246" s="229">
        <v>45587.681574074071</v>
      </c>
      <c r="J1246" s="107">
        <v>10</v>
      </c>
      <c r="K1246" s="159">
        <v>157500</v>
      </c>
      <c r="L1246" s="107">
        <f>J1246+1</f>
        <v>11</v>
      </c>
      <c r="M1246" s="36">
        <f>K1246*(L1246/100)</f>
        <v>17325</v>
      </c>
    </row>
    <row r="1247" spans="1:13" x14ac:dyDescent="0.35">
      <c r="A1247" s="107">
        <v>1</v>
      </c>
      <c r="B1247" s="107" t="s">
        <v>1855</v>
      </c>
      <c r="C1247" s="98" t="s">
        <v>102</v>
      </c>
      <c r="D1247" s="98" t="s">
        <v>411</v>
      </c>
      <c r="E1247" t="s">
        <v>1244</v>
      </c>
      <c r="F1247" t="s">
        <v>1245</v>
      </c>
      <c r="G1247" t="s">
        <v>1856</v>
      </c>
      <c r="H1247" s="107">
        <v>1</v>
      </c>
      <c r="I1247" s="229">
        <v>45344.683321759258</v>
      </c>
      <c r="J1247" s="107">
        <v>6</v>
      </c>
      <c r="K1247" s="159">
        <v>262500</v>
      </c>
      <c r="L1247" s="107">
        <f>J1247+1</f>
        <v>7</v>
      </c>
      <c r="M1247" s="36">
        <f>K1247*(L1247/100)</f>
        <v>18375</v>
      </c>
    </row>
    <row r="1248" spans="1:13" x14ac:dyDescent="0.35">
      <c r="A1248" s="107">
        <v>1</v>
      </c>
      <c r="B1248" s="107" t="s">
        <v>2271</v>
      </c>
      <c r="C1248" s="98" t="s">
        <v>102</v>
      </c>
      <c r="D1248" s="98" t="s">
        <v>15</v>
      </c>
      <c r="E1248" t="s">
        <v>1244</v>
      </c>
      <c r="F1248" t="s">
        <v>1245</v>
      </c>
      <c r="G1248" t="s">
        <v>2272</v>
      </c>
      <c r="H1248" s="107">
        <v>2</v>
      </c>
      <c r="I1248" s="229">
        <v>45435.58021990741</v>
      </c>
      <c r="J1248" s="107">
        <v>8</v>
      </c>
      <c r="K1248" s="159">
        <v>231000</v>
      </c>
      <c r="L1248" s="107">
        <f>J1248+1</f>
        <v>9</v>
      </c>
      <c r="M1248" s="36">
        <f>K1248*(L1248/100)</f>
        <v>20790</v>
      </c>
    </row>
    <row r="1249" spans="1:13" x14ac:dyDescent="0.35">
      <c r="A1249" s="107">
        <v>1</v>
      </c>
      <c r="B1249" s="243" t="s">
        <v>3143</v>
      </c>
      <c r="C1249" s="244" t="s">
        <v>102</v>
      </c>
      <c r="D1249" s="244" t="s">
        <v>15</v>
      </c>
      <c r="E1249" s="154" t="s">
        <v>1244</v>
      </c>
      <c r="F1249" s="154" t="s">
        <v>1245</v>
      </c>
      <c r="G1249" s="154" t="s">
        <v>2272</v>
      </c>
      <c r="H1249" s="243">
        <v>3</v>
      </c>
      <c r="I1249" s="229">
        <v>45562.706620370373</v>
      </c>
      <c r="J1249" s="107">
        <v>12</v>
      </c>
      <c r="K1249" s="159">
        <v>210000</v>
      </c>
      <c r="L1249" s="107">
        <f>J1249+1</f>
        <v>13</v>
      </c>
      <c r="M1249" s="36">
        <f>K1249*(L1249/100)</f>
        <v>27300</v>
      </c>
    </row>
    <row r="1250" spans="1:13" x14ac:dyDescent="0.35">
      <c r="A1250" s="107">
        <v>1</v>
      </c>
      <c r="B1250" s="107" t="s">
        <v>4509</v>
      </c>
      <c r="C1250" s="98" t="s">
        <v>102</v>
      </c>
      <c r="D1250" s="98" t="s">
        <v>15</v>
      </c>
      <c r="E1250" t="s">
        <v>1244</v>
      </c>
      <c r="F1250" t="s">
        <v>1245</v>
      </c>
      <c r="G1250" t="s">
        <v>2272</v>
      </c>
      <c r="H1250" s="107">
        <v>4</v>
      </c>
      <c r="I1250" s="229">
        <v>45745.600891203707</v>
      </c>
      <c r="J1250" s="107">
        <v>12</v>
      </c>
      <c r="K1250" s="247">
        <v>200000</v>
      </c>
      <c r="L1250" s="107">
        <f>J1250+1</f>
        <v>13</v>
      </c>
      <c r="M1250" s="36">
        <f>K1250*(L1250/100)</f>
        <v>26000</v>
      </c>
    </row>
    <row r="1251" spans="1:13" x14ac:dyDescent="0.35">
      <c r="A1251" s="107">
        <v>1</v>
      </c>
      <c r="B1251" s="131" t="s">
        <v>6129</v>
      </c>
      <c r="C1251" s="131" t="s">
        <v>102</v>
      </c>
      <c r="D1251" s="131" t="s">
        <v>15</v>
      </c>
      <c r="E1251" s="131" t="s">
        <v>5832</v>
      </c>
      <c r="F1251" s="131" t="s">
        <v>1245</v>
      </c>
      <c r="G1251" s="131" t="s">
        <v>2272</v>
      </c>
      <c r="H1251" s="107">
        <v>5</v>
      </c>
      <c r="I1251" s="231">
        <v>45927.690960648149</v>
      </c>
      <c r="J1251" s="107">
        <v>12</v>
      </c>
      <c r="K1251" s="222">
        <v>430000</v>
      </c>
      <c r="L1251" s="107">
        <f>J1251*2+2</f>
        <v>26</v>
      </c>
      <c r="M1251" s="36">
        <f>K1251*(L1251/100)</f>
        <v>111800</v>
      </c>
    </row>
    <row r="1252" spans="1:13" x14ac:dyDescent="0.35">
      <c r="A1252" s="107">
        <v>1</v>
      </c>
      <c r="B1252" s="107" t="s">
        <v>2005</v>
      </c>
      <c r="C1252" s="98" t="s">
        <v>102</v>
      </c>
      <c r="D1252" s="98" t="s">
        <v>381</v>
      </c>
      <c r="E1252" t="s">
        <v>1244</v>
      </c>
      <c r="F1252" t="s">
        <v>1248</v>
      </c>
      <c r="G1252" t="s">
        <v>2006</v>
      </c>
      <c r="H1252" s="107">
        <v>1</v>
      </c>
      <c r="I1252" s="229">
        <v>45370.828483796293</v>
      </c>
      <c r="J1252" s="107">
        <v>6</v>
      </c>
      <c r="K1252" s="159">
        <v>63000</v>
      </c>
      <c r="L1252" s="107">
        <f>J1252+1</f>
        <v>7</v>
      </c>
      <c r="M1252" s="36">
        <f>K1252*(L1252/100)</f>
        <v>4410</v>
      </c>
    </row>
    <row r="1253" spans="1:13" x14ac:dyDescent="0.35">
      <c r="A1253" s="107">
        <v>1</v>
      </c>
      <c r="B1253" s="107">
        <v>880000209</v>
      </c>
      <c r="C1253" s="98" t="s">
        <v>102</v>
      </c>
      <c r="D1253" s="98" t="s">
        <v>15</v>
      </c>
      <c r="E1253" t="s">
        <v>16</v>
      </c>
      <c r="G1253" t="s">
        <v>708</v>
      </c>
      <c r="H1253" s="132">
        <v>1</v>
      </c>
      <c r="I1253" s="229">
        <v>45016.435046296298</v>
      </c>
      <c r="J1253" s="107">
        <v>12</v>
      </c>
      <c r="K1253" s="159">
        <v>105000</v>
      </c>
      <c r="L1253" s="107">
        <f>J1253+1</f>
        <v>13</v>
      </c>
      <c r="M1253" s="36">
        <f>K1253*(L1253/100)</f>
        <v>13650</v>
      </c>
    </row>
    <row r="1254" spans="1:13" x14ac:dyDescent="0.35">
      <c r="A1254" s="107">
        <v>1</v>
      </c>
      <c r="B1254" s="107" t="s">
        <v>2315</v>
      </c>
      <c r="C1254" s="98" t="s">
        <v>102</v>
      </c>
      <c r="D1254" s="98" t="s">
        <v>15</v>
      </c>
      <c r="E1254" t="s">
        <v>1244</v>
      </c>
      <c r="F1254" t="s">
        <v>1248</v>
      </c>
      <c r="G1254" t="s">
        <v>2316</v>
      </c>
      <c r="H1254" s="107">
        <v>3</v>
      </c>
      <c r="I1254" s="229">
        <v>45442.737812500003</v>
      </c>
      <c r="J1254" s="107">
        <v>12</v>
      </c>
      <c r="K1254" s="159">
        <v>84000</v>
      </c>
      <c r="L1254" s="107">
        <f>J1254+1</f>
        <v>13</v>
      </c>
      <c r="M1254" s="36">
        <f>K1254*(L1254/100)</f>
        <v>10920</v>
      </c>
    </row>
    <row r="1255" spans="1:13" x14ac:dyDescent="0.35">
      <c r="A1255" s="107">
        <v>1</v>
      </c>
      <c r="B1255" s="243" t="s">
        <v>3853</v>
      </c>
      <c r="C1255" s="244" t="s">
        <v>102</v>
      </c>
      <c r="D1255" s="244" t="s">
        <v>15</v>
      </c>
      <c r="E1255" s="154" t="s">
        <v>1244</v>
      </c>
      <c r="F1255" s="154" t="s">
        <v>1248</v>
      </c>
      <c r="G1255" s="154" t="s">
        <v>2316</v>
      </c>
      <c r="H1255" s="243">
        <v>4</v>
      </c>
      <c r="I1255" s="229">
        <v>45625.761319444442</v>
      </c>
      <c r="J1255" s="107">
        <v>12</v>
      </c>
      <c r="K1255" s="159">
        <v>84000</v>
      </c>
      <c r="L1255" s="107">
        <f>J1255+1</f>
        <v>13</v>
      </c>
      <c r="M1255" s="36">
        <f>K1255*(L1255/100)</f>
        <v>10920</v>
      </c>
    </row>
    <row r="1256" spans="1:13" x14ac:dyDescent="0.35">
      <c r="A1256" s="107">
        <v>1</v>
      </c>
      <c r="B1256" s="237" t="s">
        <v>1174</v>
      </c>
      <c r="C1256" s="141" t="s">
        <v>102</v>
      </c>
      <c r="D1256" s="141" t="s">
        <v>15</v>
      </c>
      <c r="E1256" s="139" t="s">
        <v>16</v>
      </c>
      <c r="G1256" s="139" t="s">
        <v>1175</v>
      </c>
      <c r="H1256" s="237">
        <v>2</v>
      </c>
      <c r="I1256" s="229">
        <v>45197.3746412037</v>
      </c>
      <c r="J1256" s="107">
        <v>12</v>
      </c>
      <c r="K1256" s="238">
        <v>105000</v>
      </c>
      <c r="L1256" s="107">
        <f>J1256+1</f>
        <v>13</v>
      </c>
      <c r="M1256" s="36">
        <f>K1256*(L1256/100)</f>
        <v>13650</v>
      </c>
    </row>
    <row r="1257" spans="1:13" x14ac:dyDescent="0.35">
      <c r="A1257" s="107">
        <v>1</v>
      </c>
      <c r="B1257" s="107" t="s">
        <v>207</v>
      </c>
      <c r="C1257" s="98" t="s">
        <v>102</v>
      </c>
      <c r="D1257" s="98" t="s">
        <v>15</v>
      </c>
      <c r="E1257" t="s">
        <v>16</v>
      </c>
      <c r="F1257" t="s">
        <v>1248</v>
      </c>
      <c r="G1257" t="s">
        <v>209</v>
      </c>
      <c r="H1257" s="129">
        <v>1</v>
      </c>
      <c r="I1257" s="229">
        <v>44891.497696759259</v>
      </c>
      <c r="J1257" s="107">
        <v>12</v>
      </c>
      <c r="K1257" s="112">
        <v>210000</v>
      </c>
      <c r="L1257" s="107">
        <f>J1257+1</f>
        <v>13</v>
      </c>
      <c r="M1257" s="36">
        <f>K1257*(L1257/100)</f>
        <v>27300</v>
      </c>
    </row>
    <row r="1258" spans="1:13" x14ac:dyDescent="0.35">
      <c r="A1258" s="107">
        <v>1</v>
      </c>
      <c r="B1258" s="237" t="s">
        <v>1368</v>
      </c>
      <c r="C1258" s="141" t="s">
        <v>102</v>
      </c>
      <c r="D1258" s="141" t="s">
        <v>15</v>
      </c>
      <c r="E1258" s="139" t="s">
        <v>1244</v>
      </c>
      <c r="F1258" s="144" t="s">
        <v>1248</v>
      </c>
      <c r="G1258" s="139" t="s">
        <v>1369</v>
      </c>
      <c r="H1258" s="237">
        <v>2</v>
      </c>
      <c r="I1258" s="229">
        <v>45238</v>
      </c>
      <c r="J1258" s="107">
        <v>12</v>
      </c>
      <c r="K1258" s="238">
        <v>210000</v>
      </c>
      <c r="L1258" s="107">
        <f>J1258+1</f>
        <v>13</v>
      </c>
      <c r="M1258" s="36">
        <f>K1258*(L1258/100)</f>
        <v>27300</v>
      </c>
    </row>
    <row r="1259" spans="1:13" x14ac:dyDescent="0.35">
      <c r="A1259" s="107">
        <v>1</v>
      </c>
      <c r="B1259" s="243" t="s">
        <v>3816</v>
      </c>
      <c r="C1259" s="244" t="s">
        <v>102</v>
      </c>
      <c r="D1259" s="244" t="s">
        <v>188</v>
      </c>
      <c r="E1259" s="154" t="s">
        <v>1244</v>
      </c>
      <c r="F1259" s="154" t="s">
        <v>1248</v>
      </c>
      <c r="G1259" s="154" t="s">
        <v>1369</v>
      </c>
      <c r="H1259" s="243">
        <v>3</v>
      </c>
      <c r="I1259" s="229">
        <v>45624.693113425928</v>
      </c>
      <c r="J1259" s="107">
        <v>12</v>
      </c>
      <c r="K1259" s="159">
        <v>210000</v>
      </c>
      <c r="L1259" s="107">
        <f>J1259+1</f>
        <v>13</v>
      </c>
      <c r="M1259" s="36">
        <f>K1259*(L1259/100)</f>
        <v>27300</v>
      </c>
    </row>
    <row r="1260" spans="1:13" x14ac:dyDescent="0.35">
      <c r="A1260" s="107">
        <v>1</v>
      </c>
      <c r="B1260" s="107" t="s">
        <v>2571</v>
      </c>
      <c r="C1260" s="98" t="s">
        <v>102</v>
      </c>
      <c r="D1260" s="98" t="s">
        <v>15</v>
      </c>
      <c r="E1260" t="s">
        <v>1244</v>
      </c>
      <c r="F1260" t="s">
        <v>1245</v>
      </c>
      <c r="G1260" t="s">
        <v>2572</v>
      </c>
      <c r="H1260" s="107">
        <v>1</v>
      </c>
      <c r="I1260" s="229">
        <v>45472.593460648146</v>
      </c>
      <c r="J1260" s="107">
        <v>6</v>
      </c>
      <c r="K1260" s="159">
        <v>42000</v>
      </c>
      <c r="L1260" s="107">
        <f>J1260+1</f>
        <v>7</v>
      </c>
      <c r="M1260" s="36">
        <f>K1260*(L1260/100)</f>
        <v>2940.0000000000005</v>
      </c>
    </row>
    <row r="1261" spans="1:13" x14ac:dyDescent="0.35">
      <c r="A1261" s="107">
        <v>1</v>
      </c>
      <c r="B1261" s="243" t="s">
        <v>3329</v>
      </c>
      <c r="C1261" s="244" t="s">
        <v>102</v>
      </c>
      <c r="D1261" s="244" t="s">
        <v>381</v>
      </c>
      <c r="E1261" s="154" t="s">
        <v>1244</v>
      </c>
      <c r="F1261" s="154" t="s">
        <v>1245</v>
      </c>
      <c r="G1261" s="154" t="s">
        <v>2572</v>
      </c>
      <c r="H1261" s="243">
        <v>2</v>
      </c>
      <c r="I1261" s="229">
        <v>45589.750162037039</v>
      </c>
      <c r="J1261" s="107">
        <v>7</v>
      </c>
      <c r="K1261" s="159">
        <v>57750</v>
      </c>
      <c r="L1261" s="107">
        <f>J1261+1</f>
        <v>8</v>
      </c>
      <c r="M1261" s="36">
        <f>K1261*(L1261/100)</f>
        <v>4620</v>
      </c>
    </row>
    <row r="1262" spans="1:13" x14ac:dyDescent="0.35">
      <c r="A1262" s="107">
        <v>1</v>
      </c>
      <c r="B1262" s="243" t="s">
        <v>4917</v>
      </c>
      <c r="C1262" s="244" t="s">
        <v>102</v>
      </c>
      <c r="D1262" s="244" t="s">
        <v>169</v>
      </c>
      <c r="E1262" s="154" t="s">
        <v>1250</v>
      </c>
      <c r="F1262" s="154" t="s">
        <v>1245</v>
      </c>
      <c r="G1262" s="154" t="s">
        <v>4918</v>
      </c>
      <c r="H1262" s="243">
        <v>3</v>
      </c>
      <c r="I1262" s="229">
        <v>45751.532951388886</v>
      </c>
      <c r="J1262" s="107">
        <v>9</v>
      </c>
      <c r="K1262" s="159">
        <v>55000</v>
      </c>
      <c r="L1262" s="107">
        <f>J1262+1</f>
        <v>10</v>
      </c>
      <c r="M1262" s="36">
        <f>K1262*(L1262/100)</f>
        <v>5500</v>
      </c>
    </row>
    <row r="1263" spans="1:13" x14ac:dyDescent="0.35">
      <c r="A1263" s="107">
        <v>1</v>
      </c>
      <c r="B1263" s="107" t="s">
        <v>5874</v>
      </c>
      <c r="C1263" t="s">
        <v>102</v>
      </c>
      <c r="D1263" t="s">
        <v>169</v>
      </c>
      <c r="E1263" t="s">
        <v>5832</v>
      </c>
      <c r="F1263" t="s">
        <v>1245</v>
      </c>
      <c r="G1263" t="s">
        <v>4918</v>
      </c>
      <c r="H1263" s="107">
        <v>4</v>
      </c>
      <c r="I1263" s="231">
        <v>45876.73741898148</v>
      </c>
      <c r="J1263" s="107">
        <v>9</v>
      </c>
      <c r="K1263" s="120">
        <v>55000</v>
      </c>
      <c r="L1263" s="107">
        <f>J1263*2+2</f>
        <v>20</v>
      </c>
      <c r="M1263" s="36">
        <f>K1263*(L1263/100)</f>
        <v>11000</v>
      </c>
    </row>
    <row r="1264" spans="1:13" x14ac:dyDescent="0.35">
      <c r="A1264" s="107">
        <v>1</v>
      </c>
      <c r="B1264" s="243" t="s">
        <v>3817</v>
      </c>
      <c r="C1264" s="244" t="s">
        <v>102</v>
      </c>
      <c r="D1264" s="244" t="s">
        <v>116</v>
      </c>
      <c r="E1264" s="154" t="s">
        <v>1250</v>
      </c>
      <c r="F1264" s="154" t="s">
        <v>1245</v>
      </c>
      <c r="G1264" s="154" t="s">
        <v>3818</v>
      </c>
      <c r="H1264" s="243">
        <v>2</v>
      </c>
      <c r="I1264" s="229">
        <v>45624.705567129633</v>
      </c>
      <c r="J1264" s="107">
        <v>9</v>
      </c>
      <c r="K1264" s="159">
        <v>57750</v>
      </c>
      <c r="L1264" s="107">
        <f>J1264+1</f>
        <v>10</v>
      </c>
      <c r="M1264" s="36">
        <f>K1264*(L1264/100)</f>
        <v>5775</v>
      </c>
    </row>
    <row r="1265" spans="1:13" x14ac:dyDescent="0.35">
      <c r="A1265" s="107">
        <v>1</v>
      </c>
      <c r="B1265" s="243" t="s">
        <v>2949</v>
      </c>
      <c r="C1265" s="244" t="s">
        <v>102</v>
      </c>
      <c r="D1265" s="244" t="s">
        <v>15</v>
      </c>
      <c r="E1265" s="154" t="s">
        <v>1244</v>
      </c>
      <c r="F1265" s="154" t="s">
        <v>1245</v>
      </c>
      <c r="G1265" s="154" t="s">
        <v>2950</v>
      </c>
      <c r="H1265" s="243">
        <v>1</v>
      </c>
      <c r="I1265" s="229">
        <v>45525.565092592595</v>
      </c>
      <c r="J1265" s="107">
        <v>9</v>
      </c>
      <c r="K1265" s="162">
        <v>52500</v>
      </c>
      <c r="L1265" s="107">
        <f>J1265+1</f>
        <v>10</v>
      </c>
      <c r="M1265" s="36">
        <f>K1265*(L1265/100)</f>
        <v>5250</v>
      </c>
    </row>
    <row r="1266" spans="1:13" x14ac:dyDescent="0.35">
      <c r="A1266" s="107">
        <v>1</v>
      </c>
      <c r="B1266" s="237" t="s">
        <v>1710</v>
      </c>
      <c r="C1266" s="141" t="s">
        <v>102</v>
      </c>
      <c r="D1266" s="141" t="s">
        <v>15</v>
      </c>
      <c r="E1266" s="139" t="s">
        <v>1244</v>
      </c>
      <c r="F1266" s="139" t="s">
        <v>1245</v>
      </c>
      <c r="G1266" s="139" t="s">
        <v>1711</v>
      </c>
      <c r="H1266" s="237">
        <v>2</v>
      </c>
      <c r="I1266" s="229">
        <v>45322.405740740702</v>
      </c>
      <c r="J1266" s="107">
        <v>12</v>
      </c>
      <c r="K1266" s="238">
        <v>315000</v>
      </c>
      <c r="L1266" s="107">
        <f>J1266+1</f>
        <v>13</v>
      </c>
      <c r="M1266" s="36">
        <f>K1266*(L1266/100)</f>
        <v>40950</v>
      </c>
    </row>
    <row r="1267" spans="1:13" x14ac:dyDescent="0.35">
      <c r="A1267" s="107">
        <v>1</v>
      </c>
      <c r="B1267" s="107" t="s">
        <v>5993</v>
      </c>
      <c r="C1267" t="s">
        <v>102</v>
      </c>
      <c r="D1267" t="s">
        <v>15</v>
      </c>
      <c r="E1267" t="s">
        <v>5832</v>
      </c>
      <c r="F1267" t="s">
        <v>1245</v>
      </c>
      <c r="G1267" t="s">
        <v>1711</v>
      </c>
      <c r="H1267" s="107">
        <v>5</v>
      </c>
      <c r="I1267" s="231">
        <v>45891.814143518517</v>
      </c>
      <c r="J1267" s="107">
        <v>12</v>
      </c>
      <c r="K1267" s="120">
        <v>300000</v>
      </c>
      <c r="L1267" s="107">
        <f>J1267*2+2</f>
        <v>26</v>
      </c>
      <c r="M1267" s="36">
        <f>K1267*(L1267/100)</f>
        <v>78000</v>
      </c>
    </row>
    <row r="1268" spans="1:13" x14ac:dyDescent="0.35">
      <c r="A1268" s="107">
        <v>1</v>
      </c>
      <c r="B1268" s="243" t="s">
        <v>3976</v>
      </c>
      <c r="C1268" s="244" t="s">
        <v>102</v>
      </c>
      <c r="D1268" s="244" t="s">
        <v>188</v>
      </c>
      <c r="E1268" s="154" t="s">
        <v>1244</v>
      </c>
      <c r="F1268" s="154" t="s">
        <v>1245</v>
      </c>
      <c r="G1268" s="154" t="s">
        <v>3977</v>
      </c>
      <c r="H1268" s="243">
        <v>4</v>
      </c>
      <c r="I1268" s="229">
        <v>45643.745891203704</v>
      </c>
      <c r="J1268" s="107">
        <v>12</v>
      </c>
      <c r="K1268" s="159">
        <v>315000</v>
      </c>
      <c r="L1268" s="107">
        <f>J1268+1</f>
        <v>13</v>
      </c>
      <c r="M1268" s="36">
        <f>K1268*(L1268/100)</f>
        <v>40950</v>
      </c>
    </row>
    <row r="1269" spans="1:13" x14ac:dyDescent="0.35">
      <c r="A1269" s="107">
        <v>1</v>
      </c>
      <c r="B1269" s="107">
        <v>880000998</v>
      </c>
      <c r="C1269" s="98" t="s">
        <v>102</v>
      </c>
      <c r="D1269" s="98" t="s">
        <v>15</v>
      </c>
      <c r="E1269" t="s">
        <v>1244</v>
      </c>
      <c r="F1269" t="s">
        <v>1245</v>
      </c>
      <c r="G1269" t="s">
        <v>2586</v>
      </c>
      <c r="H1269" s="107">
        <v>3</v>
      </c>
      <c r="I1269" s="229">
        <v>45476</v>
      </c>
      <c r="J1269" s="107">
        <v>12</v>
      </c>
      <c r="K1269" s="159">
        <v>315000</v>
      </c>
      <c r="L1269" s="107">
        <f>J1269+1</f>
        <v>13</v>
      </c>
      <c r="M1269" s="36">
        <f>K1269*(L1269/100)</f>
        <v>40950</v>
      </c>
    </row>
    <row r="1270" spans="1:13" x14ac:dyDescent="0.35">
      <c r="A1270" s="107">
        <v>1</v>
      </c>
      <c r="B1270" s="237" t="s">
        <v>1384</v>
      </c>
      <c r="C1270" s="141" t="s">
        <v>102</v>
      </c>
      <c r="D1270" s="141" t="s">
        <v>15</v>
      </c>
      <c r="E1270" s="139" t="s">
        <v>1244</v>
      </c>
      <c r="F1270" s="144" t="s">
        <v>1245</v>
      </c>
      <c r="G1270" s="139" t="s">
        <v>1385</v>
      </c>
      <c r="H1270" s="237">
        <v>1</v>
      </c>
      <c r="I1270" s="229">
        <v>45239.565219907403</v>
      </c>
      <c r="J1270" s="107">
        <v>12</v>
      </c>
      <c r="K1270" s="238">
        <v>105000</v>
      </c>
      <c r="L1270" s="107">
        <f>J1270+1</f>
        <v>13</v>
      </c>
      <c r="M1270" s="36">
        <f>K1270*(L1270/100)</f>
        <v>13650</v>
      </c>
    </row>
    <row r="1271" spans="1:13" x14ac:dyDescent="0.35">
      <c r="A1271" s="107">
        <v>1</v>
      </c>
      <c r="B1271" s="107" t="s">
        <v>2533</v>
      </c>
      <c r="C1271" s="98" t="s">
        <v>102</v>
      </c>
      <c r="D1271" s="98" t="s">
        <v>15</v>
      </c>
      <c r="E1271" t="s">
        <v>1244</v>
      </c>
      <c r="F1271" t="s">
        <v>1245</v>
      </c>
      <c r="G1271" t="s">
        <v>2534</v>
      </c>
      <c r="H1271" s="107">
        <v>2</v>
      </c>
      <c r="I1271" s="229">
        <v>45468.629884259259</v>
      </c>
      <c r="J1271" s="107">
        <v>12</v>
      </c>
      <c r="K1271" s="159">
        <v>105000</v>
      </c>
      <c r="L1271" s="107">
        <f>J1271+1</f>
        <v>13</v>
      </c>
      <c r="M1271" s="36">
        <f>K1271*(L1271/100)</f>
        <v>13650</v>
      </c>
    </row>
    <row r="1272" spans="1:13" x14ac:dyDescent="0.35">
      <c r="A1272" s="107">
        <v>1</v>
      </c>
      <c r="B1272" s="243" t="s">
        <v>4321</v>
      </c>
      <c r="C1272" s="244" t="s">
        <v>102</v>
      </c>
      <c r="D1272" s="244" t="s">
        <v>188</v>
      </c>
      <c r="E1272" s="154" t="s">
        <v>1244</v>
      </c>
      <c r="F1272" s="154" t="s">
        <v>1245</v>
      </c>
      <c r="G1272" s="154" t="s">
        <v>2534</v>
      </c>
      <c r="H1272" s="243">
        <v>3</v>
      </c>
      <c r="I1272" s="229">
        <v>45713.667361111111</v>
      </c>
      <c r="J1272" s="107">
        <v>12</v>
      </c>
      <c r="K1272" s="159">
        <v>100000</v>
      </c>
      <c r="L1272" s="107">
        <f>J1272+1</f>
        <v>13</v>
      </c>
      <c r="M1272" s="36">
        <f>K1272*(L1272/100)</f>
        <v>13000</v>
      </c>
    </row>
    <row r="1273" spans="1:13" x14ac:dyDescent="0.35">
      <c r="A1273" s="107">
        <v>1</v>
      </c>
      <c r="B1273" s="107" t="s">
        <v>5939</v>
      </c>
      <c r="C1273" t="s">
        <v>102</v>
      </c>
      <c r="D1273" t="s">
        <v>188</v>
      </c>
      <c r="E1273" t="s">
        <v>5832</v>
      </c>
      <c r="F1273" t="s">
        <v>1245</v>
      </c>
      <c r="G1273" t="s">
        <v>5940</v>
      </c>
      <c r="H1273" s="107">
        <v>4</v>
      </c>
      <c r="I1273" s="231">
        <v>45881.69290509259</v>
      </c>
      <c r="J1273" s="107">
        <v>12</v>
      </c>
      <c r="K1273" s="120">
        <v>100000</v>
      </c>
      <c r="L1273" s="107">
        <f>J1273*2+2</f>
        <v>26</v>
      </c>
      <c r="M1273" s="36">
        <f>K1273*(L1273/100)</f>
        <v>26000</v>
      </c>
    </row>
    <row r="1274" spans="1:13" x14ac:dyDescent="0.35">
      <c r="A1274" s="107">
        <v>1</v>
      </c>
      <c r="B1274" s="107" t="s">
        <v>1972</v>
      </c>
      <c r="C1274" s="98" t="s">
        <v>102</v>
      </c>
      <c r="D1274" s="98" t="s">
        <v>15</v>
      </c>
      <c r="E1274" t="s">
        <v>1244</v>
      </c>
      <c r="F1274" t="s">
        <v>1248</v>
      </c>
      <c r="G1274" t="s">
        <v>1973</v>
      </c>
      <c r="H1274" s="107">
        <v>1</v>
      </c>
      <c r="I1274" s="229">
        <v>45364.720567129632</v>
      </c>
      <c r="J1274" s="107">
        <v>12</v>
      </c>
      <c r="K1274" s="159">
        <v>157500</v>
      </c>
      <c r="L1274" s="107">
        <f>J1274+1</f>
        <v>13</v>
      </c>
      <c r="M1274" s="36">
        <f>K1274*(L1274/100)</f>
        <v>20475</v>
      </c>
    </row>
    <row r="1275" spans="1:13" x14ac:dyDescent="0.35">
      <c r="A1275" s="107">
        <v>1</v>
      </c>
      <c r="B1275" s="107" t="s">
        <v>5355</v>
      </c>
      <c r="C1275" t="s">
        <v>102</v>
      </c>
      <c r="D1275" t="s">
        <v>15</v>
      </c>
      <c r="E1275" t="s">
        <v>1244</v>
      </c>
      <c r="F1275" t="s">
        <v>1248</v>
      </c>
      <c r="G1275" t="s">
        <v>6154</v>
      </c>
      <c r="H1275" s="107">
        <v>2</v>
      </c>
      <c r="I1275" s="231">
        <v>45818.733391203707</v>
      </c>
      <c r="J1275" s="107">
        <v>12</v>
      </c>
      <c r="K1275" s="120">
        <v>100000</v>
      </c>
      <c r="L1275" s="107">
        <f>J1275+1</f>
        <v>13</v>
      </c>
      <c r="M1275" s="36">
        <f>K1275*(L1275/100)</f>
        <v>13000</v>
      </c>
    </row>
    <row r="1276" spans="1:13" x14ac:dyDescent="0.35">
      <c r="A1276" s="107">
        <v>1</v>
      </c>
      <c r="B1276" s="107">
        <v>880000875</v>
      </c>
      <c r="C1276" s="98" t="s">
        <v>102</v>
      </c>
      <c r="D1276" s="98" t="s">
        <v>169</v>
      </c>
      <c r="E1276" t="s">
        <v>1250</v>
      </c>
      <c r="F1276" t="s">
        <v>1248</v>
      </c>
      <c r="G1276" t="s">
        <v>2174</v>
      </c>
      <c r="H1276" s="107">
        <v>1</v>
      </c>
      <c r="I1276" s="229">
        <v>45405.732928240737</v>
      </c>
      <c r="J1276" s="107">
        <v>3</v>
      </c>
      <c r="K1276" s="159">
        <v>31500</v>
      </c>
      <c r="L1276" s="107">
        <f>J1276+1</f>
        <v>4</v>
      </c>
      <c r="M1276" s="36">
        <f>K1276*(L1276/100)</f>
        <v>1260</v>
      </c>
    </row>
    <row r="1277" spans="1:13" x14ac:dyDescent="0.35">
      <c r="A1277" s="107">
        <v>1</v>
      </c>
      <c r="B1277" s="237" t="s">
        <v>1536</v>
      </c>
      <c r="C1277" s="141" t="s">
        <v>102</v>
      </c>
      <c r="D1277" s="141" t="s">
        <v>15</v>
      </c>
      <c r="E1277" s="139" t="s">
        <v>1244</v>
      </c>
      <c r="F1277" s="144" t="s">
        <v>1245</v>
      </c>
      <c r="G1277" s="139" t="s">
        <v>1537</v>
      </c>
      <c r="H1277" s="237">
        <v>1</v>
      </c>
      <c r="I1277" s="229">
        <v>45260</v>
      </c>
      <c r="J1277" s="107">
        <v>12</v>
      </c>
      <c r="K1277" s="238">
        <v>262500</v>
      </c>
      <c r="L1277" s="107">
        <f>J1277+1</f>
        <v>13</v>
      </c>
      <c r="M1277" s="36">
        <f>K1277*(L1277/100)</f>
        <v>34125</v>
      </c>
    </row>
    <row r="1278" spans="1:13" x14ac:dyDescent="0.35">
      <c r="A1278" s="107">
        <v>1</v>
      </c>
      <c r="B1278" s="234">
        <v>880000457</v>
      </c>
      <c r="C1278" s="235" t="s">
        <v>102</v>
      </c>
      <c r="D1278" s="235" t="s">
        <v>204</v>
      </c>
      <c r="E1278" s="133" t="s">
        <v>53</v>
      </c>
      <c r="G1278" t="s">
        <v>206</v>
      </c>
      <c r="H1278" s="234">
        <v>4</v>
      </c>
      <c r="I1278" s="229">
        <v>45147.524803240703</v>
      </c>
      <c r="J1278" s="107">
        <v>6</v>
      </c>
      <c r="K1278" s="236">
        <v>210000</v>
      </c>
      <c r="L1278" s="107">
        <f>J1278+1</f>
        <v>7</v>
      </c>
      <c r="M1278" s="36">
        <f>K1278*(L1278/100)</f>
        <v>14700.000000000002</v>
      </c>
    </row>
    <row r="1279" spans="1:13" x14ac:dyDescent="0.35">
      <c r="A1279" s="107">
        <v>1</v>
      </c>
      <c r="B1279" s="107" t="s">
        <v>203</v>
      </c>
      <c r="C1279" s="98" t="s">
        <v>102</v>
      </c>
      <c r="D1279" s="98" t="s">
        <v>204</v>
      </c>
      <c r="E1279" t="s">
        <v>53</v>
      </c>
      <c r="F1279" t="s">
        <v>1248</v>
      </c>
      <c r="G1279" t="s">
        <v>206</v>
      </c>
      <c r="H1279" s="129">
        <v>1</v>
      </c>
      <c r="I1279" s="229">
        <v>44876</v>
      </c>
      <c r="J1279" s="107">
        <v>6</v>
      </c>
      <c r="K1279" s="112">
        <v>210000</v>
      </c>
      <c r="L1279" s="107">
        <f>J1279+1</f>
        <v>7</v>
      </c>
      <c r="M1279" s="36">
        <f>K1279*(L1279/100)</f>
        <v>14700.000000000002</v>
      </c>
    </row>
    <row r="1280" spans="1:13" x14ac:dyDescent="0.35">
      <c r="A1280" s="107">
        <v>1</v>
      </c>
      <c r="B1280" s="107">
        <v>880000130</v>
      </c>
      <c r="C1280" s="98" t="s">
        <v>102</v>
      </c>
      <c r="D1280" s="98" t="s">
        <v>52</v>
      </c>
      <c r="E1280" t="s">
        <v>53</v>
      </c>
      <c r="G1280" t="s">
        <v>206</v>
      </c>
      <c r="H1280" s="129">
        <v>2</v>
      </c>
      <c r="I1280" s="229">
        <v>44957.511944444443</v>
      </c>
      <c r="J1280" s="107">
        <v>6</v>
      </c>
      <c r="K1280" s="159">
        <v>210000</v>
      </c>
      <c r="L1280" s="107">
        <f>J1280+1</f>
        <v>7</v>
      </c>
      <c r="M1280" s="36">
        <f>K1280*(L1280/100)</f>
        <v>14700.000000000002</v>
      </c>
    </row>
    <row r="1281" spans="1:13" x14ac:dyDescent="0.35">
      <c r="A1281" s="107">
        <v>1</v>
      </c>
      <c r="B1281" s="107">
        <v>880000273</v>
      </c>
      <c r="C1281" s="98" t="s">
        <v>102</v>
      </c>
      <c r="D1281" s="98" t="s">
        <v>52</v>
      </c>
      <c r="E1281" t="s">
        <v>53</v>
      </c>
      <c r="G1281" t="s">
        <v>206</v>
      </c>
      <c r="H1281" s="107">
        <v>3</v>
      </c>
      <c r="I1281" s="229">
        <v>45044.420312499999</v>
      </c>
      <c r="J1281" s="107">
        <v>6</v>
      </c>
      <c r="K1281" s="159">
        <v>210000</v>
      </c>
      <c r="L1281" s="107">
        <f>J1281+1</f>
        <v>7</v>
      </c>
      <c r="M1281" s="36">
        <f>K1281*(L1281/100)</f>
        <v>14700.000000000002</v>
      </c>
    </row>
    <row r="1282" spans="1:13" x14ac:dyDescent="0.35">
      <c r="A1282" s="107">
        <v>1</v>
      </c>
      <c r="B1282" s="237" t="s">
        <v>1389</v>
      </c>
      <c r="C1282" s="141" t="s">
        <v>102</v>
      </c>
      <c r="D1282" s="141" t="s">
        <v>15</v>
      </c>
      <c r="E1282" s="139" t="s">
        <v>1244</v>
      </c>
      <c r="F1282" s="144" t="s">
        <v>1248</v>
      </c>
      <c r="G1282" s="139" t="s">
        <v>206</v>
      </c>
      <c r="H1282" s="237">
        <v>5</v>
      </c>
      <c r="I1282" s="229">
        <v>45239.634583333303</v>
      </c>
      <c r="J1282" s="107">
        <v>6</v>
      </c>
      <c r="K1282" s="238">
        <v>210000</v>
      </c>
      <c r="L1282" s="107">
        <f>J1282+1</f>
        <v>7</v>
      </c>
      <c r="M1282" s="36">
        <f>K1282*(L1282/100)</f>
        <v>14700.000000000002</v>
      </c>
    </row>
    <row r="1283" spans="1:13" x14ac:dyDescent="0.35">
      <c r="A1283" s="107">
        <v>1</v>
      </c>
      <c r="B1283" s="107" t="s">
        <v>1863</v>
      </c>
      <c r="C1283" s="98" t="s">
        <v>102</v>
      </c>
      <c r="D1283" s="98" t="s">
        <v>15</v>
      </c>
      <c r="E1283" t="s">
        <v>1244</v>
      </c>
      <c r="F1283" t="s">
        <v>1248</v>
      </c>
      <c r="G1283" t="s">
        <v>206</v>
      </c>
      <c r="H1283" s="107">
        <v>6</v>
      </c>
      <c r="I1283" s="229">
        <v>45335.569594907407</v>
      </c>
      <c r="J1283" s="107">
        <v>6</v>
      </c>
      <c r="K1283" s="159">
        <v>210000</v>
      </c>
      <c r="L1283" s="107">
        <f>J1283+1</f>
        <v>7</v>
      </c>
      <c r="M1283" s="36">
        <f>K1283*(L1283/100)</f>
        <v>14700.000000000002</v>
      </c>
    </row>
    <row r="1284" spans="1:13" x14ac:dyDescent="0.35">
      <c r="A1284" s="107">
        <v>1</v>
      </c>
      <c r="B1284" s="243" t="s">
        <v>2843</v>
      </c>
      <c r="C1284" s="244" t="s">
        <v>102</v>
      </c>
      <c r="D1284" s="244" t="s">
        <v>15</v>
      </c>
      <c r="E1284" s="154" t="s">
        <v>1244</v>
      </c>
      <c r="F1284" s="154" t="s">
        <v>1248</v>
      </c>
      <c r="G1284" s="154" t="s">
        <v>2844</v>
      </c>
      <c r="H1284" s="243">
        <v>1</v>
      </c>
      <c r="I1284" s="229">
        <v>45512.695636574077</v>
      </c>
      <c r="J1284" s="107">
        <v>4</v>
      </c>
      <c r="K1284" s="162">
        <v>73500</v>
      </c>
      <c r="L1284" s="107">
        <f>J1284+1</f>
        <v>5</v>
      </c>
      <c r="M1284" s="36">
        <f>K1284*(L1284/100)</f>
        <v>3675</v>
      </c>
    </row>
    <row r="1285" spans="1:13" x14ac:dyDescent="0.35">
      <c r="A1285" s="107">
        <v>1</v>
      </c>
      <c r="B1285" s="243" t="s">
        <v>3197</v>
      </c>
      <c r="C1285" s="244" t="s">
        <v>102</v>
      </c>
      <c r="D1285" s="244" t="s">
        <v>169</v>
      </c>
      <c r="E1285" s="154" t="s">
        <v>1250</v>
      </c>
      <c r="F1285" s="154" t="s">
        <v>1248</v>
      </c>
      <c r="G1285" s="154" t="s">
        <v>2844</v>
      </c>
      <c r="H1285" s="243">
        <v>2</v>
      </c>
      <c r="I1285" s="229">
        <v>45574.468969907408</v>
      </c>
      <c r="J1285" s="107">
        <v>12</v>
      </c>
      <c r="K1285" s="159">
        <v>105000</v>
      </c>
      <c r="L1285" s="107">
        <f>J1285+1</f>
        <v>13</v>
      </c>
      <c r="M1285" s="36">
        <f>K1285*(L1285/100)</f>
        <v>13650</v>
      </c>
    </row>
    <row r="1286" spans="1:13" x14ac:dyDescent="0.35">
      <c r="A1286" s="107">
        <v>1</v>
      </c>
      <c r="B1286" s="243" t="s">
        <v>4411</v>
      </c>
      <c r="C1286" s="244" t="s">
        <v>102</v>
      </c>
      <c r="D1286" s="244" t="s">
        <v>15</v>
      </c>
      <c r="E1286" t="s">
        <v>1244</v>
      </c>
      <c r="F1286" s="154" t="s">
        <v>1248</v>
      </c>
      <c r="G1286" s="154" t="s">
        <v>2844</v>
      </c>
      <c r="H1286" s="243">
        <v>3</v>
      </c>
      <c r="I1286" s="229">
        <v>45729.683275462965</v>
      </c>
      <c r="J1286" s="107">
        <v>12</v>
      </c>
      <c r="K1286" s="247">
        <v>450000</v>
      </c>
      <c r="L1286" s="107">
        <f>J1286+1</f>
        <v>13</v>
      </c>
      <c r="M1286" s="36">
        <f>K1286*(L1286/100)</f>
        <v>58500</v>
      </c>
    </row>
    <row r="1287" spans="1:13" x14ac:dyDescent="0.35">
      <c r="A1287" s="107">
        <v>1</v>
      </c>
      <c r="B1287" s="107">
        <v>880001066</v>
      </c>
      <c r="C1287" s="98" t="s">
        <v>102</v>
      </c>
      <c r="D1287" s="98" t="s">
        <v>381</v>
      </c>
      <c r="E1287" t="s">
        <v>1244</v>
      </c>
      <c r="F1287" t="s">
        <v>1245</v>
      </c>
      <c r="G1287" t="s">
        <v>2715</v>
      </c>
      <c r="H1287" s="107">
        <v>1</v>
      </c>
      <c r="I1287" s="229">
        <v>45500.660185185188</v>
      </c>
      <c r="J1287" s="107">
        <v>4</v>
      </c>
      <c r="K1287" s="159">
        <v>31500</v>
      </c>
      <c r="L1287" s="107">
        <f>J1287+1</f>
        <v>5</v>
      </c>
      <c r="M1287" s="36">
        <f>K1287*(L1287/100)</f>
        <v>1575</v>
      </c>
    </row>
    <row r="1288" spans="1:13" x14ac:dyDescent="0.35">
      <c r="A1288" s="107">
        <v>1</v>
      </c>
      <c r="B1288" s="243" t="s">
        <v>5026</v>
      </c>
      <c r="C1288" s="244" t="s">
        <v>102</v>
      </c>
      <c r="D1288" s="244" t="s">
        <v>169</v>
      </c>
      <c r="E1288" s="154" t="s">
        <v>1250</v>
      </c>
      <c r="F1288" s="154" t="s">
        <v>1245</v>
      </c>
      <c r="G1288" s="154" t="s">
        <v>5027</v>
      </c>
      <c r="H1288" s="243">
        <v>2</v>
      </c>
      <c r="I1288" s="229">
        <v>45762.699467592596</v>
      </c>
      <c r="J1288" s="107">
        <v>5</v>
      </c>
      <c r="K1288" s="159">
        <v>20000</v>
      </c>
      <c r="L1288" s="107">
        <f>J1288+1</f>
        <v>6</v>
      </c>
      <c r="M1288" s="36">
        <f>K1288*(L1288/100)</f>
        <v>1200</v>
      </c>
    </row>
    <row r="1289" spans="1:13" x14ac:dyDescent="0.35">
      <c r="A1289" s="107">
        <v>1</v>
      </c>
      <c r="B1289" s="107" t="s">
        <v>6011</v>
      </c>
      <c r="C1289" t="s">
        <v>102</v>
      </c>
      <c r="D1289" t="s">
        <v>169</v>
      </c>
      <c r="E1289" t="s">
        <v>5832</v>
      </c>
      <c r="F1289" t="s">
        <v>1245</v>
      </c>
      <c r="G1289" t="s">
        <v>5027</v>
      </c>
      <c r="H1289" s="107">
        <v>3</v>
      </c>
      <c r="I1289" s="231">
        <v>45899.462546296294</v>
      </c>
      <c r="J1289" s="107">
        <v>6</v>
      </c>
      <c r="K1289" s="120">
        <v>30000</v>
      </c>
      <c r="L1289" s="107">
        <f>J1289*2+2</f>
        <v>14</v>
      </c>
      <c r="M1289" s="36">
        <f>K1289*(L1289/100)</f>
        <v>4200</v>
      </c>
    </row>
    <row r="1290" spans="1:13" x14ac:dyDescent="0.35">
      <c r="A1290" s="107">
        <v>1</v>
      </c>
      <c r="B1290" s="107" t="s">
        <v>4490</v>
      </c>
      <c r="C1290" s="98" t="s">
        <v>102</v>
      </c>
      <c r="D1290" s="98" t="s">
        <v>248</v>
      </c>
      <c r="E1290" t="s">
        <v>1250</v>
      </c>
      <c r="F1290" t="s">
        <v>1248</v>
      </c>
      <c r="G1290" t="s">
        <v>4491</v>
      </c>
      <c r="H1290" s="107">
        <v>1</v>
      </c>
      <c r="I1290" s="229">
        <v>45744.509236111109</v>
      </c>
      <c r="J1290" s="107">
        <v>12</v>
      </c>
      <c r="K1290" s="247">
        <v>120000</v>
      </c>
      <c r="L1290" s="107">
        <f>J1290+1</f>
        <v>13</v>
      </c>
      <c r="M1290" s="36">
        <f>K1290*(L1290/100)</f>
        <v>15600</v>
      </c>
    </row>
    <row r="1291" spans="1:13" x14ac:dyDescent="0.35">
      <c r="A1291" s="107">
        <v>1</v>
      </c>
      <c r="B1291" s="107" t="s">
        <v>5937</v>
      </c>
      <c r="C1291" t="s">
        <v>102</v>
      </c>
      <c r="D1291" t="s">
        <v>188</v>
      </c>
      <c r="E1291" t="s">
        <v>5832</v>
      </c>
      <c r="F1291" t="s">
        <v>1248</v>
      </c>
      <c r="G1291" t="s">
        <v>5938</v>
      </c>
      <c r="H1291" s="107">
        <v>2</v>
      </c>
      <c r="I1291" s="231">
        <v>45881.687025462961</v>
      </c>
      <c r="J1291" s="107">
        <v>12</v>
      </c>
      <c r="K1291" s="120">
        <v>120000</v>
      </c>
      <c r="L1291" s="107">
        <f>J1291*2+2</f>
        <v>26</v>
      </c>
      <c r="M1291" s="36">
        <f>K1291*(L1291/100)</f>
        <v>31200</v>
      </c>
    </row>
    <row r="1292" spans="1:13" x14ac:dyDescent="0.35">
      <c r="A1292" s="107">
        <v>1</v>
      </c>
      <c r="B1292" s="107" t="s">
        <v>210</v>
      </c>
      <c r="C1292" s="98" t="s">
        <v>102</v>
      </c>
      <c r="D1292" s="98" t="s">
        <v>106</v>
      </c>
      <c r="E1292" t="s">
        <v>16</v>
      </c>
      <c r="F1292" s="154" t="s">
        <v>1245</v>
      </c>
      <c r="G1292" t="s">
        <v>6149</v>
      </c>
      <c r="H1292" s="129">
        <v>1</v>
      </c>
      <c r="I1292" s="229">
        <v>44895</v>
      </c>
      <c r="J1292" s="107">
        <v>12</v>
      </c>
      <c r="K1292" s="112">
        <v>105000</v>
      </c>
      <c r="L1292" s="107">
        <f>J1292+1</f>
        <v>13</v>
      </c>
      <c r="M1292" s="36">
        <f>K1292*(L1292/100)</f>
        <v>13650</v>
      </c>
    </row>
    <row r="1293" spans="1:13" x14ac:dyDescent="0.35">
      <c r="A1293" s="107">
        <v>1</v>
      </c>
      <c r="B1293" s="243" t="s">
        <v>3045</v>
      </c>
      <c r="C1293" s="244" t="s">
        <v>102</v>
      </c>
      <c r="D1293" s="244" t="s">
        <v>15</v>
      </c>
      <c r="E1293" s="154" t="s">
        <v>1244</v>
      </c>
      <c r="F1293" s="154" t="s">
        <v>1245</v>
      </c>
      <c r="G1293" s="154" t="s">
        <v>3046</v>
      </c>
      <c r="H1293" s="243">
        <v>1</v>
      </c>
      <c r="I1293" s="229">
        <v>45545.761620370373</v>
      </c>
      <c r="J1293" s="107">
        <v>12</v>
      </c>
      <c r="K1293" s="159">
        <v>126000</v>
      </c>
      <c r="L1293" s="107">
        <f>J1293+1</f>
        <v>13</v>
      </c>
      <c r="M1293" s="36">
        <f>K1293*(L1293/100)</f>
        <v>16380</v>
      </c>
    </row>
    <row r="1294" spans="1:13" x14ac:dyDescent="0.35">
      <c r="A1294" s="107">
        <v>1</v>
      </c>
      <c r="B1294" s="243" t="s">
        <v>4121</v>
      </c>
      <c r="C1294" s="244" t="s">
        <v>102</v>
      </c>
      <c r="D1294" s="244" t="s">
        <v>15</v>
      </c>
      <c r="E1294" s="154" t="s">
        <v>1244</v>
      </c>
      <c r="F1294" s="154" t="s">
        <v>1245</v>
      </c>
      <c r="G1294" s="154" t="s">
        <v>4122</v>
      </c>
      <c r="H1294" s="243">
        <v>2</v>
      </c>
      <c r="I1294" s="229">
        <v>45678.735266203701</v>
      </c>
      <c r="J1294" s="107">
        <v>12</v>
      </c>
      <c r="K1294" s="159">
        <v>140000</v>
      </c>
      <c r="L1294" s="107">
        <f>J1294+1</f>
        <v>13</v>
      </c>
      <c r="M1294" s="36">
        <f>K1294*(L1294/100)</f>
        <v>18200</v>
      </c>
    </row>
    <row r="1295" spans="1:13" x14ac:dyDescent="0.35">
      <c r="A1295" s="107">
        <v>1</v>
      </c>
      <c r="B1295" s="237" t="s">
        <v>1602</v>
      </c>
      <c r="C1295" s="141" t="s">
        <v>32</v>
      </c>
      <c r="D1295" s="141" t="s">
        <v>15</v>
      </c>
      <c r="E1295" s="139" t="s">
        <v>1244</v>
      </c>
      <c r="F1295" s="139" t="s">
        <v>1248</v>
      </c>
      <c r="G1295" s="154" t="s">
        <v>3694</v>
      </c>
      <c r="H1295" s="237">
        <v>1</v>
      </c>
      <c r="I1295" s="229">
        <v>45266.510995370401</v>
      </c>
      <c r="J1295" s="107">
        <v>4</v>
      </c>
      <c r="K1295" s="238">
        <v>157500</v>
      </c>
      <c r="L1295" s="107">
        <f>J1295+1</f>
        <v>5</v>
      </c>
      <c r="M1295" s="36">
        <f>K1295*(L1295/100)</f>
        <v>7875</v>
      </c>
    </row>
    <row r="1296" spans="1:13" x14ac:dyDescent="0.35">
      <c r="A1296" s="107">
        <v>1</v>
      </c>
      <c r="B1296" s="243" t="s">
        <v>3693</v>
      </c>
      <c r="C1296" s="244" t="s">
        <v>32</v>
      </c>
      <c r="D1296" s="244" t="s">
        <v>15</v>
      </c>
      <c r="E1296" s="154" t="s">
        <v>1244</v>
      </c>
      <c r="F1296" s="154" t="s">
        <v>1248</v>
      </c>
      <c r="G1296" s="154" t="s">
        <v>3694</v>
      </c>
      <c r="H1296" s="243">
        <v>2</v>
      </c>
      <c r="I1296" s="229">
        <v>45615.656458333331</v>
      </c>
      <c r="J1296" s="107">
        <v>8</v>
      </c>
      <c r="K1296" s="159">
        <v>210000</v>
      </c>
      <c r="L1296" s="107">
        <f>J1296+1</f>
        <v>9</v>
      </c>
      <c r="M1296" s="36">
        <f>K1296*(L1296/100)</f>
        <v>18900</v>
      </c>
    </row>
    <row r="1297" spans="1:13" x14ac:dyDescent="0.35">
      <c r="A1297" s="107">
        <v>1</v>
      </c>
      <c r="B1297" s="107" t="s">
        <v>5650</v>
      </c>
      <c r="C1297" t="s">
        <v>32</v>
      </c>
      <c r="D1297" t="s">
        <v>15</v>
      </c>
      <c r="E1297" t="s">
        <v>1244</v>
      </c>
      <c r="F1297" t="s">
        <v>1248</v>
      </c>
      <c r="G1297" s="154" t="s">
        <v>3694</v>
      </c>
      <c r="H1297" s="107">
        <v>3</v>
      </c>
      <c r="I1297" s="231">
        <v>45848</v>
      </c>
      <c r="J1297" s="107">
        <v>6</v>
      </c>
      <c r="K1297" s="120">
        <v>60000</v>
      </c>
      <c r="L1297" s="107">
        <f>J1297+1</f>
        <v>7</v>
      </c>
      <c r="M1297" s="36">
        <f>K1297*(L1297/100)</f>
        <v>4200</v>
      </c>
    </row>
    <row r="1298" spans="1:13" x14ac:dyDescent="0.35">
      <c r="A1298" s="107">
        <v>1</v>
      </c>
      <c r="B1298" s="237" t="s">
        <v>1479</v>
      </c>
      <c r="C1298" s="141" t="s">
        <v>32</v>
      </c>
      <c r="D1298" s="141" t="s">
        <v>15</v>
      </c>
      <c r="E1298" s="139" t="s">
        <v>1244</v>
      </c>
      <c r="F1298" s="144" t="s">
        <v>1248</v>
      </c>
      <c r="G1298" s="139" t="s">
        <v>1480</v>
      </c>
      <c r="H1298" s="237">
        <v>1</v>
      </c>
      <c r="I1298" s="229">
        <v>45252.5944212963</v>
      </c>
      <c r="J1298" s="107">
        <v>6</v>
      </c>
      <c r="K1298" s="238">
        <v>105000</v>
      </c>
      <c r="L1298" s="107">
        <f>J1298+1</f>
        <v>7</v>
      </c>
      <c r="M1298" s="36">
        <f>K1298*(L1298/100)</f>
        <v>7350.0000000000009</v>
      </c>
    </row>
    <row r="1299" spans="1:13" x14ac:dyDescent="0.35">
      <c r="A1299" s="107">
        <v>1</v>
      </c>
      <c r="B1299" s="107" t="s">
        <v>2401</v>
      </c>
      <c r="C1299" s="98" t="s">
        <v>32</v>
      </c>
      <c r="D1299" s="98" t="s">
        <v>15</v>
      </c>
      <c r="E1299" t="s">
        <v>1244</v>
      </c>
      <c r="F1299" t="s">
        <v>1248</v>
      </c>
      <c r="G1299" t="s">
        <v>2402</v>
      </c>
      <c r="H1299" s="107">
        <v>1</v>
      </c>
      <c r="I1299" s="229">
        <v>45455.761122685188</v>
      </c>
      <c r="J1299" s="107">
        <v>6</v>
      </c>
      <c r="K1299" s="159">
        <v>73500</v>
      </c>
      <c r="L1299" s="107">
        <f>J1299+1</f>
        <v>7</v>
      </c>
      <c r="M1299" s="36">
        <f>K1299*(L1299/100)</f>
        <v>5145.0000000000009</v>
      </c>
    </row>
    <row r="1300" spans="1:13" x14ac:dyDescent="0.35">
      <c r="A1300" s="107">
        <v>1</v>
      </c>
      <c r="B1300" s="243" t="s">
        <v>3221</v>
      </c>
      <c r="C1300" s="244" t="s">
        <v>32</v>
      </c>
      <c r="D1300" s="244" t="s">
        <v>15</v>
      </c>
      <c r="E1300" s="154" t="s">
        <v>1244</v>
      </c>
      <c r="F1300" s="154" t="s">
        <v>1248</v>
      </c>
      <c r="G1300" s="154" t="s">
        <v>3222</v>
      </c>
      <c r="H1300" s="243">
        <v>3</v>
      </c>
      <c r="I1300" s="229">
        <v>45580</v>
      </c>
      <c r="J1300" s="107">
        <v>9</v>
      </c>
      <c r="K1300" s="159">
        <v>105000</v>
      </c>
      <c r="L1300" s="107">
        <f>J1300+1</f>
        <v>10</v>
      </c>
      <c r="M1300" s="36">
        <f>K1300*(L1300/100)</f>
        <v>10500</v>
      </c>
    </row>
    <row r="1301" spans="1:13" x14ac:dyDescent="0.35">
      <c r="A1301" s="107">
        <v>1</v>
      </c>
      <c r="B1301" s="243" t="s">
        <v>4752</v>
      </c>
      <c r="C1301" s="244" t="s">
        <v>32</v>
      </c>
      <c r="D1301" s="244" t="s">
        <v>15</v>
      </c>
      <c r="E1301" s="154" t="s">
        <v>1244</v>
      </c>
      <c r="F1301" s="154" t="s">
        <v>1248</v>
      </c>
      <c r="G1301" s="154" t="s">
        <v>3222</v>
      </c>
      <c r="H1301" s="243">
        <v>4</v>
      </c>
      <c r="I1301" s="229">
        <v>45747.612349537034</v>
      </c>
      <c r="J1301" s="107">
        <v>9</v>
      </c>
      <c r="K1301" s="247">
        <v>100000</v>
      </c>
      <c r="L1301" s="107">
        <f>J1301+1</f>
        <v>10</v>
      </c>
      <c r="M1301" s="36">
        <f>K1301*(L1301/100)</f>
        <v>10000</v>
      </c>
    </row>
    <row r="1302" spans="1:13" x14ac:dyDescent="0.35">
      <c r="A1302" s="107">
        <v>1</v>
      </c>
      <c r="B1302" s="107" t="s">
        <v>5914</v>
      </c>
      <c r="C1302" t="s">
        <v>32</v>
      </c>
      <c r="D1302" t="s">
        <v>15</v>
      </c>
      <c r="E1302" t="s">
        <v>5832</v>
      </c>
      <c r="F1302" t="s">
        <v>1248</v>
      </c>
      <c r="G1302" t="s">
        <v>3222</v>
      </c>
      <c r="H1302" s="107">
        <v>5</v>
      </c>
      <c r="I1302" s="231">
        <v>45877</v>
      </c>
      <c r="J1302" s="107">
        <v>6</v>
      </c>
      <c r="K1302" s="120">
        <v>130000</v>
      </c>
      <c r="L1302" s="107">
        <f>J1302*2+2</f>
        <v>14</v>
      </c>
      <c r="M1302" s="36">
        <f>K1302*(L1302/100)</f>
        <v>18200</v>
      </c>
    </row>
    <row r="1303" spans="1:13" x14ac:dyDescent="0.35">
      <c r="A1303" s="107">
        <v>1</v>
      </c>
      <c r="B1303" s="243" t="s">
        <v>2763</v>
      </c>
      <c r="C1303" s="244" t="s">
        <v>32</v>
      </c>
      <c r="D1303" s="244" t="s">
        <v>15</v>
      </c>
      <c r="E1303" s="154" t="s">
        <v>1244</v>
      </c>
      <c r="F1303" s="154" t="s">
        <v>1248</v>
      </c>
      <c r="G1303" s="154" t="s">
        <v>2764</v>
      </c>
      <c r="H1303" s="243">
        <v>2</v>
      </c>
      <c r="I1303" s="229">
        <v>45506.515509259261</v>
      </c>
      <c r="J1303" s="107">
        <v>6</v>
      </c>
      <c r="K1303" s="162">
        <v>73500</v>
      </c>
      <c r="L1303" s="107">
        <f>J1303+1</f>
        <v>7</v>
      </c>
      <c r="M1303" s="36">
        <f>K1303*(L1303/100)</f>
        <v>5145.0000000000009</v>
      </c>
    </row>
    <row r="1304" spans="1:13" x14ac:dyDescent="0.35">
      <c r="A1304" s="107">
        <v>1</v>
      </c>
      <c r="B1304" s="243" t="s">
        <v>3709</v>
      </c>
      <c r="C1304" s="244" t="s">
        <v>32</v>
      </c>
      <c r="D1304" s="244" t="s">
        <v>15</v>
      </c>
      <c r="E1304" s="154" t="s">
        <v>1244</v>
      </c>
      <c r="F1304" s="154" t="s">
        <v>1245</v>
      </c>
      <c r="G1304" s="154" t="s">
        <v>3710</v>
      </c>
      <c r="H1304" s="243">
        <v>1</v>
      </c>
      <c r="I1304" s="229">
        <v>45616.619942129626</v>
      </c>
      <c r="J1304" s="107">
        <v>7</v>
      </c>
      <c r="K1304" s="159">
        <v>105000</v>
      </c>
      <c r="L1304" s="107">
        <f>J1304+1</f>
        <v>8</v>
      </c>
      <c r="M1304" s="36">
        <f>K1304*(L1304/100)</f>
        <v>8400</v>
      </c>
    </row>
    <row r="1305" spans="1:13" x14ac:dyDescent="0.35">
      <c r="A1305" s="107">
        <v>1</v>
      </c>
      <c r="B1305" s="243" t="s">
        <v>4661</v>
      </c>
      <c r="C1305" s="244" t="s">
        <v>32</v>
      </c>
      <c r="D1305" s="244" t="s">
        <v>15</v>
      </c>
      <c r="E1305" s="154" t="s">
        <v>1244</v>
      </c>
      <c r="F1305" s="154" t="s">
        <v>1245</v>
      </c>
      <c r="G1305" s="154" t="s">
        <v>4662</v>
      </c>
      <c r="H1305" s="243">
        <v>2</v>
      </c>
      <c r="I1305" s="229">
        <v>45737.553206018521</v>
      </c>
      <c r="J1305" s="107">
        <v>9</v>
      </c>
      <c r="K1305" s="247">
        <v>120000</v>
      </c>
      <c r="L1305" s="107">
        <f>J1305+1</f>
        <v>10</v>
      </c>
      <c r="M1305" s="36">
        <f>K1305*(L1305/100)</f>
        <v>12000</v>
      </c>
    </row>
    <row r="1306" spans="1:13" x14ac:dyDescent="0.35">
      <c r="A1306" s="107">
        <v>1</v>
      </c>
      <c r="B1306" s="107" t="s">
        <v>6015</v>
      </c>
      <c r="C1306" t="s">
        <v>32</v>
      </c>
      <c r="D1306" t="s">
        <v>15</v>
      </c>
      <c r="E1306" t="s">
        <v>5832</v>
      </c>
      <c r="F1306" t="s">
        <v>1245</v>
      </c>
      <c r="G1306" t="s">
        <v>4662</v>
      </c>
      <c r="H1306" s="107">
        <v>3</v>
      </c>
      <c r="I1306" s="231">
        <v>45899.473495370374</v>
      </c>
      <c r="J1306" s="107">
        <v>12</v>
      </c>
      <c r="K1306" s="120">
        <v>140000</v>
      </c>
      <c r="L1306" s="107">
        <f>J1306*2+2</f>
        <v>26</v>
      </c>
      <c r="M1306" s="36">
        <f>K1306*(L1306/100)</f>
        <v>36400</v>
      </c>
    </row>
    <row r="1307" spans="1:13" x14ac:dyDescent="0.35">
      <c r="A1307" s="107">
        <v>1</v>
      </c>
      <c r="B1307" s="107" t="s">
        <v>5470</v>
      </c>
      <c r="C1307" t="s">
        <v>32</v>
      </c>
      <c r="D1307" t="s">
        <v>106</v>
      </c>
      <c r="E1307" t="s">
        <v>1244</v>
      </c>
      <c r="F1307" t="s">
        <v>1248</v>
      </c>
      <c r="G1307" t="s">
        <v>5471</v>
      </c>
      <c r="H1307" s="107">
        <v>5</v>
      </c>
      <c r="I1307" s="231">
        <v>45834.746631944443</v>
      </c>
      <c r="J1307" s="107">
        <v>6</v>
      </c>
      <c r="K1307" s="120">
        <v>180000</v>
      </c>
      <c r="L1307" s="107">
        <f>J1307+1</f>
        <v>7</v>
      </c>
      <c r="M1307" s="36">
        <f>K1307*(L1307/100)</f>
        <v>12600.000000000002</v>
      </c>
    </row>
    <row r="1308" spans="1:13" x14ac:dyDescent="0.35">
      <c r="A1308" s="107">
        <v>1</v>
      </c>
      <c r="B1308" s="107">
        <v>890000647</v>
      </c>
      <c r="C1308" s="98" t="s">
        <v>32</v>
      </c>
      <c r="D1308" s="98" t="s">
        <v>15</v>
      </c>
      <c r="E1308" t="s">
        <v>1244</v>
      </c>
      <c r="F1308" t="s">
        <v>1248</v>
      </c>
      <c r="G1308" t="s">
        <v>2191</v>
      </c>
      <c r="H1308" s="107">
        <v>3</v>
      </c>
      <c r="I1308" s="229">
        <v>45412.800671296296</v>
      </c>
      <c r="J1308" s="107">
        <v>7</v>
      </c>
      <c r="K1308" s="159">
        <v>157500</v>
      </c>
      <c r="L1308" s="107">
        <f>J1308+1</f>
        <v>8</v>
      </c>
      <c r="M1308" s="36">
        <f>K1308*(L1308/100)</f>
        <v>12600</v>
      </c>
    </row>
    <row r="1309" spans="1:13" x14ac:dyDescent="0.35">
      <c r="A1309" s="107">
        <v>1</v>
      </c>
      <c r="B1309" s="243" t="s">
        <v>3041</v>
      </c>
      <c r="C1309" s="244" t="s">
        <v>32</v>
      </c>
      <c r="D1309" s="244" t="s">
        <v>15</v>
      </c>
      <c r="E1309" s="154" t="s">
        <v>1244</v>
      </c>
      <c r="F1309" s="154" t="s">
        <v>1248</v>
      </c>
      <c r="G1309" s="154" t="s">
        <v>3042</v>
      </c>
      <c r="H1309" s="243">
        <v>4</v>
      </c>
      <c r="I1309" s="229">
        <v>45545.716921296298</v>
      </c>
      <c r="J1309" s="107">
        <v>12</v>
      </c>
      <c r="K1309" s="162">
        <v>262500</v>
      </c>
      <c r="L1309" s="107">
        <f>J1309+1</f>
        <v>13</v>
      </c>
      <c r="M1309" s="36">
        <f>K1309*(L1309/100)</f>
        <v>34125</v>
      </c>
    </row>
    <row r="1310" spans="1:13" x14ac:dyDescent="0.35">
      <c r="A1310" s="107">
        <v>1</v>
      </c>
      <c r="B1310" s="107">
        <v>880000118</v>
      </c>
      <c r="C1310" s="98" t="s">
        <v>32</v>
      </c>
      <c r="D1310" s="98" t="s">
        <v>15</v>
      </c>
      <c r="E1310" t="s">
        <v>16</v>
      </c>
      <c r="G1310" t="s">
        <v>433</v>
      </c>
      <c r="H1310" s="129">
        <v>1</v>
      </c>
      <c r="I1310" s="229">
        <v>44943.571921296294</v>
      </c>
      <c r="J1310" s="107">
        <v>6</v>
      </c>
      <c r="K1310" s="159">
        <v>157500</v>
      </c>
      <c r="L1310" s="107">
        <f>J1310+1</f>
        <v>7</v>
      </c>
      <c r="M1310" s="36">
        <f>K1310*(L1310/100)</f>
        <v>11025.000000000002</v>
      </c>
    </row>
    <row r="1311" spans="1:13" x14ac:dyDescent="0.35">
      <c r="A1311" s="107">
        <v>1</v>
      </c>
      <c r="B1311" s="107">
        <v>880000278</v>
      </c>
      <c r="C1311" s="98" t="s">
        <v>32</v>
      </c>
      <c r="D1311" s="98" t="s">
        <v>15</v>
      </c>
      <c r="E1311" t="s">
        <v>16</v>
      </c>
      <c r="G1311" t="s">
        <v>433</v>
      </c>
      <c r="H1311" s="107">
        <v>2</v>
      </c>
      <c r="I1311" s="229">
        <v>45050.503634259258</v>
      </c>
      <c r="J1311" s="107">
        <v>7</v>
      </c>
      <c r="K1311" s="162">
        <v>262500</v>
      </c>
      <c r="L1311" s="107">
        <f>J1311+1</f>
        <v>8</v>
      </c>
      <c r="M1311" s="36">
        <f>K1311*(L1311/100)</f>
        <v>21000</v>
      </c>
    </row>
    <row r="1312" spans="1:13" x14ac:dyDescent="0.35">
      <c r="A1312" s="107">
        <v>1</v>
      </c>
      <c r="B1312" s="107" t="s">
        <v>302</v>
      </c>
      <c r="C1312" s="98" t="s">
        <v>32</v>
      </c>
      <c r="D1312" s="98" t="s">
        <v>52</v>
      </c>
      <c r="E1312" t="s">
        <v>53</v>
      </c>
      <c r="G1312" t="s">
        <v>304</v>
      </c>
      <c r="H1312" s="107">
        <v>1</v>
      </c>
      <c r="I1312" s="229">
        <v>44915.527708333335</v>
      </c>
      <c r="J1312" s="107">
        <v>12</v>
      </c>
      <c r="K1312" s="159">
        <v>315000</v>
      </c>
      <c r="L1312" s="107">
        <f>J1312+1</f>
        <v>13</v>
      </c>
      <c r="M1312" s="36">
        <f>K1312*(L1312/100)</f>
        <v>40950</v>
      </c>
    </row>
    <row r="1313" spans="1:13" x14ac:dyDescent="0.35">
      <c r="A1313" s="107">
        <v>1</v>
      </c>
      <c r="B1313" s="237">
        <v>880000522</v>
      </c>
      <c r="C1313" s="141" t="s">
        <v>32</v>
      </c>
      <c r="D1313" s="141" t="s">
        <v>15</v>
      </c>
      <c r="E1313" s="139" t="s">
        <v>1244</v>
      </c>
      <c r="F1313" s="139" t="s">
        <v>1248</v>
      </c>
      <c r="G1313" s="139" t="s">
        <v>1296</v>
      </c>
      <c r="H1313" s="237">
        <v>2</v>
      </c>
      <c r="I1313" s="229">
        <v>45212.663946759298</v>
      </c>
      <c r="J1313" s="107">
        <v>18</v>
      </c>
      <c r="K1313" s="238">
        <v>525000</v>
      </c>
      <c r="L1313" s="107">
        <f>J1313+1</f>
        <v>19</v>
      </c>
      <c r="M1313" s="36">
        <f>K1313*(L1313/100)</f>
        <v>99750</v>
      </c>
    </row>
    <row r="1314" spans="1:13" x14ac:dyDescent="0.35">
      <c r="A1314" s="107">
        <v>1</v>
      </c>
      <c r="B1314" s="243" t="s">
        <v>3598</v>
      </c>
      <c r="C1314" s="244" t="s">
        <v>32</v>
      </c>
      <c r="D1314" s="244" t="s">
        <v>15</v>
      </c>
      <c r="E1314" s="154" t="s">
        <v>1244</v>
      </c>
      <c r="F1314" s="154" t="s">
        <v>1248</v>
      </c>
      <c r="G1314" s="154" t="s">
        <v>3599</v>
      </c>
      <c r="H1314" s="243">
        <v>3</v>
      </c>
      <c r="I1314" s="229">
        <v>45608.758530092593</v>
      </c>
      <c r="J1314" s="107">
        <v>18</v>
      </c>
      <c r="K1314" s="159">
        <v>504000</v>
      </c>
      <c r="L1314" s="107">
        <f>J1314+1</f>
        <v>19</v>
      </c>
      <c r="M1314" s="36">
        <f>K1314*(L1314/100)</f>
        <v>95760</v>
      </c>
    </row>
    <row r="1315" spans="1:13" x14ac:dyDescent="0.35">
      <c r="A1315" s="107">
        <v>1</v>
      </c>
      <c r="B1315" s="107" t="s">
        <v>1968</v>
      </c>
      <c r="C1315" s="98" t="s">
        <v>32</v>
      </c>
      <c r="D1315" s="98" t="s">
        <v>169</v>
      </c>
      <c r="E1315" t="s">
        <v>1250</v>
      </c>
      <c r="F1315" t="s">
        <v>1245</v>
      </c>
      <c r="G1315" t="s">
        <v>1969</v>
      </c>
      <c r="H1315" s="107">
        <v>5</v>
      </c>
      <c r="I1315" s="229">
        <v>45364.602951388886</v>
      </c>
      <c r="J1315" s="107">
        <v>8</v>
      </c>
      <c r="K1315" s="159">
        <v>262500</v>
      </c>
      <c r="L1315" s="107">
        <f>J1315+1</f>
        <v>9</v>
      </c>
      <c r="M1315" s="36">
        <f>K1315*(L1315/100)</f>
        <v>23625</v>
      </c>
    </row>
    <row r="1316" spans="1:13" x14ac:dyDescent="0.35">
      <c r="A1316" s="107">
        <v>1</v>
      </c>
      <c r="B1316" s="107" t="s">
        <v>213</v>
      </c>
      <c r="C1316" s="98" t="s">
        <v>32</v>
      </c>
      <c r="D1316" s="98" t="s">
        <v>15</v>
      </c>
      <c r="E1316" t="s">
        <v>16</v>
      </c>
      <c r="F1316" s="154" t="s">
        <v>1245</v>
      </c>
      <c r="G1316" t="s">
        <v>215</v>
      </c>
      <c r="H1316" s="129">
        <v>1</v>
      </c>
      <c r="I1316" s="229">
        <v>44891.437592592592</v>
      </c>
      <c r="J1316" s="107">
        <v>6</v>
      </c>
      <c r="K1316" s="112">
        <v>241500</v>
      </c>
      <c r="L1316" s="107">
        <f>J1316+1</f>
        <v>7</v>
      </c>
      <c r="M1316" s="36">
        <f>K1316*(L1316/100)</f>
        <v>16905</v>
      </c>
    </row>
    <row r="1317" spans="1:13" x14ac:dyDescent="0.35">
      <c r="A1317" s="107">
        <v>1</v>
      </c>
      <c r="B1317" s="237" t="s">
        <v>1241</v>
      </c>
      <c r="C1317" s="141" t="s">
        <v>32</v>
      </c>
      <c r="D1317" s="141" t="s">
        <v>15</v>
      </c>
      <c r="E1317" s="139" t="s">
        <v>16</v>
      </c>
      <c r="G1317" s="139" t="s">
        <v>1242</v>
      </c>
      <c r="H1317" s="237">
        <v>4</v>
      </c>
      <c r="I1317" s="229">
        <v>45198.534780092603</v>
      </c>
      <c r="J1317" s="107">
        <v>8</v>
      </c>
      <c r="K1317" s="238">
        <v>294000</v>
      </c>
      <c r="L1317" s="107">
        <f>J1317+1</f>
        <v>9</v>
      </c>
      <c r="M1317" s="36">
        <f>K1317*(L1317/100)</f>
        <v>26460</v>
      </c>
    </row>
    <row r="1318" spans="1:13" x14ac:dyDescent="0.35">
      <c r="A1318" s="107">
        <v>1</v>
      </c>
      <c r="B1318" s="107">
        <v>890000067</v>
      </c>
      <c r="C1318" s="98" t="s">
        <v>32</v>
      </c>
      <c r="D1318" s="98" t="s">
        <v>15</v>
      </c>
      <c r="E1318" t="s">
        <v>16</v>
      </c>
      <c r="G1318" t="s">
        <v>560</v>
      </c>
      <c r="H1318" s="129">
        <v>2</v>
      </c>
      <c r="I1318" s="229">
        <v>44972.580578703702</v>
      </c>
      <c r="J1318" s="107">
        <v>8</v>
      </c>
      <c r="K1318" s="159">
        <v>294000</v>
      </c>
      <c r="L1318" s="107">
        <f>J1318+1</f>
        <v>9</v>
      </c>
      <c r="M1318" s="36">
        <f>K1318*(L1318/100)</f>
        <v>26460</v>
      </c>
    </row>
    <row r="1319" spans="1:13" x14ac:dyDescent="0.35">
      <c r="A1319" s="107">
        <v>1</v>
      </c>
      <c r="B1319" s="107">
        <v>890000189</v>
      </c>
      <c r="C1319" s="98" t="s">
        <v>32</v>
      </c>
      <c r="D1319" s="98" t="s">
        <v>15</v>
      </c>
      <c r="E1319" t="s">
        <v>16</v>
      </c>
      <c r="G1319" t="s">
        <v>885</v>
      </c>
      <c r="H1319" s="107">
        <v>3</v>
      </c>
      <c r="I1319" s="229">
        <v>45073.39880787037</v>
      </c>
      <c r="J1319" s="107">
        <v>8</v>
      </c>
      <c r="K1319" s="162">
        <v>294000</v>
      </c>
      <c r="L1319" s="107">
        <f>J1319+1</f>
        <v>9</v>
      </c>
      <c r="M1319" s="36">
        <f>K1319*(L1319/100)</f>
        <v>26460</v>
      </c>
    </row>
    <row r="1320" spans="1:13" x14ac:dyDescent="0.35">
      <c r="A1320" s="107">
        <v>1</v>
      </c>
      <c r="B1320" s="243" t="s">
        <v>4794</v>
      </c>
      <c r="C1320" s="244" t="s">
        <v>32</v>
      </c>
      <c r="D1320" s="244" t="s">
        <v>15</v>
      </c>
      <c r="E1320" s="154" t="s">
        <v>1244</v>
      </c>
      <c r="F1320" s="154" t="s">
        <v>1245</v>
      </c>
      <c r="G1320" s="154" t="s">
        <v>4795</v>
      </c>
      <c r="H1320" s="243">
        <v>1</v>
      </c>
      <c r="I1320" s="229">
        <v>45777.588159722225</v>
      </c>
      <c r="J1320" s="107">
        <v>9</v>
      </c>
      <c r="K1320" s="159">
        <v>75000</v>
      </c>
      <c r="L1320" s="107">
        <f>J1320+1</f>
        <v>10</v>
      </c>
      <c r="M1320" s="36">
        <f>K1320*(L1320/100)</f>
        <v>7500</v>
      </c>
    </row>
    <row r="1321" spans="1:13" x14ac:dyDescent="0.35">
      <c r="A1321" s="107">
        <v>1</v>
      </c>
      <c r="B1321" s="107">
        <v>880000422</v>
      </c>
      <c r="C1321" s="98" t="s">
        <v>32</v>
      </c>
      <c r="D1321" s="98" t="s">
        <v>15</v>
      </c>
      <c r="E1321" t="s">
        <v>16</v>
      </c>
      <c r="G1321" t="s">
        <v>1065</v>
      </c>
      <c r="H1321" s="107">
        <v>3</v>
      </c>
      <c r="I1321" s="229">
        <v>45134.559884259259</v>
      </c>
      <c r="J1321" s="107">
        <v>12</v>
      </c>
      <c r="K1321" s="159">
        <v>241500</v>
      </c>
      <c r="L1321" s="107">
        <f>J1321+1</f>
        <v>13</v>
      </c>
      <c r="M1321" s="36">
        <f>K1321*(L1321/100)</f>
        <v>31395</v>
      </c>
    </row>
    <row r="1322" spans="1:13" x14ac:dyDescent="0.35">
      <c r="A1322" s="107">
        <v>1</v>
      </c>
      <c r="B1322" s="107">
        <v>880001029</v>
      </c>
      <c r="C1322" s="98" t="s">
        <v>32</v>
      </c>
      <c r="D1322" s="98" t="s">
        <v>15</v>
      </c>
      <c r="E1322" t="s">
        <v>1244</v>
      </c>
      <c r="F1322" t="s">
        <v>1245</v>
      </c>
      <c r="G1322" t="s">
        <v>2642</v>
      </c>
      <c r="H1322" s="107">
        <v>5</v>
      </c>
      <c r="I1322" s="229">
        <v>45489.616643518515</v>
      </c>
      <c r="J1322" s="107">
        <v>12</v>
      </c>
      <c r="K1322" s="159">
        <v>241500</v>
      </c>
      <c r="L1322" s="107">
        <f>J1322+1</f>
        <v>13</v>
      </c>
      <c r="M1322" s="36">
        <f>K1322*(L1322/100)</f>
        <v>31395</v>
      </c>
    </row>
    <row r="1323" spans="1:13" x14ac:dyDescent="0.35">
      <c r="A1323" s="107">
        <v>1</v>
      </c>
      <c r="B1323" s="237" t="s">
        <v>1689</v>
      </c>
      <c r="C1323" s="141" t="s">
        <v>32</v>
      </c>
      <c r="D1323" s="141" t="s">
        <v>15</v>
      </c>
      <c r="E1323" s="139" t="s">
        <v>1244</v>
      </c>
      <c r="F1323" s="139" t="s">
        <v>1245</v>
      </c>
      <c r="G1323" s="139" t="s">
        <v>1690</v>
      </c>
      <c r="H1323" s="237">
        <v>3</v>
      </c>
      <c r="I1323" s="229">
        <v>45317.5285069444</v>
      </c>
      <c r="J1323" s="107">
        <v>12</v>
      </c>
      <c r="K1323" s="238">
        <v>241500</v>
      </c>
      <c r="L1323" s="107">
        <f>J1323+1</f>
        <v>13</v>
      </c>
      <c r="M1323" s="36">
        <f>K1323*(L1323/100)</f>
        <v>31395</v>
      </c>
    </row>
    <row r="1324" spans="1:13" x14ac:dyDescent="0.35">
      <c r="A1324" s="107">
        <v>1</v>
      </c>
      <c r="B1324" s="243" t="s">
        <v>3851</v>
      </c>
      <c r="C1324" s="244" t="s">
        <v>32</v>
      </c>
      <c r="D1324" s="244" t="s">
        <v>116</v>
      </c>
      <c r="E1324" s="154" t="s">
        <v>1250</v>
      </c>
      <c r="F1324" s="154" t="s">
        <v>1245</v>
      </c>
      <c r="G1324" s="154" t="s">
        <v>3852</v>
      </c>
      <c r="H1324" s="243">
        <v>6</v>
      </c>
      <c r="I1324" s="229">
        <v>45625.725451388891</v>
      </c>
      <c r="J1324" s="107">
        <v>12</v>
      </c>
      <c r="K1324" s="159">
        <v>262500</v>
      </c>
      <c r="L1324" s="107">
        <f>J1324+1</f>
        <v>13</v>
      </c>
      <c r="M1324" s="36">
        <f>K1324*(L1324/100)</f>
        <v>34125</v>
      </c>
    </row>
    <row r="1325" spans="1:13" x14ac:dyDescent="0.35">
      <c r="A1325" s="107">
        <v>1</v>
      </c>
      <c r="B1325" s="107" t="s">
        <v>5496</v>
      </c>
      <c r="C1325" t="s">
        <v>32</v>
      </c>
      <c r="D1325" t="s">
        <v>15</v>
      </c>
      <c r="E1325" t="s">
        <v>1244</v>
      </c>
      <c r="F1325" t="s">
        <v>1245</v>
      </c>
      <c r="G1325" t="s">
        <v>3852</v>
      </c>
      <c r="H1325" s="107">
        <v>7</v>
      </c>
      <c r="I1325" s="231">
        <v>45836</v>
      </c>
      <c r="J1325" s="107">
        <v>12</v>
      </c>
      <c r="K1325" s="120">
        <v>250000</v>
      </c>
      <c r="L1325" s="107">
        <f>J1325+1</f>
        <v>13</v>
      </c>
      <c r="M1325" s="36">
        <f>K1325*(L1325/100)</f>
        <v>32500</v>
      </c>
    </row>
    <row r="1326" spans="1:13" x14ac:dyDescent="0.35">
      <c r="A1326" s="107">
        <v>1</v>
      </c>
      <c r="B1326" s="107">
        <v>880000143</v>
      </c>
      <c r="C1326" s="98" t="s">
        <v>32</v>
      </c>
      <c r="D1326" s="98" t="s">
        <v>15</v>
      </c>
      <c r="E1326" t="s">
        <v>16</v>
      </c>
      <c r="G1326" t="s">
        <v>516</v>
      </c>
      <c r="H1326" s="129">
        <v>2</v>
      </c>
      <c r="I1326" s="229">
        <v>44973.567453703705</v>
      </c>
      <c r="J1326" s="107">
        <v>8</v>
      </c>
      <c r="K1326" s="159">
        <v>210000</v>
      </c>
      <c r="L1326" s="107">
        <f>J1326+1</f>
        <v>9</v>
      </c>
      <c r="M1326" s="36">
        <f>K1326*(L1326/100)</f>
        <v>18900</v>
      </c>
    </row>
    <row r="1327" spans="1:13" x14ac:dyDescent="0.35">
      <c r="A1327" s="107">
        <v>1</v>
      </c>
      <c r="B1327" s="107" t="s">
        <v>1799</v>
      </c>
      <c r="C1327" s="98" t="s">
        <v>32</v>
      </c>
      <c r="D1327" s="98" t="s">
        <v>15</v>
      </c>
      <c r="E1327" t="s">
        <v>1244</v>
      </c>
      <c r="F1327" t="s">
        <v>1245</v>
      </c>
      <c r="G1327" t="s">
        <v>1800</v>
      </c>
      <c r="H1327" s="107">
        <v>5</v>
      </c>
      <c r="I1327" s="229">
        <v>45329.573923611111</v>
      </c>
      <c r="J1327" s="107">
        <v>10</v>
      </c>
      <c r="K1327" s="159">
        <v>147000</v>
      </c>
      <c r="L1327" s="107">
        <f>J1327+1</f>
        <v>11</v>
      </c>
      <c r="M1327" s="36">
        <f>K1327*(L1327/100)</f>
        <v>16170</v>
      </c>
    </row>
    <row r="1328" spans="1:13" x14ac:dyDescent="0.35">
      <c r="A1328" s="107">
        <v>1</v>
      </c>
      <c r="B1328" s="107">
        <v>890000105</v>
      </c>
      <c r="C1328" s="98" t="s">
        <v>32</v>
      </c>
      <c r="D1328" s="98" t="s">
        <v>15</v>
      </c>
      <c r="E1328" t="s">
        <v>16</v>
      </c>
      <c r="G1328" t="s">
        <v>588</v>
      </c>
      <c r="H1328" s="132">
        <v>2</v>
      </c>
      <c r="I1328" s="229">
        <v>45002.539259259262</v>
      </c>
      <c r="J1328" s="107">
        <v>8</v>
      </c>
      <c r="K1328" s="159">
        <v>84000</v>
      </c>
      <c r="L1328" s="107">
        <f>J1328+1</f>
        <v>9</v>
      </c>
      <c r="M1328" s="36">
        <f>K1328*(L1328/100)</f>
        <v>7560</v>
      </c>
    </row>
    <row r="1329" spans="1:13" x14ac:dyDescent="0.35">
      <c r="A1329" s="107">
        <v>1</v>
      </c>
      <c r="B1329" s="107">
        <v>890000261</v>
      </c>
      <c r="C1329" s="98" t="s">
        <v>32</v>
      </c>
      <c r="D1329" s="98" t="s">
        <v>15</v>
      </c>
      <c r="E1329" t="s">
        <v>16</v>
      </c>
      <c r="G1329" t="s">
        <v>1070</v>
      </c>
      <c r="H1329" s="107">
        <v>3</v>
      </c>
      <c r="I1329" s="229">
        <v>45135.582488425927</v>
      </c>
      <c r="J1329" s="107">
        <v>8</v>
      </c>
      <c r="K1329" s="159">
        <v>94500</v>
      </c>
      <c r="L1329" s="107">
        <f>J1329+1</f>
        <v>9</v>
      </c>
      <c r="M1329" s="36">
        <f>K1329*(L1329/100)</f>
        <v>8505</v>
      </c>
    </row>
    <row r="1330" spans="1:13" x14ac:dyDescent="0.35">
      <c r="A1330" s="107">
        <v>1</v>
      </c>
      <c r="B1330" s="107" t="s">
        <v>2397</v>
      </c>
      <c r="C1330" s="98" t="s">
        <v>32</v>
      </c>
      <c r="D1330" s="98" t="s">
        <v>15</v>
      </c>
      <c r="E1330" t="s">
        <v>1244</v>
      </c>
      <c r="F1330" t="s">
        <v>1245</v>
      </c>
      <c r="G1330" t="s">
        <v>2398</v>
      </c>
      <c r="H1330" s="107">
        <v>6</v>
      </c>
      <c r="I1330" s="229">
        <v>45455.703020833331</v>
      </c>
      <c r="J1330" s="107">
        <v>10</v>
      </c>
      <c r="K1330" s="159">
        <v>147000</v>
      </c>
      <c r="L1330" s="107">
        <f>J1330+1</f>
        <v>11</v>
      </c>
      <c r="M1330" s="36">
        <f>K1330*(L1330/100)</f>
        <v>16170</v>
      </c>
    </row>
    <row r="1331" spans="1:13" x14ac:dyDescent="0.35">
      <c r="A1331" s="107">
        <v>1</v>
      </c>
      <c r="B1331" s="107" t="s">
        <v>216</v>
      </c>
      <c r="C1331" s="98" t="s">
        <v>32</v>
      </c>
      <c r="D1331" s="98" t="s">
        <v>15</v>
      </c>
      <c r="E1331" t="s">
        <v>16</v>
      </c>
      <c r="F1331" s="154" t="s">
        <v>1245</v>
      </c>
      <c r="G1331" t="s">
        <v>218</v>
      </c>
      <c r="H1331" s="129">
        <v>1</v>
      </c>
      <c r="I1331" s="229">
        <v>44893.536053240743</v>
      </c>
      <c r="J1331" s="107">
        <v>6</v>
      </c>
      <c r="K1331" s="112">
        <v>63000</v>
      </c>
      <c r="L1331" s="107">
        <f>J1331+1</f>
        <v>7</v>
      </c>
      <c r="M1331" s="36">
        <f>K1331*(L1331/100)</f>
        <v>4410</v>
      </c>
    </row>
    <row r="1332" spans="1:13" x14ac:dyDescent="0.35">
      <c r="A1332" s="107">
        <v>1</v>
      </c>
      <c r="B1332" s="243" t="s">
        <v>3602</v>
      </c>
      <c r="C1332" s="244" t="s">
        <v>32</v>
      </c>
      <c r="D1332" s="244" t="s">
        <v>116</v>
      </c>
      <c r="E1332" s="154" t="s">
        <v>1250</v>
      </c>
      <c r="F1332" s="154" t="s">
        <v>1245</v>
      </c>
      <c r="G1332" t="s">
        <v>3603</v>
      </c>
      <c r="H1332" s="243">
        <v>7</v>
      </c>
      <c r="I1332" s="229">
        <v>45609.546909722223</v>
      </c>
      <c r="J1332" s="107">
        <v>12</v>
      </c>
      <c r="K1332" s="159">
        <v>157500</v>
      </c>
      <c r="L1332" s="107">
        <f>J1332+1</f>
        <v>13</v>
      </c>
      <c r="M1332" s="36">
        <f>K1332*(L1332/100)</f>
        <v>20475</v>
      </c>
    </row>
    <row r="1333" spans="1:13" x14ac:dyDescent="0.35">
      <c r="A1333" s="107">
        <v>1</v>
      </c>
      <c r="B1333" s="237">
        <v>890000354</v>
      </c>
      <c r="C1333" s="141" t="s">
        <v>32</v>
      </c>
      <c r="D1333" s="141" t="s">
        <v>15</v>
      </c>
      <c r="E1333" s="139" t="s">
        <v>1244</v>
      </c>
      <c r="F1333" s="139" t="s">
        <v>1245</v>
      </c>
      <c r="G1333" s="139" t="s">
        <v>1306</v>
      </c>
      <c r="H1333" s="237">
        <v>4</v>
      </c>
      <c r="I1333" s="229">
        <v>45224</v>
      </c>
      <c r="J1333" s="107">
        <v>10</v>
      </c>
      <c r="K1333" s="238">
        <v>126000</v>
      </c>
      <c r="L1333" s="107">
        <f>J1333+1</f>
        <v>11</v>
      </c>
      <c r="M1333" s="36">
        <f>K1333*(L1333/100)</f>
        <v>13860</v>
      </c>
    </row>
    <row r="1334" spans="1:13" x14ac:dyDescent="0.35">
      <c r="A1334" s="107">
        <v>1</v>
      </c>
      <c r="B1334" s="107" t="s">
        <v>2331</v>
      </c>
      <c r="C1334" s="98" t="s">
        <v>32</v>
      </c>
      <c r="D1334" s="98" t="s">
        <v>15</v>
      </c>
      <c r="E1334" t="s">
        <v>1244</v>
      </c>
      <c r="F1334" t="s">
        <v>1245</v>
      </c>
      <c r="G1334" t="s">
        <v>2332</v>
      </c>
      <c r="H1334" s="107">
        <v>3</v>
      </c>
      <c r="I1334" s="229">
        <v>45443.663275462961</v>
      </c>
      <c r="J1334" s="107">
        <v>6</v>
      </c>
      <c r="K1334" s="159">
        <v>105000</v>
      </c>
      <c r="L1334" s="107">
        <f>J1334+1</f>
        <v>7</v>
      </c>
      <c r="M1334" s="36">
        <f>K1334*(L1334/100)</f>
        <v>7350.0000000000009</v>
      </c>
    </row>
    <row r="1335" spans="1:13" x14ac:dyDescent="0.35">
      <c r="A1335" s="107">
        <v>1</v>
      </c>
      <c r="B1335" s="237" t="s">
        <v>1717</v>
      </c>
      <c r="C1335" s="141" t="s">
        <v>32</v>
      </c>
      <c r="D1335" s="141" t="s">
        <v>15</v>
      </c>
      <c r="E1335" s="139" t="s">
        <v>1244</v>
      </c>
      <c r="F1335" s="139" t="s">
        <v>1245</v>
      </c>
      <c r="G1335" s="139" t="s">
        <v>1718</v>
      </c>
      <c r="H1335" s="237">
        <v>2</v>
      </c>
      <c r="I1335" s="229">
        <v>45322.5604282407</v>
      </c>
      <c r="J1335" s="107">
        <v>6</v>
      </c>
      <c r="K1335" s="238">
        <v>94500</v>
      </c>
      <c r="L1335" s="107">
        <f>J1335+1</f>
        <v>7</v>
      </c>
      <c r="M1335" s="36">
        <f>K1335*(L1335/100)</f>
        <v>6615.0000000000009</v>
      </c>
    </row>
    <row r="1336" spans="1:13" x14ac:dyDescent="0.35">
      <c r="A1336" s="107">
        <v>1</v>
      </c>
      <c r="B1336" s="243" t="s">
        <v>3302</v>
      </c>
      <c r="C1336" s="244" t="s">
        <v>32</v>
      </c>
      <c r="D1336" s="244" t="s">
        <v>15</v>
      </c>
      <c r="E1336" s="154" t="s">
        <v>1244</v>
      </c>
      <c r="F1336" s="154" t="s">
        <v>1245</v>
      </c>
      <c r="G1336" s="154" t="s">
        <v>3303</v>
      </c>
      <c r="H1336" s="243">
        <v>4</v>
      </c>
      <c r="I1336" s="229">
        <v>45588</v>
      </c>
      <c r="J1336" s="107">
        <v>8</v>
      </c>
      <c r="K1336" s="159">
        <v>126000</v>
      </c>
      <c r="L1336" s="107">
        <f>J1336+1</f>
        <v>9</v>
      </c>
      <c r="M1336" s="36">
        <f>K1336*(L1336/100)</f>
        <v>11340</v>
      </c>
    </row>
    <row r="1337" spans="1:13" x14ac:dyDescent="0.35">
      <c r="A1337" s="107">
        <v>1</v>
      </c>
      <c r="B1337" s="107">
        <v>890000234</v>
      </c>
      <c r="C1337" s="98" t="s">
        <v>32</v>
      </c>
      <c r="D1337" s="98" t="s">
        <v>15</v>
      </c>
      <c r="E1337" t="s">
        <v>16</v>
      </c>
      <c r="G1337" t="s">
        <v>1013</v>
      </c>
      <c r="H1337" s="107">
        <v>1</v>
      </c>
      <c r="I1337" s="229">
        <v>45118.50409722222</v>
      </c>
      <c r="J1337" s="107">
        <v>6</v>
      </c>
      <c r="K1337" s="159">
        <v>105000</v>
      </c>
      <c r="L1337" s="107">
        <f>J1337+1</f>
        <v>7</v>
      </c>
      <c r="M1337" s="36">
        <f>K1337*(L1337/100)</f>
        <v>7350.0000000000009</v>
      </c>
    </row>
    <row r="1338" spans="1:13" x14ac:dyDescent="0.35">
      <c r="A1338" s="107">
        <v>1</v>
      </c>
      <c r="B1338" s="243" t="s">
        <v>4526</v>
      </c>
      <c r="C1338" s="244" t="s">
        <v>32</v>
      </c>
      <c r="D1338" s="244" t="s">
        <v>15</v>
      </c>
      <c r="E1338" s="154" t="s">
        <v>1244</v>
      </c>
      <c r="F1338" s="154" t="s">
        <v>1245</v>
      </c>
      <c r="G1338" s="154" t="s">
        <v>4527</v>
      </c>
      <c r="H1338" s="243">
        <v>5</v>
      </c>
      <c r="I1338" s="229">
        <v>45721.647280092591</v>
      </c>
      <c r="J1338" s="107">
        <v>8</v>
      </c>
      <c r="K1338" s="247">
        <v>120000</v>
      </c>
      <c r="L1338" s="107">
        <f>J1338+1</f>
        <v>9</v>
      </c>
      <c r="M1338" s="36">
        <f>K1338*(L1338/100)</f>
        <v>10800</v>
      </c>
    </row>
    <row r="1339" spans="1:13" x14ac:dyDescent="0.35">
      <c r="A1339" s="107">
        <v>1</v>
      </c>
      <c r="B1339" s="107" t="s">
        <v>5975</v>
      </c>
      <c r="C1339" t="s">
        <v>32</v>
      </c>
      <c r="D1339" t="s">
        <v>15</v>
      </c>
      <c r="E1339" t="s">
        <v>5832</v>
      </c>
      <c r="F1339" t="s">
        <v>1245</v>
      </c>
      <c r="G1339" t="s">
        <v>5976</v>
      </c>
      <c r="H1339" s="107">
        <v>2</v>
      </c>
      <c r="I1339" s="231">
        <v>45888.722395833334</v>
      </c>
      <c r="J1339" s="107">
        <v>10</v>
      </c>
      <c r="K1339" s="120">
        <v>120000</v>
      </c>
      <c r="L1339" s="107">
        <f>J1339*2+2</f>
        <v>22</v>
      </c>
      <c r="M1339" s="36">
        <f>K1339*(L1339/100)</f>
        <v>26400</v>
      </c>
    </row>
    <row r="1340" spans="1:13" x14ac:dyDescent="0.35">
      <c r="A1340" s="107">
        <v>1</v>
      </c>
      <c r="B1340" s="107" t="s">
        <v>4633</v>
      </c>
      <c r="C1340" s="98" t="s">
        <v>32</v>
      </c>
      <c r="D1340" s="98" t="s">
        <v>15</v>
      </c>
      <c r="E1340" t="s">
        <v>1244</v>
      </c>
      <c r="F1340" t="s">
        <v>1245</v>
      </c>
      <c r="G1340" t="s">
        <v>4634</v>
      </c>
      <c r="H1340" s="107">
        <v>1</v>
      </c>
      <c r="I1340" s="229">
        <v>45734.663518518515</v>
      </c>
      <c r="J1340" s="107">
        <v>10</v>
      </c>
      <c r="K1340" s="247">
        <v>120000</v>
      </c>
      <c r="L1340" s="107">
        <f>J1340+1</f>
        <v>11</v>
      </c>
      <c r="M1340" s="36">
        <f>K1340*(L1340/100)</f>
        <v>13200</v>
      </c>
    </row>
    <row r="1341" spans="1:13" x14ac:dyDescent="0.35">
      <c r="A1341" s="107">
        <v>1</v>
      </c>
      <c r="B1341" s="131" t="s">
        <v>6066</v>
      </c>
      <c r="C1341" s="131" t="s">
        <v>32</v>
      </c>
      <c r="D1341" s="131" t="s">
        <v>188</v>
      </c>
      <c r="E1341" s="131" t="s">
        <v>5832</v>
      </c>
      <c r="F1341" s="131" t="s">
        <v>1245</v>
      </c>
      <c r="G1341" s="131" t="s">
        <v>6067</v>
      </c>
      <c r="H1341" s="107">
        <v>1</v>
      </c>
      <c r="I1341" s="231">
        <v>45905.653298611112</v>
      </c>
      <c r="J1341" s="107">
        <v>10</v>
      </c>
      <c r="K1341" s="222">
        <v>180000</v>
      </c>
      <c r="L1341" s="107">
        <f>J1341*2+2</f>
        <v>22</v>
      </c>
      <c r="M1341" s="36">
        <f>K1341*(L1341/100)</f>
        <v>39600</v>
      </c>
    </row>
    <row r="1342" spans="1:13" x14ac:dyDescent="0.35">
      <c r="A1342" s="107">
        <v>1</v>
      </c>
      <c r="B1342" s="107">
        <v>890000177</v>
      </c>
      <c r="C1342" s="98" t="s">
        <v>32</v>
      </c>
      <c r="D1342" s="98" t="s">
        <v>15</v>
      </c>
      <c r="E1342" t="s">
        <v>16</v>
      </c>
      <c r="G1342" t="s">
        <v>897</v>
      </c>
      <c r="H1342" s="107">
        <v>1</v>
      </c>
      <c r="I1342" s="229">
        <v>45064.554629629631</v>
      </c>
      <c r="J1342" s="107">
        <v>6</v>
      </c>
      <c r="K1342" s="162">
        <v>52500</v>
      </c>
      <c r="L1342" s="107">
        <f>J1342+1</f>
        <v>7</v>
      </c>
      <c r="M1342" s="36">
        <f>K1342*(L1342/100)</f>
        <v>3675.0000000000005</v>
      </c>
    </row>
    <row r="1343" spans="1:13" x14ac:dyDescent="0.35">
      <c r="A1343" s="107">
        <v>1</v>
      </c>
      <c r="B1343" s="237" t="s">
        <v>1645</v>
      </c>
      <c r="C1343" s="141" t="s">
        <v>32</v>
      </c>
      <c r="D1343" s="141" t="s">
        <v>15</v>
      </c>
      <c r="E1343" s="139" t="s">
        <v>1244</v>
      </c>
      <c r="F1343" s="139" t="s">
        <v>1248</v>
      </c>
      <c r="G1343" s="139" t="s">
        <v>1646</v>
      </c>
      <c r="H1343" s="237">
        <v>2</v>
      </c>
      <c r="I1343" s="229">
        <v>45307.462372685201</v>
      </c>
      <c r="J1343" s="107">
        <v>7</v>
      </c>
      <c r="K1343" s="238">
        <v>52500</v>
      </c>
      <c r="L1343" s="107">
        <f>J1343+1</f>
        <v>8</v>
      </c>
      <c r="M1343" s="36">
        <f>K1343*(L1343/100)</f>
        <v>4200</v>
      </c>
    </row>
    <row r="1344" spans="1:13" x14ac:dyDescent="0.35">
      <c r="A1344" s="107">
        <v>1</v>
      </c>
      <c r="B1344" s="243" t="s">
        <v>3476</v>
      </c>
      <c r="C1344" s="244" t="s">
        <v>32</v>
      </c>
      <c r="D1344" s="244" t="s">
        <v>15</v>
      </c>
      <c r="E1344" s="154" t="s">
        <v>1244</v>
      </c>
      <c r="F1344" s="154" t="s">
        <v>1248</v>
      </c>
      <c r="G1344" s="154" t="s">
        <v>3477</v>
      </c>
      <c r="H1344" s="243">
        <v>3</v>
      </c>
      <c r="I1344" s="229">
        <v>45596.834074074075</v>
      </c>
      <c r="J1344" s="107">
        <v>8</v>
      </c>
      <c r="K1344" s="159">
        <v>63000</v>
      </c>
      <c r="L1344" s="107">
        <f>J1344+1</f>
        <v>9</v>
      </c>
      <c r="M1344" s="36">
        <f>K1344*(L1344/100)</f>
        <v>5670</v>
      </c>
    </row>
    <row r="1345" spans="1:13" x14ac:dyDescent="0.35">
      <c r="A1345" s="107">
        <v>1</v>
      </c>
      <c r="B1345" s="131" t="s">
        <v>6030</v>
      </c>
      <c r="C1345" s="131" t="s">
        <v>32</v>
      </c>
      <c r="D1345" s="131" t="s">
        <v>15</v>
      </c>
      <c r="E1345" s="131" t="s">
        <v>5832</v>
      </c>
      <c r="F1345" s="131" t="s">
        <v>1248</v>
      </c>
      <c r="G1345" s="131" t="s">
        <v>6031</v>
      </c>
      <c r="H1345" s="107">
        <v>1</v>
      </c>
      <c r="I1345" s="231">
        <v>45927.494606481479</v>
      </c>
      <c r="J1345" s="107">
        <v>8</v>
      </c>
      <c r="K1345" s="222">
        <v>150000</v>
      </c>
      <c r="L1345" s="107">
        <f>J1345*2+2</f>
        <v>18</v>
      </c>
      <c r="M1345" s="36">
        <f>K1345*(L1345/100)</f>
        <v>27000</v>
      </c>
    </row>
    <row r="1346" spans="1:13" x14ac:dyDescent="0.35">
      <c r="A1346" s="107">
        <v>1</v>
      </c>
      <c r="B1346" s="107" t="s">
        <v>394</v>
      </c>
      <c r="C1346" s="98" t="s">
        <v>32</v>
      </c>
      <c r="D1346" s="98" t="s">
        <v>15</v>
      </c>
      <c r="E1346" t="s">
        <v>16</v>
      </c>
      <c r="G1346" t="s">
        <v>396</v>
      </c>
      <c r="H1346" s="107">
        <v>1</v>
      </c>
      <c r="I1346" s="229">
        <v>44901.460729166669</v>
      </c>
      <c r="J1346" s="107">
        <v>6</v>
      </c>
      <c r="K1346" s="159">
        <v>57750</v>
      </c>
      <c r="L1346" s="107">
        <f>J1346+1</f>
        <v>7</v>
      </c>
      <c r="M1346" s="36">
        <f>K1346*(L1346/100)</f>
        <v>4042.5000000000005</v>
      </c>
    </row>
    <row r="1347" spans="1:13" x14ac:dyDescent="0.35">
      <c r="A1347" s="107">
        <v>1</v>
      </c>
      <c r="B1347" s="243" t="s">
        <v>2987</v>
      </c>
      <c r="C1347" s="244" t="s">
        <v>32</v>
      </c>
      <c r="D1347" s="244" t="s">
        <v>15</v>
      </c>
      <c r="E1347" s="154" t="s">
        <v>1244</v>
      </c>
      <c r="F1347" s="154" t="s">
        <v>1245</v>
      </c>
      <c r="G1347" s="154" t="s">
        <v>2988</v>
      </c>
      <c r="H1347" s="243">
        <v>3</v>
      </c>
      <c r="I1347" s="229">
        <v>45534.503101851849</v>
      </c>
      <c r="J1347" s="107">
        <v>6</v>
      </c>
      <c r="K1347" s="162">
        <v>63000</v>
      </c>
      <c r="L1347" s="107">
        <f>J1347+1</f>
        <v>7</v>
      </c>
      <c r="M1347" s="36">
        <f>K1347*(L1347/100)</f>
        <v>4410</v>
      </c>
    </row>
    <row r="1348" spans="1:13" x14ac:dyDescent="0.35">
      <c r="A1348" s="107">
        <v>1</v>
      </c>
      <c r="B1348" s="237" t="s">
        <v>1643</v>
      </c>
      <c r="C1348" s="141" t="s">
        <v>32</v>
      </c>
      <c r="D1348" s="141" t="s">
        <v>15</v>
      </c>
      <c r="E1348" s="139" t="s">
        <v>1244</v>
      </c>
      <c r="F1348" s="139" t="s">
        <v>1245</v>
      </c>
      <c r="G1348" s="139" t="s">
        <v>1644</v>
      </c>
      <c r="H1348" s="237">
        <v>1</v>
      </c>
      <c r="I1348" s="229">
        <v>45307.3664699074</v>
      </c>
      <c r="J1348" s="107">
        <v>6</v>
      </c>
      <c r="K1348" s="238">
        <v>52500</v>
      </c>
      <c r="L1348" s="107">
        <f>J1348+1</f>
        <v>7</v>
      </c>
      <c r="M1348" s="36">
        <f>K1348*(L1348/100)</f>
        <v>3675.0000000000005</v>
      </c>
    </row>
    <row r="1349" spans="1:13" x14ac:dyDescent="0.35">
      <c r="A1349" s="107">
        <v>1</v>
      </c>
      <c r="B1349" s="107" t="s">
        <v>2061</v>
      </c>
      <c r="C1349" s="98" t="s">
        <v>32</v>
      </c>
      <c r="D1349" s="98" t="s">
        <v>15</v>
      </c>
      <c r="E1349" t="s">
        <v>1244</v>
      </c>
      <c r="F1349" t="s">
        <v>1245</v>
      </c>
      <c r="G1349" t="s">
        <v>2062</v>
      </c>
      <c r="H1349" s="107">
        <v>2</v>
      </c>
      <c r="I1349" s="229">
        <v>45378</v>
      </c>
      <c r="J1349" s="107">
        <v>6</v>
      </c>
      <c r="K1349" s="159">
        <v>52500</v>
      </c>
      <c r="L1349" s="107">
        <f>J1349+1</f>
        <v>7</v>
      </c>
      <c r="M1349" s="36">
        <f>K1349*(L1349/100)</f>
        <v>3675.0000000000005</v>
      </c>
    </row>
    <row r="1350" spans="1:13" x14ac:dyDescent="0.35">
      <c r="A1350" s="107">
        <v>1</v>
      </c>
      <c r="B1350" s="243" t="s">
        <v>3822</v>
      </c>
      <c r="C1350" s="244" t="s">
        <v>32</v>
      </c>
      <c r="D1350" s="244" t="s">
        <v>15</v>
      </c>
      <c r="E1350" s="154" t="s">
        <v>1244</v>
      </c>
      <c r="F1350" s="154" t="s">
        <v>1245</v>
      </c>
      <c r="G1350" s="154" t="s">
        <v>3823</v>
      </c>
      <c r="H1350" s="243">
        <v>4</v>
      </c>
      <c r="I1350" s="229">
        <v>45624.759791666664</v>
      </c>
      <c r="J1350" s="107">
        <v>7</v>
      </c>
      <c r="K1350" s="159">
        <v>78750</v>
      </c>
      <c r="L1350" s="107">
        <f>J1350+1</f>
        <v>8</v>
      </c>
      <c r="M1350" s="36">
        <f>K1350*(L1350/100)</f>
        <v>6300</v>
      </c>
    </row>
    <row r="1351" spans="1:13" x14ac:dyDescent="0.35">
      <c r="A1351" s="107">
        <v>1</v>
      </c>
      <c r="B1351" s="107" t="s">
        <v>5071</v>
      </c>
      <c r="C1351" s="98" t="s">
        <v>32</v>
      </c>
      <c r="D1351" s="98" t="s">
        <v>381</v>
      </c>
      <c r="E1351" t="s">
        <v>1244</v>
      </c>
      <c r="F1351" t="s">
        <v>1245</v>
      </c>
      <c r="G1351" t="s">
        <v>5072</v>
      </c>
      <c r="H1351" s="107">
        <v>1</v>
      </c>
      <c r="I1351" s="229">
        <v>45804.682638888888</v>
      </c>
      <c r="J1351" s="107">
        <v>7</v>
      </c>
      <c r="K1351" s="159">
        <v>70000</v>
      </c>
      <c r="L1351" s="107">
        <f>J1351+1</f>
        <v>8</v>
      </c>
      <c r="M1351" s="36">
        <f>K1351*(L1351/100)</f>
        <v>5600</v>
      </c>
    </row>
    <row r="1352" spans="1:13" x14ac:dyDescent="0.35">
      <c r="A1352" s="107">
        <v>1</v>
      </c>
      <c r="B1352" s="237" t="s">
        <v>1487</v>
      </c>
      <c r="C1352" s="141" t="s">
        <v>32</v>
      </c>
      <c r="D1352" s="141" t="s">
        <v>15</v>
      </c>
      <c r="E1352" s="139" t="s">
        <v>1244</v>
      </c>
      <c r="F1352" s="144" t="s">
        <v>1248</v>
      </c>
      <c r="G1352" s="139" t="s">
        <v>1488</v>
      </c>
      <c r="H1352" s="237">
        <v>1</v>
      </c>
      <c r="I1352" s="229">
        <v>45254.372499999998</v>
      </c>
      <c r="J1352" s="107">
        <v>6</v>
      </c>
      <c r="K1352" s="238">
        <v>84000</v>
      </c>
      <c r="L1352" s="107">
        <f>J1352+1</f>
        <v>7</v>
      </c>
      <c r="M1352" s="36">
        <f>K1352*(L1352/100)</f>
        <v>5880.0000000000009</v>
      </c>
    </row>
    <row r="1353" spans="1:13" x14ac:dyDescent="0.35">
      <c r="A1353" s="107">
        <v>1</v>
      </c>
      <c r="B1353" s="107">
        <v>890000605</v>
      </c>
      <c r="C1353" s="98" t="s">
        <v>32</v>
      </c>
      <c r="D1353" s="98" t="s">
        <v>15</v>
      </c>
      <c r="E1353" t="s">
        <v>1244</v>
      </c>
      <c r="F1353" t="s">
        <v>1248</v>
      </c>
      <c r="G1353" t="s">
        <v>1488</v>
      </c>
      <c r="H1353" s="107">
        <v>2</v>
      </c>
      <c r="I1353" s="229">
        <v>45387.837754629632</v>
      </c>
      <c r="J1353" s="107">
        <v>6</v>
      </c>
      <c r="K1353" s="159">
        <v>94500</v>
      </c>
      <c r="L1353" s="107">
        <f>J1353+1</f>
        <v>7</v>
      </c>
      <c r="M1353" s="36">
        <f>K1353*(L1353/100)</f>
        <v>6615.0000000000009</v>
      </c>
    </row>
    <row r="1354" spans="1:13" x14ac:dyDescent="0.35">
      <c r="A1354" s="107">
        <v>1</v>
      </c>
      <c r="B1354" s="243" t="s">
        <v>2751</v>
      </c>
      <c r="C1354" s="244" t="s">
        <v>32</v>
      </c>
      <c r="D1354" s="244" t="s">
        <v>15</v>
      </c>
      <c r="E1354" s="154" t="s">
        <v>1244</v>
      </c>
      <c r="F1354" s="154" t="s">
        <v>1248</v>
      </c>
      <c r="G1354" s="154" t="s">
        <v>2752</v>
      </c>
      <c r="H1354" s="243">
        <v>3</v>
      </c>
      <c r="I1354" s="229">
        <v>45505.425196759257</v>
      </c>
      <c r="J1354" s="107">
        <v>6</v>
      </c>
      <c r="K1354" s="162">
        <v>84000</v>
      </c>
      <c r="L1354" s="107">
        <f>J1354+1</f>
        <v>7</v>
      </c>
      <c r="M1354" s="36">
        <f>K1354*(L1354/100)</f>
        <v>5880.0000000000009</v>
      </c>
    </row>
    <row r="1355" spans="1:13" x14ac:dyDescent="0.35">
      <c r="A1355" s="107">
        <v>1</v>
      </c>
      <c r="B1355" s="243" t="s">
        <v>2837</v>
      </c>
      <c r="C1355" s="244" t="s">
        <v>32</v>
      </c>
      <c r="D1355" s="244" t="s">
        <v>15</v>
      </c>
      <c r="E1355" s="154" t="s">
        <v>1244</v>
      </c>
      <c r="F1355" s="154" t="s">
        <v>1245</v>
      </c>
      <c r="G1355" s="154" t="s">
        <v>2838</v>
      </c>
      <c r="H1355" s="243">
        <v>5</v>
      </c>
      <c r="I1355" s="229">
        <v>45512.461388888885</v>
      </c>
      <c r="J1355" s="107">
        <v>6</v>
      </c>
      <c r="K1355" s="162">
        <v>52500</v>
      </c>
      <c r="L1355" s="107">
        <f>J1355+1</f>
        <v>7</v>
      </c>
      <c r="M1355" s="36">
        <f>K1355*(L1355/100)</f>
        <v>3675.0000000000005</v>
      </c>
    </row>
    <row r="1356" spans="1:13" x14ac:dyDescent="0.35">
      <c r="A1356" s="107">
        <v>1</v>
      </c>
      <c r="B1356" s="107" t="s">
        <v>342</v>
      </c>
      <c r="C1356" s="98" t="s">
        <v>32</v>
      </c>
      <c r="D1356" s="98" t="s">
        <v>169</v>
      </c>
      <c r="E1356" t="s">
        <v>53</v>
      </c>
      <c r="G1356" t="s">
        <v>344</v>
      </c>
      <c r="H1356" s="107">
        <v>1</v>
      </c>
      <c r="I1356" s="229">
        <v>44909.437858796293</v>
      </c>
      <c r="J1356" s="107">
        <v>6</v>
      </c>
      <c r="K1356" s="159">
        <v>63000</v>
      </c>
      <c r="L1356" s="107">
        <f>J1356+1</f>
        <v>7</v>
      </c>
      <c r="M1356" s="36">
        <f>K1356*(L1356/100)</f>
        <v>4410</v>
      </c>
    </row>
    <row r="1357" spans="1:13" x14ac:dyDescent="0.35">
      <c r="A1357" s="107">
        <v>1</v>
      </c>
      <c r="B1357" s="107">
        <v>890000187</v>
      </c>
      <c r="C1357" s="98" t="s">
        <v>32</v>
      </c>
      <c r="D1357" s="98" t="s">
        <v>15</v>
      </c>
      <c r="E1357" t="s">
        <v>16</v>
      </c>
      <c r="G1357" t="s">
        <v>882</v>
      </c>
      <c r="H1357" s="107">
        <v>2</v>
      </c>
      <c r="I1357" s="229">
        <v>45070.433645833335</v>
      </c>
      <c r="J1357" s="107">
        <v>6</v>
      </c>
      <c r="K1357" s="162">
        <v>63000</v>
      </c>
      <c r="L1357" s="107">
        <f>J1357+1</f>
        <v>7</v>
      </c>
      <c r="M1357" s="36">
        <f>K1357*(L1357/100)</f>
        <v>4410</v>
      </c>
    </row>
    <row r="1358" spans="1:13" x14ac:dyDescent="0.35">
      <c r="A1358" s="107">
        <v>1</v>
      </c>
      <c r="B1358" s="234">
        <v>890000300</v>
      </c>
      <c r="C1358" s="235" t="s">
        <v>32</v>
      </c>
      <c r="D1358" s="235" t="s">
        <v>15</v>
      </c>
      <c r="E1358" s="133" t="s">
        <v>16</v>
      </c>
      <c r="G1358" s="133" t="s">
        <v>882</v>
      </c>
      <c r="H1358" s="234">
        <v>3</v>
      </c>
      <c r="I1358" s="229">
        <v>45159.663854166698</v>
      </c>
      <c r="J1358" s="107">
        <v>6</v>
      </c>
      <c r="K1358" s="236">
        <v>63000</v>
      </c>
      <c r="L1358" s="107">
        <f>J1358+1</f>
        <v>7</v>
      </c>
      <c r="M1358" s="36">
        <f>K1358*(L1358/100)</f>
        <v>4410</v>
      </c>
    </row>
    <row r="1359" spans="1:13" x14ac:dyDescent="0.35">
      <c r="A1359" s="107">
        <v>1</v>
      </c>
      <c r="B1359" s="237" t="s">
        <v>1451</v>
      </c>
      <c r="C1359" s="141" t="s">
        <v>32</v>
      </c>
      <c r="D1359" s="141" t="s">
        <v>15</v>
      </c>
      <c r="E1359" s="139" t="s">
        <v>1244</v>
      </c>
      <c r="F1359" s="144" t="s">
        <v>1245</v>
      </c>
      <c r="G1359" s="139" t="s">
        <v>882</v>
      </c>
      <c r="H1359" s="237">
        <v>4</v>
      </c>
      <c r="I1359" s="229">
        <v>45250.641689814802</v>
      </c>
      <c r="J1359" s="107">
        <v>8</v>
      </c>
      <c r="K1359" s="238">
        <v>84000</v>
      </c>
      <c r="L1359" s="107">
        <f>J1359+1</f>
        <v>9</v>
      </c>
      <c r="M1359" s="36">
        <f>K1359*(L1359/100)</f>
        <v>7560</v>
      </c>
    </row>
    <row r="1360" spans="1:13" x14ac:dyDescent="0.35">
      <c r="A1360" s="107">
        <v>1</v>
      </c>
      <c r="B1360" s="243" t="s">
        <v>4373</v>
      </c>
      <c r="C1360" s="244" t="s">
        <v>32</v>
      </c>
      <c r="D1360" s="244" t="s">
        <v>582</v>
      </c>
      <c r="E1360" s="154" t="s">
        <v>1244</v>
      </c>
      <c r="F1360" s="154" t="s">
        <v>1245</v>
      </c>
      <c r="G1360" s="154" t="s">
        <v>882</v>
      </c>
      <c r="H1360" s="243">
        <v>6</v>
      </c>
      <c r="I1360" s="229">
        <v>45709.602326388886</v>
      </c>
      <c r="J1360" s="107">
        <v>7</v>
      </c>
      <c r="K1360" s="159">
        <v>60000</v>
      </c>
      <c r="L1360" s="107">
        <f>J1360+1</f>
        <v>8</v>
      </c>
      <c r="M1360" s="36">
        <f>K1360*(L1360/100)</f>
        <v>4800</v>
      </c>
    </row>
    <row r="1361" spans="1:13" x14ac:dyDescent="0.35">
      <c r="A1361" s="107">
        <v>1</v>
      </c>
      <c r="B1361" s="107" t="s">
        <v>5840</v>
      </c>
      <c r="C1361" t="s">
        <v>32</v>
      </c>
      <c r="D1361" t="s">
        <v>15</v>
      </c>
      <c r="E1361" t="s">
        <v>5832</v>
      </c>
      <c r="F1361" t="s">
        <v>1245</v>
      </c>
      <c r="G1361" t="s">
        <v>5841</v>
      </c>
      <c r="H1361" s="107">
        <v>7</v>
      </c>
      <c r="I1361" s="231">
        <v>45873.509236111109</v>
      </c>
      <c r="J1361" s="107">
        <v>7</v>
      </c>
      <c r="K1361" s="120">
        <v>70000</v>
      </c>
      <c r="L1361" s="107">
        <f>J1361*2+2</f>
        <v>16</v>
      </c>
      <c r="M1361" s="36">
        <f>K1361*(L1361/100)</f>
        <v>11200</v>
      </c>
    </row>
    <row r="1362" spans="1:13" x14ac:dyDescent="0.35">
      <c r="A1362" s="107">
        <v>1</v>
      </c>
      <c r="B1362" s="243" t="s">
        <v>4194</v>
      </c>
      <c r="C1362" s="244" t="s">
        <v>32</v>
      </c>
      <c r="D1362" s="244" t="s">
        <v>15</v>
      </c>
      <c r="E1362" s="154" t="s">
        <v>1244</v>
      </c>
      <c r="F1362" s="154" t="s">
        <v>1245</v>
      </c>
      <c r="G1362" s="154" t="s">
        <v>4195</v>
      </c>
      <c r="H1362" s="243">
        <v>1</v>
      </c>
      <c r="I1362" s="229">
        <v>45706.708819444444</v>
      </c>
      <c r="J1362" s="107">
        <v>6</v>
      </c>
      <c r="K1362" s="159">
        <v>40000</v>
      </c>
      <c r="L1362" s="107">
        <f>J1362+1</f>
        <v>7</v>
      </c>
      <c r="M1362" s="36">
        <f>K1362*(L1362/100)</f>
        <v>2800.0000000000005</v>
      </c>
    </row>
    <row r="1363" spans="1:13" x14ac:dyDescent="0.35">
      <c r="A1363" s="107">
        <v>1</v>
      </c>
      <c r="B1363" s="107" t="s">
        <v>5932</v>
      </c>
      <c r="C1363" t="s">
        <v>32</v>
      </c>
      <c r="D1363" t="s">
        <v>15</v>
      </c>
      <c r="E1363" t="s">
        <v>5832</v>
      </c>
      <c r="F1363" t="s">
        <v>1245</v>
      </c>
      <c r="G1363" t="s">
        <v>4195</v>
      </c>
      <c r="H1363" s="107">
        <v>2</v>
      </c>
      <c r="I1363" s="231">
        <v>45880.674699074072</v>
      </c>
      <c r="J1363" s="107">
        <v>7</v>
      </c>
      <c r="K1363" s="120">
        <v>40000</v>
      </c>
      <c r="L1363" s="107">
        <f>J1363*2+2</f>
        <v>16</v>
      </c>
      <c r="M1363" s="36">
        <f>K1363*(L1363/100)</f>
        <v>6400</v>
      </c>
    </row>
    <row r="1364" spans="1:13" x14ac:dyDescent="0.35">
      <c r="A1364" s="107">
        <v>1</v>
      </c>
      <c r="B1364" s="107">
        <v>890000203</v>
      </c>
      <c r="C1364" s="98" t="s">
        <v>32</v>
      </c>
      <c r="D1364" s="98" t="s">
        <v>15</v>
      </c>
      <c r="E1364" t="s">
        <v>16</v>
      </c>
      <c r="G1364" t="s">
        <v>959</v>
      </c>
      <c r="H1364" s="107">
        <v>1</v>
      </c>
      <c r="I1364" s="229">
        <v>45087.528703703705</v>
      </c>
      <c r="J1364" s="107">
        <v>6</v>
      </c>
      <c r="K1364" s="159">
        <v>105000</v>
      </c>
      <c r="L1364" s="107">
        <f>J1364+1</f>
        <v>7</v>
      </c>
      <c r="M1364" s="36">
        <f>K1364*(L1364/100)</f>
        <v>7350.0000000000009</v>
      </c>
    </row>
    <row r="1365" spans="1:13" x14ac:dyDescent="0.35">
      <c r="A1365" s="107">
        <v>1</v>
      </c>
      <c r="B1365" s="237">
        <v>890000370</v>
      </c>
      <c r="C1365" s="141" t="s">
        <v>32</v>
      </c>
      <c r="D1365" s="141" t="s">
        <v>15</v>
      </c>
      <c r="E1365" s="139" t="s">
        <v>1244</v>
      </c>
      <c r="F1365" s="139" t="s">
        <v>1245</v>
      </c>
      <c r="G1365" s="139" t="s">
        <v>959</v>
      </c>
      <c r="H1365" s="237">
        <v>2</v>
      </c>
      <c r="I1365" s="229">
        <v>45229</v>
      </c>
      <c r="J1365" s="107">
        <v>10</v>
      </c>
      <c r="K1365" s="238">
        <v>105000</v>
      </c>
      <c r="L1365" s="107">
        <f>J1365+1</f>
        <v>11</v>
      </c>
      <c r="M1365" s="36">
        <f>K1365*(L1365/100)</f>
        <v>11550</v>
      </c>
    </row>
    <row r="1366" spans="1:13" x14ac:dyDescent="0.35">
      <c r="A1366" s="107">
        <v>1</v>
      </c>
      <c r="B1366" s="107">
        <v>890000618</v>
      </c>
      <c r="C1366" s="98" t="s">
        <v>32</v>
      </c>
      <c r="D1366" s="98" t="s">
        <v>15</v>
      </c>
      <c r="E1366" t="s">
        <v>1244</v>
      </c>
      <c r="F1366" t="s">
        <v>1245</v>
      </c>
      <c r="G1366" t="s">
        <v>2136</v>
      </c>
      <c r="H1366" s="107">
        <v>3</v>
      </c>
      <c r="I1366" s="229">
        <v>45392.606446759259</v>
      </c>
      <c r="J1366" s="107">
        <v>10</v>
      </c>
      <c r="K1366" s="159">
        <v>94500</v>
      </c>
      <c r="L1366" s="107">
        <f>J1366+1</f>
        <v>11</v>
      </c>
      <c r="M1366" s="36">
        <f>K1366*(L1366/100)</f>
        <v>10395</v>
      </c>
    </row>
    <row r="1367" spans="1:13" x14ac:dyDescent="0.35">
      <c r="A1367" s="107">
        <v>1</v>
      </c>
      <c r="B1367" s="243">
        <v>890000971</v>
      </c>
      <c r="C1367" s="244" t="s">
        <v>32</v>
      </c>
      <c r="D1367" s="244" t="s">
        <v>15</v>
      </c>
      <c r="E1367" s="154" t="s">
        <v>1244</v>
      </c>
      <c r="F1367" s="154" t="s">
        <v>1245</v>
      </c>
      <c r="G1367" t="s">
        <v>3209</v>
      </c>
      <c r="H1367" s="243">
        <v>4</v>
      </c>
      <c r="I1367" s="229">
        <v>45576</v>
      </c>
      <c r="J1367" s="107">
        <v>10</v>
      </c>
      <c r="K1367" s="162">
        <v>94500</v>
      </c>
      <c r="L1367" s="107">
        <f>J1367+1</f>
        <v>11</v>
      </c>
      <c r="M1367" s="36">
        <f>K1367*(L1367/100)</f>
        <v>10395</v>
      </c>
    </row>
    <row r="1368" spans="1:13" x14ac:dyDescent="0.35">
      <c r="A1368" s="107">
        <v>1</v>
      </c>
      <c r="B1368" s="107" t="s">
        <v>5687</v>
      </c>
      <c r="C1368" t="s">
        <v>32</v>
      </c>
      <c r="D1368" t="s">
        <v>15</v>
      </c>
      <c r="E1368" t="s">
        <v>1244</v>
      </c>
      <c r="F1368" t="s">
        <v>1245</v>
      </c>
      <c r="G1368" t="s">
        <v>5688</v>
      </c>
      <c r="H1368" s="107">
        <v>4</v>
      </c>
      <c r="I1368" s="231">
        <v>45840</v>
      </c>
      <c r="J1368" s="107">
        <v>10</v>
      </c>
      <c r="K1368" s="120">
        <v>90000</v>
      </c>
      <c r="L1368" s="107">
        <f>J1368+1</f>
        <v>11</v>
      </c>
      <c r="M1368" s="36">
        <f>K1368*(L1368/100)</f>
        <v>9900</v>
      </c>
    </row>
    <row r="1369" spans="1:13" x14ac:dyDescent="0.35">
      <c r="A1369" s="107">
        <v>1</v>
      </c>
      <c r="B1369" s="107">
        <v>880001067</v>
      </c>
      <c r="C1369" s="98" t="s">
        <v>32</v>
      </c>
      <c r="D1369" s="98" t="s">
        <v>15</v>
      </c>
      <c r="E1369" t="s">
        <v>1244</v>
      </c>
      <c r="F1369" t="s">
        <v>1245</v>
      </c>
      <c r="G1369" t="s">
        <v>2714</v>
      </c>
      <c r="H1369" s="107">
        <v>2</v>
      </c>
      <c r="I1369" s="229">
        <v>45500.634247685186</v>
      </c>
      <c r="J1369" s="107">
        <v>6</v>
      </c>
      <c r="K1369" s="159">
        <v>136500</v>
      </c>
      <c r="L1369" s="107">
        <f>J1369+1</f>
        <v>7</v>
      </c>
      <c r="M1369" s="36">
        <f>K1369*(L1369/100)</f>
        <v>9555</v>
      </c>
    </row>
    <row r="1370" spans="1:13" x14ac:dyDescent="0.35">
      <c r="A1370" s="107">
        <v>1</v>
      </c>
      <c r="B1370" s="243" t="s">
        <v>4034</v>
      </c>
      <c r="C1370" s="244" t="s">
        <v>32</v>
      </c>
      <c r="D1370" s="244" t="s">
        <v>582</v>
      </c>
      <c r="E1370" s="154" t="s">
        <v>1244</v>
      </c>
      <c r="F1370" s="154" t="s">
        <v>1245</v>
      </c>
      <c r="G1370" s="154" t="s">
        <v>4035</v>
      </c>
      <c r="H1370" s="243">
        <v>3</v>
      </c>
      <c r="I1370" s="229">
        <v>45679.668692129628</v>
      </c>
      <c r="J1370" s="107">
        <v>6</v>
      </c>
      <c r="K1370" s="159">
        <v>130000</v>
      </c>
      <c r="L1370" s="107">
        <f>J1370+1</f>
        <v>7</v>
      </c>
      <c r="M1370" s="36">
        <f>K1370*(L1370/100)</f>
        <v>9100</v>
      </c>
    </row>
    <row r="1371" spans="1:13" x14ac:dyDescent="0.35">
      <c r="A1371" s="107">
        <v>1</v>
      </c>
      <c r="B1371" s="107" t="s">
        <v>1821</v>
      </c>
      <c r="C1371" s="98" t="s">
        <v>32</v>
      </c>
      <c r="D1371" s="98" t="s">
        <v>15</v>
      </c>
      <c r="E1371" t="s">
        <v>1244</v>
      </c>
      <c r="F1371" t="s">
        <v>1245</v>
      </c>
      <c r="G1371" t="s">
        <v>1822</v>
      </c>
      <c r="H1371" s="107">
        <v>1</v>
      </c>
      <c r="I1371" s="229">
        <v>45343.418611111112</v>
      </c>
      <c r="J1371" s="107">
        <v>6</v>
      </c>
      <c r="K1371" s="159">
        <v>105000</v>
      </c>
      <c r="L1371" s="107">
        <f>J1371+1</f>
        <v>7</v>
      </c>
      <c r="M1371" s="36">
        <f>K1371*(L1371/100)</f>
        <v>7350.0000000000009</v>
      </c>
    </row>
    <row r="1372" spans="1:13" x14ac:dyDescent="0.35">
      <c r="A1372" s="107">
        <v>1</v>
      </c>
      <c r="B1372" s="107" t="s">
        <v>5915</v>
      </c>
      <c r="C1372" t="s">
        <v>32</v>
      </c>
      <c r="D1372" t="s">
        <v>15</v>
      </c>
      <c r="E1372" t="s">
        <v>5832</v>
      </c>
      <c r="F1372" t="s">
        <v>1248</v>
      </c>
      <c r="G1372" t="s">
        <v>5916</v>
      </c>
      <c r="H1372" s="107">
        <v>2</v>
      </c>
      <c r="I1372" s="231">
        <v>45877.735266203701</v>
      </c>
      <c r="J1372" s="107">
        <v>6</v>
      </c>
      <c r="K1372" s="120">
        <v>100000</v>
      </c>
      <c r="L1372" s="107">
        <f>J1372*2+2</f>
        <v>14</v>
      </c>
      <c r="M1372" s="36">
        <f>K1372*(L1372/100)</f>
        <v>14000.000000000002</v>
      </c>
    </row>
    <row r="1373" spans="1:13" x14ac:dyDescent="0.35">
      <c r="A1373" s="107">
        <v>1</v>
      </c>
      <c r="B1373" s="107">
        <v>890000858</v>
      </c>
      <c r="C1373" s="98" t="s">
        <v>32</v>
      </c>
      <c r="D1373" s="98" t="s">
        <v>15</v>
      </c>
      <c r="E1373" t="s">
        <v>1244</v>
      </c>
      <c r="F1373" t="s">
        <v>1248</v>
      </c>
      <c r="G1373" t="s">
        <v>5916</v>
      </c>
      <c r="H1373" s="107">
        <v>1</v>
      </c>
      <c r="I1373" s="229">
        <v>45504</v>
      </c>
      <c r="J1373" s="107">
        <v>6</v>
      </c>
      <c r="K1373" s="159">
        <v>105000</v>
      </c>
      <c r="L1373" s="107">
        <f>J1373+1</f>
        <v>7</v>
      </c>
      <c r="M1373" s="36">
        <f>K1373*(L1373/100)</f>
        <v>7350.0000000000009</v>
      </c>
    </row>
    <row r="1374" spans="1:13" x14ac:dyDescent="0.35">
      <c r="A1374" s="107">
        <v>1</v>
      </c>
      <c r="B1374" s="107">
        <v>880000164</v>
      </c>
      <c r="C1374" s="98" t="s">
        <v>32</v>
      </c>
      <c r="D1374" s="98" t="s">
        <v>188</v>
      </c>
      <c r="E1374" t="s">
        <v>16</v>
      </c>
      <c r="G1374" t="s">
        <v>662</v>
      </c>
      <c r="H1374" s="132">
        <v>2</v>
      </c>
      <c r="I1374" s="229">
        <v>44992.413124999999</v>
      </c>
      <c r="J1374" s="107">
        <v>8</v>
      </c>
      <c r="K1374" s="159">
        <v>136500</v>
      </c>
      <c r="L1374" s="107">
        <f>J1374+1</f>
        <v>9</v>
      </c>
      <c r="M1374" s="36">
        <f>K1374*(L1374/100)</f>
        <v>12285</v>
      </c>
    </row>
    <row r="1375" spans="1:13" x14ac:dyDescent="0.35">
      <c r="A1375" s="107">
        <v>1</v>
      </c>
      <c r="B1375" s="107" t="s">
        <v>219</v>
      </c>
      <c r="C1375" s="98" t="s">
        <v>32</v>
      </c>
      <c r="D1375" s="98" t="s">
        <v>15</v>
      </c>
      <c r="E1375" t="s">
        <v>16</v>
      </c>
      <c r="F1375" s="154" t="s">
        <v>1245</v>
      </c>
      <c r="G1375" t="s">
        <v>221</v>
      </c>
      <c r="H1375" s="129">
        <v>1</v>
      </c>
      <c r="I1375" s="229">
        <v>44893.540891203702</v>
      </c>
      <c r="J1375" s="107">
        <v>8</v>
      </c>
      <c r="K1375" s="112">
        <v>136500</v>
      </c>
      <c r="L1375" s="107">
        <f>J1375+1</f>
        <v>9</v>
      </c>
      <c r="M1375" s="36">
        <f>K1375*(L1375/100)</f>
        <v>12285</v>
      </c>
    </row>
    <row r="1376" spans="1:13" x14ac:dyDescent="0.35">
      <c r="A1376" s="107">
        <v>1</v>
      </c>
      <c r="B1376" s="107">
        <v>890000217</v>
      </c>
      <c r="C1376" s="98" t="s">
        <v>32</v>
      </c>
      <c r="D1376" s="98" t="s">
        <v>15</v>
      </c>
      <c r="E1376" t="s">
        <v>16</v>
      </c>
      <c r="G1376" t="s">
        <v>969</v>
      </c>
      <c r="H1376" s="107">
        <v>1</v>
      </c>
      <c r="I1376" s="229">
        <v>45104.697870370372</v>
      </c>
      <c r="J1376" s="107">
        <v>6</v>
      </c>
      <c r="K1376" s="159">
        <v>210000</v>
      </c>
      <c r="L1376" s="107">
        <f>J1376+1</f>
        <v>7</v>
      </c>
      <c r="M1376" s="36">
        <f>K1376*(L1376/100)</f>
        <v>14700.000000000002</v>
      </c>
    </row>
    <row r="1377" spans="1:13" x14ac:dyDescent="0.35">
      <c r="A1377" s="107">
        <v>1</v>
      </c>
      <c r="B1377" s="237" t="s">
        <v>1426</v>
      </c>
      <c r="C1377" s="141" t="s">
        <v>32</v>
      </c>
      <c r="D1377" s="141" t="s">
        <v>15</v>
      </c>
      <c r="E1377" s="139" t="s">
        <v>1244</v>
      </c>
      <c r="F1377" s="144" t="s">
        <v>1248</v>
      </c>
      <c r="G1377" s="139" t="s">
        <v>969</v>
      </c>
      <c r="H1377" s="237">
        <v>2</v>
      </c>
      <c r="I1377" s="229">
        <v>45245.581192129597</v>
      </c>
      <c r="J1377" s="107">
        <v>8</v>
      </c>
      <c r="K1377" s="238">
        <v>262500</v>
      </c>
      <c r="L1377" s="107">
        <f>J1377+1</f>
        <v>9</v>
      </c>
      <c r="M1377" s="36">
        <f>K1377*(L1377/100)</f>
        <v>23625</v>
      </c>
    </row>
    <row r="1378" spans="1:13" x14ac:dyDescent="0.35">
      <c r="A1378" s="107">
        <v>1</v>
      </c>
      <c r="B1378" s="243" t="s">
        <v>4819</v>
      </c>
      <c r="C1378" s="244" t="s">
        <v>32</v>
      </c>
      <c r="D1378" s="244" t="s">
        <v>15</v>
      </c>
      <c r="E1378" s="154" t="s">
        <v>1244</v>
      </c>
      <c r="F1378" s="154" t="s">
        <v>1245</v>
      </c>
      <c r="G1378" s="154" t="s">
        <v>4820</v>
      </c>
      <c r="H1378" s="243">
        <v>5</v>
      </c>
      <c r="I1378" s="229">
        <v>45759.643067129633</v>
      </c>
      <c r="J1378" s="107">
        <v>11</v>
      </c>
      <c r="K1378" s="159">
        <v>120000</v>
      </c>
      <c r="L1378" s="107">
        <f>J1378+1</f>
        <v>12</v>
      </c>
      <c r="M1378" s="36">
        <f>K1378*(L1378/100)</f>
        <v>14400</v>
      </c>
    </row>
    <row r="1379" spans="1:13" x14ac:dyDescent="0.35">
      <c r="A1379" s="107">
        <v>1</v>
      </c>
      <c r="B1379" s="107">
        <v>890000258</v>
      </c>
      <c r="C1379" s="98" t="s">
        <v>32</v>
      </c>
      <c r="D1379" s="98" t="s">
        <v>15</v>
      </c>
      <c r="E1379" t="s">
        <v>16</v>
      </c>
      <c r="G1379" t="s">
        <v>1067</v>
      </c>
      <c r="H1379" s="107">
        <v>1</v>
      </c>
      <c r="I1379" s="229">
        <v>45134.717743055553</v>
      </c>
      <c r="J1379" s="107">
        <v>6</v>
      </c>
      <c r="K1379" s="159">
        <v>73500</v>
      </c>
      <c r="L1379" s="107">
        <f>J1379+1</f>
        <v>7</v>
      </c>
      <c r="M1379" s="36">
        <f>K1379*(L1379/100)</f>
        <v>5145.0000000000009</v>
      </c>
    </row>
    <row r="1380" spans="1:13" x14ac:dyDescent="0.35">
      <c r="A1380" s="107">
        <v>1</v>
      </c>
      <c r="B1380" s="107" t="s">
        <v>2063</v>
      </c>
      <c r="C1380" s="98" t="s">
        <v>32</v>
      </c>
      <c r="D1380" s="98" t="s">
        <v>15</v>
      </c>
      <c r="E1380" t="s">
        <v>1244</v>
      </c>
      <c r="F1380" t="s">
        <v>1245</v>
      </c>
      <c r="G1380" t="s">
        <v>1067</v>
      </c>
      <c r="H1380" s="107">
        <v>3</v>
      </c>
      <c r="I1380" s="229">
        <v>45378</v>
      </c>
      <c r="J1380" s="107">
        <v>8</v>
      </c>
      <c r="K1380" s="159">
        <v>105000</v>
      </c>
      <c r="L1380" s="107">
        <f>J1380+1</f>
        <v>9</v>
      </c>
      <c r="M1380" s="36">
        <f>K1380*(L1380/100)</f>
        <v>9450</v>
      </c>
    </row>
    <row r="1381" spans="1:13" x14ac:dyDescent="0.35">
      <c r="A1381" s="107">
        <v>1</v>
      </c>
      <c r="B1381" s="237" t="s">
        <v>1513</v>
      </c>
      <c r="C1381" s="141" t="s">
        <v>32</v>
      </c>
      <c r="D1381" s="141" t="s">
        <v>15</v>
      </c>
      <c r="E1381" s="139" t="s">
        <v>1244</v>
      </c>
      <c r="F1381" s="144" t="s">
        <v>1248</v>
      </c>
      <c r="G1381" s="139" t="s">
        <v>1514</v>
      </c>
      <c r="H1381" s="237">
        <v>2</v>
      </c>
      <c r="I1381" s="229">
        <v>45259</v>
      </c>
      <c r="J1381" s="107">
        <v>7</v>
      </c>
      <c r="K1381" s="238">
        <v>84000</v>
      </c>
      <c r="L1381" s="107">
        <f>J1381+1</f>
        <v>8</v>
      </c>
      <c r="M1381" s="36">
        <f>K1381*(L1381/100)</f>
        <v>6720</v>
      </c>
    </row>
    <row r="1382" spans="1:13" x14ac:dyDescent="0.35">
      <c r="A1382" s="107">
        <v>1</v>
      </c>
      <c r="B1382" s="243" t="s">
        <v>3386</v>
      </c>
      <c r="C1382" s="244" t="s">
        <v>32</v>
      </c>
      <c r="D1382" s="244" t="s">
        <v>15</v>
      </c>
      <c r="E1382" s="154" t="s">
        <v>1244</v>
      </c>
      <c r="F1382" s="154" t="s">
        <v>1245</v>
      </c>
      <c r="G1382" s="154" t="s">
        <v>3387</v>
      </c>
      <c r="H1382" s="243">
        <v>4</v>
      </c>
      <c r="I1382" s="229">
        <v>45593.743900462963</v>
      </c>
      <c r="J1382" s="107">
        <v>10</v>
      </c>
      <c r="K1382" s="159">
        <v>115500</v>
      </c>
      <c r="L1382" s="107">
        <f>J1382+1</f>
        <v>11</v>
      </c>
      <c r="M1382" s="36">
        <f>K1382*(L1382/100)</f>
        <v>12705</v>
      </c>
    </row>
    <row r="1383" spans="1:13" x14ac:dyDescent="0.35">
      <c r="A1383" s="107">
        <v>1</v>
      </c>
      <c r="B1383" s="107" t="s">
        <v>5892</v>
      </c>
      <c r="C1383" t="s">
        <v>32</v>
      </c>
      <c r="D1383" t="s">
        <v>169</v>
      </c>
      <c r="E1383" t="s">
        <v>5832</v>
      </c>
      <c r="F1383" t="s">
        <v>1245</v>
      </c>
      <c r="G1383" t="s">
        <v>5893</v>
      </c>
      <c r="H1383" s="107">
        <v>5</v>
      </c>
      <c r="I1383" s="231">
        <v>45876.729375000003</v>
      </c>
      <c r="J1383" s="107">
        <v>7</v>
      </c>
      <c r="K1383" s="120">
        <v>60000</v>
      </c>
      <c r="L1383" s="107">
        <f>J1383*2+2</f>
        <v>16</v>
      </c>
      <c r="M1383" s="36">
        <f>K1383*(L1383/100)</f>
        <v>9600</v>
      </c>
    </row>
    <row r="1384" spans="1:13" x14ac:dyDescent="0.35">
      <c r="A1384" s="107">
        <v>1</v>
      </c>
      <c r="B1384" s="243" t="s">
        <v>4336</v>
      </c>
      <c r="C1384" s="244" t="s">
        <v>32</v>
      </c>
      <c r="D1384" s="244" t="s">
        <v>15</v>
      </c>
      <c r="E1384" s="154" t="s">
        <v>1244</v>
      </c>
      <c r="F1384" s="154" t="s">
        <v>1245</v>
      </c>
      <c r="G1384" s="154" t="s">
        <v>4337</v>
      </c>
      <c r="H1384" s="243">
        <v>4</v>
      </c>
      <c r="I1384" s="229">
        <v>45696.521053240744</v>
      </c>
      <c r="J1384" s="107">
        <v>7</v>
      </c>
      <c r="K1384" s="159">
        <v>60000</v>
      </c>
      <c r="L1384" s="107">
        <f>J1384+1</f>
        <v>8</v>
      </c>
      <c r="M1384" s="36">
        <f>K1384*(L1384/100)</f>
        <v>4800</v>
      </c>
    </row>
    <row r="1385" spans="1:13" x14ac:dyDescent="0.35">
      <c r="A1385" s="107">
        <v>1</v>
      </c>
      <c r="B1385" s="237" t="s">
        <v>1550</v>
      </c>
      <c r="C1385" s="141" t="s">
        <v>32</v>
      </c>
      <c r="D1385" s="141" t="s">
        <v>15</v>
      </c>
      <c r="E1385" s="139" t="s">
        <v>1244</v>
      </c>
      <c r="F1385" s="144" t="s">
        <v>1245</v>
      </c>
      <c r="G1385" s="139" t="s">
        <v>1551</v>
      </c>
      <c r="H1385" s="237">
        <v>1</v>
      </c>
      <c r="I1385" s="229">
        <v>45260.701226851903</v>
      </c>
      <c r="J1385" s="107">
        <v>6</v>
      </c>
      <c r="K1385" s="238">
        <v>52500</v>
      </c>
      <c r="L1385" s="107">
        <f>J1385+1</f>
        <v>7</v>
      </c>
      <c r="M1385" s="36">
        <f>K1385*(L1385/100)</f>
        <v>3675.0000000000005</v>
      </c>
    </row>
    <row r="1386" spans="1:13" x14ac:dyDescent="0.35">
      <c r="A1386" s="107">
        <v>1</v>
      </c>
      <c r="B1386" s="107" t="s">
        <v>2260</v>
      </c>
      <c r="C1386" s="98" t="s">
        <v>32</v>
      </c>
      <c r="D1386" s="98" t="s">
        <v>15</v>
      </c>
      <c r="E1386" t="s">
        <v>1244</v>
      </c>
      <c r="F1386" t="s">
        <v>1245</v>
      </c>
      <c r="G1386" t="s">
        <v>2261</v>
      </c>
      <c r="H1386" s="107">
        <v>2</v>
      </c>
      <c r="I1386" s="229">
        <v>45434.535937499997</v>
      </c>
      <c r="J1386" s="107">
        <v>6</v>
      </c>
      <c r="K1386" s="159">
        <v>52500</v>
      </c>
      <c r="L1386" s="107">
        <f>J1386+1</f>
        <v>7</v>
      </c>
      <c r="M1386" s="36">
        <f>K1386*(L1386/100)</f>
        <v>3675.0000000000005</v>
      </c>
    </row>
    <row r="1387" spans="1:13" x14ac:dyDescent="0.35">
      <c r="A1387" s="107">
        <v>1</v>
      </c>
      <c r="B1387" s="243" t="s">
        <v>3253</v>
      </c>
      <c r="C1387" s="244" t="s">
        <v>32</v>
      </c>
      <c r="D1387" s="244" t="s">
        <v>15</v>
      </c>
      <c r="E1387" s="154" t="s">
        <v>1244</v>
      </c>
      <c r="F1387" s="154" t="s">
        <v>1245</v>
      </c>
      <c r="G1387" s="154" t="s">
        <v>1551</v>
      </c>
      <c r="H1387" s="243">
        <v>3</v>
      </c>
      <c r="I1387" s="229">
        <v>45583</v>
      </c>
      <c r="J1387" s="107">
        <v>7</v>
      </c>
      <c r="K1387" s="159">
        <v>63000</v>
      </c>
      <c r="L1387" s="107">
        <f>J1387+1</f>
        <v>8</v>
      </c>
      <c r="M1387" s="36">
        <f>K1387*(L1387/100)</f>
        <v>5040</v>
      </c>
    </row>
    <row r="1388" spans="1:13" x14ac:dyDescent="0.35">
      <c r="A1388" s="107">
        <v>1</v>
      </c>
      <c r="B1388" s="243" t="s">
        <v>4823</v>
      </c>
      <c r="C1388" s="244" t="s">
        <v>32</v>
      </c>
      <c r="D1388" s="244" t="s">
        <v>116</v>
      </c>
      <c r="E1388" s="154" t="s">
        <v>1250</v>
      </c>
      <c r="F1388" s="154" t="s">
        <v>1245</v>
      </c>
      <c r="G1388" s="154" t="s">
        <v>4824</v>
      </c>
      <c r="H1388" s="243">
        <v>1</v>
      </c>
      <c r="I1388" s="229">
        <v>45762.518564814818</v>
      </c>
      <c r="J1388" s="107">
        <v>5</v>
      </c>
      <c r="K1388" s="159">
        <v>50000</v>
      </c>
      <c r="L1388" s="107">
        <f>J1388+1</f>
        <v>6</v>
      </c>
      <c r="M1388" s="36">
        <f>K1388*(L1388/100)</f>
        <v>3000</v>
      </c>
    </row>
    <row r="1389" spans="1:13" x14ac:dyDescent="0.35">
      <c r="A1389" s="107">
        <v>1</v>
      </c>
      <c r="B1389" s="107">
        <v>880001038</v>
      </c>
      <c r="C1389" s="98" t="s">
        <v>32</v>
      </c>
      <c r="D1389" s="98" t="s">
        <v>52</v>
      </c>
      <c r="E1389" t="s">
        <v>1250</v>
      </c>
      <c r="F1389" t="s">
        <v>1248</v>
      </c>
      <c r="G1389" t="s">
        <v>2652</v>
      </c>
      <c r="H1389" s="107">
        <v>1</v>
      </c>
      <c r="I1389" s="229">
        <v>45491.589305555557</v>
      </c>
      <c r="J1389" s="107">
        <v>6</v>
      </c>
      <c r="K1389" s="159">
        <v>105000</v>
      </c>
      <c r="L1389" s="107">
        <f>J1389+1</f>
        <v>7</v>
      </c>
      <c r="M1389" s="36">
        <f>K1389*(L1389/100)</f>
        <v>7350.0000000000009</v>
      </c>
    </row>
    <row r="1390" spans="1:13" x14ac:dyDescent="0.35">
      <c r="A1390" s="107">
        <v>1</v>
      </c>
      <c r="B1390" s="107" t="s">
        <v>1757</v>
      </c>
      <c r="C1390" s="98" t="s">
        <v>32</v>
      </c>
      <c r="D1390" s="98" t="s">
        <v>15</v>
      </c>
      <c r="E1390" t="s">
        <v>1244</v>
      </c>
      <c r="F1390" t="s">
        <v>1245</v>
      </c>
      <c r="G1390" t="s">
        <v>1758</v>
      </c>
      <c r="H1390" s="107">
        <v>1</v>
      </c>
      <c r="I1390" s="229">
        <v>45338.585196759261</v>
      </c>
      <c r="J1390" s="107">
        <v>7</v>
      </c>
      <c r="K1390" s="159">
        <v>63000</v>
      </c>
      <c r="L1390" s="107">
        <f>J1390+1</f>
        <v>8</v>
      </c>
      <c r="M1390" s="36">
        <f>K1390*(L1390/100)</f>
        <v>5040</v>
      </c>
    </row>
    <row r="1391" spans="1:13" x14ac:dyDescent="0.35">
      <c r="A1391" s="107">
        <v>1</v>
      </c>
      <c r="B1391" s="243" t="s">
        <v>3560</v>
      </c>
      <c r="C1391" s="244" t="s">
        <v>32</v>
      </c>
      <c r="D1391" s="244" t="s">
        <v>15</v>
      </c>
      <c r="E1391" s="154" t="s">
        <v>1244</v>
      </c>
      <c r="F1391" s="154" t="s">
        <v>1248</v>
      </c>
      <c r="G1391" s="154" t="s">
        <v>3561</v>
      </c>
      <c r="H1391" s="243">
        <v>1</v>
      </c>
      <c r="I1391" s="229">
        <v>45604.724942129629</v>
      </c>
      <c r="J1391" s="107">
        <v>9</v>
      </c>
      <c r="K1391" s="159">
        <v>105000</v>
      </c>
      <c r="L1391" s="107">
        <f>J1391+1</f>
        <v>10</v>
      </c>
      <c r="M1391" s="36">
        <f>K1391*(L1391/100)</f>
        <v>10500</v>
      </c>
    </row>
    <row r="1392" spans="1:13" x14ac:dyDescent="0.35">
      <c r="A1392" s="107">
        <v>1</v>
      </c>
      <c r="B1392" s="107" t="s">
        <v>1919</v>
      </c>
      <c r="C1392" s="98" t="s">
        <v>32</v>
      </c>
      <c r="D1392" s="98" t="s">
        <v>15</v>
      </c>
      <c r="E1392" t="s">
        <v>1244</v>
      </c>
      <c r="F1392" t="s">
        <v>1245</v>
      </c>
      <c r="G1392" t="s">
        <v>1920</v>
      </c>
      <c r="H1392" s="107">
        <v>1</v>
      </c>
      <c r="I1392" s="229">
        <v>45357</v>
      </c>
      <c r="J1392" s="107">
        <v>7</v>
      </c>
      <c r="K1392" s="159">
        <v>57750</v>
      </c>
      <c r="L1392" s="107">
        <f>J1392+1</f>
        <v>8</v>
      </c>
      <c r="M1392" s="36">
        <f>K1392*(L1392/100)</f>
        <v>4620</v>
      </c>
    </row>
    <row r="1393" spans="1:13" x14ac:dyDescent="0.35">
      <c r="A1393" s="107">
        <v>1</v>
      </c>
      <c r="B1393" s="245" t="s">
        <v>3456</v>
      </c>
      <c r="C1393" s="246" t="s">
        <v>32</v>
      </c>
      <c r="D1393" s="246" t="s">
        <v>15</v>
      </c>
      <c r="E1393" s="164" t="s">
        <v>1244</v>
      </c>
      <c r="F1393" s="164" t="s">
        <v>1245</v>
      </c>
      <c r="G1393" s="164" t="s">
        <v>3457</v>
      </c>
      <c r="H1393" s="245">
        <v>3</v>
      </c>
      <c r="I1393" s="229">
        <v>45596.718530092592</v>
      </c>
      <c r="J1393" s="107">
        <v>9</v>
      </c>
      <c r="K1393" s="160">
        <v>94500</v>
      </c>
      <c r="L1393" s="107">
        <f>J1393+1</f>
        <v>10</v>
      </c>
      <c r="M1393" s="36">
        <f>K1393*(L1393/100)</f>
        <v>9450</v>
      </c>
    </row>
    <row r="1394" spans="1:13" x14ac:dyDescent="0.35">
      <c r="A1394" s="107">
        <v>1</v>
      </c>
      <c r="B1394" s="107" t="s">
        <v>5198</v>
      </c>
      <c r="C1394" s="98" t="s">
        <v>32</v>
      </c>
      <c r="D1394" s="98" t="s">
        <v>116</v>
      </c>
      <c r="E1394" t="s">
        <v>1250</v>
      </c>
      <c r="F1394" t="s">
        <v>1245</v>
      </c>
      <c r="G1394" t="s">
        <v>3457</v>
      </c>
      <c r="H1394" s="107">
        <v>4</v>
      </c>
      <c r="I1394" s="229">
        <v>45804.663611111115</v>
      </c>
      <c r="J1394" s="107">
        <v>11</v>
      </c>
      <c r="K1394" s="159">
        <v>105000</v>
      </c>
      <c r="L1394" s="107">
        <f>J1394+1</f>
        <v>12</v>
      </c>
      <c r="M1394" s="36">
        <f>K1394*(L1394/100)</f>
        <v>12600</v>
      </c>
    </row>
    <row r="1395" spans="1:13" x14ac:dyDescent="0.35">
      <c r="A1395" s="107">
        <v>1</v>
      </c>
      <c r="B1395" s="107">
        <v>890000766</v>
      </c>
      <c r="C1395" s="98" t="s">
        <v>32</v>
      </c>
      <c r="D1395" s="98" t="s">
        <v>411</v>
      </c>
      <c r="E1395" t="s">
        <v>1244</v>
      </c>
      <c r="F1395" t="s">
        <v>1245</v>
      </c>
      <c r="G1395" t="s">
        <v>3457</v>
      </c>
      <c r="H1395" s="107">
        <v>2</v>
      </c>
      <c r="I1395" s="229">
        <v>45476.497974537036</v>
      </c>
      <c r="J1395" s="107">
        <v>8</v>
      </c>
      <c r="K1395" s="159">
        <v>78750</v>
      </c>
      <c r="L1395" s="107">
        <f>J1395+1</f>
        <v>9</v>
      </c>
      <c r="M1395" s="36">
        <f>K1395*(L1395/100)</f>
        <v>7087.5</v>
      </c>
    </row>
    <row r="1396" spans="1:13" x14ac:dyDescent="0.35">
      <c r="A1396" s="107">
        <v>1</v>
      </c>
      <c r="B1396" s="107" t="s">
        <v>2064</v>
      </c>
      <c r="C1396" s="98" t="s">
        <v>32</v>
      </c>
      <c r="D1396" s="98" t="s">
        <v>15</v>
      </c>
      <c r="E1396" t="s">
        <v>1244</v>
      </c>
      <c r="F1396" t="s">
        <v>1245</v>
      </c>
      <c r="G1396" t="s">
        <v>3457</v>
      </c>
      <c r="H1396" s="107">
        <v>1</v>
      </c>
      <c r="I1396" s="229">
        <v>45378</v>
      </c>
      <c r="J1396" s="107">
        <v>6</v>
      </c>
      <c r="K1396" s="159">
        <v>52500</v>
      </c>
      <c r="L1396" s="107">
        <f>J1396+1</f>
        <v>7</v>
      </c>
      <c r="M1396" s="36">
        <f>K1396*(L1396/100)</f>
        <v>3675.0000000000005</v>
      </c>
    </row>
    <row r="1397" spans="1:13" x14ac:dyDescent="0.35">
      <c r="A1397" s="107">
        <v>1</v>
      </c>
      <c r="B1397" s="237" t="s">
        <v>1681</v>
      </c>
      <c r="C1397" s="141" t="s">
        <v>32</v>
      </c>
      <c r="D1397" s="141" t="s">
        <v>15</v>
      </c>
      <c r="E1397" s="139" t="s">
        <v>1244</v>
      </c>
      <c r="F1397" s="139" t="s">
        <v>1245</v>
      </c>
      <c r="G1397" s="139" t="s">
        <v>1682</v>
      </c>
      <c r="H1397" s="237">
        <v>1</v>
      </c>
      <c r="I1397" s="229">
        <v>45316.578923611101</v>
      </c>
      <c r="J1397" s="107">
        <v>5</v>
      </c>
      <c r="K1397" s="238">
        <v>52500</v>
      </c>
      <c r="L1397" s="107">
        <f>J1397+1</f>
        <v>6</v>
      </c>
      <c r="M1397" s="36">
        <f>K1397*(L1397/100)</f>
        <v>3150</v>
      </c>
    </row>
    <row r="1398" spans="1:13" x14ac:dyDescent="0.35">
      <c r="A1398" s="107">
        <v>1</v>
      </c>
      <c r="B1398" s="107" t="s">
        <v>2193</v>
      </c>
      <c r="C1398" s="98" t="s">
        <v>32</v>
      </c>
      <c r="D1398" s="98" t="s">
        <v>15</v>
      </c>
      <c r="E1398" t="s">
        <v>1244</v>
      </c>
      <c r="F1398" t="s">
        <v>1245</v>
      </c>
      <c r="G1398" t="s">
        <v>1682</v>
      </c>
      <c r="H1398" s="107">
        <v>2</v>
      </c>
      <c r="I1398" s="229">
        <v>45414.639398148145</v>
      </c>
      <c r="J1398" s="107">
        <v>7</v>
      </c>
      <c r="K1398" s="159">
        <v>73500</v>
      </c>
      <c r="L1398" s="107">
        <f>J1398+1</f>
        <v>8</v>
      </c>
      <c r="M1398" s="36">
        <f>K1398*(L1398/100)</f>
        <v>5880</v>
      </c>
    </row>
    <row r="1399" spans="1:13" x14ac:dyDescent="0.35">
      <c r="A1399" s="107">
        <v>1</v>
      </c>
      <c r="B1399" s="243" t="s">
        <v>3300</v>
      </c>
      <c r="C1399" s="244" t="s">
        <v>32</v>
      </c>
      <c r="D1399" s="244" t="s">
        <v>15</v>
      </c>
      <c r="E1399" s="154" t="s">
        <v>1244</v>
      </c>
      <c r="F1399" s="154" t="s">
        <v>1245</v>
      </c>
      <c r="G1399" s="154" t="s">
        <v>3301</v>
      </c>
      <c r="H1399" s="243">
        <v>3</v>
      </c>
      <c r="I1399" s="229">
        <v>45588</v>
      </c>
      <c r="J1399" s="107">
        <v>7</v>
      </c>
      <c r="K1399" s="159">
        <v>73500</v>
      </c>
      <c r="L1399" s="107">
        <f>J1399+1</f>
        <v>8</v>
      </c>
      <c r="M1399" s="36">
        <f>K1399*(L1399/100)</f>
        <v>5880</v>
      </c>
    </row>
    <row r="1400" spans="1:13" x14ac:dyDescent="0.35">
      <c r="A1400" s="107">
        <v>1</v>
      </c>
      <c r="B1400" s="243" t="s">
        <v>4726</v>
      </c>
      <c r="C1400" s="244" t="s">
        <v>32</v>
      </c>
      <c r="D1400" s="244" t="s">
        <v>15</v>
      </c>
      <c r="E1400" s="154" t="s">
        <v>1244</v>
      </c>
      <c r="F1400" s="154" t="s">
        <v>1245</v>
      </c>
      <c r="G1400" s="154" t="s">
        <v>4727</v>
      </c>
      <c r="H1400" s="243">
        <v>4</v>
      </c>
      <c r="I1400" s="229">
        <v>45744.59171296296</v>
      </c>
      <c r="J1400" s="107">
        <v>7</v>
      </c>
      <c r="K1400" s="247">
        <v>70000</v>
      </c>
      <c r="L1400" s="107">
        <f>J1400+1</f>
        <v>8</v>
      </c>
      <c r="M1400" s="36">
        <f>K1400*(L1400/100)</f>
        <v>5600</v>
      </c>
    </row>
    <row r="1401" spans="1:13" x14ac:dyDescent="0.35">
      <c r="A1401" s="107">
        <v>1</v>
      </c>
      <c r="B1401" s="237" t="s">
        <v>1685</v>
      </c>
      <c r="C1401" s="141" t="s">
        <v>32</v>
      </c>
      <c r="D1401" s="141" t="s">
        <v>411</v>
      </c>
      <c r="E1401" s="139" t="s">
        <v>1244</v>
      </c>
      <c r="F1401" s="139" t="s">
        <v>1245</v>
      </c>
      <c r="G1401" s="139" t="s">
        <v>1686</v>
      </c>
      <c r="H1401" s="237">
        <v>1</v>
      </c>
      <c r="I1401" s="229">
        <v>45316.601087962998</v>
      </c>
      <c r="J1401" s="107">
        <v>8</v>
      </c>
      <c r="K1401" s="238">
        <v>105000</v>
      </c>
      <c r="L1401" s="107">
        <f>J1401+1</f>
        <v>9</v>
      </c>
      <c r="M1401" s="36">
        <f>K1401*(L1401/100)</f>
        <v>9450</v>
      </c>
    </row>
    <row r="1402" spans="1:13" x14ac:dyDescent="0.35">
      <c r="A1402" s="107">
        <v>1</v>
      </c>
      <c r="B1402" s="243" t="s">
        <v>3841</v>
      </c>
      <c r="C1402" s="244" t="s">
        <v>32</v>
      </c>
      <c r="D1402" s="244" t="s">
        <v>15</v>
      </c>
      <c r="E1402" s="154" t="s">
        <v>1244</v>
      </c>
      <c r="F1402" s="154" t="s">
        <v>1245</v>
      </c>
      <c r="G1402" s="154" t="s">
        <v>3842</v>
      </c>
      <c r="H1402" s="243">
        <v>2</v>
      </c>
      <c r="I1402" s="229">
        <v>45625.575613425928</v>
      </c>
      <c r="J1402" s="107">
        <v>5</v>
      </c>
      <c r="K1402" s="159">
        <v>73500</v>
      </c>
      <c r="L1402" s="107">
        <f>J1402+1</f>
        <v>6</v>
      </c>
      <c r="M1402" s="36">
        <f>K1402*(L1402/100)</f>
        <v>4410</v>
      </c>
    </row>
    <row r="1403" spans="1:13" x14ac:dyDescent="0.35">
      <c r="A1403" s="107">
        <v>1</v>
      </c>
      <c r="B1403" s="243" t="s">
        <v>4836</v>
      </c>
      <c r="C1403" s="244" t="s">
        <v>32</v>
      </c>
      <c r="D1403" s="244" t="s">
        <v>15</v>
      </c>
      <c r="E1403" s="154" t="s">
        <v>1244</v>
      </c>
      <c r="F1403" s="154" t="s">
        <v>1245</v>
      </c>
      <c r="G1403" s="154" t="s">
        <v>4837</v>
      </c>
      <c r="H1403" s="243">
        <v>1</v>
      </c>
      <c r="I1403" s="229">
        <v>45757.704085648147</v>
      </c>
      <c r="J1403" s="107">
        <v>6</v>
      </c>
      <c r="K1403" s="159">
        <v>50000</v>
      </c>
      <c r="L1403" s="107">
        <f>J1403+1</f>
        <v>7</v>
      </c>
      <c r="M1403" s="36">
        <f>K1403*(L1403/100)</f>
        <v>3500.0000000000005</v>
      </c>
    </row>
    <row r="1404" spans="1:13" x14ac:dyDescent="0.35">
      <c r="A1404" s="107">
        <v>1</v>
      </c>
      <c r="B1404" s="243" t="s">
        <v>3236</v>
      </c>
      <c r="C1404" s="244" t="s">
        <v>32</v>
      </c>
      <c r="D1404" s="244" t="s">
        <v>15</v>
      </c>
      <c r="E1404" s="154" t="s">
        <v>1244</v>
      </c>
      <c r="F1404" s="154" t="s">
        <v>1248</v>
      </c>
      <c r="G1404" s="154" t="s">
        <v>3237</v>
      </c>
      <c r="H1404" s="243">
        <v>1</v>
      </c>
      <c r="I1404" s="229">
        <v>45582</v>
      </c>
      <c r="J1404" s="107">
        <v>12</v>
      </c>
      <c r="K1404" s="159">
        <v>105000</v>
      </c>
      <c r="L1404" s="107">
        <f>J1404+1</f>
        <v>13</v>
      </c>
      <c r="M1404" s="36">
        <f>K1404*(L1404/100)</f>
        <v>13650</v>
      </c>
    </row>
    <row r="1405" spans="1:13" x14ac:dyDescent="0.35">
      <c r="A1405" s="107">
        <v>1</v>
      </c>
      <c r="B1405" s="107">
        <v>890000621</v>
      </c>
      <c r="C1405" s="98" t="s">
        <v>32</v>
      </c>
      <c r="D1405" s="98" t="s">
        <v>15</v>
      </c>
      <c r="E1405" t="s">
        <v>1244</v>
      </c>
      <c r="F1405" t="s">
        <v>1248</v>
      </c>
      <c r="G1405" t="s">
        <v>2140</v>
      </c>
      <c r="H1405" s="107">
        <v>1</v>
      </c>
      <c r="I1405" s="229">
        <v>45393.791365740741</v>
      </c>
      <c r="J1405" s="107">
        <v>12</v>
      </c>
      <c r="K1405" s="159">
        <v>105000</v>
      </c>
      <c r="L1405" s="107">
        <f>J1405+1</f>
        <v>13</v>
      </c>
      <c r="M1405" s="36">
        <f>K1405*(L1405/100)</f>
        <v>13650</v>
      </c>
    </row>
    <row r="1406" spans="1:13" x14ac:dyDescent="0.35">
      <c r="A1406" s="107">
        <v>1</v>
      </c>
      <c r="B1406" s="243" t="s">
        <v>4381</v>
      </c>
      <c r="C1406" s="244" t="s">
        <v>32</v>
      </c>
      <c r="D1406" s="244" t="s">
        <v>15</v>
      </c>
      <c r="E1406" s="154" t="s">
        <v>1244</v>
      </c>
      <c r="F1406" s="154" t="s">
        <v>1245</v>
      </c>
      <c r="G1406" s="154" t="s">
        <v>4382</v>
      </c>
      <c r="H1406" s="243">
        <v>9</v>
      </c>
      <c r="I1406" s="229">
        <v>45700.779039351852</v>
      </c>
      <c r="J1406" s="107">
        <v>7</v>
      </c>
      <c r="K1406" s="159">
        <v>230000</v>
      </c>
      <c r="L1406" s="107">
        <f>J1406+1</f>
        <v>8</v>
      </c>
      <c r="M1406" s="36">
        <f>K1406*(L1406/100)</f>
        <v>18400</v>
      </c>
    </row>
    <row r="1407" spans="1:13" x14ac:dyDescent="0.35">
      <c r="A1407" s="107">
        <v>1</v>
      </c>
      <c r="B1407" s="107" t="s">
        <v>5951</v>
      </c>
      <c r="C1407" t="s">
        <v>32</v>
      </c>
      <c r="D1407" t="s">
        <v>204</v>
      </c>
      <c r="E1407" t="s">
        <v>5832</v>
      </c>
      <c r="F1407" t="s">
        <v>1245</v>
      </c>
      <c r="G1407" s="378" t="s">
        <v>5952</v>
      </c>
      <c r="H1407" s="107">
        <v>2</v>
      </c>
      <c r="I1407" s="231">
        <v>45882.630312499998</v>
      </c>
      <c r="J1407" s="107">
        <v>11</v>
      </c>
      <c r="K1407" s="120">
        <v>100000</v>
      </c>
      <c r="L1407" s="107">
        <f>J1407*2+2</f>
        <v>24</v>
      </c>
      <c r="M1407" s="36">
        <f>K1407*(L1407/100)</f>
        <v>24000</v>
      </c>
    </row>
    <row r="1408" spans="1:13" x14ac:dyDescent="0.35">
      <c r="A1408" s="107">
        <v>1</v>
      </c>
      <c r="B1408" s="107">
        <v>880001039</v>
      </c>
      <c r="C1408" s="98" t="s">
        <v>32</v>
      </c>
      <c r="D1408" s="98" t="s">
        <v>15</v>
      </c>
      <c r="E1408" t="s">
        <v>1244</v>
      </c>
      <c r="F1408" t="s">
        <v>1245</v>
      </c>
      <c r="G1408" s="378" t="s">
        <v>2667</v>
      </c>
      <c r="H1408" s="107">
        <v>1</v>
      </c>
      <c r="I1408" s="229">
        <v>45492.782835648148</v>
      </c>
      <c r="J1408" s="107">
        <v>9</v>
      </c>
      <c r="K1408" s="159">
        <v>94500</v>
      </c>
      <c r="L1408" s="107">
        <f>J1408+1</f>
        <v>10</v>
      </c>
      <c r="M1408" s="36">
        <f>K1408*(L1408/100)</f>
        <v>9450</v>
      </c>
    </row>
    <row r="1409" spans="1:13" x14ac:dyDescent="0.35">
      <c r="A1409" s="107">
        <v>1</v>
      </c>
      <c r="B1409" s="107" t="s">
        <v>5087</v>
      </c>
      <c r="C1409" s="98" t="s">
        <v>32</v>
      </c>
      <c r="D1409" s="98" t="s">
        <v>15</v>
      </c>
      <c r="E1409" t="s">
        <v>1244</v>
      </c>
      <c r="F1409" t="s">
        <v>1245</v>
      </c>
      <c r="G1409" t="s">
        <v>5088</v>
      </c>
      <c r="H1409" s="107">
        <v>1</v>
      </c>
      <c r="I1409" s="229">
        <v>45808.637384259258</v>
      </c>
      <c r="J1409" s="107">
        <v>8</v>
      </c>
      <c r="K1409" s="159">
        <v>70000</v>
      </c>
      <c r="L1409" s="107">
        <f>J1409+1</f>
        <v>9</v>
      </c>
      <c r="M1409" s="36">
        <f>K1409*(L1409/100)</f>
        <v>6300</v>
      </c>
    </row>
    <row r="1410" spans="1:13" x14ac:dyDescent="0.35">
      <c r="A1410" s="107">
        <v>1</v>
      </c>
      <c r="B1410" s="234">
        <v>890000305</v>
      </c>
      <c r="C1410" s="235" t="s">
        <v>32</v>
      </c>
      <c r="D1410" s="235" t="s">
        <v>15</v>
      </c>
      <c r="E1410" s="133" t="s">
        <v>16</v>
      </c>
      <c r="G1410" s="133" t="s">
        <v>1104</v>
      </c>
      <c r="H1410" s="234">
        <v>1</v>
      </c>
      <c r="I1410" s="229">
        <v>45169.5258680556</v>
      </c>
      <c r="J1410" s="107">
        <v>7</v>
      </c>
      <c r="K1410" s="236">
        <v>73500</v>
      </c>
      <c r="L1410" s="107">
        <f>J1410+1</f>
        <v>8</v>
      </c>
      <c r="M1410" s="36">
        <f>K1410*(L1410/100)</f>
        <v>5880</v>
      </c>
    </row>
    <row r="1411" spans="1:13" x14ac:dyDescent="0.35">
      <c r="A1411" s="107">
        <v>1</v>
      </c>
      <c r="B1411" s="107" t="s">
        <v>1734</v>
      </c>
      <c r="C1411" s="98" t="s">
        <v>32</v>
      </c>
      <c r="D1411" s="98" t="s">
        <v>15</v>
      </c>
      <c r="E1411" t="s">
        <v>1244</v>
      </c>
      <c r="F1411" t="s">
        <v>1245</v>
      </c>
      <c r="G1411" t="s">
        <v>1735</v>
      </c>
      <c r="H1411" s="107">
        <v>2</v>
      </c>
      <c r="I1411" s="229">
        <v>45334.498611111114</v>
      </c>
      <c r="J1411" s="107">
        <v>5</v>
      </c>
      <c r="K1411" s="159">
        <v>52500</v>
      </c>
      <c r="L1411" s="107">
        <f>J1411+1</f>
        <v>6</v>
      </c>
      <c r="M1411" s="36">
        <f>K1411*(L1411/100)</f>
        <v>3150</v>
      </c>
    </row>
    <row r="1412" spans="1:13" x14ac:dyDescent="0.35">
      <c r="A1412" s="107">
        <v>1</v>
      </c>
      <c r="B1412" s="107" t="s">
        <v>2576</v>
      </c>
      <c r="C1412" s="98" t="s">
        <v>32</v>
      </c>
      <c r="D1412" s="98" t="s">
        <v>15</v>
      </c>
      <c r="E1412" t="s">
        <v>1244</v>
      </c>
      <c r="F1412" t="s">
        <v>1245</v>
      </c>
      <c r="G1412" t="s">
        <v>1735</v>
      </c>
      <c r="H1412" s="107">
        <v>3</v>
      </c>
      <c r="I1412" s="229">
        <v>45472.84615740741</v>
      </c>
      <c r="J1412" s="107">
        <v>5</v>
      </c>
      <c r="K1412" s="159">
        <v>52500</v>
      </c>
      <c r="L1412" s="107">
        <f>J1412+1</f>
        <v>6</v>
      </c>
      <c r="M1412" s="36">
        <f>K1412*(L1412/100)</f>
        <v>3150</v>
      </c>
    </row>
    <row r="1413" spans="1:13" x14ac:dyDescent="0.35">
      <c r="A1413" s="107">
        <v>1</v>
      </c>
      <c r="B1413" s="107" t="s">
        <v>5462</v>
      </c>
      <c r="C1413" t="s">
        <v>32</v>
      </c>
      <c r="D1413" t="s">
        <v>15</v>
      </c>
      <c r="E1413" t="s">
        <v>1244</v>
      </c>
      <c r="F1413" t="s">
        <v>1245</v>
      </c>
      <c r="G1413" t="s">
        <v>1735</v>
      </c>
      <c r="H1413" s="107">
        <v>5</v>
      </c>
      <c r="I1413" s="231">
        <v>45838.790879629632</v>
      </c>
      <c r="J1413" s="107">
        <v>9</v>
      </c>
      <c r="K1413" s="120">
        <v>90000</v>
      </c>
      <c r="L1413" s="107">
        <f>J1413+1</f>
        <v>10</v>
      </c>
      <c r="M1413" s="36">
        <f>K1413*(L1413/100)</f>
        <v>9000</v>
      </c>
    </row>
    <row r="1414" spans="1:13" x14ac:dyDescent="0.35">
      <c r="A1414" s="107">
        <v>1</v>
      </c>
      <c r="B1414" s="243" t="s">
        <v>4158</v>
      </c>
      <c r="C1414" s="244" t="s">
        <v>32</v>
      </c>
      <c r="D1414" s="244" t="s">
        <v>15</v>
      </c>
      <c r="E1414" s="154" t="s">
        <v>1244</v>
      </c>
      <c r="F1414" s="154" t="s">
        <v>1245</v>
      </c>
      <c r="G1414" s="154" t="s">
        <v>4159</v>
      </c>
      <c r="H1414" s="243">
        <v>4</v>
      </c>
      <c r="I1414" s="229">
        <v>45687.521550925929</v>
      </c>
      <c r="J1414" s="107">
        <v>8</v>
      </c>
      <c r="K1414" s="159">
        <v>70000</v>
      </c>
      <c r="L1414" s="107">
        <f>J1414+1</f>
        <v>9</v>
      </c>
      <c r="M1414" s="36">
        <f>K1414*(L1414/100)</f>
        <v>6300</v>
      </c>
    </row>
    <row r="1415" spans="1:13" x14ac:dyDescent="0.35">
      <c r="A1415" s="107">
        <v>1</v>
      </c>
      <c r="B1415" s="107">
        <v>890000152</v>
      </c>
      <c r="C1415" s="98" t="s">
        <v>32</v>
      </c>
      <c r="D1415" s="98" t="s">
        <v>15</v>
      </c>
      <c r="E1415" t="s">
        <v>16</v>
      </c>
      <c r="G1415" t="s">
        <v>741</v>
      </c>
      <c r="H1415" s="107">
        <v>1</v>
      </c>
      <c r="I1415" s="229">
        <v>45040.488379629627</v>
      </c>
      <c r="J1415" s="107">
        <v>5</v>
      </c>
      <c r="K1415" s="159">
        <v>57750</v>
      </c>
      <c r="L1415" s="107">
        <f>J1415+1</f>
        <v>6</v>
      </c>
      <c r="M1415" s="36">
        <f>K1415*(L1415/100)</f>
        <v>3465</v>
      </c>
    </row>
    <row r="1416" spans="1:13" x14ac:dyDescent="0.35">
      <c r="A1416" s="107">
        <v>1</v>
      </c>
      <c r="B1416" s="107" t="s">
        <v>1795</v>
      </c>
      <c r="C1416" s="98" t="s">
        <v>32</v>
      </c>
      <c r="D1416" s="98" t="s">
        <v>15</v>
      </c>
      <c r="E1416" t="s">
        <v>1244</v>
      </c>
      <c r="F1416" t="s">
        <v>1245</v>
      </c>
      <c r="G1416" t="s">
        <v>1796</v>
      </c>
      <c r="H1416" s="107">
        <v>2</v>
      </c>
      <c r="I1416" s="229">
        <v>45338</v>
      </c>
      <c r="J1416" s="107">
        <v>5</v>
      </c>
      <c r="K1416" s="159">
        <v>57750</v>
      </c>
      <c r="L1416" s="107">
        <f>J1416+1</f>
        <v>6</v>
      </c>
      <c r="M1416" s="36">
        <f>K1416*(L1416/100)</f>
        <v>3465</v>
      </c>
    </row>
    <row r="1417" spans="1:13" x14ac:dyDescent="0.35">
      <c r="A1417" s="107">
        <v>1</v>
      </c>
      <c r="B1417" s="243" t="s">
        <v>3112</v>
      </c>
      <c r="C1417" s="244" t="s">
        <v>32</v>
      </c>
      <c r="D1417" s="244" t="s">
        <v>15</v>
      </c>
      <c r="E1417" s="154" t="s">
        <v>1244</v>
      </c>
      <c r="F1417" s="154" t="s">
        <v>1245</v>
      </c>
      <c r="G1417" s="154" t="s">
        <v>3113</v>
      </c>
      <c r="H1417" s="243">
        <v>1</v>
      </c>
      <c r="I1417" s="229">
        <v>45558</v>
      </c>
      <c r="J1417" s="107">
        <v>10</v>
      </c>
      <c r="K1417" s="159">
        <v>105000</v>
      </c>
      <c r="L1417" s="107">
        <f>J1417+1</f>
        <v>11</v>
      </c>
      <c r="M1417" s="36">
        <f>K1417*(L1417/100)</f>
        <v>11550</v>
      </c>
    </row>
    <row r="1418" spans="1:13" x14ac:dyDescent="0.35">
      <c r="A1418" s="107">
        <v>1</v>
      </c>
      <c r="B1418" s="107" t="s">
        <v>4622</v>
      </c>
      <c r="C1418" s="98" t="s">
        <v>32</v>
      </c>
      <c r="D1418" s="98" t="s">
        <v>15</v>
      </c>
      <c r="E1418" t="s">
        <v>1244</v>
      </c>
      <c r="F1418" t="s">
        <v>1245</v>
      </c>
      <c r="G1418" t="s">
        <v>4623</v>
      </c>
      <c r="H1418" s="107">
        <v>4</v>
      </c>
      <c r="I1418" s="229">
        <v>45734.652453703704</v>
      </c>
      <c r="J1418" s="107">
        <v>7</v>
      </c>
      <c r="K1418" s="247">
        <v>120000</v>
      </c>
      <c r="L1418" s="107">
        <f>J1418+1</f>
        <v>8</v>
      </c>
      <c r="M1418" s="36">
        <f>K1418*(L1418/100)</f>
        <v>9600</v>
      </c>
    </row>
    <row r="1419" spans="1:13" x14ac:dyDescent="0.35">
      <c r="A1419" s="107">
        <v>1</v>
      </c>
      <c r="B1419" s="107">
        <v>890000246</v>
      </c>
      <c r="C1419" s="98" t="s">
        <v>32</v>
      </c>
      <c r="D1419" s="98" t="s">
        <v>52</v>
      </c>
      <c r="E1419" t="s">
        <v>53</v>
      </c>
      <c r="G1419" t="s">
        <v>1036</v>
      </c>
      <c r="H1419" s="107">
        <v>1</v>
      </c>
      <c r="I1419" s="229">
        <v>45126.41988425926</v>
      </c>
      <c r="J1419" s="107">
        <v>5</v>
      </c>
      <c r="K1419" s="159">
        <v>105000</v>
      </c>
      <c r="L1419" s="107">
        <f>J1419+1</f>
        <v>6</v>
      </c>
      <c r="M1419" s="36">
        <f>K1419*(L1419/100)</f>
        <v>6300</v>
      </c>
    </row>
    <row r="1420" spans="1:13" x14ac:dyDescent="0.35">
      <c r="A1420" s="107">
        <v>1</v>
      </c>
      <c r="B1420" s="107" t="s">
        <v>2068</v>
      </c>
      <c r="C1420" s="98" t="s">
        <v>32</v>
      </c>
      <c r="D1420" s="98" t="s">
        <v>15</v>
      </c>
      <c r="E1420" t="s">
        <v>1244</v>
      </c>
      <c r="F1420" t="s">
        <v>1245</v>
      </c>
      <c r="G1420" t="s">
        <v>1036</v>
      </c>
      <c r="H1420" s="107">
        <v>2</v>
      </c>
      <c r="I1420" s="229">
        <v>45379</v>
      </c>
      <c r="J1420" s="107">
        <v>6</v>
      </c>
      <c r="K1420" s="159">
        <v>105000</v>
      </c>
      <c r="L1420" s="107">
        <f>J1420+1</f>
        <v>7</v>
      </c>
      <c r="M1420" s="36">
        <f>K1420*(L1420/100)</f>
        <v>7350.0000000000009</v>
      </c>
    </row>
    <row r="1421" spans="1:13" x14ac:dyDescent="0.35">
      <c r="A1421" s="107">
        <v>1</v>
      </c>
      <c r="B1421" s="243" t="s">
        <v>3318</v>
      </c>
      <c r="C1421" s="244" t="s">
        <v>32</v>
      </c>
      <c r="D1421" s="244" t="s">
        <v>15</v>
      </c>
      <c r="E1421" s="154" t="s">
        <v>1244</v>
      </c>
      <c r="F1421" s="154" t="s">
        <v>1245</v>
      </c>
      <c r="G1421" s="154" t="s">
        <v>3319</v>
      </c>
      <c r="H1421" s="243">
        <v>3</v>
      </c>
      <c r="I1421" s="229">
        <v>45589</v>
      </c>
      <c r="J1421" s="107">
        <v>7</v>
      </c>
      <c r="K1421" s="159">
        <v>126000</v>
      </c>
      <c r="L1421" s="107">
        <f>J1421+1</f>
        <v>8</v>
      </c>
      <c r="M1421" s="36">
        <f>K1421*(L1421/100)</f>
        <v>10080</v>
      </c>
    </row>
    <row r="1422" spans="1:13" x14ac:dyDescent="0.35">
      <c r="A1422" s="107">
        <v>1</v>
      </c>
      <c r="B1422" s="107">
        <v>890000626</v>
      </c>
      <c r="C1422" s="98" t="s">
        <v>32</v>
      </c>
      <c r="D1422" s="98" t="s">
        <v>15</v>
      </c>
      <c r="E1422" t="s">
        <v>1244</v>
      </c>
      <c r="F1422" t="s">
        <v>1245</v>
      </c>
      <c r="G1422" t="s">
        <v>2151</v>
      </c>
      <c r="H1422" s="107">
        <v>4</v>
      </c>
      <c r="I1422" s="229">
        <v>45395.570555555554</v>
      </c>
      <c r="J1422" s="107">
        <v>10</v>
      </c>
      <c r="K1422" s="159">
        <v>241500</v>
      </c>
      <c r="L1422" s="107">
        <f>J1422+1</f>
        <v>11</v>
      </c>
      <c r="M1422" s="36">
        <f>K1422*(L1422/100)</f>
        <v>26565</v>
      </c>
    </row>
    <row r="1423" spans="1:13" x14ac:dyDescent="0.35">
      <c r="A1423" s="107">
        <v>1</v>
      </c>
      <c r="B1423" s="243" t="s">
        <v>4852</v>
      </c>
      <c r="C1423" s="244" t="s">
        <v>32</v>
      </c>
      <c r="D1423" s="244" t="s">
        <v>381</v>
      </c>
      <c r="E1423" s="154" t="s">
        <v>1244</v>
      </c>
      <c r="F1423" s="154" t="s">
        <v>1245</v>
      </c>
      <c r="G1423" s="154" t="s">
        <v>4853</v>
      </c>
      <c r="H1423" s="243">
        <v>6</v>
      </c>
      <c r="I1423" s="229">
        <v>45758.659594907411</v>
      </c>
      <c r="J1423" s="107">
        <v>12</v>
      </c>
      <c r="K1423" s="159">
        <v>230000</v>
      </c>
      <c r="L1423" s="107">
        <f>J1423+1</f>
        <v>13</v>
      </c>
      <c r="M1423" s="36">
        <f>K1423*(L1423/100)</f>
        <v>29900</v>
      </c>
    </row>
    <row r="1424" spans="1:13" x14ac:dyDescent="0.35">
      <c r="A1424" s="107">
        <v>1</v>
      </c>
      <c r="B1424" s="107">
        <v>880000204</v>
      </c>
      <c r="C1424" s="98" t="s">
        <v>32</v>
      </c>
      <c r="D1424" s="98" t="s">
        <v>15</v>
      </c>
      <c r="E1424" t="s">
        <v>16</v>
      </c>
      <c r="G1424" t="s">
        <v>660</v>
      </c>
      <c r="H1424" s="132">
        <v>2</v>
      </c>
      <c r="I1424" s="229">
        <v>45014.517800925925</v>
      </c>
      <c r="J1424" s="107">
        <v>10</v>
      </c>
      <c r="K1424" s="159">
        <v>241500</v>
      </c>
      <c r="L1424" s="107">
        <f>J1424+1</f>
        <v>11</v>
      </c>
      <c r="M1424" s="36">
        <f>K1424*(L1424/100)</f>
        <v>26565</v>
      </c>
    </row>
    <row r="1425" spans="1:13" x14ac:dyDescent="0.35">
      <c r="A1425" s="107">
        <v>1</v>
      </c>
      <c r="B1425" s="237">
        <v>880000548</v>
      </c>
      <c r="C1425" s="141" t="s">
        <v>32</v>
      </c>
      <c r="D1425" s="141" t="s">
        <v>15</v>
      </c>
      <c r="E1425" s="139" t="s">
        <v>1244</v>
      </c>
      <c r="F1425" s="139" t="s">
        <v>1245</v>
      </c>
      <c r="G1425" s="139" t="s">
        <v>34</v>
      </c>
      <c r="H1425" s="237">
        <v>3</v>
      </c>
      <c r="I1425" s="229">
        <v>45226</v>
      </c>
      <c r="J1425" s="107">
        <v>10</v>
      </c>
      <c r="K1425" s="238">
        <v>241500</v>
      </c>
      <c r="L1425" s="107">
        <f>J1425+1</f>
        <v>11</v>
      </c>
      <c r="M1425" s="36">
        <f>K1425*(L1425/100)</f>
        <v>26565</v>
      </c>
    </row>
    <row r="1426" spans="1:13" x14ac:dyDescent="0.35">
      <c r="A1426" s="107">
        <v>1</v>
      </c>
      <c r="B1426" s="243">
        <v>880001215</v>
      </c>
      <c r="C1426" s="244" t="s">
        <v>32</v>
      </c>
      <c r="D1426" s="244" t="s">
        <v>15</v>
      </c>
      <c r="E1426" s="154" t="s">
        <v>1244</v>
      </c>
      <c r="F1426" s="154" t="s">
        <v>1245</v>
      </c>
      <c r="G1426" s="154" t="s">
        <v>3163</v>
      </c>
      <c r="H1426" s="243">
        <v>5</v>
      </c>
      <c r="I1426" s="229">
        <v>45566</v>
      </c>
      <c r="J1426" s="107">
        <v>12</v>
      </c>
      <c r="K1426" s="159">
        <v>241500</v>
      </c>
      <c r="L1426" s="107">
        <f>J1426+1</f>
        <v>13</v>
      </c>
      <c r="M1426" s="36">
        <f>K1426*(L1426/100)</f>
        <v>31395</v>
      </c>
    </row>
    <row r="1427" spans="1:13" x14ac:dyDescent="0.35">
      <c r="A1427" s="107">
        <v>1</v>
      </c>
      <c r="B1427" s="107" t="s">
        <v>4614</v>
      </c>
      <c r="C1427" s="98" t="s">
        <v>32</v>
      </c>
      <c r="D1427" s="98" t="s">
        <v>15</v>
      </c>
      <c r="E1427" t="s">
        <v>1244</v>
      </c>
      <c r="F1427" t="s">
        <v>1248</v>
      </c>
      <c r="G1427" t="s">
        <v>4615</v>
      </c>
      <c r="H1427" s="107">
        <v>1</v>
      </c>
      <c r="I1427" s="229">
        <v>45731.556689814817</v>
      </c>
      <c r="J1427" s="107">
        <v>8</v>
      </c>
      <c r="K1427" s="247">
        <v>80000</v>
      </c>
      <c r="L1427" s="107">
        <f>J1427+1</f>
        <v>9</v>
      </c>
      <c r="M1427" s="36">
        <f>K1427*(L1427/100)</f>
        <v>7200</v>
      </c>
    </row>
    <row r="1428" spans="1:13" x14ac:dyDescent="0.35">
      <c r="A1428" s="107">
        <v>1</v>
      </c>
      <c r="B1428" s="107" t="s">
        <v>5873</v>
      </c>
      <c r="C1428" t="s">
        <v>32</v>
      </c>
      <c r="D1428" t="s">
        <v>15</v>
      </c>
      <c r="E1428" t="s">
        <v>5832</v>
      </c>
      <c r="F1428" t="s">
        <v>1248</v>
      </c>
      <c r="G1428" t="s">
        <v>4615</v>
      </c>
      <c r="H1428" s="107">
        <v>2</v>
      </c>
      <c r="I1428" s="231">
        <v>45877.739722222221</v>
      </c>
      <c r="J1428" s="107">
        <v>8</v>
      </c>
      <c r="K1428" s="120">
        <v>80000</v>
      </c>
      <c r="L1428" s="107">
        <f>J1428*2+2</f>
        <v>18</v>
      </c>
      <c r="M1428" s="36">
        <f>K1428*(L1428/100)</f>
        <v>14400</v>
      </c>
    </row>
    <row r="1429" spans="1:13" x14ac:dyDescent="0.35">
      <c r="A1429" s="107">
        <v>1</v>
      </c>
      <c r="B1429" s="243" t="s">
        <v>4857</v>
      </c>
      <c r="C1429" s="244" t="s">
        <v>32</v>
      </c>
      <c r="D1429" s="244" t="s">
        <v>15</v>
      </c>
      <c r="E1429" s="154" t="s">
        <v>1244</v>
      </c>
      <c r="F1429" s="154" t="s">
        <v>1245</v>
      </c>
      <c r="G1429" s="154" t="s">
        <v>4858</v>
      </c>
      <c r="H1429" s="243">
        <v>5</v>
      </c>
      <c r="I1429" s="229">
        <v>45755.646932870368</v>
      </c>
      <c r="J1429" s="107">
        <v>10</v>
      </c>
      <c r="K1429" s="159">
        <v>90000</v>
      </c>
      <c r="L1429" s="107">
        <f>J1429+1</f>
        <v>11</v>
      </c>
      <c r="M1429" s="36">
        <f>K1429*(L1429/100)</f>
        <v>9900</v>
      </c>
    </row>
    <row r="1430" spans="1:13" x14ac:dyDescent="0.35">
      <c r="A1430" s="107">
        <v>1</v>
      </c>
      <c r="B1430" s="107" t="s">
        <v>2445</v>
      </c>
      <c r="C1430" s="98" t="s">
        <v>32</v>
      </c>
      <c r="D1430" s="98" t="s">
        <v>15</v>
      </c>
      <c r="E1430" t="s">
        <v>1244</v>
      </c>
      <c r="F1430" t="s">
        <v>1245</v>
      </c>
      <c r="G1430" t="s">
        <v>2446</v>
      </c>
      <c r="H1430" s="107">
        <v>3</v>
      </c>
      <c r="I1430" s="229">
        <v>45458.522002314814</v>
      </c>
      <c r="J1430" s="107">
        <v>8</v>
      </c>
      <c r="K1430" s="159">
        <v>136500</v>
      </c>
      <c r="L1430" s="107">
        <f>J1430+1</f>
        <v>9</v>
      </c>
      <c r="M1430" s="36">
        <f>K1430*(L1430/100)</f>
        <v>12285</v>
      </c>
    </row>
    <row r="1431" spans="1:13" x14ac:dyDescent="0.35">
      <c r="A1431" s="107">
        <v>1</v>
      </c>
      <c r="B1431" s="107" t="s">
        <v>1826</v>
      </c>
      <c r="C1431" s="98" t="s">
        <v>32</v>
      </c>
      <c r="D1431" s="98" t="s">
        <v>15</v>
      </c>
      <c r="E1431" t="s">
        <v>1244</v>
      </c>
      <c r="F1431" t="s">
        <v>1245</v>
      </c>
      <c r="G1431" t="s">
        <v>1827</v>
      </c>
      <c r="H1431" s="107">
        <v>2</v>
      </c>
      <c r="I1431" s="229">
        <v>45349.664594907408</v>
      </c>
      <c r="J1431" s="107">
        <v>6</v>
      </c>
      <c r="K1431" s="159">
        <v>105000</v>
      </c>
      <c r="L1431" s="107">
        <f>J1431+1</f>
        <v>7</v>
      </c>
      <c r="M1431" s="36">
        <f>K1431*(L1431/100)</f>
        <v>7350.0000000000009</v>
      </c>
    </row>
    <row r="1432" spans="1:13" x14ac:dyDescent="0.35">
      <c r="A1432" s="107">
        <v>1</v>
      </c>
      <c r="B1432" s="237" t="s">
        <v>1339</v>
      </c>
      <c r="C1432" s="141" t="s">
        <v>32</v>
      </c>
      <c r="D1432" s="141" t="s">
        <v>411</v>
      </c>
      <c r="E1432" s="139" t="s">
        <v>1244</v>
      </c>
      <c r="F1432" s="144" t="s">
        <v>1245</v>
      </c>
      <c r="G1432" s="139" t="s">
        <v>1340</v>
      </c>
      <c r="H1432" s="237">
        <v>1</v>
      </c>
      <c r="I1432" s="229">
        <v>45233.649641203701</v>
      </c>
      <c r="J1432" s="107">
        <v>6</v>
      </c>
      <c r="K1432" s="238">
        <v>105000</v>
      </c>
      <c r="L1432" s="107">
        <f>J1432+1</f>
        <v>7</v>
      </c>
      <c r="M1432" s="36">
        <f>K1432*(L1432/100)</f>
        <v>7350.0000000000009</v>
      </c>
    </row>
    <row r="1433" spans="1:13" x14ac:dyDescent="0.35">
      <c r="A1433" s="107">
        <v>1</v>
      </c>
      <c r="B1433" s="243">
        <v>890000972</v>
      </c>
      <c r="C1433" s="244" t="s">
        <v>32</v>
      </c>
      <c r="D1433" s="244" t="s">
        <v>15</v>
      </c>
      <c r="E1433" s="154" t="s">
        <v>1244</v>
      </c>
      <c r="F1433" s="154" t="s">
        <v>1245</v>
      </c>
      <c r="G1433" s="154" t="s">
        <v>3211</v>
      </c>
      <c r="H1433" s="243">
        <v>4</v>
      </c>
      <c r="I1433" s="229">
        <v>45577</v>
      </c>
      <c r="J1433" s="107">
        <v>8</v>
      </c>
      <c r="K1433" s="159">
        <v>147000</v>
      </c>
      <c r="L1433" s="107">
        <f>J1433+1</f>
        <v>9</v>
      </c>
      <c r="M1433" s="36">
        <f>K1433*(L1433/100)</f>
        <v>13230</v>
      </c>
    </row>
    <row r="1434" spans="1:13" x14ac:dyDescent="0.35">
      <c r="A1434" s="107">
        <v>1</v>
      </c>
      <c r="B1434" s="107" t="s">
        <v>4675</v>
      </c>
      <c r="C1434" s="98" t="s">
        <v>32</v>
      </c>
      <c r="D1434" s="98" t="s">
        <v>15</v>
      </c>
      <c r="E1434" t="s">
        <v>1244</v>
      </c>
      <c r="F1434" t="s">
        <v>1245</v>
      </c>
      <c r="G1434" t="s">
        <v>4676</v>
      </c>
      <c r="H1434" s="107">
        <v>5</v>
      </c>
      <c r="I1434" s="229">
        <v>45740.718576388892</v>
      </c>
      <c r="J1434" s="107">
        <v>6</v>
      </c>
      <c r="K1434" s="247">
        <v>140000</v>
      </c>
      <c r="L1434" s="107">
        <f>J1434+1</f>
        <v>7</v>
      </c>
      <c r="M1434" s="36">
        <f>K1434*(L1434/100)</f>
        <v>9800.0000000000018</v>
      </c>
    </row>
    <row r="1435" spans="1:13" x14ac:dyDescent="0.35">
      <c r="A1435" s="107">
        <v>1</v>
      </c>
      <c r="B1435" s="107" t="s">
        <v>5727</v>
      </c>
      <c r="C1435" t="s">
        <v>32</v>
      </c>
      <c r="D1435" t="s">
        <v>15</v>
      </c>
      <c r="E1435" t="s">
        <v>1244</v>
      </c>
      <c r="F1435" t="s">
        <v>1245</v>
      </c>
      <c r="G1435" t="s">
        <v>4676</v>
      </c>
      <c r="H1435" s="107">
        <v>6</v>
      </c>
      <c r="I1435" s="231">
        <v>45848</v>
      </c>
      <c r="J1435" s="107">
        <v>6</v>
      </c>
      <c r="K1435" s="120">
        <v>140000</v>
      </c>
      <c r="L1435" s="107">
        <f>J1435+1</f>
        <v>7</v>
      </c>
      <c r="M1435" s="36">
        <f>K1435*(L1435/100)</f>
        <v>9800.0000000000018</v>
      </c>
    </row>
    <row r="1436" spans="1:13" x14ac:dyDescent="0.35">
      <c r="A1436" s="107">
        <v>1</v>
      </c>
      <c r="B1436" s="107">
        <v>880000858</v>
      </c>
      <c r="C1436" s="98" t="s">
        <v>32</v>
      </c>
      <c r="D1436" s="98" t="s">
        <v>15</v>
      </c>
      <c r="E1436" t="s">
        <v>1244</v>
      </c>
      <c r="F1436" t="s">
        <v>1245</v>
      </c>
      <c r="G1436" t="s">
        <v>2139</v>
      </c>
      <c r="H1436" s="107">
        <v>1</v>
      </c>
      <c r="I1436" s="229">
        <v>45393.7421412037</v>
      </c>
      <c r="J1436" s="107">
        <v>6</v>
      </c>
      <c r="K1436" s="159">
        <v>157500</v>
      </c>
      <c r="L1436" s="107">
        <f>J1436+1</f>
        <v>7</v>
      </c>
      <c r="M1436" s="36">
        <f>K1436*(L1436/100)</f>
        <v>11025.000000000002</v>
      </c>
    </row>
    <row r="1437" spans="1:13" x14ac:dyDescent="0.35">
      <c r="A1437" s="107">
        <v>1</v>
      </c>
      <c r="B1437" s="107" t="s">
        <v>2436</v>
      </c>
      <c r="C1437" s="98" t="s">
        <v>32</v>
      </c>
      <c r="D1437" s="98" t="s">
        <v>15</v>
      </c>
      <c r="E1437" t="s">
        <v>1244</v>
      </c>
      <c r="F1437" t="s">
        <v>1245</v>
      </c>
      <c r="G1437" t="s">
        <v>2437</v>
      </c>
      <c r="H1437" s="107">
        <v>2</v>
      </c>
      <c r="I1437" s="229">
        <v>45457.645590277774</v>
      </c>
      <c r="J1437" s="107">
        <v>6</v>
      </c>
      <c r="K1437" s="159">
        <v>126000</v>
      </c>
      <c r="L1437" s="107">
        <f>J1437+1</f>
        <v>7</v>
      </c>
      <c r="M1437" s="36">
        <f>K1437*(L1437/100)</f>
        <v>8820</v>
      </c>
    </row>
    <row r="1438" spans="1:13" x14ac:dyDescent="0.35">
      <c r="A1438" s="107">
        <v>1</v>
      </c>
      <c r="B1438" s="107" t="s">
        <v>1807</v>
      </c>
      <c r="C1438" s="98" t="s">
        <v>32</v>
      </c>
      <c r="D1438" s="98" t="s">
        <v>15</v>
      </c>
      <c r="E1438" t="s">
        <v>1244</v>
      </c>
      <c r="F1438" t="s">
        <v>1245</v>
      </c>
      <c r="G1438" t="s">
        <v>1808</v>
      </c>
      <c r="H1438" s="107">
        <v>1</v>
      </c>
      <c r="I1438" s="229">
        <v>45335.430902777778</v>
      </c>
      <c r="J1438" s="107">
        <v>6</v>
      </c>
      <c r="K1438" s="159">
        <v>105000</v>
      </c>
      <c r="L1438" s="107">
        <f>J1438+1</f>
        <v>7</v>
      </c>
      <c r="M1438" s="36">
        <f>K1438*(L1438/100)</f>
        <v>7350.0000000000009</v>
      </c>
    </row>
    <row r="1439" spans="1:13" x14ac:dyDescent="0.35">
      <c r="A1439" s="107">
        <v>1</v>
      </c>
      <c r="B1439" s="243" t="s">
        <v>3316</v>
      </c>
      <c r="C1439" s="244" t="s">
        <v>32</v>
      </c>
      <c r="D1439" s="244" t="s">
        <v>116</v>
      </c>
      <c r="E1439" s="154" t="s">
        <v>1250</v>
      </c>
      <c r="F1439" s="154" t="s">
        <v>1245</v>
      </c>
      <c r="G1439" s="154" t="s">
        <v>3317</v>
      </c>
      <c r="H1439" s="243">
        <v>3</v>
      </c>
      <c r="I1439" s="229">
        <v>45589</v>
      </c>
      <c r="J1439" s="107">
        <v>6</v>
      </c>
      <c r="K1439" s="159">
        <v>147000</v>
      </c>
      <c r="L1439" s="107">
        <f>J1439+1</f>
        <v>7</v>
      </c>
      <c r="M1439" s="36">
        <f>K1439*(L1439/100)</f>
        <v>10290.000000000002</v>
      </c>
    </row>
    <row r="1440" spans="1:13" x14ac:dyDescent="0.35">
      <c r="A1440" s="107">
        <v>1</v>
      </c>
      <c r="B1440" s="107" t="s">
        <v>4468</v>
      </c>
      <c r="C1440" s="98" t="s">
        <v>32</v>
      </c>
      <c r="D1440" s="98" t="s">
        <v>52</v>
      </c>
      <c r="E1440" t="s">
        <v>1250</v>
      </c>
      <c r="F1440" t="s">
        <v>1245</v>
      </c>
      <c r="G1440" t="s">
        <v>4469</v>
      </c>
      <c r="H1440" s="107">
        <v>4</v>
      </c>
      <c r="I1440" s="229">
        <v>45741.680127314816</v>
      </c>
      <c r="J1440" s="107">
        <v>6</v>
      </c>
      <c r="K1440" s="247">
        <v>140000</v>
      </c>
      <c r="L1440" s="107">
        <f>J1440+1</f>
        <v>7</v>
      </c>
      <c r="M1440" s="36">
        <f>K1440*(L1440/100)</f>
        <v>9800.0000000000018</v>
      </c>
    </row>
    <row r="1441" spans="1:13" x14ac:dyDescent="0.35">
      <c r="A1441" s="107">
        <v>1</v>
      </c>
      <c r="B1441" s="243" t="s">
        <v>2918</v>
      </c>
      <c r="C1441" s="244" t="s">
        <v>32</v>
      </c>
      <c r="D1441" s="244" t="s">
        <v>15</v>
      </c>
      <c r="E1441" s="154" t="s">
        <v>1244</v>
      </c>
      <c r="F1441" s="154" t="s">
        <v>1245</v>
      </c>
      <c r="G1441" s="154" t="s">
        <v>2919</v>
      </c>
      <c r="H1441" s="243">
        <v>2</v>
      </c>
      <c r="I1441" s="229">
        <v>45519.712916666664</v>
      </c>
      <c r="J1441" s="107">
        <v>8</v>
      </c>
      <c r="K1441" s="162">
        <v>126000</v>
      </c>
      <c r="L1441" s="107">
        <f>J1441+1</f>
        <v>9</v>
      </c>
      <c r="M1441" s="36">
        <f>K1441*(L1441/100)</f>
        <v>11340</v>
      </c>
    </row>
    <row r="1442" spans="1:13" x14ac:dyDescent="0.35">
      <c r="A1442" s="107">
        <v>1</v>
      </c>
      <c r="B1442" s="107">
        <v>880000123</v>
      </c>
      <c r="C1442" s="98" t="s">
        <v>32</v>
      </c>
      <c r="D1442" s="98" t="s">
        <v>188</v>
      </c>
      <c r="E1442" t="s">
        <v>16</v>
      </c>
      <c r="G1442" t="s">
        <v>417</v>
      </c>
      <c r="H1442" s="129">
        <v>1</v>
      </c>
      <c r="I1442" s="229">
        <v>44949.443437499998</v>
      </c>
      <c r="J1442" s="107">
        <v>4</v>
      </c>
      <c r="K1442" s="159">
        <v>52500</v>
      </c>
      <c r="L1442" s="107">
        <f>J1442+1</f>
        <v>5</v>
      </c>
      <c r="M1442" s="36">
        <f>K1442*(L1442/100)</f>
        <v>2625</v>
      </c>
    </row>
    <row r="1443" spans="1:13" x14ac:dyDescent="0.35">
      <c r="A1443" s="107">
        <v>1</v>
      </c>
      <c r="B1443" s="107">
        <v>880000265</v>
      </c>
      <c r="C1443" s="98" t="s">
        <v>32</v>
      </c>
      <c r="D1443" s="98" t="s">
        <v>15</v>
      </c>
      <c r="E1443" t="s">
        <v>16</v>
      </c>
      <c r="G1443" t="s">
        <v>417</v>
      </c>
      <c r="H1443" s="107">
        <v>2</v>
      </c>
      <c r="I1443" s="229">
        <v>45036.495891203704</v>
      </c>
      <c r="J1443" s="107">
        <v>6</v>
      </c>
      <c r="K1443" s="159">
        <v>68250</v>
      </c>
      <c r="L1443" s="107">
        <f>J1443+1</f>
        <v>7</v>
      </c>
      <c r="M1443" s="36">
        <f>K1443*(L1443/100)</f>
        <v>4777.5</v>
      </c>
    </row>
    <row r="1444" spans="1:13" x14ac:dyDescent="0.35">
      <c r="A1444" s="107">
        <v>1</v>
      </c>
      <c r="B1444" s="107" t="s">
        <v>5734</v>
      </c>
      <c r="C1444" t="s">
        <v>32</v>
      </c>
      <c r="D1444" t="s">
        <v>15</v>
      </c>
      <c r="E1444" t="s">
        <v>1244</v>
      </c>
      <c r="F1444" t="s">
        <v>1245</v>
      </c>
      <c r="G1444" t="s">
        <v>5735</v>
      </c>
      <c r="H1444" s="107">
        <v>4</v>
      </c>
      <c r="I1444" s="231">
        <v>45854</v>
      </c>
      <c r="J1444" s="107">
        <v>12</v>
      </c>
      <c r="K1444" s="120">
        <v>170000</v>
      </c>
      <c r="L1444" s="107">
        <f>J1444+1</f>
        <v>13</v>
      </c>
      <c r="M1444" s="36">
        <f>K1444*(L1444/100)</f>
        <v>22100</v>
      </c>
    </row>
    <row r="1445" spans="1:13" x14ac:dyDescent="0.35">
      <c r="A1445" s="107">
        <v>1</v>
      </c>
      <c r="B1445" s="243" t="s">
        <v>3429</v>
      </c>
      <c r="C1445" s="244" t="s">
        <v>32</v>
      </c>
      <c r="D1445" s="244" t="s">
        <v>15</v>
      </c>
      <c r="E1445" s="154" t="s">
        <v>1244</v>
      </c>
      <c r="F1445" s="154" t="s">
        <v>1245</v>
      </c>
      <c r="G1445" s="154" t="s">
        <v>3430</v>
      </c>
      <c r="H1445" s="243">
        <v>3</v>
      </c>
      <c r="I1445" s="229">
        <v>45595.637546296297</v>
      </c>
      <c r="J1445" s="107">
        <v>12</v>
      </c>
      <c r="K1445" s="159">
        <v>178500</v>
      </c>
      <c r="L1445" s="107">
        <f>J1445+1</f>
        <v>13</v>
      </c>
      <c r="M1445" s="36">
        <f>K1445*(L1445/100)</f>
        <v>23205</v>
      </c>
    </row>
    <row r="1446" spans="1:13" x14ac:dyDescent="0.35">
      <c r="A1446" s="107">
        <v>1</v>
      </c>
      <c r="B1446" s="107">
        <v>890000259</v>
      </c>
      <c r="C1446" s="98" t="s">
        <v>32</v>
      </c>
      <c r="D1446" s="98" t="s">
        <v>411</v>
      </c>
      <c r="E1446" t="s">
        <v>16</v>
      </c>
      <c r="G1446" t="s">
        <v>1063</v>
      </c>
      <c r="H1446" s="107">
        <v>1</v>
      </c>
      <c r="I1446" s="229">
        <v>45134.376168981478</v>
      </c>
      <c r="J1446" s="107">
        <v>12</v>
      </c>
      <c r="K1446" s="159">
        <v>157500</v>
      </c>
      <c r="L1446" s="107">
        <f>J1446+1</f>
        <v>13</v>
      </c>
      <c r="M1446" s="36">
        <f>K1446*(L1446/100)</f>
        <v>20475</v>
      </c>
    </row>
    <row r="1447" spans="1:13" x14ac:dyDescent="0.35">
      <c r="A1447" s="107">
        <v>1</v>
      </c>
      <c r="B1447" s="107">
        <v>890000607</v>
      </c>
      <c r="C1447" s="98" t="s">
        <v>32</v>
      </c>
      <c r="D1447" s="98" t="s">
        <v>15</v>
      </c>
      <c r="E1447" t="s">
        <v>1244</v>
      </c>
      <c r="F1447" t="s">
        <v>1245</v>
      </c>
      <c r="G1447" t="s">
        <v>1063</v>
      </c>
      <c r="H1447" s="107">
        <v>2</v>
      </c>
      <c r="I1447" s="229">
        <v>45387.827233796299</v>
      </c>
      <c r="J1447" s="107">
        <v>12</v>
      </c>
      <c r="K1447" s="159">
        <v>178500</v>
      </c>
      <c r="L1447" s="107">
        <f>J1447+1</f>
        <v>13</v>
      </c>
      <c r="M1447" s="36">
        <f>K1447*(L1447/100)</f>
        <v>23205</v>
      </c>
    </row>
    <row r="1448" spans="1:13" x14ac:dyDescent="0.35">
      <c r="A1448" s="107">
        <v>1</v>
      </c>
      <c r="B1448" s="107" t="s">
        <v>5921</v>
      </c>
      <c r="C1448" t="s">
        <v>32</v>
      </c>
      <c r="D1448" t="s">
        <v>381</v>
      </c>
      <c r="E1448" t="s">
        <v>5832</v>
      </c>
      <c r="F1448" t="s">
        <v>1248</v>
      </c>
      <c r="G1448" t="s">
        <v>5922</v>
      </c>
      <c r="H1448" s="107">
        <v>3</v>
      </c>
      <c r="I1448" s="231">
        <v>45878.648796296293</v>
      </c>
      <c r="J1448" s="107">
        <v>10</v>
      </c>
      <c r="K1448" s="120">
        <v>120000</v>
      </c>
      <c r="L1448" s="107">
        <f>J1448*2+2</f>
        <v>22</v>
      </c>
      <c r="M1448" s="36">
        <f>K1448*(L1448/100)</f>
        <v>26400</v>
      </c>
    </row>
    <row r="1449" spans="1:13" x14ac:dyDescent="0.35">
      <c r="A1449" s="107">
        <v>1</v>
      </c>
      <c r="B1449" s="243" t="s">
        <v>4580</v>
      </c>
      <c r="C1449" s="244" t="s">
        <v>32</v>
      </c>
      <c r="D1449" s="244" t="s">
        <v>15</v>
      </c>
      <c r="E1449" s="154" t="s">
        <v>1244</v>
      </c>
      <c r="F1449" s="154" t="s">
        <v>1248</v>
      </c>
      <c r="G1449" s="154" t="s">
        <v>4581</v>
      </c>
      <c r="H1449" s="243">
        <v>2</v>
      </c>
      <c r="I1449" s="229">
        <v>45729.719594907408</v>
      </c>
      <c r="J1449" s="107">
        <v>10</v>
      </c>
      <c r="K1449" s="247">
        <v>120000</v>
      </c>
      <c r="L1449" s="107">
        <f>J1449+1</f>
        <v>11</v>
      </c>
      <c r="M1449" s="36">
        <f>K1449*(L1449/100)</f>
        <v>13200</v>
      </c>
    </row>
    <row r="1450" spans="1:13" x14ac:dyDescent="0.35">
      <c r="A1450" s="107">
        <v>1</v>
      </c>
      <c r="B1450" s="107" t="s">
        <v>2338</v>
      </c>
      <c r="C1450" s="98" t="s">
        <v>32</v>
      </c>
      <c r="D1450" s="98" t="s">
        <v>15</v>
      </c>
      <c r="E1450" t="s">
        <v>1244</v>
      </c>
      <c r="F1450" t="s">
        <v>1245</v>
      </c>
      <c r="G1450" t="s">
        <v>2339</v>
      </c>
      <c r="H1450" s="107">
        <v>4</v>
      </c>
      <c r="I1450" s="229">
        <v>45443.839097222219</v>
      </c>
      <c r="J1450" s="107">
        <v>3</v>
      </c>
      <c r="K1450" s="159">
        <v>105000</v>
      </c>
      <c r="L1450" s="107">
        <f>J1450+1</f>
        <v>4</v>
      </c>
      <c r="M1450" s="36">
        <f>K1450*(L1450/100)</f>
        <v>4200</v>
      </c>
    </row>
    <row r="1451" spans="1:13" x14ac:dyDescent="0.35">
      <c r="A1451" s="107">
        <v>1</v>
      </c>
      <c r="B1451" s="237" t="s">
        <v>1223</v>
      </c>
      <c r="C1451" s="141" t="s">
        <v>32</v>
      </c>
      <c r="D1451" s="141" t="s">
        <v>411</v>
      </c>
      <c r="E1451" s="139" t="s">
        <v>16</v>
      </c>
      <c r="G1451" s="139" t="s">
        <v>1224</v>
      </c>
      <c r="H1451" s="237">
        <v>2</v>
      </c>
      <c r="I1451" s="229">
        <v>45173.491215277798</v>
      </c>
      <c r="J1451" s="107">
        <v>6</v>
      </c>
      <c r="K1451" s="238">
        <v>210000</v>
      </c>
      <c r="L1451" s="107">
        <f>J1451+1</f>
        <v>7</v>
      </c>
      <c r="M1451" s="36">
        <f>K1451*(L1451/100)</f>
        <v>14700.000000000002</v>
      </c>
    </row>
    <row r="1452" spans="1:13" x14ac:dyDescent="0.35">
      <c r="A1452" s="107">
        <v>1</v>
      </c>
      <c r="B1452" s="107">
        <v>890000194</v>
      </c>
      <c r="C1452" s="98" t="s">
        <v>32</v>
      </c>
      <c r="D1452" s="98" t="s">
        <v>15</v>
      </c>
      <c r="E1452" t="s">
        <v>16</v>
      </c>
      <c r="G1452" t="s">
        <v>928</v>
      </c>
      <c r="H1452" s="107">
        <v>1</v>
      </c>
      <c r="I1452" s="229">
        <v>45076.508842592593</v>
      </c>
      <c r="J1452" s="107">
        <v>6</v>
      </c>
      <c r="K1452" s="162">
        <v>210000</v>
      </c>
      <c r="L1452" s="107">
        <f>J1452+1</f>
        <v>7</v>
      </c>
      <c r="M1452" s="36">
        <f>K1452*(L1452/100)</f>
        <v>14700.000000000002</v>
      </c>
    </row>
    <row r="1453" spans="1:13" x14ac:dyDescent="0.35">
      <c r="A1453" s="107">
        <v>1</v>
      </c>
      <c r="B1453" s="107">
        <v>880000822</v>
      </c>
      <c r="C1453" s="98" t="s">
        <v>32</v>
      </c>
      <c r="D1453" s="98" t="s">
        <v>15</v>
      </c>
      <c r="E1453" t="s">
        <v>1244</v>
      </c>
      <c r="F1453" t="s">
        <v>1245</v>
      </c>
      <c r="G1453" t="s">
        <v>928</v>
      </c>
      <c r="H1453" s="107">
        <v>3</v>
      </c>
      <c r="I1453" s="229">
        <v>45386.791006944448</v>
      </c>
      <c r="J1453" s="107">
        <v>3</v>
      </c>
      <c r="K1453" s="159">
        <v>126000</v>
      </c>
      <c r="L1453" s="107">
        <f>J1453+1</f>
        <v>4</v>
      </c>
      <c r="M1453" s="36">
        <f>K1453*(L1453/100)</f>
        <v>5040</v>
      </c>
    </row>
    <row r="1454" spans="1:13" x14ac:dyDescent="0.35">
      <c r="A1454" s="107">
        <v>1</v>
      </c>
      <c r="B1454" s="243" t="s">
        <v>3590</v>
      </c>
      <c r="C1454" s="244" t="s">
        <v>32</v>
      </c>
      <c r="D1454" s="244" t="s">
        <v>15</v>
      </c>
      <c r="E1454" s="154" t="s">
        <v>1244</v>
      </c>
      <c r="F1454" s="154" t="s">
        <v>1245</v>
      </c>
      <c r="G1454" t="s">
        <v>3591</v>
      </c>
      <c r="H1454" s="243">
        <v>5</v>
      </c>
      <c r="I1454" s="229">
        <v>45608.645289351851</v>
      </c>
      <c r="J1454" s="107">
        <v>8</v>
      </c>
      <c r="K1454" s="159">
        <v>262500</v>
      </c>
      <c r="L1454" s="107">
        <f>J1454+1</f>
        <v>9</v>
      </c>
      <c r="M1454" s="36">
        <f>K1454*(L1454/100)</f>
        <v>23625</v>
      </c>
    </row>
    <row r="1455" spans="1:13" x14ac:dyDescent="0.35">
      <c r="A1455" s="107">
        <v>1</v>
      </c>
      <c r="B1455" s="107" t="s">
        <v>5485</v>
      </c>
      <c r="C1455" t="s">
        <v>32</v>
      </c>
      <c r="D1455" t="s">
        <v>15</v>
      </c>
      <c r="E1455" t="s">
        <v>1244</v>
      </c>
      <c r="F1455" t="s">
        <v>1245</v>
      </c>
      <c r="G1455" t="s">
        <v>5486</v>
      </c>
      <c r="H1455" s="107">
        <v>6</v>
      </c>
      <c r="I1455" s="231">
        <v>45833.442337962966</v>
      </c>
      <c r="J1455" s="107">
        <v>6</v>
      </c>
      <c r="K1455" s="120">
        <v>200000</v>
      </c>
      <c r="L1455" s="107">
        <f>J1455+1</f>
        <v>7</v>
      </c>
      <c r="M1455" s="36">
        <f>K1455*(L1455/100)</f>
        <v>14000.000000000002</v>
      </c>
    </row>
    <row r="1456" spans="1:13" x14ac:dyDescent="0.35">
      <c r="A1456" s="107">
        <v>1</v>
      </c>
      <c r="B1456" s="107" t="s">
        <v>1978</v>
      </c>
      <c r="C1456" s="98" t="s">
        <v>32</v>
      </c>
      <c r="D1456" s="98" t="s">
        <v>15</v>
      </c>
      <c r="E1456" t="s">
        <v>1244</v>
      </c>
      <c r="F1456" t="s">
        <v>1248</v>
      </c>
      <c r="G1456" t="s">
        <v>1979</v>
      </c>
      <c r="H1456" s="107">
        <v>1</v>
      </c>
      <c r="I1456" s="229">
        <v>45365</v>
      </c>
      <c r="J1456" s="107">
        <v>7</v>
      </c>
      <c r="K1456" s="159">
        <v>57750</v>
      </c>
      <c r="L1456" s="107">
        <f>J1456+1</f>
        <v>8</v>
      </c>
      <c r="M1456" s="36">
        <f>K1456*(L1456/100)</f>
        <v>4620</v>
      </c>
    </row>
    <row r="1457" spans="1:13" x14ac:dyDescent="0.35">
      <c r="A1457" s="107">
        <v>1</v>
      </c>
      <c r="B1457" s="107">
        <v>880000271</v>
      </c>
      <c r="C1457" s="98" t="s">
        <v>32</v>
      </c>
      <c r="D1457" s="98" t="s">
        <v>15</v>
      </c>
      <c r="E1457" t="s">
        <v>16</v>
      </c>
      <c r="G1457" t="s">
        <v>774</v>
      </c>
      <c r="H1457" s="107">
        <v>1</v>
      </c>
      <c r="I1457" s="229">
        <v>45042.490300925929</v>
      </c>
      <c r="J1457" s="107">
        <v>7</v>
      </c>
      <c r="K1457" s="159">
        <v>210000</v>
      </c>
      <c r="L1457" s="107">
        <f>J1457+1</f>
        <v>8</v>
      </c>
      <c r="M1457" s="36">
        <f>K1457*(L1457/100)</f>
        <v>16800</v>
      </c>
    </row>
    <row r="1458" spans="1:13" x14ac:dyDescent="0.35">
      <c r="A1458" s="107">
        <v>1</v>
      </c>
      <c r="B1458" s="237" t="s">
        <v>1229</v>
      </c>
      <c r="C1458" s="141" t="s">
        <v>32</v>
      </c>
      <c r="D1458" s="141" t="s">
        <v>15</v>
      </c>
      <c r="E1458" s="139" t="s">
        <v>16</v>
      </c>
      <c r="G1458" s="139" t="s">
        <v>774</v>
      </c>
      <c r="H1458" s="237">
        <v>2</v>
      </c>
      <c r="I1458" s="229">
        <v>45196.470775463</v>
      </c>
      <c r="J1458" s="107">
        <v>7</v>
      </c>
      <c r="K1458" s="238">
        <v>210000</v>
      </c>
      <c r="L1458" s="107">
        <f>J1458+1</f>
        <v>8</v>
      </c>
      <c r="M1458" s="36">
        <f>K1458*(L1458/100)</f>
        <v>16800</v>
      </c>
    </row>
    <row r="1459" spans="1:13" x14ac:dyDescent="0.35">
      <c r="A1459" s="107">
        <v>1</v>
      </c>
      <c r="B1459" s="107" t="s">
        <v>2009</v>
      </c>
      <c r="C1459" s="98" t="s">
        <v>32</v>
      </c>
      <c r="D1459" s="98" t="s">
        <v>15</v>
      </c>
      <c r="E1459" t="s">
        <v>1244</v>
      </c>
      <c r="F1459" t="s">
        <v>1248</v>
      </c>
      <c r="G1459" t="s">
        <v>774</v>
      </c>
      <c r="H1459" s="107">
        <v>3</v>
      </c>
      <c r="I1459" s="229">
        <v>45371</v>
      </c>
      <c r="J1459" s="107">
        <v>7</v>
      </c>
      <c r="K1459" s="159">
        <v>210000</v>
      </c>
      <c r="L1459" s="107">
        <f>J1459+1</f>
        <v>8</v>
      </c>
      <c r="M1459" s="36">
        <f>K1459*(L1459/100)</f>
        <v>16800</v>
      </c>
    </row>
    <row r="1460" spans="1:13" x14ac:dyDescent="0.35">
      <c r="A1460" s="107">
        <v>1</v>
      </c>
      <c r="B1460" s="243" t="s">
        <v>2917</v>
      </c>
      <c r="C1460" s="244" t="s">
        <v>32</v>
      </c>
      <c r="D1460" s="244" t="s">
        <v>188</v>
      </c>
      <c r="E1460" s="154" t="s">
        <v>1244</v>
      </c>
      <c r="F1460" s="154" t="s">
        <v>1248</v>
      </c>
      <c r="G1460" s="154" t="s">
        <v>774</v>
      </c>
      <c r="H1460" s="243">
        <v>4</v>
      </c>
      <c r="I1460" s="229">
        <v>45519.712916666664</v>
      </c>
      <c r="J1460" s="107">
        <v>6</v>
      </c>
      <c r="K1460" s="162">
        <v>210000</v>
      </c>
      <c r="L1460" s="107">
        <f>J1460+1</f>
        <v>7</v>
      </c>
      <c r="M1460" s="36">
        <f>K1460*(L1460/100)</f>
        <v>14700.000000000002</v>
      </c>
    </row>
    <row r="1461" spans="1:13" x14ac:dyDescent="0.35">
      <c r="A1461" s="107">
        <v>1</v>
      </c>
      <c r="B1461" s="107" t="s">
        <v>5839</v>
      </c>
      <c r="C1461" t="s">
        <v>32</v>
      </c>
      <c r="D1461" t="s">
        <v>169</v>
      </c>
      <c r="E1461" t="s">
        <v>5832</v>
      </c>
      <c r="F1461" t="s">
        <v>1248</v>
      </c>
      <c r="G1461" t="s">
        <v>774</v>
      </c>
      <c r="H1461" s="107">
        <v>7</v>
      </c>
      <c r="I1461" s="231">
        <v>45873.781458333331</v>
      </c>
      <c r="J1461" s="107">
        <v>9</v>
      </c>
      <c r="K1461" s="120">
        <v>260000</v>
      </c>
      <c r="L1461" s="107">
        <f>J1461*2+2</f>
        <v>20</v>
      </c>
      <c r="M1461" s="36">
        <f>K1461*(L1461/100)</f>
        <v>52000</v>
      </c>
    </row>
    <row r="1462" spans="1:13" x14ac:dyDescent="0.35">
      <c r="A1462" s="107">
        <v>1</v>
      </c>
      <c r="B1462" s="243" t="s">
        <v>3642</v>
      </c>
      <c r="C1462" s="244" t="s">
        <v>32</v>
      </c>
      <c r="D1462" s="244" t="s">
        <v>15</v>
      </c>
      <c r="E1462" s="154" t="s">
        <v>1244</v>
      </c>
      <c r="F1462" s="154" t="s">
        <v>1248</v>
      </c>
      <c r="G1462" s="154" t="s">
        <v>3643</v>
      </c>
      <c r="H1462" s="243">
        <v>5</v>
      </c>
      <c r="I1462" s="229">
        <v>45611.592013888891</v>
      </c>
      <c r="J1462" s="107">
        <v>8</v>
      </c>
      <c r="K1462" s="159">
        <v>262500</v>
      </c>
      <c r="L1462" s="107">
        <f>J1462+1</f>
        <v>9</v>
      </c>
      <c r="M1462" s="36">
        <f>K1462*(L1462/100)</f>
        <v>23625</v>
      </c>
    </row>
    <row r="1463" spans="1:13" x14ac:dyDescent="0.35">
      <c r="A1463" s="107">
        <v>1</v>
      </c>
      <c r="B1463" s="243" t="s">
        <v>4502</v>
      </c>
      <c r="C1463" s="244" t="s">
        <v>32</v>
      </c>
      <c r="D1463" s="244" t="s">
        <v>15</v>
      </c>
      <c r="E1463" t="s">
        <v>1244</v>
      </c>
      <c r="F1463" s="154" t="s">
        <v>1248</v>
      </c>
      <c r="G1463" s="154" t="s">
        <v>3643</v>
      </c>
      <c r="H1463" s="243">
        <v>6</v>
      </c>
      <c r="I1463" s="229">
        <v>45745.714108796295</v>
      </c>
      <c r="J1463" s="107">
        <v>8</v>
      </c>
      <c r="K1463" s="247">
        <v>250000</v>
      </c>
      <c r="L1463" s="107">
        <f>J1463+1</f>
        <v>9</v>
      </c>
      <c r="M1463" s="36">
        <f>K1463*(L1463/100)</f>
        <v>22500</v>
      </c>
    </row>
    <row r="1464" spans="1:13" x14ac:dyDescent="0.35">
      <c r="A1464" s="107">
        <v>1</v>
      </c>
      <c r="B1464" s="107" t="s">
        <v>2007</v>
      </c>
      <c r="C1464" s="98" t="s">
        <v>32</v>
      </c>
      <c r="D1464" s="98" t="s">
        <v>15</v>
      </c>
      <c r="E1464" t="s">
        <v>1244</v>
      </c>
      <c r="F1464" t="s">
        <v>1245</v>
      </c>
      <c r="G1464" t="s">
        <v>2008</v>
      </c>
      <c r="H1464" s="107">
        <v>1</v>
      </c>
      <c r="I1464" s="229">
        <v>45371</v>
      </c>
      <c r="J1464" s="107">
        <v>6</v>
      </c>
      <c r="K1464" s="159">
        <v>63000</v>
      </c>
      <c r="L1464" s="107">
        <f>J1464+1</f>
        <v>7</v>
      </c>
      <c r="M1464" s="36">
        <f>K1464*(L1464/100)</f>
        <v>4410</v>
      </c>
    </row>
    <row r="1465" spans="1:13" x14ac:dyDescent="0.35">
      <c r="A1465" s="107">
        <v>1</v>
      </c>
      <c r="B1465" s="243" t="s">
        <v>4263</v>
      </c>
      <c r="C1465" s="244" t="s">
        <v>32</v>
      </c>
      <c r="D1465" s="244" t="s">
        <v>15</v>
      </c>
      <c r="E1465" s="154" t="s">
        <v>1244</v>
      </c>
      <c r="F1465" s="154" t="s">
        <v>1245</v>
      </c>
      <c r="G1465" s="154" t="s">
        <v>4264</v>
      </c>
      <c r="H1465" s="243">
        <v>2</v>
      </c>
      <c r="I1465" s="229">
        <v>45695.639745370368</v>
      </c>
      <c r="J1465" s="107">
        <v>7</v>
      </c>
      <c r="K1465" s="159">
        <v>70000</v>
      </c>
      <c r="L1465" s="107">
        <f>J1465+1</f>
        <v>8</v>
      </c>
      <c r="M1465" s="36">
        <f>K1465*(L1465/100)</f>
        <v>5600</v>
      </c>
    </row>
    <row r="1466" spans="1:13" x14ac:dyDescent="0.35">
      <c r="A1466" s="107">
        <v>1</v>
      </c>
      <c r="B1466" s="243" t="s">
        <v>4886</v>
      </c>
      <c r="C1466" s="244" t="s">
        <v>32</v>
      </c>
      <c r="D1466" s="244" t="s">
        <v>15</v>
      </c>
      <c r="E1466" s="154" t="s">
        <v>1244</v>
      </c>
      <c r="F1466" s="154" t="s">
        <v>1248</v>
      </c>
      <c r="G1466" s="154" t="s">
        <v>4887</v>
      </c>
      <c r="H1466" s="243">
        <v>4</v>
      </c>
      <c r="I1466" s="229">
        <v>45761.680497685185</v>
      </c>
      <c r="J1466" s="107">
        <v>8</v>
      </c>
      <c r="K1466" s="159">
        <v>100000</v>
      </c>
      <c r="L1466" s="107">
        <f>J1466+1</f>
        <v>9</v>
      </c>
      <c r="M1466" s="36">
        <f>K1466*(L1466/100)</f>
        <v>9000</v>
      </c>
    </row>
    <row r="1467" spans="1:13" x14ac:dyDescent="0.35">
      <c r="A1467" s="107">
        <v>1</v>
      </c>
      <c r="B1467" s="107" t="s">
        <v>2071</v>
      </c>
      <c r="C1467" s="98" t="s">
        <v>32</v>
      </c>
      <c r="D1467" s="98" t="s">
        <v>15</v>
      </c>
      <c r="E1467" t="s">
        <v>1244</v>
      </c>
      <c r="F1467" t="s">
        <v>1248</v>
      </c>
      <c r="G1467" t="s">
        <v>2072</v>
      </c>
      <c r="H1467" s="107">
        <v>1</v>
      </c>
      <c r="I1467" s="229">
        <v>45379</v>
      </c>
      <c r="J1467" s="107">
        <v>7</v>
      </c>
      <c r="K1467" s="159">
        <v>94500</v>
      </c>
      <c r="L1467" s="107">
        <f>J1467+1</f>
        <v>8</v>
      </c>
      <c r="M1467" s="36">
        <f>K1467*(L1467/100)</f>
        <v>7560</v>
      </c>
    </row>
    <row r="1468" spans="1:13" x14ac:dyDescent="0.35">
      <c r="A1468" s="107">
        <v>1</v>
      </c>
      <c r="B1468" s="107">
        <v>890000859</v>
      </c>
      <c r="C1468" s="98" t="s">
        <v>32</v>
      </c>
      <c r="D1468" s="98" t="s">
        <v>15</v>
      </c>
      <c r="E1468" t="s">
        <v>1244</v>
      </c>
      <c r="F1468" t="s">
        <v>1248</v>
      </c>
      <c r="G1468" t="s">
        <v>2740</v>
      </c>
      <c r="H1468" s="107">
        <v>2</v>
      </c>
      <c r="I1468" s="229">
        <v>45504.687118055554</v>
      </c>
      <c r="J1468" s="107">
        <v>6</v>
      </c>
      <c r="K1468" s="159">
        <v>94500</v>
      </c>
      <c r="L1468" s="107">
        <f>J1468+1</f>
        <v>7</v>
      </c>
      <c r="M1468" s="36">
        <f>K1468*(L1468/100)</f>
        <v>6615.0000000000009</v>
      </c>
    </row>
    <row r="1469" spans="1:13" x14ac:dyDescent="0.35">
      <c r="A1469" s="107">
        <v>1</v>
      </c>
      <c r="B1469" s="243" t="s">
        <v>3739</v>
      </c>
      <c r="C1469" s="244" t="s">
        <v>32</v>
      </c>
      <c r="D1469" s="244" t="s">
        <v>15</v>
      </c>
      <c r="E1469" s="154" t="s">
        <v>1244</v>
      </c>
      <c r="F1469" s="154" t="s">
        <v>1248</v>
      </c>
      <c r="G1469" t="s">
        <v>3740</v>
      </c>
      <c r="H1469" s="243">
        <v>3</v>
      </c>
      <c r="I1469" s="229">
        <v>45617.743807870371</v>
      </c>
      <c r="J1469" s="107">
        <v>8</v>
      </c>
      <c r="K1469" s="159">
        <v>105000</v>
      </c>
      <c r="L1469" s="107">
        <f>J1469+1</f>
        <v>9</v>
      </c>
      <c r="M1469" s="36">
        <f>K1469*(L1469/100)</f>
        <v>9450</v>
      </c>
    </row>
    <row r="1470" spans="1:13" x14ac:dyDescent="0.35">
      <c r="A1470" s="107">
        <v>1</v>
      </c>
      <c r="B1470" s="131" t="s">
        <v>6058</v>
      </c>
      <c r="C1470" s="131" t="s">
        <v>32</v>
      </c>
      <c r="D1470" s="131" t="s">
        <v>15</v>
      </c>
      <c r="E1470" s="131" t="s">
        <v>5832</v>
      </c>
      <c r="F1470" s="131" t="s">
        <v>1248</v>
      </c>
      <c r="G1470" s="131" t="s">
        <v>6059</v>
      </c>
      <c r="H1470" s="107">
        <v>5</v>
      </c>
      <c r="I1470" s="231">
        <v>45930.772256944445</v>
      </c>
      <c r="J1470" s="107">
        <v>10</v>
      </c>
      <c r="K1470" s="222">
        <v>110000</v>
      </c>
      <c r="L1470" s="107">
        <f>J1470*2+2</f>
        <v>22</v>
      </c>
      <c r="M1470" s="36">
        <f>K1470*(L1470/100)</f>
        <v>24200</v>
      </c>
    </row>
    <row r="1471" spans="1:13" x14ac:dyDescent="0.35">
      <c r="A1471" s="107">
        <v>1</v>
      </c>
      <c r="B1471" s="107">
        <v>890000802</v>
      </c>
      <c r="C1471" s="98" t="s">
        <v>32</v>
      </c>
      <c r="D1471" s="98" t="s">
        <v>15</v>
      </c>
      <c r="E1471" t="s">
        <v>1244</v>
      </c>
      <c r="F1471" t="s">
        <v>1245</v>
      </c>
      <c r="G1471" t="s">
        <v>2648</v>
      </c>
      <c r="H1471" s="107">
        <v>1</v>
      </c>
      <c r="I1471" s="229">
        <v>45490.601851851854</v>
      </c>
      <c r="J1471" s="107">
        <v>12</v>
      </c>
      <c r="K1471" s="159">
        <v>105000</v>
      </c>
      <c r="L1471" s="107">
        <f>J1471+1</f>
        <v>13</v>
      </c>
      <c r="M1471" s="36">
        <f>K1471*(L1471/100)</f>
        <v>13650</v>
      </c>
    </row>
    <row r="1472" spans="1:13" x14ac:dyDescent="0.35">
      <c r="A1472" s="107">
        <v>1</v>
      </c>
      <c r="B1472" s="243" t="s">
        <v>4678</v>
      </c>
      <c r="C1472" s="244" t="s">
        <v>32</v>
      </c>
      <c r="D1472" s="244" t="s">
        <v>15</v>
      </c>
      <c r="E1472" s="154" t="s">
        <v>1244</v>
      </c>
      <c r="F1472" s="154" t="s">
        <v>1245</v>
      </c>
      <c r="G1472" s="154" t="s">
        <v>2648</v>
      </c>
      <c r="H1472" s="243">
        <v>2</v>
      </c>
      <c r="I1472" s="229">
        <v>45741.6874537037</v>
      </c>
      <c r="J1472" s="107">
        <v>12</v>
      </c>
      <c r="K1472" s="247">
        <v>150000</v>
      </c>
      <c r="L1472" s="107">
        <f>J1472+1</f>
        <v>13</v>
      </c>
      <c r="M1472" s="36">
        <f>K1472*(L1472/100)</f>
        <v>19500</v>
      </c>
    </row>
    <row r="1473" spans="1:13" x14ac:dyDescent="0.35">
      <c r="A1473" s="107">
        <v>1</v>
      </c>
      <c r="B1473" s="107">
        <v>890000088</v>
      </c>
      <c r="C1473" s="98" t="s">
        <v>32</v>
      </c>
      <c r="D1473" s="98" t="s">
        <v>188</v>
      </c>
      <c r="E1473" t="s">
        <v>16</v>
      </c>
      <c r="G1473" t="s">
        <v>75</v>
      </c>
      <c r="H1473" s="132">
        <v>2</v>
      </c>
      <c r="I1473" s="229">
        <v>44988.385405092595</v>
      </c>
      <c r="J1473" s="107">
        <v>7</v>
      </c>
      <c r="K1473" s="159">
        <v>63000</v>
      </c>
      <c r="L1473" s="107">
        <f>J1473+1</f>
        <v>8</v>
      </c>
      <c r="M1473" s="36">
        <f>K1473*(L1473/100)</f>
        <v>5040</v>
      </c>
    </row>
    <row r="1474" spans="1:13" x14ac:dyDescent="0.35">
      <c r="A1474" s="107">
        <v>1</v>
      </c>
      <c r="B1474" s="107">
        <v>890000243</v>
      </c>
      <c r="C1474" s="98" t="s">
        <v>32</v>
      </c>
      <c r="D1474" s="98" t="s">
        <v>15</v>
      </c>
      <c r="E1474" t="s">
        <v>16</v>
      </c>
      <c r="G1474" t="s">
        <v>1033</v>
      </c>
      <c r="H1474" s="107">
        <v>3</v>
      </c>
      <c r="I1474" s="229">
        <v>45125.548541666663</v>
      </c>
      <c r="J1474" s="107">
        <v>8</v>
      </c>
      <c r="K1474" s="159">
        <v>73500</v>
      </c>
      <c r="L1474" s="107">
        <f>J1474+1</f>
        <v>9</v>
      </c>
      <c r="M1474" s="36">
        <f>K1474*(L1474/100)</f>
        <v>6615</v>
      </c>
    </row>
    <row r="1475" spans="1:13" x14ac:dyDescent="0.35">
      <c r="A1475" s="107">
        <v>1</v>
      </c>
      <c r="B1475" s="107" t="s">
        <v>2363</v>
      </c>
      <c r="C1475" s="98" t="s">
        <v>32</v>
      </c>
      <c r="D1475" s="98" t="s">
        <v>411</v>
      </c>
      <c r="E1475" t="s">
        <v>1244</v>
      </c>
      <c r="F1475" t="s">
        <v>1245</v>
      </c>
      <c r="G1475" t="s">
        <v>2364</v>
      </c>
      <c r="H1475" s="107">
        <v>5</v>
      </c>
      <c r="I1475" s="229">
        <v>45449.621574074074</v>
      </c>
      <c r="J1475" s="107">
        <v>8</v>
      </c>
      <c r="K1475" s="159">
        <v>73500</v>
      </c>
      <c r="L1475" s="107">
        <f>J1475+1</f>
        <v>9</v>
      </c>
      <c r="M1475" s="36">
        <f>K1475*(L1475/100)</f>
        <v>6615</v>
      </c>
    </row>
    <row r="1476" spans="1:13" x14ac:dyDescent="0.35">
      <c r="A1476" s="107">
        <v>1</v>
      </c>
      <c r="B1476" s="237" t="s">
        <v>1573</v>
      </c>
      <c r="C1476" s="141" t="s">
        <v>32</v>
      </c>
      <c r="D1476" s="141" t="s">
        <v>15</v>
      </c>
      <c r="E1476" s="139" t="s">
        <v>1244</v>
      </c>
      <c r="F1476" s="139" t="s">
        <v>1245</v>
      </c>
      <c r="G1476" s="139" t="s">
        <v>1574</v>
      </c>
      <c r="H1476" s="237">
        <v>4</v>
      </c>
      <c r="I1476" s="229">
        <v>45275.504282407397</v>
      </c>
      <c r="J1476" s="107">
        <v>8</v>
      </c>
      <c r="K1476" s="238">
        <v>73500</v>
      </c>
      <c r="L1476" s="107">
        <f>J1476+1</f>
        <v>9</v>
      </c>
      <c r="M1476" s="36">
        <f>K1476*(L1476/100)</f>
        <v>6615</v>
      </c>
    </row>
    <row r="1477" spans="1:13" x14ac:dyDescent="0.35">
      <c r="A1477" s="107">
        <v>1</v>
      </c>
      <c r="B1477" s="107" t="s">
        <v>1939</v>
      </c>
      <c r="C1477" s="98" t="s">
        <v>32</v>
      </c>
      <c r="D1477" s="98" t="s">
        <v>116</v>
      </c>
      <c r="E1477" t="s">
        <v>1250</v>
      </c>
      <c r="F1477" t="s">
        <v>1245</v>
      </c>
      <c r="G1477" t="s">
        <v>1940</v>
      </c>
      <c r="H1477" s="107">
        <v>1</v>
      </c>
      <c r="I1477" s="229">
        <v>45360</v>
      </c>
      <c r="J1477" s="107">
        <v>7</v>
      </c>
      <c r="K1477" s="159">
        <v>105000</v>
      </c>
      <c r="L1477" s="107">
        <f>J1477+1</f>
        <v>8</v>
      </c>
      <c r="M1477" s="36">
        <f>K1477*(L1477/100)</f>
        <v>8400</v>
      </c>
    </row>
    <row r="1478" spans="1:13" x14ac:dyDescent="0.35">
      <c r="A1478" s="107">
        <v>1</v>
      </c>
      <c r="B1478" s="107" t="s">
        <v>5177</v>
      </c>
      <c r="C1478" s="98" t="s">
        <v>32</v>
      </c>
      <c r="D1478" s="98" t="s">
        <v>15</v>
      </c>
      <c r="E1478" t="s">
        <v>1244</v>
      </c>
      <c r="F1478" t="s">
        <v>1245</v>
      </c>
      <c r="G1478" t="s">
        <v>5178</v>
      </c>
      <c r="H1478" s="107">
        <v>3</v>
      </c>
      <c r="I1478" s="229">
        <v>45793.780115740738</v>
      </c>
      <c r="J1478" s="107">
        <v>5</v>
      </c>
      <c r="K1478" s="159">
        <v>130000</v>
      </c>
      <c r="L1478" s="107">
        <f>J1478+1</f>
        <v>6</v>
      </c>
      <c r="M1478" s="36">
        <f>K1478*(L1478/100)</f>
        <v>7800</v>
      </c>
    </row>
    <row r="1479" spans="1:13" x14ac:dyDescent="0.35">
      <c r="A1479" s="107">
        <v>1</v>
      </c>
      <c r="B1479" s="107">
        <v>880000200</v>
      </c>
      <c r="C1479" s="98" t="s">
        <v>32</v>
      </c>
      <c r="D1479" s="98" t="s">
        <v>15</v>
      </c>
      <c r="E1479" t="s">
        <v>16</v>
      </c>
      <c r="G1479" t="s">
        <v>710</v>
      </c>
      <c r="H1479" s="132">
        <v>1</v>
      </c>
      <c r="I1479" s="229">
        <v>45014.507581018515</v>
      </c>
      <c r="J1479" s="107">
        <v>6</v>
      </c>
      <c r="K1479" s="159">
        <v>105000</v>
      </c>
      <c r="L1479" s="107">
        <f>J1479+1</f>
        <v>7</v>
      </c>
      <c r="M1479" s="36">
        <f>K1479*(L1479/100)</f>
        <v>7350.0000000000009</v>
      </c>
    </row>
    <row r="1480" spans="1:13" x14ac:dyDescent="0.35">
      <c r="A1480" s="107">
        <v>1</v>
      </c>
      <c r="B1480" s="107">
        <v>890000230</v>
      </c>
      <c r="C1480" s="98" t="s">
        <v>32</v>
      </c>
      <c r="D1480" s="98" t="s">
        <v>15</v>
      </c>
      <c r="E1480" t="s">
        <v>16</v>
      </c>
      <c r="G1480" t="s">
        <v>1004</v>
      </c>
      <c r="H1480" s="107">
        <v>2</v>
      </c>
      <c r="I1480" s="229">
        <v>45112.490555555552</v>
      </c>
      <c r="J1480" s="107">
        <v>7</v>
      </c>
      <c r="K1480" s="159">
        <v>136500</v>
      </c>
      <c r="L1480" s="107">
        <f>J1480+1</f>
        <v>8</v>
      </c>
      <c r="M1480" s="36">
        <f>K1480*(L1480/100)</f>
        <v>10920</v>
      </c>
    </row>
    <row r="1481" spans="1:13" x14ac:dyDescent="0.35">
      <c r="A1481" s="107">
        <v>1</v>
      </c>
      <c r="B1481" s="237" t="s">
        <v>1502</v>
      </c>
      <c r="C1481" s="141" t="s">
        <v>32</v>
      </c>
      <c r="D1481" s="141" t="s">
        <v>15</v>
      </c>
      <c r="E1481" s="139" t="s">
        <v>1244</v>
      </c>
      <c r="F1481" s="144" t="s">
        <v>1245</v>
      </c>
      <c r="G1481" s="139" t="s">
        <v>1004</v>
      </c>
      <c r="H1481" s="237">
        <v>3</v>
      </c>
      <c r="I1481" s="229">
        <v>45258</v>
      </c>
      <c r="J1481" s="107">
        <v>9</v>
      </c>
      <c r="K1481" s="238">
        <v>178500</v>
      </c>
      <c r="L1481" s="107">
        <f>J1481+1</f>
        <v>10</v>
      </c>
      <c r="M1481" s="36">
        <f>K1481*(L1481/100)</f>
        <v>17850</v>
      </c>
    </row>
    <row r="1482" spans="1:13" x14ac:dyDescent="0.35">
      <c r="A1482" s="107">
        <v>1</v>
      </c>
      <c r="B1482" s="107">
        <v>880001008</v>
      </c>
      <c r="C1482" s="98" t="s">
        <v>32</v>
      </c>
      <c r="D1482" s="98" t="s">
        <v>169</v>
      </c>
      <c r="E1482" t="s">
        <v>1250</v>
      </c>
      <c r="F1482" t="s">
        <v>1245</v>
      </c>
      <c r="G1482" t="s">
        <v>2600</v>
      </c>
      <c r="H1482" s="107">
        <v>4</v>
      </c>
      <c r="I1482" s="229">
        <v>45481</v>
      </c>
      <c r="J1482" s="107">
        <v>9</v>
      </c>
      <c r="K1482" s="159">
        <v>189000</v>
      </c>
      <c r="L1482" s="107">
        <f>J1482+1</f>
        <v>10</v>
      </c>
      <c r="M1482" s="36">
        <f>K1482*(L1482/100)</f>
        <v>18900</v>
      </c>
    </row>
    <row r="1483" spans="1:13" x14ac:dyDescent="0.35">
      <c r="A1483" s="107">
        <v>1</v>
      </c>
      <c r="B1483" s="243" t="s">
        <v>4357</v>
      </c>
      <c r="C1483" s="244" t="s">
        <v>32</v>
      </c>
      <c r="D1483" s="244" t="s">
        <v>15</v>
      </c>
      <c r="E1483" s="154" t="s">
        <v>1244</v>
      </c>
      <c r="F1483" s="154" t="s">
        <v>1245</v>
      </c>
      <c r="G1483" s="154" t="s">
        <v>2600</v>
      </c>
      <c r="H1483" s="243">
        <v>5</v>
      </c>
      <c r="I1483" s="229">
        <v>45694.722986111112</v>
      </c>
      <c r="J1483" s="107">
        <v>10</v>
      </c>
      <c r="K1483" s="159">
        <v>200000</v>
      </c>
      <c r="L1483" s="107">
        <f>J1483+1</f>
        <v>11</v>
      </c>
      <c r="M1483" s="36">
        <f>K1483*(L1483/100)</f>
        <v>22000</v>
      </c>
    </row>
    <row r="1484" spans="1:13" x14ac:dyDescent="0.35">
      <c r="A1484" s="107">
        <v>1</v>
      </c>
      <c r="B1484" s="107">
        <v>890000780</v>
      </c>
      <c r="C1484" s="98" t="s">
        <v>32</v>
      </c>
      <c r="D1484" s="98" t="s">
        <v>15</v>
      </c>
      <c r="E1484" t="s">
        <v>1244</v>
      </c>
      <c r="F1484" t="s">
        <v>1248</v>
      </c>
      <c r="G1484" t="s">
        <v>2617</v>
      </c>
      <c r="H1484" s="107">
        <v>2</v>
      </c>
      <c r="I1484" s="229">
        <v>45483.66034722222</v>
      </c>
      <c r="J1484" s="107">
        <v>10</v>
      </c>
      <c r="K1484" s="159">
        <v>105000</v>
      </c>
      <c r="L1484" s="107">
        <f>J1484+1</f>
        <v>11</v>
      </c>
      <c r="M1484" s="36">
        <f>K1484*(L1484/100)</f>
        <v>11550</v>
      </c>
    </row>
    <row r="1485" spans="1:13" x14ac:dyDescent="0.35">
      <c r="A1485" s="107">
        <v>1</v>
      </c>
      <c r="B1485" s="243" t="s">
        <v>3938</v>
      </c>
      <c r="C1485" s="244" t="s">
        <v>32</v>
      </c>
      <c r="D1485" s="244" t="s">
        <v>15</v>
      </c>
      <c r="E1485" s="154" t="s">
        <v>1244</v>
      </c>
      <c r="F1485" s="154" t="s">
        <v>1248</v>
      </c>
      <c r="G1485" s="154" t="s">
        <v>3939</v>
      </c>
      <c r="H1485" s="243">
        <v>3</v>
      </c>
      <c r="I1485" s="229">
        <v>45636.724629629629</v>
      </c>
      <c r="J1485" s="107">
        <v>10</v>
      </c>
      <c r="K1485" s="159">
        <v>105000</v>
      </c>
      <c r="L1485" s="107">
        <f>J1485+1</f>
        <v>11</v>
      </c>
      <c r="M1485" s="36">
        <f>K1485*(L1485/100)</f>
        <v>11550</v>
      </c>
    </row>
    <row r="1486" spans="1:13" x14ac:dyDescent="0.35">
      <c r="A1486" s="107">
        <v>1</v>
      </c>
      <c r="B1486" s="107" t="s">
        <v>1956</v>
      </c>
      <c r="C1486" s="98" t="s">
        <v>32</v>
      </c>
      <c r="D1486" s="98" t="s">
        <v>15</v>
      </c>
      <c r="E1486" t="s">
        <v>1244</v>
      </c>
      <c r="F1486" t="s">
        <v>1248</v>
      </c>
      <c r="G1486" t="s">
        <v>1957</v>
      </c>
      <c r="H1486" s="107">
        <v>1</v>
      </c>
      <c r="I1486" s="229">
        <v>45363</v>
      </c>
      <c r="J1486" s="107">
        <v>8</v>
      </c>
      <c r="K1486" s="159">
        <v>84000</v>
      </c>
      <c r="L1486" s="107">
        <f>J1486+1</f>
        <v>9</v>
      </c>
      <c r="M1486" s="36">
        <f>K1486*(L1486/100)</f>
        <v>7560</v>
      </c>
    </row>
    <row r="1487" spans="1:13" x14ac:dyDescent="0.35">
      <c r="A1487" s="107">
        <v>1</v>
      </c>
      <c r="B1487" s="243" t="s">
        <v>4903</v>
      </c>
      <c r="C1487" s="244" t="s">
        <v>32</v>
      </c>
      <c r="D1487" s="244" t="s">
        <v>15</v>
      </c>
      <c r="E1487" s="154" t="s">
        <v>1244</v>
      </c>
      <c r="F1487" s="154" t="s">
        <v>1248</v>
      </c>
      <c r="G1487" s="154" t="s">
        <v>1957</v>
      </c>
      <c r="H1487" s="243">
        <v>4</v>
      </c>
      <c r="I1487" s="229">
        <v>45771.699965277781</v>
      </c>
      <c r="J1487" s="107">
        <v>10</v>
      </c>
      <c r="K1487" s="159">
        <v>130000</v>
      </c>
      <c r="L1487" s="107">
        <f>J1487+1</f>
        <v>11</v>
      </c>
      <c r="M1487" s="36">
        <f>K1487*(L1487/100)</f>
        <v>14300</v>
      </c>
    </row>
    <row r="1488" spans="1:13" x14ac:dyDescent="0.35">
      <c r="A1488" s="107">
        <v>1</v>
      </c>
      <c r="B1488" s="107" t="s">
        <v>2066</v>
      </c>
      <c r="C1488" s="98" t="s">
        <v>32</v>
      </c>
      <c r="D1488" s="98" t="s">
        <v>15</v>
      </c>
      <c r="E1488" t="s">
        <v>1244</v>
      </c>
      <c r="F1488" t="s">
        <v>1245</v>
      </c>
      <c r="G1488" t="s">
        <v>2067</v>
      </c>
      <c r="H1488" s="107">
        <v>4</v>
      </c>
      <c r="I1488" s="229">
        <v>45379</v>
      </c>
      <c r="J1488" s="107">
        <v>10</v>
      </c>
      <c r="K1488" s="159">
        <v>241500</v>
      </c>
      <c r="L1488" s="107">
        <f>J1488+1</f>
        <v>11</v>
      </c>
      <c r="M1488" s="36">
        <f>K1488*(L1488/100)</f>
        <v>26565</v>
      </c>
    </row>
    <row r="1489" spans="1:13" x14ac:dyDescent="0.35">
      <c r="A1489" s="107">
        <v>1</v>
      </c>
      <c r="B1489" s="107">
        <v>880000372</v>
      </c>
      <c r="C1489" s="98" t="s">
        <v>32</v>
      </c>
      <c r="D1489" s="98" t="s">
        <v>15</v>
      </c>
      <c r="E1489" t="s">
        <v>16</v>
      </c>
      <c r="G1489" t="s">
        <v>1002</v>
      </c>
      <c r="H1489" s="107">
        <v>2</v>
      </c>
      <c r="I1489" s="229">
        <v>45112.483587962961</v>
      </c>
      <c r="J1489" s="107">
        <v>8</v>
      </c>
      <c r="K1489" s="159">
        <v>210000</v>
      </c>
      <c r="L1489" s="107">
        <f>J1489+1</f>
        <v>9</v>
      </c>
      <c r="M1489" s="36">
        <f>K1489*(L1489/100)</f>
        <v>18900</v>
      </c>
    </row>
    <row r="1490" spans="1:13" x14ac:dyDescent="0.35">
      <c r="A1490" s="107">
        <v>1</v>
      </c>
      <c r="B1490" s="237">
        <v>880000571</v>
      </c>
      <c r="C1490" s="141" t="s">
        <v>32</v>
      </c>
      <c r="D1490" s="141" t="s">
        <v>15</v>
      </c>
      <c r="E1490" s="139" t="s">
        <v>1244</v>
      </c>
      <c r="F1490" s="139" t="s">
        <v>1245</v>
      </c>
      <c r="G1490" s="139" t="s">
        <v>1002</v>
      </c>
      <c r="H1490" s="237">
        <v>3</v>
      </c>
      <c r="I1490" s="229">
        <v>45230</v>
      </c>
      <c r="J1490" s="107">
        <v>10</v>
      </c>
      <c r="K1490" s="238">
        <v>241500</v>
      </c>
      <c r="L1490" s="107">
        <f>J1490+1</f>
        <v>11</v>
      </c>
      <c r="M1490" s="36">
        <f>K1490*(L1490/100)</f>
        <v>26565</v>
      </c>
    </row>
    <row r="1491" spans="1:13" x14ac:dyDescent="0.35">
      <c r="A1491" s="107">
        <v>1</v>
      </c>
      <c r="B1491" s="107">
        <v>880000144</v>
      </c>
      <c r="C1491" s="98" t="s">
        <v>32</v>
      </c>
      <c r="D1491" s="98" t="s">
        <v>15</v>
      </c>
      <c r="E1491" t="s">
        <v>16</v>
      </c>
      <c r="G1491" t="s">
        <v>518</v>
      </c>
      <c r="H1491" s="129">
        <v>1</v>
      </c>
      <c r="I1491" s="229">
        <v>44973.567465277774</v>
      </c>
      <c r="J1491" s="107">
        <v>8</v>
      </c>
      <c r="K1491" s="159">
        <v>210000</v>
      </c>
      <c r="L1491" s="107">
        <f>J1491+1</f>
        <v>9</v>
      </c>
      <c r="M1491" s="36">
        <f>K1491*(L1491/100)</f>
        <v>18900</v>
      </c>
    </row>
    <row r="1492" spans="1:13" x14ac:dyDescent="0.35">
      <c r="A1492" s="107">
        <v>1</v>
      </c>
      <c r="B1492" s="243" t="s">
        <v>2767</v>
      </c>
      <c r="C1492" s="244" t="s">
        <v>32</v>
      </c>
      <c r="D1492" s="244" t="s">
        <v>188</v>
      </c>
      <c r="E1492" s="154" t="s">
        <v>1244</v>
      </c>
      <c r="F1492" s="154" t="s">
        <v>1245</v>
      </c>
      <c r="G1492" s="154" t="s">
        <v>2768</v>
      </c>
      <c r="H1492" s="243">
        <v>5</v>
      </c>
      <c r="I1492" s="229">
        <v>45506.710451388892</v>
      </c>
      <c r="J1492" s="107">
        <v>10</v>
      </c>
      <c r="K1492" s="162">
        <v>262500</v>
      </c>
      <c r="L1492" s="107">
        <f>J1492+1</f>
        <v>11</v>
      </c>
      <c r="M1492" s="36">
        <f>K1492*(L1492/100)</f>
        <v>28875</v>
      </c>
    </row>
    <row r="1493" spans="1:13" x14ac:dyDescent="0.35">
      <c r="A1493" s="107">
        <v>1</v>
      </c>
      <c r="B1493" s="243" t="s">
        <v>3431</v>
      </c>
      <c r="C1493" s="244" t="s">
        <v>32</v>
      </c>
      <c r="D1493" s="244" t="s">
        <v>15</v>
      </c>
      <c r="E1493" s="154" t="s">
        <v>1244</v>
      </c>
      <c r="F1493" s="154" t="s">
        <v>1245</v>
      </c>
      <c r="G1493" s="154" t="s">
        <v>2768</v>
      </c>
      <c r="H1493" s="243">
        <v>6</v>
      </c>
      <c r="I1493" s="229">
        <v>45595.638171296298</v>
      </c>
      <c r="J1493" s="107">
        <v>11</v>
      </c>
      <c r="K1493" s="159">
        <v>283500</v>
      </c>
      <c r="L1493" s="107">
        <f>J1493+1</f>
        <v>12</v>
      </c>
      <c r="M1493" s="36">
        <f>K1493*(L1493/100)</f>
        <v>34020</v>
      </c>
    </row>
    <row r="1494" spans="1:13" x14ac:dyDescent="0.35">
      <c r="A1494" s="107">
        <v>1</v>
      </c>
      <c r="B1494" s="243" t="s">
        <v>4746</v>
      </c>
      <c r="C1494" s="244" t="s">
        <v>32</v>
      </c>
      <c r="D1494" s="244" t="s">
        <v>15</v>
      </c>
      <c r="E1494" s="154" t="s">
        <v>1244</v>
      </c>
      <c r="F1494" s="154" t="s">
        <v>1245</v>
      </c>
      <c r="G1494" s="154" t="s">
        <v>2768</v>
      </c>
      <c r="H1494" s="243">
        <v>7</v>
      </c>
      <c r="I1494" s="229">
        <v>45747.58222222222</v>
      </c>
      <c r="J1494" s="107">
        <v>11</v>
      </c>
      <c r="K1494" s="247">
        <v>270000</v>
      </c>
      <c r="L1494" s="107">
        <f>J1494+1</f>
        <v>12</v>
      </c>
      <c r="M1494" s="36">
        <f>K1494*(L1494/100)</f>
        <v>32400</v>
      </c>
    </row>
    <row r="1495" spans="1:13" x14ac:dyDescent="0.35">
      <c r="A1495" s="107">
        <v>1</v>
      </c>
      <c r="B1495" s="243" t="s">
        <v>3344</v>
      </c>
      <c r="C1495" s="244" t="s">
        <v>32</v>
      </c>
      <c r="D1495" s="244" t="s">
        <v>15</v>
      </c>
      <c r="E1495" s="154" t="s">
        <v>1244</v>
      </c>
      <c r="F1495" s="154" t="s">
        <v>1245</v>
      </c>
      <c r="G1495" s="154" t="s">
        <v>3345</v>
      </c>
      <c r="H1495" s="243">
        <v>4</v>
      </c>
      <c r="I1495" s="229">
        <v>45591</v>
      </c>
      <c r="J1495" s="107">
        <v>8</v>
      </c>
      <c r="K1495" s="159">
        <v>105000</v>
      </c>
      <c r="L1495" s="107">
        <f>J1495+1</f>
        <v>9</v>
      </c>
      <c r="M1495" s="36">
        <f>K1495*(L1495/100)</f>
        <v>9450</v>
      </c>
    </row>
    <row r="1496" spans="1:13" x14ac:dyDescent="0.35">
      <c r="A1496" s="107">
        <v>1</v>
      </c>
      <c r="B1496" s="107" t="s">
        <v>4482</v>
      </c>
      <c r="C1496" s="98" t="s">
        <v>32</v>
      </c>
      <c r="D1496" s="98" t="s">
        <v>15</v>
      </c>
      <c r="E1496" t="s">
        <v>1244</v>
      </c>
      <c r="F1496" t="s">
        <v>1245</v>
      </c>
      <c r="G1496" t="s">
        <v>4483</v>
      </c>
      <c r="H1496" s="107">
        <v>5</v>
      </c>
      <c r="I1496" s="229">
        <v>45744.59171296296</v>
      </c>
      <c r="J1496" s="107">
        <v>9</v>
      </c>
      <c r="K1496" s="247">
        <v>120000</v>
      </c>
      <c r="L1496" s="107">
        <f>J1496+1</f>
        <v>10</v>
      </c>
      <c r="M1496" s="36">
        <f>K1496*(L1496/100)</f>
        <v>12000</v>
      </c>
    </row>
    <row r="1497" spans="1:13" x14ac:dyDescent="0.35">
      <c r="A1497" s="107">
        <v>1</v>
      </c>
      <c r="B1497" s="107" t="s">
        <v>5758</v>
      </c>
      <c r="C1497" t="s">
        <v>32</v>
      </c>
      <c r="D1497" t="s">
        <v>15</v>
      </c>
      <c r="E1497" t="s">
        <v>1244</v>
      </c>
      <c r="F1497" t="s">
        <v>1245</v>
      </c>
      <c r="G1497" t="s">
        <v>4483</v>
      </c>
      <c r="H1497" s="107">
        <v>7</v>
      </c>
      <c r="I1497" s="231">
        <v>45850</v>
      </c>
      <c r="J1497" s="107">
        <v>10</v>
      </c>
      <c r="K1497" s="120">
        <v>150000</v>
      </c>
      <c r="L1497" s="107">
        <f>J1497+1</f>
        <v>11</v>
      </c>
      <c r="M1497" s="36">
        <f>K1497*(L1497/100)</f>
        <v>16500</v>
      </c>
    </row>
    <row r="1498" spans="1:13" x14ac:dyDescent="0.35">
      <c r="A1498" s="107">
        <v>1</v>
      </c>
      <c r="B1498" s="107" t="s">
        <v>1883</v>
      </c>
      <c r="C1498" s="98" t="s">
        <v>32</v>
      </c>
      <c r="D1498" s="98" t="s">
        <v>106</v>
      </c>
      <c r="E1498" t="s">
        <v>1244</v>
      </c>
      <c r="F1498" t="s">
        <v>1245</v>
      </c>
      <c r="G1498" t="s">
        <v>1884</v>
      </c>
      <c r="H1498" s="107">
        <v>2</v>
      </c>
      <c r="I1498" s="229">
        <v>45351.69427083333</v>
      </c>
      <c r="J1498" s="107">
        <v>8</v>
      </c>
      <c r="K1498" s="159">
        <v>84000</v>
      </c>
      <c r="L1498" s="107">
        <f>J1498+1</f>
        <v>9</v>
      </c>
      <c r="M1498" s="36">
        <f>K1498*(L1498/100)</f>
        <v>7560</v>
      </c>
    </row>
    <row r="1499" spans="1:13" x14ac:dyDescent="0.35">
      <c r="A1499" s="107">
        <v>1</v>
      </c>
      <c r="B1499" s="237">
        <v>890000366</v>
      </c>
      <c r="C1499" s="141" t="s">
        <v>32</v>
      </c>
      <c r="D1499" s="141" t="s">
        <v>15</v>
      </c>
      <c r="E1499" s="139" t="s">
        <v>1244</v>
      </c>
      <c r="F1499" s="139" t="s">
        <v>1245</v>
      </c>
      <c r="G1499" s="139" t="s">
        <v>1300</v>
      </c>
      <c r="H1499" s="237">
        <v>1</v>
      </c>
      <c r="I1499" s="229">
        <v>45230</v>
      </c>
      <c r="J1499" s="107">
        <v>6</v>
      </c>
      <c r="K1499" s="238">
        <v>73500</v>
      </c>
      <c r="L1499" s="107">
        <f>J1499+1</f>
        <v>7</v>
      </c>
      <c r="M1499" s="36">
        <f>K1499*(L1499/100)</f>
        <v>5145.0000000000009</v>
      </c>
    </row>
    <row r="1500" spans="1:13" x14ac:dyDescent="0.35">
      <c r="A1500" s="107">
        <v>1</v>
      </c>
      <c r="B1500" s="107" t="s">
        <v>2573</v>
      </c>
      <c r="C1500" s="98" t="s">
        <v>32</v>
      </c>
      <c r="D1500" s="98" t="s">
        <v>15</v>
      </c>
      <c r="E1500" t="s">
        <v>1244</v>
      </c>
      <c r="F1500" t="s">
        <v>1245</v>
      </c>
      <c r="G1500" t="s">
        <v>1300</v>
      </c>
      <c r="H1500" s="107">
        <v>3</v>
      </c>
      <c r="I1500" s="229">
        <v>45472.675694444442</v>
      </c>
      <c r="J1500" s="107">
        <v>8</v>
      </c>
      <c r="K1500" s="159">
        <v>105000</v>
      </c>
      <c r="L1500" s="107">
        <f>J1500+1</f>
        <v>9</v>
      </c>
      <c r="M1500" s="36">
        <f>K1500*(L1500/100)</f>
        <v>9450</v>
      </c>
    </row>
    <row r="1501" spans="1:13" x14ac:dyDescent="0.35">
      <c r="A1501" s="107">
        <v>1</v>
      </c>
      <c r="B1501" s="107" t="s">
        <v>2044</v>
      </c>
      <c r="C1501" s="98" t="s">
        <v>32</v>
      </c>
      <c r="D1501" s="98" t="s">
        <v>15</v>
      </c>
      <c r="E1501" t="s">
        <v>1244</v>
      </c>
      <c r="F1501" t="s">
        <v>1248</v>
      </c>
      <c r="G1501" t="s">
        <v>2045</v>
      </c>
      <c r="H1501" s="107">
        <v>2</v>
      </c>
      <c r="I1501" s="229">
        <v>45377</v>
      </c>
      <c r="J1501" s="107">
        <v>5</v>
      </c>
      <c r="K1501" s="159">
        <v>63000</v>
      </c>
      <c r="L1501" s="107">
        <f>J1501+1</f>
        <v>6</v>
      </c>
      <c r="M1501" s="36">
        <f>K1501*(L1501/100)</f>
        <v>3780</v>
      </c>
    </row>
    <row r="1502" spans="1:13" x14ac:dyDescent="0.35">
      <c r="A1502" s="107">
        <v>1</v>
      </c>
      <c r="B1502" s="237" t="s">
        <v>1662</v>
      </c>
      <c r="C1502" s="141" t="s">
        <v>32</v>
      </c>
      <c r="D1502" s="141" t="s">
        <v>15</v>
      </c>
      <c r="E1502" s="139" t="s">
        <v>1244</v>
      </c>
      <c r="F1502" s="139" t="s">
        <v>1248</v>
      </c>
      <c r="G1502" s="139" t="s">
        <v>1663</v>
      </c>
      <c r="H1502" s="237">
        <v>1</v>
      </c>
      <c r="I1502" s="229">
        <v>45311.464039351798</v>
      </c>
      <c r="J1502" s="107">
        <v>4</v>
      </c>
      <c r="K1502" s="238">
        <v>57750</v>
      </c>
      <c r="L1502" s="107">
        <f>J1502+1</f>
        <v>5</v>
      </c>
      <c r="M1502" s="36">
        <f>K1502*(L1502/100)</f>
        <v>2887.5</v>
      </c>
    </row>
    <row r="1503" spans="1:13" x14ac:dyDescent="0.35">
      <c r="A1503" s="107">
        <v>1</v>
      </c>
      <c r="B1503" s="243" t="s">
        <v>4582</v>
      </c>
      <c r="C1503" s="244" t="s">
        <v>32</v>
      </c>
      <c r="D1503" s="244" t="s">
        <v>15</v>
      </c>
      <c r="E1503" s="154" t="s">
        <v>1244</v>
      </c>
      <c r="F1503" s="154" t="s">
        <v>1245</v>
      </c>
      <c r="G1503" s="377" t="s">
        <v>4583</v>
      </c>
      <c r="H1503" s="243">
        <v>2</v>
      </c>
      <c r="I1503" s="229">
        <v>45728.73709490741</v>
      </c>
      <c r="J1503" s="107">
        <v>7</v>
      </c>
      <c r="K1503" s="247">
        <v>130000</v>
      </c>
      <c r="L1503" s="107">
        <f>J1503+1</f>
        <v>8</v>
      </c>
      <c r="M1503" s="36">
        <f>K1503*(L1503/100)</f>
        <v>10400</v>
      </c>
    </row>
    <row r="1504" spans="1:13" x14ac:dyDescent="0.35">
      <c r="A1504" s="107">
        <v>1</v>
      </c>
      <c r="B1504" s="243" t="s">
        <v>3943</v>
      </c>
      <c r="C1504" s="244" t="s">
        <v>32</v>
      </c>
      <c r="D1504" s="244" t="s">
        <v>15</v>
      </c>
      <c r="E1504" s="154" t="s">
        <v>1244</v>
      </c>
      <c r="F1504" s="154" t="s">
        <v>1245</v>
      </c>
      <c r="G1504" s="154" t="s">
        <v>3944</v>
      </c>
      <c r="H1504" s="243">
        <v>1</v>
      </c>
      <c r="I1504" s="229">
        <v>45637.752326388887</v>
      </c>
      <c r="J1504" s="107">
        <v>6</v>
      </c>
      <c r="K1504" s="159">
        <v>105000</v>
      </c>
      <c r="L1504" s="107">
        <f>J1504+1</f>
        <v>7</v>
      </c>
      <c r="M1504" s="36">
        <f>K1504*(L1504/100)</f>
        <v>7350.0000000000009</v>
      </c>
    </row>
    <row r="1505" spans="1:13" x14ac:dyDescent="0.35">
      <c r="A1505" s="107">
        <v>1</v>
      </c>
      <c r="B1505" s="243" t="s">
        <v>3715</v>
      </c>
      <c r="C1505" s="244" t="s">
        <v>32</v>
      </c>
      <c r="D1505" s="244" t="s">
        <v>15</v>
      </c>
      <c r="E1505" s="154" t="s">
        <v>1244</v>
      </c>
      <c r="F1505" s="154" t="s">
        <v>1245</v>
      </c>
      <c r="G1505" s="154" t="s">
        <v>3716</v>
      </c>
      <c r="H1505" s="243">
        <v>1</v>
      </c>
      <c r="I1505" s="229">
        <v>45616.685069444444</v>
      </c>
      <c r="J1505" s="107">
        <v>8</v>
      </c>
      <c r="K1505" s="159">
        <v>231000</v>
      </c>
      <c r="L1505" s="107">
        <f>J1505+1</f>
        <v>9</v>
      </c>
      <c r="M1505" s="36">
        <f>K1505*(L1505/100)</f>
        <v>20790</v>
      </c>
    </row>
    <row r="1506" spans="1:13" x14ac:dyDescent="0.35">
      <c r="A1506" s="107">
        <v>1</v>
      </c>
      <c r="B1506" s="243" t="s">
        <v>3238</v>
      </c>
      <c r="C1506" s="244" t="s">
        <v>32</v>
      </c>
      <c r="D1506" s="244" t="s">
        <v>169</v>
      </c>
      <c r="E1506" s="154" t="s">
        <v>1250</v>
      </c>
      <c r="F1506" s="154" t="s">
        <v>1245</v>
      </c>
      <c r="G1506" s="154" t="s">
        <v>3239</v>
      </c>
      <c r="H1506" s="243">
        <v>2</v>
      </c>
      <c r="I1506" s="229">
        <v>45582</v>
      </c>
      <c r="J1506" s="107">
        <v>8</v>
      </c>
      <c r="K1506" s="159">
        <v>315000</v>
      </c>
      <c r="L1506" s="107">
        <f>J1506+1</f>
        <v>9</v>
      </c>
      <c r="M1506" s="36">
        <f>K1506*(L1506/100)</f>
        <v>28350</v>
      </c>
    </row>
    <row r="1507" spans="1:13" x14ac:dyDescent="0.35">
      <c r="A1507" s="107">
        <v>1</v>
      </c>
      <c r="B1507" s="107" t="s">
        <v>2455</v>
      </c>
      <c r="C1507" s="98" t="s">
        <v>32</v>
      </c>
      <c r="D1507" s="98" t="s">
        <v>15</v>
      </c>
      <c r="E1507" t="s">
        <v>1244</v>
      </c>
      <c r="F1507" t="s">
        <v>1245</v>
      </c>
      <c r="G1507" t="s">
        <v>2456</v>
      </c>
      <c r="H1507" s="107">
        <v>1</v>
      </c>
      <c r="I1507" s="229">
        <v>45461.646932870368</v>
      </c>
      <c r="J1507" s="107">
        <v>8</v>
      </c>
      <c r="K1507" s="159">
        <v>315000</v>
      </c>
      <c r="L1507" s="107">
        <f>J1507+1</f>
        <v>9</v>
      </c>
      <c r="M1507" s="36">
        <f>K1507*(L1507/100)</f>
        <v>28350</v>
      </c>
    </row>
    <row r="1508" spans="1:13" x14ac:dyDescent="0.35">
      <c r="A1508" s="107">
        <v>1</v>
      </c>
      <c r="B1508" s="107">
        <v>890000122</v>
      </c>
      <c r="C1508" s="98" t="s">
        <v>32</v>
      </c>
      <c r="D1508" s="98" t="s">
        <v>15</v>
      </c>
      <c r="E1508" t="s">
        <v>16</v>
      </c>
      <c r="G1508" s="378" t="s">
        <v>628</v>
      </c>
      <c r="H1508" s="132">
        <v>1</v>
      </c>
      <c r="I1508" s="229">
        <v>45015.582071759258</v>
      </c>
      <c r="J1508" s="107">
        <v>8</v>
      </c>
      <c r="K1508" s="159">
        <v>147000</v>
      </c>
      <c r="L1508" s="107">
        <f>J1508+1</f>
        <v>9</v>
      </c>
      <c r="M1508" s="36">
        <f>K1508*(L1508/100)</f>
        <v>13230</v>
      </c>
    </row>
    <row r="1509" spans="1:13" x14ac:dyDescent="0.35">
      <c r="A1509" s="107">
        <v>1</v>
      </c>
      <c r="B1509" s="237" t="s">
        <v>1183</v>
      </c>
      <c r="C1509" s="141" t="s">
        <v>32</v>
      </c>
      <c r="D1509" s="141" t="s">
        <v>15</v>
      </c>
      <c r="E1509" s="139" t="s">
        <v>16</v>
      </c>
      <c r="G1509" s="139" t="s">
        <v>1184</v>
      </c>
      <c r="H1509" s="237">
        <v>2</v>
      </c>
      <c r="I1509" s="229">
        <v>45199.448668981502</v>
      </c>
      <c r="J1509" s="107">
        <v>8</v>
      </c>
      <c r="K1509" s="238">
        <v>168000</v>
      </c>
      <c r="L1509" s="107">
        <f>J1509+1</f>
        <v>9</v>
      </c>
      <c r="M1509" s="36">
        <f>K1509*(L1509/100)</f>
        <v>15120</v>
      </c>
    </row>
    <row r="1510" spans="1:13" x14ac:dyDescent="0.35">
      <c r="A1510" s="107">
        <v>1</v>
      </c>
      <c r="B1510" s="107" t="s">
        <v>2253</v>
      </c>
      <c r="C1510" s="98" t="s">
        <v>32</v>
      </c>
      <c r="D1510" s="98" t="s">
        <v>15</v>
      </c>
      <c r="E1510" t="s">
        <v>1244</v>
      </c>
      <c r="F1510" t="s">
        <v>1245</v>
      </c>
      <c r="G1510" t="s">
        <v>2254</v>
      </c>
      <c r="H1510" s="107">
        <v>1</v>
      </c>
      <c r="I1510" s="229">
        <v>45429.778634259259</v>
      </c>
      <c r="J1510" s="107">
        <v>7</v>
      </c>
      <c r="K1510" s="159">
        <v>105000</v>
      </c>
      <c r="L1510" s="107">
        <f>J1510+1</f>
        <v>8</v>
      </c>
      <c r="M1510" s="36">
        <f>K1510*(L1510/100)</f>
        <v>8400</v>
      </c>
    </row>
    <row r="1511" spans="1:13" x14ac:dyDescent="0.35">
      <c r="A1511" s="107">
        <v>1</v>
      </c>
      <c r="B1511" s="243" t="s">
        <v>2825</v>
      </c>
      <c r="C1511" s="244" t="s">
        <v>32</v>
      </c>
      <c r="D1511" s="244" t="s">
        <v>15</v>
      </c>
      <c r="E1511" s="154" t="s">
        <v>1244</v>
      </c>
      <c r="F1511" s="154" t="s">
        <v>1245</v>
      </c>
      <c r="G1511" s="377" t="s">
        <v>2826</v>
      </c>
      <c r="H1511" s="243">
        <v>1</v>
      </c>
      <c r="I1511" s="229">
        <v>45511.711423611108</v>
      </c>
      <c r="J1511" s="107">
        <v>6</v>
      </c>
      <c r="K1511" s="162">
        <v>105000</v>
      </c>
      <c r="L1511" s="107">
        <f>J1511+1</f>
        <v>7</v>
      </c>
      <c r="M1511" s="36">
        <f>K1511*(L1511/100)</f>
        <v>7350.0000000000009</v>
      </c>
    </row>
    <row r="1512" spans="1:13" x14ac:dyDescent="0.35">
      <c r="A1512" s="107">
        <v>1</v>
      </c>
      <c r="B1512" s="243" t="s">
        <v>3435</v>
      </c>
      <c r="C1512" s="244" t="s">
        <v>32</v>
      </c>
      <c r="D1512" s="244" t="s">
        <v>411</v>
      </c>
      <c r="E1512" s="154" t="s">
        <v>1244</v>
      </c>
      <c r="F1512" s="154" t="s">
        <v>1245</v>
      </c>
      <c r="G1512" s="154" t="s">
        <v>3436</v>
      </c>
      <c r="H1512" s="243">
        <v>2</v>
      </c>
      <c r="I1512" s="229">
        <v>45595.717013888891</v>
      </c>
      <c r="J1512" s="107">
        <v>9</v>
      </c>
      <c r="K1512" s="159">
        <v>126000</v>
      </c>
      <c r="L1512" s="107">
        <f>J1512+1</f>
        <v>10</v>
      </c>
      <c r="M1512" s="36">
        <f>K1512*(L1512/100)</f>
        <v>12600</v>
      </c>
    </row>
    <row r="1513" spans="1:13" x14ac:dyDescent="0.35">
      <c r="A1513" s="107">
        <v>1</v>
      </c>
      <c r="B1513" s="107" t="s">
        <v>4597</v>
      </c>
      <c r="C1513" s="98" t="s">
        <v>32</v>
      </c>
      <c r="D1513" s="98" t="s">
        <v>188</v>
      </c>
      <c r="E1513" t="s">
        <v>1244</v>
      </c>
      <c r="F1513" t="s">
        <v>1245</v>
      </c>
      <c r="G1513" s="378" t="s">
        <v>4598</v>
      </c>
      <c r="H1513" s="107">
        <v>3</v>
      </c>
      <c r="I1513" s="229">
        <v>45729.719594907408</v>
      </c>
      <c r="J1513" s="107">
        <v>9</v>
      </c>
      <c r="K1513" s="247">
        <v>140000</v>
      </c>
      <c r="L1513" s="107">
        <f>J1513+1</f>
        <v>10</v>
      </c>
      <c r="M1513" s="36">
        <f>K1513*(L1513/100)</f>
        <v>14000</v>
      </c>
    </row>
    <row r="1514" spans="1:13" x14ac:dyDescent="0.35">
      <c r="A1514" s="107">
        <v>1</v>
      </c>
      <c r="B1514" s="131" t="s">
        <v>6100</v>
      </c>
      <c r="C1514" s="131" t="s">
        <v>32</v>
      </c>
      <c r="D1514" s="131" t="s">
        <v>188</v>
      </c>
      <c r="E1514" s="131" t="s">
        <v>5832</v>
      </c>
      <c r="F1514" s="131" t="s">
        <v>1245</v>
      </c>
      <c r="G1514" s="131" t="s">
        <v>4598</v>
      </c>
      <c r="H1514" s="107">
        <v>4</v>
      </c>
      <c r="I1514" s="231">
        <v>45930.60974537037</v>
      </c>
      <c r="J1514" s="107">
        <v>10</v>
      </c>
      <c r="K1514" s="222">
        <v>140000</v>
      </c>
      <c r="L1514" s="107">
        <f>J1514*2+2</f>
        <v>22</v>
      </c>
      <c r="M1514" s="36">
        <f>K1514*(L1514/100)</f>
        <v>30800</v>
      </c>
    </row>
    <row r="1515" spans="1:13" x14ac:dyDescent="0.35">
      <c r="A1515" s="107">
        <v>1</v>
      </c>
      <c r="B1515" s="237" t="s">
        <v>1500</v>
      </c>
      <c r="C1515" s="141" t="s">
        <v>32</v>
      </c>
      <c r="D1515" s="141" t="s">
        <v>15</v>
      </c>
      <c r="E1515" s="139" t="s">
        <v>1244</v>
      </c>
      <c r="F1515" s="144" t="s">
        <v>1245</v>
      </c>
      <c r="G1515" s="139" t="s">
        <v>1501</v>
      </c>
      <c r="H1515" s="237">
        <v>1</v>
      </c>
      <c r="I1515" s="229">
        <v>45258</v>
      </c>
      <c r="J1515" s="107">
        <v>6</v>
      </c>
      <c r="K1515" s="238">
        <v>157500</v>
      </c>
      <c r="L1515" s="107">
        <f>J1515+1</f>
        <v>7</v>
      </c>
      <c r="M1515" s="36">
        <f>K1515*(L1515/100)</f>
        <v>11025.000000000002</v>
      </c>
    </row>
    <row r="1516" spans="1:13" x14ac:dyDescent="0.35">
      <c r="A1516" s="107">
        <v>1</v>
      </c>
      <c r="B1516" s="243" t="s">
        <v>4957</v>
      </c>
      <c r="C1516" s="244" t="s">
        <v>32</v>
      </c>
      <c r="D1516" s="244" t="s">
        <v>15</v>
      </c>
      <c r="E1516" s="154" t="s">
        <v>1244</v>
      </c>
      <c r="F1516" s="154" t="s">
        <v>1245</v>
      </c>
      <c r="G1516" s="154" t="s">
        <v>4958</v>
      </c>
      <c r="H1516" s="243">
        <v>2</v>
      </c>
      <c r="I1516" s="229">
        <v>45755.700231481482</v>
      </c>
      <c r="J1516" s="107">
        <v>6</v>
      </c>
      <c r="K1516" s="159">
        <v>100000</v>
      </c>
      <c r="L1516" s="107">
        <f>J1516+1</f>
        <v>7</v>
      </c>
      <c r="M1516" s="36">
        <f>K1516*(L1516/100)</f>
        <v>7000.0000000000009</v>
      </c>
    </row>
    <row r="1517" spans="1:13" x14ac:dyDescent="0.35">
      <c r="A1517" s="107">
        <v>1</v>
      </c>
      <c r="B1517" s="243" t="s">
        <v>4106</v>
      </c>
      <c r="C1517" s="244" t="s">
        <v>32</v>
      </c>
      <c r="D1517" s="244" t="s">
        <v>15</v>
      </c>
      <c r="E1517" s="154" t="s">
        <v>1244</v>
      </c>
      <c r="F1517" s="154" t="s">
        <v>1248</v>
      </c>
      <c r="G1517" s="154" t="s">
        <v>4107</v>
      </c>
      <c r="H1517" s="243">
        <v>2</v>
      </c>
      <c r="I1517" s="229">
        <v>45673.640856481485</v>
      </c>
      <c r="J1517" s="107">
        <v>6</v>
      </c>
      <c r="K1517" s="159">
        <v>90000</v>
      </c>
      <c r="L1517" s="107">
        <f>J1517+1</f>
        <v>7</v>
      </c>
      <c r="M1517" s="36">
        <f>K1517*(L1517/100)</f>
        <v>6300.0000000000009</v>
      </c>
    </row>
    <row r="1518" spans="1:13" x14ac:dyDescent="0.35">
      <c r="A1518" s="107">
        <v>1</v>
      </c>
      <c r="B1518" s="107">
        <v>880001086</v>
      </c>
      <c r="C1518" s="98" t="s">
        <v>32</v>
      </c>
      <c r="D1518" s="98" t="s">
        <v>169</v>
      </c>
      <c r="E1518" t="s">
        <v>1250</v>
      </c>
      <c r="F1518" t="s">
        <v>1248</v>
      </c>
      <c r="G1518" s="378" t="s">
        <v>2743</v>
      </c>
      <c r="H1518" s="107">
        <v>1</v>
      </c>
      <c r="I1518" s="229">
        <v>45504.778136574074</v>
      </c>
      <c r="J1518" s="107">
        <v>6</v>
      </c>
      <c r="K1518" s="159">
        <v>105000</v>
      </c>
      <c r="L1518" s="107">
        <f>J1518+1</f>
        <v>7</v>
      </c>
      <c r="M1518" s="36">
        <f>K1518*(L1518/100)</f>
        <v>7350.0000000000009</v>
      </c>
    </row>
    <row r="1519" spans="1:13" x14ac:dyDescent="0.35">
      <c r="A1519" s="107">
        <v>1</v>
      </c>
      <c r="B1519" s="107" t="s">
        <v>1954</v>
      </c>
      <c r="C1519" s="98" t="s">
        <v>32</v>
      </c>
      <c r="D1519" s="98" t="s">
        <v>15</v>
      </c>
      <c r="E1519" t="s">
        <v>1244</v>
      </c>
      <c r="F1519" t="s">
        <v>1245</v>
      </c>
      <c r="G1519" t="s">
        <v>1955</v>
      </c>
      <c r="H1519" s="107">
        <v>1</v>
      </c>
      <c r="I1519" s="229">
        <v>45363</v>
      </c>
      <c r="J1519" s="107">
        <v>6</v>
      </c>
      <c r="K1519" s="159">
        <v>63000</v>
      </c>
      <c r="L1519" s="107">
        <f>J1519+1</f>
        <v>7</v>
      </c>
      <c r="M1519" s="36">
        <f>K1519*(L1519/100)</f>
        <v>4410</v>
      </c>
    </row>
    <row r="1520" spans="1:13" x14ac:dyDescent="0.35">
      <c r="A1520" s="107">
        <v>1</v>
      </c>
      <c r="B1520" s="107" t="s">
        <v>4584</v>
      </c>
      <c r="C1520" s="98" t="s">
        <v>32</v>
      </c>
      <c r="D1520" s="98" t="s">
        <v>15</v>
      </c>
      <c r="E1520" t="s">
        <v>1244</v>
      </c>
      <c r="F1520" t="s">
        <v>1245</v>
      </c>
      <c r="G1520" t="s">
        <v>4585</v>
      </c>
      <c r="H1520" s="107">
        <v>3</v>
      </c>
      <c r="I1520" s="229">
        <v>45728.73709490741</v>
      </c>
      <c r="J1520" s="107">
        <v>10</v>
      </c>
      <c r="K1520" s="247">
        <v>100000</v>
      </c>
      <c r="L1520" s="107">
        <f>J1520+1</f>
        <v>11</v>
      </c>
      <c r="M1520" s="36">
        <f>K1520*(L1520/100)</f>
        <v>11000</v>
      </c>
    </row>
    <row r="1521" spans="1:13" x14ac:dyDescent="0.35">
      <c r="A1521" s="107">
        <v>1</v>
      </c>
      <c r="B1521" s="243" t="s">
        <v>3020</v>
      </c>
      <c r="C1521" s="244" t="s">
        <v>32</v>
      </c>
      <c r="D1521" s="244" t="s">
        <v>15</v>
      </c>
      <c r="E1521" s="154" t="s">
        <v>1244</v>
      </c>
      <c r="F1521" s="154" t="s">
        <v>1245</v>
      </c>
      <c r="G1521" t="s">
        <v>3021</v>
      </c>
      <c r="H1521" s="243">
        <v>2</v>
      </c>
      <c r="I1521" s="229">
        <v>45540</v>
      </c>
      <c r="J1521" s="107">
        <v>9</v>
      </c>
      <c r="K1521" s="162">
        <v>84000</v>
      </c>
      <c r="L1521" s="107">
        <f>J1521+1</f>
        <v>10</v>
      </c>
      <c r="M1521" s="36">
        <f>K1521*(L1521/100)</f>
        <v>8400</v>
      </c>
    </row>
    <row r="1522" spans="1:13" x14ac:dyDescent="0.35">
      <c r="A1522" s="107">
        <v>1</v>
      </c>
      <c r="B1522" s="243" t="s">
        <v>3229</v>
      </c>
      <c r="C1522" s="244" t="s">
        <v>32</v>
      </c>
      <c r="D1522" s="244" t="s">
        <v>15</v>
      </c>
      <c r="E1522" s="154" t="s">
        <v>1244</v>
      </c>
      <c r="F1522" s="154" t="s">
        <v>1248</v>
      </c>
      <c r="G1522" s="154" t="s">
        <v>3230</v>
      </c>
      <c r="H1522" s="243">
        <v>1</v>
      </c>
      <c r="I1522" s="229">
        <v>45581</v>
      </c>
      <c r="J1522" s="107">
        <v>8</v>
      </c>
      <c r="K1522" s="159">
        <v>84000</v>
      </c>
      <c r="L1522" s="107">
        <f>J1522+1</f>
        <v>9</v>
      </c>
      <c r="M1522" s="36">
        <f>K1522*(L1522/100)</f>
        <v>7560</v>
      </c>
    </row>
    <row r="1523" spans="1:13" x14ac:dyDescent="0.35">
      <c r="A1523" s="107">
        <v>1</v>
      </c>
      <c r="B1523" s="107" t="s">
        <v>1868</v>
      </c>
      <c r="C1523" s="98" t="s">
        <v>32</v>
      </c>
      <c r="D1523" s="98" t="s">
        <v>15</v>
      </c>
      <c r="E1523" t="s">
        <v>1244</v>
      </c>
      <c r="F1523" t="s">
        <v>1245</v>
      </c>
      <c r="G1523" t="s">
        <v>1869</v>
      </c>
      <c r="H1523" s="107">
        <v>2</v>
      </c>
      <c r="I1523" s="229">
        <v>45345.637685185182</v>
      </c>
      <c r="J1523" s="107">
        <v>12</v>
      </c>
      <c r="K1523" s="159">
        <v>157500</v>
      </c>
      <c r="L1523" s="107">
        <f>J1523+1</f>
        <v>13</v>
      </c>
      <c r="M1523" s="36">
        <f>K1523*(L1523/100)</f>
        <v>20475</v>
      </c>
    </row>
    <row r="1524" spans="1:13" x14ac:dyDescent="0.35">
      <c r="A1524" s="107">
        <v>1</v>
      </c>
      <c r="B1524" s="107">
        <v>890000232</v>
      </c>
      <c r="C1524" s="98" t="s">
        <v>32</v>
      </c>
      <c r="D1524" s="98" t="s">
        <v>15</v>
      </c>
      <c r="E1524" t="s">
        <v>16</v>
      </c>
      <c r="G1524" t="s">
        <v>1008</v>
      </c>
      <c r="H1524" s="107">
        <v>1</v>
      </c>
      <c r="I1524" s="229">
        <v>45114.526238425926</v>
      </c>
      <c r="J1524" s="107">
        <v>12</v>
      </c>
      <c r="K1524" s="159">
        <v>105000</v>
      </c>
      <c r="L1524" s="107">
        <f>J1524+1</f>
        <v>13</v>
      </c>
      <c r="M1524" s="36">
        <f>K1524*(L1524/100)</f>
        <v>13650</v>
      </c>
    </row>
    <row r="1525" spans="1:13" x14ac:dyDescent="0.35">
      <c r="A1525" s="107">
        <v>1</v>
      </c>
      <c r="B1525" s="107" t="s">
        <v>5249</v>
      </c>
      <c r="C1525" s="98" t="s">
        <v>32</v>
      </c>
      <c r="D1525" s="98" t="s">
        <v>15</v>
      </c>
      <c r="E1525" t="s">
        <v>1244</v>
      </c>
      <c r="F1525" t="s">
        <v>1248</v>
      </c>
      <c r="G1525" t="s">
        <v>5250</v>
      </c>
      <c r="H1525" s="107">
        <v>5</v>
      </c>
      <c r="I1525" s="229">
        <v>45807.772905092592</v>
      </c>
      <c r="J1525" s="107">
        <v>6</v>
      </c>
      <c r="K1525" s="159">
        <v>55000</v>
      </c>
      <c r="L1525" s="107">
        <f>J1525+1</f>
        <v>7</v>
      </c>
      <c r="M1525" s="36">
        <f>K1525*(L1525/100)</f>
        <v>3850.0000000000005</v>
      </c>
    </row>
    <row r="1526" spans="1:13" x14ac:dyDescent="0.35">
      <c r="A1526" s="107">
        <v>1</v>
      </c>
      <c r="B1526" s="107">
        <v>880000326</v>
      </c>
      <c r="C1526" s="98" t="s">
        <v>32</v>
      </c>
      <c r="D1526" s="98" t="s">
        <v>15</v>
      </c>
      <c r="E1526" t="s">
        <v>16</v>
      </c>
      <c r="G1526" t="s">
        <v>881</v>
      </c>
      <c r="H1526" s="107">
        <v>1</v>
      </c>
      <c r="I1526" s="229">
        <v>45077.62771990741</v>
      </c>
      <c r="J1526" s="107">
        <v>6</v>
      </c>
      <c r="K1526" s="162">
        <v>57750</v>
      </c>
      <c r="L1526" s="107">
        <f>J1526+1</f>
        <v>7</v>
      </c>
      <c r="M1526" s="36">
        <f>K1526*(L1526/100)</f>
        <v>4042.5000000000005</v>
      </c>
    </row>
    <row r="1527" spans="1:13" x14ac:dyDescent="0.35">
      <c r="A1527" s="107">
        <v>1</v>
      </c>
      <c r="B1527" s="237" t="s">
        <v>1598</v>
      </c>
      <c r="C1527" s="141" t="s">
        <v>32</v>
      </c>
      <c r="D1527" s="141" t="s">
        <v>15</v>
      </c>
      <c r="E1527" s="139" t="s">
        <v>1244</v>
      </c>
      <c r="F1527" s="139" t="s">
        <v>1248</v>
      </c>
      <c r="G1527" s="139" t="s">
        <v>1599</v>
      </c>
      <c r="H1527" s="237">
        <v>2</v>
      </c>
      <c r="I1527" s="229">
        <v>45267.5699537037</v>
      </c>
      <c r="J1527" s="107">
        <v>12</v>
      </c>
      <c r="K1527" s="238">
        <v>315000</v>
      </c>
      <c r="L1527" s="107">
        <f>J1527+1</f>
        <v>13</v>
      </c>
      <c r="M1527" s="36">
        <f>K1527*(L1527/100)</f>
        <v>40950</v>
      </c>
    </row>
    <row r="1528" spans="1:13" x14ac:dyDescent="0.35">
      <c r="A1528" s="107">
        <v>1</v>
      </c>
      <c r="B1528" s="107">
        <v>880000131</v>
      </c>
      <c r="C1528" s="98" t="s">
        <v>32</v>
      </c>
      <c r="D1528" s="98" t="s">
        <v>188</v>
      </c>
      <c r="E1528" t="s">
        <v>16</v>
      </c>
      <c r="G1528" t="s">
        <v>497</v>
      </c>
      <c r="H1528" s="129">
        <v>1</v>
      </c>
      <c r="I1528" s="229">
        <v>44960.560671296298</v>
      </c>
      <c r="J1528" s="107">
        <v>12</v>
      </c>
      <c r="K1528" s="159">
        <v>262500</v>
      </c>
      <c r="L1528" s="107">
        <f>J1528+1</f>
        <v>13</v>
      </c>
      <c r="M1528" s="36">
        <f>K1528*(L1528/100)</f>
        <v>34125</v>
      </c>
    </row>
    <row r="1529" spans="1:13" x14ac:dyDescent="0.35">
      <c r="A1529" s="107">
        <v>1</v>
      </c>
      <c r="B1529" s="243" t="s">
        <v>3279</v>
      </c>
      <c r="C1529" s="244" t="s">
        <v>32</v>
      </c>
      <c r="D1529" s="244" t="s">
        <v>15</v>
      </c>
      <c r="E1529" s="154" t="s">
        <v>1244</v>
      </c>
      <c r="F1529" s="154" t="s">
        <v>1248</v>
      </c>
      <c r="G1529" s="154" t="s">
        <v>3280</v>
      </c>
      <c r="H1529" s="243">
        <v>3</v>
      </c>
      <c r="I1529" s="229">
        <v>45584</v>
      </c>
      <c r="J1529" s="107">
        <v>24</v>
      </c>
      <c r="K1529" s="159">
        <v>1050000</v>
      </c>
      <c r="L1529" s="107">
        <f>J1529+1</f>
        <v>25</v>
      </c>
      <c r="M1529" s="36">
        <f>K1529*(L1529/100)</f>
        <v>262500</v>
      </c>
    </row>
    <row r="1530" spans="1:13" x14ac:dyDescent="0.35">
      <c r="A1530" s="107">
        <v>1</v>
      </c>
      <c r="B1530" s="107">
        <v>880000231</v>
      </c>
      <c r="C1530" s="98" t="s">
        <v>32</v>
      </c>
      <c r="D1530" s="98" t="s">
        <v>15</v>
      </c>
      <c r="E1530" t="s">
        <v>16</v>
      </c>
      <c r="G1530" t="s">
        <v>859</v>
      </c>
      <c r="H1530" s="107">
        <v>1</v>
      </c>
      <c r="I1530" s="229">
        <v>45028.627372685187</v>
      </c>
      <c r="J1530" s="107">
        <v>7</v>
      </c>
      <c r="K1530" s="159">
        <v>210000</v>
      </c>
      <c r="L1530" s="107">
        <f>J1530+1</f>
        <v>8</v>
      </c>
      <c r="M1530" s="36">
        <f>K1530*(L1530/100)</f>
        <v>16800</v>
      </c>
    </row>
    <row r="1531" spans="1:13" x14ac:dyDescent="0.35">
      <c r="A1531" s="107">
        <v>1</v>
      </c>
      <c r="B1531" s="107" t="s">
        <v>1897</v>
      </c>
      <c r="C1531" s="98" t="s">
        <v>32</v>
      </c>
      <c r="D1531" s="98" t="s">
        <v>15</v>
      </c>
      <c r="E1531" t="s">
        <v>1244</v>
      </c>
      <c r="F1531" t="s">
        <v>1248</v>
      </c>
      <c r="G1531" t="s">
        <v>859</v>
      </c>
      <c r="H1531" s="107">
        <v>3</v>
      </c>
      <c r="I1531" s="229">
        <v>45330.573391203703</v>
      </c>
      <c r="J1531" s="107">
        <v>10</v>
      </c>
      <c r="K1531" s="159">
        <v>262500</v>
      </c>
      <c r="L1531" s="107">
        <f>J1531+1</f>
        <v>11</v>
      </c>
      <c r="M1531" s="36">
        <f>K1531*(L1531/100)</f>
        <v>28875</v>
      </c>
    </row>
    <row r="1532" spans="1:13" x14ac:dyDescent="0.35">
      <c r="A1532" s="107">
        <v>1</v>
      </c>
      <c r="B1532" s="107">
        <v>880001081</v>
      </c>
      <c r="C1532" s="98" t="s">
        <v>32</v>
      </c>
      <c r="D1532" s="98" t="s">
        <v>15</v>
      </c>
      <c r="E1532" t="s">
        <v>1244</v>
      </c>
      <c r="F1532" t="s">
        <v>1248</v>
      </c>
      <c r="G1532" t="s">
        <v>859</v>
      </c>
      <c r="H1532" s="107">
        <v>4</v>
      </c>
      <c r="I1532" s="229">
        <v>45504.646967592591</v>
      </c>
      <c r="J1532" s="107">
        <v>12</v>
      </c>
      <c r="K1532" s="159">
        <v>315000</v>
      </c>
      <c r="L1532" s="107">
        <f>J1532+1</f>
        <v>13</v>
      </c>
      <c r="M1532" s="36">
        <f>K1532*(L1532/100)</f>
        <v>40950</v>
      </c>
    </row>
    <row r="1533" spans="1:13" x14ac:dyDescent="0.35">
      <c r="A1533" s="107">
        <v>1</v>
      </c>
      <c r="B1533" s="243" t="s">
        <v>4993</v>
      </c>
      <c r="C1533" s="244" t="s">
        <v>32</v>
      </c>
      <c r="D1533" s="244" t="s">
        <v>15</v>
      </c>
      <c r="E1533" s="154" t="s">
        <v>1244</v>
      </c>
      <c r="F1533" s="154" t="s">
        <v>1248</v>
      </c>
      <c r="G1533" t="s">
        <v>859</v>
      </c>
      <c r="H1533" s="243">
        <v>5</v>
      </c>
      <c r="I1533" s="229">
        <v>45750.693530092591</v>
      </c>
      <c r="J1533" s="107">
        <v>12</v>
      </c>
      <c r="K1533" s="159">
        <v>300000</v>
      </c>
      <c r="L1533" s="107">
        <f>J1533+1</f>
        <v>13</v>
      </c>
      <c r="M1533" s="36">
        <f>K1533*(L1533/100)</f>
        <v>39000</v>
      </c>
    </row>
    <row r="1534" spans="1:13" x14ac:dyDescent="0.35">
      <c r="A1534" s="107">
        <v>1</v>
      </c>
      <c r="B1534" s="234">
        <v>880000440</v>
      </c>
      <c r="C1534" s="235" t="s">
        <v>32</v>
      </c>
      <c r="D1534" s="235" t="s">
        <v>15</v>
      </c>
      <c r="E1534" s="133" t="s">
        <v>16</v>
      </c>
      <c r="G1534" t="s">
        <v>859</v>
      </c>
      <c r="H1534" s="234">
        <v>2</v>
      </c>
      <c r="I1534" s="229">
        <v>45140.590902777803</v>
      </c>
      <c r="J1534" s="107">
        <v>7</v>
      </c>
      <c r="K1534" s="236">
        <v>210000</v>
      </c>
      <c r="L1534" s="107">
        <f>J1534+1</f>
        <v>8</v>
      </c>
      <c r="M1534" s="36">
        <f>K1534*(L1534/100)</f>
        <v>16800</v>
      </c>
    </row>
    <row r="1535" spans="1:13" x14ac:dyDescent="0.35">
      <c r="A1535" s="107">
        <v>1</v>
      </c>
      <c r="B1535" s="243" t="s">
        <v>3843</v>
      </c>
      <c r="C1535" s="244" t="s">
        <v>32</v>
      </c>
      <c r="D1535" s="244" t="s">
        <v>15</v>
      </c>
      <c r="E1535" s="154" t="s">
        <v>1244</v>
      </c>
      <c r="F1535" s="154" t="s">
        <v>1245</v>
      </c>
      <c r="G1535" s="154" t="s">
        <v>3844</v>
      </c>
      <c r="H1535" s="243">
        <v>1</v>
      </c>
      <c r="I1535" s="229">
        <v>45625.585810185185</v>
      </c>
      <c r="J1535" s="107">
        <v>7</v>
      </c>
      <c r="K1535" s="159">
        <v>68250</v>
      </c>
      <c r="L1535" s="107">
        <f>J1535+1</f>
        <v>8</v>
      </c>
      <c r="M1535" s="36">
        <f>K1535*(L1535/100)</f>
        <v>5460</v>
      </c>
    </row>
    <row r="1536" spans="1:13" x14ac:dyDescent="0.35">
      <c r="A1536" s="107">
        <v>1</v>
      </c>
      <c r="B1536" s="107" t="s">
        <v>5148</v>
      </c>
      <c r="C1536" s="98" t="s">
        <v>32</v>
      </c>
      <c r="D1536" s="98" t="s">
        <v>15</v>
      </c>
      <c r="E1536" t="s">
        <v>1244</v>
      </c>
      <c r="F1536" t="s">
        <v>1245</v>
      </c>
      <c r="G1536" t="s">
        <v>3844</v>
      </c>
      <c r="H1536" s="107">
        <v>2</v>
      </c>
      <c r="I1536" s="229">
        <v>45807.766064814816</v>
      </c>
      <c r="J1536" s="107">
        <v>9</v>
      </c>
      <c r="K1536" s="159">
        <v>80000</v>
      </c>
      <c r="L1536" s="107">
        <f>J1536+1</f>
        <v>10</v>
      </c>
      <c r="M1536" s="36">
        <f>K1536*(L1536/100)</f>
        <v>8000</v>
      </c>
    </row>
    <row r="1537" spans="1:13" x14ac:dyDescent="0.35">
      <c r="A1537" s="107">
        <v>1</v>
      </c>
      <c r="B1537" s="107">
        <v>880000381</v>
      </c>
      <c r="C1537" s="98" t="s">
        <v>32</v>
      </c>
      <c r="D1537" s="98" t="s">
        <v>15</v>
      </c>
      <c r="E1537" t="s">
        <v>16</v>
      </c>
      <c r="G1537" t="s">
        <v>1014</v>
      </c>
      <c r="H1537" s="107">
        <v>1</v>
      </c>
      <c r="I1537" s="229">
        <v>45118.514340277776</v>
      </c>
      <c r="J1537" s="107">
        <v>12</v>
      </c>
      <c r="K1537" s="159">
        <v>210000</v>
      </c>
      <c r="L1537" s="107">
        <f>J1537+1</f>
        <v>13</v>
      </c>
      <c r="M1537" s="36">
        <f>K1537*(L1537/100)</f>
        <v>27300</v>
      </c>
    </row>
    <row r="1538" spans="1:13" x14ac:dyDescent="0.35">
      <c r="A1538" s="107">
        <v>1</v>
      </c>
      <c r="B1538" s="243" t="s">
        <v>4080</v>
      </c>
      <c r="C1538" s="244" t="s">
        <v>32</v>
      </c>
      <c r="D1538" s="244" t="s">
        <v>986</v>
      </c>
      <c r="E1538" s="154" t="s">
        <v>1244</v>
      </c>
      <c r="F1538" s="154" t="s">
        <v>1245</v>
      </c>
      <c r="G1538" s="154" t="s">
        <v>4081</v>
      </c>
      <c r="H1538" s="243">
        <v>3</v>
      </c>
      <c r="I1538" s="229">
        <v>45666.686944444446</v>
      </c>
      <c r="J1538" s="107">
        <v>12</v>
      </c>
      <c r="K1538" s="159">
        <v>300000</v>
      </c>
      <c r="L1538" s="107">
        <f>J1538+1</f>
        <v>13</v>
      </c>
      <c r="M1538" s="36">
        <f>K1538*(L1538/100)</f>
        <v>39000</v>
      </c>
    </row>
    <row r="1539" spans="1:13" x14ac:dyDescent="0.35">
      <c r="A1539" s="107">
        <v>1</v>
      </c>
      <c r="B1539" s="107">
        <v>890000620</v>
      </c>
      <c r="C1539" s="98" t="s">
        <v>32</v>
      </c>
      <c r="D1539" s="98" t="s">
        <v>15</v>
      </c>
      <c r="E1539" t="s">
        <v>1244</v>
      </c>
      <c r="F1539" t="s">
        <v>1245</v>
      </c>
      <c r="G1539" t="s">
        <v>2141</v>
      </c>
      <c r="H1539" s="107">
        <v>2</v>
      </c>
      <c r="I1539" s="229">
        <v>45393.791388888887</v>
      </c>
      <c r="J1539" s="107">
        <v>12</v>
      </c>
      <c r="K1539" s="159">
        <v>210000</v>
      </c>
      <c r="L1539" s="107">
        <f>J1539+1</f>
        <v>13</v>
      </c>
      <c r="M1539" s="36">
        <f>K1539*(L1539/100)</f>
        <v>27300</v>
      </c>
    </row>
    <row r="1540" spans="1:13" x14ac:dyDescent="0.35">
      <c r="A1540" s="107">
        <v>1</v>
      </c>
      <c r="B1540" s="107">
        <v>890000804</v>
      </c>
      <c r="C1540" s="98" t="s">
        <v>32</v>
      </c>
      <c r="D1540" s="98" t="s">
        <v>116</v>
      </c>
      <c r="E1540" t="s">
        <v>1250</v>
      </c>
      <c r="F1540" t="s">
        <v>1245</v>
      </c>
      <c r="G1540" t="s">
        <v>2654</v>
      </c>
      <c r="H1540" s="107">
        <v>1</v>
      </c>
      <c r="I1540" s="229">
        <v>45491.712951388887</v>
      </c>
      <c r="J1540" s="107">
        <v>6</v>
      </c>
      <c r="K1540" s="159">
        <v>57750</v>
      </c>
      <c r="L1540" s="107">
        <f>J1540+1</f>
        <v>7</v>
      </c>
      <c r="M1540" s="36">
        <f>K1540*(L1540/100)</f>
        <v>4042.5000000000005</v>
      </c>
    </row>
    <row r="1541" spans="1:13" x14ac:dyDescent="0.35">
      <c r="A1541" s="107">
        <v>1</v>
      </c>
      <c r="B1541" s="243" t="s">
        <v>3314</v>
      </c>
      <c r="C1541" s="244" t="s">
        <v>32</v>
      </c>
      <c r="D1541" s="244" t="s">
        <v>15</v>
      </c>
      <c r="E1541" s="154" t="s">
        <v>1244</v>
      </c>
      <c r="F1541" s="154" t="s">
        <v>1245</v>
      </c>
      <c r="G1541" s="154" t="s">
        <v>2654</v>
      </c>
      <c r="H1541" s="243">
        <v>2</v>
      </c>
      <c r="I1541" s="229">
        <v>45589</v>
      </c>
      <c r="J1541" s="107">
        <v>8</v>
      </c>
      <c r="K1541" s="159">
        <v>73500</v>
      </c>
      <c r="L1541" s="107">
        <f>J1541+1</f>
        <v>9</v>
      </c>
      <c r="M1541" s="36">
        <f>K1541*(L1541/100)</f>
        <v>6615</v>
      </c>
    </row>
    <row r="1542" spans="1:13" x14ac:dyDescent="0.35">
      <c r="A1542" s="107">
        <v>1</v>
      </c>
      <c r="B1542" s="243" t="s">
        <v>5000</v>
      </c>
      <c r="C1542" s="244" t="s">
        <v>32</v>
      </c>
      <c r="D1542" s="244" t="s">
        <v>15</v>
      </c>
      <c r="E1542" s="154" t="s">
        <v>1244</v>
      </c>
      <c r="F1542" s="154" t="s">
        <v>1245</v>
      </c>
      <c r="G1542" s="154" t="s">
        <v>2654</v>
      </c>
      <c r="H1542" s="243">
        <v>3</v>
      </c>
      <c r="I1542" s="229">
        <v>45749.553055555552</v>
      </c>
      <c r="J1542" s="107">
        <v>9</v>
      </c>
      <c r="K1542" s="159">
        <v>85000</v>
      </c>
      <c r="L1542" s="107">
        <f>J1542+1</f>
        <v>10</v>
      </c>
      <c r="M1542" s="36">
        <f>K1542*(L1542/100)</f>
        <v>8500</v>
      </c>
    </row>
    <row r="1543" spans="1:13" x14ac:dyDescent="0.35">
      <c r="A1543" s="107">
        <v>1</v>
      </c>
      <c r="B1543" s="107" t="s">
        <v>5105</v>
      </c>
      <c r="C1543" s="98" t="s">
        <v>32</v>
      </c>
      <c r="D1543" s="98" t="s">
        <v>15</v>
      </c>
      <c r="E1543" t="s">
        <v>1244</v>
      </c>
      <c r="F1543" t="s">
        <v>1248</v>
      </c>
      <c r="G1543" t="s">
        <v>5106</v>
      </c>
      <c r="H1543" s="107">
        <v>1</v>
      </c>
      <c r="I1543" s="229">
        <v>45805.742013888892</v>
      </c>
      <c r="J1543" s="107">
        <v>6</v>
      </c>
      <c r="K1543" s="159">
        <v>30000</v>
      </c>
      <c r="L1543" s="107">
        <f>J1543+1</f>
        <v>7</v>
      </c>
      <c r="M1543" s="36">
        <f>K1543*(L1543/100)</f>
        <v>2100</v>
      </c>
    </row>
    <row r="1544" spans="1:13" x14ac:dyDescent="0.35">
      <c r="A1544" s="107">
        <v>1</v>
      </c>
      <c r="B1544" s="237" t="s">
        <v>1670</v>
      </c>
      <c r="C1544" s="141" t="s">
        <v>32</v>
      </c>
      <c r="D1544" s="141" t="s">
        <v>15</v>
      </c>
      <c r="E1544" s="139" t="s">
        <v>1244</v>
      </c>
      <c r="F1544" s="139" t="s">
        <v>1248</v>
      </c>
      <c r="G1544" s="139" t="s">
        <v>1671</v>
      </c>
      <c r="H1544" s="237">
        <v>3</v>
      </c>
      <c r="I1544" s="229">
        <v>45314.5776736111</v>
      </c>
      <c r="J1544" s="107">
        <v>7</v>
      </c>
      <c r="K1544" s="238">
        <v>157500</v>
      </c>
      <c r="L1544" s="107">
        <f>J1544+1</f>
        <v>8</v>
      </c>
      <c r="M1544" s="36">
        <f>K1544*(L1544/100)</f>
        <v>12600</v>
      </c>
    </row>
    <row r="1545" spans="1:13" x14ac:dyDescent="0.35">
      <c r="A1545" s="107">
        <v>1</v>
      </c>
      <c r="B1545" s="107">
        <v>890000135</v>
      </c>
      <c r="C1545" s="98" t="s">
        <v>32</v>
      </c>
      <c r="D1545" s="98" t="s">
        <v>162</v>
      </c>
      <c r="E1545" t="s">
        <v>53</v>
      </c>
      <c r="G1545" t="s">
        <v>802</v>
      </c>
      <c r="H1545" s="107">
        <v>1</v>
      </c>
      <c r="I1545" s="229">
        <v>45022.630231481482</v>
      </c>
      <c r="J1545" s="107">
        <v>7</v>
      </c>
      <c r="K1545" s="159">
        <v>210000</v>
      </c>
      <c r="L1545" s="107">
        <f>J1545+1</f>
        <v>8</v>
      </c>
      <c r="M1545" s="36">
        <f>K1545*(L1545/100)</f>
        <v>16800</v>
      </c>
    </row>
    <row r="1546" spans="1:13" x14ac:dyDescent="0.35">
      <c r="A1546" s="107">
        <v>1</v>
      </c>
      <c r="B1546" s="107">
        <v>890000265</v>
      </c>
      <c r="C1546" s="98" t="s">
        <v>32</v>
      </c>
      <c r="D1546" s="98" t="s">
        <v>15</v>
      </c>
      <c r="E1546" t="s">
        <v>16</v>
      </c>
      <c r="G1546" t="s">
        <v>1088</v>
      </c>
      <c r="H1546" s="107">
        <v>2</v>
      </c>
      <c r="I1546" s="229">
        <v>45138.75335648148</v>
      </c>
      <c r="J1546" s="107">
        <v>7</v>
      </c>
      <c r="K1546" s="159">
        <v>210000</v>
      </c>
      <c r="L1546" s="107">
        <f>J1546+1</f>
        <v>8</v>
      </c>
      <c r="M1546" s="36">
        <f>K1546*(L1546/100)</f>
        <v>16800</v>
      </c>
    </row>
    <row r="1547" spans="1:13" x14ac:dyDescent="0.35">
      <c r="A1547" s="107">
        <v>1</v>
      </c>
      <c r="B1547" s="243" t="s">
        <v>4110</v>
      </c>
      <c r="C1547" s="244" t="s">
        <v>32</v>
      </c>
      <c r="D1547" s="244" t="s">
        <v>15</v>
      </c>
      <c r="E1547" s="154" t="s">
        <v>1244</v>
      </c>
      <c r="F1547" s="154" t="s">
        <v>1245</v>
      </c>
      <c r="G1547" t="s">
        <v>5150</v>
      </c>
      <c r="H1547" s="243">
        <v>1</v>
      </c>
      <c r="I1547" s="229">
        <v>45674.596712962964</v>
      </c>
      <c r="J1547" s="107">
        <v>8</v>
      </c>
      <c r="K1547" s="159">
        <v>80000</v>
      </c>
      <c r="L1547" s="107">
        <f>J1547+1</f>
        <v>9</v>
      </c>
      <c r="M1547" s="36">
        <f>K1547*(L1547/100)</f>
        <v>7200</v>
      </c>
    </row>
    <row r="1548" spans="1:13" x14ac:dyDescent="0.35">
      <c r="A1548" s="107">
        <v>1</v>
      </c>
      <c r="B1548" s="107" t="s">
        <v>5149</v>
      </c>
      <c r="C1548" s="98" t="s">
        <v>32</v>
      </c>
      <c r="D1548" s="98" t="s">
        <v>15</v>
      </c>
      <c r="E1548" t="s">
        <v>1244</v>
      </c>
      <c r="F1548" t="s">
        <v>1245</v>
      </c>
      <c r="G1548" t="s">
        <v>5150</v>
      </c>
      <c r="H1548" s="107">
        <v>2</v>
      </c>
      <c r="I1548" s="229">
        <v>45793.673958333333</v>
      </c>
      <c r="J1548" s="107">
        <v>9</v>
      </c>
      <c r="K1548" s="159">
        <v>100000</v>
      </c>
      <c r="L1548" s="107">
        <f>J1548+1</f>
        <v>10</v>
      </c>
      <c r="M1548" s="36">
        <f>K1548*(L1548/100)</f>
        <v>10000</v>
      </c>
    </row>
    <row r="1549" spans="1:13" x14ac:dyDescent="0.35">
      <c r="A1549" s="107">
        <v>1</v>
      </c>
      <c r="B1549" s="243" t="s">
        <v>3164</v>
      </c>
      <c r="C1549" s="244" t="s">
        <v>32</v>
      </c>
      <c r="D1549" s="244" t="s">
        <v>15</v>
      </c>
      <c r="E1549" s="154" t="s">
        <v>1244</v>
      </c>
      <c r="F1549" s="154" t="s">
        <v>1248</v>
      </c>
      <c r="G1549" s="154" t="s">
        <v>3165</v>
      </c>
      <c r="H1549" s="243">
        <v>2</v>
      </c>
      <c r="I1549" s="229">
        <v>45567.626967592594</v>
      </c>
      <c r="J1549" s="107">
        <v>12</v>
      </c>
      <c r="K1549" s="159">
        <v>157500</v>
      </c>
      <c r="L1549" s="107">
        <f>J1549+1</f>
        <v>13</v>
      </c>
      <c r="M1549" s="36">
        <f>K1549*(L1549/100)</f>
        <v>20475</v>
      </c>
    </row>
    <row r="1550" spans="1:13" x14ac:dyDescent="0.35">
      <c r="A1550" s="107">
        <v>1</v>
      </c>
      <c r="B1550" s="107" t="s">
        <v>5795</v>
      </c>
      <c r="C1550" t="s">
        <v>32</v>
      </c>
      <c r="D1550" t="s">
        <v>15</v>
      </c>
      <c r="E1550" t="s">
        <v>1244</v>
      </c>
      <c r="F1550" t="s">
        <v>1248</v>
      </c>
      <c r="G1550" t="s">
        <v>3165</v>
      </c>
      <c r="H1550" s="107">
        <v>3</v>
      </c>
      <c r="I1550" s="231">
        <v>45856.675150462965</v>
      </c>
      <c r="J1550" s="107">
        <v>12</v>
      </c>
      <c r="K1550" s="120">
        <v>130000</v>
      </c>
      <c r="L1550" s="107">
        <f>J1550+1</f>
        <v>13</v>
      </c>
      <c r="M1550" s="36">
        <f>K1550*(L1550/100)</f>
        <v>16900</v>
      </c>
    </row>
    <row r="1551" spans="1:13" x14ac:dyDescent="0.35">
      <c r="A1551" s="107">
        <v>1</v>
      </c>
      <c r="B1551" s="237">
        <v>880000535</v>
      </c>
      <c r="C1551" s="141" t="s">
        <v>32</v>
      </c>
      <c r="D1551" s="141" t="s">
        <v>15</v>
      </c>
      <c r="E1551" s="139" t="s">
        <v>1244</v>
      </c>
      <c r="F1551" s="139" t="s">
        <v>1248</v>
      </c>
      <c r="G1551" t="s">
        <v>3165</v>
      </c>
      <c r="H1551" s="237">
        <v>1</v>
      </c>
      <c r="I1551" s="229">
        <v>45222.518715277802</v>
      </c>
      <c r="J1551" s="107">
        <v>9</v>
      </c>
      <c r="K1551" s="238">
        <v>157500</v>
      </c>
      <c r="L1551" s="107">
        <f>J1551+1</f>
        <v>10</v>
      </c>
      <c r="M1551" s="36">
        <f>K1551*(L1551/100)</f>
        <v>15750</v>
      </c>
    </row>
    <row r="1552" spans="1:13" x14ac:dyDescent="0.35">
      <c r="A1552" s="107">
        <v>1</v>
      </c>
      <c r="B1552" s="107" t="s">
        <v>5927</v>
      </c>
      <c r="C1552" t="s">
        <v>32</v>
      </c>
      <c r="D1552" t="s">
        <v>15</v>
      </c>
      <c r="E1552" t="s">
        <v>5832</v>
      </c>
      <c r="F1552" t="s">
        <v>1248</v>
      </c>
      <c r="G1552" t="s">
        <v>5928</v>
      </c>
      <c r="H1552" s="107">
        <v>1</v>
      </c>
      <c r="I1552" s="231">
        <v>45881.717557870368</v>
      </c>
      <c r="J1552" s="107">
        <v>9</v>
      </c>
      <c r="K1552" s="120">
        <v>300000</v>
      </c>
      <c r="L1552" s="107">
        <f>J1552*2+2</f>
        <v>20</v>
      </c>
      <c r="M1552" s="36">
        <f>K1552*(L1552/100)</f>
        <v>60000</v>
      </c>
    </row>
    <row r="1553" spans="1:13" x14ac:dyDescent="0.35">
      <c r="A1553" s="107">
        <v>1</v>
      </c>
      <c r="B1553" s="243" t="s">
        <v>5009</v>
      </c>
      <c r="C1553" s="244" t="s">
        <v>32</v>
      </c>
      <c r="D1553" s="244" t="s">
        <v>15</v>
      </c>
      <c r="E1553" s="154" t="s">
        <v>1244</v>
      </c>
      <c r="F1553" s="154" t="s">
        <v>1245</v>
      </c>
      <c r="G1553" s="154" t="s">
        <v>5010</v>
      </c>
      <c r="H1553" s="243">
        <v>1</v>
      </c>
      <c r="I1553" s="229">
        <v>45756.622013888889</v>
      </c>
      <c r="J1553" s="107">
        <v>5</v>
      </c>
      <c r="K1553" s="159">
        <v>40000</v>
      </c>
      <c r="L1553" s="107">
        <f>J1553+1</f>
        <v>6</v>
      </c>
      <c r="M1553" s="36">
        <f>K1553*(L1553/100)</f>
        <v>2400</v>
      </c>
    </row>
    <row r="1554" spans="1:13" x14ac:dyDescent="0.35">
      <c r="A1554" s="107">
        <v>1</v>
      </c>
      <c r="B1554" s="107" t="s">
        <v>5357</v>
      </c>
      <c r="C1554" t="s">
        <v>32</v>
      </c>
      <c r="D1554" t="s">
        <v>15</v>
      </c>
      <c r="E1554" t="s">
        <v>1244</v>
      </c>
      <c r="F1554" t="s">
        <v>1245</v>
      </c>
      <c r="G1554" t="s">
        <v>5358</v>
      </c>
      <c r="H1554" s="107">
        <v>2</v>
      </c>
      <c r="I1554" s="231">
        <v>45835.839733796296</v>
      </c>
      <c r="J1554" s="107">
        <v>6</v>
      </c>
      <c r="K1554" s="120">
        <v>50000</v>
      </c>
      <c r="L1554" s="107">
        <f>J1554+1</f>
        <v>7</v>
      </c>
      <c r="M1554" s="36">
        <f>K1554*(L1554/100)</f>
        <v>3500.0000000000005</v>
      </c>
    </row>
    <row r="1555" spans="1:13" x14ac:dyDescent="0.35">
      <c r="A1555" s="107">
        <v>1</v>
      </c>
      <c r="B1555" s="107">
        <v>880000135</v>
      </c>
      <c r="C1555" s="98" t="s">
        <v>32</v>
      </c>
      <c r="D1555" s="98" t="s">
        <v>52</v>
      </c>
      <c r="E1555" t="s">
        <v>53</v>
      </c>
      <c r="G1555" t="s">
        <v>503</v>
      </c>
      <c r="H1555" s="129">
        <v>1</v>
      </c>
      <c r="I1555" s="229">
        <v>44965.500810185185</v>
      </c>
      <c r="J1555" s="107">
        <v>4</v>
      </c>
      <c r="K1555" s="159">
        <v>63000</v>
      </c>
      <c r="L1555" s="107">
        <f>J1555+1</f>
        <v>5</v>
      </c>
      <c r="M1555" s="36">
        <f>K1555*(L1555/100)</f>
        <v>3150</v>
      </c>
    </row>
    <row r="1556" spans="1:13" x14ac:dyDescent="0.35">
      <c r="A1556" s="107">
        <v>1</v>
      </c>
      <c r="B1556" s="237">
        <v>880000540</v>
      </c>
      <c r="C1556" s="141" t="s">
        <v>32</v>
      </c>
      <c r="D1556" s="141" t="s">
        <v>15</v>
      </c>
      <c r="E1556" s="139" t="s">
        <v>1244</v>
      </c>
      <c r="F1556" s="139" t="s">
        <v>1245</v>
      </c>
      <c r="G1556" s="139" t="s">
        <v>1305</v>
      </c>
      <c r="H1556" s="237">
        <v>4</v>
      </c>
      <c r="I1556" s="229">
        <v>45223</v>
      </c>
      <c r="J1556" s="107">
        <v>8</v>
      </c>
      <c r="K1556" s="238">
        <v>178500</v>
      </c>
      <c r="L1556" s="107">
        <f>J1556+1</f>
        <v>9</v>
      </c>
      <c r="M1556" s="36">
        <f>K1556*(L1556/100)</f>
        <v>16065</v>
      </c>
    </row>
    <row r="1557" spans="1:13" x14ac:dyDescent="0.35">
      <c r="A1557" s="107">
        <v>1</v>
      </c>
      <c r="B1557" s="107" t="s">
        <v>2039</v>
      </c>
      <c r="C1557" s="98" t="s">
        <v>32</v>
      </c>
      <c r="D1557" s="98" t="s">
        <v>116</v>
      </c>
      <c r="E1557" t="s">
        <v>1250</v>
      </c>
      <c r="F1557" t="s">
        <v>1245</v>
      </c>
      <c r="G1557" t="s">
        <v>1305</v>
      </c>
      <c r="H1557" s="107">
        <v>5</v>
      </c>
      <c r="I1557" s="229">
        <v>45374</v>
      </c>
      <c r="J1557" s="107">
        <v>6</v>
      </c>
      <c r="K1557" s="159">
        <v>178500</v>
      </c>
      <c r="L1557" s="107">
        <f>J1557+1</f>
        <v>7</v>
      </c>
      <c r="M1557" s="36">
        <f>K1557*(L1557/100)</f>
        <v>12495.000000000002</v>
      </c>
    </row>
    <row r="1558" spans="1:13" x14ac:dyDescent="0.35">
      <c r="A1558" s="107">
        <v>1</v>
      </c>
      <c r="B1558" s="107">
        <v>890000111</v>
      </c>
      <c r="C1558" s="98" t="s">
        <v>32</v>
      </c>
      <c r="D1558" s="98" t="s">
        <v>116</v>
      </c>
      <c r="E1558" t="s">
        <v>53</v>
      </c>
      <c r="G1558" t="s">
        <v>11784</v>
      </c>
      <c r="H1558" s="132">
        <v>1</v>
      </c>
      <c r="I1558" s="229">
        <v>45008.539282407408</v>
      </c>
      <c r="J1558" s="107">
        <v>4</v>
      </c>
      <c r="K1558" s="159">
        <v>105000</v>
      </c>
      <c r="L1558" s="107">
        <f>J1558+1</f>
        <v>5</v>
      </c>
      <c r="M1558" s="36">
        <f>K1558*(L1558/100)</f>
        <v>5250</v>
      </c>
    </row>
    <row r="1559" spans="1:13" x14ac:dyDescent="0.35">
      <c r="A1559" s="107">
        <v>1</v>
      </c>
      <c r="B1559" s="234">
        <v>880000474</v>
      </c>
      <c r="C1559" s="235" t="s">
        <v>32</v>
      </c>
      <c r="D1559" s="235" t="s">
        <v>15</v>
      </c>
      <c r="E1559" s="133" t="s">
        <v>16</v>
      </c>
      <c r="G1559" s="133" t="s">
        <v>11783</v>
      </c>
      <c r="H1559" s="234">
        <v>3</v>
      </c>
      <c r="I1559" s="229">
        <v>45155.633842592601</v>
      </c>
      <c r="J1559" s="107">
        <v>5</v>
      </c>
      <c r="K1559" s="236">
        <v>157500</v>
      </c>
      <c r="L1559" s="107">
        <f>J1559+1</f>
        <v>6</v>
      </c>
      <c r="M1559" s="36">
        <f>K1559*(L1559/100)</f>
        <v>9450</v>
      </c>
    </row>
    <row r="1560" spans="1:13" x14ac:dyDescent="0.35">
      <c r="A1560" s="107">
        <v>1</v>
      </c>
      <c r="B1560" s="107">
        <v>880000334</v>
      </c>
      <c r="C1560" s="98" t="s">
        <v>32</v>
      </c>
      <c r="D1560" s="98" t="s">
        <v>15</v>
      </c>
      <c r="E1560" t="s">
        <v>16</v>
      </c>
      <c r="G1560" t="s">
        <v>11782</v>
      </c>
      <c r="H1560" s="107">
        <v>2</v>
      </c>
      <c r="I1560" s="229">
        <v>45087.485983796294</v>
      </c>
      <c r="J1560" s="107">
        <v>5</v>
      </c>
      <c r="K1560" s="159">
        <v>157500</v>
      </c>
      <c r="L1560" s="107">
        <f>J1560+1</f>
        <v>6</v>
      </c>
      <c r="M1560" s="36">
        <f>K1560*(L1560/100)</f>
        <v>9450</v>
      </c>
    </row>
    <row r="1561" spans="1:13" x14ac:dyDescent="0.35">
      <c r="A1561" s="107">
        <v>1</v>
      </c>
      <c r="B1561" s="107" t="s">
        <v>1845</v>
      </c>
      <c r="C1561" s="98" t="s">
        <v>32</v>
      </c>
      <c r="D1561" s="98" t="s">
        <v>15</v>
      </c>
      <c r="E1561" t="s">
        <v>1244</v>
      </c>
      <c r="F1561" t="s">
        <v>1245</v>
      </c>
      <c r="G1561" t="s">
        <v>1846</v>
      </c>
      <c r="H1561" s="107">
        <v>1</v>
      </c>
      <c r="I1561" s="229">
        <v>45336.526342592595</v>
      </c>
      <c r="J1561" s="107">
        <v>10</v>
      </c>
      <c r="K1561" s="159">
        <v>157500</v>
      </c>
      <c r="L1561" s="107">
        <f>J1561+1</f>
        <v>11</v>
      </c>
      <c r="M1561" s="36">
        <f>K1561*(L1561/100)</f>
        <v>17325</v>
      </c>
    </row>
    <row r="1562" spans="1:13" x14ac:dyDescent="0.35">
      <c r="A1562" s="107">
        <v>1</v>
      </c>
      <c r="B1562" s="243" t="s">
        <v>3923</v>
      </c>
      <c r="C1562" s="244" t="s">
        <v>32</v>
      </c>
      <c r="D1562" s="244" t="s">
        <v>15</v>
      </c>
      <c r="E1562" s="154" t="s">
        <v>1244</v>
      </c>
      <c r="F1562" s="154" t="s">
        <v>1245</v>
      </c>
      <c r="G1562" s="154" t="s">
        <v>3924</v>
      </c>
      <c r="H1562" s="243">
        <v>2</v>
      </c>
      <c r="I1562" s="229">
        <v>45635.66101851852</v>
      </c>
      <c r="J1562" s="107">
        <v>4</v>
      </c>
      <c r="K1562" s="159">
        <v>157500</v>
      </c>
      <c r="L1562" s="107">
        <f>J1562+1</f>
        <v>5</v>
      </c>
      <c r="M1562" s="36">
        <f>K1562*(L1562/100)</f>
        <v>7875</v>
      </c>
    </row>
    <row r="1563" spans="1:13" x14ac:dyDescent="0.35">
      <c r="A1563" s="107">
        <v>1</v>
      </c>
      <c r="B1563" s="107">
        <v>890000839</v>
      </c>
      <c r="C1563" s="98" t="s">
        <v>32</v>
      </c>
      <c r="D1563" s="98" t="s">
        <v>15</v>
      </c>
      <c r="E1563" t="s">
        <v>1244</v>
      </c>
      <c r="F1563" t="s">
        <v>1245</v>
      </c>
      <c r="G1563" t="s">
        <v>2711</v>
      </c>
      <c r="H1563" s="107">
        <v>2</v>
      </c>
      <c r="I1563" s="229">
        <v>45500.620173611111</v>
      </c>
      <c r="J1563" s="107">
        <v>6</v>
      </c>
      <c r="K1563" s="159">
        <v>52500</v>
      </c>
      <c r="L1563" s="107">
        <f>J1563+1</f>
        <v>7</v>
      </c>
      <c r="M1563" s="36">
        <f>K1563*(L1563/100)</f>
        <v>3675.0000000000005</v>
      </c>
    </row>
    <row r="1564" spans="1:13" x14ac:dyDescent="0.35">
      <c r="A1564" s="107">
        <v>1</v>
      </c>
      <c r="B1564" s="107" t="s">
        <v>5834</v>
      </c>
      <c r="C1564" t="s">
        <v>32</v>
      </c>
      <c r="D1564" t="s">
        <v>188</v>
      </c>
      <c r="E1564" t="s">
        <v>5832</v>
      </c>
      <c r="F1564" t="s">
        <v>1245</v>
      </c>
      <c r="G1564" t="s">
        <v>5835</v>
      </c>
      <c r="H1564" s="107">
        <v>1</v>
      </c>
      <c r="I1564" s="231">
        <v>45873.779363425929</v>
      </c>
      <c r="J1564" s="107">
        <v>4</v>
      </c>
      <c r="K1564" s="120">
        <v>70000</v>
      </c>
      <c r="L1564" s="107">
        <f>J1564*2+2</f>
        <v>10</v>
      </c>
      <c r="M1564" s="36">
        <f>K1564*(L1564/100)</f>
        <v>7000</v>
      </c>
    </row>
    <row r="1565" spans="1:13" x14ac:dyDescent="0.35">
      <c r="A1565" s="107">
        <v>1</v>
      </c>
      <c r="B1565" s="107">
        <v>890000610</v>
      </c>
      <c r="C1565" s="98" t="s">
        <v>32</v>
      </c>
      <c r="D1565" s="98" t="s">
        <v>15</v>
      </c>
      <c r="E1565" t="s">
        <v>1244</v>
      </c>
      <c r="F1565" t="s">
        <v>1248</v>
      </c>
      <c r="G1565" t="s">
        <v>2121</v>
      </c>
      <c r="H1565" s="107">
        <v>1</v>
      </c>
      <c r="I1565" s="229">
        <v>45387.861145833333</v>
      </c>
      <c r="J1565" s="107">
        <v>8</v>
      </c>
      <c r="K1565" s="159">
        <v>105000</v>
      </c>
      <c r="L1565" s="107">
        <f>J1565+1</f>
        <v>9</v>
      </c>
      <c r="M1565" s="36">
        <f>K1565*(L1565/100)</f>
        <v>9450</v>
      </c>
    </row>
    <row r="1566" spans="1:13" x14ac:dyDescent="0.35">
      <c r="A1566" s="107">
        <v>1</v>
      </c>
      <c r="B1566" s="243" t="s">
        <v>4409</v>
      </c>
      <c r="C1566" s="244" t="s">
        <v>32</v>
      </c>
      <c r="D1566" s="244" t="s">
        <v>169</v>
      </c>
      <c r="E1566" s="154" t="s">
        <v>1250</v>
      </c>
      <c r="F1566" s="154" t="s">
        <v>1245</v>
      </c>
      <c r="G1566" s="154" t="s">
        <v>4410</v>
      </c>
      <c r="H1566" s="243">
        <v>8</v>
      </c>
      <c r="I1566" s="229">
        <v>45728.651990740742</v>
      </c>
      <c r="J1566" s="107">
        <v>12</v>
      </c>
      <c r="K1566" s="247">
        <v>160000</v>
      </c>
      <c r="L1566" s="107">
        <f>J1566+1</f>
        <v>13</v>
      </c>
      <c r="M1566" s="36">
        <f>K1566*(L1566/100)</f>
        <v>20800</v>
      </c>
    </row>
    <row r="1567" spans="1:13" x14ac:dyDescent="0.35">
      <c r="A1567" s="107">
        <v>1</v>
      </c>
      <c r="B1567" s="107">
        <v>890000622</v>
      </c>
      <c r="C1567" s="98" t="s">
        <v>32</v>
      </c>
      <c r="D1567" s="98" t="s">
        <v>15</v>
      </c>
      <c r="E1567" t="s">
        <v>1244</v>
      </c>
      <c r="F1567" t="s">
        <v>1248</v>
      </c>
      <c r="G1567" t="s">
        <v>2147</v>
      </c>
      <c r="H1567" s="107">
        <v>1</v>
      </c>
      <c r="I1567" s="229">
        <v>45394.73810185185</v>
      </c>
      <c r="J1567" s="107">
        <v>6</v>
      </c>
      <c r="K1567" s="159">
        <v>105000</v>
      </c>
      <c r="L1567" s="107">
        <f>J1567+1</f>
        <v>7</v>
      </c>
      <c r="M1567" s="36">
        <f>K1567*(L1567/100)</f>
        <v>7350.0000000000009</v>
      </c>
    </row>
    <row r="1568" spans="1:13" x14ac:dyDescent="0.35">
      <c r="A1568" s="107">
        <v>1</v>
      </c>
      <c r="B1568" s="243" t="s">
        <v>3277</v>
      </c>
      <c r="C1568" s="244" t="s">
        <v>32</v>
      </c>
      <c r="D1568" s="244" t="s">
        <v>15</v>
      </c>
      <c r="E1568" s="154" t="s">
        <v>1244</v>
      </c>
      <c r="F1568" s="154" t="s">
        <v>1248</v>
      </c>
      <c r="G1568" s="154" t="s">
        <v>3278</v>
      </c>
      <c r="H1568" s="243">
        <v>4</v>
      </c>
      <c r="I1568" s="229">
        <v>45584</v>
      </c>
      <c r="J1568" s="107">
        <v>10</v>
      </c>
      <c r="K1568" s="159">
        <v>136500</v>
      </c>
      <c r="L1568" s="107">
        <f>J1568+1</f>
        <v>11</v>
      </c>
      <c r="M1568" s="36">
        <f>K1568*(L1568/100)</f>
        <v>15015</v>
      </c>
    </row>
    <row r="1569" spans="1:13" x14ac:dyDescent="0.35">
      <c r="A1569" s="107">
        <v>1</v>
      </c>
      <c r="B1569" s="107">
        <v>890000110</v>
      </c>
      <c r="C1569" s="98" t="s">
        <v>32</v>
      </c>
      <c r="D1569" s="98" t="s">
        <v>15</v>
      </c>
      <c r="E1569" t="s">
        <v>16</v>
      </c>
      <c r="G1569" s="154" t="s">
        <v>3278</v>
      </c>
      <c r="H1569" s="132">
        <v>1</v>
      </c>
      <c r="I1569" s="229">
        <v>45007.547500000001</v>
      </c>
      <c r="J1569" s="107">
        <v>8</v>
      </c>
      <c r="K1569" s="159">
        <v>105000</v>
      </c>
      <c r="L1569" s="107">
        <f>J1569+1</f>
        <v>9</v>
      </c>
      <c r="M1569" s="36">
        <f>K1569*(L1569/100)</f>
        <v>9450</v>
      </c>
    </row>
    <row r="1570" spans="1:13" x14ac:dyDescent="0.35">
      <c r="A1570" s="107">
        <v>1</v>
      </c>
      <c r="B1570" s="237">
        <v>890000363</v>
      </c>
      <c r="C1570" s="141" t="s">
        <v>32</v>
      </c>
      <c r="D1570" s="141" t="s">
        <v>188</v>
      </c>
      <c r="E1570" s="139" t="s">
        <v>1244</v>
      </c>
      <c r="F1570" s="139" t="s">
        <v>1248</v>
      </c>
      <c r="G1570" s="154" t="s">
        <v>3278</v>
      </c>
      <c r="H1570" s="237">
        <v>2</v>
      </c>
      <c r="I1570" s="229">
        <v>45226.449178240699</v>
      </c>
      <c r="J1570" s="107">
        <v>9</v>
      </c>
      <c r="K1570" s="238">
        <v>105000</v>
      </c>
      <c r="L1570" s="107">
        <f>J1570+1</f>
        <v>10</v>
      </c>
      <c r="M1570" s="36">
        <f>K1570*(L1570/100)</f>
        <v>10500</v>
      </c>
    </row>
    <row r="1571" spans="1:13" x14ac:dyDescent="0.35">
      <c r="A1571" s="107">
        <v>1</v>
      </c>
      <c r="B1571" s="107" t="s">
        <v>5251</v>
      </c>
      <c r="C1571" s="98" t="s">
        <v>32</v>
      </c>
      <c r="D1571" s="98" t="s">
        <v>52</v>
      </c>
      <c r="E1571" t="s">
        <v>1250</v>
      </c>
      <c r="F1571" t="s">
        <v>1248</v>
      </c>
      <c r="G1571" s="154" t="s">
        <v>3278</v>
      </c>
      <c r="H1571" s="107">
        <v>5</v>
      </c>
      <c r="I1571" s="229">
        <v>45804.624363425923</v>
      </c>
      <c r="J1571" s="107">
        <v>10</v>
      </c>
      <c r="K1571" s="159">
        <v>150000</v>
      </c>
      <c r="L1571" s="107">
        <f>J1571+1</f>
        <v>11</v>
      </c>
      <c r="M1571" s="36">
        <f>K1571*(L1571/100)</f>
        <v>16500</v>
      </c>
    </row>
    <row r="1572" spans="1:13" x14ac:dyDescent="0.35">
      <c r="A1572" s="107">
        <v>1</v>
      </c>
      <c r="B1572" s="107">
        <v>890000639</v>
      </c>
      <c r="C1572" s="98" t="s">
        <v>32</v>
      </c>
      <c r="D1572" s="98" t="s">
        <v>15</v>
      </c>
      <c r="E1572" t="s">
        <v>1244</v>
      </c>
      <c r="F1572" t="s">
        <v>1248</v>
      </c>
      <c r="G1572" s="154" t="s">
        <v>3278</v>
      </c>
      <c r="H1572" s="107">
        <v>3</v>
      </c>
      <c r="I1572" s="229">
        <v>45406.578298611108</v>
      </c>
      <c r="J1572" s="107">
        <v>9</v>
      </c>
      <c r="K1572" s="159">
        <v>105000</v>
      </c>
      <c r="L1572" s="107">
        <f>J1572+1</f>
        <v>10</v>
      </c>
      <c r="M1572" s="36">
        <f>K1572*(L1572/100)</f>
        <v>10500</v>
      </c>
    </row>
    <row r="1573" spans="1:13" x14ac:dyDescent="0.35">
      <c r="A1573" s="107">
        <v>1</v>
      </c>
      <c r="B1573" s="243" t="s">
        <v>2937</v>
      </c>
      <c r="C1573" s="244" t="s">
        <v>32</v>
      </c>
      <c r="D1573" s="244" t="s">
        <v>15</v>
      </c>
      <c r="E1573" s="154" t="s">
        <v>1244</v>
      </c>
      <c r="F1573" s="154" t="s">
        <v>1248</v>
      </c>
      <c r="G1573" s="154" t="s">
        <v>2938</v>
      </c>
      <c r="H1573" s="243">
        <v>1</v>
      </c>
      <c r="I1573" s="229">
        <v>45523.723402777781</v>
      </c>
      <c r="J1573" s="107">
        <v>7</v>
      </c>
      <c r="K1573" s="162">
        <v>210000</v>
      </c>
      <c r="L1573" s="107">
        <f>J1573+1</f>
        <v>8</v>
      </c>
      <c r="M1573" s="36">
        <f>K1573*(L1573/100)</f>
        <v>16800</v>
      </c>
    </row>
    <row r="1574" spans="1:13" x14ac:dyDescent="0.35">
      <c r="A1574" s="107">
        <v>1</v>
      </c>
      <c r="B1574" s="107">
        <v>890000146</v>
      </c>
      <c r="C1574" s="98" t="s">
        <v>32</v>
      </c>
      <c r="D1574" s="98" t="s">
        <v>15</v>
      </c>
      <c r="E1574" t="s">
        <v>16</v>
      </c>
      <c r="G1574" t="s">
        <v>1071</v>
      </c>
      <c r="H1574" s="107">
        <v>1</v>
      </c>
      <c r="I1574" s="229">
        <v>45035.578009259261</v>
      </c>
      <c r="J1574" s="107">
        <v>4</v>
      </c>
      <c r="K1574" s="159">
        <v>157500</v>
      </c>
      <c r="L1574" s="107">
        <f>J1574+1</f>
        <v>5</v>
      </c>
      <c r="M1574" s="36">
        <f>K1574*(L1574/100)</f>
        <v>7875</v>
      </c>
    </row>
    <row r="1575" spans="1:13" x14ac:dyDescent="0.35">
      <c r="A1575" s="107">
        <v>1</v>
      </c>
      <c r="B1575" s="107">
        <v>890000855</v>
      </c>
      <c r="C1575" s="98" t="s">
        <v>32</v>
      </c>
      <c r="D1575" s="98" t="s">
        <v>15</v>
      </c>
      <c r="E1575" t="s">
        <v>1244</v>
      </c>
      <c r="F1575" t="s">
        <v>1245</v>
      </c>
      <c r="G1575" t="s">
        <v>1071</v>
      </c>
      <c r="H1575" s="107">
        <v>5</v>
      </c>
      <c r="I1575" s="229">
        <v>45504.682037037041</v>
      </c>
      <c r="J1575" s="107">
        <v>9</v>
      </c>
      <c r="K1575" s="159">
        <v>210000</v>
      </c>
      <c r="L1575" s="107">
        <f>J1575+1</f>
        <v>10</v>
      </c>
      <c r="M1575" s="36">
        <f>K1575*(L1575/100)</f>
        <v>21000</v>
      </c>
    </row>
    <row r="1576" spans="1:13" x14ac:dyDescent="0.35">
      <c r="A1576" s="107">
        <v>1</v>
      </c>
      <c r="B1576" s="243" t="s">
        <v>5034</v>
      </c>
      <c r="C1576" s="244" t="s">
        <v>32</v>
      </c>
      <c r="D1576" s="244" t="s">
        <v>15</v>
      </c>
      <c r="E1576" s="154" t="s">
        <v>1244</v>
      </c>
      <c r="F1576" s="154" t="s">
        <v>1245</v>
      </c>
      <c r="G1576" t="s">
        <v>1071</v>
      </c>
      <c r="H1576" s="243">
        <v>7</v>
      </c>
      <c r="I1576" s="229">
        <v>45751.567604166667</v>
      </c>
      <c r="J1576" s="107">
        <v>10</v>
      </c>
      <c r="K1576" s="159">
        <v>240000</v>
      </c>
      <c r="L1576" s="107">
        <f>J1576+1</f>
        <v>11</v>
      </c>
      <c r="M1576" s="36">
        <f>K1576*(L1576/100)</f>
        <v>26400</v>
      </c>
    </row>
    <row r="1577" spans="1:13" x14ac:dyDescent="0.35">
      <c r="A1577" s="107">
        <v>1</v>
      </c>
      <c r="B1577" s="107">
        <v>880000424</v>
      </c>
      <c r="C1577" s="98" t="s">
        <v>32</v>
      </c>
      <c r="D1577" s="98" t="s">
        <v>15</v>
      </c>
      <c r="E1577" t="s">
        <v>16</v>
      </c>
      <c r="G1577" t="s">
        <v>1071</v>
      </c>
      <c r="H1577" s="107">
        <v>2</v>
      </c>
      <c r="I1577" s="229">
        <v>45135.603414351855</v>
      </c>
      <c r="J1577" s="107">
        <v>5</v>
      </c>
      <c r="K1577" s="159">
        <v>210000</v>
      </c>
      <c r="L1577" s="107">
        <f>J1577+1</f>
        <v>6</v>
      </c>
      <c r="M1577" s="36">
        <f>K1577*(L1577/100)</f>
        <v>12600</v>
      </c>
    </row>
    <row r="1578" spans="1:13" x14ac:dyDescent="0.35">
      <c r="A1578" s="107">
        <v>1</v>
      </c>
      <c r="B1578" s="237" t="s">
        <v>1328</v>
      </c>
      <c r="C1578" s="141" t="s">
        <v>32</v>
      </c>
      <c r="D1578" s="141" t="s">
        <v>15</v>
      </c>
      <c r="E1578" s="139" t="s">
        <v>1244</v>
      </c>
      <c r="F1578" s="144" t="s">
        <v>1245</v>
      </c>
      <c r="G1578" t="s">
        <v>1071</v>
      </c>
      <c r="H1578" s="237">
        <v>3</v>
      </c>
      <c r="I1578" s="229">
        <v>45232.644918981503</v>
      </c>
      <c r="J1578" s="107">
        <v>9</v>
      </c>
      <c r="K1578" s="238">
        <v>210000</v>
      </c>
      <c r="L1578" s="107">
        <f>J1578+1</f>
        <v>10</v>
      </c>
      <c r="M1578" s="36">
        <f>K1578*(L1578/100)</f>
        <v>21000</v>
      </c>
    </row>
    <row r="1579" spans="1:13" x14ac:dyDescent="0.35">
      <c r="A1579" s="107">
        <v>1</v>
      </c>
      <c r="B1579" s="243" t="s">
        <v>3925</v>
      </c>
      <c r="C1579" s="244" t="s">
        <v>32</v>
      </c>
      <c r="D1579" s="244" t="s">
        <v>15</v>
      </c>
      <c r="E1579" s="154" t="s">
        <v>1244</v>
      </c>
      <c r="F1579" s="154" t="s">
        <v>1245</v>
      </c>
      <c r="G1579" t="s">
        <v>1071</v>
      </c>
      <c r="H1579" s="243">
        <v>6</v>
      </c>
      <c r="I1579" s="229">
        <v>45635.663136574076</v>
      </c>
      <c r="J1579" s="107">
        <v>10</v>
      </c>
      <c r="K1579" s="159">
        <v>241500</v>
      </c>
      <c r="L1579" s="107">
        <f>J1579+1</f>
        <v>11</v>
      </c>
      <c r="M1579" s="36">
        <f>K1579*(L1579/100)</f>
        <v>26565</v>
      </c>
    </row>
    <row r="1580" spans="1:13" x14ac:dyDescent="0.35">
      <c r="A1580" s="107">
        <v>1</v>
      </c>
      <c r="B1580" s="107" t="s">
        <v>2083</v>
      </c>
      <c r="C1580" s="98" t="s">
        <v>32</v>
      </c>
      <c r="D1580" s="98" t="s">
        <v>15</v>
      </c>
      <c r="E1580" t="s">
        <v>1244</v>
      </c>
      <c r="F1580" t="s">
        <v>1245</v>
      </c>
      <c r="G1580" t="s">
        <v>1071</v>
      </c>
      <c r="H1580" s="107">
        <v>4</v>
      </c>
      <c r="I1580" s="229">
        <v>45379.650717592594</v>
      </c>
      <c r="J1580" s="107">
        <v>9</v>
      </c>
      <c r="K1580" s="159">
        <v>210000</v>
      </c>
      <c r="L1580" s="107">
        <f>J1580+1</f>
        <v>10</v>
      </c>
      <c r="M1580" s="36">
        <f>K1580*(L1580/100)</f>
        <v>21000</v>
      </c>
    </row>
    <row r="1581" spans="1:13" x14ac:dyDescent="0.35">
      <c r="A1581" s="107">
        <v>1</v>
      </c>
      <c r="B1581" s="107">
        <v>880000307</v>
      </c>
      <c r="C1581" s="98" t="s">
        <v>32</v>
      </c>
      <c r="D1581" s="98" t="s">
        <v>188</v>
      </c>
      <c r="E1581" t="s">
        <v>16</v>
      </c>
      <c r="G1581" t="s">
        <v>915</v>
      </c>
      <c r="H1581" s="107">
        <v>3</v>
      </c>
      <c r="I1581" s="229">
        <v>45065.652349537035</v>
      </c>
      <c r="J1581" s="107">
        <v>5</v>
      </c>
      <c r="K1581" s="162">
        <v>57750</v>
      </c>
      <c r="L1581" s="107">
        <f>J1581+1</f>
        <v>6</v>
      </c>
      <c r="M1581" s="36">
        <f>K1581*(L1581/100)</f>
        <v>3465</v>
      </c>
    </row>
    <row r="1582" spans="1:13" x14ac:dyDescent="0.35">
      <c r="A1582" s="107">
        <v>1</v>
      </c>
      <c r="B1582" s="237" t="s">
        <v>1687</v>
      </c>
      <c r="C1582" s="141" t="s">
        <v>32</v>
      </c>
      <c r="D1582" s="141" t="s">
        <v>116</v>
      </c>
      <c r="E1582" s="139" t="s">
        <v>1250</v>
      </c>
      <c r="F1582" s="139" t="s">
        <v>1245</v>
      </c>
      <c r="G1582" s="139" t="s">
        <v>1688</v>
      </c>
      <c r="H1582" s="237">
        <v>4</v>
      </c>
      <c r="I1582" s="229">
        <v>45317.425671296303</v>
      </c>
      <c r="J1582" s="107">
        <v>5</v>
      </c>
      <c r="K1582" s="238">
        <v>57750</v>
      </c>
      <c r="L1582" s="107">
        <f>J1582+1</f>
        <v>6</v>
      </c>
      <c r="M1582" s="36">
        <f>K1582*(L1582/100)</f>
        <v>3465</v>
      </c>
    </row>
    <row r="1583" spans="1:13" x14ac:dyDescent="0.35">
      <c r="A1583" s="107">
        <v>1</v>
      </c>
      <c r="B1583" s="107">
        <v>880000115</v>
      </c>
      <c r="C1583" s="98" t="s">
        <v>32</v>
      </c>
      <c r="D1583" s="98" t="s">
        <v>188</v>
      </c>
      <c r="E1583" t="s">
        <v>16</v>
      </c>
      <c r="G1583" t="s">
        <v>81</v>
      </c>
      <c r="H1583" s="129">
        <v>2</v>
      </c>
      <c r="I1583" s="229">
        <v>44940.356006944443</v>
      </c>
      <c r="J1583" s="107">
        <v>5</v>
      </c>
      <c r="K1583" s="159">
        <v>57750</v>
      </c>
      <c r="L1583" s="107">
        <f>J1583+1</f>
        <v>6</v>
      </c>
      <c r="M1583" s="36">
        <f>K1583*(L1583/100)</f>
        <v>3465</v>
      </c>
    </row>
    <row r="1584" spans="1:13" x14ac:dyDescent="0.35">
      <c r="A1584" s="107">
        <v>1</v>
      </c>
      <c r="B1584" s="237">
        <v>890000347</v>
      </c>
      <c r="C1584" s="141" t="s">
        <v>32</v>
      </c>
      <c r="D1584" s="141" t="s">
        <v>15</v>
      </c>
      <c r="E1584" s="139" t="s">
        <v>1244</v>
      </c>
      <c r="F1584" s="139" t="s">
        <v>1245</v>
      </c>
      <c r="G1584" s="139" t="s">
        <v>1269</v>
      </c>
      <c r="H1584" s="237">
        <v>4</v>
      </c>
      <c r="I1584" s="229">
        <v>45216.468564814801</v>
      </c>
      <c r="J1584" s="107">
        <v>5</v>
      </c>
      <c r="K1584" s="238">
        <v>57750</v>
      </c>
      <c r="L1584" s="107">
        <f>J1584+1</f>
        <v>6</v>
      </c>
      <c r="M1584" s="36">
        <f>K1584*(L1584/100)</f>
        <v>3465</v>
      </c>
    </row>
    <row r="1585" spans="1:13" x14ac:dyDescent="0.35">
      <c r="A1585" s="107">
        <v>1</v>
      </c>
      <c r="B1585" s="107" t="s">
        <v>1744</v>
      </c>
      <c r="C1585" s="98" t="s">
        <v>32</v>
      </c>
      <c r="D1585" s="98" t="s">
        <v>15</v>
      </c>
      <c r="E1585" t="s">
        <v>1244</v>
      </c>
      <c r="F1585" t="s">
        <v>1245</v>
      </c>
      <c r="G1585" s="139" t="s">
        <v>4346</v>
      </c>
      <c r="H1585" s="107">
        <v>2</v>
      </c>
      <c r="I1585" s="229">
        <v>45329.573923611111</v>
      </c>
      <c r="J1585" s="107">
        <v>10</v>
      </c>
      <c r="K1585" s="159">
        <v>157500</v>
      </c>
      <c r="L1585" s="107">
        <f>J1585+1</f>
        <v>11</v>
      </c>
      <c r="M1585" s="36">
        <f>K1585*(L1585/100)</f>
        <v>17325</v>
      </c>
    </row>
    <row r="1586" spans="1:13" x14ac:dyDescent="0.35">
      <c r="A1586" s="107">
        <v>1</v>
      </c>
      <c r="B1586" s="107">
        <v>890000848</v>
      </c>
      <c r="C1586" s="98" t="s">
        <v>32</v>
      </c>
      <c r="D1586" s="98" t="s">
        <v>15</v>
      </c>
      <c r="E1586" t="s">
        <v>1244</v>
      </c>
      <c r="F1586" t="s">
        <v>1245</v>
      </c>
      <c r="G1586" s="139" t="s">
        <v>4346</v>
      </c>
      <c r="H1586" s="107">
        <v>3</v>
      </c>
      <c r="I1586" s="229">
        <v>45503.740902777776</v>
      </c>
      <c r="J1586" s="107">
        <v>10</v>
      </c>
      <c r="K1586" s="159">
        <v>236250</v>
      </c>
      <c r="L1586" s="107">
        <f>J1586+1</f>
        <v>11</v>
      </c>
      <c r="M1586" s="36">
        <f>K1586*(L1586/100)</f>
        <v>25987.5</v>
      </c>
    </row>
    <row r="1587" spans="1:13" x14ac:dyDescent="0.35">
      <c r="A1587" s="107">
        <v>1</v>
      </c>
      <c r="B1587" s="237">
        <v>890000362</v>
      </c>
      <c r="C1587" s="141" t="s">
        <v>32</v>
      </c>
      <c r="D1587" s="141" t="s">
        <v>15</v>
      </c>
      <c r="E1587" s="139" t="s">
        <v>1244</v>
      </c>
      <c r="F1587" s="139" t="s">
        <v>1245</v>
      </c>
      <c r="G1587" s="139" t="s">
        <v>4346</v>
      </c>
      <c r="H1587" s="237">
        <v>1</v>
      </c>
      <c r="I1587" s="229">
        <v>45226</v>
      </c>
      <c r="J1587" s="107">
        <v>6</v>
      </c>
      <c r="K1587" s="238">
        <v>105000</v>
      </c>
      <c r="L1587" s="107">
        <f>J1587+1</f>
        <v>7</v>
      </c>
      <c r="M1587" s="36">
        <f>K1587*(L1587/100)</f>
        <v>7350.0000000000009</v>
      </c>
    </row>
    <row r="1588" spans="1:13" x14ac:dyDescent="0.35">
      <c r="A1588" s="107">
        <v>1</v>
      </c>
      <c r="B1588" s="243" t="s">
        <v>4345</v>
      </c>
      <c r="C1588" s="244" t="s">
        <v>32</v>
      </c>
      <c r="D1588" s="244" t="s">
        <v>15</v>
      </c>
      <c r="E1588" s="154" t="s">
        <v>1244</v>
      </c>
      <c r="F1588" s="154" t="s">
        <v>1245</v>
      </c>
      <c r="G1588" s="139" t="s">
        <v>4346</v>
      </c>
      <c r="H1588" s="243">
        <v>4</v>
      </c>
      <c r="I1588" s="229">
        <v>45714.854560185187</v>
      </c>
      <c r="J1588" s="107">
        <v>10</v>
      </c>
      <c r="K1588" s="159">
        <v>210000</v>
      </c>
      <c r="L1588" s="107">
        <f>J1588+1</f>
        <v>11</v>
      </c>
      <c r="M1588" s="36">
        <f>K1588*(L1588/100)</f>
        <v>23100</v>
      </c>
    </row>
    <row r="1589" spans="1:13" x14ac:dyDescent="0.35">
      <c r="A1589" s="107">
        <v>1</v>
      </c>
      <c r="B1589" s="107" t="s">
        <v>5158</v>
      </c>
      <c r="C1589" s="98" t="s">
        <v>32</v>
      </c>
      <c r="D1589" s="98" t="s">
        <v>15</v>
      </c>
      <c r="E1589" t="s">
        <v>1244</v>
      </c>
      <c r="F1589" t="s">
        <v>1245</v>
      </c>
      <c r="G1589" t="s">
        <v>5159</v>
      </c>
      <c r="H1589" s="107">
        <v>2</v>
      </c>
      <c r="I1589" s="229">
        <v>45793.773506944446</v>
      </c>
      <c r="J1589" s="107">
        <v>5</v>
      </c>
      <c r="K1589" s="159">
        <v>40000</v>
      </c>
      <c r="L1589" s="107">
        <f>J1589+1</f>
        <v>6</v>
      </c>
      <c r="M1589" s="36">
        <f>K1589*(L1589/100)</f>
        <v>2400</v>
      </c>
    </row>
    <row r="1590" spans="1:13" x14ac:dyDescent="0.35">
      <c r="A1590" s="107">
        <v>1</v>
      </c>
      <c r="B1590" s="131" t="s">
        <v>6106</v>
      </c>
      <c r="C1590" s="131" t="s">
        <v>32</v>
      </c>
      <c r="D1590" s="131" t="s">
        <v>15</v>
      </c>
      <c r="E1590" s="131" t="s">
        <v>5832</v>
      </c>
      <c r="F1590" s="131" t="s">
        <v>1245</v>
      </c>
      <c r="G1590" s="131" t="s">
        <v>6107</v>
      </c>
      <c r="H1590" s="107">
        <v>3</v>
      </c>
      <c r="I1590" s="231">
        <v>45917.613113425927</v>
      </c>
      <c r="J1590" s="107">
        <v>6</v>
      </c>
      <c r="K1590" s="222">
        <v>60000</v>
      </c>
      <c r="L1590" s="107">
        <f>J1590*2+2</f>
        <v>14</v>
      </c>
      <c r="M1590" s="36">
        <f>K1590*(L1590/100)</f>
        <v>8400</v>
      </c>
    </row>
    <row r="1591" spans="1:13" x14ac:dyDescent="0.35">
      <c r="A1591" s="107">
        <v>1</v>
      </c>
      <c r="B1591" s="107" t="s">
        <v>4665</v>
      </c>
      <c r="C1591" s="98" t="s">
        <v>32</v>
      </c>
      <c r="D1591" s="98" t="s">
        <v>15</v>
      </c>
      <c r="E1591" t="s">
        <v>1244</v>
      </c>
      <c r="F1591" t="s">
        <v>1245</v>
      </c>
      <c r="G1591" t="s">
        <v>4666</v>
      </c>
      <c r="H1591" s="107">
        <v>1</v>
      </c>
      <c r="I1591" s="229">
        <v>45737.629282407404</v>
      </c>
      <c r="J1591" s="107">
        <v>4</v>
      </c>
      <c r="K1591" s="247">
        <v>30000</v>
      </c>
      <c r="L1591" s="107">
        <f>J1591+1</f>
        <v>5</v>
      </c>
      <c r="M1591" s="36">
        <f>K1591*(L1591/100)</f>
        <v>1500</v>
      </c>
    </row>
    <row r="1592" spans="1:13" x14ac:dyDescent="0.35">
      <c r="A1592" s="107">
        <v>1</v>
      </c>
      <c r="B1592" s="107" t="s">
        <v>2403</v>
      </c>
      <c r="C1592" s="98" t="s">
        <v>32</v>
      </c>
      <c r="D1592" s="98" t="s">
        <v>15</v>
      </c>
      <c r="E1592" t="s">
        <v>1244</v>
      </c>
      <c r="F1592" t="s">
        <v>1245</v>
      </c>
      <c r="G1592" t="s">
        <v>2404</v>
      </c>
      <c r="H1592" s="107">
        <v>1</v>
      </c>
      <c r="I1592" s="229">
        <v>45455.769224537034</v>
      </c>
      <c r="J1592" s="107">
        <v>10</v>
      </c>
      <c r="K1592" s="159">
        <v>136500</v>
      </c>
      <c r="L1592" s="107">
        <f>J1592+1</f>
        <v>11</v>
      </c>
      <c r="M1592" s="36">
        <f>K1592*(L1592/100)</f>
        <v>15015</v>
      </c>
    </row>
    <row r="1593" spans="1:13" x14ac:dyDescent="0.35">
      <c r="A1593" s="107">
        <v>1</v>
      </c>
      <c r="B1593" s="243" t="s">
        <v>3819</v>
      </c>
      <c r="C1593" s="244" t="s">
        <v>32</v>
      </c>
      <c r="D1593" s="244" t="s">
        <v>15</v>
      </c>
      <c r="E1593" s="154" t="s">
        <v>1244</v>
      </c>
      <c r="F1593" s="154" t="s">
        <v>1245</v>
      </c>
      <c r="G1593" s="154" t="s">
        <v>3820</v>
      </c>
      <c r="H1593" s="243">
        <v>2</v>
      </c>
      <c r="I1593" s="229">
        <v>45624.707430555558</v>
      </c>
      <c r="J1593" s="107">
        <v>11</v>
      </c>
      <c r="K1593" s="159">
        <v>147000</v>
      </c>
      <c r="L1593" s="107">
        <f>J1593+1</f>
        <v>12</v>
      </c>
      <c r="M1593" s="36">
        <f>K1593*(L1593/100)</f>
        <v>17640</v>
      </c>
    </row>
    <row r="1594" spans="1:13" x14ac:dyDescent="0.35">
      <c r="A1594" s="107">
        <v>1</v>
      </c>
      <c r="B1594" s="107" t="s">
        <v>5397</v>
      </c>
      <c r="C1594" t="s">
        <v>32</v>
      </c>
      <c r="D1594" t="s">
        <v>15</v>
      </c>
      <c r="E1594" t="s">
        <v>1244</v>
      </c>
      <c r="F1594" t="s">
        <v>1245</v>
      </c>
      <c r="G1594" t="s">
        <v>3820</v>
      </c>
      <c r="H1594" s="107">
        <v>3</v>
      </c>
      <c r="I1594" s="231">
        <v>45838.928553240738</v>
      </c>
      <c r="J1594" s="107">
        <v>11</v>
      </c>
      <c r="K1594" s="120">
        <v>140000</v>
      </c>
      <c r="L1594" s="107">
        <f>J1594+1</f>
        <v>12</v>
      </c>
      <c r="M1594" s="36">
        <f>K1594*(L1594/100)</f>
        <v>16800</v>
      </c>
    </row>
    <row r="1595" spans="1:13" x14ac:dyDescent="0.35">
      <c r="A1595" s="107">
        <v>1</v>
      </c>
      <c r="B1595" s="243" t="s">
        <v>3147</v>
      </c>
      <c r="C1595" s="244" t="s">
        <v>32</v>
      </c>
      <c r="D1595" s="244" t="s">
        <v>15</v>
      </c>
      <c r="E1595" s="154" t="s">
        <v>1244</v>
      </c>
      <c r="F1595" s="154" t="s">
        <v>1245</v>
      </c>
      <c r="G1595" s="154" t="s">
        <v>3148</v>
      </c>
      <c r="H1595" s="243">
        <v>4</v>
      </c>
      <c r="I1595" s="229">
        <v>45563</v>
      </c>
      <c r="J1595" s="107">
        <v>12</v>
      </c>
      <c r="K1595" s="159">
        <v>126000</v>
      </c>
      <c r="L1595" s="107">
        <f>J1595+1</f>
        <v>13</v>
      </c>
      <c r="M1595" s="36">
        <f>K1595*(L1595/100)</f>
        <v>16380</v>
      </c>
    </row>
    <row r="1596" spans="1:13" x14ac:dyDescent="0.35">
      <c r="A1596" s="107">
        <v>1</v>
      </c>
      <c r="B1596" s="237" t="s">
        <v>1235</v>
      </c>
      <c r="C1596" s="141" t="s">
        <v>32</v>
      </c>
      <c r="D1596" s="141" t="s">
        <v>15</v>
      </c>
      <c r="E1596" s="139" t="s">
        <v>16</v>
      </c>
      <c r="G1596" s="139" t="s">
        <v>1236</v>
      </c>
      <c r="H1596" s="237">
        <v>2</v>
      </c>
      <c r="I1596" s="229">
        <v>45185.498842592599</v>
      </c>
      <c r="J1596" s="107">
        <v>12</v>
      </c>
      <c r="K1596" s="238">
        <v>94500</v>
      </c>
      <c r="L1596" s="107">
        <f>J1596+1</f>
        <v>13</v>
      </c>
      <c r="M1596" s="36">
        <f>K1596*(L1596/100)</f>
        <v>12285</v>
      </c>
    </row>
    <row r="1597" spans="1:13" x14ac:dyDescent="0.35">
      <c r="A1597" s="107">
        <v>1</v>
      </c>
      <c r="B1597" s="107" t="s">
        <v>321</v>
      </c>
      <c r="C1597" s="98" t="s">
        <v>32</v>
      </c>
      <c r="D1597" s="98" t="s">
        <v>15</v>
      </c>
      <c r="E1597" t="s">
        <v>16</v>
      </c>
      <c r="G1597" t="s">
        <v>323</v>
      </c>
      <c r="H1597" s="107">
        <v>1</v>
      </c>
      <c r="I1597" s="229">
        <v>44911.52443287037</v>
      </c>
      <c r="J1597" s="107">
        <v>7</v>
      </c>
      <c r="K1597" s="159">
        <v>63000</v>
      </c>
      <c r="L1597" s="107">
        <f>J1597+1</f>
        <v>8</v>
      </c>
      <c r="M1597" s="36">
        <f>K1597*(L1597/100)</f>
        <v>5040</v>
      </c>
    </row>
    <row r="1598" spans="1:13" x14ac:dyDescent="0.35">
      <c r="A1598" s="107">
        <v>1</v>
      </c>
      <c r="B1598" s="107" t="s">
        <v>1932</v>
      </c>
      <c r="C1598" s="98" t="s">
        <v>32</v>
      </c>
      <c r="D1598" s="98" t="s">
        <v>15</v>
      </c>
      <c r="E1598" t="s">
        <v>1244</v>
      </c>
      <c r="F1598" t="s">
        <v>1245</v>
      </c>
      <c r="G1598" t="s">
        <v>1933</v>
      </c>
      <c r="H1598" s="107">
        <v>3</v>
      </c>
      <c r="I1598" s="229">
        <v>45359</v>
      </c>
      <c r="J1598" s="107">
        <v>12</v>
      </c>
      <c r="K1598" s="159">
        <v>105000</v>
      </c>
      <c r="L1598" s="107">
        <f>J1598+1</f>
        <v>13</v>
      </c>
      <c r="M1598" s="36">
        <f>K1598*(L1598/100)</f>
        <v>13650</v>
      </c>
    </row>
    <row r="1599" spans="1:13" x14ac:dyDescent="0.35">
      <c r="A1599" s="107">
        <v>1</v>
      </c>
      <c r="B1599" s="131" t="s">
        <v>6130</v>
      </c>
      <c r="C1599" s="131" t="s">
        <v>32</v>
      </c>
      <c r="D1599" s="131" t="s">
        <v>15</v>
      </c>
      <c r="E1599" s="131" t="s">
        <v>5832</v>
      </c>
      <c r="F1599" s="131" t="s">
        <v>1245</v>
      </c>
      <c r="G1599" s="131" t="s">
        <v>6131</v>
      </c>
      <c r="H1599" s="107">
        <v>5</v>
      </c>
      <c r="I1599" s="231">
        <v>45930.907071759262</v>
      </c>
      <c r="J1599" s="107">
        <v>13</v>
      </c>
      <c r="K1599" s="222">
        <v>130000</v>
      </c>
      <c r="L1599" s="107">
        <f>J1599*2+2</f>
        <v>28</v>
      </c>
      <c r="M1599" s="36">
        <f>K1599*(L1599/100)</f>
        <v>36400</v>
      </c>
    </row>
    <row r="1600" spans="1:13" x14ac:dyDescent="0.35">
      <c r="A1600" s="107">
        <v>1</v>
      </c>
      <c r="B1600" s="107" t="s">
        <v>1787</v>
      </c>
      <c r="C1600" s="98" t="s">
        <v>32</v>
      </c>
      <c r="D1600" s="98" t="s">
        <v>15</v>
      </c>
      <c r="E1600" t="s">
        <v>1244</v>
      </c>
      <c r="F1600" t="s">
        <v>1245</v>
      </c>
      <c r="G1600" t="s">
        <v>1788</v>
      </c>
      <c r="H1600" s="107">
        <v>4</v>
      </c>
      <c r="I1600" s="229">
        <v>45351.644641203704</v>
      </c>
      <c r="J1600" s="107">
        <v>8</v>
      </c>
      <c r="K1600" s="159">
        <v>157500</v>
      </c>
      <c r="L1600" s="107">
        <f>J1600+1</f>
        <v>9</v>
      </c>
      <c r="M1600" s="36">
        <f>K1600*(L1600/100)</f>
        <v>14175</v>
      </c>
    </row>
    <row r="1601" spans="1:13" x14ac:dyDescent="0.35">
      <c r="A1601" s="107">
        <v>1</v>
      </c>
      <c r="B1601" s="107">
        <v>890000145</v>
      </c>
      <c r="C1601" s="98" t="s">
        <v>32</v>
      </c>
      <c r="D1601" s="98" t="s">
        <v>15</v>
      </c>
      <c r="E1601" t="s">
        <v>16</v>
      </c>
      <c r="G1601" t="s">
        <v>829</v>
      </c>
      <c r="H1601" s="107">
        <v>1</v>
      </c>
      <c r="I1601" s="229">
        <v>45035.573773148149</v>
      </c>
      <c r="J1601" s="107">
        <v>6</v>
      </c>
      <c r="K1601" s="159">
        <v>105000</v>
      </c>
      <c r="L1601" s="107">
        <f>J1601+1</f>
        <v>7</v>
      </c>
      <c r="M1601" s="36">
        <f>K1601*(L1601/100)</f>
        <v>7350.0000000000009</v>
      </c>
    </row>
    <row r="1602" spans="1:13" x14ac:dyDescent="0.35">
      <c r="A1602" s="107">
        <v>1</v>
      </c>
      <c r="B1602" s="107">
        <v>890000251</v>
      </c>
      <c r="C1602" s="98" t="s">
        <v>32</v>
      </c>
      <c r="D1602" s="98" t="s">
        <v>15</v>
      </c>
      <c r="E1602" t="s">
        <v>16</v>
      </c>
      <c r="G1602" t="s">
        <v>829</v>
      </c>
      <c r="H1602" s="107">
        <v>2</v>
      </c>
      <c r="I1602" s="229">
        <v>45128.41269675926</v>
      </c>
      <c r="J1602" s="107">
        <v>6</v>
      </c>
      <c r="K1602" s="159">
        <v>136500</v>
      </c>
      <c r="L1602" s="107">
        <f>J1602+1</f>
        <v>7</v>
      </c>
      <c r="M1602" s="36">
        <f>K1602*(L1602/100)</f>
        <v>9555</v>
      </c>
    </row>
    <row r="1603" spans="1:13" x14ac:dyDescent="0.35">
      <c r="A1603" s="107">
        <v>1</v>
      </c>
      <c r="B1603" s="237" t="s">
        <v>1442</v>
      </c>
      <c r="C1603" s="141" t="s">
        <v>32</v>
      </c>
      <c r="D1603" s="141" t="s">
        <v>15</v>
      </c>
      <c r="E1603" s="139" t="s">
        <v>1244</v>
      </c>
      <c r="F1603" s="144" t="s">
        <v>1245</v>
      </c>
      <c r="G1603" s="139" t="s">
        <v>829</v>
      </c>
      <c r="H1603" s="237">
        <v>3</v>
      </c>
      <c r="I1603" s="229">
        <v>45247.643240740697</v>
      </c>
      <c r="J1603" s="107">
        <v>6</v>
      </c>
      <c r="K1603" s="238">
        <v>136500</v>
      </c>
      <c r="L1603" s="107">
        <f>J1603+1</f>
        <v>7</v>
      </c>
      <c r="M1603" s="36">
        <f>K1603*(L1603/100)</f>
        <v>9555</v>
      </c>
    </row>
    <row r="1604" spans="1:13" x14ac:dyDescent="0.35">
      <c r="A1604" s="107">
        <v>1</v>
      </c>
      <c r="B1604" s="243" t="s">
        <v>4364</v>
      </c>
      <c r="C1604" s="244" t="s">
        <v>32</v>
      </c>
      <c r="D1604" s="244" t="s">
        <v>15</v>
      </c>
      <c r="E1604" s="154" t="s">
        <v>1244</v>
      </c>
      <c r="F1604" s="154" t="s">
        <v>1245</v>
      </c>
      <c r="G1604" s="139" t="s">
        <v>4365</v>
      </c>
      <c r="H1604" s="243">
        <v>5</v>
      </c>
      <c r="I1604" s="229">
        <v>45716.553472222222</v>
      </c>
      <c r="J1604" s="107">
        <v>8</v>
      </c>
      <c r="K1604" s="159">
        <v>150000</v>
      </c>
      <c r="L1604" s="107">
        <f>J1604+1</f>
        <v>9</v>
      </c>
      <c r="M1604" s="36">
        <f>K1604*(L1604/100)</f>
        <v>13500</v>
      </c>
    </row>
    <row r="1605" spans="1:13" x14ac:dyDescent="0.35">
      <c r="A1605" s="107">
        <v>1</v>
      </c>
      <c r="B1605" s="243" t="s">
        <v>3871</v>
      </c>
      <c r="C1605" s="244" t="s">
        <v>32</v>
      </c>
      <c r="D1605" s="244" t="s">
        <v>15</v>
      </c>
      <c r="E1605" s="154" t="s">
        <v>1244</v>
      </c>
      <c r="F1605" s="154" t="s">
        <v>1248</v>
      </c>
      <c r="G1605" s="154" t="s">
        <v>3872</v>
      </c>
      <c r="H1605" s="243">
        <v>2</v>
      </c>
      <c r="I1605" s="229">
        <v>45626.507928240739</v>
      </c>
      <c r="J1605" s="107">
        <v>10</v>
      </c>
      <c r="K1605" s="159">
        <v>136500</v>
      </c>
      <c r="L1605" s="107">
        <f>J1605+1</f>
        <v>11</v>
      </c>
      <c r="M1605" s="36">
        <f>K1605*(L1605/100)</f>
        <v>15015</v>
      </c>
    </row>
    <row r="1606" spans="1:13" x14ac:dyDescent="0.35">
      <c r="A1606" s="107">
        <v>1</v>
      </c>
      <c r="B1606" s="107">
        <v>890000094</v>
      </c>
      <c r="C1606" s="98" t="s">
        <v>32</v>
      </c>
      <c r="D1606" s="98" t="s">
        <v>52</v>
      </c>
      <c r="E1606" t="s">
        <v>53</v>
      </c>
      <c r="G1606" t="s">
        <v>644</v>
      </c>
      <c r="H1606" s="132">
        <v>1</v>
      </c>
      <c r="I1606" s="229">
        <v>44995.54378472222</v>
      </c>
      <c r="J1606" s="107">
        <v>8</v>
      </c>
      <c r="K1606" s="159">
        <v>105000</v>
      </c>
      <c r="L1606" s="107">
        <f>J1606+1</f>
        <v>9</v>
      </c>
      <c r="M1606" s="36">
        <f>K1606*(L1606/100)</f>
        <v>9450</v>
      </c>
    </row>
    <row r="1607" spans="1:13" x14ac:dyDescent="0.35">
      <c r="A1607" s="107">
        <v>1</v>
      </c>
      <c r="B1607" s="107">
        <v>890000619</v>
      </c>
      <c r="C1607" s="98" t="s">
        <v>32</v>
      </c>
      <c r="D1607" s="98" t="s">
        <v>15</v>
      </c>
      <c r="E1607" t="s">
        <v>1244</v>
      </c>
      <c r="F1607" t="s">
        <v>1245</v>
      </c>
      <c r="G1607" t="s">
        <v>2137</v>
      </c>
      <c r="H1607" s="107">
        <v>1</v>
      </c>
      <c r="I1607" s="229">
        <v>45393</v>
      </c>
      <c r="J1607" s="107">
        <v>5</v>
      </c>
      <c r="K1607" s="159">
        <v>52500</v>
      </c>
      <c r="L1607" s="107">
        <f>J1607+1</f>
        <v>6</v>
      </c>
      <c r="M1607" s="36">
        <f>K1607*(L1607/100)</f>
        <v>3150</v>
      </c>
    </row>
    <row r="1608" spans="1:13" x14ac:dyDescent="0.35">
      <c r="A1608" s="107">
        <v>1</v>
      </c>
      <c r="B1608" s="107">
        <v>880001022</v>
      </c>
      <c r="C1608" s="98" t="s">
        <v>32</v>
      </c>
      <c r="D1608" s="98" t="s">
        <v>106</v>
      </c>
      <c r="E1608" t="s">
        <v>1244</v>
      </c>
      <c r="F1608" t="s">
        <v>1245</v>
      </c>
      <c r="G1608" t="s">
        <v>2634</v>
      </c>
      <c r="H1608" s="107">
        <v>6</v>
      </c>
      <c r="I1608" s="229">
        <v>45485.667060185187</v>
      </c>
      <c r="J1608" s="107">
        <v>7</v>
      </c>
      <c r="K1608" s="159">
        <v>157500</v>
      </c>
      <c r="L1608" s="107">
        <f>J1608+1</f>
        <v>8</v>
      </c>
      <c r="M1608" s="36">
        <f>K1608*(L1608/100)</f>
        <v>12600</v>
      </c>
    </row>
    <row r="1609" spans="1:13" x14ac:dyDescent="0.35">
      <c r="A1609" s="107">
        <v>1</v>
      </c>
      <c r="B1609" s="243" t="s">
        <v>3249</v>
      </c>
      <c r="C1609" s="244" t="s">
        <v>32</v>
      </c>
      <c r="D1609" s="244" t="s">
        <v>15</v>
      </c>
      <c r="E1609" s="154" t="s">
        <v>1244</v>
      </c>
      <c r="F1609" s="154" t="s">
        <v>1245</v>
      </c>
      <c r="G1609" s="154" t="s">
        <v>2634</v>
      </c>
      <c r="H1609" s="243">
        <v>7</v>
      </c>
      <c r="I1609" s="229">
        <v>45583</v>
      </c>
      <c r="J1609" s="107">
        <v>10</v>
      </c>
      <c r="K1609" s="159">
        <v>157500</v>
      </c>
      <c r="L1609" s="107">
        <f>J1609+1</f>
        <v>11</v>
      </c>
      <c r="M1609" s="36">
        <f>K1609*(L1609/100)</f>
        <v>17325</v>
      </c>
    </row>
    <row r="1610" spans="1:13" x14ac:dyDescent="0.35">
      <c r="A1610" s="107">
        <v>1</v>
      </c>
      <c r="B1610" s="107">
        <v>890000172</v>
      </c>
      <c r="C1610" s="98" t="s">
        <v>32</v>
      </c>
      <c r="D1610" s="98" t="s">
        <v>15</v>
      </c>
      <c r="E1610" t="s">
        <v>16</v>
      </c>
      <c r="G1610" t="s">
        <v>898</v>
      </c>
      <c r="H1610" s="107">
        <v>1</v>
      </c>
      <c r="I1610" s="229">
        <v>45062.313738425924</v>
      </c>
      <c r="J1610" s="107">
        <v>3</v>
      </c>
      <c r="K1610" s="162">
        <v>78750</v>
      </c>
      <c r="L1610" s="107">
        <f>J1610+1</f>
        <v>4</v>
      </c>
      <c r="M1610" s="36">
        <f>K1610*(L1610/100)</f>
        <v>3150</v>
      </c>
    </row>
    <row r="1611" spans="1:13" x14ac:dyDescent="0.35">
      <c r="A1611" s="107">
        <v>1</v>
      </c>
      <c r="B1611" s="237">
        <v>890000340</v>
      </c>
      <c r="C1611" s="141" t="s">
        <v>32</v>
      </c>
      <c r="D1611" s="141" t="s">
        <v>15</v>
      </c>
      <c r="E1611" s="139" t="s">
        <v>1244</v>
      </c>
      <c r="F1611" s="139" t="s">
        <v>1245</v>
      </c>
      <c r="G1611" s="139" t="s">
        <v>898</v>
      </c>
      <c r="H1611" s="237">
        <v>3</v>
      </c>
      <c r="I1611" s="229">
        <v>45204.569687499999</v>
      </c>
      <c r="J1611" s="107">
        <v>5</v>
      </c>
      <c r="K1611" s="238">
        <v>126000</v>
      </c>
      <c r="L1611" s="107">
        <f>J1611+1</f>
        <v>6</v>
      </c>
      <c r="M1611" s="36">
        <f>K1611*(L1611/100)</f>
        <v>7560</v>
      </c>
    </row>
    <row r="1612" spans="1:13" x14ac:dyDescent="0.35">
      <c r="A1612" s="107">
        <v>1</v>
      </c>
      <c r="B1612" s="237" t="s">
        <v>1716</v>
      </c>
      <c r="C1612" s="141" t="s">
        <v>32</v>
      </c>
      <c r="D1612" s="141" t="s">
        <v>15</v>
      </c>
      <c r="E1612" s="139" t="s">
        <v>1244</v>
      </c>
      <c r="F1612" s="139" t="s">
        <v>1245</v>
      </c>
      <c r="G1612" s="139" t="s">
        <v>898</v>
      </c>
      <c r="H1612" s="237">
        <v>4</v>
      </c>
      <c r="I1612" s="229">
        <v>45322.555972222202</v>
      </c>
      <c r="J1612" s="107">
        <v>5</v>
      </c>
      <c r="K1612" s="238">
        <v>126000</v>
      </c>
      <c r="L1612" s="107">
        <f>J1612+1</f>
        <v>6</v>
      </c>
      <c r="M1612" s="36">
        <f>K1612*(L1612/100)</f>
        <v>7560</v>
      </c>
    </row>
    <row r="1613" spans="1:13" x14ac:dyDescent="0.35">
      <c r="A1613" s="107">
        <v>1</v>
      </c>
      <c r="B1613" s="107">
        <v>890000609</v>
      </c>
      <c r="C1613" s="98" t="s">
        <v>32</v>
      </c>
      <c r="D1613" s="98" t="s">
        <v>15</v>
      </c>
      <c r="E1613" t="s">
        <v>1244</v>
      </c>
      <c r="F1613" t="s">
        <v>1245</v>
      </c>
      <c r="G1613" t="s">
        <v>898</v>
      </c>
      <c r="H1613" s="107">
        <v>5</v>
      </c>
      <c r="I1613" s="229">
        <v>45390.603784722225</v>
      </c>
      <c r="J1613" s="107">
        <v>7</v>
      </c>
      <c r="K1613" s="159">
        <v>157500</v>
      </c>
      <c r="L1613" s="107">
        <f>J1613+1</f>
        <v>8</v>
      </c>
      <c r="M1613" s="36">
        <f>K1613*(L1613/100)</f>
        <v>12600</v>
      </c>
    </row>
    <row r="1614" spans="1:13" x14ac:dyDescent="0.35">
      <c r="A1614" s="107">
        <v>1</v>
      </c>
      <c r="B1614" s="107" t="s">
        <v>4550</v>
      </c>
      <c r="C1614" s="98" t="s">
        <v>32</v>
      </c>
      <c r="D1614" s="98" t="s">
        <v>15</v>
      </c>
      <c r="E1614" t="s">
        <v>1244</v>
      </c>
      <c r="F1614" t="s">
        <v>1245</v>
      </c>
      <c r="G1614" t="s">
        <v>4551</v>
      </c>
      <c r="H1614" s="107">
        <v>8</v>
      </c>
      <c r="I1614" s="229">
        <v>45723.693067129629</v>
      </c>
      <c r="J1614" s="107">
        <v>10</v>
      </c>
      <c r="K1614" s="247">
        <v>160000</v>
      </c>
      <c r="L1614" s="107">
        <f>J1614+1</f>
        <v>11</v>
      </c>
      <c r="M1614" s="36">
        <f>K1614*(L1614/100)</f>
        <v>17600</v>
      </c>
    </row>
    <row r="1615" spans="1:13" x14ac:dyDescent="0.35">
      <c r="A1615" s="107">
        <v>1</v>
      </c>
      <c r="B1615" s="107">
        <v>890000231</v>
      </c>
      <c r="C1615" s="98" t="s">
        <v>32</v>
      </c>
      <c r="D1615" s="98" t="s">
        <v>15</v>
      </c>
      <c r="E1615" t="s">
        <v>16</v>
      </c>
      <c r="G1615" t="s">
        <v>1003</v>
      </c>
      <c r="H1615" s="107">
        <v>2</v>
      </c>
      <c r="I1615" s="229">
        <v>45112.483599537038</v>
      </c>
      <c r="J1615" s="107">
        <v>4</v>
      </c>
      <c r="K1615" s="159">
        <v>105000</v>
      </c>
      <c r="L1615" s="107">
        <f>J1615+1</f>
        <v>5</v>
      </c>
      <c r="M1615" s="36">
        <f>K1615*(L1615/100)</f>
        <v>5250</v>
      </c>
    </row>
    <row r="1616" spans="1:13" x14ac:dyDescent="0.35">
      <c r="A1616" s="107">
        <v>1</v>
      </c>
      <c r="B1616" s="234">
        <v>890000278</v>
      </c>
      <c r="C1616" s="235" t="s">
        <v>32</v>
      </c>
      <c r="D1616" s="235" t="s">
        <v>15</v>
      </c>
      <c r="E1616" s="133" t="s">
        <v>16</v>
      </c>
      <c r="G1616" s="133" t="s">
        <v>1113</v>
      </c>
      <c r="H1616" s="234">
        <v>1</v>
      </c>
      <c r="I1616" s="229">
        <v>45145.564189814802</v>
      </c>
      <c r="J1616" s="107">
        <v>8</v>
      </c>
      <c r="K1616" s="236">
        <v>136500</v>
      </c>
      <c r="L1616" s="107">
        <f>J1616+1</f>
        <v>9</v>
      </c>
      <c r="M1616" s="36">
        <f>K1616*(L1616/100)</f>
        <v>12285</v>
      </c>
    </row>
    <row r="1617" spans="1:13" x14ac:dyDescent="0.35">
      <c r="A1617" s="107">
        <v>1</v>
      </c>
      <c r="B1617" s="107" t="s">
        <v>2512</v>
      </c>
      <c r="C1617" s="98" t="s">
        <v>32</v>
      </c>
      <c r="D1617" s="98" t="s">
        <v>15</v>
      </c>
      <c r="E1617" t="s">
        <v>1244</v>
      </c>
      <c r="F1617" t="s">
        <v>1245</v>
      </c>
      <c r="G1617" t="s">
        <v>2513</v>
      </c>
      <c r="H1617" s="107">
        <v>1</v>
      </c>
      <c r="I1617" s="229">
        <v>45465.59615740741</v>
      </c>
      <c r="J1617" s="107">
        <v>5</v>
      </c>
      <c r="K1617" s="159">
        <v>52500</v>
      </c>
      <c r="L1617" s="107">
        <f>J1617+1</f>
        <v>6</v>
      </c>
      <c r="M1617" s="36">
        <f>K1617*(L1617/100)</f>
        <v>3150</v>
      </c>
    </row>
    <row r="1618" spans="1:13" x14ac:dyDescent="0.35">
      <c r="A1618" s="107">
        <v>1</v>
      </c>
      <c r="B1618" s="107" t="s">
        <v>5437</v>
      </c>
      <c r="C1618" t="s">
        <v>32</v>
      </c>
      <c r="D1618" t="s">
        <v>15</v>
      </c>
      <c r="E1618" t="s">
        <v>1244</v>
      </c>
      <c r="F1618" t="s">
        <v>1245</v>
      </c>
      <c r="G1618" t="s">
        <v>5438</v>
      </c>
      <c r="H1618" s="107">
        <v>4</v>
      </c>
      <c r="I1618" s="231">
        <v>45833.753425925926</v>
      </c>
      <c r="J1618" s="107">
        <v>7</v>
      </c>
      <c r="K1618" s="120">
        <v>100000</v>
      </c>
      <c r="L1618" s="107">
        <f>J1618+1</f>
        <v>8</v>
      </c>
      <c r="M1618" s="36">
        <f>K1618*(L1618/100)</f>
        <v>8000</v>
      </c>
    </row>
    <row r="1619" spans="1:13" x14ac:dyDescent="0.35">
      <c r="A1619" s="107">
        <v>1</v>
      </c>
      <c r="B1619" s="243" t="s">
        <v>4324</v>
      </c>
      <c r="C1619" s="244" t="s">
        <v>32</v>
      </c>
      <c r="D1619" s="244" t="s">
        <v>188</v>
      </c>
      <c r="E1619" s="154" t="s">
        <v>1244</v>
      </c>
      <c r="F1619" s="154" t="s">
        <v>1245</v>
      </c>
      <c r="G1619" s="154" t="s">
        <v>4325</v>
      </c>
      <c r="H1619" s="243">
        <v>3</v>
      </c>
      <c r="I1619" s="229">
        <v>45702.782812500001</v>
      </c>
      <c r="J1619" s="107">
        <v>6</v>
      </c>
      <c r="K1619" s="159">
        <v>80000</v>
      </c>
      <c r="L1619" s="107">
        <f>J1619+1</f>
        <v>7</v>
      </c>
      <c r="M1619" s="36">
        <f>K1619*(L1619/100)</f>
        <v>5600.0000000000009</v>
      </c>
    </row>
    <row r="1620" spans="1:13" x14ac:dyDescent="0.35">
      <c r="A1620" s="107">
        <v>1</v>
      </c>
      <c r="B1620" s="243" t="s">
        <v>3195</v>
      </c>
      <c r="C1620" s="244" t="s">
        <v>32</v>
      </c>
      <c r="D1620" s="244" t="s">
        <v>15</v>
      </c>
      <c r="E1620" s="154" t="s">
        <v>1244</v>
      </c>
      <c r="F1620" s="154" t="s">
        <v>1245</v>
      </c>
      <c r="G1620" s="154" t="s">
        <v>3196</v>
      </c>
      <c r="H1620" s="243">
        <v>2</v>
      </c>
      <c r="I1620" s="229">
        <v>45574</v>
      </c>
      <c r="J1620" s="107">
        <v>6</v>
      </c>
      <c r="K1620" s="159">
        <v>63000</v>
      </c>
      <c r="L1620" s="107">
        <f>J1620+1</f>
        <v>7</v>
      </c>
      <c r="M1620" s="36">
        <f>K1620*(L1620/100)</f>
        <v>4410</v>
      </c>
    </row>
    <row r="1621" spans="1:13" x14ac:dyDescent="0.35">
      <c r="A1621" s="107">
        <v>1</v>
      </c>
      <c r="B1621" s="237" t="s">
        <v>1362</v>
      </c>
      <c r="C1621" s="141" t="s">
        <v>32</v>
      </c>
      <c r="D1621" s="141" t="s">
        <v>188</v>
      </c>
      <c r="E1621" s="139" t="s">
        <v>1244</v>
      </c>
      <c r="F1621" s="144" t="s">
        <v>1245</v>
      </c>
      <c r="G1621" s="139" t="s">
        <v>1363</v>
      </c>
      <c r="H1621" s="237">
        <v>1</v>
      </c>
      <c r="I1621" s="229">
        <v>45237.664375</v>
      </c>
      <c r="J1621" s="107">
        <v>8</v>
      </c>
      <c r="K1621" s="238">
        <v>157500</v>
      </c>
      <c r="L1621" s="107">
        <f>J1621+1</f>
        <v>9</v>
      </c>
      <c r="M1621" s="36">
        <f>K1621*(L1621/100)</f>
        <v>14175</v>
      </c>
    </row>
    <row r="1622" spans="1:13" x14ac:dyDescent="0.35">
      <c r="A1622" s="107">
        <v>1</v>
      </c>
      <c r="B1622" s="237" t="s">
        <v>1649</v>
      </c>
      <c r="C1622" s="141" t="s">
        <v>32</v>
      </c>
      <c r="D1622" s="141" t="s">
        <v>15</v>
      </c>
      <c r="E1622" s="139" t="s">
        <v>1244</v>
      </c>
      <c r="F1622" s="139" t="s">
        <v>1245</v>
      </c>
      <c r="G1622" t="s">
        <v>988</v>
      </c>
      <c r="H1622" s="237">
        <v>5</v>
      </c>
      <c r="I1622" s="229">
        <v>45308.529837962997</v>
      </c>
      <c r="J1622" s="107">
        <v>6</v>
      </c>
      <c r="K1622" s="238">
        <v>210000</v>
      </c>
      <c r="L1622" s="107">
        <f>J1622+1</f>
        <v>7</v>
      </c>
      <c r="M1622" s="36">
        <f>K1622*(L1622/100)</f>
        <v>14700.000000000002</v>
      </c>
    </row>
    <row r="1623" spans="1:13" x14ac:dyDescent="0.35">
      <c r="A1623" s="107">
        <v>1</v>
      </c>
      <c r="B1623" s="107" t="s">
        <v>5283</v>
      </c>
      <c r="C1623" s="98" t="s">
        <v>32</v>
      </c>
      <c r="D1623" s="98" t="s">
        <v>15</v>
      </c>
      <c r="E1623" t="s">
        <v>1244</v>
      </c>
      <c r="F1623" t="s">
        <v>1245</v>
      </c>
      <c r="G1623" t="s">
        <v>988</v>
      </c>
      <c r="H1623" s="107">
        <v>9</v>
      </c>
      <c r="I1623" s="229">
        <v>45799.72693287037</v>
      </c>
      <c r="J1623" s="107">
        <v>7</v>
      </c>
      <c r="K1623" s="159">
        <v>230000</v>
      </c>
      <c r="L1623" s="107">
        <f>J1623+1</f>
        <v>8</v>
      </c>
      <c r="M1623" s="36">
        <f>K1623*(L1623/100)</f>
        <v>18400</v>
      </c>
    </row>
    <row r="1624" spans="1:13" x14ac:dyDescent="0.35">
      <c r="A1624" s="107">
        <v>1</v>
      </c>
      <c r="B1624" s="243" t="s">
        <v>3537</v>
      </c>
      <c r="C1624" s="244" t="s">
        <v>32</v>
      </c>
      <c r="D1624" s="244" t="s">
        <v>15</v>
      </c>
      <c r="E1624" s="154" t="s">
        <v>1244</v>
      </c>
      <c r="F1624" s="154" t="s">
        <v>1245</v>
      </c>
      <c r="G1624" t="s">
        <v>988</v>
      </c>
      <c r="H1624" s="243">
        <v>8</v>
      </c>
      <c r="I1624" s="229">
        <v>45603.662557870368</v>
      </c>
      <c r="J1624" s="107">
        <v>7</v>
      </c>
      <c r="K1624" s="159">
        <v>241500</v>
      </c>
      <c r="L1624" s="107">
        <f>J1624+1</f>
        <v>8</v>
      </c>
      <c r="M1624" s="36">
        <f>K1624*(L1624/100)</f>
        <v>19320</v>
      </c>
    </row>
    <row r="1625" spans="1:13" x14ac:dyDescent="0.35">
      <c r="A1625" s="107">
        <v>1</v>
      </c>
      <c r="B1625" s="237">
        <v>880000537</v>
      </c>
      <c r="C1625" s="141" t="s">
        <v>32</v>
      </c>
      <c r="D1625" s="141" t="s">
        <v>15</v>
      </c>
      <c r="E1625" s="139" t="s">
        <v>1244</v>
      </c>
      <c r="F1625" s="139" t="s">
        <v>1245</v>
      </c>
      <c r="G1625" t="s">
        <v>988</v>
      </c>
      <c r="H1625" s="237">
        <v>4</v>
      </c>
      <c r="I1625" s="229">
        <v>45223</v>
      </c>
      <c r="J1625" s="107">
        <v>6</v>
      </c>
      <c r="K1625" s="238">
        <v>210000</v>
      </c>
      <c r="L1625" s="107">
        <f>J1625+1</f>
        <v>7</v>
      </c>
      <c r="M1625" s="36">
        <f>K1625*(L1625/100)</f>
        <v>14700.000000000002</v>
      </c>
    </row>
    <row r="1626" spans="1:13" x14ac:dyDescent="0.35">
      <c r="A1626" s="107">
        <v>1</v>
      </c>
      <c r="B1626" s="107">
        <v>890000126</v>
      </c>
      <c r="C1626" s="98" t="s">
        <v>32</v>
      </c>
      <c r="D1626" s="98" t="s">
        <v>15</v>
      </c>
      <c r="E1626" t="s">
        <v>16</v>
      </c>
      <c r="G1626" t="s">
        <v>988</v>
      </c>
      <c r="H1626" s="132">
        <v>1</v>
      </c>
      <c r="I1626" s="229">
        <v>45016.592905092592</v>
      </c>
      <c r="J1626" s="107">
        <v>6</v>
      </c>
      <c r="K1626" s="159">
        <v>157500</v>
      </c>
      <c r="L1626" s="107">
        <f>J1626+1</f>
        <v>7</v>
      </c>
      <c r="M1626" s="36">
        <f>K1626*(L1626/100)</f>
        <v>11025.000000000002</v>
      </c>
    </row>
    <row r="1627" spans="1:13" x14ac:dyDescent="0.35">
      <c r="A1627" s="107">
        <v>1</v>
      </c>
      <c r="B1627" s="107">
        <v>880000328</v>
      </c>
      <c r="C1627" s="98" t="s">
        <v>32</v>
      </c>
      <c r="D1627" s="98" t="s">
        <v>15</v>
      </c>
      <c r="E1627" t="s">
        <v>16</v>
      </c>
      <c r="G1627" t="s">
        <v>988</v>
      </c>
      <c r="H1627" s="107">
        <v>2</v>
      </c>
      <c r="I1627" s="229">
        <v>45084.459780092591</v>
      </c>
      <c r="J1627" s="107">
        <v>6</v>
      </c>
      <c r="K1627" s="159">
        <v>210000</v>
      </c>
      <c r="L1627" s="107">
        <f>J1627+1</f>
        <v>7</v>
      </c>
      <c r="M1627" s="36">
        <f>K1627*(L1627/100)</f>
        <v>14700.000000000002</v>
      </c>
    </row>
    <row r="1628" spans="1:13" x14ac:dyDescent="0.35">
      <c r="A1628" s="107">
        <v>1</v>
      </c>
      <c r="B1628" s="237" t="s">
        <v>1178</v>
      </c>
      <c r="C1628" s="141" t="s">
        <v>32</v>
      </c>
      <c r="D1628" s="141" t="s">
        <v>15</v>
      </c>
      <c r="E1628" s="139" t="s">
        <v>16</v>
      </c>
      <c r="G1628" s="139" t="s">
        <v>988</v>
      </c>
      <c r="H1628" s="237">
        <v>3</v>
      </c>
      <c r="I1628" s="229">
        <v>45177.526527777802</v>
      </c>
      <c r="J1628" s="107">
        <v>4</v>
      </c>
      <c r="K1628" s="238">
        <v>210000</v>
      </c>
      <c r="L1628" s="107">
        <f>J1628+1</f>
        <v>5</v>
      </c>
      <c r="M1628" s="36">
        <f>K1628*(L1628/100)</f>
        <v>10500</v>
      </c>
    </row>
    <row r="1629" spans="1:13" x14ac:dyDescent="0.35">
      <c r="A1629" s="107">
        <v>1</v>
      </c>
      <c r="B1629" s="243" t="s">
        <v>3084</v>
      </c>
      <c r="C1629" s="244" t="s">
        <v>32</v>
      </c>
      <c r="D1629" s="244" t="s">
        <v>15</v>
      </c>
      <c r="E1629" s="154" t="s">
        <v>1244</v>
      </c>
      <c r="F1629" s="154" t="s">
        <v>1245</v>
      </c>
      <c r="G1629" s="154" t="s">
        <v>3085</v>
      </c>
      <c r="H1629" s="243">
        <v>7</v>
      </c>
      <c r="I1629" s="229">
        <v>45551</v>
      </c>
      <c r="J1629" s="107">
        <v>5</v>
      </c>
      <c r="K1629" s="159">
        <v>210000</v>
      </c>
      <c r="L1629" s="107">
        <f>J1629+1</f>
        <v>6</v>
      </c>
      <c r="M1629" s="36">
        <f>K1629*(L1629/100)</f>
        <v>12600</v>
      </c>
    </row>
    <row r="1630" spans="1:13" x14ac:dyDescent="0.35">
      <c r="A1630" s="107">
        <v>1</v>
      </c>
      <c r="B1630" s="107" t="s">
        <v>2245</v>
      </c>
      <c r="C1630" s="98" t="s">
        <v>32</v>
      </c>
      <c r="D1630" s="98" t="s">
        <v>15</v>
      </c>
      <c r="E1630" t="s">
        <v>1244</v>
      </c>
      <c r="F1630" t="s">
        <v>1245</v>
      </c>
      <c r="G1630" t="s">
        <v>2246</v>
      </c>
      <c r="H1630" s="107">
        <v>6</v>
      </c>
      <c r="I1630" s="229">
        <v>45428.725405092591</v>
      </c>
      <c r="J1630" s="107">
        <v>6</v>
      </c>
      <c r="K1630" s="159">
        <v>210000</v>
      </c>
      <c r="L1630" s="107">
        <f>J1630+1</f>
        <v>7</v>
      </c>
      <c r="M1630" s="36">
        <f>K1630*(L1630/100)</f>
        <v>14700.000000000002</v>
      </c>
    </row>
    <row r="1631" spans="1:13" x14ac:dyDescent="0.35">
      <c r="A1631" s="107">
        <v>1</v>
      </c>
      <c r="B1631" s="107" t="s">
        <v>4741</v>
      </c>
      <c r="C1631" s="98" t="s">
        <v>32</v>
      </c>
      <c r="D1631" s="98" t="s">
        <v>116</v>
      </c>
      <c r="E1631" s="154" t="s">
        <v>1250</v>
      </c>
      <c r="F1631" t="s">
        <v>1245</v>
      </c>
      <c r="G1631" s="139" t="s">
        <v>1437</v>
      </c>
      <c r="H1631" s="107">
        <v>5</v>
      </c>
      <c r="I1631" s="229">
        <v>45745.469409722224</v>
      </c>
      <c r="J1631" s="107">
        <v>7</v>
      </c>
      <c r="K1631" s="247">
        <v>70000</v>
      </c>
      <c r="L1631" s="107">
        <f>J1631+1</f>
        <v>8</v>
      </c>
      <c r="M1631" s="36">
        <f>K1631*(L1631/100)</f>
        <v>5600</v>
      </c>
    </row>
    <row r="1632" spans="1:13" x14ac:dyDescent="0.35">
      <c r="A1632" s="107">
        <v>1</v>
      </c>
      <c r="B1632" s="107" t="s">
        <v>1841</v>
      </c>
      <c r="C1632" s="98" t="s">
        <v>32</v>
      </c>
      <c r="D1632" s="98" t="s">
        <v>116</v>
      </c>
      <c r="E1632" t="s">
        <v>1250</v>
      </c>
      <c r="F1632" t="s">
        <v>1245</v>
      </c>
      <c r="G1632" s="139" t="s">
        <v>1437</v>
      </c>
      <c r="H1632" s="107">
        <v>2</v>
      </c>
      <c r="I1632" s="229">
        <v>45338.511296296296</v>
      </c>
      <c r="J1632" s="107">
        <v>7</v>
      </c>
      <c r="K1632" s="159">
        <v>73500</v>
      </c>
      <c r="L1632" s="107">
        <f>J1632+1</f>
        <v>8</v>
      </c>
      <c r="M1632" s="36">
        <f>K1632*(L1632/100)</f>
        <v>5880</v>
      </c>
    </row>
    <row r="1633" spans="1:13" x14ac:dyDescent="0.35">
      <c r="A1633" s="107">
        <v>1</v>
      </c>
      <c r="B1633" s="107">
        <v>890000857</v>
      </c>
      <c r="C1633" s="98" t="s">
        <v>32</v>
      </c>
      <c r="D1633" s="98" t="s">
        <v>15</v>
      </c>
      <c r="E1633" t="s">
        <v>1244</v>
      </c>
      <c r="F1633" t="s">
        <v>1245</v>
      </c>
      <c r="G1633" s="139" t="s">
        <v>1437</v>
      </c>
      <c r="H1633" s="107">
        <v>3</v>
      </c>
      <c r="I1633" s="229">
        <v>45504.611851851849</v>
      </c>
      <c r="J1633" s="107">
        <v>9</v>
      </c>
      <c r="K1633" s="159">
        <v>210000</v>
      </c>
      <c r="L1633" s="107">
        <f>J1633+1</f>
        <v>10</v>
      </c>
      <c r="M1633" s="36">
        <f>K1633*(L1633/100)</f>
        <v>21000</v>
      </c>
    </row>
    <row r="1634" spans="1:13" x14ac:dyDescent="0.35">
      <c r="A1634" s="107">
        <v>1</v>
      </c>
      <c r="B1634" s="243" t="s">
        <v>3875</v>
      </c>
      <c r="C1634" s="244" t="s">
        <v>32</v>
      </c>
      <c r="D1634" s="244" t="s">
        <v>15</v>
      </c>
      <c r="E1634" s="154" t="s">
        <v>1244</v>
      </c>
      <c r="F1634" s="154" t="s">
        <v>1245</v>
      </c>
      <c r="G1634" s="139" t="s">
        <v>1437</v>
      </c>
      <c r="H1634" s="243">
        <v>4</v>
      </c>
      <c r="I1634" s="229">
        <v>45626.553136574075</v>
      </c>
      <c r="J1634" s="107">
        <v>6</v>
      </c>
      <c r="K1634" s="159">
        <v>63000</v>
      </c>
      <c r="L1634" s="107">
        <f>J1634+1</f>
        <v>7</v>
      </c>
      <c r="M1634" s="36">
        <f>K1634*(L1634/100)</f>
        <v>4410</v>
      </c>
    </row>
    <row r="1635" spans="1:13" x14ac:dyDescent="0.35">
      <c r="A1635" s="107">
        <v>1</v>
      </c>
      <c r="B1635" s="237" t="s">
        <v>1436</v>
      </c>
      <c r="C1635" s="141" t="s">
        <v>32</v>
      </c>
      <c r="D1635" s="141" t="s">
        <v>15</v>
      </c>
      <c r="E1635" s="139" t="s">
        <v>1244</v>
      </c>
      <c r="F1635" s="144" t="s">
        <v>1245</v>
      </c>
      <c r="G1635" s="139" t="s">
        <v>1437</v>
      </c>
      <c r="H1635" s="237">
        <v>1</v>
      </c>
      <c r="I1635" s="229">
        <v>45247.579722222203</v>
      </c>
      <c r="J1635" s="107">
        <v>6</v>
      </c>
      <c r="K1635" s="238">
        <v>63000</v>
      </c>
      <c r="L1635" s="107">
        <f>J1635+1</f>
        <v>7</v>
      </c>
      <c r="M1635" s="36">
        <f>K1635*(L1635/100)</f>
        <v>4410</v>
      </c>
    </row>
    <row r="1636" spans="1:13" x14ac:dyDescent="0.35">
      <c r="A1636" s="107">
        <v>1</v>
      </c>
      <c r="B1636" s="107" t="s">
        <v>1797</v>
      </c>
      <c r="C1636" s="98" t="s">
        <v>549</v>
      </c>
      <c r="D1636" s="98" t="s">
        <v>15</v>
      </c>
      <c r="E1636" t="s">
        <v>1244</v>
      </c>
      <c r="F1636" t="s">
        <v>1245</v>
      </c>
      <c r="G1636" t="s">
        <v>1798</v>
      </c>
      <c r="H1636" s="107">
        <v>1</v>
      </c>
      <c r="I1636" s="229">
        <v>45342</v>
      </c>
      <c r="J1636" s="107">
        <v>12</v>
      </c>
      <c r="K1636" s="159">
        <v>105000</v>
      </c>
      <c r="L1636" s="107">
        <f>J1636+1</f>
        <v>13</v>
      </c>
      <c r="M1636" s="36">
        <f>K1636*(L1636/100)</f>
        <v>13650</v>
      </c>
    </row>
    <row r="1637" spans="1:13" x14ac:dyDescent="0.35">
      <c r="A1637" s="107">
        <v>1</v>
      </c>
      <c r="B1637" s="243" t="s">
        <v>3506</v>
      </c>
      <c r="C1637" s="244" t="s">
        <v>549</v>
      </c>
      <c r="D1637" s="244" t="s">
        <v>411</v>
      </c>
      <c r="E1637" s="154" t="s">
        <v>1244</v>
      </c>
      <c r="F1637" s="154" t="s">
        <v>1245</v>
      </c>
      <c r="G1637" s="154" t="s">
        <v>3507</v>
      </c>
      <c r="H1637" s="243">
        <v>2</v>
      </c>
      <c r="I1637" s="229">
        <v>45602</v>
      </c>
      <c r="J1637" s="107">
        <v>12</v>
      </c>
      <c r="K1637" s="159">
        <v>157500</v>
      </c>
      <c r="L1637" s="107">
        <f>J1637+1</f>
        <v>13</v>
      </c>
      <c r="M1637" s="36">
        <f>K1637*(L1637/100)</f>
        <v>20475</v>
      </c>
    </row>
    <row r="1638" spans="1:13" x14ac:dyDescent="0.35">
      <c r="A1638" s="107">
        <v>1</v>
      </c>
      <c r="B1638" s="107" t="s">
        <v>5162</v>
      </c>
      <c r="C1638" s="98" t="s">
        <v>549</v>
      </c>
      <c r="D1638" s="98" t="s">
        <v>15</v>
      </c>
      <c r="E1638" t="s">
        <v>1244</v>
      </c>
      <c r="F1638" t="s">
        <v>1245</v>
      </c>
      <c r="G1638" t="s">
        <v>5163</v>
      </c>
      <c r="H1638" s="107">
        <v>3</v>
      </c>
      <c r="I1638" s="229">
        <v>45806</v>
      </c>
      <c r="J1638" s="107">
        <v>24</v>
      </c>
      <c r="K1638" s="159">
        <v>550000</v>
      </c>
      <c r="L1638" s="107">
        <f>J1638+1</f>
        <v>25</v>
      </c>
      <c r="M1638" s="36">
        <f>K1638*(L1638/100)</f>
        <v>137500</v>
      </c>
    </row>
    <row r="1639" spans="1:13" x14ac:dyDescent="0.35">
      <c r="A1639" s="107">
        <v>1</v>
      </c>
      <c r="B1639" s="234">
        <v>890000279</v>
      </c>
      <c r="C1639" s="235" t="s">
        <v>549</v>
      </c>
      <c r="D1639" s="235" t="s">
        <v>15</v>
      </c>
      <c r="E1639" s="133" t="s">
        <v>16</v>
      </c>
      <c r="F1639" s="144" t="s">
        <v>1245</v>
      </c>
      <c r="G1639" s="133" t="s">
        <v>1092</v>
      </c>
      <c r="H1639" s="234">
        <v>1</v>
      </c>
      <c r="I1639" s="229">
        <v>45145.6412962963</v>
      </c>
      <c r="J1639" s="107">
        <v>12</v>
      </c>
      <c r="K1639" s="236">
        <v>52500</v>
      </c>
      <c r="L1639" s="107">
        <f>J1639+1</f>
        <v>13</v>
      </c>
      <c r="M1639" s="36">
        <f>K1639*(L1639/100)</f>
        <v>6825</v>
      </c>
    </row>
    <row r="1640" spans="1:13" x14ac:dyDescent="0.35">
      <c r="A1640" s="107">
        <v>1</v>
      </c>
      <c r="B1640" s="237" t="s">
        <v>1432</v>
      </c>
      <c r="C1640" s="141" t="s">
        <v>549</v>
      </c>
      <c r="D1640" s="141" t="s">
        <v>15</v>
      </c>
      <c r="E1640" s="139" t="s">
        <v>1244</v>
      </c>
      <c r="F1640" s="144" t="s">
        <v>1245</v>
      </c>
      <c r="G1640" s="139" t="s">
        <v>1092</v>
      </c>
      <c r="H1640" s="237">
        <v>2</v>
      </c>
      <c r="I1640" s="229">
        <v>45246.398946759298</v>
      </c>
      <c r="J1640" s="107">
        <v>12</v>
      </c>
      <c r="K1640" s="238">
        <v>73500</v>
      </c>
      <c r="L1640" s="107">
        <f>J1640+1</f>
        <v>13</v>
      </c>
      <c r="M1640" s="36">
        <f>K1640*(L1640/100)</f>
        <v>9555</v>
      </c>
    </row>
    <row r="1641" spans="1:13" x14ac:dyDescent="0.35">
      <c r="A1641" s="107">
        <v>1</v>
      </c>
      <c r="B1641" s="107">
        <v>890000841</v>
      </c>
      <c r="C1641" s="98" t="s">
        <v>549</v>
      </c>
      <c r="D1641" s="98" t="s">
        <v>15</v>
      </c>
      <c r="E1641" t="s">
        <v>1244</v>
      </c>
      <c r="F1641" t="s">
        <v>1245</v>
      </c>
      <c r="G1641" t="s">
        <v>2721</v>
      </c>
      <c r="H1641" s="107">
        <v>3</v>
      </c>
      <c r="I1641" s="229">
        <v>45502.72184027778</v>
      </c>
      <c r="J1641" s="107">
        <v>12</v>
      </c>
      <c r="K1641" s="159">
        <v>84000</v>
      </c>
      <c r="L1641" s="107">
        <f>J1641+1</f>
        <v>13</v>
      </c>
      <c r="M1641" s="36">
        <f>K1641*(L1641/100)</f>
        <v>10920</v>
      </c>
    </row>
    <row r="1642" spans="1:13" x14ac:dyDescent="0.35">
      <c r="A1642" s="107">
        <v>1</v>
      </c>
      <c r="B1642" s="243" t="s">
        <v>4761</v>
      </c>
      <c r="C1642" s="244" t="s">
        <v>549</v>
      </c>
      <c r="D1642" s="244" t="s">
        <v>381</v>
      </c>
      <c r="E1642" s="154" t="s">
        <v>1244</v>
      </c>
      <c r="F1642" s="154" t="s">
        <v>1245</v>
      </c>
      <c r="G1642" s="154" t="s">
        <v>2721</v>
      </c>
      <c r="H1642" s="243">
        <v>4</v>
      </c>
      <c r="I1642" s="229">
        <v>45757</v>
      </c>
      <c r="J1642" s="107">
        <v>12</v>
      </c>
      <c r="K1642" s="159">
        <v>100000</v>
      </c>
      <c r="L1642" s="107">
        <f>J1642+1</f>
        <v>13</v>
      </c>
      <c r="M1642" s="36">
        <f>K1642*(L1642/100)</f>
        <v>13000</v>
      </c>
    </row>
    <row r="1643" spans="1:13" x14ac:dyDescent="0.35">
      <c r="A1643" s="107">
        <v>1</v>
      </c>
      <c r="B1643" s="243" t="s">
        <v>4063</v>
      </c>
      <c r="C1643" s="244" t="s">
        <v>549</v>
      </c>
      <c r="D1643" s="244" t="s">
        <v>15</v>
      </c>
      <c r="E1643" s="154" t="s">
        <v>1244</v>
      </c>
      <c r="F1643" s="154" t="s">
        <v>1245</v>
      </c>
      <c r="G1643" s="154" t="s">
        <v>4064</v>
      </c>
      <c r="H1643" s="243">
        <v>1</v>
      </c>
      <c r="I1643" s="229">
        <v>45663</v>
      </c>
      <c r="J1643" s="107">
        <v>12</v>
      </c>
      <c r="K1643" s="159">
        <v>50000</v>
      </c>
      <c r="L1643" s="107">
        <f>J1643+1</f>
        <v>13</v>
      </c>
      <c r="M1643" s="36">
        <f>K1643*(L1643/100)</f>
        <v>6500</v>
      </c>
    </row>
    <row r="1644" spans="1:13" x14ac:dyDescent="0.35">
      <c r="A1644" s="107">
        <v>1</v>
      </c>
      <c r="B1644" s="107" t="s">
        <v>5847</v>
      </c>
      <c r="C1644" t="s">
        <v>549</v>
      </c>
      <c r="D1644" t="s">
        <v>15</v>
      </c>
      <c r="E1644" t="s">
        <v>5832</v>
      </c>
      <c r="F1644" t="s">
        <v>1245</v>
      </c>
      <c r="G1644" t="s">
        <v>4064</v>
      </c>
      <c r="H1644" s="107">
        <v>2</v>
      </c>
      <c r="I1644" s="231">
        <v>45874</v>
      </c>
      <c r="J1644" s="107">
        <v>12</v>
      </c>
      <c r="K1644" s="120">
        <v>70000</v>
      </c>
      <c r="L1644" s="107">
        <f>J1644*2+2</f>
        <v>26</v>
      </c>
      <c r="M1644" s="36">
        <f>K1644*(L1644/100)</f>
        <v>18200</v>
      </c>
    </row>
    <row r="1645" spans="1:13" x14ac:dyDescent="0.35">
      <c r="A1645" s="107">
        <v>1</v>
      </c>
      <c r="B1645" s="243" t="s">
        <v>4785</v>
      </c>
      <c r="C1645" s="244" t="s">
        <v>549</v>
      </c>
      <c r="D1645" s="244" t="s">
        <v>15</v>
      </c>
      <c r="E1645" s="154" t="s">
        <v>1244</v>
      </c>
      <c r="F1645" s="154" t="s">
        <v>1245</v>
      </c>
      <c r="G1645" s="163" t="s">
        <v>4786</v>
      </c>
      <c r="H1645" s="243">
        <v>1</v>
      </c>
      <c r="I1645" s="229">
        <v>45764</v>
      </c>
      <c r="J1645" s="107">
        <v>10</v>
      </c>
      <c r="K1645" s="159">
        <v>60000</v>
      </c>
      <c r="L1645" s="107">
        <f>J1645+1</f>
        <v>11</v>
      </c>
      <c r="M1645" s="36">
        <f>K1645*(L1645/100)</f>
        <v>6600</v>
      </c>
    </row>
    <row r="1646" spans="1:13" x14ac:dyDescent="0.35">
      <c r="A1646" s="107">
        <v>1</v>
      </c>
      <c r="B1646" s="243" t="s">
        <v>3803</v>
      </c>
      <c r="C1646" s="244" t="s">
        <v>549</v>
      </c>
      <c r="D1646" s="244" t="s">
        <v>188</v>
      </c>
      <c r="E1646" s="154" t="s">
        <v>1244</v>
      </c>
      <c r="F1646" s="154" t="s">
        <v>1245</v>
      </c>
      <c r="G1646" s="154" t="s">
        <v>3804</v>
      </c>
      <c r="H1646" s="243">
        <v>2</v>
      </c>
      <c r="I1646" s="229">
        <v>45624</v>
      </c>
      <c r="J1646" s="107">
        <v>6</v>
      </c>
      <c r="K1646" s="159">
        <v>231000</v>
      </c>
      <c r="L1646" s="107">
        <f>J1646+1</f>
        <v>7</v>
      </c>
      <c r="M1646" s="36">
        <f>K1646*(L1646/100)</f>
        <v>16170.000000000002</v>
      </c>
    </row>
    <row r="1647" spans="1:13" x14ac:dyDescent="0.35">
      <c r="A1647" s="107">
        <v>1</v>
      </c>
      <c r="B1647" s="243" t="s">
        <v>2753</v>
      </c>
      <c r="C1647" s="244" t="s">
        <v>549</v>
      </c>
      <c r="D1647" s="244" t="s">
        <v>169</v>
      </c>
      <c r="E1647" s="154" t="s">
        <v>1250</v>
      </c>
      <c r="F1647" s="154" t="s">
        <v>1245</v>
      </c>
      <c r="G1647" s="154" t="s">
        <v>2754</v>
      </c>
      <c r="H1647" s="243">
        <v>1</v>
      </c>
      <c r="I1647" s="229">
        <v>45505.522662037038</v>
      </c>
      <c r="J1647" s="107">
        <v>3</v>
      </c>
      <c r="K1647" s="162">
        <v>157500</v>
      </c>
      <c r="L1647" s="107">
        <f>J1647+1</f>
        <v>4</v>
      </c>
      <c r="M1647" s="36">
        <f>K1647*(L1647/100)</f>
        <v>6300</v>
      </c>
    </row>
    <row r="1648" spans="1:13" x14ac:dyDescent="0.35">
      <c r="A1648" s="107">
        <v>1</v>
      </c>
      <c r="B1648" s="107">
        <v>890000095</v>
      </c>
      <c r="C1648" s="98" t="s">
        <v>549</v>
      </c>
      <c r="D1648" s="98" t="s">
        <v>15</v>
      </c>
      <c r="E1648" t="s">
        <v>16</v>
      </c>
      <c r="G1648" t="s">
        <v>634</v>
      </c>
      <c r="H1648" s="132">
        <v>1</v>
      </c>
      <c r="I1648" s="229">
        <v>44995.413194444445</v>
      </c>
      <c r="J1648" s="107">
        <v>12</v>
      </c>
      <c r="K1648" s="159">
        <v>105000</v>
      </c>
      <c r="L1648" s="107">
        <f>J1648+1</f>
        <v>13</v>
      </c>
      <c r="M1648" s="36">
        <f>K1648*(L1648/100)</f>
        <v>13650</v>
      </c>
    </row>
    <row r="1649" spans="1:13" x14ac:dyDescent="0.35">
      <c r="A1649" s="107">
        <v>1</v>
      </c>
      <c r="B1649" s="237" t="s">
        <v>1329</v>
      </c>
      <c r="C1649" s="141" t="s">
        <v>549</v>
      </c>
      <c r="D1649" s="141" t="s">
        <v>188</v>
      </c>
      <c r="E1649" s="139" t="s">
        <v>1244</v>
      </c>
      <c r="F1649" s="144" t="s">
        <v>1248</v>
      </c>
      <c r="G1649" t="s">
        <v>3635</v>
      </c>
      <c r="H1649" s="237">
        <v>2</v>
      </c>
      <c r="I1649" s="229">
        <v>45233</v>
      </c>
      <c r="J1649" s="107">
        <v>12</v>
      </c>
      <c r="K1649" s="238">
        <v>157500</v>
      </c>
      <c r="L1649" s="107">
        <f>J1649+1</f>
        <v>13</v>
      </c>
      <c r="M1649" s="36">
        <f>K1649*(L1649/100)</f>
        <v>20475</v>
      </c>
    </row>
    <row r="1650" spans="1:13" x14ac:dyDescent="0.35">
      <c r="A1650" s="107">
        <v>1</v>
      </c>
      <c r="B1650" s="243" t="s">
        <v>3634</v>
      </c>
      <c r="C1650" s="244" t="s">
        <v>549</v>
      </c>
      <c r="D1650" s="244" t="s">
        <v>52</v>
      </c>
      <c r="E1650" s="154" t="s">
        <v>1250</v>
      </c>
      <c r="F1650" s="154" t="s">
        <v>1248</v>
      </c>
      <c r="G1650" t="s">
        <v>3635</v>
      </c>
      <c r="H1650" s="243">
        <v>3</v>
      </c>
      <c r="I1650" s="229">
        <v>45611</v>
      </c>
      <c r="J1650" s="107">
        <v>12</v>
      </c>
      <c r="K1650" s="159">
        <v>105000</v>
      </c>
      <c r="L1650" s="107">
        <f>J1650+1</f>
        <v>13</v>
      </c>
      <c r="M1650" s="36">
        <f>K1650*(L1650/100)</f>
        <v>13650</v>
      </c>
    </row>
    <row r="1651" spans="1:13" x14ac:dyDescent="0.35">
      <c r="A1651" s="107">
        <v>1</v>
      </c>
      <c r="B1651" s="107" t="s">
        <v>5190</v>
      </c>
      <c r="C1651" s="98" t="s">
        <v>549</v>
      </c>
      <c r="D1651" s="98" t="s">
        <v>15</v>
      </c>
      <c r="E1651" t="s">
        <v>1244</v>
      </c>
      <c r="F1651" t="s">
        <v>1248</v>
      </c>
      <c r="G1651" t="s">
        <v>5191</v>
      </c>
      <c r="H1651" s="107">
        <v>4</v>
      </c>
      <c r="I1651" s="229">
        <v>45790</v>
      </c>
      <c r="J1651" s="107">
        <v>12</v>
      </c>
      <c r="K1651" s="159">
        <v>120000</v>
      </c>
      <c r="L1651" s="107">
        <f>J1651+1</f>
        <v>13</v>
      </c>
      <c r="M1651" s="36">
        <f>K1651*(L1651/100)</f>
        <v>15600</v>
      </c>
    </row>
    <row r="1652" spans="1:13" x14ac:dyDescent="0.35">
      <c r="A1652" s="107">
        <v>1</v>
      </c>
      <c r="B1652" s="107">
        <v>890000240</v>
      </c>
      <c r="C1652" s="98" t="s">
        <v>549</v>
      </c>
      <c r="D1652" s="98" t="s">
        <v>15</v>
      </c>
      <c r="E1652" t="s">
        <v>16</v>
      </c>
      <c r="G1652" t="s">
        <v>1025</v>
      </c>
      <c r="H1652" s="107">
        <v>1</v>
      </c>
      <c r="I1652" s="229">
        <v>45121.570625</v>
      </c>
      <c r="J1652" s="107">
        <v>12</v>
      </c>
      <c r="K1652" s="159">
        <v>52500</v>
      </c>
      <c r="L1652" s="107">
        <f>J1652+1</f>
        <v>13</v>
      </c>
      <c r="M1652" s="36">
        <f>K1652*(L1652/100)</f>
        <v>6825</v>
      </c>
    </row>
    <row r="1653" spans="1:13" x14ac:dyDescent="0.35">
      <c r="A1653" s="107">
        <v>1</v>
      </c>
      <c r="B1653" s="243" t="s">
        <v>2782</v>
      </c>
      <c r="C1653" s="244" t="s">
        <v>549</v>
      </c>
      <c r="D1653" s="244" t="s">
        <v>169</v>
      </c>
      <c r="E1653" s="154" t="s">
        <v>1250</v>
      </c>
      <c r="F1653" s="154" t="s">
        <v>1248</v>
      </c>
      <c r="G1653" s="163" t="s">
        <v>2783</v>
      </c>
      <c r="H1653" s="243">
        <v>2</v>
      </c>
      <c r="I1653" s="229">
        <v>45509</v>
      </c>
      <c r="J1653" s="107">
        <v>12</v>
      </c>
      <c r="K1653" s="162">
        <v>63000</v>
      </c>
      <c r="L1653" s="107">
        <f>J1653+1</f>
        <v>13</v>
      </c>
      <c r="M1653" s="36">
        <f>K1653*(L1653/100)</f>
        <v>8190</v>
      </c>
    </row>
    <row r="1654" spans="1:13" x14ac:dyDescent="0.35">
      <c r="A1654" s="107">
        <v>1</v>
      </c>
      <c r="B1654" s="107" t="s">
        <v>4693</v>
      </c>
      <c r="C1654" s="98" t="s">
        <v>549</v>
      </c>
      <c r="D1654" s="98" t="s">
        <v>15</v>
      </c>
      <c r="E1654" t="s">
        <v>1244</v>
      </c>
      <c r="F1654" t="s">
        <v>1248</v>
      </c>
      <c r="G1654" t="s">
        <v>4694</v>
      </c>
      <c r="H1654" s="107">
        <v>3</v>
      </c>
      <c r="I1654" s="229">
        <v>45742</v>
      </c>
      <c r="J1654" s="107">
        <v>12</v>
      </c>
      <c r="K1654" s="247">
        <v>80000</v>
      </c>
      <c r="L1654" s="107">
        <f>J1654+1</f>
        <v>13</v>
      </c>
      <c r="M1654" s="36">
        <f>K1654*(L1654/100)</f>
        <v>10400</v>
      </c>
    </row>
    <row r="1655" spans="1:13" x14ac:dyDescent="0.35">
      <c r="A1655" s="107">
        <v>1</v>
      </c>
      <c r="B1655" s="107">
        <v>890000796</v>
      </c>
      <c r="C1655" s="98" t="s">
        <v>549</v>
      </c>
      <c r="D1655" s="98" t="s">
        <v>169</v>
      </c>
      <c r="E1655" t="s">
        <v>1250</v>
      </c>
      <c r="F1655" t="s">
        <v>1248</v>
      </c>
      <c r="G1655" t="s">
        <v>2640</v>
      </c>
      <c r="H1655" s="107">
        <v>1</v>
      </c>
      <c r="I1655" s="229">
        <v>45488</v>
      </c>
      <c r="J1655" s="107">
        <v>12</v>
      </c>
      <c r="K1655" s="159">
        <v>63000</v>
      </c>
      <c r="L1655" s="107">
        <f>J1655+1</f>
        <v>13</v>
      </c>
      <c r="M1655" s="36">
        <f>K1655*(L1655/100)</f>
        <v>8190</v>
      </c>
    </row>
    <row r="1656" spans="1:13" x14ac:dyDescent="0.35">
      <c r="A1656" s="107">
        <v>1</v>
      </c>
      <c r="B1656" s="107" t="s">
        <v>1736</v>
      </c>
      <c r="C1656" s="98" t="s">
        <v>549</v>
      </c>
      <c r="D1656" s="98" t="s">
        <v>15</v>
      </c>
      <c r="E1656" t="s">
        <v>1244</v>
      </c>
      <c r="F1656" t="s">
        <v>1245</v>
      </c>
      <c r="G1656" s="152" t="s">
        <v>1737</v>
      </c>
      <c r="H1656" s="107">
        <v>1</v>
      </c>
      <c r="I1656" s="229">
        <v>45338.593356481484</v>
      </c>
      <c r="J1656" s="107">
        <v>10</v>
      </c>
      <c r="K1656" s="159">
        <v>105000</v>
      </c>
      <c r="L1656" s="107">
        <f>J1656+1</f>
        <v>11</v>
      </c>
      <c r="M1656" s="36">
        <f>K1656*(L1656/100)</f>
        <v>11550</v>
      </c>
    </row>
    <row r="1657" spans="1:13" x14ac:dyDescent="0.35">
      <c r="A1657" s="107">
        <v>1</v>
      </c>
      <c r="B1657" s="107" t="s">
        <v>2525</v>
      </c>
      <c r="C1657" s="98" t="s">
        <v>549</v>
      </c>
      <c r="D1657" s="98" t="s">
        <v>15</v>
      </c>
      <c r="E1657" t="s">
        <v>1244</v>
      </c>
      <c r="F1657" t="s">
        <v>1245</v>
      </c>
      <c r="G1657" t="s">
        <v>2526</v>
      </c>
      <c r="H1657" s="107">
        <v>2</v>
      </c>
      <c r="I1657" s="229">
        <v>45468.539039351854</v>
      </c>
      <c r="J1657" s="107">
        <v>10</v>
      </c>
      <c r="K1657" s="159">
        <v>105000</v>
      </c>
      <c r="L1657" s="107">
        <f>J1657+1</f>
        <v>11</v>
      </c>
      <c r="M1657" s="36">
        <f>K1657*(L1657/100)</f>
        <v>11550</v>
      </c>
    </row>
    <row r="1658" spans="1:13" x14ac:dyDescent="0.35">
      <c r="A1658" s="107">
        <v>1</v>
      </c>
      <c r="B1658" s="243" t="s">
        <v>3116</v>
      </c>
      <c r="C1658" s="244" t="s">
        <v>549</v>
      </c>
      <c r="D1658" s="244" t="s">
        <v>52</v>
      </c>
      <c r="E1658" s="154" t="s">
        <v>1250</v>
      </c>
      <c r="F1658" s="154" t="s">
        <v>1248</v>
      </c>
      <c r="G1658" s="154" t="s">
        <v>3117</v>
      </c>
      <c r="H1658" s="243">
        <v>1</v>
      </c>
      <c r="I1658" s="229">
        <v>45559</v>
      </c>
      <c r="J1658" s="107">
        <v>12</v>
      </c>
      <c r="K1658" s="162">
        <v>52500</v>
      </c>
      <c r="L1658" s="107">
        <f>J1658+1</f>
        <v>13</v>
      </c>
      <c r="M1658" s="36">
        <f>K1658*(L1658/100)</f>
        <v>6825</v>
      </c>
    </row>
    <row r="1659" spans="1:13" x14ac:dyDescent="0.35">
      <c r="A1659" s="107">
        <v>1</v>
      </c>
      <c r="B1659" s="243" t="s">
        <v>4417</v>
      </c>
      <c r="C1659" s="244" t="s">
        <v>549</v>
      </c>
      <c r="D1659" s="244" t="s">
        <v>15</v>
      </c>
      <c r="E1659" t="s">
        <v>1244</v>
      </c>
      <c r="F1659" s="154" t="s">
        <v>1248</v>
      </c>
      <c r="G1659" s="154" t="s">
        <v>4418</v>
      </c>
      <c r="H1659" s="243">
        <v>3</v>
      </c>
      <c r="I1659" s="229">
        <v>45729</v>
      </c>
      <c r="J1659" s="107">
        <v>12</v>
      </c>
      <c r="K1659" s="247">
        <v>80000</v>
      </c>
      <c r="L1659" s="107">
        <f>J1659+1</f>
        <v>13</v>
      </c>
      <c r="M1659" s="36">
        <f>K1659*(L1659/100)</f>
        <v>10400</v>
      </c>
    </row>
    <row r="1660" spans="1:13" x14ac:dyDescent="0.35">
      <c r="A1660" s="107">
        <v>1</v>
      </c>
      <c r="B1660" s="243" t="s">
        <v>3863</v>
      </c>
      <c r="C1660" s="244" t="s">
        <v>549</v>
      </c>
      <c r="D1660" s="244" t="s">
        <v>381</v>
      </c>
      <c r="E1660" s="154" t="s">
        <v>1244</v>
      </c>
      <c r="F1660" s="154" t="s">
        <v>1248</v>
      </c>
      <c r="G1660" s="154" t="s">
        <v>3864</v>
      </c>
      <c r="H1660" s="243">
        <v>1</v>
      </c>
      <c r="I1660" s="229">
        <v>45626</v>
      </c>
      <c r="J1660" s="107">
        <v>3</v>
      </c>
      <c r="K1660" s="159">
        <v>105000</v>
      </c>
      <c r="L1660" s="107">
        <f>J1660+1</f>
        <v>4</v>
      </c>
      <c r="M1660" s="36">
        <f>K1660*(L1660/100)</f>
        <v>4200</v>
      </c>
    </row>
    <row r="1661" spans="1:13" x14ac:dyDescent="0.35">
      <c r="A1661" s="107">
        <v>1</v>
      </c>
      <c r="B1661" s="107" t="s">
        <v>5716</v>
      </c>
      <c r="C1661" t="s">
        <v>549</v>
      </c>
      <c r="D1661" t="s">
        <v>381</v>
      </c>
      <c r="E1661" t="s">
        <v>1244</v>
      </c>
      <c r="F1661" t="s">
        <v>1248</v>
      </c>
      <c r="G1661" t="s">
        <v>5717</v>
      </c>
      <c r="H1661" s="107">
        <v>3</v>
      </c>
      <c r="I1661" s="231">
        <v>45850</v>
      </c>
      <c r="J1661" s="107">
        <v>6</v>
      </c>
      <c r="K1661" s="120">
        <v>120000</v>
      </c>
      <c r="L1661" s="107">
        <f>J1661+1</f>
        <v>7</v>
      </c>
      <c r="M1661" s="36">
        <f>K1661*(L1661/100)</f>
        <v>8400</v>
      </c>
    </row>
    <row r="1662" spans="1:13" x14ac:dyDescent="0.35">
      <c r="A1662" s="107">
        <v>1</v>
      </c>
      <c r="B1662" s="243" t="s">
        <v>3251</v>
      </c>
      <c r="C1662" s="244" t="s">
        <v>549</v>
      </c>
      <c r="D1662" s="244" t="s">
        <v>188</v>
      </c>
      <c r="E1662" s="154" t="s">
        <v>1244</v>
      </c>
      <c r="F1662" s="154" t="s">
        <v>1245</v>
      </c>
      <c r="G1662" s="154" t="s">
        <v>3252</v>
      </c>
      <c r="H1662" s="243">
        <v>1</v>
      </c>
      <c r="I1662" s="229">
        <v>45583</v>
      </c>
      <c r="J1662" s="107">
        <v>9</v>
      </c>
      <c r="K1662" s="159">
        <v>52500</v>
      </c>
      <c r="L1662" s="107">
        <f>J1662+1</f>
        <v>10</v>
      </c>
      <c r="M1662" s="36">
        <f>K1662*(L1662/100)</f>
        <v>5250</v>
      </c>
    </row>
    <row r="1663" spans="1:13" x14ac:dyDescent="0.35">
      <c r="A1663" s="107">
        <v>1</v>
      </c>
      <c r="B1663" s="107" t="s">
        <v>5730</v>
      </c>
      <c r="C1663" t="s">
        <v>549</v>
      </c>
      <c r="D1663" t="s">
        <v>381</v>
      </c>
      <c r="E1663" t="s">
        <v>1244</v>
      </c>
      <c r="F1663" t="s">
        <v>1245</v>
      </c>
      <c r="G1663" t="s">
        <v>11799</v>
      </c>
      <c r="H1663" s="107">
        <v>6</v>
      </c>
      <c r="I1663" s="231">
        <v>45855</v>
      </c>
      <c r="J1663" s="107">
        <v>12</v>
      </c>
      <c r="K1663" s="120">
        <v>300000</v>
      </c>
      <c r="L1663" s="107">
        <f>J1663+1</f>
        <v>13</v>
      </c>
      <c r="M1663" s="36">
        <f>K1663*(L1663/100)</f>
        <v>39000</v>
      </c>
    </row>
    <row r="1664" spans="1:13" x14ac:dyDescent="0.35">
      <c r="A1664" s="107">
        <v>1</v>
      </c>
      <c r="B1664" s="107">
        <v>890000197</v>
      </c>
      <c r="C1664" s="98" t="s">
        <v>549</v>
      </c>
      <c r="D1664" s="98" t="s">
        <v>15</v>
      </c>
      <c r="E1664" t="s">
        <v>16</v>
      </c>
      <c r="F1664" s="144" t="s">
        <v>1245</v>
      </c>
      <c r="G1664" t="s">
        <v>11799</v>
      </c>
      <c r="H1664" s="107">
        <v>2</v>
      </c>
      <c r="I1664" s="229">
        <v>45077.675046296295</v>
      </c>
      <c r="J1664" s="107">
        <v>12</v>
      </c>
      <c r="K1664" s="162">
        <v>157500</v>
      </c>
      <c r="L1664" s="107">
        <f>J1664+1</f>
        <v>13</v>
      </c>
      <c r="M1664" s="36">
        <f>K1664*(L1664/100)</f>
        <v>20475</v>
      </c>
    </row>
    <row r="1665" spans="1:13" x14ac:dyDescent="0.35">
      <c r="A1665" s="107">
        <v>1</v>
      </c>
      <c r="B1665" s="107">
        <v>890000062</v>
      </c>
      <c r="C1665" s="98" t="s">
        <v>549</v>
      </c>
      <c r="D1665" s="98" t="s">
        <v>15</v>
      </c>
      <c r="E1665" t="s">
        <v>16</v>
      </c>
      <c r="F1665" s="144" t="s">
        <v>1245</v>
      </c>
      <c r="G1665" t="s">
        <v>11799</v>
      </c>
      <c r="H1665" s="129">
        <v>1</v>
      </c>
      <c r="I1665" s="229">
        <v>44967.536944444444</v>
      </c>
      <c r="J1665" s="107">
        <v>10</v>
      </c>
      <c r="K1665" s="159">
        <v>105000</v>
      </c>
      <c r="L1665" s="107">
        <f>J1665+1</f>
        <v>11</v>
      </c>
      <c r="M1665" s="36">
        <f>K1665*(L1665/100)</f>
        <v>11550</v>
      </c>
    </row>
    <row r="1666" spans="1:13" x14ac:dyDescent="0.35">
      <c r="A1666" s="107">
        <v>1</v>
      </c>
      <c r="B1666" s="237" t="s">
        <v>1367</v>
      </c>
      <c r="C1666" s="141" t="s">
        <v>549</v>
      </c>
      <c r="D1666" s="141" t="s">
        <v>15</v>
      </c>
      <c r="E1666" s="139" t="s">
        <v>1244</v>
      </c>
      <c r="F1666" s="144" t="s">
        <v>1245</v>
      </c>
      <c r="G1666" t="s">
        <v>11799</v>
      </c>
      <c r="H1666" s="237">
        <v>3</v>
      </c>
      <c r="I1666" s="229">
        <v>45238</v>
      </c>
      <c r="J1666" s="107">
        <v>12</v>
      </c>
      <c r="K1666" s="238">
        <v>210000</v>
      </c>
      <c r="L1666" s="107">
        <f>J1666+1</f>
        <v>13</v>
      </c>
      <c r="M1666" s="36">
        <f>K1666*(L1666/100)</f>
        <v>27300</v>
      </c>
    </row>
    <row r="1667" spans="1:13" x14ac:dyDescent="0.35">
      <c r="A1667" s="107">
        <v>1</v>
      </c>
      <c r="B1667" s="243" t="s">
        <v>2911</v>
      </c>
      <c r="C1667" s="244" t="s">
        <v>549</v>
      </c>
      <c r="D1667" s="244" t="s">
        <v>15</v>
      </c>
      <c r="E1667" s="154" t="s">
        <v>1244</v>
      </c>
      <c r="F1667" s="154" t="s">
        <v>1245</v>
      </c>
      <c r="G1667" t="s">
        <v>11799</v>
      </c>
      <c r="H1667" s="243">
        <v>4</v>
      </c>
      <c r="I1667" s="229">
        <v>45519.632326388892</v>
      </c>
      <c r="J1667" s="107">
        <v>12</v>
      </c>
      <c r="K1667" s="162">
        <v>241500</v>
      </c>
      <c r="L1667" s="107">
        <f>J1667+1</f>
        <v>13</v>
      </c>
      <c r="M1667" s="36">
        <f>K1667*(L1667/100)</f>
        <v>31395</v>
      </c>
    </row>
    <row r="1668" spans="1:13" x14ac:dyDescent="0.35">
      <c r="A1668" s="107">
        <v>1</v>
      </c>
      <c r="B1668" s="243" t="s">
        <v>4356</v>
      </c>
      <c r="C1668" s="244" t="s">
        <v>549</v>
      </c>
      <c r="D1668" s="244" t="s">
        <v>15</v>
      </c>
      <c r="E1668" s="154" t="s">
        <v>1244</v>
      </c>
      <c r="F1668" s="154" t="s">
        <v>1245</v>
      </c>
      <c r="G1668" t="s">
        <v>11799</v>
      </c>
      <c r="H1668" s="243">
        <v>5</v>
      </c>
      <c r="I1668" s="229">
        <v>45693.697002314817</v>
      </c>
      <c r="J1668" s="107">
        <v>12</v>
      </c>
      <c r="K1668" s="159">
        <v>300000</v>
      </c>
      <c r="L1668" s="107">
        <f>J1668+1</f>
        <v>13</v>
      </c>
      <c r="M1668" s="36">
        <f>K1668*(L1668/100)</f>
        <v>39000</v>
      </c>
    </row>
    <row r="1669" spans="1:13" x14ac:dyDescent="0.35">
      <c r="A1669" s="107">
        <v>1</v>
      </c>
      <c r="B1669" s="243" t="s">
        <v>4167</v>
      </c>
      <c r="C1669" s="244" t="s">
        <v>549</v>
      </c>
      <c r="D1669" s="244" t="s">
        <v>15</v>
      </c>
      <c r="E1669" s="154" t="s">
        <v>1244</v>
      </c>
      <c r="F1669" s="154" t="s">
        <v>1245</v>
      </c>
      <c r="G1669" s="154" t="s">
        <v>4168</v>
      </c>
      <c r="H1669" s="243">
        <v>6</v>
      </c>
      <c r="I1669" s="229">
        <v>45688.625185185185</v>
      </c>
      <c r="J1669" s="107">
        <v>15</v>
      </c>
      <c r="K1669" s="159">
        <v>150000</v>
      </c>
      <c r="L1669" s="107">
        <f>J1669+1</f>
        <v>16</v>
      </c>
      <c r="M1669" s="36">
        <f>K1669*(L1669/100)</f>
        <v>24000</v>
      </c>
    </row>
    <row r="1670" spans="1:13" x14ac:dyDescent="0.35">
      <c r="A1670" s="107">
        <v>1</v>
      </c>
      <c r="B1670" s="107">
        <v>890000103</v>
      </c>
      <c r="C1670" s="98" t="s">
        <v>549</v>
      </c>
      <c r="D1670" s="98" t="s">
        <v>15</v>
      </c>
      <c r="E1670" t="s">
        <v>16</v>
      </c>
      <c r="G1670" t="s">
        <v>598</v>
      </c>
      <c r="H1670" s="132">
        <v>1</v>
      </c>
      <c r="I1670" s="229">
        <v>45002.385960648149</v>
      </c>
      <c r="J1670" s="107">
        <v>6</v>
      </c>
      <c r="K1670" s="159">
        <v>52500</v>
      </c>
      <c r="L1670" s="107">
        <f>J1670+1</f>
        <v>7</v>
      </c>
      <c r="M1670" s="36">
        <f>K1670*(L1670/100)</f>
        <v>3675.0000000000005</v>
      </c>
    </row>
    <row r="1671" spans="1:13" x14ac:dyDescent="0.35">
      <c r="A1671" s="107">
        <v>1</v>
      </c>
      <c r="B1671" s="237" t="s">
        <v>1176</v>
      </c>
      <c r="C1671" s="141" t="s">
        <v>549</v>
      </c>
      <c r="D1671" s="141" t="s">
        <v>52</v>
      </c>
      <c r="E1671" s="139" t="s">
        <v>53</v>
      </c>
      <c r="G1671" s="139" t="s">
        <v>1177</v>
      </c>
      <c r="H1671" s="237">
        <v>3</v>
      </c>
      <c r="I1671" s="229">
        <v>45198.629548611098</v>
      </c>
      <c r="J1671" s="107">
        <v>12</v>
      </c>
      <c r="K1671" s="238">
        <v>105000</v>
      </c>
      <c r="L1671" s="107">
        <f>J1671+1</f>
        <v>13</v>
      </c>
      <c r="M1671" s="36">
        <f>K1671*(L1671/100)</f>
        <v>13650</v>
      </c>
    </row>
    <row r="1672" spans="1:13" x14ac:dyDescent="0.35">
      <c r="A1672" s="107">
        <v>1</v>
      </c>
      <c r="B1672" s="107" t="s">
        <v>1945</v>
      </c>
      <c r="C1672" s="98" t="s">
        <v>549</v>
      </c>
      <c r="D1672" s="98" t="s">
        <v>15</v>
      </c>
      <c r="E1672" t="s">
        <v>1244</v>
      </c>
      <c r="F1672" t="s">
        <v>1245</v>
      </c>
      <c r="G1672" t="s">
        <v>598</v>
      </c>
      <c r="H1672" s="107">
        <v>4</v>
      </c>
      <c r="I1672" s="229">
        <v>45360.625891203701</v>
      </c>
      <c r="J1672" s="107">
        <v>12</v>
      </c>
      <c r="K1672" s="159">
        <v>105000</v>
      </c>
      <c r="L1672" s="107">
        <f>J1672+1</f>
        <v>13</v>
      </c>
      <c r="M1672" s="36">
        <f>K1672*(L1672/100)</f>
        <v>13650</v>
      </c>
    </row>
    <row r="1673" spans="1:13" x14ac:dyDescent="0.35">
      <c r="A1673" s="107">
        <v>1</v>
      </c>
      <c r="B1673" s="243" t="s">
        <v>2757</v>
      </c>
      <c r="C1673" s="244" t="s">
        <v>549</v>
      </c>
      <c r="D1673" s="244" t="s">
        <v>15</v>
      </c>
      <c r="E1673" s="154" t="s">
        <v>1244</v>
      </c>
      <c r="F1673" s="154" t="s">
        <v>1245</v>
      </c>
      <c r="G1673" s="154" t="s">
        <v>2758</v>
      </c>
      <c r="H1673" s="243">
        <v>5</v>
      </c>
      <c r="I1673" s="229">
        <v>45506</v>
      </c>
      <c r="J1673" s="107">
        <v>12</v>
      </c>
      <c r="K1673" s="162">
        <v>136500</v>
      </c>
      <c r="L1673" s="107">
        <f>J1673+1</f>
        <v>13</v>
      </c>
      <c r="M1673" s="36">
        <f>K1673*(L1673/100)</f>
        <v>17745</v>
      </c>
    </row>
    <row r="1674" spans="1:13" x14ac:dyDescent="0.35">
      <c r="A1674" s="107">
        <v>1</v>
      </c>
      <c r="B1674" s="243" t="s">
        <v>3741</v>
      </c>
      <c r="C1674" s="244" t="s">
        <v>549</v>
      </c>
      <c r="D1674" s="244" t="s">
        <v>15</v>
      </c>
      <c r="E1674" s="154" t="s">
        <v>1244</v>
      </c>
      <c r="F1674" s="154" t="s">
        <v>1245</v>
      </c>
      <c r="G1674" s="154" t="s">
        <v>3742</v>
      </c>
      <c r="H1674" s="243">
        <v>1</v>
      </c>
      <c r="I1674" s="229">
        <v>45618</v>
      </c>
      <c r="J1674" s="107">
        <v>12</v>
      </c>
      <c r="K1674" s="159">
        <v>157500</v>
      </c>
      <c r="L1674" s="107">
        <f>J1674+1</f>
        <v>13</v>
      </c>
      <c r="M1674" s="36">
        <f>K1674*(L1674/100)</f>
        <v>20475</v>
      </c>
    </row>
    <row r="1675" spans="1:13" x14ac:dyDescent="0.35">
      <c r="A1675" s="107">
        <v>1</v>
      </c>
      <c r="B1675" s="243" t="s">
        <v>3950</v>
      </c>
      <c r="C1675" s="244" t="s">
        <v>549</v>
      </c>
      <c r="D1675" s="244" t="s">
        <v>15</v>
      </c>
      <c r="E1675" s="154" t="s">
        <v>1244</v>
      </c>
      <c r="F1675" s="154" t="s">
        <v>1245</v>
      </c>
      <c r="G1675" s="154" t="s">
        <v>3951</v>
      </c>
      <c r="H1675" s="243">
        <v>2</v>
      </c>
      <c r="I1675" s="229">
        <v>45639</v>
      </c>
      <c r="J1675" s="107">
        <v>12</v>
      </c>
      <c r="K1675" s="159">
        <v>157500</v>
      </c>
      <c r="L1675" s="107">
        <f>J1675+1</f>
        <v>13</v>
      </c>
      <c r="M1675" s="36">
        <f>K1675*(L1675/100)</f>
        <v>20475</v>
      </c>
    </row>
    <row r="1676" spans="1:13" x14ac:dyDescent="0.35">
      <c r="A1676" s="107">
        <v>1</v>
      </c>
      <c r="B1676" s="107">
        <v>890000225</v>
      </c>
      <c r="C1676" s="98" t="s">
        <v>549</v>
      </c>
      <c r="D1676" s="98" t="s">
        <v>52</v>
      </c>
      <c r="E1676" t="s">
        <v>53</v>
      </c>
      <c r="G1676" t="s">
        <v>965</v>
      </c>
      <c r="H1676" s="107">
        <v>2</v>
      </c>
      <c r="I1676" s="229">
        <v>45106.712233796294</v>
      </c>
      <c r="J1676" s="107">
        <v>6</v>
      </c>
      <c r="K1676" s="159">
        <v>63000</v>
      </c>
      <c r="L1676" s="107">
        <f>J1676+1</f>
        <v>7</v>
      </c>
      <c r="M1676" s="36">
        <f>K1676*(L1676/100)</f>
        <v>4410</v>
      </c>
    </row>
    <row r="1677" spans="1:13" x14ac:dyDescent="0.35">
      <c r="A1677" s="107">
        <v>1</v>
      </c>
      <c r="B1677" s="107">
        <v>890000756</v>
      </c>
      <c r="C1677" s="98" t="s">
        <v>549</v>
      </c>
      <c r="D1677" s="98" t="s">
        <v>188</v>
      </c>
      <c r="E1677" t="s">
        <v>1244</v>
      </c>
      <c r="F1677" t="s">
        <v>1245</v>
      </c>
      <c r="G1677" s="378" t="s">
        <v>2582</v>
      </c>
      <c r="H1677" s="107">
        <v>1</v>
      </c>
      <c r="I1677" s="229">
        <v>45474</v>
      </c>
      <c r="J1677" s="107">
        <v>12</v>
      </c>
      <c r="K1677" s="159">
        <v>52500</v>
      </c>
      <c r="L1677" s="107">
        <f>J1677+1</f>
        <v>13</v>
      </c>
      <c r="M1677" s="36">
        <f>K1677*(L1677/100)</f>
        <v>6825</v>
      </c>
    </row>
    <row r="1678" spans="1:13" x14ac:dyDescent="0.35">
      <c r="A1678" s="107">
        <v>1</v>
      </c>
      <c r="B1678" s="243" t="s">
        <v>4273</v>
      </c>
      <c r="C1678" s="244" t="s">
        <v>549</v>
      </c>
      <c r="D1678" s="244" t="s">
        <v>15</v>
      </c>
      <c r="E1678" s="154" t="s">
        <v>1244</v>
      </c>
      <c r="F1678" s="154" t="s">
        <v>1245</v>
      </c>
      <c r="G1678" s="154" t="s">
        <v>4274</v>
      </c>
      <c r="H1678" s="243">
        <v>2</v>
      </c>
      <c r="I1678" s="229">
        <v>45709.578958333332</v>
      </c>
      <c r="J1678" s="107">
        <v>12</v>
      </c>
      <c r="K1678" s="159">
        <v>70000</v>
      </c>
      <c r="L1678" s="107">
        <f>J1678+1</f>
        <v>13</v>
      </c>
      <c r="M1678" s="36">
        <f>K1678*(L1678/100)</f>
        <v>9100</v>
      </c>
    </row>
    <row r="1679" spans="1:13" x14ac:dyDescent="0.35">
      <c r="A1679" s="107">
        <v>1</v>
      </c>
      <c r="B1679" s="243" t="s">
        <v>4949</v>
      </c>
      <c r="C1679" s="244" t="s">
        <v>549</v>
      </c>
      <c r="D1679" s="244" t="s">
        <v>169</v>
      </c>
      <c r="E1679" s="154" t="s">
        <v>1250</v>
      </c>
      <c r="F1679" s="154" t="s">
        <v>1245</v>
      </c>
      <c r="G1679" s="154" t="s">
        <v>4950</v>
      </c>
      <c r="H1679" s="243">
        <v>2</v>
      </c>
      <c r="I1679" s="229">
        <v>45763</v>
      </c>
      <c r="J1679" s="107">
        <v>2</v>
      </c>
      <c r="K1679" s="159">
        <v>20000</v>
      </c>
      <c r="L1679" s="107">
        <f>J1679+1</f>
        <v>3</v>
      </c>
      <c r="M1679" s="36">
        <f>K1679*(L1679/100)</f>
        <v>600</v>
      </c>
    </row>
    <row r="1680" spans="1:13" x14ac:dyDescent="0.35">
      <c r="A1680" s="107">
        <v>1</v>
      </c>
      <c r="B1680" s="107" t="s">
        <v>5879</v>
      </c>
      <c r="C1680" t="s">
        <v>549</v>
      </c>
      <c r="D1680" t="s">
        <v>15</v>
      </c>
      <c r="E1680" t="s">
        <v>5832</v>
      </c>
      <c r="F1680" t="s">
        <v>1245</v>
      </c>
      <c r="G1680" t="s">
        <v>4950</v>
      </c>
      <c r="H1680" s="107">
        <v>3</v>
      </c>
      <c r="I1680" s="231">
        <v>45877</v>
      </c>
      <c r="J1680" s="107">
        <v>3</v>
      </c>
      <c r="K1680" s="120">
        <v>20000</v>
      </c>
      <c r="L1680" s="107">
        <f>J1680*2+2</f>
        <v>8</v>
      </c>
      <c r="M1680" s="36">
        <f>K1680*(L1680/100)</f>
        <v>1600</v>
      </c>
    </row>
    <row r="1681" spans="1:13" x14ac:dyDescent="0.35">
      <c r="A1681" s="107">
        <v>1</v>
      </c>
      <c r="B1681" s="234">
        <v>890000277</v>
      </c>
      <c r="C1681" s="235" t="s">
        <v>549</v>
      </c>
      <c r="D1681" s="235" t="s">
        <v>15</v>
      </c>
      <c r="E1681" s="133" t="s">
        <v>16</v>
      </c>
      <c r="G1681" s="133" t="s">
        <v>1112</v>
      </c>
      <c r="H1681" s="234">
        <v>1</v>
      </c>
      <c r="I1681" s="229">
        <v>45145.6412962963</v>
      </c>
      <c r="J1681" s="107">
        <v>12</v>
      </c>
      <c r="K1681" s="236">
        <v>52500</v>
      </c>
      <c r="L1681" s="107">
        <f>J1681+1</f>
        <v>13</v>
      </c>
      <c r="M1681" s="36">
        <f>K1681*(L1681/100)</f>
        <v>6825</v>
      </c>
    </row>
    <row r="1682" spans="1:13" x14ac:dyDescent="0.35">
      <c r="A1682" s="107">
        <v>1</v>
      </c>
      <c r="B1682" s="107">
        <v>890000183</v>
      </c>
      <c r="C1682" s="98" t="s">
        <v>549</v>
      </c>
      <c r="D1682" s="98" t="s">
        <v>411</v>
      </c>
      <c r="E1682" t="s">
        <v>16</v>
      </c>
      <c r="G1682" t="s">
        <v>924</v>
      </c>
      <c r="H1682" s="107">
        <v>1</v>
      </c>
      <c r="I1682" s="229">
        <v>45069.560034722221</v>
      </c>
      <c r="J1682" s="107">
        <v>6</v>
      </c>
      <c r="K1682" s="162">
        <v>52500</v>
      </c>
      <c r="L1682" s="107">
        <f>J1682+1</f>
        <v>7</v>
      </c>
      <c r="M1682" s="36">
        <f>K1682*(L1682/100)</f>
        <v>3675.0000000000005</v>
      </c>
    </row>
    <row r="1683" spans="1:13" x14ac:dyDescent="0.35">
      <c r="A1683" s="107">
        <v>1</v>
      </c>
      <c r="B1683" s="237" t="s">
        <v>1559</v>
      </c>
      <c r="C1683" s="141" t="s">
        <v>549</v>
      </c>
      <c r="D1683" s="141" t="s">
        <v>169</v>
      </c>
      <c r="E1683" s="139" t="s">
        <v>1250</v>
      </c>
      <c r="F1683" s="139" t="s">
        <v>1245</v>
      </c>
      <c r="G1683" t="s">
        <v>995</v>
      </c>
      <c r="H1683" s="237">
        <v>2</v>
      </c>
      <c r="I1683" s="229">
        <v>45279.439837963</v>
      </c>
      <c r="J1683" s="107">
        <v>12</v>
      </c>
      <c r="K1683" s="238">
        <v>94500</v>
      </c>
      <c r="L1683" s="107">
        <f>J1683+1</f>
        <v>13</v>
      </c>
      <c r="M1683" s="36">
        <f>K1683*(L1683/100)</f>
        <v>12285</v>
      </c>
    </row>
    <row r="1684" spans="1:13" x14ac:dyDescent="0.35">
      <c r="A1684" s="107">
        <v>1</v>
      </c>
      <c r="B1684" s="107">
        <v>890000224</v>
      </c>
      <c r="C1684" s="98" t="s">
        <v>549</v>
      </c>
      <c r="D1684" s="98" t="s">
        <v>411</v>
      </c>
      <c r="E1684" t="s">
        <v>16</v>
      </c>
      <c r="G1684" t="s">
        <v>995</v>
      </c>
      <c r="H1684" s="107">
        <v>1</v>
      </c>
      <c r="I1684" s="229">
        <v>45107.494039351855</v>
      </c>
      <c r="J1684" s="107">
        <v>12</v>
      </c>
      <c r="K1684" s="159">
        <v>63000</v>
      </c>
      <c r="L1684" s="107">
        <f>J1684+1</f>
        <v>13</v>
      </c>
      <c r="M1684" s="36">
        <f>K1684*(L1684/100)</f>
        <v>8190</v>
      </c>
    </row>
    <row r="1685" spans="1:13" x14ac:dyDescent="0.35">
      <c r="A1685" s="107">
        <v>1</v>
      </c>
      <c r="B1685" s="107">
        <v>880000825</v>
      </c>
      <c r="C1685" s="98" t="s">
        <v>549</v>
      </c>
      <c r="D1685" s="98" t="s">
        <v>169</v>
      </c>
      <c r="E1685" t="s">
        <v>1250</v>
      </c>
      <c r="F1685" t="s">
        <v>1245</v>
      </c>
      <c r="G1685" t="s">
        <v>995</v>
      </c>
      <c r="H1685" s="107">
        <v>3</v>
      </c>
      <c r="I1685" s="229">
        <v>45385</v>
      </c>
      <c r="J1685" s="107">
        <v>10</v>
      </c>
      <c r="K1685" s="159">
        <v>73500</v>
      </c>
      <c r="L1685" s="107">
        <f>J1685+1</f>
        <v>11</v>
      </c>
      <c r="M1685" s="36">
        <f>K1685*(L1685/100)</f>
        <v>8085</v>
      </c>
    </row>
    <row r="1686" spans="1:13" x14ac:dyDescent="0.35">
      <c r="A1686" s="107">
        <v>1</v>
      </c>
      <c r="B1686" s="243" t="s">
        <v>2759</v>
      </c>
      <c r="C1686" s="244" t="s">
        <v>549</v>
      </c>
      <c r="D1686" s="244" t="s">
        <v>169</v>
      </c>
      <c r="E1686" s="154" t="s">
        <v>1250</v>
      </c>
      <c r="F1686" s="154" t="s">
        <v>1245</v>
      </c>
      <c r="G1686" s="154" t="s">
        <v>2760</v>
      </c>
      <c r="H1686" s="243">
        <v>4</v>
      </c>
      <c r="I1686" s="229">
        <v>45506</v>
      </c>
      <c r="J1686" s="107">
        <v>12</v>
      </c>
      <c r="K1686" s="162">
        <v>147000</v>
      </c>
      <c r="L1686" s="107">
        <f>J1686+1</f>
        <v>13</v>
      </c>
      <c r="M1686" s="36">
        <f>K1686*(L1686/100)</f>
        <v>19110</v>
      </c>
    </row>
    <row r="1687" spans="1:13" x14ac:dyDescent="0.35">
      <c r="A1687" s="107">
        <v>1</v>
      </c>
      <c r="B1687" s="243" t="s">
        <v>4990</v>
      </c>
      <c r="C1687" s="244" t="s">
        <v>549</v>
      </c>
      <c r="D1687" s="244" t="s">
        <v>381</v>
      </c>
      <c r="E1687" s="154" t="s">
        <v>1244</v>
      </c>
      <c r="F1687" s="154" t="s">
        <v>1245</v>
      </c>
      <c r="G1687" s="154" t="s">
        <v>995</v>
      </c>
      <c r="H1687" s="243">
        <v>5</v>
      </c>
      <c r="I1687" s="229">
        <v>45749</v>
      </c>
      <c r="J1687" s="107">
        <v>12</v>
      </c>
      <c r="K1687" s="159">
        <v>200000</v>
      </c>
      <c r="L1687" s="107">
        <f>J1687+1</f>
        <v>13</v>
      </c>
      <c r="M1687" s="36">
        <f>K1687*(L1687/100)</f>
        <v>26000</v>
      </c>
    </row>
    <row r="1688" spans="1:13" x14ac:dyDescent="0.35">
      <c r="A1688" s="107">
        <v>1</v>
      </c>
      <c r="B1688" s="107">
        <v>890000190</v>
      </c>
      <c r="C1688" s="98" t="s">
        <v>549</v>
      </c>
      <c r="D1688" s="98" t="s">
        <v>15</v>
      </c>
      <c r="E1688" t="s">
        <v>16</v>
      </c>
      <c r="G1688" t="s">
        <v>916</v>
      </c>
      <c r="H1688" s="107">
        <v>1</v>
      </c>
      <c r="I1688" s="229">
        <v>45073.389386574076</v>
      </c>
      <c r="J1688" s="107">
        <v>12</v>
      </c>
      <c r="K1688" s="162">
        <v>73500</v>
      </c>
      <c r="L1688" s="107">
        <f>J1688+1</f>
        <v>13</v>
      </c>
      <c r="M1688" s="36">
        <f>K1688*(L1688/100)</f>
        <v>9555</v>
      </c>
    </row>
    <row r="1689" spans="1:13" x14ac:dyDescent="0.35">
      <c r="A1689" s="107">
        <v>1</v>
      </c>
      <c r="B1689" s="237" t="s">
        <v>1614</v>
      </c>
      <c r="C1689" s="141" t="s">
        <v>549</v>
      </c>
      <c r="D1689" s="141" t="s">
        <v>15</v>
      </c>
      <c r="E1689" s="139" t="s">
        <v>1244</v>
      </c>
      <c r="F1689" s="139" t="s">
        <v>1245</v>
      </c>
      <c r="G1689" s="139" t="s">
        <v>916</v>
      </c>
      <c r="H1689" s="237">
        <v>2</v>
      </c>
      <c r="I1689" s="229">
        <v>45268</v>
      </c>
      <c r="J1689" s="107">
        <v>12</v>
      </c>
      <c r="K1689" s="238">
        <v>73500</v>
      </c>
      <c r="L1689" s="107">
        <f>J1689+1</f>
        <v>13</v>
      </c>
      <c r="M1689" s="36">
        <f>K1689*(L1689/100)</f>
        <v>9555</v>
      </c>
    </row>
    <row r="1690" spans="1:13" x14ac:dyDescent="0.35">
      <c r="A1690" s="107">
        <v>1</v>
      </c>
      <c r="B1690" s="107" t="s">
        <v>2348</v>
      </c>
      <c r="C1690" s="98" t="s">
        <v>549</v>
      </c>
      <c r="D1690" s="98" t="s">
        <v>169</v>
      </c>
      <c r="E1690" t="s">
        <v>1250</v>
      </c>
      <c r="F1690" t="s">
        <v>1245</v>
      </c>
      <c r="G1690" t="s">
        <v>2349</v>
      </c>
      <c r="H1690" s="107">
        <v>3</v>
      </c>
      <c r="I1690" s="229">
        <v>45447</v>
      </c>
      <c r="J1690" s="107">
        <v>12</v>
      </c>
      <c r="K1690" s="159">
        <v>105000</v>
      </c>
      <c r="L1690" s="107">
        <f>J1690+1</f>
        <v>13</v>
      </c>
      <c r="M1690" s="36">
        <f>K1690*(L1690/100)</f>
        <v>13650</v>
      </c>
    </row>
    <row r="1691" spans="1:13" x14ac:dyDescent="0.35">
      <c r="A1691" s="107">
        <v>1</v>
      </c>
      <c r="B1691" s="243" t="s">
        <v>3727</v>
      </c>
      <c r="C1691" s="244" t="s">
        <v>549</v>
      </c>
      <c r="D1691" s="244" t="s">
        <v>116</v>
      </c>
      <c r="E1691" s="154" t="s">
        <v>1250</v>
      </c>
      <c r="F1691" s="154" t="s">
        <v>1245</v>
      </c>
      <c r="G1691" s="154" t="s">
        <v>3728</v>
      </c>
      <c r="H1691" s="243">
        <v>4</v>
      </c>
      <c r="I1691" s="229">
        <v>45617</v>
      </c>
      <c r="J1691" s="107">
        <v>15</v>
      </c>
      <c r="K1691" s="159">
        <v>157500</v>
      </c>
      <c r="L1691" s="107">
        <f>J1691+1</f>
        <v>16</v>
      </c>
      <c r="M1691" s="36">
        <f>K1691*(L1691/100)</f>
        <v>25200</v>
      </c>
    </row>
    <row r="1692" spans="1:13" x14ac:dyDescent="0.35">
      <c r="A1692" s="107">
        <v>1</v>
      </c>
      <c r="B1692" s="107" t="s">
        <v>5794</v>
      </c>
      <c r="C1692" t="s">
        <v>549</v>
      </c>
      <c r="D1692" t="s">
        <v>15</v>
      </c>
      <c r="E1692" t="s">
        <v>1244</v>
      </c>
      <c r="F1692" t="s">
        <v>1245</v>
      </c>
      <c r="G1692" t="s">
        <v>3728</v>
      </c>
      <c r="H1692" s="107">
        <v>6</v>
      </c>
      <c r="I1692" s="231">
        <v>45856</v>
      </c>
      <c r="J1692" s="107">
        <v>15</v>
      </c>
      <c r="K1692" s="120">
        <v>150000</v>
      </c>
      <c r="L1692" s="107">
        <f>J1692+1</f>
        <v>16</v>
      </c>
      <c r="M1692" s="36">
        <f>K1692*(L1692/100)</f>
        <v>24000</v>
      </c>
    </row>
    <row r="1693" spans="1:13" x14ac:dyDescent="0.35">
      <c r="A1693" s="107">
        <v>1</v>
      </c>
      <c r="B1693" s="243" t="s">
        <v>3952</v>
      </c>
      <c r="C1693" s="244" t="s">
        <v>549</v>
      </c>
      <c r="D1693" s="244" t="s">
        <v>116</v>
      </c>
      <c r="E1693" s="154" t="s">
        <v>1250</v>
      </c>
      <c r="F1693" s="154" t="s">
        <v>1245</v>
      </c>
      <c r="G1693" s="154" t="s">
        <v>3953</v>
      </c>
      <c r="H1693" s="243">
        <v>5</v>
      </c>
      <c r="I1693" s="229">
        <v>45639</v>
      </c>
      <c r="J1693" s="107">
        <v>15</v>
      </c>
      <c r="K1693" s="159">
        <v>157500</v>
      </c>
      <c r="L1693" s="107">
        <f>J1693+1</f>
        <v>16</v>
      </c>
      <c r="M1693" s="36">
        <f>K1693*(L1693/100)</f>
        <v>25200</v>
      </c>
    </row>
    <row r="1694" spans="1:13" x14ac:dyDescent="0.35">
      <c r="A1694" s="107">
        <v>1</v>
      </c>
      <c r="B1694" s="107" t="s">
        <v>1866</v>
      </c>
      <c r="C1694" s="98" t="s">
        <v>549</v>
      </c>
      <c r="D1694" s="98" t="s">
        <v>52</v>
      </c>
      <c r="E1694" t="s">
        <v>1250</v>
      </c>
      <c r="F1694" t="s">
        <v>1245</v>
      </c>
      <c r="G1694" t="s">
        <v>1867</v>
      </c>
      <c r="H1694" s="107">
        <v>3</v>
      </c>
      <c r="I1694" s="229">
        <v>45334.498032407406</v>
      </c>
      <c r="J1694" s="107">
        <v>12</v>
      </c>
      <c r="K1694" s="159">
        <v>136500</v>
      </c>
      <c r="L1694" s="107">
        <f>J1694+1</f>
        <v>13</v>
      </c>
      <c r="M1694" s="36">
        <f>K1694*(L1694/100)</f>
        <v>17745</v>
      </c>
    </row>
    <row r="1695" spans="1:13" x14ac:dyDescent="0.35">
      <c r="A1695" s="107">
        <v>1</v>
      </c>
      <c r="B1695" s="237" t="s">
        <v>1187</v>
      </c>
      <c r="C1695" s="141" t="s">
        <v>549</v>
      </c>
      <c r="D1695" s="141" t="s">
        <v>15</v>
      </c>
      <c r="E1695" s="139" t="s">
        <v>16</v>
      </c>
      <c r="G1695" t="s">
        <v>1867</v>
      </c>
      <c r="H1695" s="237">
        <v>2</v>
      </c>
      <c r="I1695" s="229">
        <v>45176.407175925902</v>
      </c>
      <c r="J1695" s="107">
        <v>12</v>
      </c>
      <c r="K1695" s="238">
        <v>105000</v>
      </c>
      <c r="L1695" s="107">
        <f>J1695+1</f>
        <v>13</v>
      </c>
      <c r="M1695" s="36">
        <f>K1695*(L1695/100)</f>
        <v>13650</v>
      </c>
    </row>
    <row r="1696" spans="1:13" x14ac:dyDescent="0.35">
      <c r="A1696" s="107">
        <v>1</v>
      </c>
      <c r="B1696" s="107">
        <v>890000148</v>
      </c>
      <c r="C1696" s="98" t="s">
        <v>549</v>
      </c>
      <c r="D1696" s="98" t="s">
        <v>15</v>
      </c>
      <c r="E1696" t="s">
        <v>16</v>
      </c>
      <c r="G1696" t="s">
        <v>1867</v>
      </c>
      <c r="H1696" s="107">
        <v>1</v>
      </c>
      <c r="I1696" s="229">
        <v>45035.489363425928</v>
      </c>
      <c r="J1696" s="107">
        <v>12</v>
      </c>
      <c r="K1696" s="159">
        <v>105000</v>
      </c>
      <c r="L1696" s="107">
        <f>J1696+1</f>
        <v>13</v>
      </c>
      <c r="M1696" s="36">
        <f>K1696*(L1696/100)</f>
        <v>13650</v>
      </c>
    </row>
    <row r="1697" spans="1:13" x14ac:dyDescent="0.35">
      <c r="A1697" s="107">
        <v>1</v>
      </c>
      <c r="B1697" s="107">
        <v>890000807</v>
      </c>
      <c r="C1697" s="98" t="s">
        <v>549</v>
      </c>
      <c r="D1697" s="98" t="s">
        <v>169</v>
      </c>
      <c r="E1697" t="s">
        <v>1250</v>
      </c>
      <c r="F1697" t="s">
        <v>1245</v>
      </c>
      <c r="G1697" t="s">
        <v>1867</v>
      </c>
      <c r="H1697" s="107">
        <v>4</v>
      </c>
      <c r="I1697" s="229">
        <v>45492.664571759262</v>
      </c>
      <c r="J1697" s="107">
        <v>12</v>
      </c>
      <c r="K1697" s="159">
        <v>157500</v>
      </c>
      <c r="L1697" s="107">
        <f>J1697+1</f>
        <v>13</v>
      </c>
      <c r="M1697" s="36">
        <f>K1697*(L1697/100)</f>
        <v>20475</v>
      </c>
    </row>
    <row r="1698" spans="1:13" x14ac:dyDescent="0.35">
      <c r="A1698" s="107">
        <v>1</v>
      </c>
      <c r="B1698" s="243" t="s">
        <v>4463</v>
      </c>
      <c r="C1698" s="244" t="s">
        <v>549</v>
      </c>
      <c r="D1698" s="244" t="s">
        <v>169</v>
      </c>
      <c r="E1698" s="154" t="s">
        <v>1250</v>
      </c>
      <c r="F1698" s="154" t="s">
        <v>1245</v>
      </c>
      <c r="G1698" t="s">
        <v>1867</v>
      </c>
      <c r="H1698" s="243">
        <v>5</v>
      </c>
      <c r="I1698" s="229">
        <v>45740</v>
      </c>
      <c r="J1698" s="107">
        <v>12</v>
      </c>
      <c r="K1698" s="247">
        <v>150000</v>
      </c>
      <c r="L1698" s="107">
        <f>J1698+1</f>
        <v>13</v>
      </c>
      <c r="M1698" s="36">
        <f>K1698*(L1698/100)</f>
        <v>19500</v>
      </c>
    </row>
    <row r="1699" spans="1:13" x14ac:dyDescent="0.35">
      <c r="A1699" s="107">
        <v>1</v>
      </c>
      <c r="B1699" s="243" t="s">
        <v>2909</v>
      </c>
      <c r="C1699" s="244" t="s">
        <v>549</v>
      </c>
      <c r="D1699" s="244" t="s">
        <v>15</v>
      </c>
      <c r="E1699" s="154" t="s">
        <v>1244</v>
      </c>
      <c r="F1699" s="154" t="s">
        <v>1245</v>
      </c>
      <c r="G1699" s="154" t="s">
        <v>2910</v>
      </c>
      <c r="H1699" s="243">
        <v>1</v>
      </c>
      <c r="I1699" s="229">
        <v>45519.632291666669</v>
      </c>
      <c r="J1699" s="107">
        <v>12</v>
      </c>
      <c r="K1699" s="162">
        <v>105000</v>
      </c>
      <c r="L1699" s="107">
        <f>J1699+1</f>
        <v>13</v>
      </c>
      <c r="M1699" s="36">
        <f>K1699*(L1699/100)</f>
        <v>13650</v>
      </c>
    </row>
    <row r="1700" spans="1:13" x14ac:dyDescent="0.35">
      <c r="A1700" s="107">
        <v>1</v>
      </c>
      <c r="B1700" s="243" t="s">
        <v>4135</v>
      </c>
      <c r="C1700" s="244" t="s">
        <v>549</v>
      </c>
      <c r="D1700" s="244" t="s">
        <v>15</v>
      </c>
      <c r="E1700" s="154" t="s">
        <v>1244</v>
      </c>
      <c r="F1700" s="154" t="s">
        <v>1245</v>
      </c>
      <c r="G1700" s="154" t="s">
        <v>4136</v>
      </c>
      <c r="H1700" s="243">
        <v>2</v>
      </c>
      <c r="I1700" s="229">
        <v>45680.557245370372</v>
      </c>
      <c r="J1700" s="107">
        <v>12</v>
      </c>
      <c r="K1700" s="159">
        <v>150000</v>
      </c>
      <c r="L1700" s="107">
        <f>J1700+1</f>
        <v>13</v>
      </c>
      <c r="M1700" s="36">
        <f>K1700*(L1700/100)</f>
        <v>19500</v>
      </c>
    </row>
    <row r="1701" spans="1:13" x14ac:dyDescent="0.35">
      <c r="A1701" s="107">
        <v>1</v>
      </c>
      <c r="B1701" s="243" t="s">
        <v>4759</v>
      </c>
      <c r="C1701" s="244" t="s">
        <v>223</v>
      </c>
      <c r="D1701" s="244" t="s">
        <v>15</v>
      </c>
      <c r="E1701" s="154" t="s">
        <v>1244</v>
      </c>
      <c r="F1701" s="154" t="s">
        <v>1248</v>
      </c>
      <c r="G1701" s="154" t="s">
        <v>4760</v>
      </c>
      <c r="H1701" s="243">
        <v>1</v>
      </c>
      <c r="I1701" s="229">
        <v>45751</v>
      </c>
      <c r="J1701" s="107">
        <v>6</v>
      </c>
      <c r="K1701" s="159">
        <v>50000</v>
      </c>
      <c r="L1701" s="107">
        <f>J1701+1</f>
        <v>7</v>
      </c>
      <c r="M1701" s="36">
        <f>K1701*(L1701/100)</f>
        <v>3500.0000000000005</v>
      </c>
    </row>
    <row r="1702" spans="1:13" x14ac:dyDescent="0.35">
      <c r="A1702" s="107">
        <v>1</v>
      </c>
      <c r="B1702" s="107" t="s">
        <v>336</v>
      </c>
      <c r="C1702" s="98" t="s">
        <v>223</v>
      </c>
      <c r="D1702" s="98" t="s">
        <v>15</v>
      </c>
      <c r="E1702" t="s">
        <v>16</v>
      </c>
      <c r="G1702" t="s">
        <v>338</v>
      </c>
      <c r="H1702" s="107">
        <v>1</v>
      </c>
      <c r="I1702" s="229">
        <v>44910.475462962961</v>
      </c>
      <c r="J1702" s="107">
        <v>15</v>
      </c>
      <c r="K1702" s="159">
        <v>189000</v>
      </c>
      <c r="L1702" s="107">
        <f>J1702+1</f>
        <v>16</v>
      </c>
      <c r="M1702" s="36">
        <f>K1702*(L1702/100)</f>
        <v>30240</v>
      </c>
    </row>
    <row r="1703" spans="1:13" x14ac:dyDescent="0.35">
      <c r="A1703" s="107">
        <v>1</v>
      </c>
      <c r="B1703" s="234">
        <v>880000442</v>
      </c>
      <c r="C1703" s="235" t="s">
        <v>223</v>
      </c>
      <c r="D1703" s="235" t="s">
        <v>15</v>
      </c>
      <c r="E1703" s="133" t="s">
        <v>16</v>
      </c>
      <c r="G1703" s="133" t="s">
        <v>338</v>
      </c>
      <c r="H1703" s="234">
        <v>2</v>
      </c>
      <c r="I1703" s="229">
        <v>45142.583078703698</v>
      </c>
      <c r="J1703" s="107">
        <v>15</v>
      </c>
      <c r="K1703" s="236">
        <v>189000</v>
      </c>
      <c r="L1703" s="107">
        <f>J1703+1</f>
        <v>16</v>
      </c>
      <c r="M1703" s="36">
        <f>K1703*(L1703/100)</f>
        <v>30240</v>
      </c>
    </row>
    <row r="1704" spans="1:13" x14ac:dyDescent="0.35">
      <c r="A1704" s="107">
        <v>1</v>
      </c>
      <c r="B1704" s="243" t="s">
        <v>3310</v>
      </c>
      <c r="C1704" s="244" t="s">
        <v>223</v>
      </c>
      <c r="D1704" s="244" t="s">
        <v>866</v>
      </c>
      <c r="E1704" s="154" t="s">
        <v>1244</v>
      </c>
      <c r="F1704" s="154" t="s">
        <v>1248</v>
      </c>
      <c r="G1704" s="154" t="s">
        <v>3311</v>
      </c>
      <c r="H1704" s="243">
        <v>4</v>
      </c>
      <c r="I1704" s="229">
        <v>45588.783530092594</v>
      </c>
      <c r="J1704" s="107">
        <v>16</v>
      </c>
      <c r="K1704" s="159">
        <v>220500</v>
      </c>
      <c r="L1704" s="107">
        <f>J1704+1</f>
        <v>17</v>
      </c>
      <c r="M1704" s="36">
        <f>K1704*(L1704/100)</f>
        <v>37485</v>
      </c>
    </row>
    <row r="1705" spans="1:13" x14ac:dyDescent="0.35">
      <c r="A1705" s="107">
        <v>1</v>
      </c>
      <c r="B1705" s="107" t="s">
        <v>1857</v>
      </c>
      <c r="C1705" s="98" t="s">
        <v>223</v>
      </c>
      <c r="D1705" s="98" t="s">
        <v>169</v>
      </c>
      <c r="E1705" t="s">
        <v>1250</v>
      </c>
      <c r="F1705" t="s">
        <v>1248</v>
      </c>
      <c r="G1705" t="s">
        <v>1858</v>
      </c>
      <c r="H1705" s="107">
        <v>3</v>
      </c>
      <c r="I1705" s="229">
        <v>45331</v>
      </c>
      <c r="J1705" s="107">
        <v>16</v>
      </c>
      <c r="K1705" s="159">
        <v>220500</v>
      </c>
      <c r="L1705" s="107">
        <f>J1705+1</f>
        <v>17</v>
      </c>
      <c r="M1705" s="36">
        <f>K1705*(L1705/100)</f>
        <v>37485</v>
      </c>
    </row>
    <row r="1706" spans="1:13" x14ac:dyDescent="0.35">
      <c r="A1706" s="107">
        <v>1</v>
      </c>
      <c r="B1706" s="107" t="s">
        <v>1876</v>
      </c>
      <c r="C1706" s="98" t="s">
        <v>223</v>
      </c>
      <c r="D1706" s="98" t="s">
        <v>15</v>
      </c>
      <c r="E1706" t="s">
        <v>1244</v>
      </c>
      <c r="F1706" t="s">
        <v>1245</v>
      </c>
      <c r="G1706" t="s">
        <v>1877</v>
      </c>
      <c r="H1706" s="107">
        <v>1</v>
      </c>
      <c r="I1706" s="229">
        <v>45345.560081018521</v>
      </c>
      <c r="J1706" s="107">
        <v>12</v>
      </c>
      <c r="K1706" s="159">
        <v>210000</v>
      </c>
      <c r="L1706" s="107">
        <f>J1706+1</f>
        <v>13</v>
      </c>
      <c r="M1706" s="36">
        <f>K1706*(L1706/100)</f>
        <v>27300</v>
      </c>
    </row>
    <row r="1707" spans="1:13" x14ac:dyDescent="0.35">
      <c r="A1707" s="107">
        <v>1</v>
      </c>
      <c r="B1707" s="243" t="s">
        <v>3521</v>
      </c>
      <c r="C1707" s="244" t="s">
        <v>223</v>
      </c>
      <c r="D1707" s="244" t="s">
        <v>15</v>
      </c>
      <c r="E1707" s="154" t="s">
        <v>1244</v>
      </c>
      <c r="F1707" s="154" t="s">
        <v>1245</v>
      </c>
      <c r="G1707" s="154" t="s">
        <v>3522</v>
      </c>
      <c r="H1707" s="243">
        <v>2</v>
      </c>
      <c r="I1707" s="229">
        <v>45603.528761574074</v>
      </c>
      <c r="J1707" s="107">
        <v>12</v>
      </c>
      <c r="K1707" s="159">
        <v>210000</v>
      </c>
      <c r="L1707" s="107">
        <f>J1707+1</f>
        <v>13</v>
      </c>
      <c r="M1707" s="36">
        <f>K1707*(L1707/100)</f>
        <v>27300</v>
      </c>
    </row>
    <row r="1708" spans="1:13" x14ac:dyDescent="0.35">
      <c r="A1708" s="107">
        <v>1</v>
      </c>
      <c r="B1708" s="107">
        <v>880000183</v>
      </c>
      <c r="C1708" s="98" t="s">
        <v>223</v>
      </c>
      <c r="D1708" s="98" t="s">
        <v>15</v>
      </c>
      <c r="E1708" t="s">
        <v>16</v>
      </c>
      <c r="G1708" t="s">
        <v>682</v>
      </c>
      <c r="H1708" s="132">
        <v>1</v>
      </c>
      <c r="I1708" s="229">
        <v>45001</v>
      </c>
      <c r="J1708" s="107">
        <v>12</v>
      </c>
      <c r="K1708" s="159">
        <v>105000</v>
      </c>
      <c r="L1708" s="107">
        <f>J1708+1</f>
        <v>13</v>
      </c>
      <c r="M1708" s="36">
        <f>K1708*(L1708/100)</f>
        <v>13650</v>
      </c>
    </row>
    <row r="1709" spans="1:13" x14ac:dyDescent="0.35">
      <c r="A1709" s="107">
        <v>1</v>
      </c>
      <c r="B1709" s="107" t="s">
        <v>5989</v>
      </c>
      <c r="C1709" t="s">
        <v>223</v>
      </c>
      <c r="D1709" t="s">
        <v>52</v>
      </c>
      <c r="E1709" t="s">
        <v>5832</v>
      </c>
      <c r="F1709" t="s">
        <v>1245</v>
      </c>
      <c r="G1709" t="s">
        <v>5990</v>
      </c>
      <c r="H1709" s="107">
        <v>1</v>
      </c>
      <c r="I1709" s="231">
        <v>45890.768460648149</v>
      </c>
      <c r="J1709" s="107">
        <v>18</v>
      </c>
      <c r="K1709" s="120">
        <v>200000</v>
      </c>
      <c r="L1709" s="107">
        <f>J1709*2+2</f>
        <v>38</v>
      </c>
      <c r="M1709" s="36">
        <f>K1709*(L1709/100)</f>
        <v>76000</v>
      </c>
    </row>
    <row r="1710" spans="1:13" x14ac:dyDescent="0.35">
      <c r="A1710" s="107">
        <v>1</v>
      </c>
      <c r="B1710" s="107">
        <v>890000044</v>
      </c>
      <c r="C1710" s="98" t="s">
        <v>223</v>
      </c>
      <c r="D1710" s="98" t="s">
        <v>15</v>
      </c>
      <c r="E1710" t="s">
        <v>16</v>
      </c>
      <c r="G1710" t="s">
        <v>453</v>
      </c>
      <c r="H1710" s="129">
        <v>1</v>
      </c>
      <c r="I1710" s="229">
        <v>44943.430775462963</v>
      </c>
      <c r="J1710" s="107">
        <v>12</v>
      </c>
      <c r="K1710" s="159">
        <v>241500</v>
      </c>
      <c r="L1710" s="107">
        <f>J1710+1</f>
        <v>13</v>
      </c>
      <c r="M1710" s="36">
        <f>K1710*(L1710/100)</f>
        <v>31395</v>
      </c>
    </row>
    <row r="1711" spans="1:13" x14ac:dyDescent="0.35">
      <c r="A1711" s="107">
        <v>1</v>
      </c>
      <c r="B1711" s="107" t="s">
        <v>2262</v>
      </c>
      <c r="C1711" s="98" t="s">
        <v>223</v>
      </c>
      <c r="D1711" s="98" t="s">
        <v>188</v>
      </c>
      <c r="E1711" t="s">
        <v>1244</v>
      </c>
      <c r="F1711" t="s">
        <v>1245</v>
      </c>
      <c r="G1711" s="378" t="s">
        <v>2263</v>
      </c>
      <c r="H1711" s="107">
        <v>2</v>
      </c>
      <c r="I1711" s="229">
        <v>45434.541875000003</v>
      </c>
      <c r="J1711" s="107">
        <v>12</v>
      </c>
      <c r="K1711" s="159">
        <v>105000</v>
      </c>
      <c r="L1711" s="107">
        <f>J1711+1</f>
        <v>13</v>
      </c>
      <c r="M1711" s="36">
        <f>K1711*(L1711/100)</f>
        <v>13650</v>
      </c>
    </row>
    <row r="1712" spans="1:13" x14ac:dyDescent="0.35">
      <c r="A1712" s="107">
        <v>1</v>
      </c>
      <c r="B1712" s="237">
        <v>880000531</v>
      </c>
      <c r="C1712" s="141" t="s">
        <v>223</v>
      </c>
      <c r="D1712" s="141" t="s">
        <v>188</v>
      </c>
      <c r="E1712" s="139" t="s">
        <v>1244</v>
      </c>
      <c r="F1712" s="139" t="s">
        <v>1245</v>
      </c>
      <c r="G1712" s="139" t="s">
        <v>1266</v>
      </c>
      <c r="H1712" s="237">
        <v>2</v>
      </c>
      <c r="I1712" s="229">
        <v>45218.594027777799</v>
      </c>
      <c r="J1712" s="107">
        <v>18</v>
      </c>
      <c r="K1712" s="238">
        <v>262500</v>
      </c>
      <c r="L1712" s="107">
        <f>J1712+1</f>
        <v>19</v>
      </c>
      <c r="M1712" s="36">
        <f>K1712*(L1712/100)</f>
        <v>49875</v>
      </c>
    </row>
    <row r="1713" spans="1:13" x14ac:dyDescent="0.35">
      <c r="A1713" s="107">
        <v>1</v>
      </c>
      <c r="B1713" s="107">
        <v>890000087</v>
      </c>
      <c r="C1713" s="98" t="s">
        <v>223</v>
      </c>
      <c r="D1713" s="98" t="s">
        <v>15</v>
      </c>
      <c r="E1713" t="s">
        <v>16</v>
      </c>
      <c r="G1713" t="s">
        <v>618</v>
      </c>
      <c r="H1713" s="132">
        <v>1</v>
      </c>
      <c r="I1713" s="229">
        <v>44987.620405092595</v>
      </c>
      <c r="J1713" s="107">
        <v>12</v>
      </c>
      <c r="K1713" s="159">
        <v>210000</v>
      </c>
      <c r="L1713" s="107">
        <f>J1713+1</f>
        <v>13</v>
      </c>
      <c r="M1713" s="36">
        <f>K1713*(L1713/100)</f>
        <v>27300</v>
      </c>
    </row>
    <row r="1714" spans="1:13" x14ac:dyDescent="0.35">
      <c r="A1714" s="107">
        <v>1</v>
      </c>
      <c r="B1714" s="243" t="s">
        <v>3687</v>
      </c>
      <c r="C1714" s="244" t="s">
        <v>223</v>
      </c>
      <c r="D1714" s="244" t="s">
        <v>169</v>
      </c>
      <c r="E1714" s="154" t="s">
        <v>1250</v>
      </c>
      <c r="F1714" s="154" t="s">
        <v>1245</v>
      </c>
      <c r="G1714" s="154" t="s">
        <v>3688</v>
      </c>
      <c r="H1714" s="243">
        <v>3</v>
      </c>
      <c r="I1714" s="229">
        <v>45615</v>
      </c>
      <c r="J1714" s="107">
        <v>15</v>
      </c>
      <c r="K1714" s="159">
        <v>315000</v>
      </c>
      <c r="L1714" s="107">
        <f>J1714+1</f>
        <v>16</v>
      </c>
      <c r="M1714" s="36">
        <f>K1714*(L1714/100)</f>
        <v>50400</v>
      </c>
    </row>
    <row r="1715" spans="1:13" x14ac:dyDescent="0.35">
      <c r="A1715" s="107">
        <v>1</v>
      </c>
      <c r="B1715" s="107">
        <v>880000193</v>
      </c>
      <c r="C1715" s="98" t="s">
        <v>223</v>
      </c>
      <c r="D1715" s="98" t="s">
        <v>15</v>
      </c>
      <c r="E1715" t="s">
        <v>16</v>
      </c>
      <c r="G1715" t="s">
        <v>680</v>
      </c>
      <c r="H1715" s="132">
        <v>1</v>
      </c>
      <c r="I1715" s="229">
        <v>45009</v>
      </c>
      <c r="J1715" s="107">
        <v>12</v>
      </c>
      <c r="K1715" s="159">
        <v>105000</v>
      </c>
      <c r="L1715" s="107">
        <f>J1715+1</f>
        <v>13</v>
      </c>
      <c r="M1715" s="36">
        <f>K1715*(L1715/100)</f>
        <v>13650</v>
      </c>
    </row>
    <row r="1716" spans="1:13" x14ac:dyDescent="0.35">
      <c r="A1716" s="107">
        <v>1</v>
      </c>
      <c r="B1716" s="237">
        <v>880000525</v>
      </c>
      <c r="C1716" s="141" t="s">
        <v>223</v>
      </c>
      <c r="D1716" s="141" t="s">
        <v>257</v>
      </c>
      <c r="E1716" s="139" t="s">
        <v>1250</v>
      </c>
      <c r="F1716" s="139" t="s">
        <v>1245</v>
      </c>
      <c r="G1716" s="139" t="s">
        <v>680</v>
      </c>
      <c r="H1716" s="237">
        <v>2</v>
      </c>
      <c r="I1716" s="229">
        <v>45212</v>
      </c>
      <c r="J1716" s="107">
        <v>12</v>
      </c>
      <c r="K1716" s="238">
        <v>105000</v>
      </c>
      <c r="L1716" s="107">
        <f>J1716+1</f>
        <v>13</v>
      </c>
      <c r="M1716" s="36">
        <f>K1716*(L1716/100)</f>
        <v>13650</v>
      </c>
    </row>
    <row r="1717" spans="1:13" x14ac:dyDescent="0.35">
      <c r="A1717" s="107">
        <v>1</v>
      </c>
      <c r="B1717" s="107" t="s">
        <v>2459</v>
      </c>
      <c r="C1717" s="98" t="s">
        <v>223</v>
      </c>
      <c r="D1717" s="98" t="s">
        <v>188</v>
      </c>
      <c r="E1717" t="s">
        <v>1244</v>
      </c>
      <c r="F1717" t="s">
        <v>1245</v>
      </c>
      <c r="G1717" t="s">
        <v>680</v>
      </c>
      <c r="H1717" s="107">
        <v>3</v>
      </c>
      <c r="I1717" s="229">
        <v>45462.611770833333</v>
      </c>
      <c r="J1717" s="107">
        <v>12</v>
      </c>
      <c r="K1717" s="159">
        <v>105000</v>
      </c>
      <c r="L1717" s="107">
        <f>J1717+1</f>
        <v>13</v>
      </c>
      <c r="M1717" s="36">
        <f>K1717*(L1717/100)</f>
        <v>13650</v>
      </c>
    </row>
    <row r="1718" spans="1:13" x14ac:dyDescent="0.35">
      <c r="A1718" s="107">
        <v>1</v>
      </c>
      <c r="B1718" s="107">
        <v>880000168</v>
      </c>
      <c r="C1718" s="98" t="s">
        <v>223</v>
      </c>
      <c r="D1718" s="98" t="s">
        <v>15</v>
      </c>
      <c r="E1718" t="s">
        <v>16</v>
      </c>
      <c r="G1718" t="s">
        <v>718</v>
      </c>
      <c r="H1718" s="132">
        <v>1</v>
      </c>
      <c r="I1718" s="229">
        <v>44993</v>
      </c>
      <c r="J1718" s="107">
        <v>12</v>
      </c>
      <c r="K1718" s="159">
        <v>283500</v>
      </c>
      <c r="L1718" s="107">
        <f>J1718+1</f>
        <v>13</v>
      </c>
      <c r="M1718" s="36">
        <f>K1718*(L1718/100)</f>
        <v>36855</v>
      </c>
    </row>
    <row r="1719" spans="1:13" x14ac:dyDescent="0.35">
      <c r="A1719" s="107">
        <v>1</v>
      </c>
      <c r="B1719" s="107">
        <v>880000874</v>
      </c>
      <c r="C1719" s="98" t="s">
        <v>223</v>
      </c>
      <c r="D1719" s="98" t="s">
        <v>188</v>
      </c>
      <c r="E1719" t="s">
        <v>1244</v>
      </c>
      <c r="F1719" t="s">
        <v>1245</v>
      </c>
      <c r="G1719" t="s">
        <v>2175</v>
      </c>
      <c r="H1719" s="107">
        <v>3</v>
      </c>
      <c r="I1719" s="229">
        <v>45405.732951388891</v>
      </c>
      <c r="J1719" s="107">
        <v>13</v>
      </c>
      <c r="K1719" s="159">
        <v>315000</v>
      </c>
      <c r="L1719" s="107">
        <f>J1719+1</f>
        <v>14</v>
      </c>
      <c r="M1719" s="36">
        <f>K1719*(L1719/100)</f>
        <v>44100.000000000007</v>
      </c>
    </row>
    <row r="1720" spans="1:13" x14ac:dyDescent="0.35">
      <c r="A1720" s="107">
        <v>1</v>
      </c>
      <c r="B1720" s="107">
        <v>880000299</v>
      </c>
      <c r="C1720" s="98" t="s">
        <v>223</v>
      </c>
      <c r="D1720" s="98" t="s">
        <v>15</v>
      </c>
      <c r="E1720" t="s">
        <v>16</v>
      </c>
      <c r="G1720" t="s">
        <v>931</v>
      </c>
      <c r="H1720" s="107">
        <v>1</v>
      </c>
      <c r="I1720" s="229">
        <v>45062.51703703704</v>
      </c>
      <c r="J1720" s="107">
        <v>8</v>
      </c>
      <c r="K1720" s="162">
        <v>210000</v>
      </c>
      <c r="L1720" s="107">
        <f>J1720+1</f>
        <v>9</v>
      </c>
      <c r="M1720" s="36">
        <f>K1720*(L1720/100)</f>
        <v>18900</v>
      </c>
    </row>
    <row r="1721" spans="1:13" x14ac:dyDescent="0.35">
      <c r="A1721" s="107">
        <v>1</v>
      </c>
      <c r="B1721" s="107">
        <v>880000843</v>
      </c>
      <c r="C1721" s="98" t="s">
        <v>223</v>
      </c>
      <c r="D1721" s="98" t="s">
        <v>411</v>
      </c>
      <c r="E1721" t="s">
        <v>1244</v>
      </c>
      <c r="F1721" t="s">
        <v>1245</v>
      </c>
      <c r="G1721" t="s">
        <v>931</v>
      </c>
      <c r="H1721" s="107">
        <v>2</v>
      </c>
      <c r="I1721" s="229">
        <v>45390</v>
      </c>
      <c r="J1721" s="107">
        <v>6</v>
      </c>
      <c r="K1721" s="159">
        <v>262500</v>
      </c>
      <c r="L1721" s="107">
        <f>J1721+1</f>
        <v>7</v>
      </c>
      <c r="M1721" s="36">
        <f>K1721*(L1721/100)</f>
        <v>18375</v>
      </c>
    </row>
    <row r="1722" spans="1:13" x14ac:dyDescent="0.35">
      <c r="A1722" s="107">
        <v>1</v>
      </c>
      <c r="B1722" s="243" t="s">
        <v>3893</v>
      </c>
      <c r="C1722" s="244" t="s">
        <v>223</v>
      </c>
      <c r="D1722" s="244" t="s">
        <v>15</v>
      </c>
      <c r="E1722" s="154" t="s">
        <v>1244</v>
      </c>
      <c r="F1722" s="154" t="s">
        <v>1245</v>
      </c>
      <c r="G1722" s="154" t="s">
        <v>3894</v>
      </c>
      <c r="H1722" s="243">
        <v>3</v>
      </c>
      <c r="I1722" s="229">
        <v>45628</v>
      </c>
      <c r="J1722" s="107">
        <v>6</v>
      </c>
      <c r="K1722" s="159">
        <v>262500</v>
      </c>
      <c r="L1722" s="107">
        <f>J1722+1</f>
        <v>7</v>
      </c>
      <c r="M1722" s="36">
        <f>K1722*(L1722/100)</f>
        <v>18375</v>
      </c>
    </row>
    <row r="1723" spans="1:13" x14ac:dyDescent="0.35">
      <c r="A1723" s="107">
        <v>1</v>
      </c>
      <c r="B1723" s="243" t="s">
        <v>4898</v>
      </c>
      <c r="C1723" s="244" t="s">
        <v>223</v>
      </c>
      <c r="D1723" s="244" t="s">
        <v>169</v>
      </c>
      <c r="E1723" s="154" t="s">
        <v>1250</v>
      </c>
      <c r="F1723" s="154" t="s">
        <v>1245</v>
      </c>
      <c r="G1723" s="154" t="s">
        <v>3894</v>
      </c>
      <c r="H1723" s="243">
        <v>4</v>
      </c>
      <c r="I1723" s="229">
        <v>45751</v>
      </c>
      <c r="J1723" s="107">
        <v>6</v>
      </c>
      <c r="K1723" s="159">
        <v>300000</v>
      </c>
      <c r="L1723" s="107">
        <f>J1723+1</f>
        <v>7</v>
      </c>
      <c r="M1723" s="36">
        <f>K1723*(L1723/100)</f>
        <v>21000.000000000004</v>
      </c>
    </row>
    <row r="1724" spans="1:13" x14ac:dyDescent="0.35">
      <c r="A1724" s="107">
        <v>1</v>
      </c>
      <c r="B1724" s="107" t="s">
        <v>5886</v>
      </c>
      <c r="C1724" t="s">
        <v>223</v>
      </c>
      <c r="D1724" t="s">
        <v>116</v>
      </c>
      <c r="E1724" t="s">
        <v>5832</v>
      </c>
      <c r="F1724" t="s">
        <v>1245</v>
      </c>
      <c r="G1724" t="s">
        <v>5887</v>
      </c>
      <c r="H1724" s="107">
        <v>5</v>
      </c>
      <c r="I1724" s="231">
        <v>45876</v>
      </c>
      <c r="J1724" s="107">
        <v>8</v>
      </c>
      <c r="K1724" s="120">
        <v>300000</v>
      </c>
      <c r="L1724" s="107">
        <f>J1724*2+2</f>
        <v>18</v>
      </c>
      <c r="M1724" s="36">
        <f>K1724*(L1724/100)</f>
        <v>54000</v>
      </c>
    </row>
    <row r="1725" spans="1:13" x14ac:dyDescent="0.35">
      <c r="A1725" s="107">
        <v>1</v>
      </c>
      <c r="B1725" s="243" t="s">
        <v>3903</v>
      </c>
      <c r="C1725" s="244" t="s">
        <v>223</v>
      </c>
      <c r="D1725" s="244" t="s">
        <v>15</v>
      </c>
      <c r="E1725" s="154" t="s">
        <v>1244</v>
      </c>
      <c r="F1725" s="154" t="s">
        <v>1245</v>
      </c>
      <c r="G1725" s="154" t="s">
        <v>3904</v>
      </c>
      <c r="H1725" s="243">
        <v>1</v>
      </c>
      <c r="I1725" s="229">
        <v>45631</v>
      </c>
      <c r="J1725" s="107">
        <v>12</v>
      </c>
      <c r="K1725" s="159">
        <v>136500</v>
      </c>
      <c r="L1725" s="107">
        <f>J1725+1</f>
        <v>13</v>
      </c>
      <c r="M1725" s="36">
        <f>K1725*(L1725/100)</f>
        <v>17745</v>
      </c>
    </row>
    <row r="1726" spans="1:13" x14ac:dyDescent="0.35">
      <c r="A1726" s="107">
        <v>1</v>
      </c>
      <c r="B1726" s="107" t="s">
        <v>5141</v>
      </c>
      <c r="C1726" s="98" t="s">
        <v>223</v>
      </c>
      <c r="D1726" s="98" t="s">
        <v>15</v>
      </c>
      <c r="E1726" t="s">
        <v>1244</v>
      </c>
      <c r="F1726" t="s">
        <v>1245</v>
      </c>
      <c r="G1726" t="s">
        <v>3904</v>
      </c>
      <c r="H1726" s="107">
        <v>2</v>
      </c>
      <c r="I1726" s="229">
        <v>45805.507615740738</v>
      </c>
      <c r="J1726" s="107">
        <v>12</v>
      </c>
      <c r="K1726" s="159">
        <v>150000</v>
      </c>
      <c r="L1726" s="107">
        <f>J1726+1</f>
        <v>13</v>
      </c>
      <c r="M1726" s="36">
        <f>K1726*(L1726/100)</f>
        <v>19500</v>
      </c>
    </row>
    <row r="1727" spans="1:13" x14ac:dyDescent="0.35">
      <c r="A1727" s="107">
        <v>1</v>
      </c>
      <c r="B1727" s="243" t="s">
        <v>4947</v>
      </c>
      <c r="C1727" s="244" t="s">
        <v>223</v>
      </c>
      <c r="D1727" s="244" t="s">
        <v>582</v>
      </c>
      <c r="E1727" s="154" t="s">
        <v>1244</v>
      </c>
      <c r="F1727" s="154" t="s">
        <v>1245</v>
      </c>
      <c r="G1727" s="154" t="s">
        <v>4948</v>
      </c>
      <c r="H1727" s="243">
        <v>2</v>
      </c>
      <c r="I1727" s="229">
        <v>45751</v>
      </c>
      <c r="J1727" s="107">
        <v>12</v>
      </c>
      <c r="K1727" s="159">
        <v>100000</v>
      </c>
      <c r="L1727" s="107">
        <f>J1727+1</f>
        <v>13</v>
      </c>
      <c r="M1727" s="36">
        <f>K1727*(L1727/100)</f>
        <v>13000</v>
      </c>
    </row>
    <row r="1728" spans="1:13" x14ac:dyDescent="0.35">
      <c r="A1728" s="107">
        <v>1</v>
      </c>
      <c r="B1728" s="107" t="s">
        <v>5842</v>
      </c>
      <c r="C1728" t="s">
        <v>223</v>
      </c>
      <c r="D1728" t="s">
        <v>15</v>
      </c>
      <c r="E1728" t="s">
        <v>5832</v>
      </c>
      <c r="F1728" t="s">
        <v>1245</v>
      </c>
      <c r="G1728" t="s">
        <v>5843</v>
      </c>
      <c r="H1728" s="107">
        <v>3</v>
      </c>
      <c r="I1728" s="231">
        <v>45873</v>
      </c>
      <c r="J1728" s="107">
        <v>12</v>
      </c>
      <c r="K1728" s="120">
        <v>130000</v>
      </c>
      <c r="L1728" s="107">
        <f>J1728*2+2</f>
        <v>26</v>
      </c>
      <c r="M1728" s="36">
        <f>K1728*(L1728/100)</f>
        <v>33800</v>
      </c>
    </row>
    <row r="1729" spans="1:13" x14ac:dyDescent="0.35">
      <c r="A1729" s="107">
        <v>1</v>
      </c>
      <c r="B1729" s="107">
        <v>880001051</v>
      </c>
      <c r="C1729" s="98" t="s">
        <v>223</v>
      </c>
      <c r="D1729" s="98" t="s">
        <v>52</v>
      </c>
      <c r="E1729" t="s">
        <v>1250</v>
      </c>
      <c r="F1729" t="s">
        <v>1245</v>
      </c>
      <c r="G1729" t="s">
        <v>2689</v>
      </c>
      <c r="H1729" s="107">
        <v>1</v>
      </c>
      <c r="I1729" s="229">
        <v>45497.705231481479</v>
      </c>
      <c r="J1729" s="107">
        <v>12</v>
      </c>
      <c r="K1729" s="159">
        <v>105000</v>
      </c>
      <c r="L1729" s="107">
        <f>J1729+1</f>
        <v>13</v>
      </c>
      <c r="M1729" s="36">
        <f>K1729*(L1729/100)</f>
        <v>13650</v>
      </c>
    </row>
    <row r="1730" spans="1:13" x14ac:dyDescent="0.35">
      <c r="A1730" s="107">
        <v>1</v>
      </c>
      <c r="B1730" s="107">
        <v>880000254</v>
      </c>
      <c r="C1730" s="98" t="s">
        <v>223</v>
      </c>
      <c r="D1730" s="98" t="s">
        <v>15</v>
      </c>
      <c r="E1730" t="s">
        <v>16</v>
      </c>
      <c r="G1730" t="s">
        <v>807</v>
      </c>
      <c r="H1730" s="107">
        <v>1</v>
      </c>
      <c r="I1730" s="229">
        <v>45034.558113425926</v>
      </c>
      <c r="J1730" s="107">
        <v>3</v>
      </c>
      <c r="K1730" s="159">
        <v>57750</v>
      </c>
      <c r="L1730" s="107">
        <f>J1730+1</f>
        <v>4</v>
      </c>
      <c r="M1730" s="36">
        <f>K1730*(L1730/100)</f>
        <v>2310</v>
      </c>
    </row>
    <row r="1731" spans="1:13" x14ac:dyDescent="0.35">
      <c r="A1731" s="107">
        <v>1</v>
      </c>
      <c r="B1731" s="234">
        <v>880000462</v>
      </c>
      <c r="C1731" s="235" t="s">
        <v>223</v>
      </c>
      <c r="D1731" s="235" t="s">
        <v>15</v>
      </c>
      <c r="E1731" s="133" t="s">
        <v>16</v>
      </c>
      <c r="G1731" s="133" t="s">
        <v>1140</v>
      </c>
      <c r="H1731" s="234">
        <v>2</v>
      </c>
      <c r="I1731" s="229">
        <v>45148.512511574103</v>
      </c>
      <c r="J1731" s="107">
        <v>12</v>
      </c>
      <c r="K1731" s="236">
        <v>126000</v>
      </c>
      <c r="L1731" s="107">
        <f>J1731+1</f>
        <v>13</v>
      </c>
      <c r="M1731" s="36">
        <f>K1731*(L1731/100)</f>
        <v>16380</v>
      </c>
    </row>
    <row r="1732" spans="1:13" x14ac:dyDescent="0.35">
      <c r="A1732" s="107">
        <v>1</v>
      </c>
      <c r="B1732" s="107">
        <v>890000058</v>
      </c>
      <c r="C1732" s="98" t="s">
        <v>223</v>
      </c>
      <c r="D1732" s="98" t="s">
        <v>15</v>
      </c>
      <c r="E1732" t="s">
        <v>16</v>
      </c>
      <c r="G1732" t="s">
        <v>542</v>
      </c>
      <c r="H1732" s="129">
        <v>1</v>
      </c>
      <c r="I1732" s="229">
        <v>44958.473043981481</v>
      </c>
      <c r="J1732" s="107">
        <v>12</v>
      </c>
      <c r="K1732" s="159">
        <v>105000</v>
      </c>
      <c r="L1732" s="107">
        <f>J1732+1</f>
        <v>13</v>
      </c>
      <c r="M1732" s="36">
        <f>K1732*(L1732/100)</f>
        <v>13650</v>
      </c>
    </row>
    <row r="1733" spans="1:13" x14ac:dyDescent="0.35">
      <c r="A1733" s="107">
        <v>1</v>
      </c>
      <c r="B1733" s="243" t="s">
        <v>4978</v>
      </c>
      <c r="C1733" s="244" t="s">
        <v>223</v>
      </c>
      <c r="D1733" s="244" t="s">
        <v>169</v>
      </c>
      <c r="E1733" s="154" t="s">
        <v>1250</v>
      </c>
      <c r="F1733" s="154" t="s">
        <v>1245</v>
      </c>
      <c r="G1733" s="154" t="s">
        <v>4979</v>
      </c>
      <c r="H1733" s="243">
        <v>2</v>
      </c>
      <c r="I1733" s="229">
        <v>45772.788969907408</v>
      </c>
      <c r="J1733" s="107">
        <v>8</v>
      </c>
      <c r="K1733" s="159">
        <v>250000</v>
      </c>
      <c r="L1733" s="107">
        <f>J1733+1</f>
        <v>9</v>
      </c>
      <c r="M1733" s="36">
        <f>K1733*(L1733/100)</f>
        <v>22500</v>
      </c>
    </row>
    <row r="1734" spans="1:13" x14ac:dyDescent="0.35">
      <c r="A1734" s="107">
        <v>1</v>
      </c>
      <c r="B1734" s="243" t="s">
        <v>3580</v>
      </c>
      <c r="C1734" s="244" t="s">
        <v>223</v>
      </c>
      <c r="D1734" s="244" t="s">
        <v>15</v>
      </c>
      <c r="E1734" s="154" t="s">
        <v>1244</v>
      </c>
      <c r="F1734" s="154" t="s">
        <v>1245</v>
      </c>
      <c r="G1734" s="154" t="s">
        <v>3581</v>
      </c>
      <c r="H1734" s="243">
        <v>1</v>
      </c>
      <c r="I1734" s="229">
        <v>45608</v>
      </c>
      <c r="J1734" s="107">
        <v>6</v>
      </c>
      <c r="K1734" s="159">
        <v>210000</v>
      </c>
      <c r="L1734" s="107">
        <f>J1734+1</f>
        <v>7</v>
      </c>
      <c r="M1734" s="36">
        <f>K1734*(L1734/100)</f>
        <v>14700.000000000002</v>
      </c>
    </row>
    <row r="1735" spans="1:13" x14ac:dyDescent="0.35">
      <c r="A1735" s="107">
        <v>1</v>
      </c>
      <c r="B1735" s="243" t="s">
        <v>3145</v>
      </c>
      <c r="C1735" s="244" t="s">
        <v>223</v>
      </c>
      <c r="D1735" s="244" t="s">
        <v>411</v>
      </c>
      <c r="E1735" s="154" t="s">
        <v>1244</v>
      </c>
      <c r="F1735" s="154" t="s">
        <v>1245</v>
      </c>
      <c r="G1735" s="154" t="s">
        <v>11775</v>
      </c>
      <c r="H1735" s="243">
        <v>2</v>
      </c>
      <c r="I1735" s="229">
        <v>45562.741527777776</v>
      </c>
      <c r="J1735" s="107">
        <v>13</v>
      </c>
      <c r="K1735" s="159">
        <v>315000</v>
      </c>
      <c r="L1735" s="107">
        <f>J1735+1</f>
        <v>14</v>
      </c>
      <c r="M1735" s="36">
        <f>K1735*(L1735/100)</f>
        <v>44100.000000000007</v>
      </c>
    </row>
    <row r="1736" spans="1:13" x14ac:dyDescent="0.35">
      <c r="A1736" s="107">
        <v>1</v>
      </c>
      <c r="B1736" s="237" t="s">
        <v>1225</v>
      </c>
      <c r="C1736" s="141" t="s">
        <v>223</v>
      </c>
      <c r="D1736" s="141" t="s">
        <v>15</v>
      </c>
      <c r="E1736" s="139" t="s">
        <v>16</v>
      </c>
      <c r="G1736" s="154" t="s">
        <v>11775</v>
      </c>
      <c r="H1736" s="237">
        <v>1</v>
      </c>
      <c r="I1736" s="229">
        <v>45176.4451736111</v>
      </c>
      <c r="J1736" s="107">
        <v>13</v>
      </c>
      <c r="K1736" s="238">
        <v>315000</v>
      </c>
      <c r="L1736" s="107">
        <f>J1736+1</f>
        <v>14</v>
      </c>
      <c r="M1736" s="36">
        <f>K1736*(L1736/100)</f>
        <v>44100.000000000007</v>
      </c>
    </row>
    <row r="1737" spans="1:13" x14ac:dyDescent="0.35">
      <c r="A1737" s="107">
        <v>1</v>
      </c>
      <c r="B1737" s="107" t="s">
        <v>4722</v>
      </c>
      <c r="C1737" s="98" t="s">
        <v>223</v>
      </c>
      <c r="D1737" s="98" t="s">
        <v>15</v>
      </c>
      <c r="E1737" t="s">
        <v>1244</v>
      </c>
      <c r="F1737" t="s">
        <v>1245</v>
      </c>
      <c r="G1737" s="154" t="s">
        <v>11775</v>
      </c>
      <c r="H1737" s="107">
        <v>3</v>
      </c>
      <c r="I1737" s="229">
        <v>45745.563773148147</v>
      </c>
      <c r="J1737" s="107">
        <v>13</v>
      </c>
      <c r="K1737" s="247">
        <v>300000</v>
      </c>
      <c r="L1737" s="107">
        <f>J1737+1</f>
        <v>14</v>
      </c>
      <c r="M1737" s="36">
        <f>K1737*(L1737/100)</f>
        <v>42000.000000000007</v>
      </c>
    </row>
    <row r="1738" spans="1:13" x14ac:dyDescent="0.35">
      <c r="A1738" s="107">
        <v>1</v>
      </c>
      <c r="B1738" s="107" t="s">
        <v>1738</v>
      </c>
      <c r="C1738" s="98" t="s">
        <v>223</v>
      </c>
      <c r="D1738" s="98" t="s">
        <v>169</v>
      </c>
      <c r="E1738" t="s">
        <v>1250</v>
      </c>
      <c r="F1738" t="s">
        <v>1245</v>
      </c>
      <c r="G1738" s="154" t="s">
        <v>4355</v>
      </c>
      <c r="H1738" s="107">
        <v>3</v>
      </c>
      <c r="I1738" s="229">
        <v>45328.549467592595</v>
      </c>
      <c r="J1738" s="107">
        <v>12</v>
      </c>
      <c r="K1738" s="159">
        <v>178500</v>
      </c>
      <c r="L1738" s="107">
        <f>J1738+1</f>
        <v>13</v>
      </c>
      <c r="M1738" s="36">
        <f>K1738*(L1738/100)</f>
        <v>23205</v>
      </c>
    </row>
    <row r="1739" spans="1:13" x14ac:dyDescent="0.35">
      <c r="A1739" s="107">
        <v>1</v>
      </c>
      <c r="B1739" s="107">
        <v>880000340</v>
      </c>
      <c r="C1739" s="98" t="s">
        <v>223</v>
      </c>
      <c r="D1739" s="98" t="s">
        <v>15</v>
      </c>
      <c r="E1739" t="s">
        <v>16</v>
      </c>
      <c r="G1739" s="154" t="s">
        <v>4355</v>
      </c>
      <c r="H1739" s="107">
        <v>2</v>
      </c>
      <c r="I1739" s="229">
        <v>45090.478668981479</v>
      </c>
      <c r="J1739" s="107">
        <v>12</v>
      </c>
      <c r="K1739" s="159">
        <v>178500</v>
      </c>
      <c r="L1739" s="107">
        <f>J1739+1</f>
        <v>13</v>
      </c>
      <c r="M1739" s="36">
        <f>K1739*(L1739/100)</f>
        <v>23205</v>
      </c>
    </row>
    <row r="1740" spans="1:13" x14ac:dyDescent="0.35">
      <c r="A1740" s="107">
        <v>1</v>
      </c>
      <c r="B1740" s="107" t="s">
        <v>222</v>
      </c>
      <c r="C1740" s="98" t="s">
        <v>223</v>
      </c>
      <c r="D1740" s="98" t="s">
        <v>52</v>
      </c>
      <c r="E1740" t="s">
        <v>53</v>
      </c>
      <c r="F1740" s="154" t="s">
        <v>1245</v>
      </c>
      <c r="G1740" s="154" t="s">
        <v>4355</v>
      </c>
      <c r="H1740" s="129">
        <v>1</v>
      </c>
      <c r="I1740" s="229">
        <v>44893.56113425926</v>
      </c>
      <c r="J1740" s="107">
        <v>12</v>
      </c>
      <c r="K1740" s="112">
        <v>157500</v>
      </c>
      <c r="L1740" s="107">
        <f>J1740+1</f>
        <v>13</v>
      </c>
      <c r="M1740" s="36">
        <f>K1740*(L1740/100)</f>
        <v>20475</v>
      </c>
    </row>
    <row r="1741" spans="1:13" x14ac:dyDescent="0.35">
      <c r="A1741" s="107">
        <v>1</v>
      </c>
      <c r="B1741" s="243" t="s">
        <v>4354</v>
      </c>
      <c r="C1741" s="244" t="s">
        <v>223</v>
      </c>
      <c r="D1741" s="244" t="s">
        <v>15</v>
      </c>
      <c r="E1741" s="154" t="s">
        <v>1244</v>
      </c>
      <c r="F1741" s="154" t="s">
        <v>1245</v>
      </c>
      <c r="G1741" s="154" t="s">
        <v>4355</v>
      </c>
      <c r="H1741" s="243">
        <v>5</v>
      </c>
      <c r="I1741" s="229">
        <v>45693</v>
      </c>
      <c r="J1741" s="107">
        <v>13</v>
      </c>
      <c r="K1741" s="159">
        <v>200000</v>
      </c>
      <c r="L1741" s="107">
        <f>J1741+1</f>
        <v>14</v>
      </c>
      <c r="M1741" s="36">
        <f>K1741*(L1741/100)</f>
        <v>28000.000000000004</v>
      </c>
    </row>
    <row r="1742" spans="1:13" x14ac:dyDescent="0.35">
      <c r="A1742" s="107">
        <v>1</v>
      </c>
      <c r="B1742" s="243" t="s">
        <v>2848</v>
      </c>
      <c r="C1742" s="244" t="s">
        <v>223</v>
      </c>
      <c r="D1742" s="244" t="s">
        <v>866</v>
      </c>
      <c r="E1742" s="154" t="s">
        <v>1244</v>
      </c>
      <c r="F1742" s="154" t="s">
        <v>1245</v>
      </c>
      <c r="G1742" s="154" t="s">
        <v>4355</v>
      </c>
      <c r="H1742" s="243">
        <v>4</v>
      </c>
      <c r="I1742" s="229">
        <v>45513</v>
      </c>
      <c r="J1742" s="107">
        <v>12</v>
      </c>
      <c r="K1742" s="162">
        <v>178500</v>
      </c>
      <c r="L1742" s="107">
        <f>J1742+1</f>
        <v>13</v>
      </c>
      <c r="M1742" s="36">
        <f>K1742*(L1742/100)</f>
        <v>23205</v>
      </c>
    </row>
    <row r="1743" spans="1:13" x14ac:dyDescent="0.35">
      <c r="A1743" s="107">
        <v>1</v>
      </c>
      <c r="B1743" s="107" t="s">
        <v>5806</v>
      </c>
      <c r="C1743" t="s">
        <v>223</v>
      </c>
      <c r="D1743" t="s">
        <v>116</v>
      </c>
      <c r="E1743" t="s">
        <v>1250</v>
      </c>
      <c r="F1743" t="s">
        <v>1245</v>
      </c>
      <c r="G1743" t="s">
        <v>4355</v>
      </c>
      <c r="H1743" s="107">
        <v>6</v>
      </c>
      <c r="I1743" s="231">
        <v>45848</v>
      </c>
      <c r="J1743" s="107">
        <v>12</v>
      </c>
      <c r="K1743" s="120">
        <v>220000</v>
      </c>
      <c r="L1743" s="107">
        <f>J1743+1</f>
        <v>13</v>
      </c>
      <c r="M1743" s="36">
        <f>K1743*(L1743/100)</f>
        <v>28600</v>
      </c>
    </row>
    <row r="1744" spans="1:13" x14ac:dyDescent="0.35">
      <c r="A1744" s="107">
        <v>1</v>
      </c>
      <c r="B1744" s="243" t="s">
        <v>3026</v>
      </c>
      <c r="C1744" s="244" t="s">
        <v>223</v>
      </c>
      <c r="D1744" s="244" t="s">
        <v>15</v>
      </c>
      <c r="E1744" s="154" t="s">
        <v>1244</v>
      </c>
      <c r="F1744" s="154" t="s">
        <v>1245</v>
      </c>
      <c r="G1744" s="154" t="s">
        <v>3027</v>
      </c>
      <c r="H1744" s="243">
        <v>1</v>
      </c>
      <c r="I1744" s="229">
        <v>45541</v>
      </c>
      <c r="J1744" s="107">
        <v>12</v>
      </c>
      <c r="K1744" s="162">
        <v>210000</v>
      </c>
      <c r="L1744" s="107">
        <f>J1744+1</f>
        <v>13</v>
      </c>
      <c r="M1744" s="36">
        <f>K1744*(L1744/100)</f>
        <v>27300</v>
      </c>
    </row>
    <row r="1745" spans="1:13" x14ac:dyDescent="0.35">
      <c r="A1745" s="107">
        <v>1</v>
      </c>
      <c r="B1745" s="107" t="s">
        <v>5155</v>
      </c>
      <c r="C1745" s="98" t="s">
        <v>223</v>
      </c>
      <c r="D1745" s="98" t="s">
        <v>15</v>
      </c>
      <c r="E1745" t="s">
        <v>1244</v>
      </c>
      <c r="F1745" t="s">
        <v>1245</v>
      </c>
      <c r="G1745" s="154" t="s">
        <v>3027</v>
      </c>
      <c r="H1745" s="107">
        <v>2</v>
      </c>
      <c r="I1745" s="229">
        <v>45792.838136574072</v>
      </c>
      <c r="J1745" s="107">
        <v>12</v>
      </c>
      <c r="K1745" s="159">
        <v>250000</v>
      </c>
      <c r="L1745" s="107">
        <f>J1745+1</f>
        <v>13</v>
      </c>
      <c r="M1745" s="36">
        <f>K1745*(L1745/100)</f>
        <v>32500</v>
      </c>
    </row>
    <row r="1746" spans="1:13" x14ac:dyDescent="0.35">
      <c r="A1746" s="107">
        <v>1</v>
      </c>
      <c r="B1746" s="237" t="s">
        <v>1606</v>
      </c>
      <c r="C1746" s="141" t="s">
        <v>223</v>
      </c>
      <c r="D1746" s="141" t="s">
        <v>188</v>
      </c>
      <c r="E1746" s="139" t="s">
        <v>1244</v>
      </c>
      <c r="F1746" s="139" t="s">
        <v>1245</v>
      </c>
      <c r="G1746" s="139" t="s">
        <v>1607</v>
      </c>
      <c r="H1746" s="237">
        <v>1</v>
      </c>
      <c r="I1746" s="229">
        <v>45273.5796064815</v>
      </c>
      <c r="J1746" s="107">
        <v>6</v>
      </c>
      <c r="K1746" s="238">
        <v>105000</v>
      </c>
      <c r="L1746" s="107">
        <f>J1746+1</f>
        <v>7</v>
      </c>
      <c r="M1746" s="36">
        <f>K1746*(L1746/100)</f>
        <v>7350.0000000000009</v>
      </c>
    </row>
    <row r="1747" spans="1:13" x14ac:dyDescent="0.35">
      <c r="A1747" s="107">
        <v>1</v>
      </c>
      <c r="B1747" s="107" t="s">
        <v>2205</v>
      </c>
      <c r="C1747" s="98" t="s">
        <v>223</v>
      </c>
      <c r="D1747" s="98" t="s">
        <v>169</v>
      </c>
      <c r="E1747" t="s">
        <v>1250</v>
      </c>
      <c r="F1747" t="s">
        <v>1245</v>
      </c>
      <c r="G1747" t="s">
        <v>2206</v>
      </c>
      <c r="H1747" s="107">
        <v>2</v>
      </c>
      <c r="I1747" s="229">
        <v>45420.748969907407</v>
      </c>
      <c r="J1747" s="107">
        <v>8</v>
      </c>
      <c r="K1747" s="159">
        <v>136500</v>
      </c>
      <c r="L1747" s="107">
        <f>J1747+1</f>
        <v>9</v>
      </c>
      <c r="M1747" s="36">
        <f>K1747*(L1747/100)</f>
        <v>12285</v>
      </c>
    </row>
    <row r="1748" spans="1:13" x14ac:dyDescent="0.35">
      <c r="A1748" s="107">
        <v>1</v>
      </c>
      <c r="B1748" s="243" t="s">
        <v>4330</v>
      </c>
      <c r="C1748" s="244" t="s">
        <v>223</v>
      </c>
      <c r="D1748" s="244" t="s">
        <v>866</v>
      </c>
      <c r="E1748" s="154" t="s">
        <v>1250</v>
      </c>
      <c r="F1748" s="154" t="s">
        <v>1245</v>
      </c>
      <c r="G1748" s="154" t="s">
        <v>4331</v>
      </c>
      <c r="H1748" s="243">
        <v>3</v>
      </c>
      <c r="I1748" s="229">
        <v>45710.438101851854</v>
      </c>
      <c r="J1748" s="107">
        <v>10</v>
      </c>
      <c r="K1748" s="159">
        <v>160000</v>
      </c>
      <c r="L1748" s="107">
        <f>J1748+1</f>
        <v>11</v>
      </c>
      <c r="M1748" s="36">
        <f>K1748*(L1748/100)</f>
        <v>17600</v>
      </c>
    </row>
    <row r="1749" spans="1:13" x14ac:dyDescent="0.35">
      <c r="A1749" s="107">
        <v>1</v>
      </c>
      <c r="B1749" s="107" t="s">
        <v>5941</v>
      </c>
      <c r="C1749" t="s">
        <v>223</v>
      </c>
      <c r="D1749" t="s">
        <v>866</v>
      </c>
      <c r="E1749" t="s">
        <v>5832</v>
      </c>
      <c r="F1749" t="s">
        <v>1245</v>
      </c>
      <c r="G1749" t="s">
        <v>4331</v>
      </c>
      <c r="H1749" s="107">
        <v>4</v>
      </c>
      <c r="I1749" s="231">
        <v>45881</v>
      </c>
      <c r="J1749" s="107">
        <v>12</v>
      </c>
      <c r="K1749" s="120">
        <v>180000</v>
      </c>
      <c r="L1749" s="107">
        <f>J1749*2+2</f>
        <v>26</v>
      </c>
      <c r="M1749" s="36">
        <f>K1749*(L1749/100)</f>
        <v>46800</v>
      </c>
    </row>
    <row r="1750" spans="1:13" x14ac:dyDescent="0.35">
      <c r="A1750" s="107">
        <v>1</v>
      </c>
      <c r="B1750" s="107">
        <v>880000105</v>
      </c>
      <c r="C1750" s="98" t="s">
        <v>36</v>
      </c>
      <c r="D1750" s="98" t="s">
        <v>15</v>
      </c>
      <c r="E1750" t="s">
        <v>16</v>
      </c>
      <c r="G1750" t="s">
        <v>486</v>
      </c>
      <c r="H1750" s="129">
        <v>1</v>
      </c>
      <c r="I1750" s="229">
        <v>44932.421076388891</v>
      </c>
      <c r="J1750" s="107">
        <v>6</v>
      </c>
      <c r="K1750" s="159">
        <v>73500</v>
      </c>
      <c r="L1750" s="107">
        <f>J1750+1</f>
        <v>7</v>
      </c>
      <c r="M1750" s="36">
        <f>K1750*(L1750/100)</f>
        <v>5145.0000000000009</v>
      </c>
    </row>
    <row r="1751" spans="1:13" x14ac:dyDescent="0.35">
      <c r="A1751" s="107">
        <v>1</v>
      </c>
      <c r="B1751" s="107">
        <v>880000292</v>
      </c>
      <c r="C1751" s="98" t="s">
        <v>36</v>
      </c>
      <c r="D1751" s="98" t="s">
        <v>15</v>
      </c>
      <c r="E1751" t="s">
        <v>16</v>
      </c>
      <c r="G1751" t="s">
        <v>486</v>
      </c>
      <c r="H1751" s="107">
        <v>2</v>
      </c>
      <c r="I1751" s="229">
        <v>45056.603101851855</v>
      </c>
      <c r="J1751" s="107">
        <v>6</v>
      </c>
      <c r="K1751" s="162">
        <v>73500</v>
      </c>
      <c r="L1751" s="107">
        <f>J1751+1</f>
        <v>7</v>
      </c>
      <c r="M1751" s="36">
        <f>K1751*(L1751/100)</f>
        <v>5145.0000000000009</v>
      </c>
    </row>
    <row r="1752" spans="1:13" x14ac:dyDescent="0.35">
      <c r="A1752" s="107">
        <v>1</v>
      </c>
      <c r="B1752" s="107" t="s">
        <v>5665</v>
      </c>
      <c r="C1752" t="s">
        <v>36</v>
      </c>
      <c r="D1752" t="s">
        <v>169</v>
      </c>
      <c r="E1752" t="s">
        <v>1250</v>
      </c>
      <c r="F1752" t="s">
        <v>1248</v>
      </c>
      <c r="G1752" t="s">
        <v>5666</v>
      </c>
      <c r="H1752" s="107">
        <v>1</v>
      </c>
      <c r="I1752" s="231">
        <v>45849.794537037036</v>
      </c>
      <c r="J1752" s="107">
        <v>12</v>
      </c>
      <c r="K1752" s="120">
        <v>100000</v>
      </c>
      <c r="L1752" s="107">
        <f>J1752+1</f>
        <v>13</v>
      </c>
      <c r="M1752" s="36">
        <f>K1752*(L1752/100)</f>
        <v>13000</v>
      </c>
    </row>
    <row r="1753" spans="1:13" x14ac:dyDescent="0.35">
      <c r="A1753" s="107">
        <v>1</v>
      </c>
      <c r="B1753" s="243" t="s">
        <v>4051</v>
      </c>
      <c r="C1753" s="244" t="s">
        <v>36</v>
      </c>
      <c r="D1753" s="244" t="s">
        <v>169</v>
      </c>
      <c r="E1753" s="154" t="s">
        <v>1250</v>
      </c>
      <c r="F1753" s="154" t="s">
        <v>1245</v>
      </c>
      <c r="G1753" s="154" t="s">
        <v>4052</v>
      </c>
      <c r="H1753" s="243">
        <v>1</v>
      </c>
      <c r="I1753" s="229">
        <v>45685.720358796294</v>
      </c>
      <c r="J1753" s="107">
        <v>6</v>
      </c>
      <c r="K1753" s="159">
        <v>50000</v>
      </c>
      <c r="L1753" s="107">
        <f>J1753+1</f>
        <v>7</v>
      </c>
      <c r="M1753" s="36">
        <f>K1753*(L1753/100)</f>
        <v>3500.0000000000005</v>
      </c>
    </row>
    <row r="1754" spans="1:13" x14ac:dyDescent="0.35">
      <c r="A1754" s="107">
        <v>1</v>
      </c>
      <c r="B1754" s="243" t="s">
        <v>4811</v>
      </c>
      <c r="C1754" s="244" t="s">
        <v>36</v>
      </c>
      <c r="D1754" s="244" t="s">
        <v>169</v>
      </c>
      <c r="E1754" s="154" t="s">
        <v>1250</v>
      </c>
      <c r="F1754" s="154" t="s">
        <v>1245</v>
      </c>
      <c r="G1754" s="154" t="s">
        <v>4052</v>
      </c>
      <c r="H1754" s="243">
        <v>2</v>
      </c>
      <c r="I1754" s="229">
        <v>45749.673506944448</v>
      </c>
      <c r="J1754" s="107">
        <v>6</v>
      </c>
      <c r="K1754" s="159">
        <v>50000</v>
      </c>
      <c r="L1754" s="107">
        <f>J1754+1</f>
        <v>7</v>
      </c>
      <c r="M1754" s="36">
        <f>K1754*(L1754/100)</f>
        <v>3500.0000000000005</v>
      </c>
    </row>
    <row r="1755" spans="1:13" x14ac:dyDescent="0.35">
      <c r="A1755" s="107">
        <v>1</v>
      </c>
      <c r="B1755" s="237" t="s">
        <v>1458</v>
      </c>
      <c r="C1755" s="141" t="s">
        <v>36</v>
      </c>
      <c r="D1755" s="141" t="s">
        <v>169</v>
      </c>
      <c r="E1755" s="139" t="s">
        <v>1250</v>
      </c>
      <c r="F1755" s="144" t="s">
        <v>1245</v>
      </c>
      <c r="G1755" s="139" t="s">
        <v>1459</v>
      </c>
      <c r="H1755" s="237">
        <v>1</v>
      </c>
      <c r="I1755" s="229">
        <v>45251.595335648097</v>
      </c>
      <c r="J1755" s="107">
        <v>6</v>
      </c>
      <c r="K1755" s="238">
        <v>63000</v>
      </c>
      <c r="L1755" s="107">
        <f>J1755+1</f>
        <v>7</v>
      </c>
      <c r="M1755" s="36">
        <f>K1755*(L1755/100)</f>
        <v>4410</v>
      </c>
    </row>
    <row r="1756" spans="1:13" x14ac:dyDescent="0.35">
      <c r="A1756" s="107">
        <v>1</v>
      </c>
      <c r="B1756" s="107">
        <v>880000847</v>
      </c>
      <c r="C1756" s="98" t="s">
        <v>36</v>
      </c>
      <c r="D1756" s="98" t="s">
        <v>381</v>
      </c>
      <c r="E1756" t="s">
        <v>1244</v>
      </c>
      <c r="F1756" t="s">
        <v>1245</v>
      </c>
      <c r="G1756" t="s">
        <v>2134</v>
      </c>
      <c r="H1756" s="107">
        <v>2</v>
      </c>
      <c r="I1756" s="229">
        <v>45392.51059027778</v>
      </c>
      <c r="J1756" s="107">
        <v>6</v>
      </c>
      <c r="K1756" s="159">
        <v>63000</v>
      </c>
      <c r="L1756" s="107">
        <f>J1756+1</f>
        <v>7</v>
      </c>
      <c r="M1756" s="36">
        <f>K1756*(L1756/100)</f>
        <v>4410</v>
      </c>
    </row>
    <row r="1757" spans="1:13" x14ac:dyDescent="0.35">
      <c r="A1757" s="107">
        <v>1</v>
      </c>
      <c r="B1757" s="107" t="s">
        <v>2432</v>
      </c>
      <c r="C1757" s="98" t="s">
        <v>36</v>
      </c>
      <c r="D1757" s="98" t="s">
        <v>52</v>
      </c>
      <c r="E1757" t="s">
        <v>1250</v>
      </c>
      <c r="F1757" t="s">
        <v>1245</v>
      </c>
      <c r="G1757" t="s">
        <v>2433</v>
      </c>
      <c r="H1757" s="107">
        <v>3</v>
      </c>
      <c r="I1757" s="229">
        <v>45457.624120370368</v>
      </c>
      <c r="J1757" s="107">
        <v>6</v>
      </c>
      <c r="K1757" s="159">
        <v>68250</v>
      </c>
      <c r="L1757" s="107">
        <f>J1757+1</f>
        <v>7</v>
      </c>
      <c r="M1757" s="36">
        <f>K1757*(L1757/100)</f>
        <v>4777.5</v>
      </c>
    </row>
    <row r="1758" spans="1:13" x14ac:dyDescent="0.35">
      <c r="A1758" s="107">
        <v>1</v>
      </c>
      <c r="B1758" s="243" t="s">
        <v>4021</v>
      </c>
      <c r="C1758" s="244" t="s">
        <v>36</v>
      </c>
      <c r="D1758" s="244" t="s">
        <v>188</v>
      </c>
      <c r="E1758" s="154" t="s">
        <v>1244</v>
      </c>
      <c r="F1758" s="154" t="s">
        <v>1245</v>
      </c>
      <c r="G1758" s="154" t="s">
        <v>2433</v>
      </c>
      <c r="H1758" s="243">
        <v>4</v>
      </c>
      <c r="I1758" s="229">
        <v>45674.683761574073</v>
      </c>
      <c r="J1758" s="107">
        <v>6</v>
      </c>
      <c r="K1758" s="159">
        <v>60000</v>
      </c>
      <c r="L1758" s="107">
        <f>J1758+1</f>
        <v>7</v>
      </c>
      <c r="M1758" s="36">
        <f>K1758*(L1758/100)</f>
        <v>4200</v>
      </c>
    </row>
    <row r="1759" spans="1:13" x14ac:dyDescent="0.35">
      <c r="A1759" s="107">
        <v>1</v>
      </c>
      <c r="B1759" s="243" t="s">
        <v>4814</v>
      </c>
      <c r="C1759" s="244" t="s">
        <v>36</v>
      </c>
      <c r="D1759" s="244" t="s">
        <v>15</v>
      </c>
      <c r="E1759" s="154" t="s">
        <v>1244</v>
      </c>
      <c r="F1759" s="154" t="s">
        <v>1245</v>
      </c>
      <c r="G1759" s="154" t="s">
        <v>2433</v>
      </c>
      <c r="H1759" s="243">
        <v>5</v>
      </c>
      <c r="I1759" s="229">
        <v>45761.608217592591</v>
      </c>
      <c r="J1759" s="107">
        <v>6</v>
      </c>
      <c r="K1759" s="159">
        <v>70000</v>
      </c>
      <c r="L1759" s="107">
        <f>J1759+1</f>
        <v>7</v>
      </c>
      <c r="M1759" s="36">
        <f>K1759*(L1759/100)</f>
        <v>4900.0000000000009</v>
      </c>
    </row>
    <row r="1760" spans="1:13" x14ac:dyDescent="0.35">
      <c r="A1760" s="107">
        <v>1</v>
      </c>
      <c r="B1760" s="107">
        <v>880000158</v>
      </c>
      <c r="C1760" s="98" t="s">
        <v>36</v>
      </c>
      <c r="D1760" s="98" t="s">
        <v>169</v>
      </c>
      <c r="E1760" t="s">
        <v>53</v>
      </c>
      <c r="G1760" t="s">
        <v>537</v>
      </c>
      <c r="H1760" s="129">
        <v>1</v>
      </c>
      <c r="I1760" s="229">
        <v>44985.451319444444</v>
      </c>
      <c r="J1760" s="107">
        <v>12</v>
      </c>
      <c r="K1760" s="159">
        <v>105000</v>
      </c>
      <c r="L1760" s="107">
        <f>J1760+1</f>
        <v>13</v>
      </c>
      <c r="M1760" s="36">
        <f>K1760*(L1760/100)</f>
        <v>13650</v>
      </c>
    </row>
    <row r="1761" spans="1:13" x14ac:dyDescent="0.35">
      <c r="A1761" s="107">
        <v>1</v>
      </c>
      <c r="B1761" s="107">
        <v>880000394</v>
      </c>
      <c r="C1761" s="98" t="s">
        <v>36</v>
      </c>
      <c r="D1761" s="98" t="s">
        <v>188</v>
      </c>
      <c r="E1761" t="s">
        <v>16</v>
      </c>
      <c r="G1761" t="s">
        <v>1023</v>
      </c>
      <c r="H1761" s="107">
        <v>2</v>
      </c>
      <c r="I1761" s="229">
        <v>45121.505671296298</v>
      </c>
      <c r="J1761" s="107">
        <v>12</v>
      </c>
      <c r="K1761" s="159">
        <v>115500</v>
      </c>
      <c r="L1761" s="107">
        <f>J1761+1</f>
        <v>13</v>
      </c>
      <c r="M1761" s="36">
        <f>K1761*(L1761/100)</f>
        <v>15015</v>
      </c>
    </row>
    <row r="1762" spans="1:13" x14ac:dyDescent="0.35">
      <c r="A1762" s="107">
        <v>1</v>
      </c>
      <c r="B1762" s="237" t="s">
        <v>1325</v>
      </c>
      <c r="C1762" s="141" t="s">
        <v>36</v>
      </c>
      <c r="D1762" s="141" t="s">
        <v>169</v>
      </c>
      <c r="E1762" s="139" t="s">
        <v>1250</v>
      </c>
      <c r="F1762" s="144" t="s">
        <v>1248</v>
      </c>
      <c r="G1762" s="139" t="s">
        <v>1023</v>
      </c>
      <c r="H1762" s="237">
        <v>3</v>
      </c>
      <c r="I1762" s="229">
        <v>45232.625150462998</v>
      </c>
      <c r="J1762" s="107">
        <v>12</v>
      </c>
      <c r="K1762" s="238">
        <v>126000</v>
      </c>
      <c r="L1762" s="107">
        <f>J1762+1</f>
        <v>13</v>
      </c>
      <c r="M1762" s="36">
        <f>K1762*(L1762/100)</f>
        <v>16380</v>
      </c>
    </row>
    <row r="1763" spans="1:13" x14ac:dyDescent="0.35">
      <c r="A1763" s="107">
        <v>1</v>
      </c>
      <c r="B1763" s="107">
        <v>880000842</v>
      </c>
      <c r="C1763" s="98" t="s">
        <v>36</v>
      </c>
      <c r="D1763" s="98" t="s">
        <v>169</v>
      </c>
      <c r="E1763" t="s">
        <v>1250</v>
      </c>
      <c r="F1763" t="s">
        <v>1248</v>
      </c>
      <c r="G1763" t="s">
        <v>1023</v>
      </c>
      <c r="H1763" s="107">
        <v>4</v>
      </c>
      <c r="I1763" s="229">
        <v>45390.782395833332</v>
      </c>
      <c r="J1763" s="107">
        <v>12</v>
      </c>
      <c r="K1763" s="159">
        <v>126000</v>
      </c>
      <c r="L1763" s="107">
        <f>J1763+1</f>
        <v>13</v>
      </c>
      <c r="M1763" s="36">
        <f>K1763*(L1763/100)</f>
        <v>16380</v>
      </c>
    </row>
    <row r="1764" spans="1:13" x14ac:dyDescent="0.35">
      <c r="A1764" s="107">
        <v>1</v>
      </c>
      <c r="B1764" s="243" t="s">
        <v>3206</v>
      </c>
      <c r="C1764" s="244" t="s">
        <v>36</v>
      </c>
      <c r="D1764" s="244" t="s">
        <v>15</v>
      </c>
      <c r="E1764" s="154" t="s">
        <v>1244</v>
      </c>
      <c r="F1764" s="154" t="s">
        <v>1248</v>
      </c>
      <c r="G1764" s="154" t="s">
        <v>3207</v>
      </c>
      <c r="H1764" s="243">
        <v>5</v>
      </c>
      <c r="I1764" s="229">
        <v>45574.771412037036</v>
      </c>
      <c r="J1764" s="107">
        <v>12</v>
      </c>
      <c r="K1764" s="159">
        <v>126000</v>
      </c>
      <c r="L1764" s="107">
        <f>J1764+1</f>
        <v>13</v>
      </c>
      <c r="M1764" s="36">
        <f>K1764*(L1764/100)</f>
        <v>16380</v>
      </c>
    </row>
    <row r="1765" spans="1:13" x14ac:dyDescent="0.35">
      <c r="A1765" s="107">
        <v>1</v>
      </c>
      <c r="B1765" s="243" t="s">
        <v>4616</v>
      </c>
      <c r="C1765" s="244" t="s">
        <v>36</v>
      </c>
      <c r="D1765" s="244" t="s">
        <v>106</v>
      </c>
      <c r="E1765" s="154" t="s">
        <v>1244</v>
      </c>
      <c r="F1765" s="154" t="s">
        <v>1248</v>
      </c>
      <c r="G1765" s="154" t="s">
        <v>3207</v>
      </c>
      <c r="H1765" s="243">
        <v>6</v>
      </c>
      <c r="I1765" s="229">
        <v>45731.526875000003</v>
      </c>
      <c r="J1765" s="107">
        <v>12</v>
      </c>
      <c r="K1765" s="247">
        <v>120000</v>
      </c>
      <c r="L1765" s="107">
        <f>J1765+1</f>
        <v>13</v>
      </c>
      <c r="M1765" s="36">
        <f>K1765*(L1765/100)</f>
        <v>15600</v>
      </c>
    </row>
    <row r="1766" spans="1:13" x14ac:dyDescent="0.35">
      <c r="A1766" s="107">
        <v>1</v>
      </c>
      <c r="B1766" s="107">
        <v>890000815</v>
      </c>
      <c r="C1766" s="98" t="s">
        <v>36</v>
      </c>
      <c r="D1766" s="98" t="s">
        <v>15</v>
      </c>
      <c r="E1766" t="s">
        <v>1244</v>
      </c>
      <c r="F1766" t="s">
        <v>1248</v>
      </c>
      <c r="G1766" t="s">
        <v>2668</v>
      </c>
      <c r="H1766" s="107">
        <v>3</v>
      </c>
      <c r="I1766" s="229">
        <v>45493.50309027778</v>
      </c>
      <c r="J1766" s="107">
        <v>4</v>
      </c>
      <c r="K1766" s="159">
        <v>52500</v>
      </c>
      <c r="L1766" s="107">
        <f>J1766+1</f>
        <v>5</v>
      </c>
      <c r="M1766" s="36">
        <f>K1766*(L1766/100)</f>
        <v>2625</v>
      </c>
    </row>
    <row r="1767" spans="1:13" x14ac:dyDescent="0.35">
      <c r="A1767" s="107">
        <v>1</v>
      </c>
      <c r="B1767" s="107" t="s">
        <v>2049</v>
      </c>
      <c r="C1767" s="98" t="s">
        <v>36</v>
      </c>
      <c r="D1767" s="98" t="s">
        <v>169</v>
      </c>
      <c r="E1767" t="s">
        <v>1250</v>
      </c>
      <c r="F1767" t="s">
        <v>1248</v>
      </c>
      <c r="G1767" t="s">
        <v>2050</v>
      </c>
      <c r="H1767" s="107">
        <v>2</v>
      </c>
      <c r="I1767" s="229">
        <v>45377.699861111112</v>
      </c>
      <c r="J1767" s="107">
        <v>6</v>
      </c>
      <c r="K1767" s="159">
        <v>52500</v>
      </c>
      <c r="L1767" s="107">
        <f>J1767+1</f>
        <v>7</v>
      </c>
      <c r="M1767" s="36">
        <f>K1767*(L1767/100)</f>
        <v>3675.0000000000005</v>
      </c>
    </row>
    <row r="1768" spans="1:13" x14ac:dyDescent="0.35">
      <c r="A1768" s="107">
        <v>1</v>
      </c>
      <c r="B1768" s="107">
        <v>880000221</v>
      </c>
      <c r="C1768" s="98" t="s">
        <v>36</v>
      </c>
      <c r="D1768" s="98" t="s">
        <v>582</v>
      </c>
      <c r="E1768" t="s">
        <v>16</v>
      </c>
      <c r="G1768" t="s">
        <v>752</v>
      </c>
      <c r="H1768" s="107">
        <v>1</v>
      </c>
      <c r="I1768" s="229">
        <v>45022</v>
      </c>
      <c r="J1768" s="107">
        <v>12</v>
      </c>
      <c r="K1768" s="159">
        <v>126000</v>
      </c>
      <c r="L1768" s="107">
        <f>J1768+1</f>
        <v>13</v>
      </c>
      <c r="M1768" s="36">
        <f>K1768*(L1768/100)</f>
        <v>16380</v>
      </c>
    </row>
    <row r="1769" spans="1:13" x14ac:dyDescent="0.35">
      <c r="A1769" s="107">
        <v>1</v>
      </c>
      <c r="B1769" s="243" t="s">
        <v>3439</v>
      </c>
      <c r="C1769" s="244" t="s">
        <v>36</v>
      </c>
      <c r="D1769" s="244" t="s">
        <v>411</v>
      </c>
      <c r="E1769" s="154" t="s">
        <v>1244</v>
      </c>
      <c r="F1769" s="154" t="s">
        <v>1248</v>
      </c>
      <c r="G1769" s="154" t="s">
        <v>752</v>
      </c>
      <c r="H1769" s="243">
        <v>4</v>
      </c>
      <c r="I1769" s="229">
        <v>45595.717141203706</v>
      </c>
      <c r="J1769" s="107">
        <v>4</v>
      </c>
      <c r="K1769" s="159">
        <v>63000</v>
      </c>
      <c r="L1769" s="107">
        <f>J1769+1</f>
        <v>5</v>
      </c>
      <c r="M1769" s="36">
        <f>K1769*(L1769/100)</f>
        <v>3150</v>
      </c>
    </row>
    <row r="1770" spans="1:13" x14ac:dyDescent="0.35">
      <c r="A1770" s="107">
        <v>1</v>
      </c>
      <c r="B1770" s="243" t="s">
        <v>4367</v>
      </c>
      <c r="C1770" s="244" t="s">
        <v>36</v>
      </c>
      <c r="D1770" s="244" t="s">
        <v>188</v>
      </c>
      <c r="E1770" s="154" t="s">
        <v>1244</v>
      </c>
      <c r="F1770" s="154" t="s">
        <v>1248</v>
      </c>
      <c r="G1770" s="154" t="s">
        <v>752</v>
      </c>
      <c r="H1770" s="243">
        <v>5</v>
      </c>
      <c r="I1770" s="229">
        <v>45701.489652777775</v>
      </c>
      <c r="J1770" s="107">
        <v>6</v>
      </c>
      <c r="K1770" s="159">
        <v>70000</v>
      </c>
      <c r="L1770" s="107">
        <f>J1770+1</f>
        <v>7</v>
      </c>
      <c r="M1770" s="36">
        <f>K1770*(L1770/100)</f>
        <v>4900.0000000000009</v>
      </c>
    </row>
    <row r="1771" spans="1:13" x14ac:dyDescent="0.35">
      <c r="A1771" s="107">
        <v>1</v>
      </c>
      <c r="B1771" s="107" t="s">
        <v>5712</v>
      </c>
      <c r="C1771" t="s">
        <v>36</v>
      </c>
      <c r="D1771" t="s">
        <v>52</v>
      </c>
      <c r="E1771" t="s">
        <v>1250</v>
      </c>
      <c r="F1771" t="s">
        <v>1248</v>
      </c>
      <c r="G1771" t="s">
        <v>5713</v>
      </c>
      <c r="H1771" s="107">
        <v>7</v>
      </c>
      <c r="I1771" s="231">
        <v>45854.85796296296</v>
      </c>
      <c r="J1771" s="107">
        <v>11</v>
      </c>
      <c r="K1771" s="120">
        <v>120000</v>
      </c>
      <c r="L1771" s="107">
        <f>J1771+1</f>
        <v>12</v>
      </c>
      <c r="M1771" s="36">
        <f>K1771*(L1771/100)</f>
        <v>14400</v>
      </c>
    </row>
    <row r="1772" spans="1:13" x14ac:dyDescent="0.35">
      <c r="A1772" s="107">
        <v>1</v>
      </c>
      <c r="B1772" s="243" t="s">
        <v>4350</v>
      </c>
      <c r="C1772" s="244" t="s">
        <v>36</v>
      </c>
      <c r="D1772" s="244" t="s">
        <v>52</v>
      </c>
      <c r="E1772" s="154" t="s">
        <v>1250</v>
      </c>
      <c r="F1772" s="154" t="s">
        <v>1245</v>
      </c>
      <c r="G1772" s="154" t="s">
        <v>4351</v>
      </c>
      <c r="H1772" s="243">
        <v>4</v>
      </c>
      <c r="I1772" s="229">
        <v>45701.75608796296</v>
      </c>
      <c r="J1772" s="107">
        <v>12</v>
      </c>
      <c r="K1772" s="159">
        <v>130000</v>
      </c>
      <c r="L1772" s="107">
        <f>J1772+1</f>
        <v>13</v>
      </c>
      <c r="M1772" s="36">
        <f>K1772*(L1772/100)</f>
        <v>16900</v>
      </c>
    </row>
    <row r="1773" spans="1:13" x14ac:dyDescent="0.35">
      <c r="A1773" s="107">
        <v>1</v>
      </c>
      <c r="B1773" s="237">
        <v>880000517</v>
      </c>
      <c r="C1773" s="141" t="s">
        <v>36</v>
      </c>
      <c r="D1773" s="141" t="s">
        <v>15</v>
      </c>
      <c r="E1773" s="139" t="s">
        <v>1244</v>
      </c>
      <c r="F1773" s="139" t="s">
        <v>1245</v>
      </c>
      <c r="G1773" s="139" t="s">
        <v>1313</v>
      </c>
      <c r="H1773" s="237">
        <v>3</v>
      </c>
      <c r="I1773" s="229">
        <v>45208.607245370396</v>
      </c>
      <c r="J1773" s="107">
        <v>7</v>
      </c>
      <c r="K1773" s="238">
        <v>84000</v>
      </c>
      <c r="L1773" s="107">
        <f>J1773+1</f>
        <v>8</v>
      </c>
      <c r="M1773" s="36">
        <f>K1773*(L1773/100)</f>
        <v>6720</v>
      </c>
    </row>
    <row r="1774" spans="1:13" x14ac:dyDescent="0.35">
      <c r="A1774" s="107">
        <v>1</v>
      </c>
      <c r="B1774" s="107">
        <v>880000318</v>
      </c>
      <c r="C1774" s="98" t="s">
        <v>36</v>
      </c>
      <c r="D1774" s="98" t="s">
        <v>188</v>
      </c>
      <c r="E1774" t="s">
        <v>16</v>
      </c>
      <c r="G1774" t="s">
        <v>38</v>
      </c>
      <c r="H1774" s="107">
        <v>3</v>
      </c>
      <c r="I1774" s="229">
        <v>45073.33425925926</v>
      </c>
      <c r="J1774" s="107">
        <v>12</v>
      </c>
      <c r="K1774" s="162">
        <v>157500</v>
      </c>
      <c r="L1774" s="107">
        <f>J1774+1</f>
        <v>13</v>
      </c>
      <c r="M1774" s="36">
        <f>K1774*(L1774/100)</f>
        <v>20475</v>
      </c>
    </row>
    <row r="1775" spans="1:13" x14ac:dyDescent="0.35">
      <c r="A1775" s="107">
        <v>1</v>
      </c>
      <c r="B1775" s="107" t="s">
        <v>226</v>
      </c>
      <c r="C1775" s="98" t="s">
        <v>36</v>
      </c>
      <c r="D1775" s="98" t="s">
        <v>188</v>
      </c>
      <c r="E1775" t="s">
        <v>16</v>
      </c>
      <c r="F1775" t="s">
        <v>1248</v>
      </c>
      <c r="G1775" t="s">
        <v>228</v>
      </c>
      <c r="H1775" s="129">
        <v>1</v>
      </c>
      <c r="I1775" s="229">
        <v>44881.483958333331</v>
      </c>
      <c r="J1775" s="107">
        <v>12</v>
      </c>
      <c r="K1775" s="112">
        <v>157500</v>
      </c>
      <c r="L1775" s="107">
        <f>J1775+1</f>
        <v>13</v>
      </c>
      <c r="M1775" s="36">
        <f>K1775*(L1775/100)</f>
        <v>20475</v>
      </c>
    </row>
    <row r="1776" spans="1:13" x14ac:dyDescent="0.35">
      <c r="A1776" s="107">
        <v>1</v>
      </c>
      <c r="B1776" s="237" t="s">
        <v>1237</v>
      </c>
      <c r="C1776" s="141" t="s">
        <v>36</v>
      </c>
      <c r="D1776" s="141" t="s">
        <v>582</v>
      </c>
      <c r="E1776" s="139" t="s">
        <v>16</v>
      </c>
      <c r="G1776" s="139" t="s">
        <v>1238</v>
      </c>
      <c r="H1776" s="237">
        <v>3</v>
      </c>
      <c r="I1776" s="229">
        <v>45195.571319444403</v>
      </c>
      <c r="J1776" s="107">
        <v>12</v>
      </c>
      <c r="K1776" s="238">
        <v>178500</v>
      </c>
      <c r="L1776" s="107">
        <f>J1776+1</f>
        <v>13</v>
      </c>
      <c r="M1776" s="36">
        <f>K1776*(L1776/100)</f>
        <v>23205</v>
      </c>
    </row>
    <row r="1777" spans="1:13" x14ac:dyDescent="0.35">
      <c r="A1777" s="107">
        <v>1</v>
      </c>
      <c r="B1777" s="107">
        <v>890000778</v>
      </c>
      <c r="C1777" s="98" t="s">
        <v>36</v>
      </c>
      <c r="D1777" s="98" t="s">
        <v>52</v>
      </c>
      <c r="E1777" t="s">
        <v>1250</v>
      </c>
      <c r="F1777" t="s">
        <v>1248</v>
      </c>
      <c r="G1777" t="s">
        <v>2613</v>
      </c>
      <c r="H1777" s="107">
        <v>5</v>
      </c>
      <c r="I1777" s="229">
        <v>45482.732129629629</v>
      </c>
      <c r="J1777" s="107">
        <v>12</v>
      </c>
      <c r="K1777" s="159">
        <v>178500</v>
      </c>
      <c r="L1777" s="107">
        <f>J1777+1</f>
        <v>13</v>
      </c>
      <c r="M1777" s="36">
        <f>K1777*(L1777/100)</f>
        <v>23205</v>
      </c>
    </row>
    <row r="1778" spans="1:13" x14ac:dyDescent="0.35">
      <c r="A1778" s="107">
        <v>1</v>
      </c>
      <c r="B1778" s="243" t="s">
        <v>3753</v>
      </c>
      <c r="C1778" s="244" t="s">
        <v>36</v>
      </c>
      <c r="D1778" s="244" t="s">
        <v>169</v>
      </c>
      <c r="E1778" s="154" t="s">
        <v>1250</v>
      </c>
      <c r="F1778" s="154" t="s">
        <v>1248</v>
      </c>
      <c r="G1778" s="154" t="s">
        <v>2613</v>
      </c>
      <c r="H1778" s="243">
        <v>6</v>
      </c>
      <c r="I1778" s="229">
        <v>45618.699675925927</v>
      </c>
      <c r="J1778" s="107">
        <v>12</v>
      </c>
      <c r="K1778" s="159">
        <v>178500</v>
      </c>
      <c r="L1778" s="107">
        <f>J1778+1</f>
        <v>13</v>
      </c>
      <c r="M1778" s="36">
        <f>K1778*(L1778/100)</f>
        <v>23205</v>
      </c>
    </row>
    <row r="1779" spans="1:13" x14ac:dyDescent="0.35">
      <c r="A1779" s="107">
        <v>1</v>
      </c>
      <c r="B1779" s="107" t="s">
        <v>5281</v>
      </c>
      <c r="C1779" s="98" t="s">
        <v>36</v>
      </c>
      <c r="D1779" s="98" t="s">
        <v>52</v>
      </c>
      <c r="E1779" t="s">
        <v>1250</v>
      </c>
      <c r="F1779" t="s">
        <v>1248</v>
      </c>
      <c r="G1779" t="s">
        <v>5282</v>
      </c>
      <c r="H1779" s="107">
        <v>7</v>
      </c>
      <c r="I1779" s="229">
        <v>45808.714085648149</v>
      </c>
      <c r="J1779" s="107">
        <v>12</v>
      </c>
      <c r="K1779" s="159">
        <v>170000</v>
      </c>
      <c r="L1779" s="107">
        <f>J1779+1</f>
        <v>13</v>
      </c>
      <c r="M1779" s="36">
        <f>K1779*(L1779/100)</f>
        <v>22100</v>
      </c>
    </row>
    <row r="1780" spans="1:13" x14ac:dyDescent="0.35">
      <c r="A1780" s="107">
        <v>1</v>
      </c>
      <c r="B1780" s="107" t="s">
        <v>1752</v>
      </c>
      <c r="C1780" s="98" t="s">
        <v>36</v>
      </c>
      <c r="D1780" s="98" t="s">
        <v>15</v>
      </c>
      <c r="E1780" t="s">
        <v>1244</v>
      </c>
      <c r="F1780" t="s">
        <v>1248</v>
      </c>
      <c r="G1780" t="s">
        <v>1753</v>
      </c>
      <c r="H1780" s="107">
        <v>4</v>
      </c>
      <c r="I1780" s="229">
        <v>45351.659560185188</v>
      </c>
      <c r="J1780" s="107">
        <v>12</v>
      </c>
      <c r="K1780" s="159">
        <v>178500</v>
      </c>
      <c r="L1780" s="107">
        <f>J1780+1</f>
        <v>13</v>
      </c>
      <c r="M1780" s="36">
        <f>K1780*(L1780/100)</f>
        <v>23205</v>
      </c>
    </row>
    <row r="1781" spans="1:13" x14ac:dyDescent="0.35">
      <c r="A1781" s="107">
        <v>1</v>
      </c>
      <c r="B1781" s="107">
        <v>890000140</v>
      </c>
      <c r="C1781" s="98" t="s">
        <v>36</v>
      </c>
      <c r="D1781" s="98" t="s">
        <v>188</v>
      </c>
      <c r="E1781" t="s">
        <v>16</v>
      </c>
      <c r="G1781" t="s">
        <v>832</v>
      </c>
      <c r="H1781" s="107">
        <v>2</v>
      </c>
      <c r="I1781" s="229">
        <v>45031</v>
      </c>
      <c r="J1781" s="107">
        <v>12</v>
      </c>
      <c r="K1781" s="159">
        <v>157500</v>
      </c>
      <c r="L1781" s="107">
        <f>J1781+1</f>
        <v>13</v>
      </c>
      <c r="M1781" s="36">
        <f>K1781*(L1781/100)</f>
        <v>20475</v>
      </c>
    </row>
    <row r="1782" spans="1:13" x14ac:dyDescent="0.35">
      <c r="A1782" s="107">
        <v>1</v>
      </c>
      <c r="B1782" s="243" t="s">
        <v>3723</v>
      </c>
      <c r="C1782" s="244" t="s">
        <v>36</v>
      </c>
      <c r="D1782" s="244" t="s">
        <v>15</v>
      </c>
      <c r="E1782" s="154" t="s">
        <v>1244</v>
      </c>
      <c r="F1782" s="154" t="s">
        <v>1245</v>
      </c>
      <c r="G1782" s="154" t="s">
        <v>3724</v>
      </c>
      <c r="H1782" s="243">
        <v>5</v>
      </c>
      <c r="I1782" s="229">
        <v>45617</v>
      </c>
      <c r="J1782" s="107">
        <v>7</v>
      </c>
      <c r="K1782" s="159">
        <v>89250</v>
      </c>
      <c r="L1782" s="107">
        <f>J1782+1</f>
        <v>8</v>
      </c>
      <c r="M1782" s="36">
        <f>K1782*(L1782/100)</f>
        <v>7140</v>
      </c>
    </row>
    <row r="1783" spans="1:13" x14ac:dyDescent="0.35">
      <c r="A1783" s="107">
        <v>1</v>
      </c>
      <c r="B1783" s="107">
        <v>890000221</v>
      </c>
      <c r="C1783" s="98" t="s">
        <v>36</v>
      </c>
      <c r="D1783" s="98" t="s">
        <v>169</v>
      </c>
      <c r="E1783" t="s">
        <v>53</v>
      </c>
      <c r="G1783" t="s">
        <v>950</v>
      </c>
      <c r="H1783" s="107">
        <v>2</v>
      </c>
      <c r="I1783" s="229">
        <v>45104.651759259257</v>
      </c>
      <c r="J1783" s="107">
        <v>7</v>
      </c>
      <c r="K1783" s="159">
        <v>89250</v>
      </c>
      <c r="L1783" s="107">
        <f>J1783+1</f>
        <v>8</v>
      </c>
      <c r="M1783" s="36">
        <f>K1783*(L1783/100)</f>
        <v>7140</v>
      </c>
    </row>
    <row r="1784" spans="1:13" x14ac:dyDescent="0.35">
      <c r="A1784" s="107">
        <v>1</v>
      </c>
      <c r="B1784" s="237" t="s">
        <v>1324</v>
      </c>
      <c r="C1784" s="141" t="s">
        <v>36</v>
      </c>
      <c r="D1784" s="141" t="s">
        <v>52</v>
      </c>
      <c r="E1784" s="139" t="s">
        <v>1250</v>
      </c>
      <c r="F1784" s="144" t="s">
        <v>1245</v>
      </c>
      <c r="G1784" s="139" t="s">
        <v>950</v>
      </c>
      <c r="H1784" s="237">
        <v>3</v>
      </c>
      <c r="I1784" s="229">
        <v>45232.600057870397</v>
      </c>
      <c r="J1784" s="107">
        <v>7</v>
      </c>
      <c r="K1784" s="238">
        <v>89250</v>
      </c>
      <c r="L1784" s="107">
        <f>J1784+1</f>
        <v>8</v>
      </c>
      <c r="M1784" s="36">
        <f>K1784*(L1784/100)</f>
        <v>7140</v>
      </c>
    </row>
    <row r="1785" spans="1:13" x14ac:dyDescent="0.35">
      <c r="A1785" s="107">
        <v>1</v>
      </c>
      <c r="B1785" s="107">
        <v>890000820</v>
      </c>
      <c r="C1785" s="98" t="s">
        <v>36</v>
      </c>
      <c r="D1785" s="98" t="s">
        <v>15</v>
      </c>
      <c r="E1785" t="s">
        <v>1244</v>
      </c>
      <c r="F1785" t="s">
        <v>1245</v>
      </c>
      <c r="G1785" t="s">
        <v>2678</v>
      </c>
      <c r="H1785" s="107">
        <v>4</v>
      </c>
      <c r="I1785" s="229">
        <v>45496.616516203707</v>
      </c>
      <c r="J1785" s="107">
        <v>7</v>
      </c>
      <c r="K1785" s="159">
        <v>89250</v>
      </c>
      <c r="L1785" s="107">
        <f>J1785+1</f>
        <v>8</v>
      </c>
      <c r="M1785" s="36">
        <f>K1785*(L1785/100)</f>
        <v>7140</v>
      </c>
    </row>
    <row r="1786" spans="1:13" x14ac:dyDescent="0.35">
      <c r="A1786" s="107">
        <v>1</v>
      </c>
      <c r="B1786" s="107">
        <v>890000101</v>
      </c>
      <c r="C1786" s="98" t="s">
        <v>36</v>
      </c>
      <c r="D1786" s="98" t="s">
        <v>15</v>
      </c>
      <c r="E1786" t="s">
        <v>16</v>
      </c>
      <c r="G1786" t="s">
        <v>640</v>
      </c>
      <c r="H1786" s="132">
        <v>1</v>
      </c>
      <c r="I1786" s="229">
        <v>44999.475787037038</v>
      </c>
      <c r="J1786" s="107">
        <v>7</v>
      </c>
      <c r="K1786" s="159">
        <v>89250</v>
      </c>
      <c r="L1786" s="107">
        <f>J1786+1</f>
        <v>8</v>
      </c>
      <c r="M1786" s="36">
        <f>K1786*(L1786/100)</f>
        <v>7140</v>
      </c>
    </row>
    <row r="1787" spans="1:13" x14ac:dyDescent="0.35">
      <c r="A1787" s="107">
        <v>1</v>
      </c>
      <c r="B1787" s="107" t="s">
        <v>5739</v>
      </c>
      <c r="C1787" t="s">
        <v>36</v>
      </c>
      <c r="D1787" t="s">
        <v>15</v>
      </c>
      <c r="E1787" t="s">
        <v>1244</v>
      </c>
      <c r="F1787" t="s">
        <v>1245</v>
      </c>
      <c r="G1787" t="s">
        <v>5740</v>
      </c>
      <c r="H1787" s="107">
        <v>7</v>
      </c>
      <c r="I1787" s="231">
        <v>45850.543009259258</v>
      </c>
      <c r="J1787" s="107">
        <v>7</v>
      </c>
      <c r="K1787" s="120">
        <v>85000</v>
      </c>
      <c r="L1787" s="107">
        <f>J1787+1</f>
        <v>8</v>
      </c>
      <c r="M1787" s="36">
        <f>K1787*(L1787/100)</f>
        <v>6800</v>
      </c>
    </row>
    <row r="1788" spans="1:13" x14ac:dyDescent="0.35">
      <c r="A1788" s="107">
        <v>1</v>
      </c>
      <c r="B1788" s="237" t="s">
        <v>1452</v>
      </c>
      <c r="C1788" s="239" t="s">
        <v>36</v>
      </c>
      <c r="D1788" s="239" t="s">
        <v>52</v>
      </c>
      <c r="E1788" s="177" t="s">
        <v>1250</v>
      </c>
      <c r="F1788" s="178" t="s">
        <v>1245</v>
      </c>
      <c r="G1788" s="177" t="s">
        <v>1453</v>
      </c>
      <c r="H1788" s="237">
        <v>4</v>
      </c>
      <c r="I1788" s="229">
        <v>45250.6417013889</v>
      </c>
      <c r="J1788" s="107">
        <v>5</v>
      </c>
      <c r="K1788" s="238">
        <v>78750</v>
      </c>
      <c r="L1788" s="107">
        <f>J1788+1</f>
        <v>6</v>
      </c>
      <c r="M1788" s="36">
        <f>K1788*(L1788/100)</f>
        <v>4725</v>
      </c>
    </row>
    <row r="1789" spans="1:13" x14ac:dyDescent="0.35">
      <c r="A1789" s="107">
        <v>1</v>
      </c>
      <c r="B1789" s="232">
        <v>880000222</v>
      </c>
      <c r="C1789" s="233" t="s">
        <v>36</v>
      </c>
      <c r="D1789" s="233" t="s">
        <v>204</v>
      </c>
      <c r="E1789" s="156" t="s">
        <v>53</v>
      </c>
      <c r="F1789" s="156"/>
      <c r="G1789" t="s">
        <v>2699</v>
      </c>
      <c r="H1789" s="107">
        <v>1</v>
      </c>
      <c r="I1789" s="229">
        <v>45022.664398148147</v>
      </c>
      <c r="J1789" s="107">
        <v>5</v>
      </c>
      <c r="K1789" s="159">
        <v>73500</v>
      </c>
      <c r="L1789" s="107">
        <f>J1789+1</f>
        <v>6</v>
      </c>
      <c r="M1789" s="36">
        <f>K1789*(L1789/100)</f>
        <v>4410</v>
      </c>
    </row>
    <row r="1790" spans="1:13" x14ac:dyDescent="0.35">
      <c r="A1790" s="107">
        <v>1</v>
      </c>
      <c r="B1790" s="107">
        <v>880001058</v>
      </c>
      <c r="C1790" s="233" t="s">
        <v>36</v>
      </c>
      <c r="D1790" s="233" t="s">
        <v>52</v>
      </c>
      <c r="E1790" s="156" t="s">
        <v>1250</v>
      </c>
      <c r="F1790" s="156" t="s">
        <v>1245</v>
      </c>
      <c r="G1790" t="s">
        <v>2699</v>
      </c>
      <c r="H1790" s="107">
        <v>8</v>
      </c>
      <c r="I1790" s="229">
        <v>45498.619710648149</v>
      </c>
      <c r="J1790" s="107">
        <v>4</v>
      </c>
      <c r="K1790" s="159">
        <v>94500</v>
      </c>
      <c r="L1790" s="107">
        <f>J1790+1</f>
        <v>5</v>
      </c>
      <c r="M1790" s="36">
        <f>K1790*(L1790/100)</f>
        <v>4725</v>
      </c>
    </row>
    <row r="1791" spans="1:13" x14ac:dyDescent="0.35">
      <c r="A1791" s="107">
        <v>1</v>
      </c>
      <c r="B1791" s="243" t="s">
        <v>3060</v>
      </c>
      <c r="C1791" s="244" t="s">
        <v>36</v>
      </c>
      <c r="D1791" s="244" t="s">
        <v>52</v>
      </c>
      <c r="E1791" s="154" t="s">
        <v>1250</v>
      </c>
      <c r="F1791" s="154" t="s">
        <v>1245</v>
      </c>
      <c r="G1791" s="154" t="s">
        <v>2699</v>
      </c>
      <c r="H1791" s="243">
        <v>9</v>
      </c>
      <c r="I1791" s="229">
        <v>45547.633344907408</v>
      </c>
      <c r="J1791" s="107">
        <v>8</v>
      </c>
      <c r="K1791" s="159">
        <v>105000</v>
      </c>
      <c r="L1791" s="107">
        <f>J1791+1</f>
        <v>9</v>
      </c>
      <c r="M1791" s="36">
        <f>K1791*(L1791/100)</f>
        <v>9450</v>
      </c>
    </row>
    <row r="1792" spans="1:13" x14ac:dyDescent="0.35">
      <c r="A1792" s="107">
        <v>1</v>
      </c>
      <c r="B1792" s="107" t="s">
        <v>5285</v>
      </c>
      <c r="C1792" s="98" t="s">
        <v>36</v>
      </c>
      <c r="D1792" s="98" t="s">
        <v>52</v>
      </c>
      <c r="E1792" t="s">
        <v>1250</v>
      </c>
      <c r="F1792" t="s">
        <v>1245</v>
      </c>
      <c r="G1792" t="s">
        <v>2699</v>
      </c>
      <c r="H1792" s="107">
        <v>13</v>
      </c>
      <c r="I1792" s="229">
        <v>45806.589189814818</v>
      </c>
      <c r="J1792" s="107">
        <v>6</v>
      </c>
      <c r="K1792" s="159">
        <v>120000</v>
      </c>
      <c r="L1792" s="107">
        <f>J1792+1</f>
        <v>7</v>
      </c>
      <c r="M1792" s="36">
        <f>K1792*(L1792/100)</f>
        <v>8400</v>
      </c>
    </row>
    <row r="1793" spans="1:13" x14ac:dyDescent="0.35">
      <c r="A1793" s="107">
        <v>1</v>
      </c>
      <c r="B1793" s="243" t="s">
        <v>4470</v>
      </c>
      <c r="C1793" s="244" t="s">
        <v>36</v>
      </c>
      <c r="D1793" s="244" t="s">
        <v>52</v>
      </c>
      <c r="E1793" s="154" t="s">
        <v>1250</v>
      </c>
      <c r="F1793" s="154" t="s">
        <v>1245</v>
      </c>
      <c r="G1793" s="154" t="s">
        <v>4471</v>
      </c>
      <c r="H1793" s="243">
        <v>12</v>
      </c>
      <c r="I1793" s="229">
        <v>45741.653460648151</v>
      </c>
      <c r="J1793" s="107">
        <v>6</v>
      </c>
      <c r="K1793" s="247">
        <v>120000</v>
      </c>
      <c r="L1793" s="107">
        <f>J1793+1</f>
        <v>7</v>
      </c>
      <c r="M1793" s="36">
        <f>K1793*(L1793/100)</f>
        <v>8400</v>
      </c>
    </row>
    <row r="1794" spans="1:13" x14ac:dyDescent="0.35">
      <c r="A1794" s="107">
        <v>1</v>
      </c>
      <c r="B1794" s="107" t="s">
        <v>2055</v>
      </c>
      <c r="C1794" s="233" t="s">
        <v>36</v>
      </c>
      <c r="D1794" s="233" t="s">
        <v>52</v>
      </c>
      <c r="E1794" s="156" t="s">
        <v>1250</v>
      </c>
      <c r="F1794" s="156" t="s">
        <v>1245</v>
      </c>
      <c r="G1794" t="s">
        <v>2056</v>
      </c>
      <c r="H1794" s="107">
        <v>6</v>
      </c>
      <c r="I1794" s="229">
        <v>45377.719664351855</v>
      </c>
      <c r="J1794" s="107">
        <v>5</v>
      </c>
      <c r="K1794" s="159">
        <v>84000</v>
      </c>
      <c r="L1794" s="107">
        <f>J1794+1</f>
        <v>6</v>
      </c>
      <c r="M1794" s="36">
        <f>K1794*(L1794/100)</f>
        <v>5040</v>
      </c>
    </row>
    <row r="1795" spans="1:13" x14ac:dyDescent="0.35">
      <c r="A1795" s="107">
        <v>1</v>
      </c>
      <c r="B1795" s="243" t="s">
        <v>3855</v>
      </c>
      <c r="C1795" s="246" t="s">
        <v>36</v>
      </c>
      <c r="D1795" s="246" t="s">
        <v>52</v>
      </c>
      <c r="E1795" s="164" t="s">
        <v>1250</v>
      </c>
      <c r="F1795" s="164" t="s">
        <v>1245</v>
      </c>
      <c r="G1795" s="154" t="s">
        <v>3856</v>
      </c>
      <c r="H1795" s="243">
        <v>10</v>
      </c>
      <c r="I1795" s="229">
        <v>45625.771817129629</v>
      </c>
      <c r="J1795" s="107">
        <v>5</v>
      </c>
      <c r="K1795" s="159">
        <v>105000</v>
      </c>
      <c r="L1795" s="107">
        <f>J1795+1</f>
        <v>6</v>
      </c>
      <c r="M1795" s="36">
        <f>K1795*(L1795/100)</f>
        <v>6300</v>
      </c>
    </row>
    <row r="1796" spans="1:13" x14ac:dyDescent="0.35">
      <c r="A1796" s="107">
        <v>1</v>
      </c>
      <c r="B1796" s="243" t="s">
        <v>4036</v>
      </c>
      <c r="C1796" s="244" t="s">
        <v>36</v>
      </c>
      <c r="D1796" s="244" t="s">
        <v>52</v>
      </c>
      <c r="E1796" s="154" t="s">
        <v>1250</v>
      </c>
      <c r="F1796" s="154" t="s">
        <v>1245</v>
      </c>
      <c r="G1796" s="154" t="s">
        <v>3856</v>
      </c>
      <c r="H1796" s="243">
        <v>11</v>
      </c>
      <c r="I1796" s="229">
        <v>45679.748356481483</v>
      </c>
      <c r="J1796" s="107">
        <v>6</v>
      </c>
      <c r="K1796" s="159">
        <v>120000</v>
      </c>
      <c r="L1796" s="107">
        <f>J1796+1</f>
        <v>7</v>
      </c>
      <c r="M1796" s="36">
        <f>K1796*(L1796/100)</f>
        <v>8400</v>
      </c>
    </row>
    <row r="1797" spans="1:13" x14ac:dyDescent="0.35">
      <c r="A1797" s="107">
        <v>1</v>
      </c>
      <c r="B1797" s="107" t="s">
        <v>2294</v>
      </c>
      <c r="C1797" s="233" t="s">
        <v>36</v>
      </c>
      <c r="D1797" s="233" t="s">
        <v>52</v>
      </c>
      <c r="E1797" s="156" t="s">
        <v>1250</v>
      </c>
      <c r="F1797" s="156" t="s">
        <v>1245</v>
      </c>
      <c r="G1797" t="s">
        <v>2295</v>
      </c>
      <c r="H1797" s="107">
        <v>7</v>
      </c>
      <c r="I1797" s="229">
        <v>45440.623506944445</v>
      </c>
      <c r="J1797" s="107">
        <v>5</v>
      </c>
      <c r="K1797" s="159">
        <v>94500</v>
      </c>
      <c r="L1797" s="107">
        <f>J1797+1</f>
        <v>6</v>
      </c>
      <c r="M1797" s="36">
        <f>K1797*(L1797/100)</f>
        <v>5670</v>
      </c>
    </row>
    <row r="1798" spans="1:13" x14ac:dyDescent="0.35">
      <c r="A1798" s="107">
        <v>1</v>
      </c>
      <c r="B1798" s="107">
        <v>880000379</v>
      </c>
      <c r="C1798" s="233" t="s">
        <v>36</v>
      </c>
      <c r="D1798" s="233" t="s">
        <v>52</v>
      </c>
      <c r="E1798" s="156" t="s">
        <v>53</v>
      </c>
      <c r="F1798" s="156"/>
      <c r="G1798" s="156" t="s">
        <v>1011</v>
      </c>
      <c r="H1798" s="107">
        <v>2</v>
      </c>
      <c r="I1798" s="229">
        <v>45117.500324074077</v>
      </c>
      <c r="J1798" s="107">
        <v>5</v>
      </c>
      <c r="K1798" s="159">
        <v>78750</v>
      </c>
      <c r="L1798" s="107">
        <f>J1798+1</f>
        <v>6</v>
      </c>
      <c r="M1798" s="36">
        <f>K1798*(L1798/100)</f>
        <v>4725</v>
      </c>
    </row>
    <row r="1799" spans="1:13" x14ac:dyDescent="0.35">
      <c r="A1799" s="107">
        <v>1</v>
      </c>
      <c r="B1799" s="237" t="s">
        <v>1213</v>
      </c>
      <c r="C1799" s="239" t="s">
        <v>36</v>
      </c>
      <c r="D1799" s="239" t="s">
        <v>52</v>
      </c>
      <c r="E1799" s="177" t="s">
        <v>53</v>
      </c>
      <c r="F1799" s="156"/>
      <c r="G1799" s="177" t="s">
        <v>1011</v>
      </c>
      <c r="H1799" s="237">
        <v>3</v>
      </c>
      <c r="I1799" s="229">
        <v>45189.416712963</v>
      </c>
      <c r="J1799" s="107">
        <v>5</v>
      </c>
      <c r="K1799" s="238">
        <v>78750</v>
      </c>
      <c r="L1799" s="107">
        <f>J1799+1</f>
        <v>6</v>
      </c>
      <c r="M1799" s="36">
        <f>K1799*(L1799/100)</f>
        <v>4725</v>
      </c>
    </row>
    <row r="1800" spans="1:13" x14ac:dyDescent="0.35">
      <c r="A1800" s="107">
        <v>1</v>
      </c>
      <c r="B1800" s="237" t="s">
        <v>1678</v>
      </c>
      <c r="C1800" s="239" t="s">
        <v>36</v>
      </c>
      <c r="D1800" s="239" t="s">
        <v>204</v>
      </c>
      <c r="E1800" s="177" t="s">
        <v>1250</v>
      </c>
      <c r="F1800" s="177" t="s">
        <v>1245</v>
      </c>
      <c r="G1800" s="139" t="s">
        <v>1679</v>
      </c>
      <c r="H1800" s="237">
        <v>5</v>
      </c>
      <c r="I1800" s="229">
        <v>45315.5804166667</v>
      </c>
      <c r="J1800" s="107">
        <v>5</v>
      </c>
      <c r="K1800" s="238">
        <v>84000</v>
      </c>
      <c r="L1800" s="107">
        <f>J1800+1</f>
        <v>6</v>
      </c>
      <c r="M1800" s="36">
        <f>K1800*(L1800/100)</f>
        <v>5040</v>
      </c>
    </row>
    <row r="1801" spans="1:13" x14ac:dyDescent="0.35">
      <c r="A1801" s="107">
        <v>1</v>
      </c>
      <c r="B1801" s="243" t="s">
        <v>3255</v>
      </c>
      <c r="C1801" s="244" t="s">
        <v>36</v>
      </c>
      <c r="D1801" s="244" t="s">
        <v>15</v>
      </c>
      <c r="E1801" s="154" t="s">
        <v>1244</v>
      </c>
      <c r="F1801" s="154" t="s">
        <v>1245</v>
      </c>
      <c r="G1801" s="154" t="s">
        <v>3256</v>
      </c>
      <c r="H1801" s="243">
        <v>1</v>
      </c>
      <c r="I1801" s="229">
        <v>45583.530011574076</v>
      </c>
      <c r="J1801" s="107">
        <v>12</v>
      </c>
      <c r="K1801" s="159">
        <v>105000</v>
      </c>
      <c r="L1801" s="107">
        <f>J1801+1</f>
        <v>13</v>
      </c>
      <c r="M1801" s="36">
        <f>K1801*(L1801/100)</f>
        <v>13650</v>
      </c>
    </row>
    <row r="1802" spans="1:13" x14ac:dyDescent="0.35">
      <c r="A1802" s="107">
        <v>1</v>
      </c>
      <c r="B1802" s="107" t="s">
        <v>5520</v>
      </c>
      <c r="C1802" t="s">
        <v>36</v>
      </c>
      <c r="D1802" t="s">
        <v>169</v>
      </c>
      <c r="E1802" t="s">
        <v>1250</v>
      </c>
      <c r="F1802" t="s">
        <v>1245</v>
      </c>
      <c r="G1802" s="378" t="s">
        <v>5521</v>
      </c>
      <c r="H1802" s="107">
        <v>2</v>
      </c>
      <c r="I1802" s="231">
        <v>45836.74722222222</v>
      </c>
      <c r="J1802" s="107">
        <v>12</v>
      </c>
      <c r="K1802" s="120">
        <v>120000</v>
      </c>
      <c r="L1802" s="107">
        <f>J1802+1</f>
        <v>13</v>
      </c>
      <c r="M1802" s="36">
        <f>K1802*(L1802/100)</f>
        <v>15600</v>
      </c>
    </row>
    <row r="1803" spans="1:13" x14ac:dyDescent="0.35">
      <c r="A1803" s="107">
        <v>1</v>
      </c>
      <c r="B1803" s="107" t="s">
        <v>1832</v>
      </c>
      <c r="C1803" s="98" t="s">
        <v>36</v>
      </c>
      <c r="D1803" s="98" t="s">
        <v>162</v>
      </c>
      <c r="E1803" t="s">
        <v>1250</v>
      </c>
      <c r="F1803" t="s">
        <v>1245</v>
      </c>
      <c r="G1803" t="s">
        <v>1833</v>
      </c>
      <c r="H1803" s="107">
        <v>1</v>
      </c>
      <c r="I1803" s="229">
        <v>45342.520810185182</v>
      </c>
      <c r="J1803" s="107">
        <v>7</v>
      </c>
      <c r="K1803" s="159">
        <v>84000</v>
      </c>
      <c r="L1803" s="107">
        <f>J1803+1</f>
        <v>8</v>
      </c>
      <c r="M1803" s="36">
        <f>K1803*(L1803/100)</f>
        <v>6720</v>
      </c>
    </row>
    <row r="1804" spans="1:13" x14ac:dyDescent="0.35">
      <c r="A1804" s="107">
        <v>1</v>
      </c>
      <c r="B1804" s="107" t="s">
        <v>2334</v>
      </c>
      <c r="C1804" s="98" t="s">
        <v>36</v>
      </c>
      <c r="D1804" s="98" t="s">
        <v>188</v>
      </c>
      <c r="E1804" t="s">
        <v>1244</v>
      </c>
      <c r="F1804" t="s">
        <v>1245</v>
      </c>
      <c r="G1804" t="s">
        <v>1833</v>
      </c>
      <c r="H1804" s="107">
        <v>2</v>
      </c>
      <c r="I1804" s="229">
        <v>45443.73101851852</v>
      </c>
      <c r="J1804" s="107">
        <v>9</v>
      </c>
      <c r="K1804" s="159">
        <v>105000</v>
      </c>
      <c r="L1804" s="107">
        <f>J1804+1</f>
        <v>10</v>
      </c>
      <c r="M1804" s="36">
        <f>K1804*(L1804/100)</f>
        <v>10500</v>
      </c>
    </row>
    <row r="1805" spans="1:13" x14ac:dyDescent="0.35">
      <c r="A1805" s="107">
        <v>1</v>
      </c>
      <c r="B1805" s="107" t="s">
        <v>5977</v>
      </c>
      <c r="C1805" t="s">
        <v>36</v>
      </c>
      <c r="D1805" t="s">
        <v>15</v>
      </c>
      <c r="E1805" t="s">
        <v>5832</v>
      </c>
      <c r="F1805" t="s">
        <v>1248</v>
      </c>
      <c r="G1805" t="s">
        <v>5978</v>
      </c>
      <c r="H1805" s="107">
        <v>3</v>
      </c>
      <c r="I1805" s="231">
        <v>45889.727766203701</v>
      </c>
      <c r="J1805" s="107">
        <v>10</v>
      </c>
      <c r="K1805" s="120">
        <v>160000</v>
      </c>
      <c r="L1805" s="107">
        <f>J1805*2+2</f>
        <v>22</v>
      </c>
      <c r="M1805" s="36">
        <f>K1805*(L1805/100)</f>
        <v>35200</v>
      </c>
    </row>
    <row r="1806" spans="1:13" x14ac:dyDescent="0.35">
      <c r="A1806" s="107">
        <v>1</v>
      </c>
      <c r="B1806" s="243" t="s">
        <v>4963</v>
      </c>
      <c r="C1806" s="244" t="s">
        <v>36</v>
      </c>
      <c r="D1806" s="244" t="s">
        <v>15</v>
      </c>
      <c r="E1806" s="154" t="s">
        <v>1244</v>
      </c>
      <c r="F1806" s="154" t="s">
        <v>1248</v>
      </c>
      <c r="G1806" s="154" t="s">
        <v>4964</v>
      </c>
      <c r="H1806" s="243">
        <v>2</v>
      </c>
      <c r="I1806" s="229">
        <v>45751.736585648148</v>
      </c>
      <c r="J1806" s="107">
        <v>9</v>
      </c>
      <c r="K1806" s="159">
        <v>160000</v>
      </c>
      <c r="L1806" s="107">
        <f>J1806+1</f>
        <v>10</v>
      </c>
      <c r="M1806" s="36">
        <f>K1806*(L1806/100)</f>
        <v>16000</v>
      </c>
    </row>
    <row r="1807" spans="1:13" x14ac:dyDescent="0.35">
      <c r="A1807" s="107">
        <v>1</v>
      </c>
      <c r="B1807" s="243" t="s">
        <v>3548</v>
      </c>
      <c r="C1807" s="244" t="s">
        <v>36</v>
      </c>
      <c r="D1807" s="244" t="s">
        <v>15</v>
      </c>
      <c r="E1807" s="154" t="s">
        <v>1244</v>
      </c>
      <c r="F1807" s="154" t="s">
        <v>1248</v>
      </c>
      <c r="G1807" s="154" t="s">
        <v>3549</v>
      </c>
      <c r="H1807" s="243">
        <v>1</v>
      </c>
      <c r="I1807" s="229">
        <v>45604.558078703703</v>
      </c>
      <c r="J1807" s="107">
        <v>8</v>
      </c>
      <c r="K1807" s="159">
        <v>157500</v>
      </c>
      <c r="L1807" s="107">
        <f>J1807+1</f>
        <v>9</v>
      </c>
      <c r="M1807" s="36">
        <f>K1807*(L1807/100)</f>
        <v>14175</v>
      </c>
    </row>
    <row r="1808" spans="1:13" x14ac:dyDescent="0.35">
      <c r="A1808" s="107">
        <v>1</v>
      </c>
      <c r="B1808" s="107" t="s">
        <v>2088</v>
      </c>
      <c r="C1808" s="98" t="s">
        <v>36</v>
      </c>
      <c r="D1808" s="98" t="s">
        <v>15</v>
      </c>
      <c r="E1808" t="s">
        <v>1244</v>
      </c>
      <c r="F1808" t="s">
        <v>1245</v>
      </c>
      <c r="G1808" t="s">
        <v>2089</v>
      </c>
      <c r="H1808" s="107">
        <v>1</v>
      </c>
      <c r="I1808" s="229">
        <v>45379.842303240737</v>
      </c>
      <c r="J1808" s="107">
        <v>7</v>
      </c>
      <c r="K1808" s="159">
        <v>89250</v>
      </c>
      <c r="L1808" s="107">
        <f>J1808+1</f>
        <v>8</v>
      </c>
      <c r="M1808" s="36">
        <f>K1808*(L1808/100)</f>
        <v>7140</v>
      </c>
    </row>
    <row r="1809" spans="1:13" x14ac:dyDescent="0.35">
      <c r="A1809" s="107">
        <v>1</v>
      </c>
      <c r="B1809" s="243" t="s">
        <v>2813</v>
      </c>
      <c r="C1809" s="244" t="s">
        <v>36</v>
      </c>
      <c r="D1809" s="244" t="s">
        <v>52</v>
      </c>
      <c r="E1809" s="154" t="s">
        <v>1250</v>
      </c>
      <c r="F1809" s="154" t="s">
        <v>1245</v>
      </c>
      <c r="G1809" s="154" t="s">
        <v>2814</v>
      </c>
      <c r="H1809" s="243">
        <v>1</v>
      </c>
      <c r="I1809" s="229">
        <v>45511.625335648147</v>
      </c>
      <c r="J1809" s="107">
        <v>10</v>
      </c>
      <c r="K1809" s="162">
        <v>157500</v>
      </c>
      <c r="L1809" s="107">
        <f>J1809+1</f>
        <v>11</v>
      </c>
      <c r="M1809" s="36">
        <f>K1809*(L1809/100)</f>
        <v>17325</v>
      </c>
    </row>
    <row r="1810" spans="1:13" x14ac:dyDescent="0.35">
      <c r="A1810" s="107">
        <v>1</v>
      </c>
      <c r="B1810" s="243" t="s">
        <v>4971</v>
      </c>
      <c r="C1810" s="244" t="s">
        <v>36</v>
      </c>
      <c r="D1810" s="244" t="s">
        <v>169</v>
      </c>
      <c r="E1810" s="154" t="s">
        <v>1250</v>
      </c>
      <c r="F1810" s="154" t="s">
        <v>1245</v>
      </c>
      <c r="G1810" s="154" t="s">
        <v>4972</v>
      </c>
      <c r="H1810" s="243">
        <v>2</v>
      </c>
      <c r="I1810" s="229">
        <v>45757.763043981482</v>
      </c>
      <c r="J1810" s="107">
        <v>10</v>
      </c>
      <c r="K1810" s="159">
        <v>150000</v>
      </c>
      <c r="L1810" s="107">
        <f>J1810+1</f>
        <v>11</v>
      </c>
      <c r="M1810" s="36">
        <f>K1810*(L1810/100)</f>
        <v>16500</v>
      </c>
    </row>
    <row r="1811" spans="1:13" x14ac:dyDescent="0.35">
      <c r="A1811" s="107">
        <v>1</v>
      </c>
      <c r="B1811" s="234">
        <v>880000476</v>
      </c>
      <c r="C1811" s="235" t="s">
        <v>36</v>
      </c>
      <c r="D1811" s="235" t="s">
        <v>169</v>
      </c>
      <c r="E1811" s="133" t="s">
        <v>53</v>
      </c>
      <c r="G1811" t="s">
        <v>522</v>
      </c>
      <c r="H1811" s="234">
        <v>2</v>
      </c>
      <c r="I1811" s="229">
        <v>45155</v>
      </c>
      <c r="J1811" s="107">
        <v>10</v>
      </c>
      <c r="K1811" s="236">
        <v>63000</v>
      </c>
      <c r="L1811" s="107">
        <f>J1811+1</f>
        <v>11</v>
      </c>
      <c r="M1811" s="36">
        <f>K1811*(L1811/100)</f>
        <v>6930</v>
      </c>
    </row>
    <row r="1812" spans="1:13" x14ac:dyDescent="0.35">
      <c r="A1812" s="107">
        <v>1</v>
      </c>
      <c r="B1812" s="107">
        <v>880000147</v>
      </c>
      <c r="C1812" s="98" t="s">
        <v>36</v>
      </c>
      <c r="D1812" s="98" t="s">
        <v>15</v>
      </c>
      <c r="E1812" t="s">
        <v>16</v>
      </c>
      <c r="G1812" t="s">
        <v>522</v>
      </c>
      <c r="H1812" s="129">
        <v>1</v>
      </c>
      <c r="I1812" s="229">
        <v>44978.633553240739</v>
      </c>
      <c r="J1812" s="107">
        <v>12</v>
      </c>
      <c r="K1812" s="159">
        <v>52500</v>
      </c>
      <c r="L1812" s="107">
        <f>J1812+1</f>
        <v>13</v>
      </c>
      <c r="M1812" s="36">
        <f>K1812*(L1812/100)</f>
        <v>6825</v>
      </c>
    </row>
    <row r="1813" spans="1:13" x14ac:dyDescent="0.35">
      <c r="A1813" s="107">
        <v>1</v>
      </c>
      <c r="B1813" s="237" t="s">
        <v>1637</v>
      </c>
      <c r="C1813" s="141" t="s">
        <v>36</v>
      </c>
      <c r="D1813" s="141" t="s">
        <v>169</v>
      </c>
      <c r="E1813" s="139" t="s">
        <v>1250</v>
      </c>
      <c r="F1813" s="139" t="s">
        <v>1245</v>
      </c>
      <c r="G1813" s="139" t="s">
        <v>1638</v>
      </c>
      <c r="H1813" s="237">
        <v>1</v>
      </c>
      <c r="I1813" s="229">
        <v>45303.643969907404</v>
      </c>
      <c r="J1813" s="107">
        <v>12</v>
      </c>
      <c r="K1813" s="238">
        <v>126000</v>
      </c>
      <c r="L1813" s="107">
        <f>J1813+1</f>
        <v>13</v>
      </c>
      <c r="M1813" s="36">
        <f>K1813*(L1813/100)</f>
        <v>16380</v>
      </c>
    </row>
    <row r="1814" spans="1:13" x14ac:dyDescent="0.35">
      <c r="A1814" s="107">
        <v>1</v>
      </c>
      <c r="B1814" s="107" t="s">
        <v>6012</v>
      </c>
      <c r="C1814" t="s">
        <v>36</v>
      </c>
      <c r="D1814" t="s">
        <v>52</v>
      </c>
      <c r="E1814" t="s">
        <v>5832</v>
      </c>
      <c r="F1814" t="s">
        <v>1245</v>
      </c>
      <c r="G1814" t="s">
        <v>6013</v>
      </c>
      <c r="H1814" s="107">
        <v>9</v>
      </c>
      <c r="I1814" s="231">
        <v>45899.556111111109</v>
      </c>
      <c r="J1814" s="107">
        <v>12</v>
      </c>
      <c r="K1814" s="120">
        <v>100000</v>
      </c>
      <c r="L1814" s="107">
        <f>J1814*2+2</f>
        <v>26</v>
      </c>
      <c r="M1814" s="36">
        <f>K1814*(L1814/100)</f>
        <v>26000</v>
      </c>
    </row>
    <row r="1815" spans="1:13" x14ac:dyDescent="0.35">
      <c r="A1815" s="107">
        <v>1</v>
      </c>
      <c r="B1815" s="243" t="s">
        <v>3080</v>
      </c>
      <c r="C1815" s="244" t="s">
        <v>36</v>
      </c>
      <c r="D1815" s="244" t="s">
        <v>15</v>
      </c>
      <c r="E1815" s="154" t="s">
        <v>1244</v>
      </c>
      <c r="F1815" s="154" t="s">
        <v>1245</v>
      </c>
      <c r="G1815" s="154" t="s">
        <v>3081</v>
      </c>
      <c r="H1815" s="243">
        <v>7</v>
      </c>
      <c r="I1815" s="229">
        <v>45549.558692129627</v>
      </c>
      <c r="J1815" s="107">
        <v>12</v>
      </c>
      <c r="K1815" s="159">
        <v>210000</v>
      </c>
      <c r="L1815" s="107">
        <f>J1815+1</f>
        <v>13</v>
      </c>
      <c r="M1815" s="36">
        <f>K1815*(L1815/100)</f>
        <v>27300</v>
      </c>
    </row>
    <row r="1816" spans="1:13" x14ac:dyDescent="0.35">
      <c r="A1816" s="107">
        <v>1</v>
      </c>
      <c r="B1816" s="107">
        <v>880000358</v>
      </c>
      <c r="C1816" s="98" t="s">
        <v>36</v>
      </c>
      <c r="D1816" s="98" t="s">
        <v>188</v>
      </c>
      <c r="E1816" t="s">
        <v>16</v>
      </c>
      <c r="G1816" t="s">
        <v>955</v>
      </c>
      <c r="H1816" s="107">
        <v>3</v>
      </c>
      <c r="I1816" s="229">
        <v>45101.333425925928</v>
      </c>
      <c r="J1816" s="107">
        <v>6</v>
      </c>
      <c r="K1816" s="159">
        <v>63000</v>
      </c>
      <c r="L1816" s="107">
        <f>J1816+1</f>
        <v>7</v>
      </c>
      <c r="M1816" s="36">
        <f>K1816*(L1816/100)</f>
        <v>4410</v>
      </c>
    </row>
    <row r="1817" spans="1:13" x14ac:dyDescent="0.35">
      <c r="A1817" s="107">
        <v>1</v>
      </c>
      <c r="B1817" s="237" t="s">
        <v>1193</v>
      </c>
      <c r="C1817" s="141" t="s">
        <v>36</v>
      </c>
      <c r="D1817" s="141" t="s">
        <v>188</v>
      </c>
      <c r="E1817" s="139" t="s">
        <v>16</v>
      </c>
      <c r="G1817" s="139" t="s">
        <v>1194</v>
      </c>
      <c r="H1817" s="237">
        <v>4</v>
      </c>
      <c r="I1817" s="229">
        <v>45194.550439814797</v>
      </c>
      <c r="J1817" s="107">
        <v>8</v>
      </c>
      <c r="K1817" s="238">
        <v>84000</v>
      </c>
      <c r="L1817" s="107">
        <f>J1817+1</f>
        <v>9</v>
      </c>
      <c r="M1817" s="36">
        <f>K1817*(L1817/100)</f>
        <v>7560</v>
      </c>
    </row>
    <row r="1818" spans="1:13" x14ac:dyDescent="0.35">
      <c r="A1818" s="107">
        <v>1</v>
      </c>
      <c r="B1818" s="107" t="s">
        <v>2300</v>
      </c>
      <c r="C1818" s="98" t="s">
        <v>36</v>
      </c>
      <c r="D1818" s="98" t="s">
        <v>15</v>
      </c>
      <c r="E1818" t="s">
        <v>1244</v>
      </c>
      <c r="F1818" t="s">
        <v>1245</v>
      </c>
      <c r="G1818" t="s">
        <v>955</v>
      </c>
      <c r="H1818" s="107">
        <v>6</v>
      </c>
      <c r="I1818" s="229">
        <v>45440.729560185187</v>
      </c>
      <c r="J1818" s="107">
        <v>8</v>
      </c>
      <c r="K1818" s="159">
        <v>94500</v>
      </c>
      <c r="L1818" s="107">
        <f>J1818+1</f>
        <v>9</v>
      </c>
      <c r="M1818" s="36">
        <f>K1818*(L1818/100)</f>
        <v>8505</v>
      </c>
    </row>
    <row r="1819" spans="1:13" x14ac:dyDescent="0.35">
      <c r="A1819" s="107">
        <v>1</v>
      </c>
      <c r="B1819" s="243" t="s">
        <v>4379</v>
      </c>
      <c r="C1819" s="244" t="s">
        <v>36</v>
      </c>
      <c r="D1819" s="244" t="s">
        <v>15</v>
      </c>
      <c r="E1819" s="154" t="s">
        <v>1244</v>
      </c>
      <c r="F1819" s="154" t="s">
        <v>1245</v>
      </c>
      <c r="G1819" t="s">
        <v>4380</v>
      </c>
      <c r="H1819" s="243">
        <v>8</v>
      </c>
      <c r="I1819" s="229">
        <v>45714.578784722224</v>
      </c>
      <c r="J1819" s="107">
        <v>12</v>
      </c>
      <c r="K1819" s="159">
        <v>100000</v>
      </c>
      <c r="L1819" s="107">
        <f>J1819+1</f>
        <v>13</v>
      </c>
      <c r="M1819" s="36">
        <f>K1819*(L1819/100)</f>
        <v>13000</v>
      </c>
    </row>
    <row r="1820" spans="1:13" x14ac:dyDescent="0.35">
      <c r="A1820" s="107">
        <v>1</v>
      </c>
      <c r="B1820" s="237" t="s">
        <v>1647</v>
      </c>
      <c r="C1820" s="141" t="s">
        <v>36</v>
      </c>
      <c r="D1820" s="141" t="s">
        <v>15</v>
      </c>
      <c r="E1820" s="139" t="s">
        <v>1244</v>
      </c>
      <c r="F1820" s="139" t="s">
        <v>1245</v>
      </c>
      <c r="G1820" s="139" t="s">
        <v>1648</v>
      </c>
      <c r="H1820" s="237">
        <v>5</v>
      </c>
      <c r="I1820" s="229">
        <v>45307.463414351798</v>
      </c>
      <c r="J1820" s="107">
        <v>8</v>
      </c>
      <c r="K1820" s="238">
        <v>84000</v>
      </c>
      <c r="L1820" s="107">
        <f>J1820+1</f>
        <v>9</v>
      </c>
      <c r="M1820" s="36">
        <f>K1820*(L1820/100)</f>
        <v>7560</v>
      </c>
    </row>
    <row r="1821" spans="1:13" x14ac:dyDescent="0.35">
      <c r="A1821" s="107">
        <v>1</v>
      </c>
      <c r="B1821" s="107" t="s">
        <v>339</v>
      </c>
      <c r="C1821" s="98" t="s">
        <v>36</v>
      </c>
      <c r="D1821" s="98" t="s">
        <v>15</v>
      </c>
      <c r="E1821" t="s">
        <v>16</v>
      </c>
      <c r="G1821" t="s">
        <v>341</v>
      </c>
      <c r="H1821" s="107">
        <v>1</v>
      </c>
      <c r="I1821" s="229">
        <v>44909.437881944446</v>
      </c>
      <c r="J1821" s="107">
        <v>6</v>
      </c>
      <c r="K1821" s="159">
        <v>63000</v>
      </c>
      <c r="L1821" s="107">
        <f>J1821+1</f>
        <v>7</v>
      </c>
      <c r="M1821" s="36">
        <f>K1821*(L1821/100)</f>
        <v>4410</v>
      </c>
    </row>
    <row r="1822" spans="1:13" x14ac:dyDescent="0.35">
      <c r="A1822" s="107">
        <v>1</v>
      </c>
      <c r="B1822" s="107">
        <v>880000178</v>
      </c>
      <c r="C1822" s="98" t="s">
        <v>36</v>
      </c>
      <c r="D1822" s="98" t="s">
        <v>15</v>
      </c>
      <c r="E1822" t="s">
        <v>16</v>
      </c>
      <c r="G1822" t="s">
        <v>341</v>
      </c>
      <c r="H1822" s="132">
        <v>2</v>
      </c>
      <c r="I1822" s="229">
        <v>44999.457453703704</v>
      </c>
      <c r="J1822" s="107">
        <v>6</v>
      </c>
      <c r="K1822" s="159">
        <v>63000</v>
      </c>
      <c r="L1822" s="107">
        <f>J1822+1</f>
        <v>7</v>
      </c>
      <c r="M1822" s="36">
        <f>K1822*(L1822/100)</f>
        <v>4410</v>
      </c>
    </row>
    <row r="1823" spans="1:13" x14ac:dyDescent="0.35">
      <c r="A1823" s="107">
        <v>1</v>
      </c>
      <c r="B1823" s="243" t="s">
        <v>4476</v>
      </c>
      <c r="C1823" s="244" t="s">
        <v>36</v>
      </c>
      <c r="D1823" s="244" t="s">
        <v>15</v>
      </c>
      <c r="E1823" t="s">
        <v>1244</v>
      </c>
      <c r="F1823" s="154" t="s">
        <v>1245</v>
      </c>
      <c r="G1823" s="154" t="s">
        <v>4477</v>
      </c>
      <c r="H1823" s="243">
        <v>3</v>
      </c>
      <c r="I1823" s="229">
        <v>45742.6796412037</v>
      </c>
      <c r="J1823" s="107">
        <v>12</v>
      </c>
      <c r="K1823" s="247">
        <v>100000</v>
      </c>
      <c r="L1823" s="107">
        <f>J1823+1</f>
        <v>13</v>
      </c>
      <c r="M1823" s="36">
        <f>K1823*(L1823/100)</f>
        <v>13000</v>
      </c>
    </row>
    <row r="1824" spans="1:13" x14ac:dyDescent="0.35">
      <c r="A1824" s="107">
        <v>1</v>
      </c>
      <c r="B1824" s="107">
        <v>880000282</v>
      </c>
      <c r="C1824" s="98" t="s">
        <v>230</v>
      </c>
      <c r="D1824" s="98" t="s">
        <v>188</v>
      </c>
      <c r="E1824" t="s">
        <v>16</v>
      </c>
      <c r="F1824" s="144" t="s">
        <v>1248</v>
      </c>
      <c r="G1824" t="s">
        <v>861</v>
      </c>
      <c r="H1824" s="107">
        <v>1</v>
      </c>
      <c r="I1824" s="229">
        <v>45050.416898148149</v>
      </c>
      <c r="J1824" s="107">
        <v>12</v>
      </c>
      <c r="K1824" s="162">
        <v>105000</v>
      </c>
      <c r="L1824" s="107">
        <f>J1824+1</f>
        <v>13</v>
      </c>
      <c r="M1824" s="36">
        <f>K1824*(L1824/100)</f>
        <v>13650</v>
      </c>
    </row>
    <row r="1825" spans="1:13" x14ac:dyDescent="0.35">
      <c r="A1825" s="107">
        <v>1</v>
      </c>
      <c r="B1825" s="237" t="s">
        <v>1430</v>
      </c>
      <c r="C1825" s="141" t="s">
        <v>230</v>
      </c>
      <c r="D1825" s="141" t="s">
        <v>582</v>
      </c>
      <c r="E1825" s="139" t="s">
        <v>1244</v>
      </c>
      <c r="F1825" s="144" t="s">
        <v>1248</v>
      </c>
      <c r="G1825" t="s">
        <v>861</v>
      </c>
      <c r="H1825" s="237">
        <v>2</v>
      </c>
      <c r="I1825" s="229">
        <v>45246</v>
      </c>
      <c r="J1825" s="107">
        <v>12</v>
      </c>
      <c r="K1825" s="238">
        <v>105000</v>
      </c>
      <c r="L1825" s="107">
        <f>J1825+1</f>
        <v>13</v>
      </c>
      <c r="M1825" s="36">
        <f>K1825*(L1825/100)</f>
        <v>13650</v>
      </c>
    </row>
    <row r="1826" spans="1:13" x14ac:dyDescent="0.35">
      <c r="A1826" s="107">
        <v>1</v>
      </c>
      <c r="B1826" s="107" t="s">
        <v>2340</v>
      </c>
      <c r="C1826" s="98" t="s">
        <v>230</v>
      </c>
      <c r="D1826" s="98" t="s">
        <v>188</v>
      </c>
      <c r="E1826" t="s">
        <v>1244</v>
      </c>
      <c r="F1826" t="s">
        <v>1248</v>
      </c>
      <c r="G1826" t="s">
        <v>861</v>
      </c>
      <c r="H1826" s="107">
        <v>3</v>
      </c>
      <c r="I1826" s="229">
        <v>45443.842893518522</v>
      </c>
      <c r="J1826" s="107">
        <v>12</v>
      </c>
      <c r="K1826" s="159">
        <v>105000</v>
      </c>
      <c r="L1826" s="107">
        <f>J1826+1</f>
        <v>13</v>
      </c>
      <c r="M1826" s="36">
        <f>K1826*(L1826/100)</f>
        <v>13650</v>
      </c>
    </row>
    <row r="1827" spans="1:13" x14ac:dyDescent="0.35">
      <c r="A1827" s="107">
        <v>1</v>
      </c>
      <c r="B1827" s="243" t="s">
        <v>3701</v>
      </c>
      <c r="C1827" s="244" t="s">
        <v>230</v>
      </c>
      <c r="D1827" s="244" t="s">
        <v>15</v>
      </c>
      <c r="E1827" s="154" t="s">
        <v>1244</v>
      </c>
      <c r="F1827" s="154" t="s">
        <v>1248</v>
      </c>
      <c r="G1827" s="154" t="s">
        <v>861</v>
      </c>
      <c r="H1827" s="243">
        <v>4</v>
      </c>
      <c r="I1827" s="229">
        <v>45616</v>
      </c>
      <c r="J1827" s="107">
        <v>12</v>
      </c>
      <c r="K1827" s="159">
        <v>115500</v>
      </c>
      <c r="L1827" s="107">
        <f>J1827+1</f>
        <v>13</v>
      </c>
      <c r="M1827" s="36">
        <f>K1827*(L1827/100)</f>
        <v>15015</v>
      </c>
    </row>
    <row r="1828" spans="1:13" x14ac:dyDescent="0.35">
      <c r="A1828" s="107">
        <v>1</v>
      </c>
      <c r="B1828" s="243" t="s">
        <v>3812</v>
      </c>
      <c r="C1828" s="244" t="s">
        <v>230</v>
      </c>
      <c r="D1828" s="244" t="s">
        <v>15</v>
      </c>
      <c r="E1828" s="154" t="s">
        <v>1244</v>
      </c>
      <c r="F1828" s="154" t="s">
        <v>1248</v>
      </c>
      <c r="G1828" s="154" t="s">
        <v>3813</v>
      </c>
      <c r="H1828" s="243">
        <v>1</v>
      </c>
      <c r="I1828" s="229">
        <v>45624.666203703702</v>
      </c>
      <c r="J1828" s="107">
        <v>8</v>
      </c>
      <c r="K1828" s="159">
        <v>210000</v>
      </c>
      <c r="L1828" s="107">
        <f>J1828+1</f>
        <v>9</v>
      </c>
      <c r="M1828" s="36">
        <f>K1828*(L1828/100)</f>
        <v>18900</v>
      </c>
    </row>
    <row r="1829" spans="1:13" x14ac:dyDescent="0.35">
      <c r="A1829" s="107">
        <v>1</v>
      </c>
      <c r="B1829" s="243" t="s">
        <v>2792</v>
      </c>
      <c r="C1829" s="244" t="s">
        <v>230</v>
      </c>
      <c r="D1829" s="244" t="s">
        <v>15</v>
      </c>
      <c r="E1829" s="154" t="s">
        <v>1244</v>
      </c>
      <c r="F1829" s="154" t="s">
        <v>1245</v>
      </c>
      <c r="G1829" s="154" t="s">
        <v>2793</v>
      </c>
      <c r="H1829" s="243">
        <v>1</v>
      </c>
      <c r="I1829" s="229">
        <v>45509.626631944448</v>
      </c>
      <c r="J1829" s="107">
        <v>3</v>
      </c>
      <c r="K1829" s="162">
        <v>105000</v>
      </c>
      <c r="L1829" s="107">
        <f>J1829+1</f>
        <v>4</v>
      </c>
      <c r="M1829" s="36">
        <f>K1829*(L1829/100)</f>
        <v>4200</v>
      </c>
    </row>
    <row r="1830" spans="1:13" x14ac:dyDescent="0.35">
      <c r="A1830" s="107">
        <v>1</v>
      </c>
      <c r="B1830" s="243" t="s">
        <v>3241</v>
      </c>
      <c r="C1830" s="244" t="s">
        <v>230</v>
      </c>
      <c r="D1830" s="244" t="s">
        <v>15</v>
      </c>
      <c r="E1830" s="154" t="s">
        <v>1244</v>
      </c>
      <c r="F1830" s="154" t="s">
        <v>1245</v>
      </c>
      <c r="G1830" s="154" t="s">
        <v>2793</v>
      </c>
      <c r="H1830" s="243">
        <v>2</v>
      </c>
      <c r="I1830" s="229">
        <v>45582.547418981485</v>
      </c>
      <c r="J1830" s="107">
        <v>6</v>
      </c>
      <c r="K1830" s="159">
        <v>105000</v>
      </c>
      <c r="L1830" s="107">
        <f>J1830+1</f>
        <v>7</v>
      </c>
      <c r="M1830" s="36">
        <f>K1830*(L1830/100)</f>
        <v>7350.0000000000009</v>
      </c>
    </row>
    <row r="1831" spans="1:13" x14ac:dyDescent="0.35">
      <c r="A1831" s="107">
        <v>1</v>
      </c>
      <c r="B1831" s="243" t="s">
        <v>2924</v>
      </c>
      <c r="C1831" s="244" t="s">
        <v>230</v>
      </c>
      <c r="D1831" s="244" t="s">
        <v>15</v>
      </c>
      <c r="E1831" s="154" t="s">
        <v>1244</v>
      </c>
      <c r="F1831" s="154" t="s">
        <v>1248</v>
      </c>
      <c r="G1831" s="154" t="s">
        <v>2925</v>
      </c>
      <c r="H1831" s="243">
        <v>1</v>
      </c>
      <c r="I1831" s="229">
        <v>45520.629432870373</v>
      </c>
      <c r="J1831" s="107">
        <v>8</v>
      </c>
      <c r="K1831" s="162">
        <v>63000</v>
      </c>
      <c r="L1831" s="107">
        <f>J1831+1</f>
        <v>9</v>
      </c>
      <c r="M1831" s="36">
        <f>K1831*(L1831/100)</f>
        <v>5670</v>
      </c>
    </row>
    <row r="1832" spans="1:13" x14ac:dyDescent="0.35">
      <c r="A1832" s="107">
        <v>1</v>
      </c>
      <c r="B1832" s="243" t="s">
        <v>4048</v>
      </c>
      <c r="C1832" s="244" t="s">
        <v>230</v>
      </c>
      <c r="D1832" s="244" t="s">
        <v>15</v>
      </c>
      <c r="E1832" s="154" t="s">
        <v>1244</v>
      </c>
      <c r="F1832" s="154" t="s">
        <v>1245</v>
      </c>
      <c r="G1832" s="154" t="s">
        <v>4049</v>
      </c>
      <c r="H1832" s="243">
        <v>5</v>
      </c>
      <c r="I1832" s="229">
        <v>45687.754745370374</v>
      </c>
      <c r="J1832" s="107">
        <v>6</v>
      </c>
      <c r="K1832" s="159">
        <v>70000</v>
      </c>
      <c r="L1832" s="107">
        <f>J1832+1</f>
        <v>7</v>
      </c>
      <c r="M1832" s="36">
        <f>K1832*(L1832/100)</f>
        <v>4900.0000000000009</v>
      </c>
    </row>
    <row r="1833" spans="1:13" x14ac:dyDescent="0.35">
      <c r="A1833" s="107">
        <v>1</v>
      </c>
      <c r="B1833" s="107" t="s">
        <v>1755</v>
      </c>
      <c r="C1833" s="98" t="s">
        <v>230</v>
      </c>
      <c r="D1833" s="98" t="s">
        <v>188</v>
      </c>
      <c r="E1833" t="s">
        <v>1244</v>
      </c>
      <c r="F1833" t="s">
        <v>1245</v>
      </c>
      <c r="G1833" t="s">
        <v>1756</v>
      </c>
      <c r="H1833" s="107">
        <v>1</v>
      </c>
      <c r="I1833" s="229">
        <v>45343.46802083333</v>
      </c>
      <c r="J1833" s="107">
        <v>6</v>
      </c>
      <c r="K1833" s="159">
        <v>52500</v>
      </c>
      <c r="L1833" s="107">
        <f>J1833+1</f>
        <v>7</v>
      </c>
      <c r="M1833" s="36">
        <f>K1833*(L1833/100)</f>
        <v>3675.0000000000005</v>
      </c>
    </row>
    <row r="1834" spans="1:13" x14ac:dyDescent="0.35">
      <c r="A1834" s="107">
        <v>1</v>
      </c>
      <c r="B1834" s="107" t="s">
        <v>2247</v>
      </c>
      <c r="C1834" s="98" t="s">
        <v>230</v>
      </c>
      <c r="D1834" s="98" t="s">
        <v>15</v>
      </c>
      <c r="E1834" t="s">
        <v>1244</v>
      </c>
      <c r="F1834" t="s">
        <v>1245</v>
      </c>
      <c r="G1834" t="s">
        <v>2248</v>
      </c>
      <c r="H1834" s="107">
        <v>2</v>
      </c>
      <c r="I1834" s="229">
        <v>45429.484780092593</v>
      </c>
      <c r="J1834" s="107">
        <v>6</v>
      </c>
      <c r="K1834" s="159">
        <v>52500</v>
      </c>
      <c r="L1834" s="107">
        <f>J1834+1</f>
        <v>7</v>
      </c>
      <c r="M1834" s="36">
        <f>K1834*(L1834/100)</f>
        <v>3675.0000000000005</v>
      </c>
    </row>
    <row r="1835" spans="1:13" x14ac:dyDescent="0.35">
      <c r="A1835" s="107">
        <v>1</v>
      </c>
      <c r="B1835" s="243" t="s">
        <v>2775</v>
      </c>
      <c r="C1835" s="244" t="s">
        <v>230</v>
      </c>
      <c r="D1835" s="244" t="s">
        <v>188</v>
      </c>
      <c r="E1835" s="154" t="s">
        <v>1244</v>
      </c>
      <c r="F1835" s="154" t="s">
        <v>1245</v>
      </c>
      <c r="G1835" s="154" t="s">
        <v>2248</v>
      </c>
      <c r="H1835" s="243">
        <v>3</v>
      </c>
      <c r="I1835" s="229">
        <v>45506.770092592589</v>
      </c>
      <c r="J1835" s="107">
        <v>7</v>
      </c>
      <c r="K1835" s="162">
        <v>63000</v>
      </c>
      <c r="L1835" s="107">
        <f>J1835+1</f>
        <v>8</v>
      </c>
      <c r="M1835" s="36">
        <f>K1835*(L1835/100)</f>
        <v>5040</v>
      </c>
    </row>
    <row r="1836" spans="1:13" x14ac:dyDescent="0.35">
      <c r="A1836" s="107">
        <v>1</v>
      </c>
      <c r="B1836" s="243" t="s">
        <v>3299</v>
      </c>
      <c r="C1836" s="244" t="s">
        <v>230</v>
      </c>
      <c r="D1836" s="244" t="s">
        <v>15</v>
      </c>
      <c r="E1836" s="154" t="s">
        <v>1244</v>
      </c>
      <c r="F1836" s="154" t="s">
        <v>1245</v>
      </c>
      <c r="G1836" s="154" t="s">
        <v>2248</v>
      </c>
      <c r="H1836" s="243">
        <v>4</v>
      </c>
      <c r="I1836" s="229">
        <v>45588</v>
      </c>
      <c r="J1836" s="107">
        <v>6</v>
      </c>
      <c r="K1836" s="159">
        <v>73500</v>
      </c>
      <c r="L1836" s="107">
        <f>J1836+1</f>
        <v>7</v>
      </c>
      <c r="M1836" s="36">
        <f>K1836*(L1836/100)</f>
        <v>5145.0000000000009</v>
      </c>
    </row>
    <row r="1837" spans="1:13" x14ac:dyDescent="0.35">
      <c r="A1837" s="107">
        <v>1</v>
      </c>
      <c r="B1837" s="107" t="s">
        <v>5259</v>
      </c>
      <c r="C1837" s="98" t="s">
        <v>230</v>
      </c>
      <c r="D1837" s="98" t="s">
        <v>15</v>
      </c>
      <c r="E1837" t="s">
        <v>1244</v>
      </c>
      <c r="F1837" t="s">
        <v>1245</v>
      </c>
      <c r="G1837" t="s">
        <v>2248</v>
      </c>
      <c r="H1837" s="107">
        <v>6</v>
      </c>
      <c r="I1837" s="229">
        <v>45785.874027777776</v>
      </c>
      <c r="J1837" s="107">
        <v>8</v>
      </c>
      <c r="K1837" s="159">
        <v>70000</v>
      </c>
      <c r="L1837" s="107">
        <f>J1837+1</f>
        <v>9</v>
      </c>
      <c r="M1837" s="36">
        <f>K1837*(L1837/100)</f>
        <v>6300</v>
      </c>
    </row>
    <row r="1838" spans="1:13" x14ac:dyDescent="0.35">
      <c r="A1838" s="107">
        <v>1</v>
      </c>
      <c r="B1838" s="107" t="s">
        <v>2075</v>
      </c>
      <c r="C1838" s="98" t="s">
        <v>230</v>
      </c>
      <c r="D1838" s="98" t="s">
        <v>15</v>
      </c>
      <c r="E1838" t="s">
        <v>1244</v>
      </c>
      <c r="F1838" t="s">
        <v>1245</v>
      </c>
      <c r="G1838" t="s">
        <v>2076</v>
      </c>
      <c r="H1838" s="107">
        <v>1</v>
      </c>
      <c r="I1838" s="229">
        <v>45379</v>
      </c>
      <c r="J1838" s="107">
        <v>6</v>
      </c>
      <c r="K1838" s="159">
        <v>105000</v>
      </c>
      <c r="L1838" s="107">
        <f>J1838+1</f>
        <v>7</v>
      </c>
      <c r="M1838" s="36">
        <f>K1838*(L1838/100)</f>
        <v>7350.0000000000009</v>
      </c>
    </row>
    <row r="1839" spans="1:13" x14ac:dyDescent="0.35">
      <c r="A1839" s="107">
        <v>1</v>
      </c>
      <c r="B1839" s="107">
        <v>880001015</v>
      </c>
      <c r="C1839" s="98" t="s">
        <v>230</v>
      </c>
      <c r="D1839" s="98" t="s">
        <v>15</v>
      </c>
      <c r="E1839" t="s">
        <v>1244</v>
      </c>
      <c r="F1839" t="s">
        <v>1245</v>
      </c>
      <c r="G1839" t="s">
        <v>2630</v>
      </c>
      <c r="H1839" s="107">
        <v>2</v>
      </c>
      <c r="I1839" s="229">
        <v>45484.686967592592</v>
      </c>
      <c r="J1839" s="107">
        <v>6</v>
      </c>
      <c r="K1839" s="159">
        <v>105000</v>
      </c>
      <c r="L1839" s="107">
        <f>J1839+1</f>
        <v>7</v>
      </c>
      <c r="M1839" s="36">
        <f>K1839*(L1839/100)</f>
        <v>7350.0000000000009</v>
      </c>
    </row>
    <row r="1840" spans="1:13" x14ac:dyDescent="0.35">
      <c r="A1840" s="107">
        <v>1</v>
      </c>
      <c r="B1840" s="243" t="s">
        <v>3208</v>
      </c>
      <c r="C1840" s="244" t="s">
        <v>230</v>
      </c>
      <c r="D1840" s="244" t="s">
        <v>15</v>
      </c>
      <c r="E1840" s="154" t="s">
        <v>1244</v>
      </c>
      <c r="F1840" s="154" t="s">
        <v>1245</v>
      </c>
      <c r="G1840" s="154" t="s">
        <v>2630</v>
      </c>
      <c r="H1840" s="243">
        <v>3</v>
      </c>
      <c r="I1840" s="229">
        <v>45576</v>
      </c>
      <c r="J1840" s="107">
        <v>6</v>
      </c>
      <c r="K1840" s="159">
        <v>126000</v>
      </c>
      <c r="L1840" s="107">
        <f>J1840+1</f>
        <v>7</v>
      </c>
      <c r="M1840" s="36">
        <f>K1840*(L1840/100)</f>
        <v>8820</v>
      </c>
    </row>
    <row r="1841" spans="1:13" x14ac:dyDescent="0.35">
      <c r="A1841" s="107">
        <v>1</v>
      </c>
      <c r="B1841" s="243" t="s">
        <v>4008</v>
      </c>
      <c r="C1841" s="244" t="s">
        <v>230</v>
      </c>
      <c r="D1841" s="244" t="s">
        <v>15</v>
      </c>
      <c r="E1841" s="154" t="s">
        <v>1244</v>
      </c>
      <c r="F1841" s="154" t="s">
        <v>1245</v>
      </c>
      <c r="G1841" s="154" t="s">
        <v>2630</v>
      </c>
      <c r="H1841" s="243">
        <v>4</v>
      </c>
      <c r="I1841" s="229">
        <v>45671.528333333335</v>
      </c>
      <c r="J1841" s="107">
        <v>6</v>
      </c>
      <c r="K1841" s="159">
        <v>120000</v>
      </c>
      <c r="L1841" s="107">
        <f>J1841+1</f>
        <v>7</v>
      </c>
      <c r="M1841" s="36">
        <f>K1841*(L1841/100)</f>
        <v>8400</v>
      </c>
    </row>
    <row r="1842" spans="1:13" x14ac:dyDescent="0.35">
      <c r="A1842" s="107">
        <v>1</v>
      </c>
      <c r="B1842" s="243" t="s">
        <v>4801</v>
      </c>
      <c r="C1842" s="244" t="s">
        <v>230</v>
      </c>
      <c r="D1842" s="244" t="s">
        <v>15</v>
      </c>
      <c r="E1842" s="154" t="s">
        <v>1244</v>
      </c>
      <c r="F1842" s="154" t="s">
        <v>1245</v>
      </c>
      <c r="G1842" s="154" t="s">
        <v>2630</v>
      </c>
      <c r="H1842" s="243">
        <v>5</v>
      </c>
      <c r="I1842" s="229">
        <v>45763.740428240744</v>
      </c>
      <c r="J1842" s="107">
        <v>7</v>
      </c>
      <c r="K1842" s="159">
        <v>130000</v>
      </c>
      <c r="L1842" s="107">
        <f>J1842+1</f>
        <v>8</v>
      </c>
      <c r="M1842" s="36">
        <f>K1842*(L1842/100)</f>
        <v>10400</v>
      </c>
    </row>
    <row r="1843" spans="1:13" x14ac:dyDescent="0.35">
      <c r="A1843" s="107">
        <v>1</v>
      </c>
      <c r="B1843" s="237">
        <v>880000546</v>
      </c>
      <c r="C1843" s="141" t="s">
        <v>230</v>
      </c>
      <c r="D1843" s="141" t="s">
        <v>188</v>
      </c>
      <c r="E1843" s="139" t="s">
        <v>1244</v>
      </c>
      <c r="F1843" s="139" t="s">
        <v>1245</v>
      </c>
      <c r="G1843" s="139" t="s">
        <v>1261</v>
      </c>
      <c r="H1843" s="237">
        <v>2</v>
      </c>
      <c r="I1843" s="229">
        <v>45225</v>
      </c>
      <c r="J1843" s="107">
        <v>8</v>
      </c>
      <c r="K1843" s="238">
        <v>105000</v>
      </c>
      <c r="L1843" s="107">
        <f>J1843+1</f>
        <v>9</v>
      </c>
      <c r="M1843" s="36">
        <f>K1843*(L1843/100)</f>
        <v>9450</v>
      </c>
    </row>
    <row r="1844" spans="1:13" x14ac:dyDescent="0.35">
      <c r="A1844" s="107">
        <v>1</v>
      </c>
      <c r="B1844" s="107">
        <v>880000409</v>
      </c>
      <c r="C1844" s="98" t="s">
        <v>230</v>
      </c>
      <c r="D1844" s="98" t="s">
        <v>582</v>
      </c>
      <c r="E1844" t="s">
        <v>16</v>
      </c>
      <c r="G1844" t="s">
        <v>1041</v>
      </c>
      <c r="H1844" s="107">
        <v>1</v>
      </c>
      <c r="I1844" s="229">
        <v>45127</v>
      </c>
      <c r="J1844" s="107">
        <v>6</v>
      </c>
      <c r="K1844" s="159">
        <v>105000</v>
      </c>
      <c r="L1844" s="107">
        <f>J1844+1</f>
        <v>7</v>
      </c>
      <c r="M1844" s="36">
        <f>K1844*(L1844/100)</f>
        <v>7350.0000000000009</v>
      </c>
    </row>
    <row r="1845" spans="1:13" x14ac:dyDescent="0.35">
      <c r="A1845" s="107">
        <v>1</v>
      </c>
      <c r="B1845" s="243" t="s">
        <v>2755</v>
      </c>
      <c r="C1845" s="244" t="s">
        <v>230</v>
      </c>
      <c r="D1845" s="244" t="s">
        <v>15</v>
      </c>
      <c r="E1845" s="154" t="s">
        <v>1244</v>
      </c>
      <c r="F1845" s="154" t="s">
        <v>1245</v>
      </c>
      <c r="G1845" s="154" t="s">
        <v>2756</v>
      </c>
      <c r="H1845" s="243">
        <v>4</v>
      </c>
      <c r="I1845" s="229">
        <v>45506</v>
      </c>
      <c r="J1845" s="107">
        <v>10</v>
      </c>
      <c r="K1845" s="162">
        <v>126000</v>
      </c>
      <c r="L1845" s="107">
        <f>J1845+1</f>
        <v>11</v>
      </c>
      <c r="M1845" s="36">
        <f>K1845*(L1845/100)</f>
        <v>13860</v>
      </c>
    </row>
    <row r="1846" spans="1:13" x14ac:dyDescent="0.35">
      <c r="A1846" s="107">
        <v>1</v>
      </c>
      <c r="B1846" s="107" t="s">
        <v>1750</v>
      </c>
      <c r="C1846" s="98" t="s">
        <v>230</v>
      </c>
      <c r="D1846" s="98" t="s">
        <v>15</v>
      </c>
      <c r="E1846" t="s">
        <v>1244</v>
      </c>
      <c r="F1846" t="s">
        <v>1245</v>
      </c>
      <c r="G1846" t="s">
        <v>1751</v>
      </c>
      <c r="H1846" s="107">
        <v>3</v>
      </c>
      <c r="I1846" s="229">
        <v>45343</v>
      </c>
      <c r="J1846" s="107">
        <v>10</v>
      </c>
      <c r="K1846" s="159">
        <v>126000</v>
      </c>
      <c r="L1846" s="107">
        <f>J1846+1</f>
        <v>11</v>
      </c>
      <c r="M1846" s="36">
        <f>K1846*(L1846/100)</f>
        <v>13860</v>
      </c>
    </row>
    <row r="1847" spans="1:13" x14ac:dyDescent="0.35">
      <c r="A1847" s="107">
        <v>1</v>
      </c>
      <c r="B1847" s="243" t="s">
        <v>4478</v>
      </c>
      <c r="C1847" s="244" t="s">
        <v>230</v>
      </c>
      <c r="D1847" s="244" t="s">
        <v>15</v>
      </c>
      <c r="E1847" t="s">
        <v>1244</v>
      </c>
      <c r="F1847" s="154" t="s">
        <v>1245</v>
      </c>
      <c r="G1847" s="154" t="s">
        <v>4479</v>
      </c>
      <c r="H1847" s="243">
        <v>5</v>
      </c>
      <c r="I1847" s="229">
        <v>45745.61037037037</v>
      </c>
      <c r="J1847" s="107">
        <v>10</v>
      </c>
      <c r="K1847" s="247">
        <v>120000</v>
      </c>
      <c r="L1847" s="107">
        <f>J1847+1</f>
        <v>11</v>
      </c>
      <c r="M1847" s="36">
        <f>K1847*(L1847/100)</f>
        <v>13200</v>
      </c>
    </row>
    <row r="1848" spans="1:13" x14ac:dyDescent="0.35">
      <c r="A1848" s="107">
        <v>1</v>
      </c>
      <c r="B1848" s="243" t="s">
        <v>2995</v>
      </c>
      <c r="C1848" s="244" t="s">
        <v>230</v>
      </c>
      <c r="D1848" s="244" t="s">
        <v>15</v>
      </c>
      <c r="E1848" s="154" t="s">
        <v>1244</v>
      </c>
      <c r="F1848" s="154" t="s">
        <v>1245</v>
      </c>
      <c r="G1848" s="154" t="s">
        <v>2996</v>
      </c>
      <c r="H1848" s="243">
        <v>1</v>
      </c>
      <c r="I1848" s="229">
        <v>45534.726238425923</v>
      </c>
      <c r="J1848" s="107">
        <v>12</v>
      </c>
      <c r="K1848" s="162">
        <v>210000</v>
      </c>
      <c r="L1848" s="107">
        <f>J1848+1</f>
        <v>13</v>
      </c>
      <c r="M1848" s="36">
        <f>K1848*(L1848/100)</f>
        <v>27300</v>
      </c>
    </row>
    <row r="1849" spans="1:13" x14ac:dyDescent="0.35">
      <c r="A1849" s="107">
        <v>1</v>
      </c>
      <c r="B1849" s="243" t="s">
        <v>4419</v>
      </c>
      <c r="C1849" s="244" t="s">
        <v>230</v>
      </c>
      <c r="D1849" s="244" t="s">
        <v>15</v>
      </c>
      <c r="E1849" t="s">
        <v>1244</v>
      </c>
      <c r="F1849" s="154" t="s">
        <v>1245</v>
      </c>
      <c r="G1849" s="154" t="s">
        <v>4420</v>
      </c>
      <c r="H1849" s="243">
        <v>2</v>
      </c>
      <c r="I1849" s="229">
        <v>45729.752534722225</v>
      </c>
      <c r="J1849" s="107">
        <v>12</v>
      </c>
      <c r="K1849" s="247">
        <v>120000</v>
      </c>
      <c r="L1849" s="107">
        <f>J1849+1</f>
        <v>13</v>
      </c>
      <c r="M1849" s="36">
        <f>K1849*(L1849/100)</f>
        <v>15600</v>
      </c>
    </row>
    <row r="1850" spans="1:13" x14ac:dyDescent="0.35">
      <c r="A1850" s="107">
        <v>1</v>
      </c>
      <c r="B1850" s="243" t="s">
        <v>2796</v>
      </c>
      <c r="C1850" s="244" t="s">
        <v>230</v>
      </c>
      <c r="D1850" s="244" t="s">
        <v>15</v>
      </c>
      <c r="E1850" s="154" t="s">
        <v>1244</v>
      </c>
      <c r="F1850" s="154" t="s">
        <v>1245</v>
      </c>
      <c r="G1850" s="154" t="s">
        <v>2797</v>
      </c>
      <c r="H1850" s="243">
        <v>1</v>
      </c>
      <c r="I1850" s="229">
        <v>45510</v>
      </c>
      <c r="J1850" s="107">
        <v>12</v>
      </c>
      <c r="K1850" s="162">
        <v>126000</v>
      </c>
      <c r="L1850" s="107">
        <f>J1850+1</f>
        <v>13</v>
      </c>
      <c r="M1850" s="36">
        <f>K1850*(L1850/100)</f>
        <v>16380</v>
      </c>
    </row>
    <row r="1851" spans="1:13" x14ac:dyDescent="0.35">
      <c r="A1851" s="107">
        <v>1</v>
      </c>
      <c r="B1851" s="243" t="s">
        <v>3751</v>
      </c>
      <c r="C1851" s="244" t="s">
        <v>230</v>
      </c>
      <c r="D1851" s="244" t="s">
        <v>15</v>
      </c>
      <c r="E1851" s="154" t="s">
        <v>1244</v>
      </c>
      <c r="F1851" s="154" t="s">
        <v>1245</v>
      </c>
      <c r="G1851" s="154" t="s">
        <v>3752</v>
      </c>
      <c r="H1851" s="243">
        <v>1</v>
      </c>
      <c r="I1851" s="229">
        <v>45618.692048611112</v>
      </c>
      <c r="J1851" s="107">
        <v>12</v>
      </c>
      <c r="K1851" s="159">
        <v>157500</v>
      </c>
      <c r="L1851" s="107">
        <f>J1851+1</f>
        <v>13</v>
      </c>
      <c r="M1851" s="36">
        <f>K1851*(L1851/100)</f>
        <v>20475</v>
      </c>
    </row>
    <row r="1852" spans="1:13" x14ac:dyDescent="0.35">
      <c r="A1852" s="107">
        <v>1</v>
      </c>
      <c r="B1852" s="107" t="s">
        <v>5359</v>
      </c>
      <c r="C1852" t="s">
        <v>230</v>
      </c>
      <c r="D1852" t="s">
        <v>15</v>
      </c>
      <c r="E1852" t="s">
        <v>1244</v>
      </c>
      <c r="F1852" t="s">
        <v>1245</v>
      </c>
      <c r="G1852" t="s">
        <v>5360</v>
      </c>
      <c r="H1852" s="107">
        <v>2</v>
      </c>
      <c r="I1852" s="231">
        <v>45820.624386574076</v>
      </c>
      <c r="J1852" s="107">
        <v>12</v>
      </c>
      <c r="K1852" s="120">
        <v>150000</v>
      </c>
      <c r="L1852" s="107">
        <f>J1852+1</f>
        <v>13</v>
      </c>
      <c r="M1852" s="36">
        <f>K1852*(L1852/100)</f>
        <v>19500</v>
      </c>
    </row>
    <row r="1853" spans="1:13" x14ac:dyDescent="0.35">
      <c r="A1853" s="107">
        <v>1</v>
      </c>
      <c r="B1853" s="107">
        <v>880000136</v>
      </c>
      <c r="C1853" s="98" t="s">
        <v>230</v>
      </c>
      <c r="D1853" s="98" t="s">
        <v>15</v>
      </c>
      <c r="E1853" t="s">
        <v>16</v>
      </c>
      <c r="G1853" t="s">
        <v>505</v>
      </c>
      <c r="H1853" s="129">
        <v>1</v>
      </c>
      <c r="I1853" s="229">
        <v>44964.502951388888</v>
      </c>
      <c r="J1853" s="107">
        <v>3</v>
      </c>
      <c r="K1853" s="159">
        <v>63000</v>
      </c>
      <c r="L1853" s="107">
        <f>J1853+1</f>
        <v>4</v>
      </c>
      <c r="M1853" s="36">
        <f>K1853*(L1853/100)</f>
        <v>2520</v>
      </c>
    </row>
    <row r="1854" spans="1:13" x14ac:dyDescent="0.35">
      <c r="A1854" s="107">
        <v>1</v>
      </c>
      <c r="B1854" s="107" t="s">
        <v>5877</v>
      </c>
      <c r="C1854" t="s">
        <v>230</v>
      </c>
      <c r="D1854" t="s">
        <v>15</v>
      </c>
      <c r="E1854" t="s">
        <v>5832</v>
      </c>
      <c r="F1854" t="s">
        <v>1248</v>
      </c>
      <c r="G1854" t="s">
        <v>5878</v>
      </c>
      <c r="H1854" s="107">
        <v>6</v>
      </c>
      <c r="I1854" s="231">
        <v>45876</v>
      </c>
      <c r="J1854" s="107">
        <v>7</v>
      </c>
      <c r="K1854" s="120">
        <v>90000</v>
      </c>
      <c r="L1854" s="107">
        <f>J1854*2+2</f>
        <v>16</v>
      </c>
      <c r="M1854" s="36">
        <f>K1854*(L1854/100)</f>
        <v>14400</v>
      </c>
    </row>
    <row r="1855" spans="1:13" x14ac:dyDescent="0.35">
      <c r="A1855" s="107">
        <v>1</v>
      </c>
      <c r="B1855" s="107">
        <v>880001000</v>
      </c>
      <c r="C1855" s="98" t="s">
        <v>230</v>
      </c>
      <c r="D1855" s="98" t="s">
        <v>15</v>
      </c>
      <c r="E1855" t="s">
        <v>1244</v>
      </c>
      <c r="F1855" t="s">
        <v>1248</v>
      </c>
      <c r="G1855" t="s">
        <v>2591</v>
      </c>
      <c r="H1855" s="107">
        <v>3</v>
      </c>
      <c r="I1855" s="229">
        <v>45477</v>
      </c>
      <c r="J1855" s="107">
        <v>6</v>
      </c>
      <c r="K1855" s="159">
        <v>84000</v>
      </c>
      <c r="L1855" s="107">
        <f>J1855+1</f>
        <v>7</v>
      </c>
      <c r="M1855" s="36">
        <f>K1855*(L1855/100)</f>
        <v>5880.0000000000009</v>
      </c>
    </row>
    <row r="1856" spans="1:13" x14ac:dyDescent="0.35">
      <c r="A1856" s="107">
        <v>1</v>
      </c>
      <c r="B1856" s="243" t="s">
        <v>3304</v>
      </c>
      <c r="C1856" s="244" t="s">
        <v>230</v>
      </c>
      <c r="D1856" s="244" t="s">
        <v>15</v>
      </c>
      <c r="E1856" s="154" t="s">
        <v>1244</v>
      </c>
      <c r="F1856" s="154" t="s">
        <v>1248</v>
      </c>
      <c r="G1856" s="154" t="s">
        <v>3305</v>
      </c>
      <c r="H1856" s="243">
        <v>4</v>
      </c>
      <c r="I1856" s="229">
        <v>45588</v>
      </c>
      <c r="J1856" s="107">
        <v>7</v>
      </c>
      <c r="K1856" s="159">
        <v>94500</v>
      </c>
      <c r="L1856" s="107">
        <f>J1856+1</f>
        <v>8</v>
      </c>
      <c r="M1856" s="36">
        <f>K1856*(L1856/100)</f>
        <v>7560</v>
      </c>
    </row>
    <row r="1857" spans="1:13" x14ac:dyDescent="0.35">
      <c r="A1857" s="107">
        <v>1</v>
      </c>
      <c r="B1857" s="237" t="s">
        <v>1477</v>
      </c>
      <c r="C1857" s="141" t="s">
        <v>230</v>
      </c>
      <c r="D1857" s="141" t="s">
        <v>15</v>
      </c>
      <c r="E1857" s="139" t="s">
        <v>1244</v>
      </c>
      <c r="F1857" s="144" t="s">
        <v>1248</v>
      </c>
      <c r="G1857" s="139" t="s">
        <v>1478</v>
      </c>
      <c r="H1857" s="237">
        <v>1</v>
      </c>
      <c r="I1857" s="229">
        <v>45252.590196759302</v>
      </c>
      <c r="J1857" s="107">
        <v>6</v>
      </c>
      <c r="K1857" s="238">
        <v>84000</v>
      </c>
      <c r="L1857" s="107">
        <f>J1857+1</f>
        <v>7</v>
      </c>
      <c r="M1857" s="36">
        <f>K1857*(L1857/100)</f>
        <v>5880.0000000000009</v>
      </c>
    </row>
    <row r="1858" spans="1:13" x14ac:dyDescent="0.35">
      <c r="A1858" s="107">
        <v>1</v>
      </c>
      <c r="B1858" s="107" t="s">
        <v>2025</v>
      </c>
      <c r="C1858" s="98" t="s">
        <v>230</v>
      </c>
      <c r="D1858" s="98" t="s">
        <v>15</v>
      </c>
      <c r="E1858" t="s">
        <v>1244</v>
      </c>
      <c r="F1858" t="s">
        <v>1248</v>
      </c>
      <c r="G1858" t="s">
        <v>1478</v>
      </c>
      <c r="H1858" s="107">
        <v>2</v>
      </c>
      <c r="I1858" s="229">
        <v>45372.673020833332</v>
      </c>
      <c r="J1858" s="107">
        <v>6</v>
      </c>
      <c r="K1858" s="159">
        <v>84000</v>
      </c>
      <c r="L1858" s="107">
        <f>J1858+1</f>
        <v>7</v>
      </c>
      <c r="M1858" s="36">
        <f>K1858*(L1858/100)</f>
        <v>5880.0000000000009</v>
      </c>
    </row>
    <row r="1859" spans="1:13" x14ac:dyDescent="0.35">
      <c r="A1859" s="107">
        <v>1</v>
      </c>
      <c r="B1859" s="243" t="s">
        <v>4405</v>
      </c>
      <c r="C1859" s="244" t="s">
        <v>230</v>
      </c>
      <c r="D1859" s="244" t="s">
        <v>15</v>
      </c>
      <c r="E1859" t="s">
        <v>1244</v>
      </c>
      <c r="F1859" s="154" t="s">
        <v>1248</v>
      </c>
      <c r="G1859" s="154" t="s">
        <v>4406</v>
      </c>
      <c r="H1859" s="243">
        <v>5</v>
      </c>
      <c r="I1859" s="229">
        <v>45729.493368055555</v>
      </c>
      <c r="J1859" s="107">
        <v>7</v>
      </c>
      <c r="K1859" s="247">
        <v>90000</v>
      </c>
      <c r="L1859" s="107">
        <f>J1859+1</f>
        <v>8</v>
      </c>
      <c r="M1859" s="36">
        <f>K1859*(L1859/100)</f>
        <v>7200</v>
      </c>
    </row>
    <row r="1860" spans="1:13" x14ac:dyDescent="0.35">
      <c r="A1860" s="107">
        <v>1</v>
      </c>
      <c r="B1860" s="107">
        <v>880000435</v>
      </c>
      <c r="C1860" s="98" t="s">
        <v>230</v>
      </c>
      <c r="D1860" s="98" t="s">
        <v>381</v>
      </c>
      <c r="E1860" t="s">
        <v>16</v>
      </c>
      <c r="G1860" t="s">
        <v>1082</v>
      </c>
      <c r="H1860" s="107">
        <v>1</v>
      </c>
      <c r="I1860" s="229">
        <v>45138.537002314813</v>
      </c>
      <c r="J1860" s="107">
        <v>6</v>
      </c>
      <c r="K1860" s="159">
        <v>105000</v>
      </c>
      <c r="L1860" s="107">
        <f>J1860+1</f>
        <v>7</v>
      </c>
      <c r="M1860" s="36">
        <f>K1860*(L1860/100)</f>
        <v>7350.0000000000009</v>
      </c>
    </row>
    <row r="1861" spans="1:13" x14ac:dyDescent="0.35">
      <c r="A1861" s="107">
        <v>1</v>
      </c>
      <c r="B1861" s="237">
        <v>880000544</v>
      </c>
      <c r="C1861" s="141" t="s">
        <v>230</v>
      </c>
      <c r="D1861" s="141" t="s">
        <v>116</v>
      </c>
      <c r="E1861" s="139" t="s">
        <v>1250</v>
      </c>
      <c r="F1861" s="139" t="s">
        <v>1245</v>
      </c>
      <c r="G1861" s="139" t="s">
        <v>1082</v>
      </c>
      <c r="H1861" s="237">
        <v>2</v>
      </c>
      <c r="I1861" s="229">
        <v>45224</v>
      </c>
      <c r="J1861" s="107">
        <v>8</v>
      </c>
      <c r="K1861" s="238">
        <v>105000</v>
      </c>
      <c r="L1861" s="107">
        <f>J1861+1</f>
        <v>9</v>
      </c>
      <c r="M1861" s="36">
        <f>K1861*(L1861/100)</f>
        <v>9450</v>
      </c>
    </row>
    <row r="1862" spans="1:13" x14ac:dyDescent="0.35">
      <c r="A1862" s="107">
        <v>1</v>
      </c>
      <c r="B1862" s="107" t="s">
        <v>1981</v>
      </c>
      <c r="C1862" s="98" t="s">
        <v>230</v>
      </c>
      <c r="D1862" s="98" t="s">
        <v>188</v>
      </c>
      <c r="E1862" t="s">
        <v>1244</v>
      </c>
      <c r="F1862" t="s">
        <v>1245</v>
      </c>
      <c r="G1862" t="s">
        <v>1982</v>
      </c>
      <c r="H1862" s="107">
        <v>3</v>
      </c>
      <c r="I1862" s="229">
        <v>45365</v>
      </c>
      <c r="J1862" s="107">
        <v>8</v>
      </c>
      <c r="K1862" s="159">
        <v>105000</v>
      </c>
      <c r="L1862" s="107">
        <f>J1862+1</f>
        <v>9</v>
      </c>
      <c r="M1862" s="36">
        <f>K1862*(L1862/100)</f>
        <v>9450</v>
      </c>
    </row>
    <row r="1863" spans="1:13" x14ac:dyDescent="0.35">
      <c r="A1863" s="107">
        <v>1</v>
      </c>
      <c r="B1863" s="237" t="s">
        <v>1666</v>
      </c>
      <c r="C1863" s="141" t="s">
        <v>230</v>
      </c>
      <c r="D1863" s="141" t="s">
        <v>15</v>
      </c>
      <c r="E1863" s="139" t="s">
        <v>1244</v>
      </c>
      <c r="F1863" s="139" t="s">
        <v>1245</v>
      </c>
      <c r="G1863" s="153" t="s">
        <v>1667</v>
      </c>
      <c r="H1863" s="237">
        <v>3</v>
      </c>
      <c r="I1863" s="229">
        <v>45314.4480092593</v>
      </c>
      <c r="J1863" s="107">
        <v>12</v>
      </c>
      <c r="K1863" s="238">
        <v>94500</v>
      </c>
      <c r="L1863" s="107">
        <f>J1863+1</f>
        <v>13</v>
      </c>
      <c r="M1863" s="36">
        <f>K1863*(L1863/100)</f>
        <v>12285</v>
      </c>
    </row>
    <row r="1864" spans="1:13" x14ac:dyDescent="0.35">
      <c r="A1864" s="107">
        <v>1</v>
      </c>
      <c r="B1864" s="107" t="s">
        <v>2559</v>
      </c>
      <c r="C1864" s="98" t="s">
        <v>230</v>
      </c>
      <c r="D1864" s="98" t="s">
        <v>15</v>
      </c>
      <c r="E1864" t="s">
        <v>1244</v>
      </c>
      <c r="F1864" t="s">
        <v>1245</v>
      </c>
      <c r="G1864" t="s">
        <v>2560</v>
      </c>
      <c r="H1864" s="107">
        <v>4</v>
      </c>
      <c r="I1864" s="229">
        <v>45471</v>
      </c>
      <c r="J1864" s="107">
        <v>12</v>
      </c>
      <c r="K1864" s="159">
        <v>105000</v>
      </c>
      <c r="L1864" s="107">
        <f>J1864+1</f>
        <v>13</v>
      </c>
      <c r="M1864" s="36">
        <f>K1864*(L1864/100)</f>
        <v>13650</v>
      </c>
    </row>
    <row r="1865" spans="1:13" x14ac:dyDescent="0.35">
      <c r="A1865" s="107">
        <v>1</v>
      </c>
      <c r="B1865" s="243" t="s">
        <v>4002</v>
      </c>
      <c r="C1865" s="244" t="s">
        <v>230</v>
      </c>
      <c r="D1865" s="244" t="s">
        <v>15</v>
      </c>
      <c r="E1865" s="154" t="s">
        <v>1244</v>
      </c>
      <c r="F1865" s="154" t="s">
        <v>1245</v>
      </c>
      <c r="G1865" s="154" t="s">
        <v>4003</v>
      </c>
      <c r="H1865" s="243">
        <v>5</v>
      </c>
      <c r="I1865" s="229">
        <v>45665.602847222224</v>
      </c>
      <c r="J1865" s="107">
        <v>12</v>
      </c>
      <c r="K1865" s="159">
        <v>100000</v>
      </c>
      <c r="L1865" s="107">
        <f>J1865+1</f>
        <v>13</v>
      </c>
      <c r="M1865" s="36">
        <f>K1865*(L1865/100)</f>
        <v>13000</v>
      </c>
    </row>
    <row r="1866" spans="1:13" x14ac:dyDescent="0.35">
      <c r="A1866" s="107">
        <v>1</v>
      </c>
      <c r="B1866" s="107">
        <v>880000132</v>
      </c>
      <c r="C1866" s="98" t="s">
        <v>230</v>
      </c>
      <c r="D1866" s="98" t="s">
        <v>15</v>
      </c>
      <c r="E1866" t="s">
        <v>16</v>
      </c>
      <c r="G1866" t="s">
        <v>499</v>
      </c>
      <c r="H1866" s="129">
        <v>1</v>
      </c>
      <c r="I1866" s="229">
        <v>44960.565752314818</v>
      </c>
      <c r="J1866" s="107">
        <v>12</v>
      </c>
      <c r="K1866" s="159">
        <v>84000</v>
      </c>
      <c r="L1866" s="107">
        <f>J1866+1</f>
        <v>13</v>
      </c>
      <c r="M1866" s="36">
        <f>K1866*(L1866/100)</f>
        <v>10920</v>
      </c>
    </row>
    <row r="1867" spans="1:13" x14ac:dyDescent="0.35">
      <c r="A1867" s="107">
        <v>1</v>
      </c>
      <c r="B1867" s="107">
        <v>880000382</v>
      </c>
      <c r="C1867" s="98" t="s">
        <v>230</v>
      </c>
      <c r="D1867" s="98" t="s">
        <v>381</v>
      </c>
      <c r="E1867" t="s">
        <v>16</v>
      </c>
      <c r="G1867" t="s">
        <v>499</v>
      </c>
      <c r="H1867" s="107">
        <v>2</v>
      </c>
      <c r="I1867" s="229">
        <v>45118.535798611112</v>
      </c>
      <c r="J1867" s="107">
        <v>12</v>
      </c>
      <c r="K1867" s="159">
        <v>94500</v>
      </c>
      <c r="L1867" s="107">
        <f>J1867+1</f>
        <v>13</v>
      </c>
      <c r="M1867" s="36">
        <f>K1867*(L1867/100)</f>
        <v>12285</v>
      </c>
    </row>
    <row r="1868" spans="1:13" x14ac:dyDescent="0.35">
      <c r="A1868" s="107">
        <v>1</v>
      </c>
      <c r="B1868" s="107" t="s">
        <v>5909</v>
      </c>
      <c r="C1868" t="s">
        <v>230</v>
      </c>
      <c r="D1868" t="s">
        <v>15</v>
      </c>
      <c r="E1868" t="s">
        <v>5832</v>
      </c>
      <c r="F1868" t="s">
        <v>1248</v>
      </c>
      <c r="G1868" t="s">
        <v>5910</v>
      </c>
      <c r="H1868" s="107">
        <v>2</v>
      </c>
      <c r="I1868" s="231">
        <v>45878.659861111111</v>
      </c>
      <c r="J1868" s="107">
        <v>9</v>
      </c>
      <c r="K1868" s="120">
        <v>200000</v>
      </c>
      <c r="L1868" s="107">
        <f>J1868*2+2</f>
        <v>20</v>
      </c>
      <c r="M1868" s="36">
        <f>K1868*(L1868/100)</f>
        <v>40000</v>
      </c>
    </row>
    <row r="1869" spans="1:13" x14ac:dyDescent="0.35">
      <c r="A1869" s="107">
        <v>1</v>
      </c>
      <c r="B1869" s="243" t="s">
        <v>4037</v>
      </c>
      <c r="C1869" s="244" t="s">
        <v>230</v>
      </c>
      <c r="D1869" s="244" t="s">
        <v>188</v>
      </c>
      <c r="E1869" s="154" t="s">
        <v>1244</v>
      </c>
      <c r="F1869" s="154" t="s">
        <v>1248</v>
      </c>
      <c r="G1869" s="154" t="s">
        <v>4038</v>
      </c>
      <c r="H1869" s="243">
        <v>1</v>
      </c>
      <c r="I1869" s="229">
        <v>45680.709675925929</v>
      </c>
      <c r="J1869" s="107">
        <v>9</v>
      </c>
      <c r="K1869" s="159">
        <v>200000</v>
      </c>
      <c r="L1869" s="107">
        <f>J1869+1</f>
        <v>10</v>
      </c>
      <c r="M1869" s="36">
        <f>K1869*(L1869/100)</f>
        <v>20000</v>
      </c>
    </row>
    <row r="1870" spans="1:13" x14ac:dyDescent="0.35">
      <c r="A1870" s="107">
        <v>1</v>
      </c>
      <c r="B1870" s="243" t="s">
        <v>4022</v>
      </c>
      <c r="C1870" s="244" t="s">
        <v>230</v>
      </c>
      <c r="D1870" s="244" t="s">
        <v>15</v>
      </c>
      <c r="E1870" s="154" t="s">
        <v>1244</v>
      </c>
      <c r="F1870" s="154" t="s">
        <v>1245</v>
      </c>
      <c r="G1870" s="154" t="s">
        <v>4023</v>
      </c>
      <c r="H1870" s="243">
        <v>2</v>
      </c>
      <c r="I1870" s="229">
        <v>45677.658090277779</v>
      </c>
      <c r="J1870" s="107">
        <v>9</v>
      </c>
      <c r="K1870" s="159">
        <v>150000</v>
      </c>
      <c r="L1870" s="107">
        <f>J1870+1</f>
        <v>10</v>
      </c>
      <c r="M1870" s="36">
        <f>K1870*(L1870/100)</f>
        <v>15000</v>
      </c>
    </row>
    <row r="1871" spans="1:13" x14ac:dyDescent="0.35">
      <c r="A1871" s="107">
        <v>1</v>
      </c>
      <c r="B1871" s="243" t="s">
        <v>3125</v>
      </c>
      <c r="C1871" s="244" t="s">
        <v>230</v>
      </c>
      <c r="D1871" s="244" t="s">
        <v>15</v>
      </c>
      <c r="E1871" s="154" t="s">
        <v>1244</v>
      </c>
      <c r="F1871" s="154" t="s">
        <v>1245</v>
      </c>
      <c r="G1871" s="154" t="s">
        <v>3126</v>
      </c>
      <c r="H1871" s="243">
        <v>1</v>
      </c>
      <c r="I1871" s="229">
        <v>45560</v>
      </c>
      <c r="J1871" s="107">
        <v>9</v>
      </c>
      <c r="K1871" s="159">
        <v>157500</v>
      </c>
      <c r="L1871" s="107">
        <f>J1871+1</f>
        <v>10</v>
      </c>
      <c r="M1871" s="36">
        <f>K1871*(L1871/100)</f>
        <v>15750</v>
      </c>
    </row>
    <row r="1872" spans="1:13" x14ac:dyDescent="0.35">
      <c r="A1872" s="107">
        <v>1</v>
      </c>
      <c r="B1872" s="107" t="s">
        <v>5399</v>
      </c>
      <c r="C1872" t="s">
        <v>230</v>
      </c>
      <c r="D1872" t="s">
        <v>15</v>
      </c>
      <c r="E1872" t="s">
        <v>1244</v>
      </c>
      <c r="F1872" t="s">
        <v>1245</v>
      </c>
      <c r="G1872" t="s">
        <v>5400</v>
      </c>
      <c r="H1872" s="107">
        <v>3</v>
      </c>
      <c r="I1872" s="231">
        <v>45833.807118055556</v>
      </c>
      <c r="J1872" s="107">
        <v>9</v>
      </c>
      <c r="K1872" s="120">
        <v>150000</v>
      </c>
      <c r="L1872" s="107">
        <f>J1872+1</f>
        <v>10</v>
      </c>
      <c r="M1872" s="36">
        <f>K1872*(L1872/100)</f>
        <v>15000</v>
      </c>
    </row>
    <row r="1873" spans="1:13" x14ac:dyDescent="0.35">
      <c r="A1873" s="107">
        <v>1</v>
      </c>
      <c r="B1873" s="237" t="s">
        <v>1503</v>
      </c>
      <c r="C1873" s="141" t="s">
        <v>230</v>
      </c>
      <c r="D1873" s="141" t="s">
        <v>188</v>
      </c>
      <c r="E1873" s="139" t="s">
        <v>1244</v>
      </c>
      <c r="F1873" s="144" t="s">
        <v>1245</v>
      </c>
      <c r="G1873" s="153" t="s">
        <v>1504</v>
      </c>
      <c r="H1873" s="237">
        <v>1</v>
      </c>
      <c r="I1873" s="229">
        <v>45258.540034722202</v>
      </c>
      <c r="J1873" s="107">
        <v>9</v>
      </c>
      <c r="K1873" s="238">
        <v>136500</v>
      </c>
      <c r="L1873" s="107">
        <f>J1873+1</f>
        <v>10</v>
      </c>
      <c r="M1873" s="36">
        <f>K1873*(L1873/100)</f>
        <v>13650</v>
      </c>
    </row>
    <row r="1874" spans="1:13" x14ac:dyDescent="0.35">
      <c r="A1874" s="107">
        <v>1</v>
      </c>
      <c r="B1874" s="107" t="s">
        <v>2219</v>
      </c>
      <c r="C1874" s="98" t="s">
        <v>230</v>
      </c>
      <c r="D1874" s="98" t="s">
        <v>15</v>
      </c>
      <c r="E1874" t="s">
        <v>1244</v>
      </c>
      <c r="F1874" t="s">
        <v>1245</v>
      </c>
      <c r="G1874" t="s">
        <v>2220</v>
      </c>
      <c r="H1874" s="107">
        <v>2</v>
      </c>
      <c r="I1874" s="229">
        <v>45421.796527777777</v>
      </c>
      <c r="J1874" s="107">
        <v>9</v>
      </c>
      <c r="K1874" s="159">
        <v>136500</v>
      </c>
      <c r="L1874" s="107">
        <f>J1874+1</f>
        <v>10</v>
      </c>
      <c r="M1874" s="36">
        <f>K1874*(L1874/100)</f>
        <v>13650</v>
      </c>
    </row>
    <row r="1875" spans="1:13" x14ac:dyDescent="0.35">
      <c r="A1875" s="107">
        <v>1</v>
      </c>
      <c r="B1875" s="243" t="s">
        <v>3541</v>
      </c>
      <c r="C1875" s="244" t="s">
        <v>230</v>
      </c>
      <c r="D1875" s="244" t="s">
        <v>15</v>
      </c>
      <c r="E1875" s="154" t="s">
        <v>1244</v>
      </c>
      <c r="F1875" s="154" t="s">
        <v>1245</v>
      </c>
      <c r="G1875" s="154" t="s">
        <v>2220</v>
      </c>
      <c r="H1875" s="243">
        <v>3</v>
      </c>
      <c r="I1875" s="229">
        <v>45604</v>
      </c>
      <c r="J1875" s="107">
        <v>11</v>
      </c>
      <c r="K1875" s="159">
        <v>157500</v>
      </c>
      <c r="L1875" s="107">
        <f>J1875+1</f>
        <v>12</v>
      </c>
      <c r="M1875" s="36">
        <f>K1875*(L1875/100)</f>
        <v>18900</v>
      </c>
    </row>
    <row r="1876" spans="1:13" x14ac:dyDescent="0.35">
      <c r="A1876" s="107">
        <v>1</v>
      </c>
      <c r="B1876" s="107" t="s">
        <v>5439</v>
      </c>
      <c r="C1876" t="s">
        <v>230</v>
      </c>
      <c r="D1876" t="s">
        <v>15</v>
      </c>
      <c r="E1876" t="s">
        <v>1244</v>
      </c>
      <c r="F1876" t="s">
        <v>1245</v>
      </c>
      <c r="G1876" t="s">
        <v>5440</v>
      </c>
      <c r="H1876" s="107">
        <v>4</v>
      </c>
      <c r="I1876" s="231">
        <v>45828.825046296297</v>
      </c>
      <c r="J1876" s="107">
        <v>11</v>
      </c>
      <c r="K1876" s="120">
        <v>150000</v>
      </c>
      <c r="L1876" s="107">
        <f>J1876+1</f>
        <v>12</v>
      </c>
      <c r="M1876" s="36">
        <f>K1876*(L1876/100)</f>
        <v>18000</v>
      </c>
    </row>
    <row r="1877" spans="1:13" x14ac:dyDescent="0.35">
      <c r="A1877" s="107">
        <v>1</v>
      </c>
      <c r="B1877" s="107">
        <v>880000205</v>
      </c>
      <c r="C1877" s="98" t="s">
        <v>230</v>
      </c>
      <c r="D1877" s="98" t="s">
        <v>188</v>
      </c>
      <c r="E1877" t="s">
        <v>16</v>
      </c>
      <c r="G1877" t="s">
        <v>659</v>
      </c>
      <c r="H1877" s="132">
        <v>2</v>
      </c>
      <c r="I1877" s="229">
        <v>45015.633263888885</v>
      </c>
      <c r="J1877" s="107">
        <v>6</v>
      </c>
      <c r="K1877" s="159">
        <v>73500</v>
      </c>
      <c r="L1877" s="107">
        <f>J1877+1</f>
        <v>7</v>
      </c>
      <c r="M1877" s="36">
        <f>K1877*(L1877/100)</f>
        <v>5145.0000000000009</v>
      </c>
    </row>
    <row r="1878" spans="1:13" x14ac:dyDescent="0.35">
      <c r="A1878" s="107">
        <v>1</v>
      </c>
      <c r="B1878" s="107" t="s">
        <v>365</v>
      </c>
      <c r="C1878" s="98" t="s">
        <v>230</v>
      </c>
      <c r="D1878" s="98" t="s">
        <v>15</v>
      </c>
      <c r="E1878" t="s">
        <v>16</v>
      </c>
      <c r="G1878" t="s">
        <v>367</v>
      </c>
      <c r="H1878" s="107">
        <v>1</v>
      </c>
      <c r="I1878" s="229">
        <v>44904.45957175926</v>
      </c>
      <c r="J1878" s="107">
        <v>6</v>
      </c>
      <c r="K1878" s="159">
        <v>73500</v>
      </c>
      <c r="L1878" s="107">
        <f>J1878+1</f>
        <v>7</v>
      </c>
      <c r="M1878" s="36">
        <f>K1878*(L1878/100)</f>
        <v>5145.0000000000009</v>
      </c>
    </row>
    <row r="1879" spans="1:13" x14ac:dyDescent="0.35">
      <c r="A1879" s="107">
        <v>1</v>
      </c>
      <c r="B1879" s="107">
        <v>880000999</v>
      </c>
      <c r="C1879" s="98" t="s">
        <v>230</v>
      </c>
      <c r="D1879" s="98" t="s">
        <v>15</v>
      </c>
      <c r="E1879" t="s">
        <v>1244</v>
      </c>
      <c r="F1879" t="s">
        <v>1248</v>
      </c>
      <c r="G1879" t="s">
        <v>2593</v>
      </c>
      <c r="H1879" s="107">
        <v>1</v>
      </c>
      <c r="I1879" s="229">
        <v>45477.485879629632</v>
      </c>
      <c r="J1879" s="107">
        <v>6</v>
      </c>
      <c r="K1879" s="159">
        <v>52500</v>
      </c>
      <c r="L1879" s="107">
        <f>J1879+1</f>
        <v>7</v>
      </c>
      <c r="M1879" s="36">
        <f>K1879*(L1879/100)</f>
        <v>3675.0000000000005</v>
      </c>
    </row>
    <row r="1880" spans="1:13" x14ac:dyDescent="0.35">
      <c r="A1880" s="107">
        <v>1</v>
      </c>
      <c r="B1880" s="243" t="s">
        <v>4578</v>
      </c>
      <c r="C1880" s="244" t="s">
        <v>230</v>
      </c>
      <c r="D1880" s="244" t="s">
        <v>15</v>
      </c>
      <c r="E1880" s="154" t="s">
        <v>1244</v>
      </c>
      <c r="F1880" s="154" t="s">
        <v>1245</v>
      </c>
      <c r="G1880" s="154" t="s">
        <v>4579</v>
      </c>
      <c r="H1880" s="243">
        <v>1</v>
      </c>
      <c r="I1880" s="229">
        <v>45728.735011574077</v>
      </c>
      <c r="J1880" s="107">
        <v>12</v>
      </c>
      <c r="K1880" s="247">
        <v>100000</v>
      </c>
      <c r="L1880" s="107">
        <f>J1880+1</f>
        <v>13</v>
      </c>
      <c r="M1880" s="36">
        <f>K1880*(L1880/100)</f>
        <v>13000</v>
      </c>
    </row>
    <row r="1881" spans="1:13" x14ac:dyDescent="0.35">
      <c r="A1881" s="107">
        <v>1</v>
      </c>
      <c r="B1881" s="243" t="s">
        <v>4046</v>
      </c>
      <c r="C1881" s="244" t="s">
        <v>230</v>
      </c>
      <c r="D1881" s="244" t="s">
        <v>15</v>
      </c>
      <c r="E1881" s="154" t="s">
        <v>1244</v>
      </c>
      <c r="F1881" s="154" t="s">
        <v>1245</v>
      </c>
      <c r="G1881" s="154" t="s">
        <v>4047</v>
      </c>
      <c r="H1881" s="243">
        <v>1</v>
      </c>
      <c r="I1881" s="229">
        <v>45684.656840277778</v>
      </c>
      <c r="J1881" s="107">
        <v>6</v>
      </c>
      <c r="K1881" s="159">
        <v>60000</v>
      </c>
      <c r="L1881" s="107">
        <f>J1881+1</f>
        <v>7</v>
      </c>
      <c r="M1881" s="36">
        <f>K1881*(L1881/100)</f>
        <v>4200</v>
      </c>
    </row>
    <row r="1882" spans="1:13" x14ac:dyDescent="0.35">
      <c r="A1882" s="107">
        <v>1</v>
      </c>
      <c r="B1882" s="243" t="s">
        <v>4840</v>
      </c>
      <c r="C1882" s="244" t="s">
        <v>230</v>
      </c>
      <c r="D1882" s="244" t="s">
        <v>15</v>
      </c>
      <c r="E1882" s="154" t="s">
        <v>1244</v>
      </c>
      <c r="F1882" s="154" t="s">
        <v>1245</v>
      </c>
      <c r="G1882" s="154" t="s">
        <v>4841</v>
      </c>
      <c r="H1882" s="243">
        <v>2</v>
      </c>
      <c r="I1882" s="229">
        <v>45761.586574074077</v>
      </c>
      <c r="J1882" s="107">
        <v>6</v>
      </c>
      <c r="K1882" s="159">
        <v>60000</v>
      </c>
      <c r="L1882" s="107">
        <f>J1882+1</f>
        <v>7</v>
      </c>
      <c r="M1882" s="36">
        <f>K1882*(L1882/100)</f>
        <v>4200</v>
      </c>
    </row>
    <row r="1883" spans="1:13" x14ac:dyDescent="0.35">
      <c r="A1883" s="107">
        <v>1</v>
      </c>
      <c r="B1883" s="107" t="s">
        <v>229</v>
      </c>
      <c r="C1883" s="98" t="s">
        <v>230</v>
      </c>
      <c r="D1883" s="98" t="s">
        <v>116</v>
      </c>
      <c r="E1883" t="s">
        <v>53</v>
      </c>
      <c r="F1883" s="154" t="s">
        <v>1245</v>
      </c>
      <c r="G1883" s="154" t="s">
        <v>656</v>
      </c>
      <c r="H1883" s="129">
        <v>1</v>
      </c>
      <c r="I1883" s="229">
        <v>44881.514490740738</v>
      </c>
      <c r="J1883" s="107">
        <v>9</v>
      </c>
      <c r="K1883" s="112">
        <v>105000</v>
      </c>
      <c r="L1883" s="107">
        <f>J1883+1</f>
        <v>10</v>
      </c>
      <c r="M1883" s="36">
        <f>K1883*(L1883/100)</f>
        <v>10500</v>
      </c>
    </row>
    <row r="1884" spans="1:13" x14ac:dyDescent="0.35">
      <c r="A1884" s="107">
        <v>1</v>
      </c>
      <c r="B1884" s="234">
        <v>880000461</v>
      </c>
      <c r="C1884" s="235" t="s">
        <v>230</v>
      </c>
      <c r="D1884" s="235" t="s">
        <v>169</v>
      </c>
      <c r="E1884" s="133" t="s">
        <v>53</v>
      </c>
      <c r="G1884" s="154" t="s">
        <v>656</v>
      </c>
      <c r="H1884" s="234">
        <v>3</v>
      </c>
      <c r="I1884" s="229">
        <v>45148.581886574102</v>
      </c>
      <c r="J1884" s="107">
        <v>10</v>
      </c>
      <c r="K1884" s="236">
        <v>115500</v>
      </c>
      <c r="L1884" s="107">
        <f>J1884+1</f>
        <v>11</v>
      </c>
      <c r="M1884" s="36">
        <f>K1884*(L1884/100)</f>
        <v>12705</v>
      </c>
    </row>
    <row r="1885" spans="1:13" x14ac:dyDescent="0.35">
      <c r="A1885" s="107">
        <v>1</v>
      </c>
      <c r="B1885" s="107">
        <v>880000165</v>
      </c>
      <c r="C1885" s="98" t="s">
        <v>230</v>
      </c>
      <c r="D1885" s="98" t="s">
        <v>15</v>
      </c>
      <c r="E1885" t="s">
        <v>16</v>
      </c>
      <c r="G1885" s="154" t="s">
        <v>656</v>
      </c>
      <c r="H1885" s="132">
        <v>2</v>
      </c>
      <c r="I1885" s="229">
        <v>44992.655416666668</v>
      </c>
      <c r="J1885" s="107">
        <v>10</v>
      </c>
      <c r="K1885" s="159">
        <v>115500</v>
      </c>
      <c r="L1885" s="107">
        <f>J1885+1</f>
        <v>11</v>
      </c>
      <c r="M1885" s="36">
        <f>K1885*(L1885/100)</f>
        <v>12705</v>
      </c>
    </row>
    <row r="1886" spans="1:13" x14ac:dyDescent="0.35">
      <c r="A1886" s="107">
        <v>1</v>
      </c>
      <c r="B1886" s="243" t="s">
        <v>2986</v>
      </c>
      <c r="C1886" s="244" t="s">
        <v>230</v>
      </c>
      <c r="D1886" s="244" t="s">
        <v>15</v>
      </c>
      <c r="E1886" s="154" t="s">
        <v>1244</v>
      </c>
      <c r="F1886" s="154" t="s">
        <v>1245</v>
      </c>
      <c r="G1886" s="154" t="s">
        <v>656</v>
      </c>
      <c r="H1886" s="243">
        <v>5</v>
      </c>
      <c r="I1886" s="229">
        <v>45533.711388888885</v>
      </c>
      <c r="J1886" s="107">
        <v>12</v>
      </c>
      <c r="K1886" s="162">
        <v>126000</v>
      </c>
      <c r="L1886" s="107">
        <f>J1886+1</f>
        <v>13</v>
      </c>
      <c r="M1886" s="36">
        <f>K1886*(L1886/100)</f>
        <v>16380</v>
      </c>
    </row>
    <row r="1887" spans="1:13" x14ac:dyDescent="0.35">
      <c r="A1887" s="107">
        <v>1</v>
      </c>
      <c r="B1887" s="107" t="s">
        <v>1948</v>
      </c>
      <c r="C1887" s="98" t="s">
        <v>230</v>
      </c>
      <c r="D1887" s="98" t="s">
        <v>15</v>
      </c>
      <c r="E1887" t="s">
        <v>1244</v>
      </c>
      <c r="F1887" t="s">
        <v>1245</v>
      </c>
      <c r="G1887" t="s">
        <v>1949</v>
      </c>
      <c r="H1887" s="107">
        <v>4</v>
      </c>
      <c r="I1887" s="229">
        <v>45362.51630787037</v>
      </c>
      <c r="J1887" s="107">
        <v>12</v>
      </c>
      <c r="K1887" s="159">
        <v>115500</v>
      </c>
      <c r="L1887" s="107">
        <f>J1887+1</f>
        <v>13</v>
      </c>
      <c r="M1887" s="36">
        <f>K1887*(L1887/100)</f>
        <v>15015</v>
      </c>
    </row>
    <row r="1888" spans="1:13" x14ac:dyDescent="0.35">
      <c r="A1888" s="107">
        <v>1</v>
      </c>
      <c r="B1888" s="107">
        <v>880000255</v>
      </c>
      <c r="C1888" s="98" t="s">
        <v>230</v>
      </c>
      <c r="D1888" s="98" t="s">
        <v>188</v>
      </c>
      <c r="E1888" t="s">
        <v>16</v>
      </c>
      <c r="G1888" t="s">
        <v>817</v>
      </c>
      <c r="H1888" s="107">
        <v>1</v>
      </c>
      <c r="I1888" s="229">
        <v>45034.584918981483</v>
      </c>
      <c r="J1888" s="107">
        <v>6</v>
      </c>
      <c r="K1888" s="159">
        <v>105000</v>
      </c>
      <c r="L1888" s="107">
        <f>J1888+1</f>
        <v>7</v>
      </c>
      <c r="M1888" s="36">
        <f>K1888*(L1888/100)</f>
        <v>7350.0000000000009</v>
      </c>
    </row>
    <row r="1889" spans="1:13" x14ac:dyDescent="0.35">
      <c r="A1889" s="107">
        <v>1</v>
      </c>
      <c r="B1889" s="243" t="s">
        <v>2977</v>
      </c>
      <c r="C1889" s="244" t="s">
        <v>230</v>
      </c>
      <c r="D1889" s="244" t="s">
        <v>15</v>
      </c>
      <c r="E1889" s="154" t="s">
        <v>1244</v>
      </c>
      <c r="F1889" s="154" t="s">
        <v>1245</v>
      </c>
      <c r="G1889" s="154" t="s">
        <v>2978</v>
      </c>
      <c r="H1889" s="243">
        <v>1</v>
      </c>
      <c r="I1889" s="229">
        <v>45528.585717592592</v>
      </c>
      <c r="J1889" s="107">
        <v>10</v>
      </c>
      <c r="K1889" s="162">
        <v>157500</v>
      </c>
      <c r="L1889" s="107">
        <f>J1889+1</f>
        <v>11</v>
      </c>
      <c r="M1889" s="36">
        <f>K1889*(L1889/100)</f>
        <v>17325</v>
      </c>
    </row>
    <row r="1890" spans="1:13" x14ac:dyDescent="0.35">
      <c r="A1890" s="107">
        <v>1</v>
      </c>
      <c r="B1890" s="243" t="s">
        <v>4259</v>
      </c>
      <c r="C1890" s="244" t="s">
        <v>230</v>
      </c>
      <c r="D1890" s="244" t="s">
        <v>15</v>
      </c>
      <c r="E1890" s="154" t="s">
        <v>1244</v>
      </c>
      <c r="F1890" s="154" t="s">
        <v>1245</v>
      </c>
      <c r="G1890" s="154" t="s">
        <v>4260</v>
      </c>
      <c r="H1890" s="243">
        <v>2</v>
      </c>
      <c r="I1890" s="229">
        <v>45714.704421296294</v>
      </c>
      <c r="J1890" s="107">
        <v>10</v>
      </c>
      <c r="K1890" s="159">
        <v>130000</v>
      </c>
      <c r="L1890" s="107">
        <f>J1890+1</f>
        <v>11</v>
      </c>
      <c r="M1890" s="36">
        <f>K1890*(L1890/100)</f>
        <v>14300</v>
      </c>
    </row>
    <row r="1891" spans="1:13" x14ac:dyDescent="0.35">
      <c r="A1891" s="107">
        <v>1</v>
      </c>
      <c r="B1891" s="107">
        <v>880000876</v>
      </c>
      <c r="C1891" s="98" t="s">
        <v>230</v>
      </c>
      <c r="D1891" s="98" t="s">
        <v>582</v>
      </c>
      <c r="E1891" t="s">
        <v>1244</v>
      </c>
      <c r="F1891" t="s">
        <v>1248</v>
      </c>
      <c r="G1891" t="s">
        <v>2179</v>
      </c>
      <c r="H1891" s="107">
        <v>4</v>
      </c>
      <c r="I1891" s="229">
        <v>45407.553564814814</v>
      </c>
      <c r="J1891" s="107">
        <v>8</v>
      </c>
      <c r="K1891" s="159">
        <v>105000</v>
      </c>
      <c r="L1891" s="107">
        <f>J1891+1</f>
        <v>9</v>
      </c>
      <c r="M1891" s="36">
        <f>K1891*(L1891/100)</f>
        <v>9450</v>
      </c>
    </row>
    <row r="1892" spans="1:13" x14ac:dyDescent="0.35">
      <c r="A1892" s="107">
        <v>1</v>
      </c>
      <c r="B1892" s="131" t="s">
        <v>6098</v>
      </c>
      <c r="C1892" s="131" t="s">
        <v>230</v>
      </c>
      <c r="D1892" s="131" t="s">
        <v>15</v>
      </c>
      <c r="E1892" s="131" t="s">
        <v>5832</v>
      </c>
      <c r="F1892" s="131" t="s">
        <v>1248</v>
      </c>
      <c r="G1892" s="131" t="s">
        <v>6099</v>
      </c>
      <c r="H1892" s="107">
        <v>7</v>
      </c>
      <c r="I1892" s="231">
        <v>45930.721354166664</v>
      </c>
      <c r="J1892" s="107">
        <v>10</v>
      </c>
      <c r="K1892" s="222">
        <v>150000</v>
      </c>
      <c r="L1892" s="107">
        <f>J1892*2+2</f>
        <v>22</v>
      </c>
      <c r="M1892" s="36">
        <f>K1892*(L1892/100)</f>
        <v>33000</v>
      </c>
    </row>
    <row r="1893" spans="1:13" x14ac:dyDescent="0.35">
      <c r="A1893" s="107">
        <v>1</v>
      </c>
      <c r="B1893" s="107">
        <v>880000411</v>
      </c>
      <c r="C1893" s="98" t="s">
        <v>230</v>
      </c>
      <c r="D1893" s="98" t="s">
        <v>15</v>
      </c>
      <c r="E1893" t="s">
        <v>16</v>
      </c>
      <c r="G1893" t="s">
        <v>1049</v>
      </c>
      <c r="H1893" s="107">
        <v>2</v>
      </c>
      <c r="I1893" s="229">
        <v>45131.540451388886</v>
      </c>
      <c r="J1893" s="107">
        <v>8</v>
      </c>
      <c r="K1893" s="159">
        <v>105000</v>
      </c>
      <c r="L1893" s="107">
        <f>J1893+1</f>
        <v>9</v>
      </c>
      <c r="M1893" s="36">
        <f>K1893*(L1893/100)</f>
        <v>9450</v>
      </c>
    </row>
    <row r="1894" spans="1:13" x14ac:dyDescent="0.35">
      <c r="A1894" s="107">
        <v>1</v>
      </c>
      <c r="B1894" s="237" t="s">
        <v>1393</v>
      </c>
      <c r="C1894" s="141" t="s">
        <v>230</v>
      </c>
      <c r="D1894" s="141" t="s">
        <v>15</v>
      </c>
      <c r="E1894" s="139" t="s">
        <v>1244</v>
      </c>
      <c r="F1894" s="144" t="s">
        <v>1248</v>
      </c>
      <c r="G1894" s="139" t="s">
        <v>1049</v>
      </c>
      <c r="H1894" s="237">
        <v>3</v>
      </c>
      <c r="I1894" s="229">
        <v>45239.645300925898</v>
      </c>
      <c r="J1894" s="107">
        <v>8</v>
      </c>
      <c r="K1894" s="238">
        <v>105000</v>
      </c>
      <c r="L1894" s="107">
        <f>J1894+1</f>
        <v>9</v>
      </c>
      <c r="M1894" s="36">
        <f>K1894*(L1894/100)</f>
        <v>9450</v>
      </c>
    </row>
    <row r="1895" spans="1:13" x14ac:dyDescent="0.35">
      <c r="A1895" s="107">
        <v>1</v>
      </c>
      <c r="B1895" s="107">
        <v>880001080</v>
      </c>
      <c r="C1895" s="98" t="s">
        <v>230</v>
      </c>
      <c r="D1895" s="98" t="s">
        <v>15</v>
      </c>
      <c r="E1895" t="s">
        <v>1244</v>
      </c>
      <c r="F1895" t="s">
        <v>1248</v>
      </c>
      <c r="G1895" t="s">
        <v>1049</v>
      </c>
      <c r="H1895" s="107">
        <v>5</v>
      </c>
      <c r="I1895" s="229">
        <v>45503.740937499999</v>
      </c>
      <c r="J1895" s="107">
        <v>9</v>
      </c>
      <c r="K1895" s="159">
        <v>126000</v>
      </c>
      <c r="L1895" s="107">
        <f>J1895+1</f>
        <v>10</v>
      </c>
      <c r="M1895" s="36">
        <f>K1895*(L1895/100)</f>
        <v>12600</v>
      </c>
    </row>
    <row r="1896" spans="1:13" x14ac:dyDescent="0.35">
      <c r="A1896" s="107">
        <v>1</v>
      </c>
      <c r="B1896" s="243" t="s">
        <v>4370</v>
      </c>
      <c r="C1896" s="244" t="s">
        <v>230</v>
      </c>
      <c r="D1896" s="244" t="s">
        <v>15</v>
      </c>
      <c r="E1896" s="154" t="s">
        <v>1244</v>
      </c>
      <c r="F1896" s="154" t="s">
        <v>1248</v>
      </c>
      <c r="G1896" s="154" t="s">
        <v>4371</v>
      </c>
      <c r="H1896" s="243">
        <v>6</v>
      </c>
      <c r="I1896" s="229">
        <v>45708.598020833335</v>
      </c>
      <c r="J1896" s="107">
        <v>9</v>
      </c>
      <c r="K1896" s="159">
        <v>120000</v>
      </c>
      <c r="L1896" s="107">
        <f>J1896+1</f>
        <v>10</v>
      </c>
      <c r="M1896" s="36">
        <f>K1896*(L1896/100)</f>
        <v>12000</v>
      </c>
    </row>
    <row r="1897" spans="1:13" x14ac:dyDescent="0.35">
      <c r="A1897" s="107">
        <v>1</v>
      </c>
      <c r="B1897" s="107">
        <v>880000184</v>
      </c>
      <c r="C1897" s="98" t="s">
        <v>230</v>
      </c>
      <c r="D1897" s="98" t="s">
        <v>52</v>
      </c>
      <c r="E1897" s="131" t="s">
        <v>53</v>
      </c>
      <c r="G1897" t="s">
        <v>688</v>
      </c>
      <c r="H1897" s="132">
        <v>1</v>
      </c>
      <c r="I1897" s="229">
        <v>45002.476134259261</v>
      </c>
      <c r="J1897" s="107">
        <v>8</v>
      </c>
      <c r="K1897" s="159">
        <v>105000</v>
      </c>
      <c r="L1897" s="107">
        <f>J1897+1</f>
        <v>9</v>
      </c>
      <c r="M1897" s="36">
        <f>K1897*(L1897/100)</f>
        <v>9450</v>
      </c>
    </row>
    <row r="1898" spans="1:13" x14ac:dyDescent="0.35">
      <c r="A1898" s="107">
        <v>1</v>
      </c>
      <c r="B1898" s="243" t="s">
        <v>3914</v>
      </c>
      <c r="C1898" s="244" t="s">
        <v>230</v>
      </c>
      <c r="D1898" s="244" t="s">
        <v>15</v>
      </c>
      <c r="E1898" s="154" t="s">
        <v>1244</v>
      </c>
      <c r="F1898" s="154" t="s">
        <v>1245</v>
      </c>
      <c r="G1898" s="154" t="s">
        <v>3915</v>
      </c>
      <c r="H1898" s="243">
        <v>1</v>
      </c>
      <c r="I1898" s="229">
        <v>45632.619201388887</v>
      </c>
      <c r="J1898" s="107">
        <v>4</v>
      </c>
      <c r="K1898" s="159">
        <v>31500</v>
      </c>
      <c r="L1898" s="107">
        <f>J1898+1</f>
        <v>5</v>
      </c>
      <c r="M1898" s="36">
        <f>K1898*(L1898/100)</f>
        <v>1575</v>
      </c>
    </row>
    <row r="1899" spans="1:13" x14ac:dyDescent="0.35">
      <c r="A1899" s="107">
        <v>1</v>
      </c>
      <c r="B1899" s="243" t="s">
        <v>4435</v>
      </c>
      <c r="C1899" s="244" t="s">
        <v>230</v>
      </c>
      <c r="D1899" s="244" t="s">
        <v>116</v>
      </c>
      <c r="E1899" s="154" t="s">
        <v>1250</v>
      </c>
      <c r="F1899" s="154" t="s">
        <v>1245</v>
      </c>
      <c r="G1899" s="154" t="s">
        <v>3915</v>
      </c>
      <c r="H1899" s="243">
        <v>2</v>
      </c>
      <c r="I1899" s="229">
        <v>45731.594548611109</v>
      </c>
      <c r="J1899" s="107">
        <v>6</v>
      </c>
      <c r="K1899" s="247">
        <v>45000</v>
      </c>
      <c r="L1899" s="107">
        <f>J1899+1</f>
        <v>7</v>
      </c>
      <c r="M1899" s="36">
        <f>K1899*(L1899/100)</f>
        <v>3150.0000000000005</v>
      </c>
    </row>
    <row r="1900" spans="1:13" x14ac:dyDescent="0.35">
      <c r="A1900" s="107">
        <v>1</v>
      </c>
      <c r="B1900" s="107" t="s">
        <v>5722</v>
      </c>
      <c r="C1900" t="s">
        <v>230</v>
      </c>
      <c r="D1900" t="s">
        <v>188</v>
      </c>
      <c r="E1900" t="s">
        <v>1244</v>
      </c>
      <c r="F1900" t="s">
        <v>1245</v>
      </c>
      <c r="G1900" t="s">
        <v>3915</v>
      </c>
      <c r="H1900" s="107">
        <v>3</v>
      </c>
      <c r="I1900" s="231">
        <v>45848.340868055559</v>
      </c>
      <c r="J1900" s="107">
        <v>8</v>
      </c>
      <c r="K1900" s="120">
        <v>60000</v>
      </c>
      <c r="L1900" s="107">
        <f>J1900+1</f>
        <v>9</v>
      </c>
      <c r="M1900" s="36">
        <f>K1900*(L1900/100)</f>
        <v>5400</v>
      </c>
    </row>
    <row r="1901" spans="1:13" x14ac:dyDescent="0.35">
      <c r="A1901" s="107">
        <v>1</v>
      </c>
      <c r="B1901" s="107" t="s">
        <v>5741</v>
      </c>
      <c r="C1901" t="s">
        <v>230</v>
      </c>
      <c r="D1901" t="s">
        <v>15</v>
      </c>
      <c r="E1901" t="s">
        <v>1244</v>
      </c>
      <c r="F1901" t="s">
        <v>1245</v>
      </c>
      <c r="G1901" t="s">
        <v>5742</v>
      </c>
      <c r="H1901" s="107">
        <v>2</v>
      </c>
      <c r="I1901" s="231">
        <v>45855.853738425925</v>
      </c>
      <c r="J1901" s="107">
        <v>12</v>
      </c>
      <c r="K1901" s="120">
        <v>150000</v>
      </c>
      <c r="L1901" s="107">
        <f>J1901+1</f>
        <v>13</v>
      </c>
      <c r="M1901" s="36">
        <f>K1901*(L1901/100)</f>
        <v>19500</v>
      </c>
    </row>
    <row r="1902" spans="1:13" x14ac:dyDescent="0.35">
      <c r="A1902" s="107">
        <v>1</v>
      </c>
      <c r="B1902" s="243" t="s">
        <v>3689</v>
      </c>
      <c r="C1902" s="244" t="s">
        <v>230</v>
      </c>
      <c r="D1902" s="244" t="s">
        <v>15</v>
      </c>
      <c r="E1902" s="154" t="s">
        <v>1244</v>
      </c>
      <c r="F1902" s="154" t="s">
        <v>1245</v>
      </c>
      <c r="G1902" s="154" t="s">
        <v>3690</v>
      </c>
      <c r="H1902" s="243">
        <v>1</v>
      </c>
      <c r="I1902" s="229">
        <v>45615</v>
      </c>
      <c r="J1902" s="107">
        <v>12</v>
      </c>
      <c r="K1902" s="159">
        <v>157500</v>
      </c>
      <c r="L1902" s="107">
        <f>J1902+1</f>
        <v>13</v>
      </c>
      <c r="M1902" s="36">
        <f>K1902*(L1902/100)</f>
        <v>20475</v>
      </c>
    </row>
    <row r="1903" spans="1:13" x14ac:dyDescent="0.35">
      <c r="A1903" s="107">
        <v>1</v>
      </c>
      <c r="B1903" s="243" t="s">
        <v>4296</v>
      </c>
      <c r="C1903" s="244" t="s">
        <v>230</v>
      </c>
      <c r="D1903" s="244" t="s">
        <v>169</v>
      </c>
      <c r="E1903" s="154" t="s">
        <v>1250</v>
      </c>
      <c r="F1903" s="154" t="s">
        <v>1245</v>
      </c>
      <c r="G1903" s="154" t="s">
        <v>4297</v>
      </c>
      <c r="H1903" s="243">
        <v>2</v>
      </c>
      <c r="I1903" s="229">
        <v>45695.744050925925</v>
      </c>
      <c r="J1903" s="107">
        <v>10</v>
      </c>
      <c r="K1903" s="159">
        <v>200000</v>
      </c>
      <c r="L1903" s="107">
        <f>J1903+1</f>
        <v>11</v>
      </c>
      <c r="M1903" s="36">
        <f>K1903*(L1903/100)</f>
        <v>22000</v>
      </c>
    </row>
    <row r="1904" spans="1:13" x14ac:dyDescent="0.35">
      <c r="A1904" s="107">
        <v>1</v>
      </c>
      <c r="B1904" s="107">
        <v>890000166</v>
      </c>
      <c r="C1904" s="98" t="s">
        <v>230</v>
      </c>
      <c r="D1904" s="98" t="s">
        <v>188</v>
      </c>
      <c r="E1904" t="s">
        <v>16</v>
      </c>
      <c r="G1904" t="s">
        <v>907</v>
      </c>
      <c r="H1904" s="107">
        <v>1</v>
      </c>
      <c r="I1904" s="229">
        <v>45055.583020833335</v>
      </c>
      <c r="J1904" s="107">
        <v>12</v>
      </c>
      <c r="K1904" s="162">
        <v>105000</v>
      </c>
      <c r="L1904" s="107">
        <f>J1904+1</f>
        <v>13</v>
      </c>
      <c r="M1904" s="36">
        <f>K1904*(L1904/100)</f>
        <v>13650</v>
      </c>
    </row>
    <row r="1905" spans="1:13" x14ac:dyDescent="0.35">
      <c r="A1905" s="107">
        <v>1</v>
      </c>
      <c r="B1905" s="107">
        <v>880001069</v>
      </c>
      <c r="C1905" s="98" t="s">
        <v>230</v>
      </c>
      <c r="D1905" s="98" t="s">
        <v>15</v>
      </c>
      <c r="E1905" t="s">
        <v>1244</v>
      </c>
      <c r="F1905" t="s">
        <v>1245</v>
      </c>
      <c r="G1905" t="s">
        <v>2717</v>
      </c>
      <c r="H1905" s="107">
        <v>1</v>
      </c>
      <c r="I1905" s="229">
        <v>45502</v>
      </c>
      <c r="J1905" s="107">
        <v>6</v>
      </c>
      <c r="K1905" s="159">
        <v>105000</v>
      </c>
      <c r="L1905" s="107">
        <f>J1905+1</f>
        <v>7</v>
      </c>
      <c r="M1905" s="36">
        <f>K1905*(L1905/100)</f>
        <v>7350.0000000000009</v>
      </c>
    </row>
    <row r="1906" spans="1:13" x14ac:dyDescent="0.35">
      <c r="A1906" s="107">
        <v>1</v>
      </c>
      <c r="B1906" s="243" t="s">
        <v>3214</v>
      </c>
      <c r="C1906" s="244" t="s">
        <v>230</v>
      </c>
      <c r="D1906" s="244" t="s">
        <v>15</v>
      </c>
      <c r="E1906" s="154" t="s">
        <v>1244</v>
      </c>
      <c r="F1906" s="154" t="s">
        <v>1245</v>
      </c>
      <c r="G1906" s="154" t="s">
        <v>2717</v>
      </c>
      <c r="H1906" s="243">
        <v>2</v>
      </c>
      <c r="I1906" s="229">
        <v>45577</v>
      </c>
      <c r="J1906" s="107">
        <v>6</v>
      </c>
      <c r="K1906" s="159">
        <v>105000</v>
      </c>
      <c r="L1906" s="107">
        <f>J1906+1</f>
        <v>7</v>
      </c>
      <c r="M1906" s="36">
        <f>K1906*(L1906/100)</f>
        <v>7350.0000000000009</v>
      </c>
    </row>
    <row r="1907" spans="1:13" x14ac:dyDescent="0.35">
      <c r="A1907" s="107">
        <v>1</v>
      </c>
      <c r="B1907" s="243" t="s">
        <v>3965</v>
      </c>
      <c r="C1907" s="244" t="s">
        <v>230</v>
      </c>
      <c r="D1907" s="244" t="s">
        <v>15</v>
      </c>
      <c r="E1907" s="154" t="s">
        <v>1244</v>
      </c>
      <c r="F1907" s="154" t="s">
        <v>1245</v>
      </c>
      <c r="G1907" s="154" t="s">
        <v>2717</v>
      </c>
      <c r="H1907" s="243">
        <v>3</v>
      </c>
      <c r="I1907" s="229">
        <v>45640.49113425926</v>
      </c>
      <c r="J1907" s="107">
        <v>6</v>
      </c>
      <c r="K1907" s="159">
        <v>126000</v>
      </c>
      <c r="L1907" s="107">
        <f>J1907+1</f>
        <v>7</v>
      </c>
      <c r="M1907" s="36">
        <f>K1907*(L1907/100)</f>
        <v>8820</v>
      </c>
    </row>
    <row r="1908" spans="1:13" x14ac:dyDescent="0.35">
      <c r="A1908" s="107">
        <v>1</v>
      </c>
      <c r="B1908" s="243" t="s">
        <v>4386</v>
      </c>
      <c r="C1908" s="244" t="s">
        <v>230</v>
      </c>
      <c r="D1908" s="244" t="s">
        <v>15</v>
      </c>
      <c r="E1908" t="s">
        <v>1244</v>
      </c>
      <c r="F1908" s="154" t="s">
        <v>1245</v>
      </c>
      <c r="G1908" s="154" t="s">
        <v>2717</v>
      </c>
      <c r="H1908" s="243">
        <v>4</v>
      </c>
      <c r="I1908" s="229">
        <v>45720.643634259257</v>
      </c>
      <c r="J1908" s="107">
        <v>6</v>
      </c>
      <c r="K1908" s="247">
        <v>120000</v>
      </c>
      <c r="L1908" s="107">
        <f>J1908+1</f>
        <v>7</v>
      </c>
      <c r="M1908" s="36">
        <f>K1908*(L1908/100)</f>
        <v>8400</v>
      </c>
    </row>
    <row r="1909" spans="1:13" x14ac:dyDescent="0.35">
      <c r="A1909" s="107">
        <v>1</v>
      </c>
      <c r="B1909" s="107" t="s">
        <v>5467</v>
      </c>
      <c r="C1909" t="s">
        <v>230</v>
      </c>
      <c r="D1909" t="s">
        <v>15</v>
      </c>
      <c r="E1909" t="s">
        <v>1244</v>
      </c>
      <c r="F1909" t="s">
        <v>1245</v>
      </c>
      <c r="G1909" t="s">
        <v>2717</v>
      </c>
      <c r="H1909" s="107">
        <v>5</v>
      </c>
      <c r="I1909" s="231">
        <v>45817.730868055558</v>
      </c>
      <c r="J1909" s="107">
        <v>12</v>
      </c>
      <c r="K1909" s="120">
        <v>120000</v>
      </c>
      <c r="L1909" s="107">
        <f>J1909+1</f>
        <v>13</v>
      </c>
      <c r="M1909" s="36">
        <f>K1909*(L1909/100)</f>
        <v>15600</v>
      </c>
    </row>
    <row r="1910" spans="1:13" x14ac:dyDescent="0.35">
      <c r="A1910" s="107">
        <v>1</v>
      </c>
      <c r="B1910" s="243" t="s">
        <v>4901</v>
      </c>
      <c r="C1910" s="244" t="s">
        <v>230</v>
      </c>
      <c r="D1910" s="244" t="s">
        <v>15</v>
      </c>
      <c r="E1910" s="154" t="s">
        <v>1244</v>
      </c>
      <c r="F1910" s="154" t="s">
        <v>1245</v>
      </c>
      <c r="G1910" t="s">
        <v>2720</v>
      </c>
      <c r="H1910" s="243">
        <v>2</v>
      </c>
      <c r="I1910" s="229">
        <v>45754.704618055555</v>
      </c>
      <c r="J1910" s="107">
        <v>12</v>
      </c>
      <c r="K1910" s="159">
        <v>200000</v>
      </c>
      <c r="L1910" s="107">
        <f>J1910+1</f>
        <v>13</v>
      </c>
      <c r="M1910" s="36">
        <f>K1910*(L1910/100)</f>
        <v>26000</v>
      </c>
    </row>
    <row r="1911" spans="1:13" x14ac:dyDescent="0.35">
      <c r="A1911" s="107">
        <v>1</v>
      </c>
      <c r="B1911" s="107">
        <v>880001070</v>
      </c>
      <c r="C1911" s="98" t="s">
        <v>230</v>
      </c>
      <c r="D1911" s="98" t="s">
        <v>15</v>
      </c>
      <c r="E1911" t="s">
        <v>1244</v>
      </c>
      <c r="F1911" t="s">
        <v>1245</v>
      </c>
      <c r="G1911" t="s">
        <v>2720</v>
      </c>
      <c r="H1911" s="107">
        <v>1</v>
      </c>
      <c r="I1911" s="229">
        <v>45502.687002314815</v>
      </c>
      <c r="J1911" s="107">
        <v>12</v>
      </c>
      <c r="K1911" s="159">
        <v>210000</v>
      </c>
      <c r="L1911" s="107">
        <f>J1911+1</f>
        <v>13</v>
      </c>
      <c r="M1911" s="36">
        <f>K1911*(L1911/100)</f>
        <v>27300</v>
      </c>
    </row>
    <row r="1912" spans="1:13" x14ac:dyDescent="0.35">
      <c r="A1912" s="107">
        <v>1</v>
      </c>
      <c r="B1912" s="243" t="s">
        <v>4044</v>
      </c>
      <c r="C1912" s="244" t="s">
        <v>230</v>
      </c>
      <c r="D1912" s="244" t="s">
        <v>15</v>
      </c>
      <c r="E1912" s="154" t="s">
        <v>1244</v>
      </c>
      <c r="F1912" s="154" t="s">
        <v>1245</v>
      </c>
      <c r="G1912" s="154" t="s">
        <v>4045</v>
      </c>
      <c r="H1912" s="243">
        <v>1</v>
      </c>
      <c r="I1912" s="229">
        <v>45681.734259259261</v>
      </c>
      <c r="J1912" s="107">
        <v>12</v>
      </c>
      <c r="K1912" s="159">
        <v>200000</v>
      </c>
      <c r="L1912" s="107">
        <f>J1912+1</f>
        <v>13</v>
      </c>
      <c r="M1912" s="36">
        <f>K1912*(L1912/100)</f>
        <v>26000</v>
      </c>
    </row>
    <row r="1913" spans="1:13" x14ac:dyDescent="0.35">
      <c r="A1913" s="107">
        <v>1</v>
      </c>
      <c r="B1913" s="107" t="s">
        <v>5750</v>
      </c>
      <c r="C1913" t="s">
        <v>230</v>
      </c>
      <c r="D1913" t="s">
        <v>15</v>
      </c>
      <c r="E1913" t="s">
        <v>1244</v>
      </c>
      <c r="F1913" t="s">
        <v>1245</v>
      </c>
      <c r="G1913" t="s">
        <v>5751</v>
      </c>
      <c r="H1913" s="107">
        <v>1</v>
      </c>
      <c r="I1913" s="231">
        <v>45842.823981481481</v>
      </c>
      <c r="J1913" s="107">
        <v>12</v>
      </c>
      <c r="K1913" s="120">
        <v>150000</v>
      </c>
      <c r="L1913" s="107">
        <f>J1913+1</f>
        <v>13</v>
      </c>
      <c r="M1913" s="36">
        <f>K1913*(L1913/100)</f>
        <v>19500</v>
      </c>
    </row>
    <row r="1914" spans="1:13" x14ac:dyDescent="0.35">
      <c r="A1914" s="107">
        <v>1</v>
      </c>
      <c r="B1914" s="107" t="s">
        <v>1889</v>
      </c>
      <c r="C1914" s="98" t="s">
        <v>230</v>
      </c>
      <c r="D1914" s="98" t="s">
        <v>15</v>
      </c>
      <c r="E1914" t="s">
        <v>1244</v>
      </c>
      <c r="F1914" t="s">
        <v>1245</v>
      </c>
      <c r="G1914" t="s">
        <v>1890</v>
      </c>
      <c r="H1914" s="107">
        <v>3</v>
      </c>
      <c r="I1914" s="229">
        <v>45337</v>
      </c>
      <c r="J1914" s="107">
        <v>6</v>
      </c>
      <c r="K1914" s="159">
        <v>105000</v>
      </c>
      <c r="L1914" s="107">
        <f>J1914+1</f>
        <v>7</v>
      </c>
      <c r="M1914" s="36">
        <f>K1914*(L1914/100)</f>
        <v>7350.0000000000009</v>
      </c>
    </row>
    <row r="1915" spans="1:13" x14ac:dyDescent="0.35">
      <c r="A1915" s="107">
        <v>1</v>
      </c>
      <c r="B1915" s="107">
        <v>880000997</v>
      </c>
      <c r="C1915" s="98" t="s">
        <v>230</v>
      </c>
      <c r="D1915" s="98" t="s">
        <v>15</v>
      </c>
      <c r="E1915" t="s">
        <v>1244</v>
      </c>
      <c r="F1915" t="s">
        <v>1245</v>
      </c>
      <c r="G1915" s="378" t="s">
        <v>2585</v>
      </c>
      <c r="H1915" s="107">
        <v>4</v>
      </c>
      <c r="I1915" s="229">
        <v>45476</v>
      </c>
      <c r="J1915" s="107">
        <v>6</v>
      </c>
      <c r="K1915" s="159">
        <v>105000</v>
      </c>
      <c r="L1915" s="107">
        <f>J1915+1</f>
        <v>7</v>
      </c>
      <c r="M1915" s="36">
        <f>K1915*(L1915/100)</f>
        <v>7350.0000000000009</v>
      </c>
    </row>
    <row r="1916" spans="1:13" x14ac:dyDescent="0.35">
      <c r="A1916" s="107">
        <v>1</v>
      </c>
      <c r="B1916" s="243" t="s">
        <v>3088</v>
      </c>
      <c r="C1916" s="244" t="s">
        <v>230</v>
      </c>
      <c r="D1916" s="244" t="s">
        <v>15</v>
      </c>
      <c r="E1916" s="154" t="s">
        <v>1244</v>
      </c>
      <c r="F1916" s="154" t="s">
        <v>1245</v>
      </c>
      <c r="G1916" s="154" t="s">
        <v>3089</v>
      </c>
      <c r="H1916" s="243">
        <v>5</v>
      </c>
      <c r="I1916" s="229">
        <v>45552.686412037037</v>
      </c>
      <c r="J1916" s="107">
        <v>6</v>
      </c>
      <c r="K1916" s="159">
        <v>105000</v>
      </c>
      <c r="L1916" s="107">
        <f>J1916+1</f>
        <v>7</v>
      </c>
      <c r="M1916" s="36">
        <f>K1916*(L1916/100)</f>
        <v>7350.0000000000009</v>
      </c>
    </row>
    <row r="1917" spans="1:13" x14ac:dyDescent="0.35">
      <c r="A1917" s="107">
        <v>1</v>
      </c>
      <c r="B1917" s="107">
        <v>880000323</v>
      </c>
      <c r="C1917" s="98" t="s">
        <v>230</v>
      </c>
      <c r="D1917" s="98" t="s">
        <v>15</v>
      </c>
      <c r="E1917" t="s">
        <v>16</v>
      </c>
      <c r="G1917" t="s">
        <v>925</v>
      </c>
      <c r="H1917" s="107">
        <v>1</v>
      </c>
      <c r="I1917" s="229">
        <v>45075.455370370371</v>
      </c>
      <c r="J1917" s="107">
        <v>10</v>
      </c>
      <c r="K1917" s="162">
        <v>105000</v>
      </c>
      <c r="L1917" s="107">
        <f>J1917+1</f>
        <v>11</v>
      </c>
      <c r="M1917" s="36">
        <f>K1917*(L1917/100)</f>
        <v>11550</v>
      </c>
    </row>
    <row r="1918" spans="1:13" x14ac:dyDescent="0.35">
      <c r="A1918" s="107">
        <v>1</v>
      </c>
      <c r="B1918" s="243" t="s">
        <v>4131</v>
      </c>
      <c r="C1918" s="244" t="s">
        <v>230</v>
      </c>
      <c r="D1918" s="244" t="s">
        <v>15</v>
      </c>
      <c r="E1918" s="154" t="s">
        <v>1244</v>
      </c>
      <c r="F1918" s="154" t="s">
        <v>1245</v>
      </c>
      <c r="G1918" t="s">
        <v>4132</v>
      </c>
      <c r="H1918" s="243">
        <v>6</v>
      </c>
      <c r="I1918" s="229">
        <v>45679.680787037039</v>
      </c>
      <c r="J1918" s="107">
        <v>7</v>
      </c>
      <c r="K1918" s="159">
        <v>110000</v>
      </c>
      <c r="L1918" s="107">
        <f>J1918+1</f>
        <v>8</v>
      </c>
      <c r="M1918" s="36">
        <f>K1918*(L1918/100)</f>
        <v>8800</v>
      </c>
    </row>
    <row r="1919" spans="1:13" x14ac:dyDescent="0.35">
      <c r="A1919" s="107">
        <v>1</v>
      </c>
      <c r="B1919" s="107" t="s">
        <v>5497</v>
      </c>
      <c r="C1919" t="s">
        <v>230</v>
      </c>
      <c r="D1919" t="s">
        <v>15</v>
      </c>
      <c r="E1919" t="s">
        <v>1244</v>
      </c>
      <c r="F1919" t="s">
        <v>1245</v>
      </c>
      <c r="G1919" t="s">
        <v>5498</v>
      </c>
      <c r="H1919" s="107">
        <v>7</v>
      </c>
      <c r="I1919" s="231">
        <v>45813.780844907407</v>
      </c>
      <c r="J1919" s="107">
        <v>7</v>
      </c>
      <c r="K1919" s="120">
        <v>110000</v>
      </c>
      <c r="L1919" s="107">
        <f>J1919+1</f>
        <v>8</v>
      </c>
      <c r="M1919" s="36">
        <f>K1919*(L1919/100)</f>
        <v>8800</v>
      </c>
    </row>
    <row r="1920" spans="1:13" x14ac:dyDescent="0.35">
      <c r="A1920" s="107">
        <v>1</v>
      </c>
      <c r="B1920" s="237" t="s">
        <v>1196</v>
      </c>
      <c r="C1920" s="141" t="s">
        <v>230</v>
      </c>
      <c r="D1920" s="141" t="s">
        <v>188</v>
      </c>
      <c r="E1920" s="139" t="s">
        <v>16</v>
      </c>
      <c r="G1920" s="379" t="s">
        <v>1197</v>
      </c>
      <c r="H1920" s="237">
        <v>2</v>
      </c>
      <c r="I1920" s="229">
        <v>45191.447175925903</v>
      </c>
      <c r="J1920" s="107">
        <v>6</v>
      </c>
      <c r="K1920" s="238">
        <v>105000</v>
      </c>
      <c r="L1920" s="107">
        <f>J1920+1</f>
        <v>7</v>
      </c>
      <c r="M1920" s="36">
        <f>K1920*(L1920/100)</f>
        <v>7350.0000000000009</v>
      </c>
    </row>
    <row r="1921" spans="1:13" x14ac:dyDescent="0.35">
      <c r="A1921" s="107">
        <v>1</v>
      </c>
      <c r="B1921" s="107">
        <v>880000833</v>
      </c>
      <c r="C1921" s="98" t="s">
        <v>230</v>
      </c>
      <c r="D1921" s="98" t="s">
        <v>15</v>
      </c>
      <c r="E1921" t="s">
        <v>1244</v>
      </c>
      <c r="F1921" t="s">
        <v>1248</v>
      </c>
      <c r="G1921" t="s">
        <v>2127</v>
      </c>
      <c r="H1921" s="107">
        <v>2</v>
      </c>
      <c r="I1921" s="229">
        <v>45390.78634259259</v>
      </c>
      <c r="J1921" s="107">
        <v>12</v>
      </c>
      <c r="K1921" s="159">
        <v>105000</v>
      </c>
      <c r="L1921" s="107">
        <f>J1921+1</f>
        <v>13</v>
      </c>
      <c r="M1921" s="36">
        <f>K1921*(L1921/100)</f>
        <v>13650</v>
      </c>
    </row>
    <row r="1922" spans="1:13" x14ac:dyDescent="0.35">
      <c r="A1922" s="107">
        <v>1</v>
      </c>
      <c r="B1922" s="107" t="s">
        <v>5211</v>
      </c>
      <c r="C1922" s="98" t="s">
        <v>230</v>
      </c>
      <c r="D1922" s="98" t="s">
        <v>15</v>
      </c>
      <c r="E1922" t="s">
        <v>1244</v>
      </c>
      <c r="F1922" t="s">
        <v>1248</v>
      </c>
      <c r="G1922" t="s">
        <v>2127</v>
      </c>
      <c r="H1922" s="107">
        <v>4</v>
      </c>
      <c r="I1922" s="229">
        <v>45790.7734837963</v>
      </c>
      <c r="J1922" s="107">
        <v>12</v>
      </c>
      <c r="K1922" s="159">
        <v>110000</v>
      </c>
      <c r="L1922" s="107">
        <f>J1922+1</f>
        <v>13</v>
      </c>
      <c r="M1922" s="36">
        <f>K1922*(L1922/100)</f>
        <v>14300</v>
      </c>
    </row>
    <row r="1923" spans="1:13" x14ac:dyDescent="0.35">
      <c r="A1923" s="107">
        <v>1</v>
      </c>
      <c r="B1923" s="237" t="s">
        <v>1239</v>
      </c>
      <c r="C1923" s="141" t="s">
        <v>230</v>
      </c>
      <c r="D1923" s="141" t="s">
        <v>188</v>
      </c>
      <c r="E1923" s="139" t="s">
        <v>16</v>
      </c>
      <c r="G1923" s="139" t="s">
        <v>1240</v>
      </c>
      <c r="H1923" s="237">
        <v>1</v>
      </c>
      <c r="I1923" s="229">
        <v>45196.592094907399</v>
      </c>
      <c r="J1923" s="107">
        <v>12</v>
      </c>
      <c r="K1923" s="238">
        <v>105000</v>
      </c>
      <c r="L1923" s="107">
        <f>J1923+1</f>
        <v>13</v>
      </c>
      <c r="M1923" s="36">
        <f>K1923*(L1923/100)</f>
        <v>13650</v>
      </c>
    </row>
    <row r="1924" spans="1:13" x14ac:dyDescent="0.35">
      <c r="A1924" s="107">
        <v>1</v>
      </c>
      <c r="B1924" s="243" t="s">
        <v>3108</v>
      </c>
      <c r="C1924" s="244" t="s">
        <v>230</v>
      </c>
      <c r="D1924" s="244" t="s">
        <v>15</v>
      </c>
      <c r="E1924" s="154" t="s">
        <v>1244</v>
      </c>
      <c r="F1924" s="154" t="s">
        <v>1248</v>
      </c>
      <c r="G1924" s="154" t="s">
        <v>3109</v>
      </c>
      <c r="H1924" s="243">
        <v>3</v>
      </c>
      <c r="I1924" s="229">
        <v>45555.667337962965</v>
      </c>
      <c r="J1924" s="107">
        <v>12</v>
      </c>
      <c r="K1924" s="159">
        <v>115500</v>
      </c>
      <c r="L1924" s="107">
        <f>J1924+1</f>
        <v>13</v>
      </c>
      <c r="M1924" s="36">
        <f>K1924*(L1924/100)</f>
        <v>15015</v>
      </c>
    </row>
    <row r="1925" spans="1:13" x14ac:dyDescent="0.35">
      <c r="A1925" s="107">
        <v>1</v>
      </c>
      <c r="B1925" s="107" t="s">
        <v>5323</v>
      </c>
      <c r="C1925" t="s">
        <v>230</v>
      </c>
      <c r="D1925" t="s">
        <v>15</v>
      </c>
      <c r="E1925" t="s">
        <v>1244</v>
      </c>
      <c r="F1925" t="s">
        <v>1248</v>
      </c>
      <c r="G1925" t="s">
        <v>5324</v>
      </c>
      <c r="H1925" s="107">
        <v>1</v>
      </c>
      <c r="I1925" s="231">
        <v>45831.709652777776</v>
      </c>
      <c r="J1925" s="107">
        <v>3</v>
      </c>
      <c r="K1925" s="120">
        <v>65000</v>
      </c>
      <c r="L1925" s="107">
        <f>J1925+1</f>
        <v>4</v>
      </c>
      <c r="M1925" s="36">
        <f>K1925*(L1925/100)</f>
        <v>2600</v>
      </c>
    </row>
    <row r="1926" spans="1:13" x14ac:dyDescent="0.35">
      <c r="A1926" s="107">
        <v>1</v>
      </c>
      <c r="B1926" s="243" t="s">
        <v>3550</v>
      </c>
      <c r="C1926" s="244" t="s">
        <v>230</v>
      </c>
      <c r="D1926" s="244" t="s">
        <v>15</v>
      </c>
      <c r="E1926" s="154" t="s">
        <v>1244</v>
      </c>
      <c r="F1926" s="154" t="s">
        <v>1248</v>
      </c>
      <c r="G1926" s="154" t="s">
        <v>3551</v>
      </c>
      <c r="H1926" s="243">
        <v>1</v>
      </c>
      <c r="I1926" s="229">
        <v>45604.649814814817</v>
      </c>
      <c r="J1926" s="107">
        <v>8</v>
      </c>
      <c r="K1926" s="159">
        <v>105000</v>
      </c>
      <c r="L1926" s="107">
        <f>J1926+1</f>
        <v>9</v>
      </c>
      <c r="M1926" s="36">
        <f>K1926*(L1926/100)</f>
        <v>9450</v>
      </c>
    </row>
    <row r="1927" spans="1:13" x14ac:dyDescent="0.35">
      <c r="A1927" s="107">
        <v>1</v>
      </c>
      <c r="B1927" s="234">
        <v>880000478</v>
      </c>
      <c r="C1927" s="235" t="s">
        <v>230</v>
      </c>
      <c r="D1927" s="235" t="s">
        <v>52</v>
      </c>
      <c r="E1927" s="133" t="s">
        <v>53</v>
      </c>
      <c r="G1927" s="133" t="s">
        <v>1141</v>
      </c>
      <c r="H1927" s="234">
        <v>2</v>
      </c>
      <c r="I1927" s="229">
        <v>45156.672210648103</v>
      </c>
      <c r="J1927" s="107">
        <v>8</v>
      </c>
      <c r="K1927" s="236">
        <v>105000</v>
      </c>
      <c r="L1927" s="107">
        <f>J1927+1</f>
        <v>9</v>
      </c>
      <c r="M1927" s="36">
        <f>K1927*(L1927/100)</f>
        <v>9450</v>
      </c>
    </row>
    <row r="1928" spans="1:13" x14ac:dyDescent="0.35">
      <c r="A1928" s="107">
        <v>1</v>
      </c>
      <c r="B1928" s="243" t="s">
        <v>3312</v>
      </c>
      <c r="C1928" s="244" t="s">
        <v>230</v>
      </c>
      <c r="D1928" s="244" t="s">
        <v>411</v>
      </c>
      <c r="E1928" s="154" t="s">
        <v>1244</v>
      </c>
      <c r="F1928" s="154" t="s">
        <v>1248</v>
      </c>
      <c r="G1928" s="133" t="s">
        <v>3313</v>
      </c>
      <c r="H1928" s="243">
        <v>4</v>
      </c>
      <c r="I1928" s="229">
        <v>45589</v>
      </c>
      <c r="J1928" s="107">
        <v>10</v>
      </c>
      <c r="K1928" s="159">
        <v>126000</v>
      </c>
      <c r="L1928" s="107">
        <f>J1928+1</f>
        <v>11</v>
      </c>
      <c r="M1928" s="36">
        <f>K1928*(L1928/100)</f>
        <v>13860</v>
      </c>
    </row>
    <row r="1929" spans="1:13" x14ac:dyDescent="0.35">
      <c r="A1929" s="107">
        <v>1</v>
      </c>
      <c r="B1929" s="107" t="s">
        <v>5468</v>
      </c>
      <c r="C1929" t="s">
        <v>230</v>
      </c>
      <c r="D1929" t="s">
        <v>15</v>
      </c>
      <c r="E1929" t="s">
        <v>1244</v>
      </c>
      <c r="F1929" t="s">
        <v>1248</v>
      </c>
      <c r="G1929" t="s">
        <v>5469</v>
      </c>
      <c r="H1929" s="107">
        <v>5</v>
      </c>
      <c r="I1929" s="231">
        <v>45824.746724537035</v>
      </c>
      <c r="J1929" s="107">
        <v>10</v>
      </c>
      <c r="K1929" s="120">
        <v>120000</v>
      </c>
      <c r="L1929" s="107">
        <f>J1929+1</f>
        <v>11</v>
      </c>
      <c r="M1929" s="36">
        <f>K1929*(L1929/100)</f>
        <v>13200</v>
      </c>
    </row>
    <row r="1930" spans="1:13" x14ac:dyDescent="0.35">
      <c r="A1930" s="107">
        <v>1</v>
      </c>
      <c r="B1930" s="107">
        <v>880000228</v>
      </c>
      <c r="C1930" s="98" t="s">
        <v>230</v>
      </c>
      <c r="D1930" s="98" t="s">
        <v>188</v>
      </c>
      <c r="E1930" t="s">
        <v>16</v>
      </c>
      <c r="G1930" t="s">
        <v>845</v>
      </c>
      <c r="H1930" s="107">
        <v>1</v>
      </c>
      <c r="I1930" s="229">
        <v>45028.633935185186</v>
      </c>
      <c r="J1930" s="107">
        <v>8</v>
      </c>
      <c r="K1930" s="159">
        <v>105000</v>
      </c>
      <c r="L1930" s="107">
        <f>J1930+1</f>
        <v>9</v>
      </c>
      <c r="M1930" s="36">
        <f>K1930*(L1930/100)</f>
        <v>9450</v>
      </c>
    </row>
    <row r="1931" spans="1:13" x14ac:dyDescent="0.35">
      <c r="A1931" s="107">
        <v>1</v>
      </c>
      <c r="B1931" s="237" t="s">
        <v>1655</v>
      </c>
      <c r="C1931" s="141" t="s">
        <v>230</v>
      </c>
      <c r="D1931" s="141" t="s">
        <v>15</v>
      </c>
      <c r="E1931" s="139" t="s">
        <v>1244</v>
      </c>
      <c r="F1931" s="139" t="s">
        <v>1248</v>
      </c>
      <c r="G1931" s="139" t="s">
        <v>1656</v>
      </c>
      <c r="H1931" s="237">
        <v>3</v>
      </c>
      <c r="I1931" s="229">
        <v>45309.538333333301</v>
      </c>
      <c r="J1931" s="107">
        <v>10</v>
      </c>
      <c r="K1931" s="238">
        <v>126000</v>
      </c>
      <c r="L1931" s="107">
        <f>J1931+1</f>
        <v>11</v>
      </c>
      <c r="M1931" s="36">
        <f>K1931*(L1931/100)</f>
        <v>13860</v>
      </c>
    </row>
    <row r="1932" spans="1:13" x14ac:dyDescent="0.35">
      <c r="A1932" s="107">
        <v>1</v>
      </c>
      <c r="B1932" s="107" t="s">
        <v>2561</v>
      </c>
      <c r="C1932" s="98" t="s">
        <v>230</v>
      </c>
      <c r="D1932" s="98" t="s">
        <v>188</v>
      </c>
      <c r="E1932" t="s">
        <v>1244</v>
      </c>
      <c r="F1932" t="s">
        <v>1245</v>
      </c>
      <c r="G1932" t="s">
        <v>2562</v>
      </c>
      <c r="H1932" s="107">
        <v>4</v>
      </c>
      <c r="I1932" s="229">
        <v>45471</v>
      </c>
      <c r="J1932" s="107">
        <v>8</v>
      </c>
      <c r="K1932" s="159">
        <v>105000</v>
      </c>
      <c r="L1932" s="107">
        <f>J1932+1</f>
        <v>9</v>
      </c>
      <c r="M1932" s="36">
        <f>K1932*(L1932/100)</f>
        <v>9450</v>
      </c>
    </row>
    <row r="1933" spans="1:13" x14ac:dyDescent="0.35">
      <c r="A1933" s="107">
        <v>1</v>
      </c>
      <c r="B1933" s="107">
        <v>880000295</v>
      </c>
      <c r="C1933" s="98" t="s">
        <v>230</v>
      </c>
      <c r="D1933" s="98" t="s">
        <v>188</v>
      </c>
      <c r="E1933" t="s">
        <v>16</v>
      </c>
      <c r="G1933" t="s">
        <v>901</v>
      </c>
      <c r="H1933" s="107">
        <v>1</v>
      </c>
      <c r="I1933" s="229">
        <v>45058.626250000001</v>
      </c>
      <c r="J1933" s="107">
        <v>10</v>
      </c>
      <c r="K1933" s="162">
        <v>105000</v>
      </c>
      <c r="L1933" s="107">
        <f>J1933+1</f>
        <v>11</v>
      </c>
      <c r="M1933" s="36">
        <f>K1933*(L1933/100)</f>
        <v>11550</v>
      </c>
    </row>
    <row r="1934" spans="1:13" x14ac:dyDescent="0.35">
      <c r="A1934" s="107">
        <v>1</v>
      </c>
      <c r="B1934" s="237">
        <v>880000526</v>
      </c>
      <c r="C1934" s="141" t="s">
        <v>230</v>
      </c>
      <c r="D1934" s="141" t="s">
        <v>52</v>
      </c>
      <c r="E1934" s="139" t="s">
        <v>1250</v>
      </c>
      <c r="F1934" s="139" t="s">
        <v>1245</v>
      </c>
      <c r="G1934" s="139" t="s">
        <v>1308</v>
      </c>
      <c r="H1934" s="237">
        <v>2</v>
      </c>
      <c r="I1934" s="229">
        <v>45213</v>
      </c>
      <c r="J1934" s="107">
        <v>8</v>
      </c>
      <c r="K1934" s="238">
        <v>105000</v>
      </c>
      <c r="L1934" s="107">
        <f>J1934+1</f>
        <v>9</v>
      </c>
      <c r="M1934" s="36">
        <f>K1934*(L1934/100)</f>
        <v>9450</v>
      </c>
    </row>
    <row r="1935" spans="1:13" x14ac:dyDescent="0.35">
      <c r="A1935" s="107">
        <v>1</v>
      </c>
      <c r="B1935" s="107" t="s">
        <v>1922</v>
      </c>
      <c r="C1935" s="98" t="s">
        <v>230</v>
      </c>
      <c r="D1935" s="98" t="s">
        <v>188</v>
      </c>
      <c r="E1935" t="s">
        <v>1244</v>
      </c>
      <c r="F1935" t="s">
        <v>1245</v>
      </c>
      <c r="G1935" t="s">
        <v>1923</v>
      </c>
      <c r="H1935" s="107">
        <v>3</v>
      </c>
      <c r="I1935" s="229">
        <v>45357.728067129632</v>
      </c>
      <c r="J1935" s="107">
        <v>8</v>
      </c>
      <c r="K1935" s="159">
        <v>105000</v>
      </c>
      <c r="L1935" s="107">
        <f>J1935+1</f>
        <v>9</v>
      </c>
      <c r="M1935" s="36">
        <f>K1935*(L1935/100)</f>
        <v>9450</v>
      </c>
    </row>
    <row r="1936" spans="1:13" x14ac:dyDescent="0.35">
      <c r="A1936" s="107">
        <v>1</v>
      </c>
      <c r="B1936" s="243" t="s">
        <v>3250</v>
      </c>
      <c r="C1936" s="244" t="s">
        <v>230</v>
      </c>
      <c r="D1936" s="244" t="s">
        <v>15</v>
      </c>
      <c r="E1936" s="154" t="s">
        <v>1244</v>
      </c>
      <c r="F1936" s="154" t="s">
        <v>1245</v>
      </c>
      <c r="G1936" s="154" t="s">
        <v>1923</v>
      </c>
      <c r="H1936" s="243">
        <v>5</v>
      </c>
      <c r="I1936" s="229">
        <v>45583</v>
      </c>
      <c r="J1936" s="107">
        <v>8</v>
      </c>
      <c r="K1936" s="159">
        <v>105000</v>
      </c>
      <c r="L1936" s="107">
        <f>J1936+1</f>
        <v>9</v>
      </c>
      <c r="M1936" s="36">
        <f>K1936*(L1936/100)</f>
        <v>9450</v>
      </c>
    </row>
    <row r="1937" spans="1:13" x14ac:dyDescent="0.35">
      <c r="A1937" s="107">
        <v>1</v>
      </c>
      <c r="B1937" s="107" t="s">
        <v>4425</v>
      </c>
      <c r="C1937" s="98" t="s">
        <v>230</v>
      </c>
      <c r="D1937" s="98" t="s">
        <v>188</v>
      </c>
      <c r="E1937" t="s">
        <v>1244</v>
      </c>
      <c r="F1937" t="s">
        <v>1245</v>
      </c>
      <c r="G1937" t="s">
        <v>1923</v>
      </c>
      <c r="H1937" s="107">
        <v>6</v>
      </c>
      <c r="I1937" s="229">
        <v>45729.752534722225</v>
      </c>
      <c r="J1937" s="107">
        <v>8</v>
      </c>
      <c r="K1937" s="247">
        <v>100000</v>
      </c>
      <c r="L1937" s="107">
        <f>J1937+1</f>
        <v>9</v>
      </c>
      <c r="M1937" s="36">
        <f>K1937*(L1937/100)</f>
        <v>9000</v>
      </c>
    </row>
    <row r="1938" spans="1:13" x14ac:dyDescent="0.35">
      <c r="A1938" s="107">
        <v>1</v>
      </c>
      <c r="B1938" s="107" t="s">
        <v>5775</v>
      </c>
      <c r="C1938" t="s">
        <v>230</v>
      </c>
      <c r="D1938" t="s">
        <v>188</v>
      </c>
      <c r="E1938" t="s">
        <v>1244</v>
      </c>
      <c r="F1938" t="s">
        <v>1245</v>
      </c>
      <c r="G1938" t="s">
        <v>1923</v>
      </c>
      <c r="H1938" s="107">
        <v>7</v>
      </c>
      <c r="I1938" s="231">
        <v>45856.762060185189</v>
      </c>
      <c r="J1938" s="107">
        <v>8</v>
      </c>
      <c r="K1938" s="120">
        <v>100000</v>
      </c>
      <c r="L1938" s="107">
        <f>J1938+1</f>
        <v>9</v>
      </c>
      <c r="M1938" s="36">
        <f>K1938*(L1938/100)</f>
        <v>9000</v>
      </c>
    </row>
    <row r="1939" spans="1:13" x14ac:dyDescent="0.35">
      <c r="A1939" s="107">
        <v>1</v>
      </c>
      <c r="B1939" s="237" t="s">
        <v>1391</v>
      </c>
      <c r="C1939" s="141" t="s">
        <v>230</v>
      </c>
      <c r="D1939" s="141" t="s">
        <v>15</v>
      </c>
      <c r="E1939" s="139" t="s">
        <v>1244</v>
      </c>
      <c r="F1939" s="144" t="s">
        <v>1245</v>
      </c>
      <c r="G1939" s="379" t="s">
        <v>1392</v>
      </c>
      <c r="H1939" s="237">
        <v>1</v>
      </c>
      <c r="I1939" s="229">
        <v>45239.641770833303</v>
      </c>
      <c r="J1939" s="107">
        <v>8</v>
      </c>
      <c r="K1939" s="238">
        <v>105000</v>
      </c>
      <c r="L1939" s="107">
        <f>J1939+1</f>
        <v>9</v>
      </c>
      <c r="M1939" s="36">
        <f>K1939*(L1939/100)</f>
        <v>9450</v>
      </c>
    </row>
    <row r="1940" spans="1:13" x14ac:dyDescent="0.35">
      <c r="A1940" s="107">
        <v>1</v>
      </c>
      <c r="B1940" s="107" t="s">
        <v>2207</v>
      </c>
      <c r="C1940" s="98" t="s">
        <v>230</v>
      </c>
      <c r="D1940" s="98" t="s">
        <v>188</v>
      </c>
      <c r="E1940" t="s">
        <v>1244</v>
      </c>
      <c r="F1940" t="s">
        <v>1245</v>
      </c>
      <c r="G1940" t="s">
        <v>2208</v>
      </c>
      <c r="H1940" s="107">
        <v>2</v>
      </c>
      <c r="I1940" s="229">
        <v>45420.748981481483</v>
      </c>
      <c r="J1940" s="107">
        <v>6</v>
      </c>
      <c r="K1940" s="159">
        <v>105000</v>
      </c>
      <c r="L1940" s="107">
        <f>J1940+1</f>
        <v>7</v>
      </c>
      <c r="M1940" s="36">
        <f>K1940*(L1940/100)</f>
        <v>7350.0000000000009</v>
      </c>
    </row>
    <row r="1941" spans="1:13" x14ac:dyDescent="0.35">
      <c r="A1941" s="107">
        <v>1</v>
      </c>
      <c r="B1941" s="243" t="s">
        <v>2812</v>
      </c>
      <c r="C1941" s="244" t="s">
        <v>230</v>
      </c>
      <c r="D1941" s="244" t="s">
        <v>15</v>
      </c>
      <c r="E1941" s="154" t="s">
        <v>1244</v>
      </c>
      <c r="F1941" s="154" t="s">
        <v>1245</v>
      </c>
      <c r="G1941" s="377" t="s">
        <v>2208</v>
      </c>
      <c r="H1941" s="243">
        <v>3</v>
      </c>
      <c r="I1941" s="229">
        <v>45511.583877314813</v>
      </c>
      <c r="J1941" s="107">
        <v>10</v>
      </c>
      <c r="K1941" s="162">
        <v>157500</v>
      </c>
      <c r="L1941" s="107">
        <f>J1941+1</f>
        <v>11</v>
      </c>
      <c r="M1941" s="36">
        <f>K1941*(L1941/100)</f>
        <v>17325</v>
      </c>
    </row>
    <row r="1942" spans="1:13" x14ac:dyDescent="0.35">
      <c r="A1942" s="107">
        <v>1</v>
      </c>
      <c r="B1942" s="107">
        <v>880000280</v>
      </c>
      <c r="C1942" s="98" t="s">
        <v>230</v>
      </c>
      <c r="D1942" s="98" t="s">
        <v>188</v>
      </c>
      <c r="E1942" t="s">
        <v>16</v>
      </c>
      <c r="G1942" t="s">
        <v>872</v>
      </c>
      <c r="H1942" s="107">
        <v>1</v>
      </c>
      <c r="I1942" s="229">
        <v>45050.523622685185</v>
      </c>
      <c r="J1942" s="107">
        <v>6</v>
      </c>
      <c r="K1942" s="162">
        <v>63000</v>
      </c>
      <c r="L1942" s="107">
        <f>J1942+1</f>
        <v>7</v>
      </c>
      <c r="M1942" s="36">
        <f>K1942*(L1942/100)</f>
        <v>4410</v>
      </c>
    </row>
    <row r="1943" spans="1:13" x14ac:dyDescent="0.35">
      <c r="A1943" s="107">
        <v>1</v>
      </c>
      <c r="B1943" s="234">
        <v>880000459</v>
      </c>
      <c r="C1943" s="235" t="s">
        <v>230</v>
      </c>
      <c r="D1943" s="235" t="s">
        <v>188</v>
      </c>
      <c r="E1943" s="133" t="s">
        <v>16</v>
      </c>
      <c r="G1943" s="133" t="s">
        <v>872</v>
      </c>
      <c r="H1943" s="234">
        <v>2</v>
      </c>
      <c r="I1943" s="229">
        <v>45148.581898148099</v>
      </c>
      <c r="J1943" s="107">
        <v>8</v>
      </c>
      <c r="K1943" s="236">
        <v>84000</v>
      </c>
      <c r="L1943" s="107">
        <f>J1943+1</f>
        <v>9</v>
      </c>
      <c r="M1943" s="36">
        <f>K1943*(L1943/100)</f>
        <v>7560</v>
      </c>
    </row>
    <row r="1944" spans="1:13" x14ac:dyDescent="0.35">
      <c r="A1944" s="107">
        <v>1</v>
      </c>
      <c r="B1944" s="237" t="s">
        <v>1586</v>
      </c>
      <c r="C1944" s="141" t="s">
        <v>230</v>
      </c>
      <c r="D1944" s="141" t="s">
        <v>15</v>
      </c>
      <c r="E1944" s="139" t="s">
        <v>1244</v>
      </c>
      <c r="F1944" s="139" t="s">
        <v>1248</v>
      </c>
      <c r="G1944" s="139" t="s">
        <v>872</v>
      </c>
      <c r="H1944" s="237">
        <v>3</v>
      </c>
      <c r="I1944" s="229">
        <v>45268.588912036997</v>
      </c>
      <c r="J1944" s="107">
        <v>8</v>
      </c>
      <c r="K1944" s="238">
        <v>84000</v>
      </c>
      <c r="L1944" s="107">
        <f>J1944+1</f>
        <v>9</v>
      </c>
      <c r="M1944" s="36">
        <f>K1944*(L1944/100)</f>
        <v>7560</v>
      </c>
    </row>
    <row r="1945" spans="1:13" x14ac:dyDescent="0.35">
      <c r="A1945" s="107">
        <v>1</v>
      </c>
      <c r="B1945" s="107" t="s">
        <v>2389</v>
      </c>
      <c r="C1945" s="98" t="s">
        <v>230</v>
      </c>
      <c r="D1945" s="98" t="s">
        <v>188</v>
      </c>
      <c r="E1945" t="s">
        <v>1244</v>
      </c>
      <c r="F1945" t="s">
        <v>1248</v>
      </c>
      <c r="G1945" t="s">
        <v>2390</v>
      </c>
      <c r="H1945" s="107">
        <v>4</v>
      </c>
      <c r="I1945" s="229">
        <v>45454.777071759258</v>
      </c>
      <c r="J1945" s="107">
        <v>10</v>
      </c>
      <c r="K1945" s="159">
        <v>84000</v>
      </c>
      <c r="L1945" s="107">
        <f>J1945+1</f>
        <v>11</v>
      </c>
      <c r="M1945" s="36">
        <f>K1945*(L1945/100)</f>
        <v>9240</v>
      </c>
    </row>
    <row r="1946" spans="1:13" x14ac:dyDescent="0.35">
      <c r="A1946" s="107">
        <v>1</v>
      </c>
      <c r="B1946" s="243" t="s">
        <v>4390</v>
      </c>
      <c r="C1946" s="244" t="s">
        <v>230</v>
      </c>
      <c r="D1946" s="244" t="s">
        <v>188</v>
      </c>
      <c r="E1946" t="s">
        <v>1244</v>
      </c>
      <c r="F1946" s="154" t="s">
        <v>1248</v>
      </c>
      <c r="G1946" s="154" t="s">
        <v>2390</v>
      </c>
      <c r="H1946" s="243">
        <v>5</v>
      </c>
      <c r="I1946" s="229">
        <v>45722.701388888891</v>
      </c>
      <c r="J1946" s="107">
        <v>10</v>
      </c>
      <c r="K1946" s="247">
        <v>80000</v>
      </c>
      <c r="L1946" s="107">
        <f>J1946+1</f>
        <v>11</v>
      </c>
      <c r="M1946" s="36">
        <f>K1946*(L1946/100)</f>
        <v>8800</v>
      </c>
    </row>
    <row r="1947" spans="1:13" x14ac:dyDescent="0.35">
      <c r="A1947" s="107">
        <v>1</v>
      </c>
      <c r="B1947" s="107" t="s">
        <v>5780</v>
      </c>
      <c r="C1947" t="s">
        <v>230</v>
      </c>
      <c r="D1947" t="s">
        <v>15</v>
      </c>
      <c r="E1947" t="s">
        <v>1244</v>
      </c>
      <c r="F1947" t="s">
        <v>1245</v>
      </c>
      <c r="G1947" t="s">
        <v>5781</v>
      </c>
      <c r="H1947" s="107">
        <v>1</v>
      </c>
      <c r="I1947" s="231">
        <v>45856.762060185189</v>
      </c>
      <c r="J1947" s="107">
        <v>12</v>
      </c>
      <c r="K1947" s="120">
        <v>200000</v>
      </c>
      <c r="L1947" s="107">
        <f>J1947+1</f>
        <v>13</v>
      </c>
      <c r="M1947" s="36">
        <f>K1947*(L1947/100)</f>
        <v>26000</v>
      </c>
    </row>
    <row r="1948" spans="1:13" x14ac:dyDescent="0.35">
      <c r="A1948" s="107">
        <v>1</v>
      </c>
      <c r="B1948" s="243" t="s">
        <v>4969</v>
      </c>
      <c r="C1948" s="244" t="s">
        <v>230</v>
      </c>
      <c r="D1948" s="244" t="s">
        <v>15</v>
      </c>
      <c r="E1948" s="154" t="s">
        <v>1244</v>
      </c>
      <c r="F1948" s="154" t="s">
        <v>1245</v>
      </c>
      <c r="G1948" s="154" t="s">
        <v>4970</v>
      </c>
      <c r="H1948" s="243">
        <v>1</v>
      </c>
      <c r="I1948" s="229">
        <v>45764.794548611113</v>
      </c>
      <c r="J1948" s="107">
        <v>6</v>
      </c>
      <c r="K1948" s="159">
        <v>50000</v>
      </c>
      <c r="L1948" s="107">
        <f>J1948+1</f>
        <v>7</v>
      </c>
      <c r="M1948" s="36">
        <f>K1948*(L1948/100)</f>
        <v>3500.0000000000005</v>
      </c>
    </row>
    <row r="1949" spans="1:13" x14ac:dyDescent="0.35">
      <c r="A1949" s="107">
        <v>1</v>
      </c>
      <c r="B1949" s="243" t="s">
        <v>4976</v>
      </c>
      <c r="C1949" s="244" t="s">
        <v>230</v>
      </c>
      <c r="D1949" s="244" t="s">
        <v>15</v>
      </c>
      <c r="E1949" s="154" t="s">
        <v>1244</v>
      </c>
      <c r="F1949" s="154" t="s">
        <v>1248</v>
      </c>
      <c r="G1949" s="377" t="s">
        <v>4977</v>
      </c>
      <c r="H1949" s="243">
        <v>1</v>
      </c>
      <c r="I1949" s="229">
        <v>45757.754236111112</v>
      </c>
      <c r="J1949" s="107">
        <v>12</v>
      </c>
      <c r="K1949" s="159">
        <v>150000</v>
      </c>
      <c r="L1949" s="107">
        <f>J1949+1</f>
        <v>13</v>
      </c>
      <c r="M1949" s="36">
        <f>K1949*(L1949/100)</f>
        <v>19500</v>
      </c>
    </row>
    <row r="1950" spans="1:13" x14ac:dyDescent="0.35">
      <c r="A1950" s="107">
        <v>1</v>
      </c>
      <c r="B1950" s="107">
        <v>880000296</v>
      </c>
      <c r="C1950" s="98" t="s">
        <v>230</v>
      </c>
      <c r="D1950" s="98" t="s">
        <v>15</v>
      </c>
      <c r="E1950" t="s">
        <v>16</v>
      </c>
      <c r="G1950" t="s">
        <v>921</v>
      </c>
      <c r="H1950" s="107">
        <v>1</v>
      </c>
      <c r="I1950" s="229">
        <v>45058.597893518519</v>
      </c>
      <c r="J1950" s="107">
        <v>9</v>
      </c>
      <c r="K1950" s="162">
        <v>105000</v>
      </c>
      <c r="L1950" s="107">
        <f>J1950+1</f>
        <v>10</v>
      </c>
      <c r="M1950" s="36">
        <f>K1950*(L1950/100)</f>
        <v>10500</v>
      </c>
    </row>
    <row r="1951" spans="1:13" x14ac:dyDescent="0.35">
      <c r="A1951" s="107">
        <v>1</v>
      </c>
      <c r="B1951" s="107" t="s">
        <v>5382</v>
      </c>
      <c r="C1951" t="s">
        <v>230</v>
      </c>
      <c r="D1951" t="s">
        <v>188</v>
      </c>
      <c r="E1951" t="s">
        <v>1244</v>
      </c>
      <c r="F1951" t="s">
        <v>1245</v>
      </c>
      <c r="G1951" t="s">
        <v>5383</v>
      </c>
      <c r="H1951" s="107">
        <v>2</v>
      </c>
      <c r="I1951" s="231">
        <v>45822.483171296299</v>
      </c>
      <c r="J1951" s="107">
        <v>6</v>
      </c>
      <c r="K1951" s="120">
        <v>100000</v>
      </c>
      <c r="L1951" s="107">
        <f>J1951+1</f>
        <v>7</v>
      </c>
      <c r="M1951" s="36">
        <f>K1951*(L1951/100)</f>
        <v>7000.0000000000009</v>
      </c>
    </row>
    <row r="1952" spans="1:13" x14ac:dyDescent="0.35">
      <c r="A1952" s="107">
        <v>1</v>
      </c>
      <c r="B1952" s="107" t="s">
        <v>2443</v>
      </c>
      <c r="C1952" s="98" t="s">
        <v>230</v>
      </c>
      <c r="D1952" s="98" t="s">
        <v>15</v>
      </c>
      <c r="E1952" t="s">
        <v>1244</v>
      </c>
      <c r="F1952" t="s">
        <v>1245</v>
      </c>
      <c r="G1952" s="378" t="s">
        <v>2444</v>
      </c>
      <c r="H1952" s="107">
        <v>1</v>
      </c>
      <c r="I1952" s="229">
        <v>45458.521840277775</v>
      </c>
      <c r="J1952" s="107">
        <v>6</v>
      </c>
      <c r="K1952" s="159">
        <v>105000</v>
      </c>
      <c r="L1952" s="107">
        <f>J1952+1</f>
        <v>7</v>
      </c>
      <c r="M1952" s="36">
        <f>K1952*(L1952/100)</f>
        <v>7350.0000000000009</v>
      </c>
    </row>
    <row r="1953" spans="1:13" x14ac:dyDescent="0.35">
      <c r="A1953" s="107">
        <v>1</v>
      </c>
      <c r="B1953" s="243" t="s">
        <v>3926</v>
      </c>
      <c r="C1953" s="244" t="s">
        <v>230</v>
      </c>
      <c r="D1953" s="244" t="s">
        <v>15</v>
      </c>
      <c r="E1953" s="154" t="s">
        <v>1244</v>
      </c>
      <c r="F1953" s="154" t="s">
        <v>1245</v>
      </c>
      <c r="G1953" s="154" t="s">
        <v>3927</v>
      </c>
      <c r="H1953" s="243">
        <v>1</v>
      </c>
      <c r="I1953" s="229">
        <v>45635.708043981482</v>
      </c>
      <c r="J1953" s="107">
        <v>6</v>
      </c>
      <c r="K1953" s="159">
        <v>52500</v>
      </c>
      <c r="L1953" s="107">
        <f>J1953+1</f>
        <v>7</v>
      </c>
      <c r="M1953" s="36">
        <f>K1953*(L1953/100)</f>
        <v>3675.0000000000005</v>
      </c>
    </row>
    <row r="1954" spans="1:13" x14ac:dyDescent="0.35">
      <c r="A1954" s="107">
        <v>1</v>
      </c>
      <c r="B1954" s="107" t="s">
        <v>5953</v>
      </c>
      <c r="C1954" t="s">
        <v>230</v>
      </c>
      <c r="D1954" t="s">
        <v>15</v>
      </c>
      <c r="E1954" t="s">
        <v>5832</v>
      </c>
      <c r="F1954" t="s">
        <v>1245</v>
      </c>
      <c r="G1954" t="s">
        <v>5954</v>
      </c>
      <c r="H1954" s="107">
        <v>2</v>
      </c>
      <c r="I1954" s="231">
        <v>45885.492013888892</v>
      </c>
      <c r="J1954" s="107">
        <v>7</v>
      </c>
      <c r="K1954" s="120">
        <v>130000</v>
      </c>
      <c r="L1954" s="107">
        <f>J1954*2+2</f>
        <v>16</v>
      </c>
      <c r="M1954" s="36">
        <f>K1954*(L1954/100)</f>
        <v>20800</v>
      </c>
    </row>
    <row r="1955" spans="1:13" x14ac:dyDescent="0.35">
      <c r="A1955" s="107">
        <v>1</v>
      </c>
      <c r="B1955" s="243" t="s">
        <v>4667</v>
      </c>
      <c r="C1955" s="244" t="s">
        <v>230</v>
      </c>
      <c r="D1955" s="244" t="s">
        <v>15</v>
      </c>
      <c r="E1955" s="154" t="s">
        <v>1244</v>
      </c>
      <c r="F1955" s="154" t="s">
        <v>1245</v>
      </c>
      <c r="G1955" s="154" t="s">
        <v>4668</v>
      </c>
      <c r="H1955" s="243">
        <v>1</v>
      </c>
      <c r="I1955" s="229">
        <v>45740.750983796293</v>
      </c>
      <c r="J1955" s="107">
        <v>7</v>
      </c>
      <c r="K1955" s="247">
        <v>130000</v>
      </c>
      <c r="L1955" s="107">
        <f>J1955+1</f>
        <v>8</v>
      </c>
      <c r="M1955" s="36">
        <f>K1955*(L1955/100)</f>
        <v>10400</v>
      </c>
    </row>
    <row r="1956" spans="1:13" x14ac:dyDescent="0.35">
      <c r="A1956" s="107">
        <v>1</v>
      </c>
      <c r="B1956" s="243" t="s">
        <v>4176</v>
      </c>
      <c r="C1956" s="244" t="s">
        <v>230</v>
      </c>
      <c r="D1956" s="244" t="s">
        <v>15</v>
      </c>
      <c r="E1956" s="154" t="s">
        <v>1244</v>
      </c>
      <c r="F1956" s="154" t="s">
        <v>1245</v>
      </c>
      <c r="G1956" s="154" t="s">
        <v>4177</v>
      </c>
      <c r="H1956" s="243">
        <v>1</v>
      </c>
      <c r="I1956" s="229">
        <v>45695.681817129633</v>
      </c>
      <c r="J1956" s="107">
        <v>6</v>
      </c>
      <c r="K1956" s="159">
        <v>50000</v>
      </c>
      <c r="L1956" s="107">
        <f>J1956+1</f>
        <v>7</v>
      </c>
      <c r="M1956" s="36">
        <f>K1956*(L1956/100)</f>
        <v>3500.0000000000005</v>
      </c>
    </row>
    <row r="1957" spans="1:13" x14ac:dyDescent="0.35">
      <c r="A1957" s="107">
        <v>1</v>
      </c>
      <c r="B1957" s="237">
        <v>880000549</v>
      </c>
      <c r="C1957" s="141" t="s">
        <v>230</v>
      </c>
      <c r="D1957" s="141" t="s">
        <v>15</v>
      </c>
      <c r="E1957" s="139" t="s">
        <v>1244</v>
      </c>
      <c r="F1957" s="139" t="s">
        <v>1245</v>
      </c>
      <c r="G1957" s="139" t="s">
        <v>1284</v>
      </c>
      <c r="H1957" s="237">
        <v>1</v>
      </c>
      <c r="I1957" s="229">
        <v>45226.5686921296</v>
      </c>
      <c r="J1957" s="107">
        <v>10</v>
      </c>
      <c r="K1957" s="238">
        <v>105000</v>
      </c>
      <c r="L1957" s="107">
        <f>J1957+1</f>
        <v>11</v>
      </c>
      <c r="M1957" s="36">
        <f>K1957*(L1957/100)</f>
        <v>11550</v>
      </c>
    </row>
    <row r="1958" spans="1:13" x14ac:dyDescent="0.35">
      <c r="A1958" s="107">
        <v>1</v>
      </c>
      <c r="B1958" s="107" t="s">
        <v>2003</v>
      </c>
      <c r="C1958" s="98" t="s">
        <v>230</v>
      </c>
      <c r="D1958" s="98" t="s">
        <v>15</v>
      </c>
      <c r="E1958" t="s">
        <v>1244</v>
      </c>
      <c r="F1958" t="s">
        <v>1245</v>
      </c>
      <c r="G1958" t="s">
        <v>2004</v>
      </c>
      <c r="H1958" s="107">
        <v>2</v>
      </c>
      <c r="I1958" s="229">
        <v>45370.788865740738</v>
      </c>
      <c r="J1958" s="107">
        <v>10</v>
      </c>
      <c r="K1958" s="159">
        <v>105000</v>
      </c>
      <c r="L1958" s="107">
        <f>J1958+1</f>
        <v>11</v>
      </c>
      <c r="M1958" s="36">
        <f>K1958*(L1958/100)</f>
        <v>11550</v>
      </c>
    </row>
    <row r="1959" spans="1:13" x14ac:dyDescent="0.35">
      <c r="A1959" s="107">
        <v>1</v>
      </c>
      <c r="B1959" s="243" t="s">
        <v>4026</v>
      </c>
      <c r="C1959" s="244" t="s">
        <v>230</v>
      </c>
      <c r="D1959" s="244" t="s">
        <v>15</v>
      </c>
      <c r="E1959" s="154" t="s">
        <v>1244</v>
      </c>
      <c r="F1959" s="154" t="s">
        <v>1245</v>
      </c>
      <c r="G1959" s="154" t="s">
        <v>4027</v>
      </c>
      <c r="H1959" s="243">
        <v>4</v>
      </c>
      <c r="I1959" s="229">
        <v>45678.701898148145</v>
      </c>
      <c r="J1959" s="107">
        <v>10</v>
      </c>
      <c r="K1959" s="159">
        <v>100000</v>
      </c>
      <c r="L1959" s="107">
        <f>J1959+1</f>
        <v>11</v>
      </c>
      <c r="M1959" s="36">
        <f>K1959*(L1959/100)</f>
        <v>11000</v>
      </c>
    </row>
    <row r="1960" spans="1:13" x14ac:dyDescent="0.35">
      <c r="A1960" s="107">
        <v>1</v>
      </c>
      <c r="B1960" s="243" t="s">
        <v>2788</v>
      </c>
      <c r="C1960" s="244" t="s">
        <v>230</v>
      </c>
      <c r="D1960" s="244" t="s">
        <v>15</v>
      </c>
      <c r="E1960" s="154" t="s">
        <v>1244</v>
      </c>
      <c r="F1960" s="154" t="s">
        <v>1245</v>
      </c>
      <c r="G1960" s="154" t="s">
        <v>2789</v>
      </c>
      <c r="H1960" s="243">
        <v>3</v>
      </c>
      <c r="I1960" s="229">
        <v>45509.596504629626</v>
      </c>
      <c r="J1960" s="107">
        <v>10</v>
      </c>
      <c r="K1960" s="162">
        <v>105000</v>
      </c>
      <c r="L1960" s="107">
        <f>J1960+1</f>
        <v>11</v>
      </c>
      <c r="M1960" s="36">
        <f>K1960*(L1960/100)</f>
        <v>11550</v>
      </c>
    </row>
    <row r="1961" spans="1:13" x14ac:dyDescent="0.35">
      <c r="A1961" s="107">
        <v>1</v>
      </c>
      <c r="B1961" s="243" t="s">
        <v>3138</v>
      </c>
      <c r="C1961" s="244" t="s">
        <v>230</v>
      </c>
      <c r="D1961" s="244" t="s">
        <v>15</v>
      </c>
      <c r="E1961" s="154" t="s">
        <v>1244</v>
      </c>
      <c r="F1961" s="154" t="s">
        <v>1245</v>
      </c>
      <c r="G1961" s="154" t="s">
        <v>3139</v>
      </c>
      <c r="H1961" s="243">
        <v>1</v>
      </c>
      <c r="I1961" s="229">
        <v>45561.670127314814</v>
      </c>
      <c r="J1961" s="107">
        <v>8</v>
      </c>
      <c r="K1961" s="159">
        <v>157500</v>
      </c>
      <c r="L1961" s="107">
        <f>J1961+1</f>
        <v>9</v>
      </c>
      <c r="M1961" s="36">
        <f>K1961*(L1961/100)</f>
        <v>14175</v>
      </c>
    </row>
    <row r="1962" spans="1:13" x14ac:dyDescent="0.35">
      <c r="A1962" s="107">
        <v>1</v>
      </c>
      <c r="B1962" s="243" t="s">
        <v>4252</v>
      </c>
      <c r="C1962" s="244" t="s">
        <v>230</v>
      </c>
      <c r="D1962" s="244" t="s">
        <v>15</v>
      </c>
      <c r="E1962" s="154" t="s">
        <v>1244</v>
      </c>
      <c r="F1962" s="154" t="s">
        <v>1245</v>
      </c>
      <c r="G1962" s="154" t="s">
        <v>3139</v>
      </c>
      <c r="H1962" s="243">
        <v>2</v>
      </c>
      <c r="I1962" s="229">
        <v>45693.640844907408</v>
      </c>
      <c r="J1962" s="107">
        <v>8</v>
      </c>
      <c r="K1962" s="159">
        <v>150000</v>
      </c>
      <c r="L1962" s="107">
        <f>J1962+1</f>
        <v>9</v>
      </c>
      <c r="M1962" s="36">
        <f>K1962*(L1962/100)</f>
        <v>13500</v>
      </c>
    </row>
    <row r="1963" spans="1:13" x14ac:dyDescent="0.35">
      <c r="A1963" s="107">
        <v>1</v>
      </c>
      <c r="B1963" s="243" t="s">
        <v>3180</v>
      </c>
      <c r="C1963" s="244" t="s">
        <v>230</v>
      </c>
      <c r="D1963" s="244" t="s">
        <v>106</v>
      </c>
      <c r="E1963" s="154" t="s">
        <v>1244</v>
      </c>
      <c r="F1963" s="154" t="s">
        <v>1248</v>
      </c>
      <c r="G1963" s="154" t="s">
        <v>3181</v>
      </c>
      <c r="H1963" s="243">
        <v>2</v>
      </c>
      <c r="I1963" s="229">
        <v>45572</v>
      </c>
      <c r="J1963" s="107">
        <v>6</v>
      </c>
      <c r="K1963" s="159">
        <v>52500</v>
      </c>
      <c r="L1963" s="107">
        <f>J1963+1</f>
        <v>7</v>
      </c>
      <c r="M1963" s="36">
        <f>K1963*(L1963/100)</f>
        <v>3675.0000000000005</v>
      </c>
    </row>
    <row r="1964" spans="1:13" x14ac:dyDescent="0.35">
      <c r="A1964" s="107">
        <v>1</v>
      </c>
      <c r="B1964" s="107">
        <v>880000401</v>
      </c>
      <c r="C1964" s="98" t="s">
        <v>230</v>
      </c>
      <c r="D1964" s="98" t="s">
        <v>15</v>
      </c>
      <c r="E1964" t="s">
        <v>16</v>
      </c>
      <c r="G1964" s="154" t="s">
        <v>5012</v>
      </c>
      <c r="H1964" s="107">
        <v>1</v>
      </c>
      <c r="I1964" s="229">
        <v>45126.631527777776</v>
      </c>
      <c r="J1964" s="107">
        <v>6</v>
      </c>
      <c r="K1964" s="159">
        <v>52500</v>
      </c>
      <c r="L1964" s="107">
        <f>J1964+1</f>
        <v>7</v>
      </c>
      <c r="M1964" s="36">
        <f>K1964*(L1964/100)</f>
        <v>3675.0000000000005</v>
      </c>
    </row>
    <row r="1965" spans="1:13" x14ac:dyDescent="0.35">
      <c r="A1965" s="107">
        <v>1</v>
      </c>
      <c r="B1965" s="243" t="s">
        <v>2958</v>
      </c>
      <c r="C1965" s="244" t="s">
        <v>230</v>
      </c>
      <c r="D1965" s="244" t="s">
        <v>15</v>
      </c>
      <c r="E1965" s="154" t="s">
        <v>1244</v>
      </c>
      <c r="F1965" s="154" t="s">
        <v>1245</v>
      </c>
      <c r="G1965" s="154" t="s">
        <v>5012</v>
      </c>
      <c r="H1965" s="243">
        <v>3</v>
      </c>
      <c r="I1965" s="229">
        <v>45526</v>
      </c>
      <c r="J1965" s="107">
        <v>13</v>
      </c>
      <c r="K1965" s="162">
        <v>105000</v>
      </c>
      <c r="L1965" s="107">
        <f>J1965+1</f>
        <v>14</v>
      </c>
      <c r="M1965" s="36">
        <f>K1965*(L1965/100)</f>
        <v>14700.000000000002</v>
      </c>
    </row>
    <row r="1966" spans="1:13" x14ac:dyDescent="0.35">
      <c r="A1966" s="107">
        <v>1</v>
      </c>
      <c r="B1966" s="243" t="s">
        <v>5011</v>
      </c>
      <c r="C1966" s="244" t="s">
        <v>230</v>
      </c>
      <c r="D1966" s="244" t="s">
        <v>188</v>
      </c>
      <c r="E1966" s="154" t="s">
        <v>1244</v>
      </c>
      <c r="F1966" s="154" t="s">
        <v>1245</v>
      </c>
      <c r="G1966" s="154" t="s">
        <v>5012</v>
      </c>
      <c r="H1966" s="243">
        <v>4</v>
      </c>
      <c r="I1966" s="229">
        <v>45754.667824074073</v>
      </c>
      <c r="J1966" s="107">
        <v>13</v>
      </c>
      <c r="K1966" s="159">
        <v>100000</v>
      </c>
      <c r="L1966" s="107">
        <f>J1966+1</f>
        <v>14</v>
      </c>
      <c r="M1966" s="36">
        <f>K1966*(L1966/100)</f>
        <v>14000.000000000002</v>
      </c>
    </row>
    <row r="1967" spans="1:13" x14ac:dyDescent="0.35">
      <c r="A1967" s="107">
        <v>1</v>
      </c>
      <c r="B1967" s="107" t="s">
        <v>1761</v>
      </c>
      <c r="C1967" s="98" t="s">
        <v>230</v>
      </c>
      <c r="D1967" s="98" t="s">
        <v>15</v>
      </c>
      <c r="E1967" t="s">
        <v>1244</v>
      </c>
      <c r="F1967" t="s">
        <v>1245</v>
      </c>
      <c r="G1967" s="154" t="s">
        <v>5012</v>
      </c>
      <c r="H1967" s="107">
        <v>2</v>
      </c>
      <c r="I1967" s="229">
        <v>45342.418749999997</v>
      </c>
      <c r="J1967" s="107">
        <v>6</v>
      </c>
      <c r="K1967" s="159">
        <v>52500</v>
      </c>
      <c r="L1967" s="107">
        <f>J1967+1</f>
        <v>7</v>
      </c>
      <c r="M1967" s="36">
        <f>K1967*(L1967/100)</f>
        <v>3675.0000000000005</v>
      </c>
    </row>
    <row r="1968" spans="1:13" x14ac:dyDescent="0.35">
      <c r="A1968" s="107">
        <v>1</v>
      </c>
      <c r="B1968" s="243" t="s">
        <v>3743</v>
      </c>
      <c r="C1968" s="244" t="s">
        <v>230</v>
      </c>
      <c r="D1968" s="244" t="s">
        <v>15</v>
      </c>
      <c r="E1968" s="154" t="s">
        <v>1244</v>
      </c>
      <c r="F1968" s="154" t="s">
        <v>1248</v>
      </c>
      <c r="G1968" s="154" t="s">
        <v>3744</v>
      </c>
      <c r="H1968" s="243">
        <v>1</v>
      </c>
      <c r="I1968" s="229">
        <v>45618</v>
      </c>
      <c r="J1968" s="107">
        <v>12</v>
      </c>
      <c r="K1968" s="159">
        <v>157500</v>
      </c>
      <c r="L1968" s="107">
        <f>J1968+1</f>
        <v>13</v>
      </c>
      <c r="M1968" s="36">
        <f>K1968*(L1968/100)</f>
        <v>20475</v>
      </c>
    </row>
    <row r="1969" spans="1:13" x14ac:dyDescent="0.35">
      <c r="A1969" s="107">
        <v>1</v>
      </c>
      <c r="B1969" s="243" t="s">
        <v>3513</v>
      </c>
      <c r="C1969" s="244" t="s">
        <v>230</v>
      </c>
      <c r="D1969" s="244" t="s">
        <v>15</v>
      </c>
      <c r="E1969" s="154" t="s">
        <v>1244</v>
      </c>
      <c r="F1969" s="154" t="s">
        <v>1248</v>
      </c>
      <c r="G1969" s="154" t="s">
        <v>3514</v>
      </c>
      <c r="H1969" s="243">
        <v>1</v>
      </c>
      <c r="I1969" s="229">
        <v>45602.64534722222</v>
      </c>
      <c r="J1969" s="107">
        <v>12</v>
      </c>
      <c r="K1969" s="159">
        <v>210000</v>
      </c>
      <c r="L1969" s="107">
        <f>J1969+1</f>
        <v>13</v>
      </c>
      <c r="M1969" s="36">
        <f>K1969*(L1969/100)</f>
        <v>27300</v>
      </c>
    </row>
    <row r="1970" spans="1:13" x14ac:dyDescent="0.35">
      <c r="A1970" s="107">
        <v>1</v>
      </c>
      <c r="B1970" s="243" t="s">
        <v>3644</v>
      </c>
      <c r="C1970" s="244" t="s">
        <v>230</v>
      </c>
      <c r="D1970" s="244" t="s">
        <v>188</v>
      </c>
      <c r="E1970" s="154" t="s">
        <v>1244</v>
      </c>
      <c r="F1970" s="154" t="s">
        <v>1248</v>
      </c>
      <c r="G1970" s="154" t="s">
        <v>3645</v>
      </c>
      <c r="H1970" s="243">
        <v>1</v>
      </c>
      <c r="I1970" s="229">
        <v>45611.700474537036</v>
      </c>
      <c r="J1970" s="107">
        <v>8</v>
      </c>
      <c r="K1970" s="159">
        <v>84000</v>
      </c>
      <c r="L1970" s="107">
        <f>J1970+1</f>
        <v>9</v>
      </c>
      <c r="M1970" s="36">
        <f>K1970*(L1970/100)</f>
        <v>7560</v>
      </c>
    </row>
    <row r="1971" spans="1:13" x14ac:dyDescent="0.35">
      <c r="A1971" s="107">
        <v>1</v>
      </c>
      <c r="B1971" s="131" t="s">
        <v>6036</v>
      </c>
      <c r="C1971" s="131" t="s">
        <v>230</v>
      </c>
      <c r="D1971" s="131" t="s">
        <v>15</v>
      </c>
      <c r="E1971" s="131" t="s">
        <v>5832</v>
      </c>
      <c r="F1971" s="131" t="s">
        <v>1248</v>
      </c>
      <c r="G1971" s="131" t="s">
        <v>6037</v>
      </c>
      <c r="H1971" s="107">
        <v>2</v>
      </c>
      <c r="I1971" s="231">
        <v>45916.768414351849</v>
      </c>
      <c r="J1971" s="107">
        <v>12</v>
      </c>
      <c r="K1971" s="222">
        <v>100000</v>
      </c>
      <c r="L1971" s="107">
        <f>J1971*2+2</f>
        <v>26</v>
      </c>
      <c r="M1971" s="36">
        <f>K1971*(L1971/100)</f>
        <v>26000</v>
      </c>
    </row>
    <row r="1972" spans="1:13" x14ac:dyDescent="0.35">
      <c r="A1972" s="107">
        <v>1</v>
      </c>
      <c r="B1972" s="107" t="s">
        <v>233</v>
      </c>
      <c r="C1972" s="98" t="s">
        <v>230</v>
      </c>
      <c r="D1972" s="98" t="s">
        <v>188</v>
      </c>
      <c r="E1972" t="s">
        <v>16</v>
      </c>
      <c r="F1972" t="s">
        <v>1248</v>
      </c>
      <c r="G1972" t="s">
        <v>235</v>
      </c>
      <c r="H1972" s="129">
        <v>1</v>
      </c>
      <c r="I1972" s="229">
        <v>44883.415034722224</v>
      </c>
      <c r="J1972" s="107">
        <v>6</v>
      </c>
      <c r="K1972" s="112">
        <v>63000</v>
      </c>
      <c r="L1972" s="107">
        <f>J1972+1</f>
        <v>7</v>
      </c>
      <c r="M1972" s="36">
        <f>K1972*(L1972/100)</f>
        <v>4410</v>
      </c>
    </row>
    <row r="1973" spans="1:13" x14ac:dyDescent="0.35">
      <c r="A1973" s="107">
        <v>1</v>
      </c>
      <c r="B1973" s="107">
        <v>880000148</v>
      </c>
      <c r="C1973" s="98" t="s">
        <v>230</v>
      </c>
      <c r="D1973" s="98" t="s">
        <v>188</v>
      </c>
      <c r="E1973" t="s">
        <v>16</v>
      </c>
      <c r="G1973" t="s">
        <v>235</v>
      </c>
      <c r="H1973" s="129">
        <v>2</v>
      </c>
      <c r="I1973" s="229">
        <v>44979.595543981479</v>
      </c>
      <c r="J1973" s="107">
        <v>8</v>
      </c>
      <c r="K1973" s="159">
        <v>78750</v>
      </c>
      <c r="L1973" s="107">
        <f>J1973+1</f>
        <v>9</v>
      </c>
      <c r="M1973" s="36">
        <f>K1973*(L1973/100)</f>
        <v>7087.5</v>
      </c>
    </row>
    <row r="1974" spans="1:13" x14ac:dyDescent="0.35">
      <c r="A1974" s="107">
        <v>1</v>
      </c>
      <c r="B1974" s="107">
        <v>880000354</v>
      </c>
      <c r="C1974" s="98" t="s">
        <v>230</v>
      </c>
      <c r="D1974" s="98" t="s">
        <v>15</v>
      </c>
      <c r="E1974" t="s">
        <v>16</v>
      </c>
      <c r="G1974" t="s">
        <v>997</v>
      </c>
      <c r="H1974" s="107">
        <v>3</v>
      </c>
      <c r="I1974" s="229">
        <v>45099.573692129627</v>
      </c>
      <c r="J1974" s="107">
        <v>7</v>
      </c>
      <c r="K1974" s="159">
        <v>78750</v>
      </c>
      <c r="L1974" s="107">
        <f>J1974+1</f>
        <v>8</v>
      </c>
      <c r="M1974" s="36">
        <f>K1974*(L1974/100)</f>
        <v>6300</v>
      </c>
    </row>
    <row r="1975" spans="1:13" x14ac:dyDescent="0.35">
      <c r="A1975" s="107">
        <v>1</v>
      </c>
      <c r="B1975" s="107">
        <v>880000201</v>
      </c>
      <c r="C1975" s="98" t="s">
        <v>230</v>
      </c>
      <c r="D1975" s="98" t="s">
        <v>188</v>
      </c>
      <c r="E1975" t="s">
        <v>16</v>
      </c>
      <c r="G1975" t="s">
        <v>700</v>
      </c>
      <c r="H1975" s="132">
        <v>1</v>
      </c>
      <c r="I1975" s="229">
        <v>45014.588969907411</v>
      </c>
      <c r="J1975" s="107">
        <v>8</v>
      </c>
      <c r="K1975" s="159">
        <v>105000</v>
      </c>
      <c r="L1975" s="107">
        <f>J1975+1</f>
        <v>9</v>
      </c>
      <c r="M1975" s="36">
        <f>K1975*(L1975/100)</f>
        <v>9450</v>
      </c>
    </row>
    <row r="1976" spans="1:13" x14ac:dyDescent="0.35">
      <c r="A1976" s="107">
        <v>1</v>
      </c>
      <c r="B1976" s="107">
        <v>880000391</v>
      </c>
      <c r="C1976" s="98" t="s">
        <v>230</v>
      </c>
      <c r="D1976" s="98" t="s">
        <v>188</v>
      </c>
      <c r="E1976" t="s">
        <v>16</v>
      </c>
      <c r="G1976" t="s">
        <v>700</v>
      </c>
      <c r="H1976" s="107">
        <v>2</v>
      </c>
      <c r="I1976" s="229">
        <v>45120.588969907411</v>
      </c>
      <c r="J1976" s="107">
        <v>8</v>
      </c>
      <c r="K1976" s="159">
        <v>105000</v>
      </c>
      <c r="L1976" s="107">
        <f>J1976+1</f>
        <v>9</v>
      </c>
      <c r="M1976" s="36">
        <f>K1976*(L1976/100)</f>
        <v>9450</v>
      </c>
    </row>
    <row r="1977" spans="1:13" x14ac:dyDescent="0.35">
      <c r="A1977" s="107">
        <v>1</v>
      </c>
      <c r="B1977" s="237">
        <v>880000557</v>
      </c>
      <c r="C1977" s="141" t="s">
        <v>230</v>
      </c>
      <c r="D1977" s="141" t="s">
        <v>15</v>
      </c>
      <c r="E1977" s="139" t="s">
        <v>1244</v>
      </c>
      <c r="F1977" s="139" t="s">
        <v>1245</v>
      </c>
      <c r="G1977" s="139" t="s">
        <v>1267</v>
      </c>
      <c r="H1977" s="237">
        <v>3</v>
      </c>
      <c r="I1977" s="229">
        <v>45229</v>
      </c>
      <c r="J1977" s="107">
        <v>7</v>
      </c>
      <c r="K1977" s="240">
        <v>105000</v>
      </c>
      <c r="L1977" s="107">
        <f>J1977+1</f>
        <v>8</v>
      </c>
      <c r="M1977" s="36">
        <f>K1977*(L1977/100)</f>
        <v>8400</v>
      </c>
    </row>
    <row r="1978" spans="1:13" x14ac:dyDescent="0.35">
      <c r="A1978" s="107">
        <v>1</v>
      </c>
      <c r="B1978" s="107" t="s">
        <v>1930</v>
      </c>
      <c r="C1978" s="98" t="s">
        <v>230</v>
      </c>
      <c r="D1978" s="98" t="s">
        <v>188</v>
      </c>
      <c r="E1978" t="s">
        <v>1244</v>
      </c>
      <c r="F1978" t="s">
        <v>1245</v>
      </c>
      <c r="G1978" t="s">
        <v>1931</v>
      </c>
      <c r="H1978" s="107">
        <v>4</v>
      </c>
      <c r="I1978" s="229">
        <v>45358.742592592593</v>
      </c>
      <c r="J1978" s="107">
        <v>7</v>
      </c>
      <c r="K1978" s="159">
        <v>105000</v>
      </c>
      <c r="L1978" s="107">
        <f>J1978+1</f>
        <v>8</v>
      </c>
      <c r="M1978" s="36">
        <f>K1978*(L1978/100)</f>
        <v>8400</v>
      </c>
    </row>
    <row r="1979" spans="1:13" x14ac:dyDescent="0.35">
      <c r="A1979" s="107">
        <v>1</v>
      </c>
      <c r="B1979" s="107">
        <v>880001045</v>
      </c>
      <c r="C1979" s="98" t="s">
        <v>230</v>
      </c>
      <c r="D1979" s="98" t="s">
        <v>15</v>
      </c>
      <c r="E1979" t="s">
        <v>1244</v>
      </c>
      <c r="F1979" t="s">
        <v>1245</v>
      </c>
      <c r="G1979" t="s">
        <v>1931</v>
      </c>
      <c r="H1979" s="107">
        <v>5</v>
      </c>
      <c r="I1979" s="229">
        <v>45496</v>
      </c>
      <c r="J1979" s="107">
        <v>7</v>
      </c>
      <c r="K1979" s="159">
        <v>105000</v>
      </c>
      <c r="L1979" s="107">
        <f>J1979+1</f>
        <v>8</v>
      </c>
      <c r="M1979" s="36">
        <f>K1979*(L1979/100)</f>
        <v>8400</v>
      </c>
    </row>
    <row r="1980" spans="1:13" x14ac:dyDescent="0.35">
      <c r="A1980" s="107">
        <v>1</v>
      </c>
      <c r="B1980" s="243" t="s">
        <v>3516</v>
      </c>
      <c r="C1980" s="244" t="s">
        <v>230</v>
      </c>
      <c r="D1980" s="244" t="s">
        <v>15</v>
      </c>
      <c r="E1980" s="154" t="s">
        <v>1244</v>
      </c>
      <c r="F1980" s="154" t="s">
        <v>1245</v>
      </c>
      <c r="G1980" s="154" t="s">
        <v>1931</v>
      </c>
      <c r="H1980" s="243">
        <v>6</v>
      </c>
      <c r="I1980" s="229">
        <v>45603</v>
      </c>
      <c r="J1980" s="107">
        <v>9</v>
      </c>
      <c r="K1980" s="159">
        <v>126000</v>
      </c>
      <c r="L1980" s="107">
        <f>J1980+1</f>
        <v>10</v>
      </c>
      <c r="M1980" s="36">
        <f>K1980*(L1980/100)</f>
        <v>12600</v>
      </c>
    </row>
    <row r="1981" spans="1:13" x14ac:dyDescent="0.35">
      <c r="A1981" s="107">
        <v>1</v>
      </c>
      <c r="B1981" s="243" t="s">
        <v>5053</v>
      </c>
      <c r="C1981" s="244" t="s">
        <v>230</v>
      </c>
      <c r="D1981" s="244" t="s">
        <v>188</v>
      </c>
      <c r="E1981" s="154" t="s">
        <v>1244</v>
      </c>
      <c r="F1981" s="154" t="s">
        <v>1245</v>
      </c>
      <c r="G1981" s="154" t="s">
        <v>1931</v>
      </c>
      <c r="H1981" s="243">
        <v>7</v>
      </c>
      <c r="I1981" s="229">
        <v>45763.750763888886</v>
      </c>
      <c r="J1981" s="107">
        <v>9</v>
      </c>
      <c r="K1981" s="159">
        <v>120000</v>
      </c>
      <c r="L1981" s="107">
        <f>J1981+1</f>
        <v>10</v>
      </c>
      <c r="M1981" s="36">
        <f>K1981*(L1981/100)</f>
        <v>12000</v>
      </c>
    </row>
    <row r="1982" spans="1:13" x14ac:dyDescent="0.35">
      <c r="A1982" s="107">
        <v>1</v>
      </c>
      <c r="B1982" s="243" t="s">
        <v>3928</v>
      </c>
      <c r="C1982" s="244" t="s">
        <v>2692</v>
      </c>
      <c r="D1982" s="244" t="s">
        <v>15</v>
      </c>
      <c r="E1982" s="154" t="s">
        <v>1244</v>
      </c>
      <c r="F1982" s="154" t="s">
        <v>1245</v>
      </c>
      <c r="G1982" s="154" t="s">
        <v>3929</v>
      </c>
      <c r="H1982" s="243">
        <v>1</v>
      </c>
      <c r="I1982" s="229">
        <v>45635.708078703705</v>
      </c>
      <c r="J1982" s="107">
        <v>12</v>
      </c>
      <c r="K1982" s="159">
        <v>157500</v>
      </c>
      <c r="L1982" s="107">
        <f>J1982+1</f>
        <v>13</v>
      </c>
      <c r="M1982" s="36">
        <f>K1982*(L1982/100)</f>
        <v>20475</v>
      </c>
    </row>
    <row r="1983" spans="1:13" x14ac:dyDescent="0.35">
      <c r="A1983" s="107">
        <v>1</v>
      </c>
      <c r="B1983" s="243" t="s">
        <v>3982</v>
      </c>
      <c r="C1983" s="244" t="s">
        <v>2692</v>
      </c>
      <c r="D1983" s="244" t="s">
        <v>15</v>
      </c>
      <c r="E1983" s="154" t="s">
        <v>1244</v>
      </c>
      <c r="F1983" s="154" t="s">
        <v>1245</v>
      </c>
      <c r="G1983" s="154" t="s">
        <v>3983</v>
      </c>
      <c r="H1983" s="243">
        <v>1</v>
      </c>
      <c r="I1983" s="229">
        <v>45646.5315625</v>
      </c>
      <c r="J1983" s="107">
        <v>7</v>
      </c>
      <c r="K1983" s="159">
        <v>57750</v>
      </c>
      <c r="L1983" s="107">
        <f>J1983+1</f>
        <v>8</v>
      </c>
      <c r="M1983" s="36">
        <f>K1983*(L1983/100)</f>
        <v>4620</v>
      </c>
    </row>
    <row r="1984" spans="1:13" x14ac:dyDescent="0.35">
      <c r="A1984" s="107">
        <v>1</v>
      </c>
      <c r="B1984" s="107" t="s">
        <v>5522</v>
      </c>
      <c r="C1984" t="s">
        <v>2692</v>
      </c>
      <c r="D1984" t="s">
        <v>169</v>
      </c>
      <c r="E1984" t="s">
        <v>1250</v>
      </c>
      <c r="F1984" t="s">
        <v>1245</v>
      </c>
      <c r="G1984" t="s">
        <v>5523</v>
      </c>
      <c r="H1984" s="107">
        <v>2</v>
      </c>
      <c r="I1984" s="231">
        <v>45819.544085648151</v>
      </c>
      <c r="J1984" s="107">
        <v>7</v>
      </c>
      <c r="K1984" s="120">
        <v>60000</v>
      </c>
      <c r="L1984" s="107">
        <f>J1984+1</f>
        <v>8</v>
      </c>
      <c r="M1984" s="36">
        <f>K1984*(L1984/100)</f>
        <v>4800</v>
      </c>
    </row>
    <row r="1985" spans="1:13" x14ac:dyDescent="0.35">
      <c r="A1985" s="107">
        <v>1</v>
      </c>
      <c r="B1985" s="131" t="s">
        <v>6083</v>
      </c>
      <c r="C1985" s="131" t="s">
        <v>2692</v>
      </c>
      <c r="D1985" s="131" t="s">
        <v>15</v>
      </c>
      <c r="E1985" s="131" t="s">
        <v>5832</v>
      </c>
      <c r="F1985" s="131" t="s">
        <v>1245</v>
      </c>
      <c r="G1985" s="131" t="s">
        <v>6084</v>
      </c>
      <c r="H1985" s="107">
        <v>4</v>
      </c>
      <c r="I1985" s="231">
        <v>45918.728449074071</v>
      </c>
      <c r="J1985" s="107">
        <v>8</v>
      </c>
      <c r="K1985" s="222">
        <v>80000</v>
      </c>
      <c r="L1985" s="107">
        <f>J1985*2+2</f>
        <v>18</v>
      </c>
      <c r="M1985" s="36">
        <f>K1985*(L1985/100)</f>
        <v>14400</v>
      </c>
    </row>
    <row r="1986" spans="1:13" x14ac:dyDescent="0.35">
      <c r="A1986" s="107">
        <v>1</v>
      </c>
      <c r="B1986" s="243" t="s">
        <v>4601</v>
      </c>
      <c r="C1986" s="244" t="s">
        <v>2692</v>
      </c>
      <c r="D1986" s="244" t="s">
        <v>15</v>
      </c>
      <c r="E1986" s="154" t="s">
        <v>1244</v>
      </c>
      <c r="F1986" s="154" t="s">
        <v>1245</v>
      </c>
      <c r="G1986" s="154" t="s">
        <v>4602</v>
      </c>
      <c r="H1986" s="243">
        <v>2</v>
      </c>
      <c r="I1986" s="229">
        <v>45729.775891203702</v>
      </c>
      <c r="J1986" s="107">
        <v>6</v>
      </c>
      <c r="K1986" s="247">
        <v>55000</v>
      </c>
      <c r="L1986" s="107">
        <f>J1986+1</f>
        <v>7</v>
      </c>
      <c r="M1986" s="36">
        <f>K1986*(L1986/100)</f>
        <v>3850.0000000000005</v>
      </c>
    </row>
    <row r="1987" spans="1:13" x14ac:dyDescent="0.35">
      <c r="A1987" s="107">
        <v>1</v>
      </c>
      <c r="B1987" s="107" t="s">
        <v>5401</v>
      </c>
      <c r="C1987" t="s">
        <v>2692</v>
      </c>
      <c r="D1987" t="s">
        <v>15</v>
      </c>
      <c r="E1987" t="s">
        <v>1244</v>
      </c>
      <c r="F1987" t="s">
        <v>1245</v>
      </c>
      <c r="G1987" s="378" t="s">
        <v>4602</v>
      </c>
      <c r="H1987" s="107">
        <v>3</v>
      </c>
      <c r="I1987" s="231">
        <v>45826.69871527778</v>
      </c>
      <c r="J1987" s="107">
        <v>7</v>
      </c>
      <c r="K1987" s="120">
        <v>70000</v>
      </c>
      <c r="L1987" s="107">
        <f>J1987+1</f>
        <v>8</v>
      </c>
      <c r="M1987" s="36">
        <f>K1987*(L1987/100)</f>
        <v>5600</v>
      </c>
    </row>
    <row r="1988" spans="1:13" x14ac:dyDescent="0.35">
      <c r="A1988" s="107">
        <v>1</v>
      </c>
      <c r="B1988" s="243" t="s">
        <v>3607</v>
      </c>
      <c r="C1988" s="244" t="s">
        <v>2692</v>
      </c>
      <c r="D1988" s="244" t="s">
        <v>169</v>
      </c>
      <c r="E1988" s="154" t="s">
        <v>1250</v>
      </c>
      <c r="F1988" s="154" t="s">
        <v>1245</v>
      </c>
      <c r="G1988" s="154" t="s">
        <v>3608</v>
      </c>
      <c r="H1988" s="243">
        <v>1</v>
      </c>
      <c r="I1988" s="229">
        <v>45609.734409722223</v>
      </c>
      <c r="J1988" s="107">
        <v>6</v>
      </c>
      <c r="K1988" s="159">
        <v>57750</v>
      </c>
      <c r="L1988" s="107">
        <f>J1988+1</f>
        <v>7</v>
      </c>
      <c r="M1988" s="36">
        <f>K1988*(L1988/100)</f>
        <v>4042.5000000000005</v>
      </c>
    </row>
    <row r="1989" spans="1:13" x14ac:dyDescent="0.35">
      <c r="A1989" s="107">
        <v>1</v>
      </c>
      <c r="B1989" s="107" t="s">
        <v>5385</v>
      </c>
      <c r="C1989" t="s">
        <v>2692</v>
      </c>
      <c r="D1989" t="s">
        <v>188</v>
      </c>
      <c r="E1989" t="s">
        <v>1244</v>
      </c>
      <c r="F1989" t="s">
        <v>1248</v>
      </c>
      <c r="G1989" t="s">
        <v>5386</v>
      </c>
      <c r="H1989" s="107">
        <v>2</v>
      </c>
      <c r="I1989" s="231">
        <v>45812.763483796298</v>
      </c>
      <c r="J1989" s="107">
        <v>10</v>
      </c>
      <c r="K1989" s="120">
        <v>100000</v>
      </c>
      <c r="L1989" s="107">
        <f>J1989+1</f>
        <v>11</v>
      </c>
      <c r="M1989" s="36">
        <f>K1989*(L1989/100)</f>
        <v>11000</v>
      </c>
    </row>
    <row r="1990" spans="1:13" x14ac:dyDescent="0.35">
      <c r="A1990" s="107">
        <v>1</v>
      </c>
      <c r="B1990" s="243" t="s">
        <v>4496</v>
      </c>
      <c r="C1990" s="244" t="s">
        <v>2692</v>
      </c>
      <c r="D1990" s="244" t="s">
        <v>169</v>
      </c>
      <c r="E1990" s="154" t="s">
        <v>1250</v>
      </c>
      <c r="F1990" s="154" t="s">
        <v>1248</v>
      </c>
      <c r="G1990" s="163" t="s">
        <v>4497</v>
      </c>
      <c r="H1990" s="243">
        <v>1</v>
      </c>
      <c r="I1990" s="229">
        <v>45745.577361111114</v>
      </c>
      <c r="J1990" s="107">
        <v>8</v>
      </c>
      <c r="K1990" s="247">
        <v>80000</v>
      </c>
      <c r="L1990" s="107">
        <f>J1990+1</f>
        <v>9</v>
      </c>
      <c r="M1990" s="36">
        <f>K1990*(L1990/100)</f>
        <v>7200</v>
      </c>
    </row>
    <row r="1991" spans="1:13" x14ac:dyDescent="0.35">
      <c r="A1991" s="107">
        <v>1</v>
      </c>
      <c r="B1991" s="107" t="s">
        <v>5782</v>
      </c>
      <c r="C1991" t="s">
        <v>2692</v>
      </c>
      <c r="D1991" t="s">
        <v>15</v>
      </c>
      <c r="E1991" t="s">
        <v>1244</v>
      </c>
      <c r="F1991" t="s">
        <v>1245</v>
      </c>
      <c r="G1991" t="s">
        <v>5783</v>
      </c>
      <c r="H1991" s="107">
        <v>1</v>
      </c>
      <c r="I1991" s="231">
        <v>45850.435833333337</v>
      </c>
      <c r="J1991" s="107">
        <v>15</v>
      </c>
      <c r="K1991" s="120">
        <v>200000</v>
      </c>
      <c r="L1991" s="107">
        <f>J1991+1</f>
        <v>16</v>
      </c>
      <c r="M1991" s="36">
        <f>K1991*(L1991/100)</f>
        <v>32000</v>
      </c>
    </row>
    <row r="1992" spans="1:13" x14ac:dyDescent="0.35">
      <c r="A1992" s="107">
        <v>1</v>
      </c>
      <c r="B1992" s="107">
        <v>880001043</v>
      </c>
      <c r="C1992" s="98" t="s">
        <v>2692</v>
      </c>
      <c r="D1992" s="98" t="s">
        <v>169</v>
      </c>
      <c r="E1992" t="s">
        <v>1250</v>
      </c>
      <c r="F1992" t="s">
        <v>1248</v>
      </c>
      <c r="G1992" t="s">
        <v>2693</v>
      </c>
      <c r="H1992" s="107">
        <v>1</v>
      </c>
      <c r="I1992" s="229">
        <v>45498</v>
      </c>
      <c r="J1992" s="107">
        <v>24</v>
      </c>
      <c r="K1992" s="159">
        <v>420000</v>
      </c>
      <c r="L1992" s="107">
        <f>J1992+1</f>
        <v>25</v>
      </c>
      <c r="M1992" s="36">
        <f>K1992*(L1992/100)</f>
        <v>105000</v>
      </c>
    </row>
    <row r="1993" spans="1:13" x14ac:dyDescent="0.35">
      <c r="A1993" s="107">
        <v>1</v>
      </c>
      <c r="B1993" s="243" t="s">
        <v>5013</v>
      </c>
      <c r="C1993" s="244" t="s">
        <v>2692</v>
      </c>
      <c r="D1993" s="244" t="s">
        <v>15</v>
      </c>
      <c r="E1993" s="154" t="s">
        <v>1244</v>
      </c>
      <c r="F1993" s="154" t="s">
        <v>1248</v>
      </c>
      <c r="G1993" s="154" t="s">
        <v>5014</v>
      </c>
      <c r="H1993" s="243">
        <v>1</v>
      </c>
      <c r="I1993" s="229">
        <v>45750.681585648148</v>
      </c>
      <c r="J1993" s="107">
        <v>6</v>
      </c>
      <c r="K1993" s="159">
        <v>150000</v>
      </c>
      <c r="L1993" s="107">
        <f>J1993+1</f>
        <v>7</v>
      </c>
      <c r="M1993" s="36">
        <f>K1993*(L1993/100)</f>
        <v>10500.000000000002</v>
      </c>
    </row>
    <row r="1994" spans="1:13" x14ac:dyDescent="0.35">
      <c r="A1994" s="107">
        <v>1</v>
      </c>
      <c r="B1994" s="243" t="s">
        <v>4141</v>
      </c>
      <c r="C1994" s="244" t="s">
        <v>2692</v>
      </c>
      <c r="D1994" s="244" t="s">
        <v>15</v>
      </c>
      <c r="E1994" s="154" t="s">
        <v>1244</v>
      </c>
      <c r="F1994" s="154" t="s">
        <v>1245</v>
      </c>
      <c r="G1994" s="154" t="s">
        <v>4142</v>
      </c>
      <c r="H1994" s="243">
        <v>1</v>
      </c>
      <c r="I1994" s="229">
        <v>45682.460497685184</v>
      </c>
      <c r="J1994" s="107">
        <v>4</v>
      </c>
      <c r="K1994" s="159">
        <v>50000</v>
      </c>
      <c r="L1994" s="107">
        <f>J1994+1</f>
        <v>5</v>
      </c>
      <c r="M1994" s="36">
        <f>K1994*(L1994/100)</f>
        <v>2500</v>
      </c>
    </row>
    <row r="1995" spans="1:13" x14ac:dyDescent="0.35">
      <c r="A1995" s="107">
        <v>1</v>
      </c>
      <c r="B1995" s="107" t="s">
        <v>5361</v>
      </c>
      <c r="C1995" t="s">
        <v>2692</v>
      </c>
      <c r="D1995" t="s">
        <v>15</v>
      </c>
      <c r="E1995" t="s">
        <v>1244</v>
      </c>
      <c r="F1995" t="s">
        <v>1245</v>
      </c>
      <c r="G1995" s="154" t="s">
        <v>4142</v>
      </c>
      <c r="H1995" s="107">
        <v>2</v>
      </c>
      <c r="I1995" s="231">
        <v>45813.766574074078</v>
      </c>
      <c r="J1995" s="107">
        <v>3</v>
      </c>
      <c r="K1995" s="120">
        <v>50000</v>
      </c>
      <c r="L1995" s="107">
        <f>J1995+1</f>
        <v>4</v>
      </c>
      <c r="M1995" s="36">
        <f>K1995*(L1995/100)</f>
        <v>2000</v>
      </c>
    </row>
    <row r="1996" spans="1:13" x14ac:dyDescent="0.35">
      <c r="A1996" s="107">
        <v>1</v>
      </c>
      <c r="B1996" s="107" t="s">
        <v>5293</v>
      </c>
      <c r="C1996" t="s">
        <v>2692</v>
      </c>
      <c r="D1996" t="s">
        <v>15</v>
      </c>
      <c r="E1996" t="s">
        <v>1244</v>
      </c>
      <c r="F1996" t="s">
        <v>1245</v>
      </c>
      <c r="G1996" t="s">
        <v>5294</v>
      </c>
      <c r="H1996" s="107">
        <v>1</v>
      </c>
      <c r="I1996" s="231">
        <v>45833.496053240742</v>
      </c>
      <c r="J1996" s="107">
        <v>12</v>
      </c>
      <c r="K1996" s="120">
        <v>150000</v>
      </c>
      <c r="L1996" s="107">
        <f>J1996+1</f>
        <v>13</v>
      </c>
      <c r="M1996" s="36">
        <f>K1996*(L1996/100)</f>
        <v>19500</v>
      </c>
    </row>
    <row r="1997" spans="1:13" x14ac:dyDescent="0.35">
      <c r="A1997" s="107">
        <v>1</v>
      </c>
      <c r="B1997" s="107">
        <v>880000357</v>
      </c>
      <c r="C1997" s="98" t="s">
        <v>40</v>
      </c>
      <c r="D1997" s="98" t="s">
        <v>15</v>
      </c>
      <c r="E1997" t="s">
        <v>16</v>
      </c>
      <c r="F1997" s="154" t="s">
        <v>1245</v>
      </c>
      <c r="G1997" t="s">
        <v>972</v>
      </c>
      <c r="H1997" s="107">
        <v>1</v>
      </c>
      <c r="I1997" s="229">
        <v>45100.48128472222</v>
      </c>
      <c r="J1997" s="107">
        <v>12</v>
      </c>
      <c r="K1997" s="159">
        <v>157500</v>
      </c>
      <c r="L1997" s="107">
        <f>J1997+1</f>
        <v>13</v>
      </c>
      <c r="M1997" s="36">
        <f>K1997*(L1997/100)</f>
        <v>20475</v>
      </c>
    </row>
    <row r="1998" spans="1:13" x14ac:dyDescent="0.35">
      <c r="A1998" s="107">
        <v>1</v>
      </c>
      <c r="B1998" s="107" t="s">
        <v>1773</v>
      </c>
      <c r="C1998" s="98" t="s">
        <v>40</v>
      </c>
      <c r="D1998" s="98" t="s">
        <v>15</v>
      </c>
      <c r="E1998" t="s">
        <v>1244</v>
      </c>
      <c r="F1998" t="s">
        <v>1245</v>
      </c>
      <c r="G1998" t="s">
        <v>972</v>
      </c>
      <c r="H1998" s="107">
        <v>2</v>
      </c>
      <c r="I1998" s="229">
        <v>45351.759027777778</v>
      </c>
      <c r="J1998" s="107">
        <v>12</v>
      </c>
      <c r="K1998" s="159">
        <v>157500</v>
      </c>
      <c r="L1998" s="107">
        <f>J1998+1</f>
        <v>13</v>
      </c>
      <c r="M1998" s="36">
        <f>K1998*(L1998/100)</f>
        <v>20475</v>
      </c>
    </row>
    <row r="1999" spans="1:13" x14ac:dyDescent="0.35">
      <c r="A1999" s="107">
        <v>1</v>
      </c>
      <c r="B1999" s="243" t="s">
        <v>3398</v>
      </c>
      <c r="C1999" s="244" t="s">
        <v>40</v>
      </c>
      <c r="D1999" s="244" t="s">
        <v>15</v>
      </c>
      <c r="E1999" s="154" t="s">
        <v>1244</v>
      </c>
      <c r="F1999" s="154" t="s">
        <v>1245</v>
      </c>
      <c r="G1999" s="154" t="s">
        <v>3399</v>
      </c>
      <c r="H1999" s="243">
        <v>3</v>
      </c>
      <c r="I1999" s="229">
        <v>45594.689097222225</v>
      </c>
      <c r="J1999" s="107">
        <v>12</v>
      </c>
      <c r="K1999" s="159">
        <v>189000</v>
      </c>
      <c r="L1999" s="107">
        <f>J1999+1</f>
        <v>13</v>
      </c>
      <c r="M1999" s="36">
        <f>K1999*(L1999/100)</f>
        <v>24570</v>
      </c>
    </row>
    <row r="2000" spans="1:13" x14ac:dyDescent="0.35">
      <c r="A2000" s="107">
        <v>1</v>
      </c>
      <c r="B2000" s="243" t="s">
        <v>4767</v>
      </c>
      <c r="C2000" s="244" t="s">
        <v>40</v>
      </c>
      <c r="D2000" s="244" t="s">
        <v>15</v>
      </c>
      <c r="E2000" s="154" t="s">
        <v>1244</v>
      </c>
      <c r="F2000" s="154" t="s">
        <v>1245</v>
      </c>
      <c r="G2000" t="s">
        <v>972</v>
      </c>
      <c r="H2000" s="243">
        <v>4</v>
      </c>
      <c r="I2000" s="229">
        <v>45759.539259259262</v>
      </c>
      <c r="J2000" s="107">
        <v>12</v>
      </c>
      <c r="K2000" s="159">
        <v>180000</v>
      </c>
      <c r="L2000" s="107">
        <f>J2000+1</f>
        <v>13</v>
      </c>
      <c r="M2000" s="36">
        <f>K2000*(L2000/100)</f>
        <v>23400</v>
      </c>
    </row>
    <row r="2001" spans="1:13" x14ac:dyDescent="0.35">
      <c r="A2001" s="107">
        <v>1</v>
      </c>
      <c r="B2001" s="107">
        <v>890000226</v>
      </c>
      <c r="C2001" s="98" t="s">
        <v>40</v>
      </c>
      <c r="D2001" s="98" t="s">
        <v>15</v>
      </c>
      <c r="E2001" t="s">
        <v>16</v>
      </c>
      <c r="G2001" t="s">
        <v>971</v>
      </c>
      <c r="H2001" s="107">
        <v>2</v>
      </c>
      <c r="I2001" s="229">
        <v>45107.623252314814</v>
      </c>
      <c r="J2001" s="107">
        <v>18</v>
      </c>
      <c r="K2001" s="159">
        <v>210000</v>
      </c>
      <c r="L2001" s="107">
        <f>J2001+1</f>
        <v>19</v>
      </c>
      <c r="M2001" s="36">
        <f>K2001*(L2001/100)</f>
        <v>39900</v>
      </c>
    </row>
    <row r="2002" spans="1:13" x14ac:dyDescent="0.35">
      <c r="A2002" s="107">
        <v>1</v>
      </c>
      <c r="B2002" s="243" t="s">
        <v>4334</v>
      </c>
      <c r="C2002" s="244" t="s">
        <v>40</v>
      </c>
      <c r="D2002" s="244" t="s">
        <v>15</v>
      </c>
      <c r="E2002" s="154" t="s">
        <v>1244</v>
      </c>
      <c r="F2002" s="154" t="s">
        <v>1245</v>
      </c>
      <c r="G2002" s="154" t="s">
        <v>4335</v>
      </c>
      <c r="H2002" s="243">
        <v>4</v>
      </c>
      <c r="I2002" s="229">
        <v>45693</v>
      </c>
      <c r="J2002" s="107">
        <v>18</v>
      </c>
      <c r="K2002" s="159">
        <v>250000</v>
      </c>
      <c r="L2002" s="107">
        <f>J2002+1</f>
        <v>19</v>
      </c>
      <c r="M2002" s="36">
        <f>K2002*(L2002/100)</f>
        <v>47500</v>
      </c>
    </row>
    <row r="2003" spans="1:13" x14ac:dyDescent="0.35">
      <c r="A2003" s="107">
        <v>1</v>
      </c>
      <c r="B2003" s="107" t="s">
        <v>6014</v>
      </c>
      <c r="C2003" t="s">
        <v>40</v>
      </c>
      <c r="D2003" t="s">
        <v>15</v>
      </c>
      <c r="E2003" t="s">
        <v>5832</v>
      </c>
      <c r="F2003" t="s">
        <v>1245</v>
      </c>
      <c r="G2003" t="s">
        <v>4335</v>
      </c>
      <c r="H2003" s="107">
        <v>5</v>
      </c>
      <c r="I2003" s="231">
        <v>45899.829594907409</v>
      </c>
      <c r="J2003" s="107">
        <v>24</v>
      </c>
      <c r="K2003" s="120">
        <v>300000</v>
      </c>
      <c r="L2003" s="107">
        <f>J2003*2+2</f>
        <v>50</v>
      </c>
      <c r="M2003" s="36">
        <f>K2003*(L2003/100)</f>
        <v>150000</v>
      </c>
    </row>
    <row r="2004" spans="1:13" x14ac:dyDescent="0.35">
      <c r="A2004" s="107">
        <v>1</v>
      </c>
      <c r="B2004" s="107">
        <v>880000397</v>
      </c>
      <c r="C2004" s="98" t="s">
        <v>40</v>
      </c>
      <c r="D2004" s="98" t="s">
        <v>15</v>
      </c>
      <c r="E2004" t="s">
        <v>16</v>
      </c>
      <c r="G2004" t="s">
        <v>1027</v>
      </c>
      <c r="H2004" s="107">
        <v>1</v>
      </c>
      <c r="I2004" s="229">
        <v>45122.466921296298</v>
      </c>
      <c r="J2004" s="107">
        <v>12</v>
      </c>
      <c r="K2004" s="159">
        <v>157500</v>
      </c>
      <c r="L2004" s="107">
        <f>J2004+1</f>
        <v>13</v>
      </c>
      <c r="M2004" s="36">
        <f>K2004*(L2004/100)</f>
        <v>20475</v>
      </c>
    </row>
    <row r="2005" spans="1:13" x14ac:dyDescent="0.35">
      <c r="A2005" s="107">
        <v>1</v>
      </c>
      <c r="B2005" s="107">
        <v>890000770</v>
      </c>
      <c r="C2005" s="98" t="s">
        <v>40</v>
      </c>
      <c r="D2005" s="98" t="s">
        <v>188</v>
      </c>
      <c r="E2005" t="s">
        <v>1244</v>
      </c>
      <c r="F2005" t="s">
        <v>1248</v>
      </c>
      <c r="G2005" t="s">
        <v>1027</v>
      </c>
      <c r="H2005" s="107">
        <v>3</v>
      </c>
      <c r="I2005" s="229">
        <v>45481.694560185184</v>
      </c>
      <c r="J2005" s="107">
        <v>12</v>
      </c>
      <c r="K2005" s="159">
        <v>136500</v>
      </c>
      <c r="L2005" s="107">
        <f>J2005+1</f>
        <v>13</v>
      </c>
      <c r="M2005" s="36">
        <f>K2005*(L2005/100)</f>
        <v>17745</v>
      </c>
    </row>
    <row r="2006" spans="1:13" x14ac:dyDescent="0.35">
      <c r="A2006" s="107">
        <v>1</v>
      </c>
      <c r="B2006" s="237" t="s">
        <v>1592</v>
      </c>
      <c r="C2006" s="141" t="s">
        <v>40</v>
      </c>
      <c r="D2006" s="141" t="s">
        <v>411</v>
      </c>
      <c r="E2006" s="139" t="s">
        <v>1244</v>
      </c>
      <c r="F2006" s="139" t="s">
        <v>1248</v>
      </c>
      <c r="G2006" s="139" t="s">
        <v>1593</v>
      </c>
      <c r="H2006" s="237">
        <v>2</v>
      </c>
      <c r="I2006" s="229">
        <v>45274.432881944398</v>
      </c>
      <c r="J2006" s="107">
        <v>12</v>
      </c>
      <c r="K2006" s="238">
        <v>157500</v>
      </c>
      <c r="L2006" s="107">
        <f>J2006+1</f>
        <v>13</v>
      </c>
      <c r="M2006" s="36">
        <f>K2006*(L2006/100)</f>
        <v>20475</v>
      </c>
    </row>
    <row r="2007" spans="1:13" x14ac:dyDescent="0.35">
      <c r="A2007" s="107">
        <v>1</v>
      </c>
      <c r="B2007" s="243" t="s">
        <v>3829</v>
      </c>
      <c r="C2007" s="244" t="s">
        <v>40</v>
      </c>
      <c r="D2007" s="244" t="s">
        <v>15</v>
      </c>
      <c r="E2007" s="154" t="s">
        <v>1244</v>
      </c>
      <c r="F2007" s="154" t="s">
        <v>1248</v>
      </c>
      <c r="G2007" s="154" t="s">
        <v>3830</v>
      </c>
      <c r="H2007" s="243">
        <v>4</v>
      </c>
      <c r="I2007" s="229">
        <v>45625</v>
      </c>
      <c r="J2007" s="107">
        <v>12</v>
      </c>
      <c r="K2007" s="159">
        <v>157500</v>
      </c>
      <c r="L2007" s="107">
        <f>J2007+1</f>
        <v>13</v>
      </c>
      <c r="M2007" s="36">
        <f>K2007*(L2007/100)</f>
        <v>20475</v>
      </c>
    </row>
    <row r="2008" spans="1:13" x14ac:dyDescent="0.35">
      <c r="A2008" s="107">
        <v>1</v>
      </c>
      <c r="B2008" s="107">
        <v>880000167</v>
      </c>
      <c r="C2008" s="98" t="s">
        <v>40</v>
      </c>
      <c r="D2008" s="98" t="s">
        <v>169</v>
      </c>
      <c r="E2008" s="131" t="s">
        <v>53</v>
      </c>
      <c r="G2008" t="s">
        <v>678</v>
      </c>
      <c r="H2008" s="132">
        <v>1</v>
      </c>
      <c r="I2008" s="229">
        <v>44993.624664351853</v>
      </c>
      <c r="J2008" s="107">
        <v>12</v>
      </c>
      <c r="K2008" s="159">
        <v>126000</v>
      </c>
      <c r="L2008" s="107">
        <f>J2008+1</f>
        <v>13</v>
      </c>
      <c r="M2008" s="36">
        <f>K2008*(L2008/100)</f>
        <v>16380</v>
      </c>
    </row>
    <row r="2009" spans="1:13" x14ac:dyDescent="0.35">
      <c r="A2009" s="107">
        <v>1</v>
      </c>
      <c r="B2009" s="234">
        <v>890000280</v>
      </c>
      <c r="C2009" s="235" t="s">
        <v>40</v>
      </c>
      <c r="D2009" s="235" t="s">
        <v>15</v>
      </c>
      <c r="E2009" s="133" t="s">
        <v>16</v>
      </c>
      <c r="G2009" s="133" t="s">
        <v>678</v>
      </c>
      <c r="H2009" s="234">
        <v>2</v>
      </c>
      <c r="I2009" s="229">
        <v>45146.406712962998</v>
      </c>
      <c r="J2009" s="107">
        <v>12</v>
      </c>
      <c r="K2009" s="236">
        <v>126000</v>
      </c>
      <c r="L2009" s="107">
        <f>J2009+1</f>
        <v>13</v>
      </c>
      <c r="M2009" s="36">
        <f>K2009*(L2009/100)</f>
        <v>16380</v>
      </c>
    </row>
    <row r="2010" spans="1:13" x14ac:dyDescent="0.35">
      <c r="A2010" s="107">
        <v>1</v>
      </c>
      <c r="B2010" s="107" t="s">
        <v>1885</v>
      </c>
      <c r="C2010" s="98" t="s">
        <v>40</v>
      </c>
      <c r="D2010" s="98" t="s">
        <v>257</v>
      </c>
      <c r="E2010" t="s">
        <v>1250</v>
      </c>
      <c r="F2010" t="s">
        <v>1248</v>
      </c>
      <c r="G2010" t="s">
        <v>1886</v>
      </c>
      <c r="H2010" s="107">
        <v>3</v>
      </c>
      <c r="I2010" s="229">
        <v>45334.515393518515</v>
      </c>
      <c r="J2010" s="107">
        <v>12</v>
      </c>
      <c r="K2010" s="159">
        <v>147000</v>
      </c>
      <c r="L2010" s="107">
        <f>J2010+1</f>
        <v>13</v>
      </c>
      <c r="M2010" s="36">
        <f>K2010*(L2010/100)</f>
        <v>19110</v>
      </c>
    </row>
    <row r="2011" spans="1:13" x14ac:dyDescent="0.35">
      <c r="A2011" s="107">
        <v>1</v>
      </c>
      <c r="B2011" s="243" t="s">
        <v>3242</v>
      </c>
      <c r="C2011" s="244" t="s">
        <v>40</v>
      </c>
      <c r="D2011" s="244" t="s">
        <v>15</v>
      </c>
      <c r="E2011" s="154" t="s">
        <v>1244</v>
      </c>
      <c r="F2011" s="154" t="s">
        <v>1248</v>
      </c>
      <c r="G2011" s="154" t="s">
        <v>3243</v>
      </c>
      <c r="H2011" s="243">
        <v>4</v>
      </c>
      <c r="I2011" s="229">
        <v>45582.619016203702</v>
      </c>
      <c r="J2011" s="107">
        <v>12</v>
      </c>
      <c r="K2011" s="159">
        <v>147000</v>
      </c>
      <c r="L2011" s="107">
        <f>J2011+1</f>
        <v>13</v>
      </c>
      <c r="M2011" s="36">
        <f>K2011*(L2011/100)</f>
        <v>19110</v>
      </c>
    </row>
    <row r="2012" spans="1:13" x14ac:dyDescent="0.35">
      <c r="A2012" s="107">
        <v>1</v>
      </c>
      <c r="B2012" s="243" t="s">
        <v>4358</v>
      </c>
      <c r="C2012" s="244" t="s">
        <v>40</v>
      </c>
      <c r="D2012" s="244" t="s">
        <v>15</v>
      </c>
      <c r="E2012" s="154" t="s">
        <v>1244</v>
      </c>
      <c r="F2012" s="154" t="s">
        <v>1248</v>
      </c>
      <c r="G2012" s="154" t="s">
        <v>4359</v>
      </c>
      <c r="H2012" s="243">
        <v>5</v>
      </c>
      <c r="I2012" s="229">
        <v>45695</v>
      </c>
      <c r="J2012" s="107">
        <v>18</v>
      </c>
      <c r="K2012" s="159">
        <v>300000</v>
      </c>
      <c r="L2012" s="107">
        <f>J2012+1</f>
        <v>19</v>
      </c>
      <c r="M2012" s="36">
        <f>K2012*(L2012/100)</f>
        <v>57000</v>
      </c>
    </row>
    <row r="2013" spans="1:13" x14ac:dyDescent="0.35">
      <c r="A2013" s="107">
        <v>1</v>
      </c>
      <c r="B2013" s="107" t="s">
        <v>5093</v>
      </c>
      <c r="C2013" s="98" t="s">
        <v>40</v>
      </c>
      <c r="D2013" s="98" t="s">
        <v>986</v>
      </c>
      <c r="E2013" t="s">
        <v>1244</v>
      </c>
      <c r="F2013" t="s">
        <v>1245</v>
      </c>
      <c r="G2013" s="152" t="s">
        <v>5094</v>
      </c>
      <c r="H2013" s="107">
        <v>1</v>
      </c>
      <c r="I2013" s="229">
        <v>45790.674456018518</v>
      </c>
      <c r="J2013" s="107">
        <v>12</v>
      </c>
      <c r="K2013" s="159">
        <v>200000</v>
      </c>
      <c r="L2013" s="107">
        <f>J2013+1</f>
        <v>13</v>
      </c>
      <c r="M2013" s="36">
        <f>K2013*(L2013/100)</f>
        <v>26000</v>
      </c>
    </row>
    <row r="2014" spans="1:13" x14ac:dyDescent="0.35">
      <c r="A2014" s="107">
        <v>1</v>
      </c>
      <c r="B2014" s="107">
        <v>890000611</v>
      </c>
      <c r="C2014" s="98" t="s">
        <v>40</v>
      </c>
      <c r="D2014" s="98" t="s">
        <v>15</v>
      </c>
      <c r="E2014" t="s">
        <v>1244</v>
      </c>
      <c r="F2014" t="s">
        <v>1245</v>
      </c>
      <c r="G2014" t="s">
        <v>2123</v>
      </c>
      <c r="H2014" s="107">
        <v>3</v>
      </c>
      <c r="I2014" s="229">
        <v>45390</v>
      </c>
      <c r="J2014" s="107">
        <v>18</v>
      </c>
      <c r="K2014" s="159">
        <v>262500</v>
      </c>
      <c r="L2014" s="107">
        <f>J2014+1</f>
        <v>19</v>
      </c>
      <c r="M2014" s="36">
        <f>K2014*(L2014/100)</f>
        <v>49875</v>
      </c>
    </row>
    <row r="2015" spans="1:13" x14ac:dyDescent="0.35">
      <c r="A2015" s="107">
        <v>1</v>
      </c>
      <c r="B2015" s="243" t="s">
        <v>3400</v>
      </c>
      <c r="C2015" s="244" t="s">
        <v>40</v>
      </c>
      <c r="D2015" s="244" t="s">
        <v>15</v>
      </c>
      <c r="E2015" s="154" t="s">
        <v>1244</v>
      </c>
      <c r="F2015" s="154" t="s">
        <v>1245</v>
      </c>
      <c r="G2015" s="154" t="s">
        <v>3401</v>
      </c>
      <c r="H2015" s="243">
        <v>1</v>
      </c>
      <c r="I2015" s="229">
        <v>45594.732233796298</v>
      </c>
      <c r="J2015" s="107">
        <v>12</v>
      </c>
      <c r="K2015" s="159">
        <v>105000</v>
      </c>
      <c r="L2015" s="107">
        <f>J2015+1</f>
        <v>13</v>
      </c>
      <c r="M2015" s="36">
        <f>K2015*(L2015/100)</f>
        <v>13650</v>
      </c>
    </row>
    <row r="2016" spans="1:13" x14ac:dyDescent="0.35">
      <c r="A2016" s="107">
        <v>1</v>
      </c>
      <c r="B2016" s="107" t="s">
        <v>5991</v>
      </c>
      <c r="C2016" t="s">
        <v>40</v>
      </c>
      <c r="D2016" t="s">
        <v>15</v>
      </c>
      <c r="E2016" t="s">
        <v>5832</v>
      </c>
      <c r="F2016" t="s">
        <v>1245</v>
      </c>
      <c r="G2016" t="s">
        <v>5992</v>
      </c>
      <c r="H2016" s="107">
        <v>4</v>
      </c>
      <c r="I2016" s="231">
        <v>45891.83011574074</v>
      </c>
      <c r="J2016" s="107">
        <v>12</v>
      </c>
      <c r="K2016" s="120">
        <v>130000</v>
      </c>
      <c r="L2016" s="107">
        <f>J2016*2+2</f>
        <v>26</v>
      </c>
      <c r="M2016" s="36">
        <f>K2016*(L2016/100)</f>
        <v>33800</v>
      </c>
    </row>
    <row r="2017" spans="1:13" x14ac:dyDescent="0.35">
      <c r="A2017" s="107">
        <v>1</v>
      </c>
      <c r="B2017" s="237" t="s">
        <v>1167</v>
      </c>
      <c r="C2017" s="141" t="s">
        <v>40</v>
      </c>
      <c r="D2017" s="141" t="s">
        <v>15</v>
      </c>
      <c r="E2017" s="139" t="s">
        <v>16</v>
      </c>
      <c r="G2017" s="139" t="s">
        <v>1168</v>
      </c>
      <c r="H2017" s="237">
        <v>1</v>
      </c>
      <c r="I2017" s="229">
        <v>45175.5785763889</v>
      </c>
      <c r="J2017" s="107">
        <v>12</v>
      </c>
      <c r="K2017" s="238">
        <v>105000</v>
      </c>
      <c r="L2017" s="107">
        <f>J2017+1</f>
        <v>13</v>
      </c>
      <c r="M2017" s="36">
        <f>K2017*(L2017/100)</f>
        <v>13650</v>
      </c>
    </row>
    <row r="2018" spans="1:13" x14ac:dyDescent="0.35">
      <c r="A2018" s="107">
        <v>1</v>
      </c>
      <c r="B2018" s="107" t="s">
        <v>2371</v>
      </c>
      <c r="C2018" s="98" t="s">
        <v>40</v>
      </c>
      <c r="D2018" s="98" t="s">
        <v>116</v>
      </c>
      <c r="E2018" t="s">
        <v>1250</v>
      </c>
      <c r="F2018" t="s">
        <v>1245</v>
      </c>
      <c r="G2018" t="s">
        <v>2372</v>
      </c>
      <c r="H2018" s="107">
        <v>2</v>
      </c>
      <c r="I2018" s="229">
        <v>45450</v>
      </c>
      <c r="J2018" s="107">
        <v>12</v>
      </c>
      <c r="K2018" s="159">
        <v>105000</v>
      </c>
      <c r="L2018" s="107">
        <f>J2018+1</f>
        <v>13</v>
      </c>
      <c r="M2018" s="36">
        <f>K2018*(L2018/100)</f>
        <v>13650</v>
      </c>
    </row>
    <row r="2019" spans="1:13" x14ac:dyDescent="0.35">
      <c r="A2019" s="107">
        <v>1</v>
      </c>
      <c r="B2019" s="243" t="s">
        <v>3777</v>
      </c>
      <c r="C2019" s="244" t="s">
        <v>40</v>
      </c>
      <c r="D2019" s="244" t="s">
        <v>15</v>
      </c>
      <c r="E2019" s="154" t="s">
        <v>1244</v>
      </c>
      <c r="F2019" s="154" t="s">
        <v>1245</v>
      </c>
      <c r="G2019" s="154" t="s">
        <v>2372</v>
      </c>
      <c r="H2019" s="243">
        <v>3</v>
      </c>
      <c r="I2019" s="229">
        <v>45622</v>
      </c>
      <c r="J2019" s="107">
        <v>12</v>
      </c>
      <c r="K2019" s="159">
        <v>136500</v>
      </c>
      <c r="L2019" s="107">
        <f>J2019+1</f>
        <v>13</v>
      </c>
      <c r="M2019" s="36">
        <f>K2019*(L2019/100)</f>
        <v>17745</v>
      </c>
    </row>
    <row r="2020" spans="1:13" x14ac:dyDescent="0.35">
      <c r="A2020" s="107">
        <v>1</v>
      </c>
      <c r="B2020" s="243" t="s">
        <v>2875</v>
      </c>
      <c r="C2020" s="244" t="s">
        <v>40</v>
      </c>
      <c r="D2020" s="244" t="s">
        <v>15</v>
      </c>
      <c r="E2020" s="154" t="s">
        <v>1244</v>
      </c>
      <c r="F2020" s="154" t="s">
        <v>1248</v>
      </c>
      <c r="G2020" s="154" t="s">
        <v>2876</v>
      </c>
      <c r="H2020" s="243">
        <v>1</v>
      </c>
      <c r="I2020" s="229">
        <v>45516</v>
      </c>
      <c r="J2020" s="107">
        <v>12</v>
      </c>
      <c r="K2020" s="162">
        <v>315000</v>
      </c>
      <c r="L2020" s="107">
        <f>J2020+1</f>
        <v>13</v>
      </c>
      <c r="M2020" s="36">
        <f>K2020*(L2020/100)</f>
        <v>40950</v>
      </c>
    </row>
    <row r="2021" spans="1:13" x14ac:dyDescent="0.35">
      <c r="A2021" s="107">
        <v>1</v>
      </c>
      <c r="B2021" s="234">
        <v>890000293</v>
      </c>
      <c r="C2021" s="235" t="s">
        <v>40</v>
      </c>
      <c r="D2021" s="235" t="s">
        <v>15</v>
      </c>
      <c r="E2021" s="133" t="s">
        <v>16</v>
      </c>
      <c r="G2021" s="133" t="s">
        <v>1106</v>
      </c>
      <c r="H2021" s="234">
        <v>1</v>
      </c>
      <c r="I2021" s="229">
        <v>45150.495196759301</v>
      </c>
      <c r="J2021" s="107">
        <v>8</v>
      </c>
      <c r="K2021" s="236">
        <v>231000</v>
      </c>
      <c r="L2021" s="107">
        <f>J2021+1</f>
        <v>9</v>
      </c>
      <c r="M2021" s="36">
        <f>K2021*(L2021/100)</f>
        <v>20790</v>
      </c>
    </row>
    <row r="2022" spans="1:13" x14ac:dyDescent="0.35">
      <c r="A2022" s="107">
        <v>1</v>
      </c>
      <c r="B2022" s="243" t="s">
        <v>3865</v>
      </c>
      <c r="C2022" s="244" t="s">
        <v>40</v>
      </c>
      <c r="D2022" s="244" t="s">
        <v>15</v>
      </c>
      <c r="E2022" s="154" t="s">
        <v>1244</v>
      </c>
      <c r="F2022" s="154" t="s">
        <v>1245</v>
      </c>
      <c r="G2022" s="377" t="s">
        <v>3866</v>
      </c>
      <c r="H2022" s="243">
        <v>2</v>
      </c>
      <c r="I2022" s="229">
        <v>45626</v>
      </c>
      <c r="J2022" s="107">
        <v>18</v>
      </c>
      <c r="K2022" s="159">
        <v>315000</v>
      </c>
      <c r="L2022" s="107">
        <f>J2022+1</f>
        <v>19</v>
      </c>
      <c r="M2022" s="36">
        <f>K2022*(L2022/100)</f>
        <v>59850</v>
      </c>
    </row>
    <row r="2023" spans="1:13" x14ac:dyDescent="0.35">
      <c r="A2023" s="107">
        <v>1</v>
      </c>
      <c r="B2023" s="107">
        <v>890000056</v>
      </c>
      <c r="C2023" s="98" t="s">
        <v>40</v>
      </c>
      <c r="D2023" s="98" t="s">
        <v>15</v>
      </c>
      <c r="E2023" t="s">
        <v>16</v>
      </c>
      <c r="G2023" s="378" t="s">
        <v>424</v>
      </c>
      <c r="H2023" s="129">
        <v>1</v>
      </c>
      <c r="I2023" s="229">
        <v>44957.493032407408</v>
      </c>
      <c r="J2023" s="107">
        <v>12</v>
      </c>
      <c r="K2023" s="159">
        <v>157500</v>
      </c>
      <c r="L2023" s="107">
        <f>J2023+1</f>
        <v>13</v>
      </c>
      <c r="M2023" s="36">
        <f>K2023*(L2023/100)</f>
        <v>20475</v>
      </c>
    </row>
    <row r="2024" spans="1:13" x14ac:dyDescent="0.35">
      <c r="A2024" s="107">
        <v>1</v>
      </c>
      <c r="B2024" s="237">
        <v>890000352</v>
      </c>
      <c r="C2024" s="141" t="s">
        <v>40</v>
      </c>
      <c r="D2024" s="141" t="s">
        <v>15</v>
      </c>
      <c r="E2024" s="139" t="s">
        <v>1244</v>
      </c>
      <c r="F2024" s="139" t="s">
        <v>1245</v>
      </c>
      <c r="G2024" s="139" t="s">
        <v>1280</v>
      </c>
      <c r="H2024" s="237">
        <v>2</v>
      </c>
      <c r="I2024" s="229">
        <v>45222.657928240696</v>
      </c>
      <c r="J2024" s="107">
        <v>12</v>
      </c>
      <c r="K2024" s="238">
        <v>157500</v>
      </c>
      <c r="L2024" s="107">
        <f>J2024+1</f>
        <v>13</v>
      </c>
      <c r="M2024" s="36">
        <f>K2024*(L2024/100)</f>
        <v>20475</v>
      </c>
    </row>
    <row r="2025" spans="1:13" x14ac:dyDescent="0.35">
      <c r="A2025" s="107">
        <v>1</v>
      </c>
      <c r="B2025" s="243" t="s">
        <v>3718</v>
      </c>
      <c r="C2025" s="244" t="s">
        <v>40</v>
      </c>
      <c r="D2025" s="244" t="s">
        <v>15</v>
      </c>
      <c r="E2025" s="154" t="s">
        <v>1244</v>
      </c>
      <c r="F2025" s="154" t="s">
        <v>1245</v>
      </c>
      <c r="G2025" s="377" t="s">
        <v>3719</v>
      </c>
      <c r="H2025" s="243">
        <v>4</v>
      </c>
      <c r="I2025" s="229">
        <v>45616.700439814813</v>
      </c>
      <c r="J2025" s="107">
        <v>12</v>
      </c>
      <c r="K2025" s="159">
        <v>157500</v>
      </c>
      <c r="L2025" s="107">
        <f>J2025+1</f>
        <v>13</v>
      </c>
      <c r="M2025" s="36">
        <f>K2025*(L2025/100)</f>
        <v>20475</v>
      </c>
    </row>
    <row r="2026" spans="1:13" x14ac:dyDescent="0.35">
      <c r="A2026" s="107">
        <v>1</v>
      </c>
      <c r="B2026" s="107">
        <v>890000646</v>
      </c>
      <c r="C2026" s="98" t="s">
        <v>40</v>
      </c>
      <c r="D2026" s="98" t="s">
        <v>15</v>
      </c>
      <c r="E2026" t="s">
        <v>1244</v>
      </c>
      <c r="F2026" t="s">
        <v>1245</v>
      </c>
      <c r="G2026" t="s">
        <v>2189</v>
      </c>
      <c r="H2026" s="107">
        <v>3</v>
      </c>
      <c r="I2026" s="229">
        <v>45411.753622685188</v>
      </c>
      <c r="J2026" s="107">
        <v>12</v>
      </c>
      <c r="K2026" s="159">
        <v>157500</v>
      </c>
      <c r="L2026" s="107">
        <f>J2026+1</f>
        <v>13</v>
      </c>
      <c r="M2026" s="36">
        <f>K2026*(L2026/100)</f>
        <v>20475</v>
      </c>
    </row>
    <row r="2027" spans="1:13" x14ac:dyDescent="0.35">
      <c r="A2027" s="107">
        <v>1</v>
      </c>
      <c r="B2027" s="107">
        <v>880000366</v>
      </c>
      <c r="C2027" s="98" t="s">
        <v>40</v>
      </c>
      <c r="D2027" s="98" t="s">
        <v>381</v>
      </c>
      <c r="E2027" t="s">
        <v>16</v>
      </c>
      <c r="G2027" s="154" t="s">
        <v>4349</v>
      </c>
      <c r="H2027" s="107">
        <v>1</v>
      </c>
      <c r="I2027" s="229">
        <v>45105.596851851849</v>
      </c>
      <c r="J2027" s="107">
        <v>12</v>
      </c>
      <c r="K2027" s="159">
        <v>157500</v>
      </c>
      <c r="L2027" s="107">
        <f>J2027+1</f>
        <v>13</v>
      </c>
      <c r="M2027" s="36">
        <f>K2027*(L2027/100)</f>
        <v>20475</v>
      </c>
    </row>
    <row r="2028" spans="1:13" x14ac:dyDescent="0.35">
      <c r="A2028" s="107">
        <v>1</v>
      </c>
      <c r="B2028" s="237" t="s">
        <v>1583</v>
      </c>
      <c r="C2028" s="141" t="s">
        <v>40</v>
      </c>
      <c r="D2028" s="141" t="s">
        <v>15</v>
      </c>
      <c r="E2028" s="139" t="s">
        <v>1244</v>
      </c>
      <c r="F2028" s="139" t="s">
        <v>1245</v>
      </c>
      <c r="G2028" s="154" t="s">
        <v>4349</v>
      </c>
      <c r="H2028" s="237">
        <v>2</v>
      </c>
      <c r="I2028" s="229">
        <v>45268</v>
      </c>
      <c r="J2028" s="107">
        <v>12</v>
      </c>
      <c r="K2028" s="238">
        <v>157500</v>
      </c>
      <c r="L2028" s="107">
        <f>J2028+1</f>
        <v>13</v>
      </c>
      <c r="M2028" s="36">
        <f>K2028*(L2028/100)</f>
        <v>20475</v>
      </c>
    </row>
    <row r="2029" spans="1:13" x14ac:dyDescent="0.35">
      <c r="A2029" s="107">
        <v>1</v>
      </c>
      <c r="B2029" s="107">
        <v>890000863</v>
      </c>
      <c r="C2029" s="98" t="s">
        <v>40</v>
      </c>
      <c r="D2029" s="98" t="s">
        <v>15</v>
      </c>
      <c r="E2029" t="s">
        <v>1244</v>
      </c>
      <c r="F2029" t="s">
        <v>1245</v>
      </c>
      <c r="G2029" s="154" t="s">
        <v>4349</v>
      </c>
      <c r="H2029" s="107">
        <v>3</v>
      </c>
      <c r="I2029" s="229">
        <v>45504.687152777777</v>
      </c>
      <c r="J2029" s="107">
        <v>12</v>
      </c>
      <c r="K2029" s="159">
        <v>157500</v>
      </c>
      <c r="L2029" s="107">
        <f>J2029+1</f>
        <v>13</v>
      </c>
      <c r="M2029" s="36">
        <f>K2029*(L2029/100)</f>
        <v>20475</v>
      </c>
    </row>
    <row r="2030" spans="1:13" x14ac:dyDescent="0.35">
      <c r="A2030" s="107">
        <v>1</v>
      </c>
      <c r="B2030" s="243" t="s">
        <v>4348</v>
      </c>
      <c r="C2030" s="244" t="s">
        <v>40</v>
      </c>
      <c r="D2030" s="244" t="s">
        <v>188</v>
      </c>
      <c r="E2030" s="154" t="s">
        <v>1244</v>
      </c>
      <c r="F2030" s="154" t="s">
        <v>1245</v>
      </c>
      <c r="G2030" s="154" t="s">
        <v>4349</v>
      </c>
      <c r="H2030" s="243">
        <v>4</v>
      </c>
      <c r="I2030" s="229">
        <v>45713.722245370373</v>
      </c>
      <c r="J2030" s="107">
        <v>12</v>
      </c>
      <c r="K2030" s="159">
        <v>150000</v>
      </c>
      <c r="L2030" s="107">
        <f>J2030+1</f>
        <v>13</v>
      </c>
      <c r="M2030" s="36">
        <f>K2030*(L2030/100)</f>
        <v>19500</v>
      </c>
    </row>
    <row r="2031" spans="1:13" x14ac:dyDescent="0.35">
      <c r="A2031" s="107">
        <v>1</v>
      </c>
      <c r="B2031" s="237" t="s">
        <v>1467</v>
      </c>
      <c r="C2031" s="141" t="s">
        <v>40</v>
      </c>
      <c r="D2031" s="141" t="s">
        <v>15</v>
      </c>
      <c r="E2031" s="139" t="s">
        <v>1244</v>
      </c>
      <c r="F2031" s="144" t="s">
        <v>1245</v>
      </c>
      <c r="G2031" s="139" t="s">
        <v>1468</v>
      </c>
      <c r="H2031" s="237">
        <v>1</v>
      </c>
      <c r="I2031" s="229">
        <v>45252</v>
      </c>
      <c r="J2031" s="107">
        <v>12</v>
      </c>
      <c r="K2031" s="238">
        <v>105000</v>
      </c>
      <c r="L2031" s="107">
        <f>J2031+1</f>
        <v>13</v>
      </c>
      <c r="M2031" s="36">
        <f>K2031*(L2031/100)</f>
        <v>13650</v>
      </c>
    </row>
    <row r="2032" spans="1:13" x14ac:dyDescent="0.35">
      <c r="A2032" s="107">
        <v>1</v>
      </c>
      <c r="B2032" s="243" t="s">
        <v>3491</v>
      </c>
      <c r="C2032" s="244" t="s">
        <v>40</v>
      </c>
      <c r="D2032" s="244" t="s">
        <v>15</v>
      </c>
      <c r="E2032" s="154" t="s">
        <v>1244</v>
      </c>
      <c r="F2032" s="154" t="s">
        <v>1245</v>
      </c>
      <c r="G2032" s="154" t="s">
        <v>3492</v>
      </c>
      <c r="H2032" s="243">
        <v>2</v>
      </c>
      <c r="I2032" s="229">
        <v>45600.610868055555</v>
      </c>
      <c r="J2032" s="107">
        <v>12</v>
      </c>
      <c r="K2032" s="159">
        <v>126000</v>
      </c>
      <c r="L2032" s="107">
        <f>J2032+1</f>
        <v>13</v>
      </c>
      <c r="M2032" s="36">
        <f>K2032*(L2032/100)</f>
        <v>16380</v>
      </c>
    </row>
    <row r="2033" spans="1:13" x14ac:dyDescent="0.35">
      <c r="A2033" s="107">
        <v>1</v>
      </c>
      <c r="B2033" s="107" t="s">
        <v>5828</v>
      </c>
      <c r="C2033" t="s">
        <v>40</v>
      </c>
      <c r="D2033" t="s">
        <v>381</v>
      </c>
      <c r="E2033" t="s">
        <v>1244</v>
      </c>
      <c r="F2033" t="s">
        <v>1245</v>
      </c>
      <c r="G2033" t="s">
        <v>5829</v>
      </c>
      <c r="H2033" s="107">
        <v>3</v>
      </c>
      <c r="I2033" s="231">
        <v>45848.75708333333</v>
      </c>
      <c r="J2033" s="107">
        <v>12</v>
      </c>
      <c r="K2033" s="120">
        <v>150000</v>
      </c>
      <c r="L2033" s="107">
        <f>J2033+1</f>
        <v>13</v>
      </c>
      <c r="M2033" s="36">
        <f>K2033*(L2033/100)</f>
        <v>19500</v>
      </c>
    </row>
    <row r="2034" spans="1:13" x14ac:dyDescent="0.35">
      <c r="A2034" s="107">
        <v>1</v>
      </c>
      <c r="B2034" s="243" t="s">
        <v>3191</v>
      </c>
      <c r="C2034" s="244" t="s">
        <v>237</v>
      </c>
      <c r="D2034" s="244" t="s">
        <v>15</v>
      </c>
      <c r="E2034" s="154" t="s">
        <v>1244</v>
      </c>
      <c r="F2034" s="154" t="s">
        <v>1245</v>
      </c>
      <c r="G2034" s="154" t="s">
        <v>3192</v>
      </c>
      <c r="H2034" s="243">
        <v>1</v>
      </c>
      <c r="I2034" s="229">
        <v>45573.764317129629</v>
      </c>
      <c r="J2034" s="107">
        <v>6</v>
      </c>
      <c r="K2034" s="159">
        <v>21000</v>
      </c>
      <c r="L2034" s="107">
        <f>J2034+1</f>
        <v>7</v>
      </c>
      <c r="M2034" s="36">
        <f>K2034*(L2034/100)</f>
        <v>1470.0000000000002</v>
      </c>
    </row>
    <row r="2035" spans="1:13" x14ac:dyDescent="0.35">
      <c r="A2035" s="107">
        <v>1</v>
      </c>
      <c r="B2035" s="243" t="s">
        <v>4291</v>
      </c>
      <c r="C2035" s="244" t="s">
        <v>237</v>
      </c>
      <c r="D2035" s="244" t="s">
        <v>257</v>
      </c>
      <c r="E2035" s="154" t="s">
        <v>1250</v>
      </c>
      <c r="F2035" s="154" t="s">
        <v>1245</v>
      </c>
      <c r="G2035" s="154" t="s">
        <v>3192</v>
      </c>
      <c r="H2035" s="243">
        <v>2</v>
      </c>
      <c r="I2035" s="229">
        <v>45708.765694444446</v>
      </c>
      <c r="J2035" s="107">
        <v>6</v>
      </c>
      <c r="K2035" s="159">
        <v>20000</v>
      </c>
      <c r="L2035" s="107">
        <f>J2035+1</f>
        <v>7</v>
      </c>
      <c r="M2035" s="36">
        <f>K2035*(L2035/100)</f>
        <v>1400.0000000000002</v>
      </c>
    </row>
    <row r="2036" spans="1:13" x14ac:dyDescent="0.35">
      <c r="A2036" s="107">
        <v>1</v>
      </c>
      <c r="B2036" s="107" t="s">
        <v>4736</v>
      </c>
      <c r="C2036" s="98" t="s">
        <v>237</v>
      </c>
      <c r="D2036" s="98" t="s">
        <v>169</v>
      </c>
      <c r="E2036" s="154" t="s">
        <v>1250</v>
      </c>
      <c r="F2036" t="s">
        <v>1245</v>
      </c>
      <c r="G2036" t="s">
        <v>4737</v>
      </c>
      <c r="H2036" s="107">
        <v>3</v>
      </c>
      <c r="I2036" s="229">
        <v>45745.562939814816</v>
      </c>
      <c r="J2036" s="107">
        <v>12</v>
      </c>
      <c r="K2036" s="247">
        <v>140000</v>
      </c>
      <c r="L2036" s="107">
        <f>J2036+1</f>
        <v>13</v>
      </c>
      <c r="M2036" s="36">
        <f>K2036*(L2036/100)</f>
        <v>18200</v>
      </c>
    </row>
    <row r="2037" spans="1:13" x14ac:dyDescent="0.35">
      <c r="A2037" s="107">
        <v>1</v>
      </c>
      <c r="B2037" s="107" t="s">
        <v>2308</v>
      </c>
      <c r="C2037" s="98" t="s">
        <v>237</v>
      </c>
      <c r="D2037" s="98" t="s">
        <v>15</v>
      </c>
      <c r="E2037" t="s">
        <v>1244</v>
      </c>
      <c r="F2037" t="s">
        <v>1245</v>
      </c>
      <c r="G2037" t="s">
        <v>4737</v>
      </c>
      <c r="H2037" s="107">
        <v>1</v>
      </c>
      <c r="I2037" s="229">
        <v>45442.686111111114</v>
      </c>
      <c r="J2037" s="107">
        <v>12</v>
      </c>
      <c r="K2037" s="159">
        <v>105000</v>
      </c>
      <c r="L2037" s="107">
        <f>J2037+1</f>
        <v>13</v>
      </c>
      <c r="M2037" s="36">
        <f>K2037*(L2037/100)</f>
        <v>13650</v>
      </c>
    </row>
    <row r="2038" spans="1:13" x14ac:dyDescent="0.35">
      <c r="A2038" s="107">
        <v>1</v>
      </c>
      <c r="B2038" s="243" t="s">
        <v>3220</v>
      </c>
      <c r="C2038" s="244" t="s">
        <v>237</v>
      </c>
      <c r="D2038" s="244" t="s">
        <v>15</v>
      </c>
      <c r="E2038" s="154" t="s">
        <v>1244</v>
      </c>
      <c r="F2038" s="154" t="s">
        <v>1245</v>
      </c>
      <c r="G2038" s="154" t="s">
        <v>4737</v>
      </c>
      <c r="H2038" s="243">
        <v>2</v>
      </c>
      <c r="I2038" s="229">
        <v>45580</v>
      </c>
      <c r="J2038" s="107">
        <v>12</v>
      </c>
      <c r="K2038" s="159">
        <v>147000</v>
      </c>
      <c r="L2038" s="107">
        <f>J2038+1</f>
        <v>13</v>
      </c>
      <c r="M2038" s="36">
        <f>K2038*(L2038/100)</f>
        <v>19110</v>
      </c>
    </row>
    <row r="2039" spans="1:13" x14ac:dyDescent="0.35">
      <c r="A2039" s="107">
        <v>1</v>
      </c>
      <c r="B2039" s="107" t="s">
        <v>2577</v>
      </c>
      <c r="C2039" s="98" t="s">
        <v>237</v>
      </c>
      <c r="D2039" s="98" t="s">
        <v>15</v>
      </c>
      <c r="E2039" t="s">
        <v>1244</v>
      </c>
      <c r="F2039" t="s">
        <v>1248</v>
      </c>
      <c r="G2039" t="s">
        <v>2578</v>
      </c>
      <c r="H2039" s="107">
        <v>1</v>
      </c>
      <c r="I2039" s="229">
        <v>45472.846215277779</v>
      </c>
      <c r="J2039" s="107">
        <v>12</v>
      </c>
      <c r="K2039" s="159">
        <v>210000</v>
      </c>
      <c r="L2039" s="107">
        <f>J2039+1</f>
        <v>13</v>
      </c>
      <c r="M2039" s="36">
        <f>K2039*(L2039/100)</f>
        <v>27300</v>
      </c>
    </row>
    <row r="2040" spans="1:13" x14ac:dyDescent="0.35">
      <c r="A2040" s="107">
        <v>1</v>
      </c>
      <c r="B2040" s="107" t="s">
        <v>2305</v>
      </c>
      <c r="C2040" s="98" t="s">
        <v>237</v>
      </c>
      <c r="D2040" s="98" t="s">
        <v>188</v>
      </c>
      <c r="E2040" t="s">
        <v>1244</v>
      </c>
      <c r="F2040" t="s">
        <v>1245</v>
      </c>
      <c r="G2040" t="s">
        <v>2306</v>
      </c>
      <c r="H2040" s="107">
        <v>1</v>
      </c>
      <c r="I2040" s="229">
        <v>45441.677384259259</v>
      </c>
      <c r="J2040" s="107">
        <v>6</v>
      </c>
      <c r="K2040" s="159">
        <v>32550</v>
      </c>
      <c r="L2040" s="107">
        <f>J2040+1</f>
        <v>7</v>
      </c>
      <c r="M2040" s="36">
        <f>K2040*(L2040/100)</f>
        <v>2278.5</v>
      </c>
    </row>
    <row r="2041" spans="1:13" x14ac:dyDescent="0.35">
      <c r="A2041" s="107">
        <v>1</v>
      </c>
      <c r="B2041" s="243" t="s">
        <v>3056</v>
      </c>
      <c r="C2041" s="244" t="s">
        <v>237</v>
      </c>
      <c r="D2041" s="244" t="s">
        <v>381</v>
      </c>
      <c r="E2041" s="154" t="s">
        <v>1244</v>
      </c>
      <c r="F2041" s="154" t="s">
        <v>1245</v>
      </c>
      <c r="G2041" s="154" t="s">
        <v>3057</v>
      </c>
      <c r="H2041" s="243">
        <v>1</v>
      </c>
      <c r="I2041" s="229">
        <v>45547.533078703702</v>
      </c>
      <c r="J2041" s="107">
        <v>9</v>
      </c>
      <c r="K2041" s="159">
        <v>63000</v>
      </c>
      <c r="L2041" s="107">
        <f>J2041+1</f>
        <v>10</v>
      </c>
      <c r="M2041" s="36">
        <f>K2041*(L2041/100)</f>
        <v>6300</v>
      </c>
    </row>
    <row r="2042" spans="1:13" x14ac:dyDescent="0.35">
      <c r="A2042" s="107">
        <v>1</v>
      </c>
      <c r="B2042" s="243" t="s">
        <v>4257</v>
      </c>
      <c r="C2042" s="244" t="s">
        <v>237</v>
      </c>
      <c r="D2042" s="244" t="s">
        <v>15</v>
      </c>
      <c r="E2042" s="154" t="s">
        <v>1244</v>
      </c>
      <c r="F2042" s="154" t="s">
        <v>1245</v>
      </c>
      <c r="G2042" s="154" t="s">
        <v>3057</v>
      </c>
      <c r="H2042" s="243">
        <v>2</v>
      </c>
      <c r="I2042" s="229">
        <v>45707.650150462963</v>
      </c>
      <c r="J2042" s="107">
        <v>9</v>
      </c>
      <c r="K2042" s="159">
        <v>80000</v>
      </c>
      <c r="L2042" s="107">
        <f>J2042+1</f>
        <v>10</v>
      </c>
      <c r="M2042" s="36">
        <f>K2042*(L2042/100)</f>
        <v>8000</v>
      </c>
    </row>
    <row r="2043" spans="1:13" x14ac:dyDescent="0.35">
      <c r="A2043" s="107">
        <v>1</v>
      </c>
      <c r="B2043" s="243" t="s">
        <v>2778</v>
      </c>
      <c r="C2043" s="244" t="s">
        <v>237</v>
      </c>
      <c r="D2043" s="244" t="s">
        <v>106</v>
      </c>
      <c r="E2043" s="154" t="s">
        <v>1244</v>
      </c>
      <c r="F2043" s="154" t="s">
        <v>1248</v>
      </c>
      <c r="G2043" s="154" t="s">
        <v>2779</v>
      </c>
      <c r="H2043" s="243">
        <v>1</v>
      </c>
      <c r="I2043" s="229">
        <v>45506.777013888888</v>
      </c>
      <c r="J2043" s="107">
        <v>12</v>
      </c>
      <c r="K2043" s="162">
        <v>315000</v>
      </c>
      <c r="L2043" s="107">
        <f>J2043+1</f>
        <v>13</v>
      </c>
      <c r="M2043" s="36">
        <f>K2043*(L2043/100)</f>
        <v>40950</v>
      </c>
    </row>
    <row r="2044" spans="1:13" x14ac:dyDescent="0.35">
      <c r="A2044" s="107">
        <v>1</v>
      </c>
      <c r="B2044" s="243" t="s">
        <v>4728</v>
      </c>
      <c r="C2044" s="244" t="s">
        <v>237</v>
      </c>
      <c r="D2044" s="244" t="s">
        <v>15</v>
      </c>
      <c r="E2044" s="154" t="s">
        <v>1244</v>
      </c>
      <c r="F2044" s="154" t="s">
        <v>1245</v>
      </c>
      <c r="G2044" s="154" t="s">
        <v>4729</v>
      </c>
      <c r="H2044" s="243">
        <v>1</v>
      </c>
      <c r="I2044" s="229">
        <v>45744.653587962966</v>
      </c>
      <c r="J2044" s="107">
        <v>8</v>
      </c>
      <c r="K2044" s="247">
        <v>100000</v>
      </c>
      <c r="L2044" s="107">
        <f>J2044+1</f>
        <v>9</v>
      </c>
      <c r="M2044" s="36">
        <f>K2044*(L2044/100)</f>
        <v>9000</v>
      </c>
    </row>
    <row r="2045" spans="1:13" x14ac:dyDescent="0.35">
      <c r="A2045" s="107">
        <v>1</v>
      </c>
      <c r="B2045" s="243" t="s">
        <v>2900</v>
      </c>
      <c r="C2045" s="244" t="s">
        <v>237</v>
      </c>
      <c r="D2045" s="244" t="s">
        <v>411</v>
      </c>
      <c r="E2045" s="154" t="s">
        <v>1244</v>
      </c>
      <c r="F2045" s="154" t="s">
        <v>1245</v>
      </c>
      <c r="G2045" s="154" t="s">
        <v>2901</v>
      </c>
      <c r="H2045" s="243">
        <v>1</v>
      </c>
      <c r="I2045" s="229">
        <v>45518.667222222219</v>
      </c>
      <c r="J2045" s="107">
        <v>9</v>
      </c>
      <c r="K2045" s="162">
        <v>210000</v>
      </c>
      <c r="L2045" s="107">
        <f>J2045+1</f>
        <v>10</v>
      </c>
      <c r="M2045" s="36">
        <f>K2045*(L2045/100)</f>
        <v>21000</v>
      </c>
    </row>
    <row r="2046" spans="1:13" x14ac:dyDescent="0.35">
      <c r="A2046" s="107">
        <v>1</v>
      </c>
      <c r="B2046" s="243" t="s">
        <v>4144</v>
      </c>
      <c r="C2046" s="244" t="s">
        <v>237</v>
      </c>
      <c r="D2046" s="244" t="s">
        <v>15</v>
      </c>
      <c r="E2046" s="154" t="s">
        <v>1244</v>
      </c>
      <c r="F2046" s="154" t="s">
        <v>1245</v>
      </c>
      <c r="G2046" s="154" t="s">
        <v>2901</v>
      </c>
      <c r="H2046" s="243">
        <v>2</v>
      </c>
      <c r="I2046" s="229">
        <v>45684.657962962963</v>
      </c>
      <c r="J2046" s="107">
        <v>9</v>
      </c>
      <c r="K2046" s="159">
        <v>200000</v>
      </c>
      <c r="L2046" s="107">
        <f>J2046+1</f>
        <v>10</v>
      </c>
      <c r="M2046" s="36">
        <f>K2046*(L2046/100)</f>
        <v>20000</v>
      </c>
    </row>
    <row r="2047" spans="1:13" x14ac:dyDescent="0.35">
      <c r="A2047" s="107">
        <v>1</v>
      </c>
      <c r="B2047" s="107" t="s">
        <v>5904</v>
      </c>
      <c r="C2047" t="s">
        <v>237</v>
      </c>
      <c r="D2047" t="s">
        <v>169</v>
      </c>
      <c r="E2047" t="s">
        <v>5832</v>
      </c>
      <c r="F2047" t="s">
        <v>1245</v>
      </c>
      <c r="G2047" t="s">
        <v>5905</v>
      </c>
      <c r="H2047" s="107">
        <v>3</v>
      </c>
      <c r="I2047" s="231">
        <v>45877.724675925929</v>
      </c>
      <c r="J2047" s="107">
        <v>10</v>
      </c>
      <c r="K2047" s="120">
        <v>200000</v>
      </c>
      <c r="L2047" s="107">
        <f>J2047*2+2</f>
        <v>22</v>
      </c>
      <c r="M2047" s="36">
        <f>K2047*(L2047/100)</f>
        <v>44000</v>
      </c>
    </row>
    <row r="2048" spans="1:13" x14ac:dyDescent="0.35">
      <c r="A2048" s="107">
        <v>1</v>
      </c>
      <c r="B2048" s="107" t="s">
        <v>240</v>
      </c>
      <c r="C2048" s="98" t="s">
        <v>237</v>
      </c>
      <c r="D2048" s="98" t="s">
        <v>15</v>
      </c>
      <c r="E2048" t="s">
        <v>16</v>
      </c>
      <c r="F2048" t="s">
        <v>1248</v>
      </c>
      <c r="G2048" t="s">
        <v>242</v>
      </c>
      <c r="H2048" s="129">
        <v>1</v>
      </c>
      <c r="I2048" s="229">
        <v>44881.509976851848</v>
      </c>
      <c r="J2048" s="107">
        <v>9</v>
      </c>
      <c r="K2048" s="112">
        <v>157500</v>
      </c>
      <c r="L2048" s="107">
        <f>J2048+1</f>
        <v>10</v>
      </c>
      <c r="M2048" s="36">
        <f>K2048*(L2048/100)</f>
        <v>15750</v>
      </c>
    </row>
    <row r="2049" spans="1:13" x14ac:dyDescent="0.35">
      <c r="A2049" s="107">
        <v>1</v>
      </c>
      <c r="B2049" s="107" t="s">
        <v>5266</v>
      </c>
      <c r="C2049" s="98" t="s">
        <v>237</v>
      </c>
      <c r="D2049" s="98" t="s">
        <v>15</v>
      </c>
      <c r="E2049" t="s">
        <v>1244</v>
      </c>
      <c r="F2049" t="s">
        <v>1248</v>
      </c>
      <c r="G2049" t="s">
        <v>5267</v>
      </c>
      <c r="H2049" s="107">
        <v>6</v>
      </c>
      <c r="I2049" s="229">
        <v>45808.789502314816</v>
      </c>
      <c r="J2049" s="107">
        <v>10</v>
      </c>
      <c r="K2049" s="159">
        <v>150000</v>
      </c>
      <c r="L2049" s="107">
        <f>J2049+1</f>
        <v>11</v>
      </c>
      <c r="M2049" s="36">
        <f>K2049*(L2049/100)</f>
        <v>16500</v>
      </c>
    </row>
    <row r="2050" spans="1:13" x14ac:dyDescent="0.35">
      <c r="A2050" s="107">
        <v>1</v>
      </c>
      <c r="B2050" s="107">
        <v>880000421</v>
      </c>
      <c r="C2050" s="98" t="s">
        <v>237</v>
      </c>
      <c r="D2050" s="98" t="s">
        <v>15</v>
      </c>
      <c r="E2050" t="s">
        <v>16</v>
      </c>
      <c r="G2050" t="s">
        <v>1062</v>
      </c>
      <c r="H2050" s="107">
        <v>2</v>
      </c>
      <c r="I2050" s="229">
        <v>45134</v>
      </c>
      <c r="J2050" s="107">
        <v>9</v>
      </c>
      <c r="K2050" s="159">
        <v>157500</v>
      </c>
      <c r="L2050" s="107">
        <f>J2050+1</f>
        <v>10</v>
      </c>
      <c r="M2050" s="36">
        <f>K2050*(L2050/100)</f>
        <v>15750</v>
      </c>
    </row>
    <row r="2051" spans="1:13" x14ac:dyDescent="0.35">
      <c r="A2051" s="107">
        <v>1</v>
      </c>
      <c r="B2051" s="107" t="s">
        <v>2447</v>
      </c>
      <c r="C2051" s="98" t="s">
        <v>237</v>
      </c>
      <c r="D2051" s="98" t="s">
        <v>52</v>
      </c>
      <c r="E2051" t="s">
        <v>1250</v>
      </c>
      <c r="F2051" t="s">
        <v>1248</v>
      </c>
      <c r="G2051" t="s">
        <v>2448</v>
      </c>
      <c r="H2051" s="107">
        <v>4</v>
      </c>
      <c r="I2051" s="229">
        <v>45458.526377314818</v>
      </c>
      <c r="J2051" s="107">
        <v>10</v>
      </c>
      <c r="K2051" s="159">
        <v>157500</v>
      </c>
      <c r="L2051" s="107">
        <f>J2051+1</f>
        <v>11</v>
      </c>
      <c r="M2051" s="36">
        <f>K2051*(L2051/100)</f>
        <v>17325</v>
      </c>
    </row>
    <row r="2052" spans="1:13" x14ac:dyDescent="0.35">
      <c r="A2052" s="107">
        <v>1</v>
      </c>
      <c r="B2052" s="237" t="s">
        <v>1532</v>
      </c>
      <c r="C2052" s="141" t="s">
        <v>237</v>
      </c>
      <c r="D2052" s="141" t="s">
        <v>15</v>
      </c>
      <c r="E2052" s="139" t="s">
        <v>1244</v>
      </c>
      <c r="F2052" s="144" t="s">
        <v>1245</v>
      </c>
      <c r="G2052" s="139" t="s">
        <v>1533</v>
      </c>
      <c r="H2052" s="237">
        <v>3</v>
      </c>
      <c r="I2052" s="229">
        <v>45260</v>
      </c>
      <c r="J2052" s="107">
        <v>10</v>
      </c>
      <c r="K2052" s="238">
        <v>157500</v>
      </c>
      <c r="L2052" s="107">
        <f>J2052+1</f>
        <v>11</v>
      </c>
      <c r="M2052" s="36">
        <f>K2052*(L2052/100)</f>
        <v>17325</v>
      </c>
    </row>
    <row r="2053" spans="1:13" x14ac:dyDescent="0.35">
      <c r="A2053" s="107">
        <v>1</v>
      </c>
      <c r="B2053" s="243" t="s">
        <v>3696</v>
      </c>
      <c r="C2053" s="244" t="s">
        <v>237</v>
      </c>
      <c r="D2053" s="244" t="s">
        <v>411</v>
      </c>
      <c r="E2053" s="154" t="s">
        <v>1244</v>
      </c>
      <c r="F2053" s="154" t="s">
        <v>1248</v>
      </c>
      <c r="G2053" s="154" t="s">
        <v>3697</v>
      </c>
      <c r="H2053" s="243">
        <v>5</v>
      </c>
      <c r="I2053" s="229">
        <v>45615.667951388888</v>
      </c>
      <c r="J2053" s="107">
        <v>10</v>
      </c>
      <c r="K2053" s="159">
        <v>157500</v>
      </c>
      <c r="L2053" s="107">
        <f>J2053+1</f>
        <v>11</v>
      </c>
      <c r="M2053" s="36">
        <f>K2053*(L2053/100)</f>
        <v>17325</v>
      </c>
    </row>
    <row r="2054" spans="1:13" x14ac:dyDescent="0.35">
      <c r="A2054" s="107">
        <v>1</v>
      </c>
      <c r="B2054" s="107" t="s">
        <v>2292</v>
      </c>
      <c r="C2054" s="98" t="s">
        <v>237</v>
      </c>
      <c r="D2054" s="98" t="s">
        <v>15</v>
      </c>
      <c r="E2054" t="s">
        <v>1244</v>
      </c>
      <c r="F2054" t="s">
        <v>1248</v>
      </c>
      <c r="G2054" t="s">
        <v>2293</v>
      </c>
      <c r="H2054" s="107">
        <v>1</v>
      </c>
      <c r="I2054" s="229">
        <v>45439.680185185185</v>
      </c>
      <c r="J2054" s="107">
        <v>6</v>
      </c>
      <c r="K2054" s="159">
        <v>73500</v>
      </c>
      <c r="L2054" s="107">
        <f>J2054+1</f>
        <v>7</v>
      </c>
      <c r="M2054" s="36">
        <f>K2054*(L2054/100)</f>
        <v>5145.0000000000009</v>
      </c>
    </row>
    <row r="2055" spans="1:13" x14ac:dyDescent="0.35">
      <c r="A2055" s="107">
        <v>1</v>
      </c>
      <c r="B2055" s="243" t="s">
        <v>4125</v>
      </c>
      <c r="C2055" s="244" t="s">
        <v>237</v>
      </c>
      <c r="D2055" s="244" t="s">
        <v>52</v>
      </c>
      <c r="E2055" s="154" t="s">
        <v>1250</v>
      </c>
      <c r="F2055" s="154" t="s">
        <v>1248</v>
      </c>
      <c r="G2055" s="154" t="s">
        <v>4126</v>
      </c>
      <c r="H2055" s="243">
        <v>2</v>
      </c>
      <c r="I2055" s="229">
        <v>45678.699791666666</v>
      </c>
      <c r="J2055" s="107">
        <v>9</v>
      </c>
      <c r="K2055" s="159">
        <v>60000</v>
      </c>
      <c r="L2055" s="107">
        <f>J2055+1</f>
        <v>10</v>
      </c>
      <c r="M2055" s="36">
        <f>K2055*(L2055/100)</f>
        <v>6000</v>
      </c>
    </row>
    <row r="2056" spans="1:13" x14ac:dyDescent="0.35">
      <c r="A2056" s="107">
        <v>1</v>
      </c>
      <c r="B2056" s="107" t="s">
        <v>5763</v>
      </c>
      <c r="C2056" t="s">
        <v>237</v>
      </c>
      <c r="D2056" t="s">
        <v>116</v>
      </c>
      <c r="E2056" t="s">
        <v>1250</v>
      </c>
      <c r="F2056" t="s">
        <v>1248</v>
      </c>
      <c r="G2056" t="s">
        <v>2293</v>
      </c>
      <c r="H2056" s="107">
        <v>3</v>
      </c>
      <c r="I2056" s="231">
        <v>45856.675162037034</v>
      </c>
      <c r="J2056" s="107">
        <v>9</v>
      </c>
      <c r="K2056" s="120">
        <v>60000</v>
      </c>
      <c r="L2056" s="107">
        <f>J2056+1</f>
        <v>10</v>
      </c>
      <c r="M2056" s="36">
        <f>K2056*(L2056/100)</f>
        <v>6000</v>
      </c>
    </row>
    <row r="2057" spans="1:13" x14ac:dyDescent="0.35">
      <c r="A2057" s="107">
        <v>1</v>
      </c>
      <c r="B2057" s="107">
        <v>880000218</v>
      </c>
      <c r="C2057" s="98" t="s">
        <v>237</v>
      </c>
      <c r="D2057" s="98" t="s">
        <v>15</v>
      </c>
      <c r="E2057" t="s">
        <v>16</v>
      </c>
      <c r="G2057" t="s">
        <v>742</v>
      </c>
      <c r="H2057" s="107">
        <v>2</v>
      </c>
      <c r="I2057" s="229">
        <v>45022.667916666665</v>
      </c>
      <c r="J2057" s="107">
        <v>10</v>
      </c>
      <c r="K2057" s="159">
        <v>157500</v>
      </c>
      <c r="L2057" s="107">
        <f>J2057+1</f>
        <v>11</v>
      </c>
      <c r="M2057" s="36">
        <f>K2057*(L2057/100)</f>
        <v>17325</v>
      </c>
    </row>
    <row r="2058" spans="1:13" x14ac:dyDescent="0.35">
      <c r="A2058" s="107">
        <v>1</v>
      </c>
      <c r="B2058" s="237" t="s">
        <v>1320</v>
      </c>
      <c r="C2058" s="141" t="s">
        <v>237</v>
      </c>
      <c r="D2058" s="141" t="s">
        <v>169</v>
      </c>
      <c r="E2058" s="139" t="s">
        <v>1250</v>
      </c>
      <c r="F2058" s="144" t="s">
        <v>1248</v>
      </c>
      <c r="G2058" s="379" t="s">
        <v>742</v>
      </c>
      <c r="H2058" s="237">
        <v>3</v>
      </c>
      <c r="I2058" s="229">
        <v>45231.506157407399</v>
      </c>
      <c r="J2058" s="107">
        <v>8</v>
      </c>
      <c r="K2058" s="238">
        <v>157500</v>
      </c>
      <c r="L2058" s="107">
        <f>J2058+1</f>
        <v>9</v>
      </c>
      <c r="M2058" s="36">
        <f>K2058*(L2058/100)</f>
        <v>14175</v>
      </c>
    </row>
    <row r="2059" spans="1:13" x14ac:dyDescent="0.35">
      <c r="A2059" s="107">
        <v>1</v>
      </c>
      <c r="B2059" s="107" t="s">
        <v>236</v>
      </c>
      <c r="C2059" s="98" t="s">
        <v>237</v>
      </c>
      <c r="D2059" s="98" t="s">
        <v>15</v>
      </c>
      <c r="E2059" t="s">
        <v>16</v>
      </c>
      <c r="F2059" t="s">
        <v>1248</v>
      </c>
      <c r="G2059" t="s">
        <v>6148</v>
      </c>
      <c r="H2059" s="129">
        <v>1</v>
      </c>
      <c r="I2059" s="229">
        <v>44874.606122685182</v>
      </c>
      <c r="J2059" s="107">
        <v>10</v>
      </c>
      <c r="K2059" s="112">
        <v>157500</v>
      </c>
      <c r="L2059" s="107">
        <f>J2059+1</f>
        <v>11</v>
      </c>
      <c r="M2059" s="36">
        <f>K2059*(L2059/100)</f>
        <v>17325</v>
      </c>
    </row>
    <row r="2060" spans="1:13" x14ac:dyDescent="0.35">
      <c r="A2060" s="107">
        <v>1</v>
      </c>
      <c r="B2060" s="237" t="s">
        <v>1495</v>
      </c>
      <c r="C2060" s="141" t="s">
        <v>237</v>
      </c>
      <c r="D2060" s="141" t="s">
        <v>15</v>
      </c>
      <c r="E2060" s="139" t="s">
        <v>1244</v>
      </c>
      <c r="F2060" s="144" t="s">
        <v>1245</v>
      </c>
      <c r="G2060" s="379" t="s">
        <v>1496</v>
      </c>
      <c r="H2060" s="237">
        <v>2</v>
      </c>
      <c r="I2060" s="229">
        <v>45254.612511574102</v>
      </c>
      <c r="J2060" s="107">
        <v>10</v>
      </c>
      <c r="K2060" s="238">
        <v>63000</v>
      </c>
      <c r="L2060" s="107">
        <f>J2060+1</f>
        <v>11</v>
      </c>
      <c r="M2060" s="36">
        <f>K2060*(L2060/100)</f>
        <v>6930</v>
      </c>
    </row>
    <row r="2061" spans="1:13" x14ac:dyDescent="0.35">
      <c r="A2061" s="107">
        <v>1</v>
      </c>
      <c r="B2061" s="107">
        <v>890000844</v>
      </c>
      <c r="C2061" s="98" t="s">
        <v>237</v>
      </c>
      <c r="D2061" s="98" t="s">
        <v>15</v>
      </c>
      <c r="E2061" t="s">
        <v>1244</v>
      </c>
      <c r="F2061" t="s">
        <v>1245</v>
      </c>
      <c r="G2061" t="s">
        <v>2748</v>
      </c>
      <c r="H2061" s="107">
        <v>3</v>
      </c>
      <c r="I2061" s="229">
        <v>45504.89340277778</v>
      </c>
      <c r="J2061" s="107">
        <v>10</v>
      </c>
      <c r="K2061" s="159">
        <v>63000</v>
      </c>
      <c r="L2061" s="107">
        <f>J2061+1</f>
        <v>11</v>
      </c>
      <c r="M2061" s="36">
        <f>K2061*(L2061/100)</f>
        <v>6930</v>
      </c>
    </row>
    <row r="2062" spans="1:13" x14ac:dyDescent="0.35">
      <c r="A2062" s="107">
        <v>1</v>
      </c>
      <c r="B2062" s="243" t="s">
        <v>4577</v>
      </c>
      <c r="C2062" s="244" t="s">
        <v>237</v>
      </c>
      <c r="D2062" s="244" t="s">
        <v>866</v>
      </c>
      <c r="E2062" s="154" t="s">
        <v>1250</v>
      </c>
      <c r="F2062" s="154" t="s">
        <v>1245</v>
      </c>
      <c r="G2062" s="377" t="s">
        <v>2748</v>
      </c>
      <c r="H2062" s="243">
        <v>4</v>
      </c>
      <c r="I2062" s="229">
        <v>45728.66783564815</v>
      </c>
      <c r="J2062" s="107">
        <v>9</v>
      </c>
      <c r="K2062" s="247">
        <v>60000</v>
      </c>
      <c r="L2062" s="107">
        <f>J2062+1</f>
        <v>10</v>
      </c>
      <c r="M2062" s="36">
        <f>K2062*(L2062/100)</f>
        <v>6000</v>
      </c>
    </row>
    <row r="2063" spans="1:13" x14ac:dyDescent="0.35">
      <c r="A2063" s="107">
        <v>1</v>
      </c>
      <c r="B2063" s="107" t="s">
        <v>5936</v>
      </c>
      <c r="C2063" t="s">
        <v>237</v>
      </c>
      <c r="D2063" t="s">
        <v>381</v>
      </c>
      <c r="E2063" t="s">
        <v>5832</v>
      </c>
      <c r="F2063" t="s">
        <v>1245</v>
      </c>
      <c r="G2063" t="s">
        <v>2748</v>
      </c>
      <c r="H2063" s="107">
        <v>5</v>
      </c>
      <c r="I2063" s="231">
        <v>45881.580949074072</v>
      </c>
      <c r="J2063" s="107">
        <v>10</v>
      </c>
      <c r="K2063" s="120">
        <v>60000</v>
      </c>
      <c r="L2063" s="107">
        <f>J2063*2+2</f>
        <v>22</v>
      </c>
      <c r="M2063" s="36">
        <f>K2063*(L2063/100)</f>
        <v>13200</v>
      </c>
    </row>
    <row r="2064" spans="1:13" x14ac:dyDescent="0.35">
      <c r="A2064" s="107">
        <v>1</v>
      </c>
      <c r="B2064" s="107">
        <v>880000232</v>
      </c>
      <c r="C2064" s="98" t="s">
        <v>237</v>
      </c>
      <c r="D2064" s="98" t="s">
        <v>169</v>
      </c>
      <c r="E2064" t="s">
        <v>53</v>
      </c>
      <c r="G2064" s="378" t="s">
        <v>839</v>
      </c>
      <c r="H2064" s="107">
        <v>1</v>
      </c>
      <c r="I2064" s="229">
        <v>45028.569513888891</v>
      </c>
      <c r="J2064" s="107">
        <v>10</v>
      </c>
      <c r="K2064" s="159">
        <v>63000</v>
      </c>
      <c r="L2064" s="107">
        <f>J2064+1</f>
        <v>11</v>
      </c>
      <c r="M2064" s="36">
        <f>K2064*(L2064/100)</f>
        <v>6930</v>
      </c>
    </row>
    <row r="2065" spans="1:13" x14ac:dyDescent="0.35">
      <c r="A2065" s="107">
        <v>1</v>
      </c>
      <c r="B2065" s="107">
        <v>890000767</v>
      </c>
      <c r="C2065" s="98" t="s">
        <v>237</v>
      </c>
      <c r="D2065" s="98" t="s">
        <v>381</v>
      </c>
      <c r="E2065" t="s">
        <v>1244</v>
      </c>
      <c r="F2065" t="s">
        <v>1248</v>
      </c>
      <c r="G2065" t="s">
        <v>2602</v>
      </c>
      <c r="H2065" s="107">
        <v>1</v>
      </c>
      <c r="I2065" s="229">
        <v>45481.634722222225</v>
      </c>
      <c r="J2065" s="107">
        <v>9</v>
      </c>
      <c r="K2065" s="159">
        <v>63000</v>
      </c>
      <c r="L2065" s="107">
        <f>J2065+1</f>
        <v>10</v>
      </c>
      <c r="M2065" s="36">
        <f>K2065*(L2065/100)</f>
        <v>6300</v>
      </c>
    </row>
    <row r="2066" spans="1:13" x14ac:dyDescent="0.35">
      <c r="A2066" s="107">
        <v>1</v>
      </c>
      <c r="B2066" s="107" t="s">
        <v>2470</v>
      </c>
      <c r="C2066" s="98" t="s">
        <v>237</v>
      </c>
      <c r="D2066" s="98" t="s">
        <v>15</v>
      </c>
      <c r="E2066" t="s">
        <v>1244</v>
      </c>
      <c r="F2066" t="s">
        <v>1245</v>
      </c>
      <c r="G2066" t="s">
        <v>2471</v>
      </c>
      <c r="H2066" s="107">
        <v>1</v>
      </c>
      <c r="I2066" s="229">
        <v>45463.659849537034</v>
      </c>
      <c r="J2066" s="107">
        <v>12</v>
      </c>
      <c r="K2066" s="159">
        <v>36750</v>
      </c>
      <c r="L2066" s="107">
        <f>J2066+1</f>
        <v>13</v>
      </c>
      <c r="M2066" s="36">
        <f>K2066*(L2066/100)</f>
        <v>4777.5</v>
      </c>
    </row>
    <row r="2067" spans="1:13" x14ac:dyDescent="0.35">
      <c r="A2067" s="107">
        <v>1</v>
      </c>
      <c r="B2067" s="243" t="s">
        <v>4707</v>
      </c>
      <c r="C2067" s="244" t="s">
        <v>237</v>
      </c>
      <c r="D2067" s="244" t="s">
        <v>15</v>
      </c>
      <c r="E2067" s="154" t="s">
        <v>1244</v>
      </c>
      <c r="F2067" s="154" t="s">
        <v>1245</v>
      </c>
      <c r="G2067" s="154" t="s">
        <v>2471</v>
      </c>
      <c r="H2067" s="243">
        <v>2</v>
      </c>
      <c r="I2067" s="229">
        <v>45743.651770833334</v>
      </c>
      <c r="J2067" s="107">
        <v>12</v>
      </c>
      <c r="K2067" s="247">
        <v>35000</v>
      </c>
      <c r="L2067" s="107">
        <f>J2067+1</f>
        <v>13</v>
      </c>
      <c r="M2067" s="36">
        <f>K2067*(L2067/100)</f>
        <v>4550</v>
      </c>
    </row>
    <row r="2068" spans="1:13" x14ac:dyDescent="0.35">
      <c r="A2068" s="107">
        <v>1</v>
      </c>
      <c r="B2068" s="107">
        <v>890000812</v>
      </c>
      <c r="C2068" s="98" t="s">
        <v>237</v>
      </c>
      <c r="D2068" s="98" t="s">
        <v>188</v>
      </c>
      <c r="E2068" t="s">
        <v>1244</v>
      </c>
      <c r="F2068" t="s">
        <v>1245</v>
      </c>
      <c r="G2068" t="s">
        <v>2660</v>
      </c>
      <c r="H2068" s="107">
        <v>1</v>
      </c>
      <c r="I2068" s="229">
        <v>45492</v>
      </c>
      <c r="J2068" s="107">
        <v>6</v>
      </c>
      <c r="K2068" s="159">
        <v>157500</v>
      </c>
      <c r="L2068" s="107">
        <f>J2068+1</f>
        <v>7</v>
      </c>
      <c r="M2068" s="36">
        <f>K2068*(L2068/100)</f>
        <v>11025.000000000002</v>
      </c>
    </row>
    <row r="2069" spans="1:13" x14ac:dyDescent="0.35">
      <c r="A2069" s="107">
        <v>1</v>
      </c>
      <c r="B2069" s="243" t="s">
        <v>3367</v>
      </c>
      <c r="C2069" s="244" t="s">
        <v>237</v>
      </c>
      <c r="D2069" s="244" t="s">
        <v>188</v>
      </c>
      <c r="E2069" s="154" t="s">
        <v>1244</v>
      </c>
      <c r="F2069" s="154" t="s">
        <v>1245</v>
      </c>
      <c r="G2069" s="154" t="s">
        <v>3368</v>
      </c>
      <c r="H2069" s="243">
        <v>2</v>
      </c>
      <c r="I2069" s="229">
        <v>45591.698703703703</v>
      </c>
      <c r="J2069" s="107">
        <v>8</v>
      </c>
      <c r="K2069" s="159">
        <v>210000</v>
      </c>
      <c r="L2069" s="107">
        <f>J2069+1</f>
        <v>9</v>
      </c>
      <c r="M2069" s="36">
        <f>K2069*(L2069/100)</f>
        <v>18900</v>
      </c>
    </row>
    <row r="2070" spans="1:13" x14ac:dyDescent="0.35">
      <c r="A2070" s="107">
        <v>1</v>
      </c>
      <c r="B2070" s="107">
        <v>890000602</v>
      </c>
      <c r="C2070" s="98" t="s">
        <v>237</v>
      </c>
      <c r="D2070" s="98" t="s">
        <v>188</v>
      </c>
      <c r="E2070" t="s">
        <v>1244</v>
      </c>
      <c r="F2070" t="s">
        <v>1245</v>
      </c>
      <c r="G2070" s="133" t="s">
        <v>1103</v>
      </c>
      <c r="H2070" s="107">
        <v>2</v>
      </c>
      <c r="I2070" s="229">
        <v>45387.354664351849</v>
      </c>
      <c r="J2070" s="107">
        <v>12</v>
      </c>
      <c r="K2070" s="159">
        <v>126000</v>
      </c>
      <c r="L2070" s="107">
        <f>J2070+1</f>
        <v>13</v>
      </c>
      <c r="M2070" s="36">
        <f>K2070*(L2070/100)</f>
        <v>16380</v>
      </c>
    </row>
    <row r="2071" spans="1:13" x14ac:dyDescent="0.35">
      <c r="A2071" s="107">
        <v>1</v>
      </c>
      <c r="B2071" s="234">
        <v>880000484</v>
      </c>
      <c r="C2071" s="235" t="s">
        <v>237</v>
      </c>
      <c r="D2071" s="235" t="s">
        <v>15</v>
      </c>
      <c r="E2071" s="133" t="s">
        <v>16</v>
      </c>
      <c r="G2071" s="133" t="s">
        <v>1103</v>
      </c>
      <c r="H2071" s="234">
        <v>1</v>
      </c>
      <c r="I2071" s="229">
        <v>45168.505081018498</v>
      </c>
      <c r="J2071" s="107">
        <v>12</v>
      </c>
      <c r="K2071" s="236">
        <v>105000</v>
      </c>
      <c r="L2071" s="107">
        <f>J2071+1</f>
        <v>13</v>
      </c>
      <c r="M2071" s="36">
        <f>K2071*(L2071/100)</f>
        <v>13650</v>
      </c>
    </row>
    <row r="2072" spans="1:13" x14ac:dyDescent="0.35">
      <c r="A2072" s="107">
        <v>1</v>
      </c>
      <c r="B2072" s="243" t="s">
        <v>3218</v>
      </c>
      <c r="C2072" s="244" t="s">
        <v>237</v>
      </c>
      <c r="D2072" s="244" t="s">
        <v>15</v>
      </c>
      <c r="E2072" s="154" t="s">
        <v>1244</v>
      </c>
      <c r="F2072" s="154" t="s">
        <v>1245</v>
      </c>
      <c r="G2072" s="133" t="s">
        <v>1103</v>
      </c>
      <c r="H2072" s="243">
        <v>3</v>
      </c>
      <c r="I2072" s="229">
        <v>45580</v>
      </c>
      <c r="J2072" s="107">
        <v>12</v>
      </c>
      <c r="K2072" s="159">
        <v>178500</v>
      </c>
      <c r="L2072" s="107">
        <f>J2072+1</f>
        <v>13</v>
      </c>
      <c r="M2072" s="36">
        <f>K2072*(L2072/100)</f>
        <v>23205</v>
      </c>
    </row>
    <row r="2073" spans="1:13" x14ac:dyDescent="0.35">
      <c r="A2073" s="107">
        <v>1</v>
      </c>
      <c r="B2073" s="107" t="s">
        <v>2385</v>
      </c>
      <c r="C2073" s="98" t="s">
        <v>237</v>
      </c>
      <c r="D2073" s="98" t="s">
        <v>15</v>
      </c>
      <c r="E2073" t="s">
        <v>1244</v>
      </c>
      <c r="F2073" t="s">
        <v>1245</v>
      </c>
      <c r="G2073" t="s">
        <v>4020</v>
      </c>
      <c r="H2073" s="107">
        <v>1</v>
      </c>
      <c r="I2073" s="229">
        <v>45454.747627314813</v>
      </c>
      <c r="J2073" s="107">
        <v>12</v>
      </c>
      <c r="K2073" s="159">
        <v>210000</v>
      </c>
      <c r="L2073" s="107">
        <f>J2073+1</f>
        <v>13</v>
      </c>
      <c r="M2073" s="36">
        <f>K2073*(L2073/100)</f>
        <v>27300</v>
      </c>
    </row>
    <row r="2074" spans="1:13" x14ac:dyDescent="0.35">
      <c r="A2074" s="107">
        <v>1</v>
      </c>
      <c r="B2074" s="243" t="s">
        <v>4019</v>
      </c>
      <c r="C2074" s="244" t="s">
        <v>237</v>
      </c>
      <c r="D2074" s="244" t="s">
        <v>866</v>
      </c>
      <c r="E2074" s="154" t="s">
        <v>1250</v>
      </c>
      <c r="F2074" s="154" t="s">
        <v>1245</v>
      </c>
      <c r="G2074" t="s">
        <v>4020</v>
      </c>
      <c r="H2074" s="243">
        <v>2</v>
      </c>
      <c r="I2074" s="229">
        <v>45674.740277777775</v>
      </c>
      <c r="J2074" s="107">
        <v>12</v>
      </c>
      <c r="K2074" s="159">
        <v>200000</v>
      </c>
      <c r="L2074" s="107">
        <f>J2074+1</f>
        <v>13</v>
      </c>
      <c r="M2074" s="36">
        <f>K2074*(L2074/100)</f>
        <v>26000</v>
      </c>
    </row>
    <row r="2075" spans="1:13" x14ac:dyDescent="0.35">
      <c r="A2075" s="107">
        <v>1</v>
      </c>
      <c r="B2075" s="107" t="s">
        <v>5804</v>
      </c>
      <c r="C2075" t="s">
        <v>237</v>
      </c>
      <c r="D2075" t="s">
        <v>381</v>
      </c>
      <c r="E2075" t="s">
        <v>1244</v>
      </c>
      <c r="F2075" t="s">
        <v>1245</v>
      </c>
      <c r="G2075" t="s">
        <v>4020</v>
      </c>
      <c r="H2075" s="107">
        <v>3</v>
      </c>
      <c r="I2075" s="231">
        <v>45854</v>
      </c>
      <c r="J2075" s="107">
        <v>12</v>
      </c>
      <c r="K2075" s="120">
        <v>200000</v>
      </c>
      <c r="L2075" s="107">
        <f>J2075+1</f>
        <v>13</v>
      </c>
      <c r="M2075" s="36">
        <f>K2075*(L2075/100)</f>
        <v>26000</v>
      </c>
    </row>
    <row r="2076" spans="1:13" x14ac:dyDescent="0.35">
      <c r="A2076" s="107">
        <v>1</v>
      </c>
      <c r="B2076" s="243" t="s">
        <v>4552</v>
      </c>
      <c r="C2076" s="244" t="s">
        <v>237</v>
      </c>
      <c r="D2076" s="244" t="s">
        <v>188</v>
      </c>
      <c r="E2076" s="154" t="s">
        <v>1244</v>
      </c>
      <c r="F2076" s="154" t="s">
        <v>1245</v>
      </c>
      <c r="G2076" s="154" t="s">
        <v>4553</v>
      </c>
      <c r="H2076" s="243">
        <v>3</v>
      </c>
      <c r="I2076" s="229">
        <v>45727.710682870369</v>
      </c>
      <c r="J2076" s="107">
        <v>10</v>
      </c>
      <c r="K2076" s="247">
        <v>230000</v>
      </c>
      <c r="L2076" s="107">
        <f>J2076+1</f>
        <v>11</v>
      </c>
      <c r="M2076" s="36">
        <f>K2076*(L2076/100)</f>
        <v>25300</v>
      </c>
    </row>
    <row r="2077" spans="1:13" x14ac:dyDescent="0.35">
      <c r="A2077" s="107">
        <v>1</v>
      </c>
      <c r="B2077" s="131" t="s">
        <v>6135</v>
      </c>
      <c r="C2077" s="131" t="s">
        <v>237</v>
      </c>
      <c r="D2077" s="131" t="s">
        <v>15</v>
      </c>
      <c r="E2077" s="131" t="s">
        <v>5832</v>
      </c>
      <c r="F2077" s="131" t="s">
        <v>1245</v>
      </c>
      <c r="G2077" s="131" t="s">
        <v>4553</v>
      </c>
      <c r="H2077" s="107">
        <v>4</v>
      </c>
      <c r="I2077" s="231">
        <v>45923.799386574072</v>
      </c>
      <c r="J2077" s="107">
        <v>10</v>
      </c>
      <c r="K2077" s="222">
        <v>230000</v>
      </c>
      <c r="L2077" s="107">
        <f>J2077*2+2</f>
        <v>22</v>
      </c>
      <c r="M2077" s="36">
        <f>K2077*(L2077/100)</f>
        <v>50600</v>
      </c>
    </row>
    <row r="2078" spans="1:13" x14ac:dyDescent="0.35">
      <c r="A2078" s="107">
        <v>1</v>
      </c>
      <c r="B2078" s="107">
        <v>890000817</v>
      </c>
      <c r="C2078" s="98" t="s">
        <v>237</v>
      </c>
      <c r="D2078" s="98" t="s">
        <v>15</v>
      </c>
      <c r="E2078" t="s">
        <v>1244</v>
      </c>
      <c r="F2078" t="s">
        <v>1248</v>
      </c>
      <c r="G2078" t="s">
        <v>2673</v>
      </c>
      <c r="H2078" s="107">
        <v>1</v>
      </c>
      <c r="I2078" s="229">
        <v>45495.773449074077</v>
      </c>
      <c r="J2078" s="107">
        <v>9</v>
      </c>
      <c r="K2078" s="159">
        <v>63000</v>
      </c>
      <c r="L2078" s="107">
        <f>J2078+1</f>
        <v>10</v>
      </c>
      <c r="M2078" s="36">
        <f>K2078*(L2078/100)</f>
        <v>6300</v>
      </c>
    </row>
    <row r="2079" spans="1:13" x14ac:dyDescent="0.35">
      <c r="A2079" s="107">
        <v>1</v>
      </c>
      <c r="B2079" s="243" t="s">
        <v>3896</v>
      </c>
      <c r="C2079" s="244" t="s">
        <v>237</v>
      </c>
      <c r="D2079" s="244" t="s">
        <v>15</v>
      </c>
      <c r="E2079" s="154" t="s">
        <v>1244</v>
      </c>
      <c r="F2079" s="154" t="s">
        <v>1248</v>
      </c>
      <c r="G2079" s="154" t="s">
        <v>3897</v>
      </c>
      <c r="H2079" s="243">
        <v>2</v>
      </c>
      <c r="I2079" s="229">
        <v>45629.601967592593</v>
      </c>
      <c r="J2079" s="107">
        <v>9</v>
      </c>
      <c r="K2079" s="159">
        <v>73500</v>
      </c>
      <c r="L2079" s="107">
        <f>J2079+1</f>
        <v>10</v>
      </c>
      <c r="M2079" s="36">
        <f>K2079*(L2079/100)</f>
        <v>7350</v>
      </c>
    </row>
    <row r="2080" spans="1:13" x14ac:dyDescent="0.35">
      <c r="A2080" s="107">
        <v>1</v>
      </c>
      <c r="B2080" s="107">
        <v>880000308</v>
      </c>
      <c r="C2080" s="98" t="s">
        <v>237</v>
      </c>
      <c r="D2080" s="98" t="s">
        <v>188</v>
      </c>
      <c r="E2080" t="s">
        <v>16</v>
      </c>
      <c r="F2080" s="144" t="s">
        <v>1245</v>
      </c>
      <c r="G2080" t="s">
        <v>922</v>
      </c>
      <c r="H2080" s="107">
        <v>2</v>
      </c>
      <c r="I2080" s="229">
        <v>45068.585879629631</v>
      </c>
      <c r="J2080" s="107">
        <v>14</v>
      </c>
      <c r="K2080" s="162">
        <v>157500</v>
      </c>
      <c r="L2080" s="107">
        <f>J2080+1</f>
        <v>15</v>
      </c>
      <c r="M2080" s="36">
        <f>K2080*(L2080/100)</f>
        <v>23625</v>
      </c>
    </row>
    <row r="2081" spans="1:13" x14ac:dyDescent="0.35">
      <c r="A2081" s="107">
        <v>1</v>
      </c>
      <c r="B2081" s="107" t="s">
        <v>243</v>
      </c>
      <c r="C2081" s="98" t="s">
        <v>237</v>
      </c>
      <c r="D2081" s="98" t="s">
        <v>169</v>
      </c>
      <c r="E2081" t="s">
        <v>53</v>
      </c>
      <c r="F2081" s="144" t="s">
        <v>1245</v>
      </c>
      <c r="G2081" t="s">
        <v>245</v>
      </c>
      <c r="H2081" s="129">
        <v>1</v>
      </c>
      <c r="I2081" s="229">
        <v>44883.454733796294</v>
      </c>
      <c r="J2081" s="107">
        <v>12</v>
      </c>
      <c r="K2081" s="112">
        <v>126000</v>
      </c>
      <c r="L2081" s="107">
        <f>J2081+1</f>
        <v>13</v>
      </c>
      <c r="M2081" s="36">
        <f>K2081*(L2081/100)</f>
        <v>16380</v>
      </c>
    </row>
    <row r="2082" spans="1:13" x14ac:dyDescent="0.35">
      <c r="A2082" s="107">
        <v>1</v>
      </c>
      <c r="B2082" s="243" t="s">
        <v>3759</v>
      </c>
      <c r="C2082" s="244" t="s">
        <v>237</v>
      </c>
      <c r="D2082" s="244" t="s">
        <v>15</v>
      </c>
      <c r="E2082" s="154" t="s">
        <v>1244</v>
      </c>
      <c r="F2082" s="154" t="s">
        <v>1245</v>
      </c>
      <c r="G2082" s="154" t="s">
        <v>3760</v>
      </c>
      <c r="H2082" s="243">
        <v>3</v>
      </c>
      <c r="I2082" s="229">
        <v>45618.742800925924</v>
      </c>
      <c r="J2082" s="107">
        <v>18</v>
      </c>
      <c r="K2082" s="159">
        <v>252000</v>
      </c>
      <c r="L2082" s="107">
        <f>J2082+1</f>
        <v>19</v>
      </c>
      <c r="M2082" s="36">
        <f>K2082*(L2082/100)</f>
        <v>47880</v>
      </c>
    </row>
    <row r="2083" spans="1:13" x14ac:dyDescent="0.35">
      <c r="A2083" s="107">
        <v>1</v>
      </c>
      <c r="B2083" s="107">
        <v>880000342</v>
      </c>
      <c r="C2083" s="98" t="s">
        <v>398</v>
      </c>
      <c r="D2083" s="98" t="s">
        <v>116</v>
      </c>
      <c r="E2083" t="s">
        <v>53</v>
      </c>
      <c r="G2083" t="s">
        <v>961</v>
      </c>
      <c r="H2083" s="107">
        <v>2</v>
      </c>
      <c r="I2083" s="229">
        <v>45091.600497685184</v>
      </c>
      <c r="J2083" s="107">
        <v>12</v>
      </c>
      <c r="K2083" s="159">
        <v>105000</v>
      </c>
      <c r="L2083" s="107">
        <f>J2083+1</f>
        <v>13</v>
      </c>
      <c r="M2083" s="36">
        <f>K2083*(L2083/100)</f>
        <v>13650</v>
      </c>
    </row>
    <row r="2084" spans="1:13" x14ac:dyDescent="0.35">
      <c r="A2084" s="107">
        <v>1</v>
      </c>
      <c r="B2084" s="107" t="s">
        <v>1820</v>
      </c>
      <c r="C2084" s="98" t="s">
        <v>398</v>
      </c>
      <c r="D2084" s="98" t="s">
        <v>582</v>
      </c>
      <c r="E2084" t="s">
        <v>1244</v>
      </c>
      <c r="F2084" t="s">
        <v>1245</v>
      </c>
      <c r="G2084" t="s">
        <v>961</v>
      </c>
      <c r="H2084" s="107">
        <v>3</v>
      </c>
      <c r="I2084" s="229">
        <v>45343.58252314815</v>
      </c>
      <c r="J2084" s="107">
        <v>12</v>
      </c>
      <c r="K2084" s="159">
        <v>105000</v>
      </c>
      <c r="L2084" s="107">
        <f>J2084+1</f>
        <v>13</v>
      </c>
      <c r="M2084" s="36">
        <f>K2084*(L2084/100)</f>
        <v>13650</v>
      </c>
    </row>
    <row r="2085" spans="1:13" x14ac:dyDescent="0.35">
      <c r="A2085" s="107">
        <v>1</v>
      </c>
      <c r="B2085" s="107" t="s">
        <v>5325</v>
      </c>
      <c r="C2085" t="s">
        <v>398</v>
      </c>
      <c r="D2085" t="s">
        <v>15</v>
      </c>
      <c r="E2085" t="s">
        <v>1244</v>
      </c>
      <c r="F2085" t="s">
        <v>1248</v>
      </c>
      <c r="G2085" t="s">
        <v>5326</v>
      </c>
      <c r="H2085" s="107">
        <v>1</v>
      </c>
      <c r="I2085" s="231">
        <v>45828.485717592594</v>
      </c>
      <c r="J2085" s="107">
        <v>12</v>
      </c>
      <c r="K2085" s="120">
        <v>100000</v>
      </c>
      <c r="L2085" s="107">
        <f>J2085+1</f>
        <v>13</v>
      </c>
      <c r="M2085" s="36">
        <f>K2085*(L2085/100)</f>
        <v>13000</v>
      </c>
    </row>
    <row r="2086" spans="1:13" x14ac:dyDescent="0.35">
      <c r="A2086" s="107">
        <v>1</v>
      </c>
      <c r="B2086" s="107" t="s">
        <v>397</v>
      </c>
      <c r="C2086" s="98" t="s">
        <v>398</v>
      </c>
      <c r="D2086" s="98" t="s">
        <v>15</v>
      </c>
      <c r="E2086" t="s">
        <v>16</v>
      </c>
      <c r="G2086" t="s">
        <v>400</v>
      </c>
      <c r="H2086" s="107">
        <v>1</v>
      </c>
      <c r="I2086" s="229">
        <v>44901.428726851853</v>
      </c>
      <c r="J2086" s="107">
        <v>12</v>
      </c>
      <c r="K2086" s="159">
        <v>105000</v>
      </c>
      <c r="L2086" s="107">
        <f>J2086+1</f>
        <v>13</v>
      </c>
      <c r="M2086" s="36">
        <f>K2086*(L2086/100)</f>
        <v>13650</v>
      </c>
    </row>
    <row r="2087" spans="1:13" x14ac:dyDescent="0.35">
      <c r="A2087" s="107">
        <v>1</v>
      </c>
      <c r="B2087" s="107" t="s">
        <v>5449</v>
      </c>
      <c r="C2087" t="s">
        <v>398</v>
      </c>
      <c r="D2087" t="s">
        <v>15</v>
      </c>
      <c r="E2087" t="s">
        <v>1244</v>
      </c>
      <c r="F2087" t="s">
        <v>1245</v>
      </c>
      <c r="G2087" t="s">
        <v>5450</v>
      </c>
      <c r="H2087" s="107">
        <v>4</v>
      </c>
      <c r="I2087" s="231">
        <v>45818.649398148147</v>
      </c>
      <c r="J2087" s="107">
        <v>7</v>
      </c>
      <c r="K2087" s="120">
        <v>60000</v>
      </c>
      <c r="L2087" s="107">
        <f>J2087+1</f>
        <v>8</v>
      </c>
      <c r="M2087" s="36">
        <f>K2087*(L2087/100)</f>
        <v>4800</v>
      </c>
    </row>
    <row r="2088" spans="1:13" x14ac:dyDescent="0.35">
      <c r="A2088" s="107">
        <v>1</v>
      </c>
      <c r="B2088" s="107" t="s">
        <v>2376</v>
      </c>
      <c r="C2088" s="98" t="s">
        <v>398</v>
      </c>
      <c r="D2088" s="98" t="s">
        <v>52</v>
      </c>
      <c r="E2088" t="s">
        <v>1250</v>
      </c>
      <c r="F2088" t="s">
        <v>1245</v>
      </c>
      <c r="G2088" t="s">
        <v>2377</v>
      </c>
      <c r="H2088" s="107">
        <v>1</v>
      </c>
      <c r="I2088" s="229">
        <v>45450.816458333335</v>
      </c>
      <c r="J2088" s="107">
        <v>6</v>
      </c>
      <c r="K2088" s="159">
        <v>52500</v>
      </c>
      <c r="L2088" s="107">
        <f>J2088+1</f>
        <v>7</v>
      </c>
      <c r="M2088" s="36">
        <f>K2088*(L2088/100)</f>
        <v>3675.0000000000005</v>
      </c>
    </row>
    <row r="2089" spans="1:13" x14ac:dyDescent="0.35">
      <c r="A2089" s="107">
        <v>1</v>
      </c>
      <c r="B2089" s="243" t="s">
        <v>3198</v>
      </c>
      <c r="C2089" s="244" t="s">
        <v>398</v>
      </c>
      <c r="D2089" s="244" t="s">
        <v>15</v>
      </c>
      <c r="E2089" s="154" t="s">
        <v>1244</v>
      </c>
      <c r="F2089" s="154" t="s">
        <v>1245</v>
      </c>
      <c r="G2089" s="154" t="s">
        <v>3199</v>
      </c>
      <c r="H2089" s="243">
        <v>2</v>
      </c>
      <c r="I2089" s="229">
        <v>45574.49181712963</v>
      </c>
      <c r="J2089" s="107">
        <v>6</v>
      </c>
      <c r="K2089" s="159">
        <v>52500</v>
      </c>
      <c r="L2089" s="107">
        <f>J2089+1</f>
        <v>7</v>
      </c>
      <c r="M2089" s="36">
        <f>K2089*(L2089/100)</f>
        <v>3675.0000000000005</v>
      </c>
    </row>
    <row r="2090" spans="1:13" x14ac:dyDescent="0.35">
      <c r="A2090" s="107">
        <v>1</v>
      </c>
      <c r="B2090" s="243" t="s">
        <v>4306</v>
      </c>
      <c r="C2090" s="244" t="s">
        <v>398</v>
      </c>
      <c r="D2090" s="244" t="s">
        <v>15</v>
      </c>
      <c r="E2090" s="154" t="s">
        <v>1244</v>
      </c>
      <c r="F2090" s="154" t="s">
        <v>1245</v>
      </c>
      <c r="G2090" s="154" t="s">
        <v>3199</v>
      </c>
      <c r="H2090" s="243">
        <v>3</v>
      </c>
      <c r="I2090" s="229">
        <v>45710.580740740741</v>
      </c>
      <c r="J2090" s="107">
        <v>24</v>
      </c>
      <c r="K2090" s="159">
        <v>50000</v>
      </c>
      <c r="L2090" s="107">
        <f>J2090+1</f>
        <v>25</v>
      </c>
      <c r="M2090" s="36">
        <f>K2090*(L2090/100)</f>
        <v>12500</v>
      </c>
    </row>
    <row r="2091" spans="1:13" x14ac:dyDescent="0.35">
      <c r="A2091" s="107">
        <v>1</v>
      </c>
      <c r="B2091" s="107">
        <v>890000838</v>
      </c>
      <c r="C2091" s="98" t="s">
        <v>398</v>
      </c>
      <c r="D2091" s="98" t="s">
        <v>15</v>
      </c>
      <c r="E2091" t="s">
        <v>1244</v>
      </c>
      <c r="F2091" t="s">
        <v>1245</v>
      </c>
      <c r="G2091" t="s">
        <v>2712</v>
      </c>
      <c r="H2091" s="107">
        <v>1</v>
      </c>
      <c r="I2091" s="229">
        <v>45500.620185185187</v>
      </c>
      <c r="J2091" s="107">
        <v>6</v>
      </c>
      <c r="K2091" s="159">
        <v>52500</v>
      </c>
      <c r="L2091" s="107">
        <f>J2091+1</f>
        <v>7</v>
      </c>
      <c r="M2091" s="36">
        <f>K2091*(L2091/100)</f>
        <v>3675.0000000000005</v>
      </c>
    </row>
    <row r="2092" spans="1:13" x14ac:dyDescent="0.35">
      <c r="A2092" s="107">
        <v>1</v>
      </c>
      <c r="B2092" s="107" t="s">
        <v>5761</v>
      </c>
      <c r="C2092" t="s">
        <v>398</v>
      </c>
      <c r="D2092" t="s">
        <v>15</v>
      </c>
      <c r="E2092" t="s">
        <v>1244</v>
      </c>
      <c r="F2092" t="s">
        <v>1245</v>
      </c>
      <c r="G2092" t="s">
        <v>5762</v>
      </c>
      <c r="H2092" s="107">
        <v>3</v>
      </c>
      <c r="I2092" s="231">
        <v>45852.809155092589</v>
      </c>
      <c r="J2092" s="107">
        <v>8</v>
      </c>
      <c r="K2092" s="120">
        <v>70000</v>
      </c>
      <c r="L2092" s="107">
        <f>J2092+1</f>
        <v>9</v>
      </c>
      <c r="M2092" s="36">
        <f>K2092*(L2092/100)</f>
        <v>6300</v>
      </c>
    </row>
    <row r="2093" spans="1:13" x14ac:dyDescent="0.35">
      <c r="A2093" s="107">
        <v>1</v>
      </c>
      <c r="B2093" s="243" t="s">
        <v>4921</v>
      </c>
      <c r="C2093" s="244" t="s">
        <v>398</v>
      </c>
      <c r="D2093" s="244" t="s">
        <v>15</v>
      </c>
      <c r="E2093" s="154" t="s">
        <v>1244</v>
      </c>
      <c r="F2093" s="154" t="s">
        <v>1245</v>
      </c>
      <c r="G2093" s="154" t="s">
        <v>4922</v>
      </c>
      <c r="H2093" s="243">
        <v>2</v>
      </c>
      <c r="I2093" s="229">
        <v>45749.561493055553</v>
      </c>
      <c r="J2093" s="107">
        <v>4</v>
      </c>
      <c r="K2093" s="159">
        <v>30000</v>
      </c>
      <c r="L2093" s="107">
        <f>J2093+1</f>
        <v>5</v>
      </c>
      <c r="M2093" s="36">
        <f>K2093*(L2093/100)</f>
        <v>1500</v>
      </c>
    </row>
    <row r="2094" spans="1:13" x14ac:dyDescent="0.35">
      <c r="A2094" s="107">
        <v>1</v>
      </c>
      <c r="B2094" s="243" t="s">
        <v>4226</v>
      </c>
      <c r="C2094" s="244" t="s">
        <v>398</v>
      </c>
      <c r="D2094" s="244" t="s">
        <v>411</v>
      </c>
      <c r="E2094" s="154" t="s">
        <v>1244</v>
      </c>
      <c r="F2094" s="154" t="s">
        <v>1248</v>
      </c>
      <c r="G2094" s="154" t="s">
        <v>4227</v>
      </c>
      <c r="H2094" s="243">
        <v>1</v>
      </c>
      <c r="I2094" s="229">
        <v>45707.652696759258</v>
      </c>
      <c r="J2094" s="107">
        <v>12</v>
      </c>
      <c r="K2094" s="159">
        <v>100000</v>
      </c>
      <c r="L2094" s="107">
        <f>J2094+1</f>
        <v>13</v>
      </c>
      <c r="M2094" s="36">
        <f>K2094*(L2094/100)</f>
        <v>13000</v>
      </c>
    </row>
    <row r="2095" spans="1:13" x14ac:dyDescent="0.35">
      <c r="A2095" s="107">
        <v>1</v>
      </c>
      <c r="B2095" s="243" t="s">
        <v>4932</v>
      </c>
      <c r="C2095" s="244" t="s">
        <v>398</v>
      </c>
      <c r="D2095" s="244" t="s">
        <v>15</v>
      </c>
      <c r="E2095" s="154" t="s">
        <v>1244</v>
      </c>
      <c r="F2095" s="154" t="s">
        <v>1248</v>
      </c>
      <c r="G2095" s="377" t="s">
        <v>4933</v>
      </c>
      <c r="H2095" s="243">
        <v>1</v>
      </c>
      <c r="I2095" s="229">
        <v>45756.759236111109</v>
      </c>
      <c r="J2095" s="107">
        <v>3</v>
      </c>
      <c r="K2095" s="159">
        <v>150000</v>
      </c>
      <c r="L2095" s="107">
        <f>J2095+1</f>
        <v>4</v>
      </c>
      <c r="M2095" s="36">
        <f>K2095*(L2095/100)</f>
        <v>6000</v>
      </c>
    </row>
    <row r="2096" spans="1:13" x14ac:dyDescent="0.35">
      <c r="A2096" s="107">
        <v>1</v>
      </c>
      <c r="B2096" s="107" t="s">
        <v>5369</v>
      </c>
      <c r="C2096" t="s">
        <v>398</v>
      </c>
      <c r="D2096" t="s">
        <v>15</v>
      </c>
      <c r="E2096" t="s">
        <v>1244</v>
      </c>
      <c r="F2096" t="s">
        <v>1248</v>
      </c>
      <c r="G2096" t="s">
        <v>4933</v>
      </c>
      <c r="H2096" s="107">
        <v>2</v>
      </c>
      <c r="I2096" s="231">
        <v>45822.41715277778</v>
      </c>
      <c r="J2096" s="107">
        <v>3</v>
      </c>
      <c r="K2096" s="120">
        <v>150000</v>
      </c>
      <c r="L2096" s="107">
        <f>J2096+1</f>
        <v>4</v>
      </c>
      <c r="M2096" s="36">
        <f>K2096*(L2096/100)</f>
        <v>6000</v>
      </c>
    </row>
    <row r="2097" spans="1:13" x14ac:dyDescent="0.35">
      <c r="A2097" s="107">
        <v>1</v>
      </c>
      <c r="B2097" s="234">
        <v>880000441</v>
      </c>
      <c r="C2097" s="235" t="s">
        <v>398</v>
      </c>
      <c r="D2097" s="235" t="s">
        <v>169</v>
      </c>
      <c r="E2097" s="133" t="s">
        <v>53</v>
      </c>
      <c r="G2097" s="381" t="s">
        <v>1149</v>
      </c>
      <c r="H2097" s="234">
        <v>2</v>
      </c>
      <c r="I2097" s="229">
        <v>45140.615891203699</v>
      </c>
      <c r="J2097" s="107">
        <v>12</v>
      </c>
      <c r="K2097" s="236">
        <v>105000</v>
      </c>
      <c r="L2097" s="107">
        <f>J2097+1</f>
        <v>13</v>
      </c>
      <c r="M2097" s="36">
        <f>K2097*(L2097/100)</f>
        <v>13650</v>
      </c>
    </row>
    <row r="2098" spans="1:13" x14ac:dyDescent="0.35">
      <c r="A2098" s="107">
        <v>1</v>
      </c>
      <c r="B2098" s="243" t="s">
        <v>4428</v>
      </c>
      <c r="C2098" s="244" t="s">
        <v>398</v>
      </c>
      <c r="D2098" s="244" t="s">
        <v>582</v>
      </c>
      <c r="E2098" t="s">
        <v>1244</v>
      </c>
      <c r="F2098" s="154" t="s">
        <v>1248</v>
      </c>
      <c r="G2098" s="154" t="s">
        <v>4429</v>
      </c>
      <c r="H2098" s="243">
        <v>5</v>
      </c>
      <c r="I2098" s="229">
        <v>45730.74695601852</v>
      </c>
      <c r="J2098" s="107">
        <v>12</v>
      </c>
      <c r="K2098" s="247">
        <v>140000</v>
      </c>
      <c r="L2098" s="107">
        <f>J2098+1</f>
        <v>13</v>
      </c>
      <c r="M2098" s="36">
        <f>K2098*(L2098/100)</f>
        <v>18200</v>
      </c>
    </row>
    <row r="2099" spans="1:13" x14ac:dyDescent="0.35">
      <c r="A2099" s="107">
        <v>1</v>
      </c>
      <c r="B2099" s="243" t="s">
        <v>3082</v>
      </c>
      <c r="C2099" s="244" t="s">
        <v>398</v>
      </c>
      <c r="D2099" s="244" t="s">
        <v>169</v>
      </c>
      <c r="E2099" s="154" t="s">
        <v>1250</v>
      </c>
      <c r="F2099" s="154" t="s">
        <v>1248</v>
      </c>
      <c r="G2099" s="154" t="s">
        <v>11785</v>
      </c>
      <c r="H2099" s="243">
        <v>4</v>
      </c>
      <c r="I2099" s="229">
        <v>45549.582349537035</v>
      </c>
      <c r="J2099" s="107">
        <v>12</v>
      </c>
      <c r="K2099" s="159">
        <v>126000</v>
      </c>
      <c r="L2099" s="107">
        <f>J2099+1</f>
        <v>13</v>
      </c>
      <c r="M2099" s="36">
        <f>K2099*(L2099/100)</f>
        <v>16380</v>
      </c>
    </row>
    <row r="2100" spans="1:13" x14ac:dyDescent="0.35">
      <c r="A2100" s="107">
        <v>1</v>
      </c>
      <c r="B2100" s="107">
        <v>880000181</v>
      </c>
      <c r="C2100" s="98" t="s">
        <v>398</v>
      </c>
      <c r="D2100" s="98" t="s">
        <v>169</v>
      </c>
      <c r="E2100" s="131" t="s">
        <v>53</v>
      </c>
      <c r="G2100" t="s">
        <v>670</v>
      </c>
      <c r="H2100" s="132">
        <v>1</v>
      </c>
      <c r="I2100" s="229">
        <v>45000.546388888892</v>
      </c>
      <c r="J2100" s="107">
        <v>12</v>
      </c>
      <c r="K2100" s="159">
        <v>105000</v>
      </c>
      <c r="L2100" s="107">
        <f>J2100+1</f>
        <v>13</v>
      </c>
      <c r="M2100" s="36">
        <f>K2100*(L2100/100)</f>
        <v>13650</v>
      </c>
    </row>
    <row r="2101" spans="1:13" x14ac:dyDescent="0.35">
      <c r="A2101" s="107">
        <v>1</v>
      </c>
      <c r="B2101" s="107" t="s">
        <v>1962</v>
      </c>
      <c r="C2101" s="98" t="s">
        <v>398</v>
      </c>
      <c r="D2101" s="98" t="s">
        <v>15</v>
      </c>
      <c r="E2101" t="s">
        <v>1244</v>
      </c>
      <c r="F2101" t="s">
        <v>1248</v>
      </c>
      <c r="G2101" t="s">
        <v>1963</v>
      </c>
      <c r="H2101" s="107">
        <v>3</v>
      </c>
      <c r="I2101" s="229">
        <v>45363.583333333336</v>
      </c>
      <c r="J2101" s="107">
        <v>12</v>
      </c>
      <c r="K2101" s="159">
        <v>126000</v>
      </c>
      <c r="L2101" s="107">
        <f>J2101+1</f>
        <v>13</v>
      </c>
      <c r="M2101" s="36">
        <f>K2101*(L2101/100)</f>
        <v>16380</v>
      </c>
    </row>
    <row r="2102" spans="1:13" x14ac:dyDescent="0.35">
      <c r="A2102" s="107">
        <v>1</v>
      </c>
      <c r="B2102" s="243" t="s">
        <v>4053</v>
      </c>
      <c r="C2102" s="244" t="s">
        <v>398</v>
      </c>
      <c r="D2102" s="244" t="s">
        <v>381</v>
      </c>
      <c r="E2102" s="154" t="s">
        <v>1244</v>
      </c>
      <c r="F2102" s="154" t="s">
        <v>1245</v>
      </c>
      <c r="G2102" s="154" t="s">
        <v>4054</v>
      </c>
      <c r="H2102" s="243">
        <v>1</v>
      </c>
      <c r="I2102" s="229">
        <v>45686.551099537035</v>
      </c>
      <c r="J2102" s="107">
        <v>5</v>
      </c>
      <c r="K2102" s="159">
        <v>25000</v>
      </c>
      <c r="L2102" s="107">
        <f>J2102+1</f>
        <v>6</v>
      </c>
      <c r="M2102" s="36">
        <f>K2102*(L2102/100)</f>
        <v>1500</v>
      </c>
    </row>
    <row r="2103" spans="1:13" x14ac:dyDescent="0.35">
      <c r="A2103" s="107">
        <v>1</v>
      </c>
      <c r="B2103" s="243" t="s">
        <v>4396</v>
      </c>
      <c r="C2103" s="244" t="s">
        <v>398</v>
      </c>
      <c r="D2103" s="244" t="s">
        <v>188</v>
      </c>
      <c r="E2103" t="s">
        <v>1244</v>
      </c>
      <c r="F2103" s="154" t="s">
        <v>1248</v>
      </c>
      <c r="G2103" s="154" t="s">
        <v>4397</v>
      </c>
      <c r="H2103" s="243">
        <v>1</v>
      </c>
      <c r="I2103" s="229">
        <v>45726.593877314815</v>
      </c>
      <c r="J2103" s="107">
        <v>12</v>
      </c>
      <c r="K2103" s="247">
        <v>100000</v>
      </c>
      <c r="L2103" s="107">
        <f>J2103+1</f>
        <v>13</v>
      </c>
      <c r="M2103" s="36">
        <f>K2103*(L2103/100)</f>
        <v>13000</v>
      </c>
    </row>
    <row r="2104" spans="1:13" x14ac:dyDescent="0.35">
      <c r="A2104" s="107">
        <v>1</v>
      </c>
      <c r="B2104" s="107">
        <v>880001073</v>
      </c>
      <c r="C2104" s="98" t="s">
        <v>398</v>
      </c>
      <c r="D2104" s="98" t="s">
        <v>15</v>
      </c>
      <c r="E2104" t="s">
        <v>1244</v>
      </c>
      <c r="F2104" t="s">
        <v>1245</v>
      </c>
      <c r="G2104" t="s">
        <v>2729</v>
      </c>
      <c r="H2104" s="107">
        <v>1</v>
      </c>
      <c r="I2104" s="229">
        <v>45503.792071759257</v>
      </c>
      <c r="J2104" s="107">
        <v>18</v>
      </c>
      <c r="K2104" s="159">
        <v>735000</v>
      </c>
      <c r="L2104" s="107">
        <f>J2104+1</f>
        <v>19</v>
      </c>
      <c r="M2104" s="36">
        <f>K2104*(L2104/100)</f>
        <v>139650</v>
      </c>
    </row>
    <row r="2105" spans="1:13" x14ac:dyDescent="0.35">
      <c r="A2105" s="107">
        <v>1</v>
      </c>
      <c r="B2105" s="107" t="s">
        <v>5370</v>
      </c>
      <c r="C2105" t="s">
        <v>398</v>
      </c>
      <c r="D2105" t="s">
        <v>15</v>
      </c>
      <c r="E2105" t="s">
        <v>1244</v>
      </c>
      <c r="F2105" t="s">
        <v>1245</v>
      </c>
      <c r="G2105" t="s">
        <v>5371</v>
      </c>
      <c r="H2105" s="107">
        <v>2</v>
      </c>
      <c r="I2105" s="231">
        <v>45832.846817129626</v>
      </c>
      <c r="J2105" s="107">
        <v>24</v>
      </c>
      <c r="K2105" s="120">
        <v>1000000</v>
      </c>
      <c r="L2105" s="107">
        <f>J2105+1</f>
        <v>25</v>
      </c>
      <c r="M2105" s="36">
        <f>K2105*(L2105/100)</f>
        <v>250000</v>
      </c>
    </row>
    <row r="2106" spans="1:13" x14ac:dyDescent="0.35">
      <c r="A2106" s="107">
        <v>1</v>
      </c>
      <c r="B2106" s="107" t="s">
        <v>2343</v>
      </c>
      <c r="C2106" s="98" t="s">
        <v>398</v>
      </c>
      <c r="D2106" s="98" t="s">
        <v>15</v>
      </c>
      <c r="E2106" t="s">
        <v>1244</v>
      </c>
      <c r="F2106" t="s">
        <v>1245</v>
      </c>
      <c r="G2106" t="s">
        <v>2344</v>
      </c>
      <c r="H2106" s="107">
        <v>3</v>
      </c>
      <c r="I2106" s="229">
        <v>45443.884618055556</v>
      </c>
      <c r="J2106" s="107">
        <v>12</v>
      </c>
      <c r="K2106" s="159">
        <v>126000</v>
      </c>
      <c r="L2106" s="107">
        <f>J2106+1</f>
        <v>13</v>
      </c>
      <c r="M2106" s="36">
        <f>K2106*(L2106/100)</f>
        <v>16380</v>
      </c>
    </row>
    <row r="2107" spans="1:13" x14ac:dyDescent="0.35">
      <c r="A2107" s="107">
        <v>1</v>
      </c>
      <c r="B2107" s="107">
        <v>880000172</v>
      </c>
      <c r="C2107" s="98" t="s">
        <v>398</v>
      </c>
      <c r="D2107" s="98" t="s">
        <v>15</v>
      </c>
      <c r="E2107" t="s">
        <v>16</v>
      </c>
      <c r="G2107" t="s">
        <v>668</v>
      </c>
      <c r="H2107" s="132">
        <v>1</v>
      </c>
      <c r="I2107" s="229">
        <v>44998.472210648149</v>
      </c>
      <c r="J2107" s="107">
        <v>12</v>
      </c>
      <c r="K2107" s="159">
        <v>105000</v>
      </c>
      <c r="L2107" s="107">
        <f>J2107+1</f>
        <v>13</v>
      </c>
      <c r="M2107" s="36">
        <f>K2107*(L2107/100)</f>
        <v>13650</v>
      </c>
    </row>
    <row r="2108" spans="1:13" x14ac:dyDescent="0.35">
      <c r="A2108" s="107">
        <v>1</v>
      </c>
      <c r="B2108" s="237">
        <v>890000348</v>
      </c>
      <c r="C2108" s="141" t="s">
        <v>398</v>
      </c>
      <c r="D2108" s="141" t="s">
        <v>15</v>
      </c>
      <c r="E2108" s="139" t="s">
        <v>1244</v>
      </c>
      <c r="F2108" s="139" t="s">
        <v>1245</v>
      </c>
      <c r="G2108" s="139" t="s">
        <v>1294</v>
      </c>
      <c r="H2108" s="237">
        <v>2</v>
      </c>
      <c r="I2108" s="229">
        <v>45217.619039351899</v>
      </c>
      <c r="J2108" s="107">
        <v>12</v>
      </c>
      <c r="K2108" s="238">
        <v>105000</v>
      </c>
      <c r="L2108" s="107">
        <f>J2108+1</f>
        <v>13</v>
      </c>
      <c r="M2108" s="36">
        <f>K2108*(L2108/100)</f>
        <v>13650</v>
      </c>
    </row>
    <row r="2109" spans="1:13" x14ac:dyDescent="0.35">
      <c r="A2109" s="107">
        <v>1</v>
      </c>
      <c r="B2109" s="243" t="s">
        <v>4332</v>
      </c>
      <c r="C2109" s="244" t="s">
        <v>398</v>
      </c>
      <c r="D2109" s="244" t="s">
        <v>15</v>
      </c>
      <c r="E2109" s="154" t="s">
        <v>1244</v>
      </c>
      <c r="F2109" s="154" t="s">
        <v>1245</v>
      </c>
      <c r="G2109" s="154" t="s">
        <v>4333</v>
      </c>
      <c r="H2109" s="243">
        <v>4</v>
      </c>
      <c r="I2109" s="229">
        <v>45706.651041666664</v>
      </c>
      <c r="J2109" s="107">
        <v>12</v>
      </c>
      <c r="K2109" s="159">
        <v>140000</v>
      </c>
      <c r="L2109" s="107">
        <f>J2109+1</f>
        <v>13</v>
      </c>
      <c r="M2109" s="36">
        <f>K2109*(L2109/100)</f>
        <v>18200</v>
      </c>
    </row>
    <row r="2110" spans="1:13" x14ac:dyDescent="0.35">
      <c r="A2110" s="107">
        <v>1</v>
      </c>
      <c r="B2110" s="107" t="s">
        <v>2237</v>
      </c>
      <c r="C2110" s="98" t="s">
        <v>398</v>
      </c>
      <c r="D2110" s="98" t="s">
        <v>411</v>
      </c>
      <c r="E2110" t="s">
        <v>1244</v>
      </c>
      <c r="F2110" t="s">
        <v>1245</v>
      </c>
      <c r="G2110" t="s">
        <v>2238</v>
      </c>
      <c r="H2110" s="107">
        <v>1</v>
      </c>
      <c r="I2110" s="229">
        <v>45427.73269675926</v>
      </c>
      <c r="J2110" s="107">
        <v>12</v>
      </c>
      <c r="K2110" s="159">
        <v>105000</v>
      </c>
      <c r="L2110" s="107">
        <f>J2110+1</f>
        <v>13</v>
      </c>
      <c r="M2110" s="36">
        <f>K2110*(L2110/100)</f>
        <v>13650</v>
      </c>
    </row>
    <row r="2111" spans="1:13" x14ac:dyDescent="0.35">
      <c r="A2111" s="107">
        <v>1</v>
      </c>
      <c r="B2111" s="243" t="s">
        <v>3177</v>
      </c>
      <c r="C2111" s="244" t="s">
        <v>398</v>
      </c>
      <c r="D2111" s="244" t="s">
        <v>15</v>
      </c>
      <c r="E2111" s="154" t="s">
        <v>1244</v>
      </c>
      <c r="F2111" s="154" t="s">
        <v>1245</v>
      </c>
      <c r="G2111" s="154" t="s">
        <v>3178</v>
      </c>
      <c r="H2111" s="243">
        <v>2</v>
      </c>
      <c r="I2111" s="229">
        <v>45569.617592592593</v>
      </c>
      <c r="J2111" s="107">
        <v>12</v>
      </c>
      <c r="K2111" s="159">
        <v>105000</v>
      </c>
      <c r="L2111" s="107">
        <f>J2111+1</f>
        <v>13</v>
      </c>
      <c r="M2111" s="36">
        <f>K2111*(L2111/100)</f>
        <v>13650</v>
      </c>
    </row>
    <row r="2112" spans="1:13" x14ac:dyDescent="0.35">
      <c r="A2112" s="107">
        <v>1</v>
      </c>
      <c r="B2112" s="243" t="s">
        <v>4996</v>
      </c>
      <c r="C2112" s="244" t="s">
        <v>398</v>
      </c>
      <c r="D2112" s="244" t="s">
        <v>15</v>
      </c>
      <c r="E2112" s="154" t="s">
        <v>1244</v>
      </c>
      <c r="F2112" s="154" t="s">
        <v>1245</v>
      </c>
      <c r="G2112" s="154" t="s">
        <v>4997</v>
      </c>
      <c r="H2112" s="243">
        <v>3</v>
      </c>
      <c r="I2112" s="229">
        <v>45756.722650462965</v>
      </c>
      <c r="J2112" s="107">
        <v>12</v>
      </c>
      <c r="K2112" s="159">
        <v>100000</v>
      </c>
      <c r="L2112" s="107">
        <f>J2112+1</f>
        <v>13</v>
      </c>
      <c r="M2112" s="36">
        <f>K2112*(L2112/100)</f>
        <v>13000</v>
      </c>
    </row>
    <row r="2113" spans="1:13" x14ac:dyDescent="0.35">
      <c r="A2113" s="107">
        <v>1</v>
      </c>
      <c r="B2113" s="107" t="s">
        <v>2203</v>
      </c>
      <c r="C2113" s="98" t="s">
        <v>398</v>
      </c>
      <c r="D2113" s="98" t="s">
        <v>15</v>
      </c>
      <c r="E2113" t="s">
        <v>1244</v>
      </c>
      <c r="F2113" t="s">
        <v>1248</v>
      </c>
      <c r="G2113" t="s">
        <v>2204</v>
      </c>
      <c r="H2113" s="107">
        <v>1</v>
      </c>
      <c r="I2113" s="229">
        <v>45419.695763888885</v>
      </c>
      <c r="J2113" s="107">
        <v>12</v>
      </c>
      <c r="K2113" s="159">
        <v>105000</v>
      </c>
      <c r="L2113" s="107">
        <f>J2113+1</f>
        <v>13</v>
      </c>
      <c r="M2113" s="36">
        <f>K2113*(L2113/100)</f>
        <v>13650</v>
      </c>
    </row>
    <row r="2114" spans="1:13" x14ac:dyDescent="0.35">
      <c r="A2114" s="107">
        <v>1</v>
      </c>
      <c r="B2114" s="243" t="s">
        <v>3572</v>
      </c>
      <c r="C2114" s="244" t="s">
        <v>398</v>
      </c>
      <c r="D2114" s="244" t="s">
        <v>15</v>
      </c>
      <c r="E2114" s="154" t="s">
        <v>1244</v>
      </c>
      <c r="F2114" s="154" t="s">
        <v>1248</v>
      </c>
      <c r="G2114" s="154" t="s">
        <v>3573</v>
      </c>
      <c r="H2114" s="243">
        <v>2</v>
      </c>
      <c r="I2114" s="229">
        <v>45607.679699074077</v>
      </c>
      <c r="J2114" s="107">
        <v>12</v>
      </c>
      <c r="K2114" s="159">
        <v>105000</v>
      </c>
      <c r="L2114" s="107">
        <f>J2114+1</f>
        <v>13</v>
      </c>
      <c r="M2114" s="36">
        <f>K2114*(L2114/100)</f>
        <v>13650</v>
      </c>
    </row>
    <row r="2115" spans="1:13" x14ac:dyDescent="0.35">
      <c r="A2115" s="107">
        <v>1</v>
      </c>
      <c r="B2115" s="107" t="s">
        <v>5949</v>
      </c>
      <c r="C2115" t="s">
        <v>247</v>
      </c>
      <c r="D2115" t="s">
        <v>15</v>
      </c>
      <c r="E2115" t="s">
        <v>5832</v>
      </c>
      <c r="F2115" t="s">
        <v>1248</v>
      </c>
      <c r="G2115" t="s">
        <v>5950</v>
      </c>
      <c r="H2115" s="107">
        <v>1</v>
      </c>
      <c r="I2115" s="231">
        <v>45883.753252314818</v>
      </c>
      <c r="J2115" s="107">
        <v>4</v>
      </c>
      <c r="K2115" s="120">
        <v>100000</v>
      </c>
      <c r="L2115" s="107">
        <f>J2115*2+2</f>
        <v>10</v>
      </c>
      <c r="M2115" s="36">
        <f>K2115*(L2115/100)</f>
        <v>10000</v>
      </c>
    </row>
    <row r="2116" spans="1:13" x14ac:dyDescent="0.35">
      <c r="A2116" s="107">
        <v>1</v>
      </c>
      <c r="B2116" s="243" t="s">
        <v>3294</v>
      </c>
      <c r="C2116" s="244" t="s">
        <v>247</v>
      </c>
      <c r="D2116" s="244" t="s">
        <v>866</v>
      </c>
      <c r="E2116" s="154" t="s">
        <v>1244</v>
      </c>
      <c r="F2116" s="154" t="s">
        <v>1248</v>
      </c>
      <c r="G2116" s="163" t="s">
        <v>3295</v>
      </c>
      <c r="H2116" s="243">
        <v>3</v>
      </c>
      <c r="I2116" s="229">
        <v>45587.636793981481</v>
      </c>
      <c r="J2116" s="107">
        <v>12</v>
      </c>
      <c r="K2116" s="159">
        <v>115500</v>
      </c>
      <c r="L2116" s="107">
        <f>J2116+1</f>
        <v>13</v>
      </c>
      <c r="M2116" s="36">
        <f>K2116*(L2116/100)</f>
        <v>15015</v>
      </c>
    </row>
    <row r="2117" spans="1:13" x14ac:dyDescent="0.35">
      <c r="A2117" s="107">
        <v>1</v>
      </c>
      <c r="B2117" s="107">
        <v>880000856</v>
      </c>
      <c r="C2117" s="98" t="s">
        <v>247</v>
      </c>
      <c r="D2117" s="98" t="s">
        <v>15</v>
      </c>
      <c r="E2117" t="s">
        <v>1244</v>
      </c>
      <c r="F2117" t="s">
        <v>1248</v>
      </c>
      <c r="G2117" t="s">
        <v>2142</v>
      </c>
      <c r="H2117" s="107">
        <v>2</v>
      </c>
      <c r="I2117" s="229">
        <v>45394</v>
      </c>
      <c r="J2117" s="107">
        <v>12</v>
      </c>
      <c r="K2117" s="159">
        <v>115500</v>
      </c>
      <c r="L2117" s="107">
        <f>J2117+1</f>
        <v>13</v>
      </c>
      <c r="M2117" s="36">
        <f>K2117*(L2117/100)</f>
        <v>15015</v>
      </c>
    </row>
    <row r="2118" spans="1:13" x14ac:dyDescent="0.35">
      <c r="A2118" s="107">
        <v>1</v>
      </c>
      <c r="B2118" s="107" t="s">
        <v>246</v>
      </c>
      <c r="C2118" s="98" t="s">
        <v>247</v>
      </c>
      <c r="D2118" s="98" t="s">
        <v>248</v>
      </c>
      <c r="E2118" t="s">
        <v>53</v>
      </c>
      <c r="F2118" t="s">
        <v>1248</v>
      </c>
      <c r="G2118" t="s">
        <v>250</v>
      </c>
      <c r="H2118" s="129">
        <v>1</v>
      </c>
      <c r="I2118" s="229">
        <v>44876.59447916667</v>
      </c>
      <c r="J2118" s="107">
        <v>12</v>
      </c>
      <c r="K2118" s="112">
        <v>157500</v>
      </c>
      <c r="L2118" s="107">
        <f>J2118+1</f>
        <v>13</v>
      </c>
      <c r="M2118" s="36">
        <f>K2118*(L2118/100)</f>
        <v>20475</v>
      </c>
    </row>
    <row r="2119" spans="1:13" x14ac:dyDescent="0.35">
      <c r="A2119" s="107">
        <v>1</v>
      </c>
      <c r="B2119" s="107" t="s">
        <v>5073</v>
      </c>
      <c r="C2119" s="98" t="s">
        <v>247</v>
      </c>
      <c r="D2119" s="98" t="s">
        <v>15</v>
      </c>
      <c r="E2119" t="s">
        <v>1244</v>
      </c>
      <c r="F2119" t="s">
        <v>1248</v>
      </c>
      <c r="G2119" t="s">
        <v>5074</v>
      </c>
      <c r="H2119" s="107">
        <v>1</v>
      </c>
      <c r="I2119" s="229">
        <v>45805.454398148147</v>
      </c>
      <c r="J2119" s="107">
        <v>6</v>
      </c>
      <c r="K2119" s="159">
        <v>50000</v>
      </c>
      <c r="L2119" s="107">
        <f>J2119+1</f>
        <v>7</v>
      </c>
      <c r="M2119" s="36">
        <f>K2119*(L2119/100)</f>
        <v>3500.0000000000005</v>
      </c>
    </row>
    <row r="2120" spans="1:13" x14ac:dyDescent="0.35">
      <c r="A2120" s="107">
        <v>1</v>
      </c>
      <c r="B2120" s="107" t="s">
        <v>5693</v>
      </c>
      <c r="C2120" t="s">
        <v>247</v>
      </c>
      <c r="D2120" t="s">
        <v>52</v>
      </c>
      <c r="E2120" t="s">
        <v>1250</v>
      </c>
      <c r="F2120" t="s">
        <v>1248</v>
      </c>
      <c r="G2120" t="s">
        <v>11750</v>
      </c>
      <c r="H2120" s="107">
        <v>2</v>
      </c>
      <c r="I2120" s="231">
        <v>45848</v>
      </c>
      <c r="J2120" s="107">
        <v>6</v>
      </c>
      <c r="K2120" s="120">
        <v>150000</v>
      </c>
      <c r="L2120" s="107">
        <f>J2120+1</f>
        <v>7</v>
      </c>
      <c r="M2120" s="36">
        <f>K2120*(L2120/100)</f>
        <v>10500.000000000002</v>
      </c>
    </row>
    <row r="2121" spans="1:13" x14ac:dyDescent="0.35">
      <c r="A2121" s="107">
        <v>1</v>
      </c>
      <c r="B2121" s="243" t="s">
        <v>4242</v>
      </c>
      <c r="C2121" s="244" t="s">
        <v>247</v>
      </c>
      <c r="D2121" s="244" t="s">
        <v>52</v>
      </c>
      <c r="E2121" s="154" t="s">
        <v>1250</v>
      </c>
      <c r="F2121" s="154" t="s">
        <v>1248</v>
      </c>
      <c r="G2121" s="154" t="s">
        <v>4243</v>
      </c>
      <c r="H2121" s="243">
        <v>1</v>
      </c>
      <c r="I2121" s="229">
        <v>45712.665625000001</v>
      </c>
      <c r="J2121" s="107">
        <v>6</v>
      </c>
      <c r="K2121" s="159">
        <v>100000</v>
      </c>
      <c r="L2121" s="107">
        <f>J2121+1</f>
        <v>7</v>
      </c>
      <c r="M2121" s="36">
        <f>K2121*(L2121/100)</f>
        <v>7000.0000000000009</v>
      </c>
    </row>
    <row r="2122" spans="1:13" x14ac:dyDescent="0.35">
      <c r="A2122" s="107">
        <v>1</v>
      </c>
      <c r="B2122" s="107" t="s">
        <v>5327</v>
      </c>
      <c r="C2122" t="s">
        <v>247</v>
      </c>
      <c r="D2122" t="s">
        <v>15</v>
      </c>
      <c r="E2122" t="s">
        <v>1244</v>
      </c>
      <c r="F2122" t="s">
        <v>1245</v>
      </c>
      <c r="G2122" t="s">
        <v>5328</v>
      </c>
      <c r="H2122" s="107">
        <v>1</v>
      </c>
      <c r="I2122" s="231">
        <v>45835.385717592595</v>
      </c>
      <c r="J2122" s="107">
        <v>6</v>
      </c>
      <c r="K2122" s="120">
        <v>60000</v>
      </c>
      <c r="L2122" s="107">
        <f>J2122+1</f>
        <v>7</v>
      </c>
      <c r="M2122" s="36">
        <f>K2122*(L2122/100)</f>
        <v>4200</v>
      </c>
    </row>
    <row r="2123" spans="1:13" x14ac:dyDescent="0.35">
      <c r="A2123" s="107">
        <v>1</v>
      </c>
      <c r="B2123" s="243" t="s">
        <v>3348</v>
      </c>
      <c r="C2123" s="244" t="s">
        <v>247</v>
      </c>
      <c r="D2123" s="244" t="s">
        <v>15</v>
      </c>
      <c r="E2123" s="154" t="s">
        <v>1244</v>
      </c>
      <c r="F2123" s="154" t="s">
        <v>1248</v>
      </c>
      <c r="G2123" s="154" t="s">
        <v>3349</v>
      </c>
      <c r="H2123" s="243">
        <v>2</v>
      </c>
      <c r="I2123" s="229">
        <v>45591</v>
      </c>
      <c r="J2123" s="107">
        <v>12</v>
      </c>
      <c r="K2123" s="159">
        <v>157500</v>
      </c>
      <c r="L2123" s="107">
        <f>J2123+1</f>
        <v>13</v>
      </c>
      <c r="M2123" s="36">
        <f>K2123*(L2123/100)</f>
        <v>20475</v>
      </c>
    </row>
    <row r="2124" spans="1:13" x14ac:dyDescent="0.35">
      <c r="A2124" s="107">
        <v>1</v>
      </c>
      <c r="B2124" s="107" t="s">
        <v>2014</v>
      </c>
      <c r="C2124" s="98" t="s">
        <v>247</v>
      </c>
      <c r="D2124" s="98" t="s">
        <v>15</v>
      </c>
      <c r="E2124" t="s">
        <v>1244</v>
      </c>
      <c r="F2124" t="s">
        <v>1248</v>
      </c>
      <c r="G2124" t="s">
        <v>2015</v>
      </c>
      <c r="H2124" s="107">
        <v>1</v>
      </c>
      <c r="I2124" s="229">
        <v>45371.712777777779</v>
      </c>
      <c r="J2124" s="107">
        <v>12</v>
      </c>
      <c r="K2124" s="159">
        <v>105000</v>
      </c>
      <c r="L2124" s="107">
        <f>J2124+1</f>
        <v>13</v>
      </c>
      <c r="M2124" s="36">
        <f>K2124*(L2124/100)</f>
        <v>13650</v>
      </c>
    </row>
    <row r="2125" spans="1:13" x14ac:dyDescent="0.35">
      <c r="A2125" s="107">
        <v>1</v>
      </c>
      <c r="B2125" s="107" t="s">
        <v>5175</v>
      </c>
      <c r="C2125" s="98" t="s">
        <v>247</v>
      </c>
      <c r="D2125" s="98" t="s">
        <v>15</v>
      </c>
      <c r="E2125" t="s">
        <v>1244</v>
      </c>
      <c r="F2125" t="s">
        <v>1248</v>
      </c>
      <c r="G2125" t="s">
        <v>5176</v>
      </c>
      <c r="H2125" s="107">
        <v>3</v>
      </c>
      <c r="I2125" s="229">
        <v>45808.622719907406</v>
      </c>
      <c r="J2125" s="107">
        <v>12</v>
      </c>
      <c r="K2125" s="159">
        <v>150000</v>
      </c>
      <c r="L2125" s="107">
        <f>J2125+1</f>
        <v>13</v>
      </c>
      <c r="M2125" s="36">
        <f>K2125*(L2125/100)</f>
        <v>19500</v>
      </c>
    </row>
    <row r="2126" spans="1:13" x14ac:dyDescent="0.35">
      <c r="A2126" s="107">
        <v>1</v>
      </c>
      <c r="B2126" s="243" t="s">
        <v>3627</v>
      </c>
      <c r="C2126" s="244" t="s">
        <v>247</v>
      </c>
      <c r="D2126" s="244" t="s">
        <v>52</v>
      </c>
      <c r="E2126" s="154" t="s">
        <v>1250</v>
      </c>
      <c r="F2126" s="154" t="s">
        <v>1248</v>
      </c>
      <c r="G2126" s="154" t="s">
        <v>3628</v>
      </c>
      <c r="H2126" s="243">
        <v>1</v>
      </c>
      <c r="I2126" s="229">
        <v>45610.707349537035</v>
      </c>
      <c r="J2126" s="107">
        <v>6</v>
      </c>
      <c r="K2126" s="159">
        <v>157500</v>
      </c>
      <c r="L2126" s="107">
        <f>J2126+1</f>
        <v>7</v>
      </c>
      <c r="M2126" s="36">
        <f>K2126*(L2126/100)</f>
        <v>11025.000000000002</v>
      </c>
    </row>
    <row r="2127" spans="1:13" x14ac:dyDescent="0.35">
      <c r="A2127" s="107">
        <v>1</v>
      </c>
      <c r="B2127" s="107" t="s">
        <v>5857</v>
      </c>
      <c r="C2127" t="s">
        <v>247</v>
      </c>
      <c r="D2127" t="s">
        <v>15</v>
      </c>
      <c r="E2127" t="s">
        <v>5832</v>
      </c>
      <c r="F2127" t="s">
        <v>1248</v>
      </c>
      <c r="G2127" t="s">
        <v>3628</v>
      </c>
      <c r="H2127" s="107">
        <v>3</v>
      </c>
      <c r="I2127" s="231">
        <v>45876.563217592593</v>
      </c>
      <c r="J2127" s="107">
        <v>6</v>
      </c>
      <c r="K2127" s="120">
        <v>150000</v>
      </c>
      <c r="L2127" s="107">
        <f>J2127*2+2</f>
        <v>14</v>
      </c>
      <c r="M2127" s="36">
        <f>K2127*(L2127/100)</f>
        <v>21000.000000000004</v>
      </c>
    </row>
    <row r="2128" spans="1:13" x14ac:dyDescent="0.35">
      <c r="A2128" s="107">
        <v>1</v>
      </c>
      <c r="B2128" s="243" t="s">
        <v>4907</v>
      </c>
      <c r="C2128" s="244" t="s">
        <v>247</v>
      </c>
      <c r="D2128" s="244" t="s">
        <v>15</v>
      </c>
      <c r="E2128" s="154" t="s">
        <v>1244</v>
      </c>
      <c r="F2128" s="154" t="s">
        <v>1248</v>
      </c>
      <c r="G2128" s="154" t="s">
        <v>4908</v>
      </c>
      <c r="H2128" s="243">
        <v>2</v>
      </c>
      <c r="I2128" s="229">
        <v>45762.591504629629</v>
      </c>
      <c r="J2128" s="107">
        <v>6</v>
      </c>
      <c r="K2128" s="159">
        <v>150000</v>
      </c>
      <c r="L2128" s="107">
        <f>J2128+1</f>
        <v>7</v>
      </c>
      <c r="M2128" s="36">
        <f>K2128*(L2128/100)</f>
        <v>10500.000000000002</v>
      </c>
    </row>
    <row r="2129" spans="1:13" x14ac:dyDescent="0.35">
      <c r="A2129" s="107">
        <v>1</v>
      </c>
      <c r="B2129" s="107">
        <v>880000166</v>
      </c>
      <c r="C2129" s="98" t="s">
        <v>247</v>
      </c>
      <c r="D2129" s="98" t="s">
        <v>116</v>
      </c>
      <c r="E2129" s="131" t="s">
        <v>53</v>
      </c>
      <c r="G2129" s="378" t="s">
        <v>714</v>
      </c>
      <c r="H2129" s="132">
        <v>1</v>
      </c>
      <c r="I2129" s="229">
        <v>44993.511331018519</v>
      </c>
      <c r="J2129" s="107">
        <v>6</v>
      </c>
      <c r="K2129" s="159">
        <v>63000</v>
      </c>
      <c r="L2129" s="107">
        <f>J2129+1</f>
        <v>7</v>
      </c>
      <c r="M2129" s="36">
        <f>K2129*(L2129/100)</f>
        <v>4410</v>
      </c>
    </row>
    <row r="2130" spans="1:13" x14ac:dyDescent="0.35">
      <c r="A2130" s="107">
        <v>1</v>
      </c>
      <c r="B2130" s="107">
        <v>880000333</v>
      </c>
      <c r="C2130" s="98" t="s">
        <v>247</v>
      </c>
      <c r="D2130" s="98" t="s">
        <v>188</v>
      </c>
      <c r="E2130" t="s">
        <v>16</v>
      </c>
      <c r="G2130" s="378" t="s">
        <v>978</v>
      </c>
      <c r="H2130" s="107">
        <v>2</v>
      </c>
      <c r="I2130" s="229">
        <v>45086.551053240742</v>
      </c>
      <c r="J2130" s="107">
        <v>9</v>
      </c>
      <c r="K2130" s="159">
        <v>84000</v>
      </c>
      <c r="L2130" s="107">
        <f>J2130+1</f>
        <v>10</v>
      </c>
      <c r="M2130" s="36">
        <f>K2130*(L2130/100)</f>
        <v>8400</v>
      </c>
    </row>
    <row r="2131" spans="1:13" x14ac:dyDescent="0.35">
      <c r="A2131" s="107">
        <v>1</v>
      </c>
      <c r="B2131" s="237">
        <v>880000533</v>
      </c>
      <c r="C2131" s="141" t="s">
        <v>247</v>
      </c>
      <c r="D2131" s="141" t="s">
        <v>188</v>
      </c>
      <c r="E2131" s="139" t="s">
        <v>1244</v>
      </c>
      <c r="F2131" s="139" t="s">
        <v>1245</v>
      </c>
      <c r="G2131" s="379" t="s">
        <v>1288</v>
      </c>
      <c r="H2131" s="237">
        <v>3</v>
      </c>
      <c r="I2131" s="229">
        <v>45218.598622685196</v>
      </c>
      <c r="J2131" s="107">
        <v>10</v>
      </c>
      <c r="K2131" s="238">
        <v>84000</v>
      </c>
      <c r="L2131" s="107">
        <f>J2131+1</f>
        <v>11</v>
      </c>
      <c r="M2131" s="36">
        <f>K2131*(L2131/100)</f>
        <v>9240</v>
      </c>
    </row>
    <row r="2132" spans="1:13" x14ac:dyDescent="0.35">
      <c r="A2132" s="107">
        <v>1</v>
      </c>
      <c r="B2132" s="237" t="s">
        <v>1219</v>
      </c>
      <c r="C2132" s="141" t="s">
        <v>247</v>
      </c>
      <c r="D2132" s="141" t="s">
        <v>169</v>
      </c>
      <c r="E2132" s="139" t="s">
        <v>53</v>
      </c>
      <c r="G2132" s="139" t="s">
        <v>1220</v>
      </c>
      <c r="H2132" s="237">
        <v>2</v>
      </c>
      <c r="I2132" s="229">
        <v>45188.590289351901</v>
      </c>
      <c r="J2132" s="107">
        <v>12</v>
      </c>
      <c r="K2132" s="238">
        <v>157500</v>
      </c>
      <c r="L2132" s="107">
        <f>J2132+1</f>
        <v>13</v>
      </c>
      <c r="M2132" s="36">
        <f>K2132*(L2132/100)</f>
        <v>20475</v>
      </c>
    </row>
    <row r="2133" spans="1:13" x14ac:dyDescent="0.35">
      <c r="A2133" s="107">
        <v>1</v>
      </c>
      <c r="B2133" s="243" t="s">
        <v>3916</v>
      </c>
      <c r="C2133" s="244" t="s">
        <v>247</v>
      </c>
      <c r="D2133" s="244" t="s">
        <v>188</v>
      </c>
      <c r="E2133" s="154" t="s">
        <v>1244</v>
      </c>
      <c r="F2133" s="154" t="s">
        <v>1245</v>
      </c>
      <c r="G2133" s="154" t="s">
        <v>1220</v>
      </c>
      <c r="H2133" s="243">
        <v>4</v>
      </c>
      <c r="I2133" s="229">
        <v>45632.726423611108</v>
      </c>
      <c r="J2133" s="107">
        <v>12</v>
      </c>
      <c r="K2133" s="159">
        <v>157500</v>
      </c>
      <c r="L2133" s="107">
        <f>J2133+1</f>
        <v>13</v>
      </c>
      <c r="M2133" s="36">
        <f>K2133*(L2133/100)</f>
        <v>20475</v>
      </c>
    </row>
    <row r="2134" spans="1:13" x14ac:dyDescent="0.35">
      <c r="A2134" s="107">
        <v>1</v>
      </c>
      <c r="B2134" s="107">
        <v>880000314</v>
      </c>
      <c r="C2134" s="98" t="s">
        <v>247</v>
      </c>
      <c r="D2134" s="98" t="s">
        <v>188</v>
      </c>
      <c r="E2134" t="s">
        <v>16</v>
      </c>
      <c r="G2134" t="s">
        <v>888</v>
      </c>
      <c r="H2134" s="107">
        <v>1</v>
      </c>
      <c r="I2134" s="229">
        <v>45070.567615740743</v>
      </c>
      <c r="J2134" s="107">
        <v>12</v>
      </c>
      <c r="K2134" s="162">
        <v>105000</v>
      </c>
      <c r="L2134" s="107">
        <f>J2134+1</f>
        <v>13</v>
      </c>
      <c r="M2134" s="36">
        <f>K2134*(L2134/100)</f>
        <v>13650</v>
      </c>
    </row>
    <row r="2135" spans="1:13" x14ac:dyDescent="0.35">
      <c r="A2135" s="107">
        <v>1</v>
      </c>
      <c r="B2135" s="107" t="s">
        <v>5463</v>
      </c>
      <c r="C2135" t="s">
        <v>247</v>
      </c>
      <c r="D2135" t="s">
        <v>15</v>
      </c>
      <c r="E2135" t="s">
        <v>1244</v>
      </c>
      <c r="F2135" t="s">
        <v>1245</v>
      </c>
      <c r="G2135" s="152" t="s">
        <v>5464</v>
      </c>
      <c r="H2135" s="107">
        <v>5</v>
      </c>
      <c r="I2135" s="231">
        <v>45826</v>
      </c>
      <c r="J2135" s="107">
        <v>12</v>
      </c>
      <c r="K2135" s="120">
        <v>150000</v>
      </c>
      <c r="L2135" s="107">
        <f>J2135+1</f>
        <v>13</v>
      </c>
      <c r="M2135" s="36">
        <f>K2135*(L2135/100)</f>
        <v>19500</v>
      </c>
    </row>
    <row r="2136" spans="1:13" x14ac:dyDescent="0.35">
      <c r="A2136" s="107">
        <v>1</v>
      </c>
      <c r="B2136" s="107" t="s">
        <v>1872</v>
      </c>
      <c r="C2136" s="98" t="s">
        <v>247</v>
      </c>
      <c r="D2136" s="98" t="s">
        <v>15</v>
      </c>
      <c r="E2136" t="s">
        <v>1244</v>
      </c>
      <c r="F2136" t="s">
        <v>1245</v>
      </c>
      <c r="G2136" t="s">
        <v>1873</v>
      </c>
      <c r="H2136" s="107">
        <v>3</v>
      </c>
      <c r="I2136" s="229">
        <v>45346.548472222225</v>
      </c>
      <c r="J2136" s="107">
        <v>12</v>
      </c>
      <c r="K2136" s="159">
        <v>157500</v>
      </c>
      <c r="L2136" s="107">
        <f>J2136+1</f>
        <v>13</v>
      </c>
      <c r="M2136" s="36">
        <f>K2136*(L2136/100)</f>
        <v>20475</v>
      </c>
    </row>
    <row r="2137" spans="1:13" x14ac:dyDescent="0.35">
      <c r="A2137" s="107">
        <v>1</v>
      </c>
      <c r="B2137" s="243" t="s">
        <v>2850</v>
      </c>
      <c r="C2137" s="244" t="s">
        <v>252</v>
      </c>
      <c r="D2137" s="244" t="s">
        <v>169</v>
      </c>
      <c r="E2137" s="154" t="s">
        <v>1250</v>
      </c>
      <c r="F2137" s="154" t="s">
        <v>1245</v>
      </c>
      <c r="G2137" s="154" t="s">
        <v>2851</v>
      </c>
      <c r="H2137" s="243">
        <v>1</v>
      </c>
      <c r="I2137" s="229">
        <v>45513</v>
      </c>
      <c r="J2137" s="107">
        <v>5</v>
      </c>
      <c r="K2137" s="162">
        <v>210000</v>
      </c>
      <c r="L2137" s="107">
        <f>J2137+1</f>
        <v>6</v>
      </c>
      <c r="M2137" s="36">
        <f>K2137*(L2137/100)</f>
        <v>12600</v>
      </c>
    </row>
    <row r="2138" spans="1:13" x14ac:dyDescent="0.35">
      <c r="A2138" s="107">
        <v>1</v>
      </c>
      <c r="B2138" s="243" t="s">
        <v>4764</v>
      </c>
      <c r="C2138" s="244" t="s">
        <v>252</v>
      </c>
      <c r="D2138" s="244" t="s">
        <v>381</v>
      </c>
      <c r="E2138" s="154" t="s">
        <v>1244</v>
      </c>
      <c r="F2138" s="154" t="s">
        <v>1245</v>
      </c>
      <c r="G2138" s="154" t="s">
        <v>2851</v>
      </c>
      <c r="H2138" s="243">
        <v>2</v>
      </c>
      <c r="I2138" s="229">
        <v>45769</v>
      </c>
      <c r="J2138" s="107">
        <v>5</v>
      </c>
      <c r="K2138" s="159">
        <v>100000</v>
      </c>
      <c r="L2138" s="107">
        <f>J2138+1</f>
        <v>6</v>
      </c>
      <c r="M2138" s="36">
        <f>K2138*(L2138/100)</f>
        <v>6000</v>
      </c>
    </row>
    <row r="2139" spans="1:13" x14ac:dyDescent="0.35">
      <c r="A2139" s="107">
        <v>1</v>
      </c>
      <c r="B2139" s="107" t="s">
        <v>5402</v>
      </c>
      <c r="C2139" t="s">
        <v>252</v>
      </c>
      <c r="D2139" t="s">
        <v>15</v>
      </c>
      <c r="E2139" t="s">
        <v>1244</v>
      </c>
      <c r="F2139" t="s">
        <v>1245</v>
      </c>
      <c r="G2139" t="s">
        <v>2851</v>
      </c>
      <c r="H2139" s="107">
        <v>3</v>
      </c>
      <c r="I2139" s="231">
        <v>45822.390763888892</v>
      </c>
      <c r="J2139" s="107">
        <v>8</v>
      </c>
      <c r="K2139" s="120">
        <v>200000</v>
      </c>
      <c r="L2139" s="107">
        <f>J2139+1</f>
        <v>9</v>
      </c>
      <c r="M2139" s="36">
        <f>K2139*(L2139/100)</f>
        <v>18000</v>
      </c>
    </row>
    <row r="2140" spans="1:13" x14ac:dyDescent="0.35">
      <c r="A2140" s="107">
        <v>1</v>
      </c>
      <c r="B2140" s="243" t="s">
        <v>3489</v>
      </c>
      <c r="C2140" s="244" t="s">
        <v>252</v>
      </c>
      <c r="D2140" s="244" t="s">
        <v>15</v>
      </c>
      <c r="E2140" s="154" t="s">
        <v>1244</v>
      </c>
      <c r="F2140" s="154" t="s">
        <v>1245</v>
      </c>
      <c r="G2140" s="154" t="s">
        <v>3490</v>
      </c>
      <c r="H2140" s="243">
        <v>2</v>
      </c>
      <c r="I2140" s="229">
        <v>45600</v>
      </c>
      <c r="J2140" s="107">
        <v>12</v>
      </c>
      <c r="K2140" s="159">
        <v>283500</v>
      </c>
      <c r="L2140" s="107">
        <f>J2140+1</f>
        <v>13</v>
      </c>
      <c r="M2140" s="36">
        <f>K2140*(L2140/100)</f>
        <v>36855</v>
      </c>
    </row>
    <row r="2141" spans="1:13" x14ac:dyDescent="0.35">
      <c r="A2141" s="107">
        <v>1</v>
      </c>
      <c r="B2141" s="107" t="s">
        <v>5166</v>
      </c>
      <c r="C2141" s="98" t="s">
        <v>252</v>
      </c>
      <c r="D2141" s="98" t="s">
        <v>15</v>
      </c>
      <c r="E2141" t="s">
        <v>1244</v>
      </c>
      <c r="F2141" t="s">
        <v>1245</v>
      </c>
      <c r="G2141" t="s">
        <v>5167</v>
      </c>
      <c r="H2141" s="107">
        <v>3</v>
      </c>
      <c r="I2141" s="229">
        <v>45803.623761574076</v>
      </c>
      <c r="J2141" s="107">
        <v>12</v>
      </c>
      <c r="K2141" s="159">
        <v>270000</v>
      </c>
      <c r="L2141" s="107">
        <f>J2141+1</f>
        <v>13</v>
      </c>
      <c r="M2141" s="36">
        <f>K2141*(L2141/100)</f>
        <v>35100</v>
      </c>
    </row>
    <row r="2142" spans="1:13" x14ac:dyDescent="0.35">
      <c r="A2142" s="107">
        <v>1</v>
      </c>
      <c r="B2142" s="107" t="s">
        <v>2535</v>
      </c>
      <c r="C2142" s="98" t="s">
        <v>252</v>
      </c>
      <c r="D2142" s="98" t="s">
        <v>169</v>
      </c>
      <c r="E2142" t="s">
        <v>1250</v>
      </c>
      <c r="F2142" t="s">
        <v>1245</v>
      </c>
      <c r="G2142" t="s">
        <v>2536</v>
      </c>
      <c r="H2142" s="107">
        <v>1</v>
      </c>
      <c r="I2142" s="229">
        <v>45469.351168981484</v>
      </c>
      <c r="J2142" s="107">
        <v>12</v>
      </c>
      <c r="K2142" s="159">
        <v>283500</v>
      </c>
      <c r="L2142" s="107">
        <f>J2142+1</f>
        <v>13</v>
      </c>
      <c r="M2142" s="36">
        <f>K2142*(L2142/100)</f>
        <v>36855</v>
      </c>
    </row>
    <row r="2143" spans="1:13" x14ac:dyDescent="0.35">
      <c r="A2143" s="107">
        <v>1</v>
      </c>
      <c r="B2143" s="243" t="s">
        <v>4415</v>
      </c>
      <c r="C2143" s="244" t="s">
        <v>252</v>
      </c>
      <c r="D2143" s="244" t="s">
        <v>15</v>
      </c>
      <c r="E2143" t="s">
        <v>1244</v>
      </c>
      <c r="F2143" s="154" t="s">
        <v>1245</v>
      </c>
      <c r="G2143" s="154" t="s">
        <v>4416</v>
      </c>
      <c r="H2143" s="243">
        <v>1</v>
      </c>
      <c r="I2143" s="229">
        <v>45728.667847222219</v>
      </c>
      <c r="J2143" s="107">
        <v>8</v>
      </c>
      <c r="K2143" s="247">
        <v>70000</v>
      </c>
      <c r="L2143" s="107">
        <f>J2143+1</f>
        <v>9</v>
      </c>
      <c r="M2143" s="36">
        <f>K2143*(L2143/100)</f>
        <v>6300</v>
      </c>
    </row>
    <row r="2144" spans="1:13" x14ac:dyDescent="0.35">
      <c r="A2144" s="107">
        <v>1</v>
      </c>
      <c r="B2144" s="107" t="s">
        <v>5846</v>
      </c>
      <c r="C2144" t="s">
        <v>252</v>
      </c>
      <c r="D2144" t="s">
        <v>15</v>
      </c>
      <c r="E2144" t="s">
        <v>5832</v>
      </c>
      <c r="F2144" t="s">
        <v>1245</v>
      </c>
      <c r="G2144" t="s">
        <v>4416</v>
      </c>
      <c r="H2144" s="107">
        <v>2</v>
      </c>
      <c r="I2144" s="231">
        <v>45873.781458333331</v>
      </c>
      <c r="J2144" s="107">
        <v>8</v>
      </c>
      <c r="K2144" s="120">
        <v>70000</v>
      </c>
      <c r="L2144" s="107">
        <f>J2144*2+2</f>
        <v>18</v>
      </c>
      <c r="M2144" s="36">
        <f>K2144*(L2144/100)</f>
        <v>12600</v>
      </c>
    </row>
    <row r="2145" spans="1:13" x14ac:dyDescent="0.35">
      <c r="A2145" s="107">
        <v>1</v>
      </c>
      <c r="B2145" s="107">
        <v>890000204</v>
      </c>
      <c r="C2145" s="98" t="s">
        <v>252</v>
      </c>
      <c r="D2145" s="98" t="s">
        <v>162</v>
      </c>
      <c r="E2145" t="s">
        <v>53</v>
      </c>
      <c r="G2145" t="s">
        <v>980</v>
      </c>
      <c r="H2145" s="107">
        <v>1</v>
      </c>
      <c r="I2145" s="229">
        <v>45087.50509259259</v>
      </c>
      <c r="J2145" s="107">
        <v>10</v>
      </c>
      <c r="K2145" s="159">
        <v>136500</v>
      </c>
      <c r="L2145" s="107">
        <f>J2145+1</f>
        <v>11</v>
      </c>
      <c r="M2145" s="36">
        <f>K2145*(L2145/100)</f>
        <v>15015</v>
      </c>
    </row>
    <row r="2146" spans="1:13" x14ac:dyDescent="0.35">
      <c r="A2146" s="107">
        <v>1</v>
      </c>
      <c r="B2146" s="107" t="s">
        <v>5200</v>
      </c>
      <c r="C2146" s="98" t="s">
        <v>252</v>
      </c>
      <c r="D2146" s="98" t="s">
        <v>116</v>
      </c>
      <c r="E2146" t="s">
        <v>1250</v>
      </c>
      <c r="F2146" t="s">
        <v>1245</v>
      </c>
      <c r="G2146" t="s">
        <v>5201</v>
      </c>
      <c r="H2146" s="107">
        <v>4</v>
      </c>
      <c r="I2146" s="229">
        <v>45805</v>
      </c>
      <c r="J2146" s="107">
        <v>12</v>
      </c>
      <c r="K2146" s="159">
        <v>150000</v>
      </c>
      <c r="L2146" s="107">
        <f>J2146+1</f>
        <v>13</v>
      </c>
      <c r="M2146" s="36">
        <f>K2146*(L2146/100)</f>
        <v>19500</v>
      </c>
    </row>
    <row r="2147" spans="1:13" x14ac:dyDescent="0.35">
      <c r="A2147" s="107">
        <v>1</v>
      </c>
      <c r="B2147" s="107">
        <v>880000224</v>
      </c>
      <c r="C2147" s="98" t="s">
        <v>252</v>
      </c>
      <c r="D2147" s="98" t="s">
        <v>188</v>
      </c>
      <c r="E2147" t="s">
        <v>16</v>
      </c>
      <c r="G2147" t="s">
        <v>841</v>
      </c>
      <c r="H2147" s="107">
        <v>1</v>
      </c>
      <c r="I2147" s="229">
        <v>45022.58421296296</v>
      </c>
      <c r="J2147" s="107">
        <v>12</v>
      </c>
      <c r="K2147" s="159">
        <v>136500</v>
      </c>
      <c r="L2147" s="107">
        <f>J2147+1</f>
        <v>13</v>
      </c>
      <c r="M2147" s="36">
        <f>K2147*(L2147/100)</f>
        <v>17745</v>
      </c>
    </row>
    <row r="2148" spans="1:13" x14ac:dyDescent="0.35">
      <c r="A2148" s="107">
        <v>1</v>
      </c>
      <c r="B2148" s="237" t="s">
        <v>1587</v>
      </c>
      <c r="C2148" s="141" t="s">
        <v>252</v>
      </c>
      <c r="D2148" s="141" t="s">
        <v>15</v>
      </c>
      <c r="E2148" s="139" t="s">
        <v>1244</v>
      </c>
      <c r="F2148" s="139" t="s">
        <v>1245</v>
      </c>
      <c r="G2148" s="153" t="s">
        <v>1588</v>
      </c>
      <c r="H2148" s="237">
        <v>2</v>
      </c>
      <c r="I2148" s="229">
        <v>45261</v>
      </c>
      <c r="J2148" s="107">
        <v>12</v>
      </c>
      <c r="K2148" s="238">
        <v>157500</v>
      </c>
      <c r="L2148" s="107">
        <f>J2148+1</f>
        <v>13</v>
      </c>
      <c r="M2148" s="36">
        <f>K2148*(L2148/100)</f>
        <v>20475</v>
      </c>
    </row>
    <row r="2149" spans="1:13" x14ac:dyDescent="0.35">
      <c r="A2149" s="107">
        <v>1</v>
      </c>
      <c r="B2149" s="107" t="s">
        <v>2438</v>
      </c>
      <c r="C2149" s="98" t="s">
        <v>252</v>
      </c>
      <c r="D2149" s="98" t="s">
        <v>15</v>
      </c>
      <c r="E2149" t="s">
        <v>1244</v>
      </c>
      <c r="F2149" t="s">
        <v>1245</v>
      </c>
      <c r="G2149" t="s">
        <v>2439</v>
      </c>
      <c r="H2149" s="107">
        <v>3</v>
      </c>
      <c r="I2149" s="229">
        <v>45457.718472222223</v>
      </c>
      <c r="J2149" s="107">
        <v>12</v>
      </c>
      <c r="K2149" s="159">
        <v>157500</v>
      </c>
      <c r="L2149" s="107">
        <f>J2149+1</f>
        <v>13</v>
      </c>
      <c r="M2149" s="36">
        <f>K2149*(L2149/100)</f>
        <v>20475</v>
      </c>
    </row>
    <row r="2150" spans="1:13" x14ac:dyDescent="0.35">
      <c r="A2150" s="107">
        <v>1</v>
      </c>
      <c r="B2150" s="237" t="s">
        <v>1561</v>
      </c>
      <c r="C2150" s="141" t="s">
        <v>252</v>
      </c>
      <c r="D2150" s="141" t="s">
        <v>169</v>
      </c>
      <c r="E2150" s="139" t="s">
        <v>1250</v>
      </c>
      <c r="F2150" s="139" t="s">
        <v>1245</v>
      </c>
      <c r="G2150" s="139" t="s">
        <v>1562</v>
      </c>
      <c r="H2150" s="237">
        <v>1</v>
      </c>
      <c r="I2150" s="229">
        <v>45282.433206018497</v>
      </c>
      <c r="J2150" s="107">
        <v>12</v>
      </c>
      <c r="K2150" s="238">
        <v>105000</v>
      </c>
      <c r="L2150" s="107">
        <f>J2150+1</f>
        <v>13</v>
      </c>
      <c r="M2150" s="36">
        <f>K2150*(L2150/100)</f>
        <v>13650</v>
      </c>
    </row>
    <row r="2151" spans="1:13" x14ac:dyDescent="0.35">
      <c r="A2151" s="107">
        <v>1</v>
      </c>
      <c r="B2151" s="107" t="s">
        <v>5958</v>
      </c>
      <c r="C2151" t="s">
        <v>252</v>
      </c>
      <c r="D2151" t="s">
        <v>188</v>
      </c>
      <c r="E2151" t="s">
        <v>5832</v>
      </c>
      <c r="F2151" t="s">
        <v>1245</v>
      </c>
      <c r="G2151" t="s">
        <v>5959</v>
      </c>
      <c r="H2151" s="107">
        <v>1</v>
      </c>
      <c r="I2151" s="231">
        <v>45885.560023148151</v>
      </c>
      <c r="J2151" s="107">
        <v>6</v>
      </c>
      <c r="K2151" s="120">
        <v>100000</v>
      </c>
      <c r="L2151" s="107">
        <f>J2151*2+2</f>
        <v>14</v>
      </c>
      <c r="M2151" s="36">
        <f>K2151*(L2151/100)</f>
        <v>14000.000000000002</v>
      </c>
    </row>
    <row r="2152" spans="1:13" x14ac:dyDescent="0.35">
      <c r="A2152" s="107">
        <v>1</v>
      </c>
      <c r="B2152" s="107" t="s">
        <v>251</v>
      </c>
      <c r="C2152" s="98" t="s">
        <v>252</v>
      </c>
      <c r="D2152" s="98" t="s">
        <v>52</v>
      </c>
      <c r="E2152" t="s">
        <v>53</v>
      </c>
      <c r="F2152" s="154" t="s">
        <v>1245</v>
      </c>
      <c r="G2152" s="152" t="s">
        <v>254</v>
      </c>
      <c r="H2152" s="129">
        <v>1</v>
      </c>
      <c r="I2152" s="229">
        <v>44883.56795138889</v>
      </c>
      <c r="J2152" s="107">
        <v>12</v>
      </c>
      <c r="K2152" s="112">
        <v>210000</v>
      </c>
      <c r="L2152" s="107">
        <f>J2152+1</f>
        <v>13</v>
      </c>
      <c r="M2152" s="36">
        <f>K2152*(L2152/100)</f>
        <v>27300</v>
      </c>
    </row>
    <row r="2153" spans="1:13" x14ac:dyDescent="0.35">
      <c r="A2153" s="107">
        <v>1</v>
      </c>
      <c r="B2153" s="107" t="s">
        <v>2022</v>
      </c>
      <c r="C2153" s="98" t="s">
        <v>252</v>
      </c>
      <c r="D2153" s="98" t="s">
        <v>15</v>
      </c>
      <c r="E2153" t="s">
        <v>1244</v>
      </c>
      <c r="F2153" t="s">
        <v>1245</v>
      </c>
      <c r="G2153" t="s">
        <v>254</v>
      </c>
      <c r="H2153" s="107">
        <v>4</v>
      </c>
      <c r="I2153" s="229">
        <v>45371.775740740741</v>
      </c>
      <c r="J2153" s="107">
        <v>12</v>
      </c>
      <c r="K2153" s="159">
        <v>210000</v>
      </c>
      <c r="L2153" s="107">
        <f>J2153+1</f>
        <v>13</v>
      </c>
      <c r="M2153" s="36">
        <f>K2153*(L2153/100)</f>
        <v>27300</v>
      </c>
    </row>
    <row r="2154" spans="1:13" x14ac:dyDescent="0.35">
      <c r="A2154" s="107">
        <v>1</v>
      </c>
      <c r="B2154" s="237">
        <v>880000524</v>
      </c>
      <c r="C2154" s="141" t="s">
        <v>252</v>
      </c>
      <c r="D2154" s="141" t="s">
        <v>169</v>
      </c>
      <c r="E2154" s="139" t="s">
        <v>1250</v>
      </c>
      <c r="F2154" s="139" t="s">
        <v>1245</v>
      </c>
      <c r="G2154" s="139" t="s">
        <v>1262</v>
      </c>
      <c r="H2154" s="237">
        <v>3</v>
      </c>
      <c r="I2154" s="229">
        <v>45212.3908912037</v>
      </c>
      <c r="J2154" s="107">
        <v>12</v>
      </c>
      <c r="K2154" s="238">
        <v>210000</v>
      </c>
      <c r="L2154" s="107">
        <f>J2154+1</f>
        <v>13</v>
      </c>
      <c r="M2154" s="36">
        <f>K2154*(L2154/100)</f>
        <v>27300</v>
      </c>
    </row>
    <row r="2155" spans="1:13" x14ac:dyDescent="0.35">
      <c r="A2155" s="107">
        <v>1</v>
      </c>
      <c r="B2155" s="107">
        <v>880000310</v>
      </c>
      <c r="C2155" s="98" t="s">
        <v>252</v>
      </c>
      <c r="D2155" s="98" t="s">
        <v>15</v>
      </c>
      <c r="E2155" t="s">
        <v>16</v>
      </c>
      <c r="G2155" t="s">
        <v>884</v>
      </c>
      <c r="H2155" s="107">
        <v>2</v>
      </c>
      <c r="I2155" s="229">
        <v>45068.607546296298</v>
      </c>
      <c r="J2155" s="107">
        <v>12</v>
      </c>
      <c r="K2155" s="162">
        <v>189000</v>
      </c>
      <c r="L2155" s="107">
        <f>J2155+1</f>
        <v>13</v>
      </c>
      <c r="M2155" s="36">
        <f>K2155*(L2155/100)</f>
        <v>24570</v>
      </c>
    </row>
    <row r="2156" spans="1:13" x14ac:dyDescent="0.35">
      <c r="A2156" s="107">
        <v>1</v>
      </c>
      <c r="B2156" s="243" t="s">
        <v>4431</v>
      </c>
      <c r="C2156" s="244" t="s">
        <v>252</v>
      </c>
      <c r="D2156" s="244" t="s">
        <v>15</v>
      </c>
      <c r="E2156" t="s">
        <v>1244</v>
      </c>
      <c r="F2156" s="154" t="s">
        <v>1245</v>
      </c>
      <c r="G2156" s="154" t="s">
        <v>4432</v>
      </c>
      <c r="H2156" s="243">
        <v>1</v>
      </c>
      <c r="I2156" s="229">
        <v>45731.494421296295</v>
      </c>
      <c r="J2156" s="107">
        <v>12</v>
      </c>
      <c r="K2156" s="247">
        <v>150000</v>
      </c>
      <c r="L2156" s="107">
        <f>J2156+1</f>
        <v>13</v>
      </c>
      <c r="M2156" s="36">
        <f>K2156*(L2156/100)</f>
        <v>19500</v>
      </c>
    </row>
    <row r="2157" spans="1:13" x14ac:dyDescent="0.35">
      <c r="A2157" s="107">
        <v>1</v>
      </c>
      <c r="B2157" s="107" t="s">
        <v>2093</v>
      </c>
      <c r="C2157" s="98" t="s">
        <v>252</v>
      </c>
      <c r="D2157" s="98" t="s">
        <v>169</v>
      </c>
      <c r="E2157" t="s">
        <v>1250</v>
      </c>
      <c r="F2157" t="s">
        <v>1245</v>
      </c>
      <c r="G2157" t="s">
        <v>2094</v>
      </c>
      <c r="H2157" s="107">
        <v>1</v>
      </c>
      <c r="I2157" s="229">
        <v>45381</v>
      </c>
      <c r="J2157" s="107">
        <v>6</v>
      </c>
      <c r="K2157" s="159">
        <v>157500</v>
      </c>
      <c r="L2157" s="107">
        <f>J2157+1</f>
        <v>7</v>
      </c>
      <c r="M2157" s="36">
        <f>K2157*(L2157/100)</f>
        <v>11025.000000000002</v>
      </c>
    </row>
    <row r="2158" spans="1:13" x14ac:dyDescent="0.35">
      <c r="A2158" s="107">
        <v>1</v>
      </c>
      <c r="B2158" s="243" t="s">
        <v>3527</v>
      </c>
      <c r="C2158" s="244" t="s">
        <v>252</v>
      </c>
      <c r="D2158" s="244" t="s">
        <v>169</v>
      </c>
      <c r="E2158" s="154" t="s">
        <v>1250</v>
      </c>
      <c r="F2158" s="154" t="s">
        <v>1245</v>
      </c>
      <c r="G2158" s="154" t="s">
        <v>3528</v>
      </c>
      <c r="H2158" s="243">
        <v>3</v>
      </c>
      <c r="I2158" s="229">
        <v>45603.583495370367</v>
      </c>
      <c r="J2158" s="107">
        <v>7</v>
      </c>
      <c r="K2158" s="159">
        <v>178500</v>
      </c>
      <c r="L2158" s="107">
        <f>J2158+1</f>
        <v>8</v>
      </c>
      <c r="M2158" s="36">
        <f>K2158*(L2158/100)</f>
        <v>14280</v>
      </c>
    </row>
    <row r="2159" spans="1:13" x14ac:dyDescent="0.35">
      <c r="A2159" s="107">
        <v>1</v>
      </c>
      <c r="B2159" s="107">
        <v>880001010</v>
      </c>
      <c r="C2159" s="98" t="s">
        <v>252</v>
      </c>
      <c r="D2159" s="98" t="s">
        <v>15</v>
      </c>
      <c r="E2159" t="s">
        <v>1244</v>
      </c>
      <c r="F2159" t="s">
        <v>1245</v>
      </c>
      <c r="G2159" t="s">
        <v>2608</v>
      </c>
      <c r="H2159" s="107">
        <v>2</v>
      </c>
      <c r="I2159" s="229">
        <v>45482.445613425924</v>
      </c>
      <c r="J2159" s="107">
        <v>6</v>
      </c>
      <c r="K2159" s="159">
        <v>157500</v>
      </c>
      <c r="L2159" s="107">
        <f>J2159+1</f>
        <v>7</v>
      </c>
      <c r="M2159" s="36">
        <f>K2159*(L2159/100)</f>
        <v>11025.000000000002</v>
      </c>
    </row>
    <row r="2160" spans="1:13" x14ac:dyDescent="0.35">
      <c r="A2160" s="107">
        <v>1</v>
      </c>
      <c r="B2160" s="243" t="s">
        <v>4599</v>
      </c>
      <c r="C2160" s="244" t="s">
        <v>252</v>
      </c>
      <c r="D2160" s="244" t="s">
        <v>15</v>
      </c>
      <c r="E2160" s="154" t="s">
        <v>1244</v>
      </c>
      <c r="F2160" s="154" t="s">
        <v>1245</v>
      </c>
      <c r="G2160" s="154" t="s">
        <v>4600</v>
      </c>
      <c r="H2160" s="243">
        <v>4</v>
      </c>
      <c r="I2160" s="229">
        <v>45729.703530092593</v>
      </c>
      <c r="J2160" s="107">
        <v>9</v>
      </c>
      <c r="K2160" s="247">
        <v>200000</v>
      </c>
      <c r="L2160" s="107">
        <f>J2160+1</f>
        <v>10</v>
      </c>
      <c r="M2160" s="36">
        <f>K2160*(L2160/100)</f>
        <v>20000</v>
      </c>
    </row>
    <row r="2161" spans="1:13" x14ac:dyDescent="0.35">
      <c r="A2161" s="107">
        <v>1</v>
      </c>
      <c r="B2161" s="107" t="s">
        <v>5264</v>
      </c>
      <c r="C2161" s="98" t="s">
        <v>252</v>
      </c>
      <c r="D2161" s="98" t="s">
        <v>188</v>
      </c>
      <c r="E2161" t="s">
        <v>1244</v>
      </c>
      <c r="F2161" t="s">
        <v>1245</v>
      </c>
      <c r="G2161" t="s">
        <v>5265</v>
      </c>
      <c r="H2161" s="107">
        <v>6</v>
      </c>
      <c r="I2161" s="229">
        <v>45806.638784722221</v>
      </c>
      <c r="J2161" s="107">
        <v>3</v>
      </c>
      <c r="K2161" s="159">
        <v>150000</v>
      </c>
      <c r="L2161" s="107">
        <f>J2161+1</f>
        <v>4</v>
      </c>
      <c r="M2161" s="36">
        <f>K2161*(L2161/100)</f>
        <v>6000</v>
      </c>
    </row>
    <row r="2162" spans="1:13" x14ac:dyDescent="0.35">
      <c r="A2162" s="107">
        <v>1</v>
      </c>
      <c r="B2162" s="107">
        <v>890000840</v>
      </c>
      <c r="C2162" s="98" t="s">
        <v>252</v>
      </c>
      <c r="D2162" s="98" t="s">
        <v>15</v>
      </c>
      <c r="E2162" t="s">
        <v>1244</v>
      </c>
      <c r="F2162" t="s">
        <v>1248</v>
      </c>
      <c r="G2162" s="378" t="s">
        <v>2723</v>
      </c>
      <c r="H2162" s="107">
        <v>1</v>
      </c>
      <c r="I2162" s="229">
        <v>45503.659224537034</v>
      </c>
      <c r="J2162" s="107">
        <v>6</v>
      </c>
      <c r="K2162" s="159">
        <v>52500</v>
      </c>
      <c r="L2162" s="107">
        <f>J2162+1</f>
        <v>7</v>
      </c>
      <c r="M2162" s="36">
        <f>K2162*(L2162/100)</f>
        <v>3675.0000000000005</v>
      </c>
    </row>
    <row r="2163" spans="1:13" x14ac:dyDescent="0.35">
      <c r="A2163" s="107">
        <v>1</v>
      </c>
      <c r="B2163" s="243" t="s">
        <v>3298</v>
      </c>
      <c r="C2163" s="244" t="s">
        <v>252</v>
      </c>
      <c r="D2163" s="244" t="s">
        <v>15</v>
      </c>
      <c r="E2163" s="154" t="s">
        <v>1244</v>
      </c>
      <c r="F2163" s="154" t="s">
        <v>1248</v>
      </c>
      <c r="G2163" s="377" t="s">
        <v>2723</v>
      </c>
      <c r="H2163" s="243">
        <v>2</v>
      </c>
      <c r="I2163" s="229">
        <v>45587.738611111112</v>
      </c>
      <c r="J2163" s="107">
        <v>7</v>
      </c>
      <c r="K2163" s="159">
        <v>73500</v>
      </c>
      <c r="L2163" s="107">
        <f>J2163+1</f>
        <v>8</v>
      </c>
      <c r="M2163" s="36">
        <f>K2163*(L2163/100)</f>
        <v>5880</v>
      </c>
    </row>
    <row r="2164" spans="1:13" x14ac:dyDescent="0.35">
      <c r="A2164" s="107">
        <v>1</v>
      </c>
      <c r="B2164" s="243" t="s">
        <v>4439</v>
      </c>
      <c r="C2164" s="244" t="s">
        <v>252</v>
      </c>
      <c r="D2164" s="244" t="s">
        <v>15</v>
      </c>
      <c r="E2164" t="s">
        <v>1244</v>
      </c>
      <c r="F2164" s="154" t="s">
        <v>1248</v>
      </c>
      <c r="G2164" s="154" t="s">
        <v>2723</v>
      </c>
      <c r="H2164" s="243">
        <v>3</v>
      </c>
      <c r="I2164" s="229">
        <v>45731.494432870371</v>
      </c>
      <c r="J2164" s="107">
        <v>7</v>
      </c>
      <c r="K2164" s="247">
        <v>70000</v>
      </c>
      <c r="L2164" s="107">
        <f>J2164+1</f>
        <v>8</v>
      </c>
      <c r="M2164" s="36">
        <f>K2164*(L2164/100)</f>
        <v>5600</v>
      </c>
    </row>
    <row r="2165" spans="1:13" x14ac:dyDescent="0.35">
      <c r="A2165" s="107">
        <v>1</v>
      </c>
      <c r="B2165" s="107" t="s">
        <v>5743</v>
      </c>
      <c r="C2165" t="s">
        <v>252</v>
      </c>
      <c r="D2165" t="s">
        <v>15</v>
      </c>
      <c r="E2165" t="s">
        <v>1244</v>
      </c>
      <c r="F2165" t="s">
        <v>1248</v>
      </c>
      <c r="G2165" t="s">
        <v>2723</v>
      </c>
      <c r="H2165" s="107">
        <v>4</v>
      </c>
      <c r="I2165" s="231">
        <v>45859.547893518517</v>
      </c>
      <c r="J2165" s="107">
        <v>7</v>
      </c>
      <c r="K2165" s="120">
        <v>70000</v>
      </c>
      <c r="L2165" s="107">
        <f>J2165+1</f>
        <v>8</v>
      </c>
      <c r="M2165" s="36">
        <f>K2165*(L2165/100)</f>
        <v>5600</v>
      </c>
    </row>
    <row r="2166" spans="1:13" x14ac:dyDescent="0.35">
      <c r="A2166" s="107">
        <v>1</v>
      </c>
      <c r="B2166" s="243" t="s">
        <v>3959</v>
      </c>
      <c r="C2166" s="244" t="s">
        <v>252</v>
      </c>
      <c r="D2166" s="244" t="s">
        <v>169</v>
      </c>
      <c r="E2166" s="154" t="s">
        <v>1250</v>
      </c>
      <c r="F2166" s="154" t="s">
        <v>1245</v>
      </c>
      <c r="G2166" s="154" t="s">
        <v>3960</v>
      </c>
      <c r="H2166" s="243">
        <v>5</v>
      </c>
      <c r="I2166" s="229">
        <v>45639.65221064815</v>
      </c>
      <c r="J2166" s="107">
        <v>3</v>
      </c>
      <c r="K2166" s="159">
        <v>157500</v>
      </c>
      <c r="L2166" s="107">
        <f>J2166+1</f>
        <v>4</v>
      </c>
      <c r="M2166" s="36">
        <f>K2166*(L2166/100)</f>
        <v>6300</v>
      </c>
    </row>
    <row r="2167" spans="1:13" x14ac:dyDescent="0.35">
      <c r="A2167" s="107">
        <v>1</v>
      </c>
      <c r="B2167" s="107" t="s">
        <v>2407</v>
      </c>
      <c r="C2167" s="98" t="s">
        <v>252</v>
      </c>
      <c r="D2167" s="98" t="s">
        <v>169</v>
      </c>
      <c r="E2167" t="s">
        <v>1250</v>
      </c>
      <c r="F2167" t="s">
        <v>1245</v>
      </c>
      <c r="G2167" t="s">
        <v>2408</v>
      </c>
      <c r="H2167" s="107">
        <v>4</v>
      </c>
      <c r="I2167" s="229">
        <v>45455.772164351853</v>
      </c>
      <c r="J2167" s="107">
        <v>3</v>
      </c>
      <c r="K2167" s="159">
        <v>157500</v>
      </c>
      <c r="L2167" s="107">
        <f>J2167+1</f>
        <v>4</v>
      </c>
      <c r="M2167" s="36">
        <f>K2167*(L2167/100)</f>
        <v>6300</v>
      </c>
    </row>
    <row r="2168" spans="1:13" x14ac:dyDescent="0.35">
      <c r="A2168" s="107">
        <v>1</v>
      </c>
      <c r="B2168" s="234">
        <v>880000477</v>
      </c>
      <c r="C2168" s="235" t="s">
        <v>252</v>
      </c>
      <c r="D2168" s="235" t="s">
        <v>15</v>
      </c>
      <c r="E2168" s="133" t="s">
        <v>16</v>
      </c>
      <c r="G2168" s="133" t="s">
        <v>1094</v>
      </c>
      <c r="H2168" s="234">
        <v>1</v>
      </c>
      <c r="I2168" s="229">
        <v>45156.665393518502</v>
      </c>
      <c r="J2168" s="107">
        <v>3</v>
      </c>
      <c r="K2168" s="236">
        <v>157500</v>
      </c>
      <c r="L2168" s="107">
        <f>J2168+1</f>
        <v>4</v>
      </c>
      <c r="M2168" s="36">
        <f>K2168*(L2168/100)</f>
        <v>6300</v>
      </c>
    </row>
    <row r="2169" spans="1:13" x14ac:dyDescent="0.35">
      <c r="A2169" s="107">
        <v>1</v>
      </c>
      <c r="B2169" s="237" t="s">
        <v>1466</v>
      </c>
      <c r="C2169" s="141" t="s">
        <v>252</v>
      </c>
      <c r="D2169" s="141" t="s">
        <v>15</v>
      </c>
      <c r="E2169" s="139" t="s">
        <v>1244</v>
      </c>
      <c r="F2169" s="144" t="s">
        <v>1245</v>
      </c>
      <c r="G2169" s="139" t="s">
        <v>1094</v>
      </c>
      <c r="H2169" s="237">
        <v>2</v>
      </c>
      <c r="I2169" s="229">
        <v>45251.764699074098</v>
      </c>
      <c r="J2169" s="107">
        <v>3</v>
      </c>
      <c r="K2169" s="238">
        <v>157500</v>
      </c>
      <c r="L2169" s="107">
        <f>J2169+1</f>
        <v>4</v>
      </c>
      <c r="M2169" s="36">
        <f>K2169*(L2169/100)</f>
        <v>6300</v>
      </c>
    </row>
    <row r="2170" spans="1:13" x14ac:dyDescent="0.35">
      <c r="A2170" s="107">
        <v>1</v>
      </c>
      <c r="B2170" s="131" t="s">
        <v>6060</v>
      </c>
      <c r="C2170" s="131" t="s">
        <v>252</v>
      </c>
      <c r="D2170" s="131" t="s">
        <v>15</v>
      </c>
      <c r="E2170" s="131" t="s">
        <v>5832</v>
      </c>
      <c r="F2170" s="131" t="s">
        <v>1245</v>
      </c>
      <c r="G2170" s="131" t="s">
        <v>6061</v>
      </c>
      <c r="H2170" s="107">
        <v>7</v>
      </c>
      <c r="I2170" s="231">
        <v>45925.632303240738</v>
      </c>
      <c r="J2170" s="107">
        <v>3</v>
      </c>
      <c r="K2170" s="222">
        <v>150000</v>
      </c>
      <c r="L2170" s="107">
        <f>J2170*2+2</f>
        <v>8</v>
      </c>
      <c r="M2170" s="36">
        <f>K2170*(L2170/100)</f>
        <v>12000</v>
      </c>
    </row>
    <row r="2171" spans="1:13" x14ac:dyDescent="0.35">
      <c r="A2171" s="107">
        <v>1</v>
      </c>
      <c r="B2171" s="107" t="s">
        <v>1891</v>
      </c>
      <c r="C2171" s="98" t="s">
        <v>252</v>
      </c>
      <c r="D2171" s="98" t="s">
        <v>188</v>
      </c>
      <c r="E2171" t="s">
        <v>1244</v>
      </c>
      <c r="F2171" t="s">
        <v>1245</v>
      </c>
      <c r="G2171" t="s">
        <v>1892</v>
      </c>
      <c r="H2171" s="107">
        <v>3</v>
      </c>
      <c r="I2171" s="229">
        <v>45345</v>
      </c>
      <c r="J2171" s="107">
        <v>5</v>
      </c>
      <c r="K2171" s="159">
        <v>157500</v>
      </c>
      <c r="L2171" s="107">
        <f>J2171+1</f>
        <v>6</v>
      </c>
      <c r="M2171" s="36">
        <f>K2171*(L2171/100)</f>
        <v>9450</v>
      </c>
    </row>
    <row r="2172" spans="1:13" x14ac:dyDescent="0.35">
      <c r="A2172" s="107">
        <v>1</v>
      </c>
      <c r="B2172" s="107" t="s">
        <v>5451</v>
      </c>
      <c r="C2172" t="s">
        <v>252</v>
      </c>
      <c r="D2172" t="s">
        <v>15</v>
      </c>
      <c r="E2172" t="s">
        <v>1244</v>
      </c>
      <c r="F2172" t="s">
        <v>1248</v>
      </c>
      <c r="G2172" s="152" t="s">
        <v>5452</v>
      </c>
      <c r="H2172" s="107">
        <v>4</v>
      </c>
      <c r="I2172" s="231">
        <v>45835.839768518519</v>
      </c>
      <c r="J2172" s="107">
        <v>18</v>
      </c>
      <c r="K2172" s="120">
        <v>300000</v>
      </c>
      <c r="L2172" s="107">
        <f>J2172+1</f>
        <v>19</v>
      </c>
      <c r="M2172" s="36">
        <f>K2172*(L2172/100)</f>
        <v>57000</v>
      </c>
    </row>
    <row r="2173" spans="1:13" x14ac:dyDescent="0.35">
      <c r="A2173" s="107">
        <v>1</v>
      </c>
      <c r="B2173" s="237">
        <v>880000541</v>
      </c>
      <c r="C2173" s="141" t="s">
        <v>252</v>
      </c>
      <c r="D2173" s="141" t="s">
        <v>15</v>
      </c>
      <c r="E2173" s="139" t="s">
        <v>1244</v>
      </c>
      <c r="F2173" s="139" t="s">
        <v>1248</v>
      </c>
      <c r="G2173" s="139" t="s">
        <v>1291</v>
      </c>
      <c r="H2173" s="237">
        <v>1</v>
      </c>
      <c r="I2173" s="229">
        <v>45223.570196759298</v>
      </c>
      <c r="J2173" s="107">
        <v>15</v>
      </c>
      <c r="K2173" s="238">
        <v>262500</v>
      </c>
      <c r="L2173" s="107">
        <f>J2173+1</f>
        <v>16</v>
      </c>
      <c r="M2173" s="36">
        <f>K2173*(L2173/100)</f>
        <v>42000</v>
      </c>
    </row>
    <row r="2174" spans="1:13" x14ac:dyDescent="0.35">
      <c r="A2174" s="107">
        <v>1</v>
      </c>
      <c r="B2174" s="243" t="s">
        <v>3970</v>
      </c>
      <c r="C2174" s="244" t="s">
        <v>252</v>
      </c>
      <c r="D2174" s="244" t="s">
        <v>15</v>
      </c>
      <c r="E2174" s="154" t="s">
        <v>1244</v>
      </c>
      <c r="F2174" s="154" t="s">
        <v>1248</v>
      </c>
      <c r="G2174" s="139" t="s">
        <v>3971</v>
      </c>
      <c r="H2174" s="243">
        <v>3</v>
      </c>
      <c r="I2174" s="229">
        <v>45640.593645833331</v>
      </c>
      <c r="J2174" s="107">
        <v>15</v>
      </c>
      <c r="K2174" s="159">
        <v>262500</v>
      </c>
      <c r="L2174" s="107">
        <f>J2174+1</f>
        <v>16</v>
      </c>
      <c r="M2174" s="36">
        <f>K2174*(L2174/100)</f>
        <v>42000</v>
      </c>
    </row>
    <row r="2175" spans="1:13" x14ac:dyDescent="0.35">
      <c r="A2175" s="107">
        <v>1</v>
      </c>
      <c r="B2175" s="107" t="s">
        <v>2361</v>
      </c>
      <c r="C2175" s="98" t="s">
        <v>252</v>
      </c>
      <c r="D2175" s="98" t="s">
        <v>188</v>
      </c>
      <c r="E2175" t="s">
        <v>1244</v>
      </c>
      <c r="F2175" t="s">
        <v>1248</v>
      </c>
      <c r="G2175" t="s">
        <v>2362</v>
      </c>
      <c r="H2175" s="107">
        <v>2</v>
      </c>
      <c r="I2175" s="229">
        <v>45448.740879629629</v>
      </c>
      <c r="J2175" s="107">
        <v>15</v>
      </c>
      <c r="K2175" s="159">
        <v>262500</v>
      </c>
      <c r="L2175" s="107">
        <f>J2175+1</f>
        <v>16</v>
      </c>
      <c r="M2175" s="36">
        <f>K2175*(L2175/100)</f>
        <v>42000</v>
      </c>
    </row>
    <row r="2176" spans="1:13" x14ac:dyDescent="0.35">
      <c r="A2176" s="107">
        <v>1</v>
      </c>
      <c r="B2176" s="107" t="s">
        <v>1809</v>
      </c>
      <c r="C2176" s="98" t="s">
        <v>252</v>
      </c>
      <c r="D2176" s="98" t="s">
        <v>52</v>
      </c>
      <c r="E2176" t="s">
        <v>1250</v>
      </c>
      <c r="F2176" t="s">
        <v>1245</v>
      </c>
      <c r="G2176" s="152" t="s">
        <v>1810</v>
      </c>
      <c r="H2176" s="107">
        <v>1</v>
      </c>
      <c r="I2176" s="229">
        <v>45337.549050925925</v>
      </c>
      <c r="J2176" s="107">
        <v>12</v>
      </c>
      <c r="K2176" s="159">
        <v>231000</v>
      </c>
      <c r="L2176" s="107">
        <f>J2176+1</f>
        <v>13</v>
      </c>
      <c r="M2176" s="36">
        <f>K2176*(L2176/100)</f>
        <v>30030</v>
      </c>
    </row>
    <row r="2177" spans="1:13" x14ac:dyDescent="0.35">
      <c r="A2177" s="107">
        <v>1</v>
      </c>
      <c r="B2177" s="107">
        <v>880000859</v>
      </c>
      <c r="C2177" s="98" t="s">
        <v>252</v>
      </c>
      <c r="D2177" s="98" t="s">
        <v>15</v>
      </c>
      <c r="E2177" t="s">
        <v>1244</v>
      </c>
      <c r="F2177" t="s">
        <v>1248</v>
      </c>
      <c r="G2177" t="s">
        <v>2145</v>
      </c>
      <c r="H2177" s="107">
        <v>2</v>
      </c>
      <c r="I2177" s="229">
        <v>45394.694027777776</v>
      </c>
      <c r="J2177" s="107">
        <v>6</v>
      </c>
      <c r="K2177" s="159">
        <v>210000</v>
      </c>
      <c r="L2177" s="107">
        <f>J2177+1</f>
        <v>7</v>
      </c>
      <c r="M2177" s="36">
        <f>K2177*(L2177/100)</f>
        <v>14700.000000000002</v>
      </c>
    </row>
    <row r="2178" spans="1:13" x14ac:dyDescent="0.35">
      <c r="A2178" s="107">
        <v>1</v>
      </c>
      <c r="B2178" s="243" t="s">
        <v>3912</v>
      </c>
      <c r="C2178" s="244" t="s">
        <v>252</v>
      </c>
      <c r="D2178" s="244" t="s">
        <v>411</v>
      </c>
      <c r="E2178" s="154" t="s">
        <v>1244</v>
      </c>
      <c r="F2178" s="154" t="s">
        <v>1248</v>
      </c>
      <c r="G2178" s="154" t="s">
        <v>3913</v>
      </c>
      <c r="H2178" s="243">
        <v>3</v>
      </c>
      <c r="I2178" s="229">
        <v>45632.53979166667</v>
      </c>
      <c r="J2178" s="107">
        <v>6</v>
      </c>
      <c r="K2178" s="159">
        <v>315000</v>
      </c>
      <c r="L2178" s="107">
        <f>J2178+1</f>
        <v>7</v>
      </c>
      <c r="M2178" s="36">
        <f>K2178*(L2178/100)</f>
        <v>22050.000000000004</v>
      </c>
    </row>
    <row r="2179" spans="1:13" x14ac:dyDescent="0.35">
      <c r="A2179" s="107">
        <v>1</v>
      </c>
      <c r="B2179" s="243" t="s">
        <v>4909</v>
      </c>
      <c r="C2179" s="244" t="s">
        <v>252</v>
      </c>
      <c r="D2179" s="244" t="s">
        <v>381</v>
      </c>
      <c r="E2179" s="154" t="s">
        <v>1244</v>
      </c>
      <c r="F2179" s="154" t="s">
        <v>1248</v>
      </c>
      <c r="G2179" s="163" t="s">
        <v>4910</v>
      </c>
      <c r="H2179" s="243">
        <v>4</v>
      </c>
      <c r="I2179" s="229">
        <v>45751.630115740743</v>
      </c>
      <c r="J2179" s="107">
        <v>6</v>
      </c>
      <c r="K2179" s="159">
        <v>300000</v>
      </c>
      <c r="L2179" s="107">
        <f>J2179+1</f>
        <v>7</v>
      </c>
      <c r="M2179" s="36">
        <f>K2179*(L2179/100)</f>
        <v>21000.000000000004</v>
      </c>
    </row>
    <row r="2180" spans="1:13" x14ac:dyDescent="0.35">
      <c r="A2180" s="107">
        <v>1</v>
      </c>
      <c r="B2180" s="107">
        <v>880000253</v>
      </c>
      <c r="C2180" s="98" t="s">
        <v>252</v>
      </c>
      <c r="D2180" s="98" t="s">
        <v>15</v>
      </c>
      <c r="E2180" t="s">
        <v>16</v>
      </c>
      <c r="G2180" s="152" t="s">
        <v>815</v>
      </c>
      <c r="H2180" s="107">
        <v>1</v>
      </c>
      <c r="I2180" s="229">
        <v>45034.535011574073</v>
      </c>
      <c r="J2180" s="107">
        <v>7</v>
      </c>
      <c r="K2180" s="159">
        <v>73500</v>
      </c>
      <c r="L2180" s="107">
        <f>J2180+1</f>
        <v>8</v>
      </c>
      <c r="M2180" s="36">
        <f>K2180*(L2180/100)</f>
        <v>5880</v>
      </c>
    </row>
    <row r="2181" spans="1:13" x14ac:dyDescent="0.35">
      <c r="A2181" s="107">
        <v>1</v>
      </c>
      <c r="B2181" s="107">
        <v>880000384</v>
      </c>
      <c r="C2181" s="98" t="s">
        <v>252</v>
      </c>
      <c r="D2181" s="98" t="s">
        <v>15</v>
      </c>
      <c r="E2181" t="s">
        <v>16</v>
      </c>
      <c r="G2181" s="152" t="s">
        <v>815</v>
      </c>
      <c r="H2181" s="107">
        <v>2</v>
      </c>
      <c r="I2181" s="229">
        <v>45119.559155092589</v>
      </c>
      <c r="J2181" s="107">
        <v>10</v>
      </c>
      <c r="K2181" s="159">
        <v>105000</v>
      </c>
      <c r="L2181" s="107">
        <f>J2181+1</f>
        <v>11</v>
      </c>
      <c r="M2181" s="36">
        <f>K2181*(L2181/100)</f>
        <v>11550</v>
      </c>
    </row>
    <row r="2182" spans="1:13" x14ac:dyDescent="0.35">
      <c r="A2182" s="107">
        <v>1</v>
      </c>
      <c r="B2182" s="107" t="s">
        <v>1893</v>
      </c>
      <c r="C2182" s="98" t="s">
        <v>252</v>
      </c>
      <c r="D2182" s="98" t="s">
        <v>188</v>
      </c>
      <c r="E2182" t="s">
        <v>1244</v>
      </c>
      <c r="F2182" t="s">
        <v>1245</v>
      </c>
      <c r="G2182" s="152" t="s">
        <v>1894</v>
      </c>
      <c r="H2182" s="107">
        <v>1</v>
      </c>
      <c r="I2182" s="229">
        <v>45346.558449074073</v>
      </c>
      <c r="J2182" s="107">
        <v>12</v>
      </c>
      <c r="K2182" s="159">
        <v>136500</v>
      </c>
      <c r="L2182" s="107">
        <f>J2182+1</f>
        <v>13</v>
      </c>
      <c r="M2182" s="36">
        <f>K2182*(L2182/100)</f>
        <v>17745</v>
      </c>
    </row>
    <row r="2183" spans="1:13" x14ac:dyDescent="0.35">
      <c r="A2183" s="107">
        <v>1</v>
      </c>
      <c r="B2183" s="243" t="s">
        <v>2776</v>
      </c>
      <c r="C2183" s="244" t="s">
        <v>252</v>
      </c>
      <c r="D2183" s="244" t="s">
        <v>866</v>
      </c>
      <c r="E2183" s="154" t="s">
        <v>1244</v>
      </c>
      <c r="F2183" s="154" t="s">
        <v>1245</v>
      </c>
      <c r="G2183" s="154" t="s">
        <v>2777</v>
      </c>
      <c r="H2183" s="243">
        <v>2</v>
      </c>
      <c r="I2183" s="229">
        <v>45506.772418981483</v>
      </c>
      <c r="J2183" s="107">
        <v>12</v>
      </c>
      <c r="K2183" s="162">
        <v>147000</v>
      </c>
      <c r="L2183" s="107">
        <f>J2183+1</f>
        <v>13</v>
      </c>
      <c r="M2183" s="36">
        <f>K2183*(L2183/100)</f>
        <v>19110</v>
      </c>
    </row>
    <row r="2184" spans="1:13" x14ac:dyDescent="0.35">
      <c r="A2184" s="107">
        <v>1</v>
      </c>
      <c r="B2184" s="107" t="s">
        <v>2322</v>
      </c>
      <c r="C2184" s="98" t="s">
        <v>252</v>
      </c>
      <c r="D2184" s="98" t="s">
        <v>15</v>
      </c>
      <c r="E2184" t="s">
        <v>1244</v>
      </c>
      <c r="F2184" t="s">
        <v>1248</v>
      </c>
      <c r="G2184" s="378" t="s">
        <v>2323</v>
      </c>
      <c r="H2184" s="107">
        <v>1</v>
      </c>
      <c r="I2184" s="229">
        <v>45443.449178240742</v>
      </c>
      <c r="J2184" s="107">
        <v>10</v>
      </c>
      <c r="K2184" s="159">
        <v>157500</v>
      </c>
      <c r="L2184" s="107">
        <f>J2184+1</f>
        <v>11</v>
      </c>
      <c r="M2184" s="36">
        <f>K2184*(L2184/100)</f>
        <v>17325</v>
      </c>
    </row>
    <row r="2185" spans="1:13" x14ac:dyDescent="0.35">
      <c r="A2185" s="107">
        <v>1</v>
      </c>
      <c r="B2185" s="243" t="s">
        <v>3350</v>
      </c>
      <c r="C2185" s="244" t="s">
        <v>252</v>
      </c>
      <c r="D2185" s="244" t="s">
        <v>15</v>
      </c>
      <c r="E2185" s="154" t="s">
        <v>1244</v>
      </c>
      <c r="F2185" s="154" t="s">
        <v>1248</v>
      </c>
      <c r="G2185" s="154" t="s">
        <v>2323</v>
      </c>
      <c r="H2185" s="243">
        <v>2</v>
      </c>
      <c r="I2185" s="229">
        <v>45591.456087962964</v>
      </c>
      <c r="J2185" s="107">
        <v>10</v>
      </c>
      <c r="K2185" s="159">
        <v>157500</v>
      </c>
      <c r="L2185" s="107">
        <f>J2185+1</f>
        <v>11</v>
      </c>
      <c r="M2185" s="36">
        <f>K2185*(L2185/100)</f>
        <v>17325</v>
      </c>
    </row>
    <row r="2186" spans="1:13" x14ac:dyDescent="0.35">
      <c r="A2186" s="107">
        <v>1</v>
      </c>
      <c r="B2186" s="243" t="s">
        <v>4387</v>
      </c>
      <c r="C2186" s="244" t="s">
        <v>252</v>
      </c>
      <c r="D2186" s="244" t="s">
        <v>116</v>
      </c>
      <c r="E2186" s="154" t="s">
        <v>1250</v>
      </c>
      <c r="F2186" s="154" t="s">
        <v>1248</v>
      </c>
      <c r="G2186" s="154" t="s">
        <v>4388</v>
      </c>
      <c r="H2186" s="243">
        <v>3</v>
      </c>
      <c r="I2186" s="229">
        <v>45721.595937500002</v>
      </c>
      <c r="J2186" s="107">
        <v>10</v>
      </c>
      <c r="K2186" s="247">
        <v>170000</v>
      </c>
      <c r="L2186" s="107">
        <f>J2186+1</f>
        <v>11</v>
      </c>
      <c r="M2186" s="36">
        <f>K2186*(L2186/100)</f>
        <v>18700</v>
      </c>
    </row>
    <row r="2187" spans="1:13" x14ac:dyDescent="0.35">
      <c r="A2187" s="107">
        <v>1</v>
      </c>
      <c r="B2187" s="107" t="s">
        <v>6021</v>
      </c>
      <c r="C2187" t="s">
        <v>252</v>
      </c>
      <c r="D2187" t="s">
        <v>188</v>
      </c>
      <c r="E2187" t="s">
        <v>5832</v>
      </c>
      <c r="F2187" t="s">
        <v>1248</v>
      </c>
      <c r="G2187" t="s">
        <v>6022</v>
      </c>
      <c r="H2187" s="107">
        <v>4</v>
      </c>
      <c r="I2187" s="231">
        <v>45899.703252314815</v>
      </c>
      <c r="J2187" s="107">
        <v>12</v>
      </c>
      <c r="K2187" s="120">
        <v>170000</v>
      </c>
      <c r="L2187" s="107">
        <f>J2187*2+2</f>
        <v>26</v>
      </c>
      <c r="M2187" s="36">
        <f>K2187*(L2187/100)</f>
        <v>44200</v>
      </c>
    </row>
    <row r="2188" spans="1:13" x14ac:dyDescent="0.35">
      <c r="A2188" s="107">
        <v>1</v>
      </c>
      <c r="B2188" s="107" t="s">
        <v>5242</v>
      </c>
      <c r="C2188" s="98" t="s">
        <v>252</v>
      </c>
      <c r="D2188" s="98" t="s">
        <v>15</v>
      </c>
      <c r="E2188" t="s">
        <v>1244</v>
      </c>
      <c r="F2188" t="s">
        <v>1245</v>
      </c>
      <c r="G2188" s="152" t="s">
        <v>5243</v>
      </c>
      <c r="H2188" s="107">
        <v>5</v>
      </c>
      <c r="I2188" s="229">
        <v>45803.623773148145</v>
      </c>
      <c r="J2188" s="107">
        <v>12</v>
      </c>
      <c r="K2188" s="159">
        <v>200000</v>
      </c>
      <c r="L2188" s="107">
        <f>J2188+1</f>
        <v>13</v>
      </c>
      <c r="M2188" s="36">
        <f>K2188*(L2188/100)</f>
        <v>26000</v>
      </c>
    </row>
    <row r="2189" spans="1:13" x14ac:dyDescent="0.35">
      <c r="A2189" s="107">
        <v>1</v>
      </c>
      <c r="B2189" s="107" t="s">
        <v>2211</v>
      </c>
      <c r="C2189" s="98" t="s">
        <v>252</v>
      </c>
      <c r="D2189" s="98" t="s">
        <v>15</v>
      </c>
      <c r="E2189" t="s">
        <v>1244</v>
      </c>
      <c r="F2189" t="s">
        <v>1245</v>
      </c>
      <c r="G2189" t="s">
        <v>2212</v>
      </c>
      <c r="H2189" s="107">
        <v>3</v>
      </c>
      <c r="I2189" s="229">
        <v>45421</v>
      </c>
      <c r="J2189" s="107">
        <v>6</v>
      </c>
      <c r="K2189" s="159">
        <v>168000</v>
      </c>
      <c r="L2189" s="107">
        <f>J2189+1</f>
        <v>7</v>
      </c>
      <c r="M2189" s="36">
        <f>K2189*(L2189/100)</f>
        <v>11760.000000000002</v>
      </c>
    </row>
    <row r="2190" spans="1:13" x14ac:dyDescent="0.35">
      <c r="A2190" s="107">
        <v>1</v>
      </c>
      <c r="B2190" s="234">
        <v>880000456</v>
      </c>
      <c r="C2190" s="235" t="s">
        <v>252</v>
      </c>
      <c r="D2190" s="235" t="s">
        <v>257</v>
      </c>
      <c r="E2190" s="133" t="s">
        <v>53</v>
      </c>
      <c r="G2190" s="133" t="s">
        <v>1110</v>
      </c>
      <c r="H2190" s="234">
        <v>1</v>
      </c>
      <c r="I2190" s="229">
        <v>45147.426400463002</v>
      </c>
      <c r="J2190" s="107">
        <v>6</v>
      </c>
      <c r="K2190" s="236">
        <v>157500</v>
      </c>
      <c r="L2190" s="107">
        <f>J2190+1</f>
        <v>7</v>
      </c>
      <c r="M2190" s="36">
        <f>K2190*(L2190/100)</f>
        <v>11025.000000000002</v>
      </c>
    </row>
    <row r="2191" spans="1:13" x14ac:dyDescent="0.35">
      <c r="A2191" s="107">
        <v>1</v>
      </c>
      <c r="B2191" s="237" t="s">
        <v>1608</v>
      </c>
      <c r="C2191" s="141" t="s">
        <v>252</v>
      </c>
      <c r="D2191" s="141" t="s">
        <v>15</v>
      </c>
      <c r="E2191" s="139" t="s">
        <v>1244</v>
      </c>
      <c r="F2191" s="139" t="s">
        <v>1245</v>
      </c>
      <c r="G2191" s="379" t="s">
        <v>1609</v>
      </c>
      <c r="H2191" s="237">
        <v>2</v>
      </c>
      <c r="I2191" s="229">
        <v>45273.585509259297</v>
      </c>
      <c r="J2191" s="107">
        <v>6</v>
      </c>
      <c r="K2191" s="238">
        <v>168000</v>
      </c>
      <c r="L2191" s="107">
        <f>J2191+1</f>
        <v>7</v>
      </c>
      <c r="M2191" s="36">
        <f>K2191*(L2191/100)</f>
        <v>11760.000000000002</v>
      </c>
    </row>
    <row r="2192" spans="1:13" x14ac:dyDescent="0.35">
      <c r="A2192" s="107">
        <v>1</v>
      </c>
      <c r="B2192" s="243" t="s">
        <v>3408</v>
      </c>
      <c r="C2192" s="244" t="s">
        <v>252</v>
      </c>
      <c r="D2192" s="244" t="s">
        <v>15</v>
      </c>
      <c r="E2192" s="154" t="s">
        <v>1244</v>
      </c>
      <c r="F2192" s="154" t="s">
        <v>1245</v>
      </c>
      <c r="G2192" s="154" t="s">
        <v>1110</v>
      </c>
      <c r="H2192" s="243">
        <v>4</v>
      </c>
      <c r="I2192" s="229">
        <v>45595</v>
      </c>
      <c r="J2192" s="107">
        <v>12</v>
      </c>
      <c r="K2192" s="159">
        <v>210000</v>
      </c>
      <c r="L2192" s="107">
        <f>J2192+1</f>
        <v>13</v>
      </c>
      <c r="M2192" s="36">
        <f>K2192*(L2192/100)</f>
        <v>27300</v>
      </c>
    </row>
    <row r="2193" spans="1:13" x14ac:dyDescent="0.35">
      <c r="A2193" s="107">
        <v>1</v>
      </c>
      <c r="B2193" s="107" t="s">
        <v>5099</v>
      </c>
      <c r="C2193" s="98" t="s">
        <v>252</v>
      </c>
      <c r="D2193" s="98" t="s">
        <v>15</v>
      </c>
      <c r="E2193" t="s">
        <v>1244</v>
      </c>
      <c r="F2193" t="s">
        <v>1245</v>
      </c>
      <c r="G2193" s="152" t="s">
        <v>5100</v>
      </c>
      <c r="H2193" s="107">
        <v>1</v>
      </c>
      <c r="I2193" s="229">
        <v>45799.734212962961</v>
      </c>
      <c r="J2193" s="107">
        <v>9</v>
      </c>
      <c r="K2193" s="159">
        <v>150000</v>
      </c>
      <c r="L2193" s="107">
        <f>J2193+1</f>
        <v>10</v>
      </c>
      <c r="M2193" s="36">
        <f>K2193*(L2193/100)</f>
        <v>15000</v>
      </c>
    </row>
    <row r="2194" spans="1:13" x14ac:dyDescent="0.35">
      <c r="A2194" s="107">
        <v>1</v>
      </c>
      <c r="B2194" s="107" t="s">
        <v>2405</v>
      </c>
      <c r="C2194" s="98" t="s">
        <v>252</v>
      </c>
      <c r="D2194" s="98" t="s">
        <v>15</v>
      </c>
      <c r="E2194" t="s">
        <v>1244</v>
      </c>
      <c r="F2194" t="s">
        <v>1245</v>
      </c>
      <c r="G2194" s="152" t="s">
        <v>2406</v>
      </c>
      <c r="H2194" s="107">
        <v>1</v>
      </c>
      <c r="I2194" s="229">
        <v>45455.769224537034</v>
      </c>
      <c r="J2194" s="107">
        <v>6</v>
      </c>
      <c r="K2194" s="159">
        <v>52500</v>
      </c>
      <c r="L2194" s="107">
        <f>J2194+1</f>
        <v>7</v>
      </c>
      <c r="M2194" s="36">
        <f>K2194*(L2194/100)</f>
        <v>3675.0000000000005</v>
      </c>
    </row>
    <row r="2195" spans="1:13" x14ac:dyDescent="0.35">
      <c r="A2195" s="107">
        <v>1</v>
      </c>
      <c r="B2195" s="243" t="s">
        <v>3247</v>
      </c>
      <c r="C2195" s="244" t="s">
        <v>252</v>
      </c>
      <c r="D2195" s="244" t="s">
        <v>15</v>
      </c>
      <c r="E2195" s="154" t="s">
        <v>1244</v>
      </c>
      <c r="F2195" s="154" t="s">
        <v>1245</v>
      </c>
      <c r="G2195" t="s">
        <v>3248</v>
      </c>
      <c r="H2195" s="243">
        <v>2</v>
      </c>
      <c r="I2195" s="229">
        <v>45582.750833333332</v>
      </c>
      <c r="J2195" s="107">
        <v>12</v>
      </c>
      <c r="K2195" s="159">
        <v>73500</v>
      </c>
      <c r="L2195" s="107">
        <f>J2195+1</f>
        <v>13</v>
      </c>
      <c r="M2195" s="36">
        <f>K2195*(L2195/100)</f>
        <v>9555</v>
      </c>
    </row>
    <row r="2196" spans="1:13" x14ac:dyDescent="0.35">
      <c r="A2196" s="107">
        <v>1</v>
      </c>
      <c r="B2196" s="243" t="s">
        <v>4959</v>
      </c>
      <c r="C2196" s="244" t="s">
        <v>252</v>
      </c>
      <c r="D2196" s="244" t="s">
        <v>15</v>
      </c>
      <c r="E2196" s="154" t="s">
        <v>1244</v>
      </c>
      <c r="F2196" s="154" t="s">
        <v>1245</v>
      </c>
      <c r="G2196" s="163" t="s">
        <v>4960</v>
      </c>
      <c r="H2196" s="243">
        <v>3</v>
      </c>
      <c r="I2196" s="229">
        <v>45764.507962962962</v>
      </c>
      <c r="J2196" s="107">
        <v>12</v>
      </c>
      <c r="K2196" s="159">
        <v>70000</v>
      </c>
      <c r="L2196" s="107">
        <f>J2196+1</f>
        <v>13</v>
      </c>
      <c r="M2196" s="36">
        <f>K2196*(L2196/100)</f>
        <v>9100</v>
      </c>
    </row>
    <row r="2197" spans="1:13" x14ac:dyDescent="0.35">
      <c r="A2197" s="107">
        <v>1</v>
      </c>
      <c r="B2197" s="107" t="s">
        <v>5792</v>
      </c>
      <c r="C2197" t="s">
        <v>252</v>
      </c>
      <c r="D2197" t="s">
        <v>15</v>
      </c>
      <c r="E2197" t="s">
        <v>1244</v>
      </c>
      <c r="F2197" t="s">
        <v>1248</v>
      </c>
      <c r="G2197" s="152" t="s">
        <v>5793</v>
      </c>
      <c r="H2197" s="107">
        <v>1</v>
      </c>
      <c r="I2197" s="231">
        <v>45850.677233796298</v>
      </c>
      <c r="J2197" s="107">
        <v>8</v>
      </c>
      <c r="K2197" s="120">
        <v>70000</v>
      </c>
      <c r="L2197" s="107">
        <f>J2197+1</f>
        <v>9</v>
      </c>
      <c r="M2197" s="36">
        <f>K2197*(L2197/100)</f>
        <v>6300</v>
      </c>
    </row>
    <row r="2198" spans="1:13" x14ac:dyDescent="0.35">
      <c r="A2198" s="107">
        <v>1</v>
      </c>
      <c r="B2198" s="243" t="s">
        <v>5007</v>
      </c>
      <c r="C2198" s="244" t="s">
        <v>252</v>
      </c>
      <c r="D2198" s="244" t="s">
        <v>15</v>
      </c>
      <c r="E2198" s="154" t="s">
        <v>1244</v>
      </c>
      <c r="F2198" s="154" t="s">
        <v>1248</v>
      </c>
      <c r="G2198" s="163" t="s">
        <v>11774</v>
      </c>
      <c r="H2198" s="243">
        <v>2</v>
      </c>
      <c r="I2198" s="229">
        <v>45750.726504629631</v>
      </c>
      <c r="J2198" s="107">
        <v>12</v>
      </c>
      <c r="K2198" s="159">
        <v>150000</v>
      </c>
      <c r="L2198" s="107">
        <f>J2198+1</f>
        <v>13</v>
      </c>
      <c r="M2198" s="36">
        <f>K2198*(L2198/100)</f>
        <v>19500</v>
      </c>
    </row>
    <row r="2199" spans="1:13" x14ac:dyDescent="0.35">
      <c r="A2199" s="107">
        <v>1</v>
      </c>
      <c r="B2199" s="243" t="s">
        <v>2841</v>
      </c>
      <c r="C2199" s="244" t="s">
        <v>252</v>
      </c>
      <c r="D2199" s="244" t="s">
        <v>15</v>
      </c>
      <c r="E2199" s="154" t="s">
        <v>1244</v>
      </c>
      <c r="F2199" s="154" t="s">
        <v>1248</v>
      </c>
      <c r="G2199" s="163" t="s">
        <v>11774</v>
      </c>
      <c r="H2199" s="243">
        <v>1</v>
      </c>
      <c r="I2199" s="229">
        <v>45512.628263888888</v>
      </c>
      <c r="J2199" s="107">
        <v>11</v>
      </c>
      <c r="K2199" s="162">
        <v>157500</v>
      </c>
      <c r="L2199" s="107">
        <f>J2199+1</f>
        <v>12</v>
      </c>
      <c r="M2199" s="36">
        <f>K2199*(L2199/100)</f>
        <v>18900</v>
      </c>
    </row>
    <row r="2200" spans="1:13" x14ac:dyDescent="0.35">
      <c r="A2200" s="107">
        <v>1</v>
      </c>
      <c r="B2200" s="107" t="s">
        <v>1811</v>
      </c>
      <c r="C2200" s="98" t="s">
        <v>252</v>
      </c>
      <c r="D2200" s="98" t="s">
        <v>15</v>
      </c>
      <c r="E2200" t="s">
        <v>1244</v>
      </c>
      <c r="F2200" t="s">
        <v>1245</v>
      </c>
      <c r="G2200" s="152" t="s">
        <v>1812</v>
      </c>
      <c r="H2200" s="107">
        <v>1</v>
      </c>
      <c r="I2200" s="229">
        <v>45334.543981481482</v>
      </c>
      <c r="J2200" s="107">
        <v>12</v>
      </c>
      <c r="K2200" s="159">
        <v>157500</v>
      </c>
      <c r="L2200" s="107">
        <f>J2200+1</f>
        <v>13</v>
      </c>
      <c r="M2200" s="36">
        <f>K2200*(L2200/100)</f>
        <v>20475</v>
      </c>
    </row>
    <row r="2201" spans="1:13" x14ac:dyDescent="0.35">
      <c r="A2201" s="107">
        <v>1</v>
      </c>
      <c r="B2201" s="243" t="s">
        <v>2879</v>
      </c>
      <c r="C2201" s="244" t="s">
        <v>252</v>
      </c>
      <c r="D2201" s="244" t="s">
        <v>116</v>
      </c>
      <c r="E2201" s="154" t="s">
        <v>1250</v>
      </c>
      <c r="F2201" s="154" t="s">
        <v>1245</v>
      </c>
      <c r="G2201" s="163" t="s">
        <v>2880</v>
      </c>
      <c r="H2201" s="243">
        <v>2</v>
      </c>
      <c r="I2201" s="229">
        <v>45516.689745370371</v>
      </c>
      <c r="J2201" s="107">
        <v>12</v>
      </c>
      <c r="K2201" s="162">
        <v>157500</v>
      </c>
      <c r="L2201" s="107">
        <f>J2201+1</f>
        <v>13</v>
      </c>
      <c r="M2201" s="36">
        <f>K2201*(L2201/100)</f>
        <v>20475</v>
      </c>
    </row>
    <row r="2202" spans="1:13" x14ac:dyDescent="0.35">
      <c r="A2202" s="107">
        <v>1</v>
      </c>
      <c r="B2202" s="243" t="s">
        <v>4300</v>
      </c>
      <c r="C2202" s="244" t="s">
        <v>252</v>
      </c>
      <c r="D2202" s="244" t="s">
        <v>15</v>
      </c>
      <c r="E2202" s="154" t="s">
        <v>1244</v>
      </c>
      <c r="F2202" s="154" t="s">
        <v>1245</v>
      </c>
      <c r="G2202" s="154" t="s">
        <v>2880</v>
      </c>
      <c r="H2202" s="243">
        <v>3</v>
      </c>
      <c r="I2202" s="229">
        <v>45699.65662037037</v>
      </c>
      <c r="J2202" s="107">
        <v>12</v>
      </c>
      <c r="K2202" s="159">
        <v>150000</v>
      </c>
      <c r="L2202" s="107">
        <f>J2202+1</f>
        <v>13</v>
      </c>
      <c r="M2202" s="36">
        <f>K2202*(L2202/100)</f>
        <v>19500</v>
      </c>
    </row>
    <row r="2203" spans="1:13" x14ac:dyDescent="0.35">
      <c r="A2203" s="107">
        <v>1</v>
      </c>
      <c r="B2203" s="107" t="s">
        <v>5908</v>
      </c>
      <c r="C2203" t="s">
        <v>252</v>
      </c>
      <c r="D2203" t="s">
        <v>15</v>
      </c>
      <c r="E2203" t="s">
        <v>5832</v>
      </c>
      <c r="F2203" t="s">
        <v>1245</v>
      </c>
      <c r="G2203" t="s">
        <v>2880</v>
      </c>
      <c r="H2203" s="107">
        <v>4</v>
      </c>
      <c r="I2203" s="231">
        <v>45877.599108796298</v>
      </c>
      <c r="J2203" s="107">
        <v>12</v>
      </c>
      <c r="K2203" s="120">
        <v>150000</v>
      </c>
      <c r="L2203" s="107">
        <f>J2203*2+2</f>
        <v>26</v>
      </c>
      <c r="M2203" s="36">
        <f>K2203*(L2203/100)</f>
        <v>39000</v>
      </c>
    </row>
    <row r="2204" spans="1:13" x14ac:dyDescent="0.35">
      <c r="A2204" s="107">
        <v>1</v>
      </c>
      <c r="B2204" s="243" t="s">
        <v>2794</v>
      </c>
      <c r="C2204" s="244" t="s">
        <v>252</v>
      </c>
      <c r="D2204" s="244" t="s">
        <v>169</v>
      </c>
      <c r="E2204" s="154" t="s">
        <v>1250</v>
      </c>
      <c r="F2204" s="154" t="s">
        <v>1245</v>
      </c>
      <c r="G2204" s="163" t="s">
        <v>2795</v>
      </c>
      <c r="H2204" s="243">
        <v>2</v>
      </c>
      <c r="I2204" s="229">
        <v>45510</v>
      </c>
      <c r="J2204" s="107">
        <v>12</v>
      </c>
      <c r="K2204" s="162">
        <v>231000</v>
      </c>
      <c r="L2204" s="107">
        <f>J2204+1</f>
        <v>13</v>
      </c>
      <c r="M2204" s="36">
        <f>K2204*(L2204/100)</f>
        <v>30030</v>
      </c>
    </row>
    <row r="2205" spans="1:13" x14ac:dyDescent="0.35">
      <c r="A2205" s="107">
        <v>1</v>
      </c>
      <c r="B2205" s="243" t="s">
        <v>4031</v>
      </c>
      <c r="C2205" s="244" t="s">
        <v>252</v>
      </c>
      <c r="D2205" s="244" t="s">
        <v>15</v>
      </c>
      <c r="E2205" s="154" t="s">
        <v>1244</v>
      </c>
      <c r="F2205" s="154" t="s">
        <v>1245</v>
      </c>
      <c r="G2205" s="154" t="s">
        <v>2795</v>
      </c>
      <c r="H2205" s="243">
        <v>3</v>
      </c>
      <c r="I2205" s="229">
        <v>45678.719884259262</v>
      </c>
      <c r="J2205" s="107">
        <v>12</v>
      </c>
      <c r="K2205" s="159">
        <v>220000</v>
      </c>
      <c r="L2205" s="107">
        <f>J2205+1</f>
        <v>13</v>
      </c>
      <c r="M2205" s="36">
        <f>K2205*(L2205/100)</f>
        <v>28600</v>
      </c>
    </row>
    <row r="2206" spans="1:13" x14ac:dyDescent="0.35">
      <c r="A2206" s="107">
        <v>1</v>
      </c>
      <c r="B2206" s="107" t="s">
        <v>5453</v>
      </c>
      <c r="C2206" t="s">
        <v>252</v>
      </c>
      <c r="D2206" t="s">
        <v>15</v>
      </c>
      <c r="E2206" t="s">
        <v>1244</v>
      </c>
      <c r="F2206" t="s">
        <v>1245</v>
      </c>
      <c r="G2206" s="152" t="s">
        <v>2795</v>
      </c>
      <c r="H2206" s="107">
        <v>4</v>
      </c>
      <c r="I2206" s="231">
        <v>45833.72861111111</v>
      </c>
      <c r="J2206" s="107">
        <v>12</v>
      </c>
      <c r="K2206" s="120">
        <v>220000</v>
      </c>
      <c r="L2206" s="107">
        <f>J2206+1</f>
        <v>13</v>
      </c>
      <c r="M2206" s="36">
        <f>K2206*(L2206/100)</f>
        <v>28600</v>
      </c>
    </row>
    <row r="2207" spans="1:13" x14ac:dyDescent="0.35">
      <c r="A2207" s="107">
        <v>1</v>
      </c>
      <c r="B2207" s="107">
        <v>880001014</v>
      </c>
      <c r="C2207" s="98" t="s">
        <v>252</v>
      </c>
      <c r="D2207" s="98" t="s">
        <v>15</v>
      </c>
      <c r="E2207" t="s">
        <v>1244</v>
      </c>
      <c r="F2207" t="s">
        <v>1245</v>
      </c>
      <c r="G2207" s="152" t="s">
        <v>2631</v>
      </c>
      <c r="H2207" s="107">
        <v>1</v>
      </c>
      <c r="I2207" s="229">
        <v>45484.686990740738</v>
      </c>
      <c r="J2207" s="107">
        <v>10</v>
      </c>
      <c r="K2207" s="159">
        <v>157500</v>
      </c>
      <c r="L2207" s="107">
        <f>J2207+1</f>
        <v>11</v>
      </c>
      <c r="M2207" s="36">
        <f>K2207*(L2207/100)</f>
        <v>17325</v>
      </c>
    </row>
    <row r="2208" spans="1:13" x14ac:dyDescent="0.35">
      <c r="A2208" s="107">
        <v>1</v>
      </c>
      <c r="B2208" s="243" t="s">
        <v>4514</v>
      </c>
      <c r="C2208" s="244" t="s">
        <v>252</v>
      </c>
      <c r="D2208" s="244" t="s">
        <v>15</v>
      </c>
      <c r="E2208" t="s">
        <v>1244</v>
      </c>
      <c r="F2208" s="154" t="s">
        <v>1245</v>
      </c>
      <c r="G2208" s="154" t="s">
        <v>4515</v>
      </c>
      <c r="H2208" s="243">
        <v>2</v>
      </c>
      <c r="I2208" s="229">
        <v>45747.677615740744</v>
      </c>
      <c r="J2208" s="107">
        <v>10</v>
      </c>
      <c r="K2208" s="247">
        <v>150000</v>
      </c>
      <c r="L2208" s="107">
        <f>J2208+1</f>
        <v>11</v>
      </c>
      <c r="M2208" s="36">
        <f>K2208*(L2208/100)</f>
        <v>16500</v>
      </c>
    </row>
    <row r="2209" spans="1:13" x14ac:dyDescent="0.35">
      <c r="A2209" s="107">
        <v>1</v>
      </c>
      <c r="B2209" s="237" t="s">
        <v>1359</v>
      </c>
      <c r="C2209" s="141" t="s">
        <v>809</v>
      </c>
      <c r="D2209" s="141" t="s">
        <v>169</v>
      </c>
      <c r="E2209" s="139" t="s">
        <v>1250</v>
      </c>
      <c r="F2209" s="144" t="s">
        <v>1245</v>
      </c>
      <c r="G2209" s="139" t="s">
        <v>1360</v>
      </c>
      <c r="H2209" s="237">
        <v>2</v>
      </c>
      <c r="I2209" s="229">
        <v>45237.637245370403</v>
      </c>
      <c r="J2209" s="107">
        <v>12</v>
      </c>
      <c r="K2209" s="238">
        <v>105000</v>
      </c>
      <c r="L2209" s="107">
        <f>J2209+1</f>
        <v>13</v>
      </c>
      <c r="M2209" s="36">
        <f>K2209*(L2209/100)</f>
        <v>13650</v>
      </c>
    </row>
    <row r="2210" spans="1:13" x14ac:dyDescent="0.35">
      <c r="A2210" s="107">
        <v>1</v>
      </c>
      <c r="B2210" s="243" t="s">
        <v>3419</v>
      </c>
      <c r="C2210" s="244" t="s">
        <v>809</v>
      </c>
      <c r="D2210" s="244" t="s">
        <v>381</v>
      </c>
      <c r="E2210" s="154" t="s">
        <v>1244</v>
      </c>
      <c r="F2210" s="154" t="s">
        <v>1245</v>
      </c>
      <c r="G2210" s="154" t="s">
        <v>3420</v>
      </c>
      <c r="H2210" s="243">
        <v>3</v>
      </c>
      <c r="I2210" s="229">
        <v>45595</v>
      </c>
      <c r="J2210" s="107">
        <v>12</v>
      </c>
      <c r="K2210" s="159">
        <v>157500</v>
      </c>
      <c r="L2210" s="107">
        <f>J2210+1</f>
        <v>13</v>
      </c>
      <c r="M2210" s="36">
        <f>K2210*(L2210/100)</f>
        <v>20475</v>
      </c>
    </row>
    <row r="2211" spans="1:13" x14ac:dyDescent="0.35">
      <c r="A2211" s="107">
        <v>1</v>
      </c>
      <c r="B2211" s="234">
        <v>890000302</v>
      </c>
      <c r="C2211" s="235" t="s">
        <v>809</v>
      </c>
      <c r="D2211" s="235" t="s">
        <v>381</v>
      </c>
      <c r="E2211" s="133" t="s">
        <v>16</v>
      </c>
      <c r="G2211" s="133" t="s">
        <v>1107</v>
      </c>
      <c r="H2211" s="234">
        <v>1</v>
      </c>
      <c r="I2211" s="229">
        <v>45163.501134259299</v>
      </c>
      <c r="J2211" s="107">
        <v>12</v>
      </c>
      <c r="K2211" s="236">
        <v>105000</v>
      </c>
      <c r="L2211" s="107">
        <f>J2211+1</f>
        <v>13</v>
      </c>
      <c r="M2211" s="36">
        <f>K2211*(L2211/100)</f>
        <v>13650</v>
      </c>
    </row>
    <row r="2212" spans="1:13" x14ac:dyDescent="0.35">
      <c r="A2212" s="107">
        <v>1</v>
      </c>
      <c r="B2212" s="107" t="s">
        <v>5455</v>
      </c>
      <c r="C2212" t="s">
        <v>809</v>
      </c>
      <c r="D2212" t="s">
        <v>411</v>
      </c>
      <c r="E2212" t="s">
        <v>1244</v>
      </c>
      <c r="F2212" t="s">
        <v>1245</v>
      </c>
      <c r="G2212" t="s">
        <v>5456</v>
      </c>
      <c r="H2212" s="107">
        <v>4</v>
      </c>
      <c r="I2212" s="231">
        <v>45833.545891203707</v>
      </c>
      <c r="J2212" s="107">
        <v>12</v>
      </c>
      <c r="K2212" s="120">
        <v>200000</v>
      </c>
      <c r="L2212" s="107">
        <f>J2212+1</f>
        <v>13</v>
      </c>
      <c r="M2212" s="36">
        <f>K2212*(L2212/100)</f>
        <v>26000</v>
      </c>
    </row>
    <row r="2213" spans="1:13" x14ac:dyDescent="0.35">
      <c r="A2213" s="107">
        <v>1</v>
      </c>
      <c r="B2213" s="107" t="s">
        <v>1911</v>
      </c>
      <c r="C2213" s="98" t="s">
        <v>809</v>
      </c>
      <c r="D2213" s="98" t="s">
        <v>381</v>
      </c>
      <c r="E2213" t="s">
        <v>1244</v>
      </c>
      <c r="F2213" t="s">
        <v>1245</v>
      </c>
      <c r="G2213" t="s">
        <v>1912</v>
      </c>
      <c r="H2213" s="107">
        <v>2</v>
      </c>
      <c r="I2213" s="229">
        <v>45355</v>
      </c>
      <c r="J2213" s="107">
        <v>12</v>
      </c>
      <c r="K2213" s="159">
        <v>126000</v>
      </c>
      <c r="L2213" s="107">
        <f>J2213+1</f>
        <v>13</v>
      </c>
      <c r="M2213" s="36">
        <f>K2213*(L2213/100)</f>
        <v>16380</v>
      </c>
    </row>
    <row r="2214" spans="1:13" x14ac:dyDescent="0.35">
      <c r="A2214" s="107">
        <v>1</v>
      </c>
      <c r="B2214" s="107">
        <v>880000369</v>
      </c>
      <c r="C2214" s="98" t="s">
        <v>809</v>
      </c>
      <c r="D2214" s="98" t="s">
        <v>169</v>
      </c>
      <c r="E2214" t="s">
        <v>53</v>
      </c>
      <c r="G2214" s="152" t="s">
        <v>941</v>
      </c>
      <c r="H2214" s="107">
        <v>2</v>
      </c>
      <c r="I2214" s="229">
        <v>45107.572627314818</v>
      </c>
      <c r="J2214" s="107">
        <v>12</v>
      </c>
      <c r="K2214" s="159">
        <v>52500</v>
      </c>
      <c r="L2214" s="107">
        <f>J2214+1</f>
        <v>13</v>
      </c>
      <c r="M2214" s="36">
        <f>K2214*(L2214/100)</f>
        <v>6825</v>
      </c>
    </row>
    <row r="2215" spans="1:13" x14ac:dyDescent="0.35">
      <c r="A2215" s="107">
        <v>1</v>
      </c>
      <c r="B2215" s="243" t="s">
        <v>3638</v>
      </c>
      <c r="C2215" s="244" t="s">
        <v>809</v>
      </c>
      <c r="D2215" s="244" t="s">
        <v>15</v>
      </c>
      <c r="E2215" s="154" t="s">
        <v>1244</v>
      </c>
      <c r="F2215" s="154" t="s">
        <v>1248</v>
      </c>
      <c r="G2215" s="154" t="s">
        <v>3639</v>
      </c>
      <c r="H2215" s="243">
        <v>1</v>
      </c>
      <c r="I2215" s="229">
        <v>45611</v>
      </c>
      <c r="J2215" s="107">
        <v>12</v>
      </c>
      <c r="K2215" s="159">
        <v>315000</v>
      </c>
      <c r="L2215" s="107">
        <f>J2215+1</f>
        <v>13</v>
      </c>
      <c r="M2215" s="36">
        <f>K2215*(L2215/100)</f>
        <v>40950</v>
      </c>
    </row>
    <row r="2216" spans="1:13" x14ac:dyDescent="0.35">
      <c r="A2216" s="107">
        <v>1</v>
      </c>
      <c r="B2216" s="237" t="s">
        <v>1337</v>
      </c>
      <c r="C2216" s="141" t="s">
        <v>809</v>
      </c>
      <c r="D2216" s="141" t="s">
        <v>15</v>
      </c>
      <c r="E2216" s="139" t="s">
        <v>1244</v>
      </c>
      <c r="F2216" s="144" t="s">
        <v>1245</v>
      </c>
      <c r="G2216" s="139" t="s">
        <v>1338</v>
      </c>
      <c r="H2216" s="237">
        <v>1</v>
      </c>
      <c r="I2216" s="229">
        <v>45233.629837963003</v>
      </c>
      <c r="J2216" s="107">
        <v>12</v>
      </c>
      <c r="K2216" s="238">
        <v>105000</v>
      </c>
      <c r="L2216" s="107">
        <f>J2216+1</f>
        <v>13</v>
      </c>
      <c r="M2216" s="36">
        <f>K2216*(L2216/100)</f>
        <v>13650</v>
      </c>
    </row>
    <row r="2217" spans="1:13" x14ac:dyDescent="0.35">
      <c r="A2217" s="107">
        <v>1</v>
      </c>
      <c r="B2217" s="107">
        <v>880001053</v>
      </c>
      <c r="C2217" s="98" t="s">
        <v>809</v>
      </c>
      <c r="D2217" s="98" t="s">
        <v>169</v>
      </c>
      <c r="E2217" t="s">
        <v>1250</v>
      </c>
      <c r="F2217" t="s">
        <v>1245</v>
      </c>
      <c r="G2217" t="s">
        <v>2688</v>
      </c>
      <c r="H2217" s="107">
        <v>2</v>
      </c>
      <c r="I2217" s="229">
        <v>45497.683842592596</v>
      </c>
      <c r="J2217" s="107">
        <v>12</v>
      </c>
      <c r="K2217" s="159">
        <v>105000</v>
      </c>
      <c r="L2217" s="107">
        <f>J2217+1</f>
        <v>13</v>
      </c>
      <c r="M2217" s="36">
        <f>K2217*(L2217/100)</f>
        <v>13650</v>
      </c>
    </row>
    <row r="2218" spans="1:13" x14ac:dyDescent="0.35">
      <c r="A2218" s="107">
        <v>1</v>
      </c>
      <c r="B2218" s="243" t="s">
        <v>4844</v>
      </c>
      <c r="C2218" s="244" t="s">
        <v>809</v>
      </c>
      <c r="D2218" s="244" t="s">
        <v>15</v>
      </c>
      <c r="E2218" s="154" t="s">
        <v>1244</v>
      </c>
      <c r="F2218" s="154" t="s">
        <v>1245</v>
      </c>
      <c r="G2218" s="154" t="s">
        <v>4845</v>
      </c>
      <c r="H2218" s="243">
        <v>3</v>
      </c>
      <c r="I2218" s="229">
        <v>45751</v>
      </c>
      <c r="J2218" s="107">
        <v>12</v>
      </c>
      <c r="K2218" s="159">
        <v>100000</v>
      </c>
      <c r="L2218" s="107">
        <f>J2218+1</f>
        <v>13</v>
      </c>
      <c r="M2218" s="36">
        <f>K2218*(L2218/100)</f>
        <v>13000</v>
      </c>
    </row>
    <row r="2219" spans="1:13" x14ac:dyDescent="0.35">
      <c r="A2219" s="107">
        <v>1</v>
      </c>
      <c r="B2219" s="107" t="s">
        <v>2010</v>
      </c>
      <c r="C2219" s="98" t="s">
        <v>809</v>
      </c>
      <c r="D2219" s="98" t="s">
        <v>169</v>
      </c>
      <c r="E2219" t="s">
        <v>1250</v>
      </c>
      <c r="F2219" t="s">
        <v>1245</v>
      </c>
      <c r="G2219" t="s">
        <v>2011</v>
      </c>
      <c r="H2219" s="107">
        <v>3</v>
      </c>
      <c r="I2219" s="229">
        <v>45371.623136574075</v>
      </c>
      <c r="J2219" s="107">
        <v>12</v>
      </c>
      <c r="K2219" s="159">
        <v>105000</v>
      </c>
      <c r="L2219" s="107">
        <f>J2219+1</f>
        <v>13</v>
      </c>
      <c r="M2219" s="36">
        <f>K2219*(L2219/100)</f>
        <v>13650</v>
      </c>
    </row>
    <row r="2220" spans="1:13" x14ac:dyDescent="0.35">
      <c r="A2220" s="107">
        <v>1</v>
      </c>
      <c r="B2220" s="107">
        <v>890000201</v>
      </c>
      <c r="C2220" s="98" t="s">
        <v>809</v>
      </c>
      <c r="D2220" s="98" t="s">
        <v>188</v>
      </c>
      <c r="E2220" t="s">
        <v>16</v>
      </c>
      <c r="G2220" t="s">
        <v>989</v>
      </c>
      <c r="H2220" s="107">
        <v>1</v>
      </c>
      <c r="I2220" s="229">
        <v>45084</v>
      </c>
      <c r="J2220" s="107">
        <v>6</v>
      </c>
      <c r="K2220" s="159">
        <v>52500</v>
      </c>
      <c r="L2220" s="107">
        <f>J2220+1</f>
        <v>7</v>
      </c>
      <c r="M2220" s="36">
        <f>K2220*(L2220/100)</f>
        <v>3675.0000000000005</v>
      </c>
    </row>
    <row r="2221" spans="1:13" x14ac:dyDescent="0.35">
      <c r="A2221" s="107">
        <v>1</v>
      </c>
      <c r="B2221" s="107" t="s">
        <v>5705</v>
      </c>
      <c r="C2221" t="s">
        <v>809</v>
      </c>
      <c r="D2221" t="s">
        <v>15</v>
      </c>
      <c r="E2221" t="s">
        <v>1244</v>
      </c>
      <c r="F2221" t="s">
        <v>1245</v>
      </c>
      <c r="G2221" t="s">
        <v>5706</v>
      </c>
      <c r="H2221" s="107">
        <v>5</v>
      </c>
      <c r="I2221" s="231">
        <v>45847</v>
      </c>
      <c r="J2221" s="107">
        <v>12</v>
      </c>
      <c r="K2221" s="120">
        <v>150000</v>
      </c>
      <c r="L2221" s="107">
        <f>J2221+1</f>
        <v>13</v>
      </c>
      <c r="M2221" s="36">
        <f>K2221*(L2221/100)</f>
        <v>19500</v>
      </c>
    </row>
    <row r="2222" spans="1:13" x14ac:dyDescent="0.35">
      <c r="A2222" s="107">
        <v>1</v>
      </c>
      <c r="B2222" s="243" t="s">
        <v>3542</v>
      </c>
      <c r="C2222" s="244" t="s">
        <v>809</v>
      </c>
      <c r="D2222" s="244" t="s">
        <v>257</v>
      </c>
      <c r="E2222" s="154" t="s">
        <v>1250</v>
      </c>
      <c r="F2222" s="154" t="s">
        <v>1245</v>
      </c>
      <c r="G2222" s="154" t="s">
        <v>3543</v>
      </c>
      <c r="H2222" s="243">
        <v>4</v>
      </c>
      <c r="I2222" s="229">
        <v>45604</v>
      </c>
      <c r="J2222" s="107">
        <v>12</v>
      </c>
      <c r="K2222" s="159">
        <v>126000</v>
      </c>
      <c r="L2222" s="107">
        <f>J2222+1</f>
        <v>13</v>
      </c>
      <c r="M2222" s="36">
        <f>K2222*(L2222/100)</f>
        <v>16380</v>
      </c>
    </row>
    <row r="2223" spans="1:13" x14ac:dyDescent="0.35">
      <c r="A2223" s="107">
        <v>1</v>
      </c>
      <c r="B2223" s="237" t="s">
        <v>1386</v>
      </c>
      <c r="C2223" s="141" t="s">
        <v>809</v>
      </c>
      <c r="D2223" s="141" t="s">
        <v>15</v>
      </c>
      <c r="E2223" s="139" t="s">
        <v>1244</v>
      </c>
      <c r="F2223" s="144" t="s">
        <v>1245</v>
      </c>
      <c r="G2223" s="139" t="s">
        <v>1387</v>
      </c>
      <c r="H2223" s="237">
        <v>2</v>
      </c>
      <c r="I2223" s="229">
        <v>45239.598483796297</v>
      </c>
      <c r="J2223" s="107">
        <v>9</v>
      </c>
      <c r="K2223" s="238">
        <v>84000</v>
      </c>
      <c r="L2223" s="107">
        <f>J2223+1</f>
        <v>10</v>
      </c>
      <c r="M2223" s="36">
        <f>K2223*(L2223/100)</f>
        <v>8400</v>
      </c>
    </row>
    <row r="2224" spans="1:13" x14ac:dyDescent="0.35">
      <c r="A2224" s="107">
        <v>1</v>
      </c>
      <c r="B2224" s="107" t="s">
        <v>2320</v>
      </c>
      <c r="C2224" s="98" t="s">
        <v>809</v>
      </c>
      <c r="D2224" s="98" t="s">
        <v>15</v>
      </c>
      <c r="E2224" t="s">
        <v>1244</v>
      </c>
      <c r="F2224" t="s">
        <v>1245</v>
      </c>
      <c r="G2224" t="s">
        <v>2321</v>
      </c>
      <c r="H2224" s="107">
        <v>1</v>
      </c>
      <c r="I2224" s="229">
        <v>45443</v>
      </c>
      <c r="J2224" s="107">
        <v>6</v>
      </c>
      <c r="K2224" s="159">
        <v>52500</v>
      </c>
      <c r="L2224" s="107">
        <f>J2224+1</f>
        <v>7</v>
      </c>
      <c r="M2224" s="36">
        <f>K2224*(L2224/100)</f>
        <v>3675.0000000000005</v>
      </c>
    </row>
    <row r="2225" spans="1:13" x14ac:dyDescent="0.35">
      <c r="A2225" s="107">
        <v>1</v>
      </c>
      <c r="B2225" s="243" t="s">
        <v>3704</v>
      </c>
      <c r="C2225" s="244" t="s">
        <v>809</v>
      </c>
      <c r="D2225" s="244" t="s">
        <v>15</v>
      </c>
      <c r="E2225" s="154" t="s">
        <v>1244</v>
      </c>
      <c r="F2225" s="154" t="s">
        <v>1245</v>
      </c>
      <c r="G2225" s="154" t="s">
        <v>3705</v>
      </c>
      <c r="H2225" s="243">
        <v>2</v>
      </c>
      <c r="I2225" s="229">
        <v>45616</v>
      </c>
      <c r="J2225" s="107">
        <v>10</v>
      </c>
      <c r="K2225" s="159">
        <v>73500</v>
      </c>
      <c r="L2225" s="107">
        <f>J2225+1</f>
        <v>11</v>
      </c>
      <c r="M2225" s="36">
        <f>K2225*(L2225/100)</f>
        <v>8085</v>
      </c>
    </row>
    <row r="2226" spans="1:13" x14ac:dyDescent="0.35">
      <c r="A2226" s="107">
        <v>1</v>
      </c>
      <c r="B2226" s="237">
        <v>890000341</v>
      </c>
      <c r="C2226" s="141" t="s">
        <v>809</v>
      </c>
      <c r="D2226" s="141" t="s">
        <v>381</v>
      </c>
      <c r="E2226" s="139" t="s">
        <v>1244</v>
      </c>
      <c r="F2226" s="139" t="s">
        <v>1245</v>
      </c>
      <c r="G2226" s="139" t="s">
        <v>1293</v>
      </c>
      <c r="H2226" s="237">
        <v>3</v>
      </c>
      <c r="I2226" s="229">
        <v>45205.649687500001</v>
      </c>
      <c r="J2226" s="107">
        <v>12</v>
      </c>
      <c r="K2226" s="238">
        <v>178500</v>
      </c>
      <c r="L2226" s="107">
        <f>J2226+1</f>
        <v>13</v>
      </c>
      <c r="M2226" s="36">
        <f>K2226*(L2226/100)</f>
        <v>23205</v>
      </c>
    </row>
    <row r="2227" spans="1:13" x14ac:dyDescent="0.35">
      <c r="A2227" s="107">
        <v>1</v>
      </c>
      <c r="B2227" s="107" t="s">
        <v>1748</v>
      </c>
      <c r="C2227" s="98" t="s">
        <v>809</v>
      </c>
      <c r="D2227" s="98" t="s">
        <v>15</v>
      </c>
      <c r="E2227" t="s">
        <v>1244</v>
      </c>
      <c r="F2227" t="s">
        <v>1245</v>
      </c>
      <c r="G2227" t="s">
        <v>1749</v>
      </c>
      <c r="H2227" s="107">
        <v>4</v>
      </c>
      <c r="I2227" s="229">
        <v>45343.516886574071</v>
      </c>
      <c r="J2227" s="107">
        <v>12</v>
      </c>
      <c r="K2227" s="159">
        <v>210000</v>
      </c>
      <c r="L2227" s="107">
        <f>J2227+1</f>
        <v>13</v>
      </c>
      <c r="M2227" s="36">
        <f>K2227*(L2227/100)</f>
        <v>27300</v>
      </c>
    </row>
    <row r="2228" spans="1:13" x14ac:dyDescent="0.35">
      <c r="A2228" s="107">
        <v>1</v>
      </c>
      <c r="B2228" s="107">
        <v>890000825</v>
      </c>
      <c r="C2228" s="98" t="s">
        <v>809</v>
      </c>
      <c r="D2228" s="98" t="s">
        <v>15</v>
      </c>
      <c r="E2228" t="s">
        <v>1244</v>
      </c>
      <c r="F2228" t="s">
        <v>1245</v>
      </c>
      <c r="G2228" s="152" t="s">
        <v>2684</v>
      </c>
      <c r="H2228" s="107">
        <v>5</v>
      </c>
      <c r="I2228" s="229">
        <v>45497</v>
      </c>
      <c r="J2228" s="107">
        <v>8</v>
      </c>
      <c r="K2228" s="159">
        <v>210000</v>
      </c>
      <c r="L2228" s="107">
        <f>J2228+1</f>
        <v>9</v>
      </c>
      <c r="M2228" s="36">
        <f>K2228*(L2228/100)</f>
        <v>18900</v>
      </c>
    </row>
    <row r="2229" spans="1:13" x14ac:dyDescent="0.35">
      <c r="A2229" s="107">
        <v>1</v>
      </c>
      <c r="B2229" s="107">
        <v>880000387</v>
      </c>
      <c r="C2229" s="98" t="s">
        <v>809</v>
      </c>
      <c r="D2229" s="98" t="s">
        <v>116</v>
      </c>
      <c r="E2229" t="s">
        <v>53</v>
      </c>
      <c r="G2229" t="s">
        <v>1016</v>
      </c>
      <c r="H2229" s="107">
        <v>2</v>
      </c>
      <c r="I2229" s="229">
        <v>45119</v>
      </c>
      <c r="J2229" s="107">
        <v>8</v>
      </c>
      <c r="K2229" s="159">
        <v>157500</v>
      </c>
      <c r="L2229" s="107">
        <f>J2229+1</f>
        <v>9</v>
      </c>
      <c r="M2229" s="36">
        <f>K2229*(L2229/100)</f>
        <v>14175</v>
      </c>
    </row>
    <row r="2230" spans="1:13" x14ac:dyDescent="0.35">
      <c r="A2230" s="107">
        <v>1</v>
      </c>
      <c r="B2230" s="107">
        <v>880000212</v>
      </c>
      <c r="C2230" s="98" t="s">
        <v>809</v>
      </c>
      <c r="D2230" s="98" t="s">
        <v>257</v>
      </c>
      <c r="E2230" t="s">
        <v>53</v>
      </c>
      <c r="G2230" t="s">
        <v>821</v>
      </c>
      <c r="H2230" s="107">
        <v>1</v>
      </c>
      <c r="I2230" s="229">
        <v>45020.490636574075</v>
      </c>
      <c r="J2230" s="107">
        <v>8</v>
      </c>
      <c r="K2230" s="159">
        <v>105000</v>
      </c>
      <c r="L2230" s="107">
        <f>J2230+1</f>
        <v>9</v>
      </c>
      <c r="M2230" s="36">
        <f>K2230*(L2230/100)</f>
        <v>9450</v>
      </c>
    </row>
    <row r="2231" spans="1:13" x14ac:dyDescent="0.35">
      <c r="A2231" s="107">
        <v>1</v>
      </c>
      <c r="B2231" s="243" t="s">
        <v>3640</v>
      </c>
      <c r="C2231" s="244" t="s">
        <v>809</v>
      </c>
      <c r="D2231" s="244" t="s">
        <v>15</v>
      </c>
      <c r="E2231" s="154" t="s">
        <v>1244</v>
      </c>
      <c r="F2231" s="154" t="s">
        <v>1245</v>
      </c>
      <c r="G2231" t="s">
        <v>3641</v>
      </c>
      <c r="H2231" s="243">
        <v>6</v>
      </c>
      <c r="I2231" s="229">
        <v>45611</v>
      </c>
      <c r="J2231" s="107">
        <v>12</v>
      </c>
      <c r="K2231" s="159">
        <v>210000</v>
      </c>
      <c r="L2231" s="107">
        <f>J2231+1</f>
        <v>13</v>
      </c>
      <c r="M2231" s="36">
        <f>K2231*(L2231/100)</f>
        <v>27300</v>
      </c>
    </row>
    <row r="2232" spans="1:13" x14ac:dyDescent="0.35">
      <c r="A2232" s="107">
        <v>1</v>
      </c>
      <c r="B2232" s="243" t="s">
        <v>3409</v>
      </c>
      <c r="C2232" s="244" t="s">
        <v>809</v>
      </c>
      <c r="D2232" s="244" t="s">
        <v>15</v>
      </c>
      <c r="E2232" s="154" t="s">
        <v>1244</v>
      </c>
      <c r="F2232" s="154" t="s">
        <v>1245</v>
      </c>
      <c r="G2232" s="154" t="s">
        <v>3410</v>
      </c>
      <c r="H2232" s="243">
        <v>3</v>
      </c>
      <c r="I2232" s="229">
        <v>45595</v>
      </c>
      <c r="J2232" s="107">
        <v>12</v>
      </c>
      <c r="K2232" s="159">
        <v>94500</v>
      </c>
      <c r="L2232" s="107">
        <f>J2232+1</f>
        <v>13</v>
      </c>
      <c r="M2232" s="36">
        <f>K2232*(L2232/100)</f>
        <v>12285</v>
      </c>
    </row>
    <row r="2233" spans="1:13" x14ac:dyDescent="0.35">
      <c r="A2233" s="107">
        <v>1</v>
      </c>
      <c r="B2233" s="107" t="s">
        <v>5207</v>
      </c>
      <c r="C2233" s="98" t="s">
        <v>809</v>
      </c>
      <c r="D2233" s="98" t="s">
        <v>15</v>
      </c>
      <c r="E2233" t="s">
        <v>1244</v>
      </c>
      <c r="F2233" t="s">
        <v>1245</v>
      </c>
      <c r="G2233" t="s">
        <v>5208</v>
      </c>
      <c r="H2233" s="107">
        <v>4</v>
      </c>
      <c r="I2233" s="229">
        <v>45800.594074074077</v>
      </c>
      <c r="J2233" s="107">
        <v>12</v>
      </c>
      <c r="K2233" s="159">
        <v>130000</v>
      </c>
      <c r="L2233" s="107">
        <f>J2233+1</f>
        <v>13</v>
      </c>
      <c r="M2233" s="36">
        <f>K2233*(L2233/100)</f>
        <v>16900</v>
      </c>
    </row>
    <row r="2234" spans="1:13" x14ac:dyDescent="0.35">
      <c r="A2234" s="107">
        <v>1</v>
      </c>
      <c r="B2234" s="243" t="s">
        <v>2904</v>
      </c>
      <c r="C2234" s="244" t="s">
        <v>809</v>
      </c>
      <c r="D2234" s="244" t="s">
        <v>866</v>
      </c>
      <c r="E2234" s="154" t="s">
        <v>1244</v>
      </c>
      <c r="F2234" s="154" t="s">
        <v>1245</v>
      </c>
      <c r="G2234" s="154" t="s">
        <v>2905</v>
      </c>
      <c r="H2234" s="243">
        <v>2</v>
      </c>
      <c r="I2234" s="229">
        <v>45518.733900462961</v>
      </c>
      <c r="J2234" s="107">
        <v>6</v>
      </c>
      <c r="K2234" s="162">
        <v>63000</v>
      </c>
      <c r="L2234" s="107">
        <f>J2234+1</f>
        <v>7</v>
      </c>
      <c r="M2234" s="36">
        <f>K2234*(L2234/100)</f>
        <v>4410</v>
      </c>
    </row>
    <row r="2235" spans="1:13" x14ac:dyDescent="0.35">
      <c r="A2235" s="107">
        <v>1</v>
      </c>
      <c r="B2235" s="107">
        <v>890000837</v>
      </c>
      <c r="C2235" s="98" t="s">
        <v>809</v>
      </c>
      <c r="D2235" s="98" t="s">
        <v>52</v>
      </c>
      <c r="E2235" t="s">
        <v>1250</v>
      </c>
      <c r="F2235" t="s">
        <v>1245</v>
      </c>
      <c r="G2235" t="s">
        <v>2703</v>
      </c>
      <c r="H2235" s="107">
        <v>1</v>
      </c>
      <c r="I2235" s="229">
        <v>45499</v>
      </c>
      <c r="J2235" s="107">
        <v>3</v>
      </c>
      <c r="K2235" s="159">
        <v>31500</v>
      </c>
      <c r="L2235" s="107">
        <f>J2235+1</f>
        <v>4</v>
      </c>
      <c r="M2235" s="36">
        <f>K2235*(L2235/100)</f>
        <v>1260</v>
      </c>
    </row>
    <row r="2236" spans="1:13" x14ac:dyDescent="0.35">
      <c r="A2236" s="107">
        <v>1</v>
      </c>
      <c r="B2236" s="107">
        <v>890000228</v>
      </c>
      <c r="C2236" s="98" t="s">
        <v>809</v>
      </c>
      <c r="D2236" s="98" t="s">
        <v>15</v>
      </c>
      <c r="E2236" t="s">
        <v>16</v>
      </c>
      <c r="G2236" t="s">
        <v>1000</v>
      </c>
      <c r="H2236" s="107">
        <v>1</v>
      </c>
      <c r="I2236" s="229">
        <v>45111</v>
      </c>
      <c r="J2236" s="107">
        <v>8</v>
      </c>
      <c r="K2236" s="159">
        <v>73500</v>
      </c>
      <c r="L2236" s="107">
        <f>J2236+1</f>
        <v>9</v>
      </c>
      <c r="M2236" s="36">
        <f>K2236*(L2236/100)</f>
        <v>6615</v>
      </c>
    </row>
    <row r="2237" spans="1:13" x14ac:dyDescent="0.35">
      <c r="A2237" s="107">
        <v>1</v>
      </c>
      <c r="B2237" s="243" t="s">
        <v>3756</v>
      </c>
      <c r="C2237" s="244" t="s">
        <v>809</v>
      </c>
      <c r="D2237" s="244" t="s">
        <v>162</v>
      </c>
      <c r="E2237" s="154" t="s">
        <v>1250</v>
      </c>
      <c r="F2237" s="154" t="s">
        <v>1245</v>
      </c>
      <c r="G2237" s="377" t="s">
        <v>1000</v>
      </c>
      <c r="H2237" s="243">
        <v>2</v>
      </c>
      <c r="I2237" s="229">
        <v>45618.712407407409</v>
      </c>
      <c r="J2237" s="107">
        <v>9</v>
      </c>
      <c r="K2237" s="159">
        <v>157500</v>
      </c>
      <c r="L2237" s="107">
        <f>J2237+1</f>
        <v>10</v>
      </c>
      <c r="M2237" s="36">
        <f>K2237*(L2237/100)</f>
        <v>15750</v>
      </c>
    </row>
    <row r="2238" spans="1:13" x14ac:dyDescent="0.35">
      <c r="A2238" s="107">
        <v>1</v>
      </c>
      <c r="B2238" s="107" t="s">
        <v>5403</v>
      </c>
      <c r="C2238" t="s">
        <v>809</v>
      </c>
      <c r="D2238" t="s">
        <v>15</v>
      </c>
      <c r="E2238" t="s">
        <v>1244</v>
      </c>
      <c r="F2238" t="s">
        <v>1245</v>
      </c>
      <c r="G2238" t="s">
        <v>1000</v>
      </c>
      <c r="H2238" s="107">
        <v>3</v>
      </c>
      <c r="I2238" s="231">
        <v>45822</v>
      </c>
      <c r="J2238" s="107">
        <v>9</v>
      </c>
      <c r="K2238" s="120">
        <v>150000</v>
      </c>
      <c r="L2238" s="107">
        <f>J2238+1</f>
        <v>10</v>
      </c>
      <c r="M2238" s="36">
        <f>K2238*(L2238/100)</f>
        <v>15000</v>
      </c>
    </row>
    <row r="2239" spans="1:13" x14ac:dyDescent="0.35">
      <c r="A2239" s="107">
        <v>1</v>
      </c>
      <c r="B2239" s="107">
        <v>880000230</v>
      </c>
      <c r="C2239" s="98" t="s">
        <v>809</v>
      </c>
      <c r="D2239" s="98" t="s">
        <v>169</v>
      </c>
      <c r="E2239" t="s">
        <v>53</v>
      </c>
      <c r="G2239" s="378" t="s">
        <v>811</v>
      </c>
      <c r="H2239" s="107">
        <v>1</v>
      </c>
      <c r="I2239" s="229">
        <v>45028.656319444446</v>
      </c>
      <c r="J2239" s="107">
        <v>12</v>
      </c>
      <c r="K2239" s="159">
        <v>105000</v>
      </c>
      <c r="L2239" s="107">
        <f>J2239+1</f>
        <v>13</v>
      </c>
      <c r="M2239" s="36">
        <f>K2239*(L2239/100)</f>
        <v>13650</v>
      </c>
    </row>
    <row r="2240" spans="1:13" x14ac:dyDescent="0.35">
      <c r="A2240" s="107">
        <v>1</v>
      </c>
      <c r="B2240" s="237">
        <v>880000521</v>
      </c>
      <c r="C2240" s="141" t="s">
        <v>809</v>
      </c>
      <c r="D2240" s="141" t="s">
        <v>169</v>
      </c>
      <c r="E2240" s="139" t="s">
        <v>1250</v>
      </c>
      <c r="F2240" s="139" t="s">
        <v>1245</v>
      </c>
      <c r="G2240" s="139" t="s">
        <v>1256</v>
      </c>
      <c r="H2240" s="237">
        <v>2</v>
      </c>
      <c r="I2240" s="229">
        <v>45211.360578703701</v>
      </c>
      <c r="J2240" s="107">
        <v>12</v>
      </c>
      <c r="K2240" s="240">
        <v>157500</v>
      </c>
      <c r="L2240" s="107">
        <f>J2240+1</f>
        <v>13</v>
      </c>
      <c r="M2240" s="36">
        <f>K2240*(L2240/100)</f>
        <v>20475</v>
      </c>
    </row>
    <row r="2241" spans="1:13" x14ac:dyDescent="0.35">
      <c r="A2241" s="107">
        <v>1</v>
      </c>
      <c r="B2241" s="107">
        <v>880000316</v>
      </c>
      <c r="C2241" s="98" t="s">
        <v>809</v>
      </c>
      <c r="D2241" s="98" t="s">
        <v>169</v>
      </c>
      <c r="E2241" t="s">
        <v>53</v>
      </c>
      <c r="G2241" t="s">
        <v>890</v>
      </c>
      <c r="H2241" s="107">
        <v>2</v>
      </c>
      <c r="I2241" s="229">
        <v>45071.536319444444</v>
      </c>
      <c r="J2241" s="107">
        <v>12</v>
      </c>
      <c r="K2241" s="162">
        <v>231000</v>
      </c>
      <c r="L2241" s="107">
        <f>J2241+1</f>
        <v>13</v>
      </c>
      <c r="M2241" s="36">
        <f>K2241*(L2241/100)</f>
        <v>30030</v>
      </c>
    </row>
    <row r="2242" spans="1:13" x14ac:dyDescent="0.35">
      <c r="A2242" s="107">
        <v>1</v>
      </c>
      <c r="B2242" s="237">
        <v>880000543</v>
      </c>
      <c r="C2242" s="141" t="s">
        <v>809</v>
      </c>
      <c r="D2242" s="141" t="s">
        <v>169</v>
      </c>
      <c r="E2242" s="139" t="s">
        <v>1250</v>
      </c>
      <c r="F2242" s="139" t="s">
        <v>1245</v>
      </c>
      <c r="G2242" s="153" t="s">
        <v>1283</v>
      </c>
      <c r="H2242" s="237">
        <v>2</v>
      </c>
      <c r="I2242" s="229">
        <v>45227.462673611102</v>
      </c>
      <c r="J2242" s="107">
        <v>12</v>
      </c>
      <c r="K2242" s="238">
        <v>231000</v>
      </c>
      <c r="L2242" s="107">
        <f>J2242+1</f>
        <v>13</v>
      </c>
      <c r="M2242" s="36">
        <f>K2242*(L2242/100)</f>
        <v>30030</v>
      </c>
    </row>
    <row r="2243" spans="1:13" x14ac:dyDescent="0.35">
      <c r="A2243" s="107">
        <v>1</v>
      </c>
      <c r="B2243" s="243" t="s">
        <v>3281</v>
      </c>
      <c r="C2243" s="244" t="s">
        <v>809</v>
      </c>
      <c r="D2243" s="244" t="s">
        <v>15</v>
      </c>
      <c r="E2243" s="154" t="s">
        <v>1244</v>
      </c>
      <c r="F2243" s="154" t="s">
        <v>1245</v>
      </c>
      <c r="G2243" s="154" t="s">
        <v>1283</v>
      </c>
      <c r="H2243" s="243">
        <v>4</v>
      </c>
      <c r="I2243" s="229">
        <v>45584</v>
      </c>
      <c r="J2243" s="107">
        <v>12</v>
      </c>
      <c r="K2243" s="159">
        <v>252000</v>
      </c>
      <c r="L2243" s="107">
        <f>J2243+1</f>
        <v>13</v>
      </c>
      <c r="M2243" s="36">
        <f>K2243*(L2243/100)</f>
        <v>32760</v>
      </c>
    </row>
    <row r="2244" spans="1:13" x14ac:dyDescent="0.35">
      <c r="A2244" s="107">
        <v>1</v>
      </c>
      <c r="B2244" s="107" t="s">
        <v>5247</v>
      </c>
      <c r="C2244" s="98" t="s">
        <v>809</v>
      </c>
      <c r="D2244" s="98" t="s">
        <v>188</v>
      </c>
      <c r="E2244" t="s">
        <v>1244</v>
      </c>
      <c r="F2244" t="s">
        <v>1245</v>
      </c>
      <c r="G2244" t="s">
        <v>5248</v>
      </c>
      <c r="H2244" s="107">
        <v>5</v>
      </c>
      <c r="I2244" s="229">
        <v>45792.853472222225</v>
      </c>
      <c r="J2244" s="107">
        <v>12</v>
      </c>
      <c r="K2244" s="159">
        <v>240000</v>
      </c>
      <c r="L2244" s="107">
        <f>J2244+1</f>
        <v>13</v>
      </c>
      <c r="M2244" s="36">
        <f>K2244*(L2244/100)</f>
        <v>31200</v>
      </c>
    </row>
    <row r="2245" spans="1:13" x14ac:dyDescent="0.35">
      <c r="A2245" s="107">
        <v>1</v>
      </c>
      <c r="B2245" s="107">
        <v>880000346</v>
      </c>
      <c r="C2245" s="98" t="s">
        <v>809</v>
      </c>
      <c r="D2245" s="98" t="s">
        <v>169</v>
      </c>
      <c r="E2245" t="s">
        <v>53</v>
      </c>
      <c r="G2245" t="s">
        <v>993</v>
      </c>
      <c r="H2245" s="107">
        <v>2</v>
      </c>
      <c r="I2245" s="229">
        <v>45097.444363425922</v>
      </c>
      <c r="J2245" s="107">
        <v>12</v>
      </c>
      <c r="K2245" s="159">
        <v>84000</v>
      </c>
      <c r="L2245" s="107">
        <f>J2245+1</f>
        <v>13</v>
      </c>
      <c r="M2245" s="36">
        <f>K2245*(L2245/100)</f>
        <v>10920</v>
      </c>
    </row>
    <row r="2246" spans="1:13" x14ac:dyDescent="0.35">
      <c r="A2246" s="107">
        <v>1</v>
      </c>
      <c r="B2246" s="237">
        <v>880000567</v>
      </c>
      <c r="C2246" s="141" t="s">
        <v>809</v>
      </c>
      <c r="D2246" s="141" t="s">
        <v>169</v>
      </c>
      <c r="E2246" s="139" t="s">
        <v>1250</v>
      </c>
      <c r="F2246" s="139" t="s">
        <v>1248</v>
      </c>
      <c r="G2246" s="139" t="s">
        <v>1297</v>
      </c>
      <c r="H2246" s="237">
        <v>1</v>
      </c>
      <c r="I2246" s="229">
        <v>45230.530729166698</v>
      </c>
      <c r="J2246" s="107">
        <v>6</v>
      </c>
      <c r="K2246" s="238">
        <v>157500</v>
      </c>
      <c r="L2246" s="107">
        <f>J2246+1</f>
        <v>7</v>
      </c>
      <c r="M2246" s="36">
        <f>K2246*(L2246/100)</f>
        <v>11025.000000000002</v>
      </c>
    </row>
    <row r="2247" spans="1:13" x14ac:dyDescent="0.35">
      <c r="A2247" s="107">
        <v>1</v>
      </c>
      <c r="B2247" s="107" t="s">
        <v>1989</v>
      </c>
      <c r="C2247" s="98" t="s">
        <v>809</v>
      </c>
      <c r="D2247" s="98" t="s">
        <v>169</v>
      </c>
      <c r="E2247" t="s">
        <v>1250</v>
      </c>
      <c r="F2247" t="s">
        <v>1245</v>
      </c>
      <c r="G2247" t="s">
        <v>1990</v>
      </c>
      <c r="H2247" s="107">
        <v>1</v>
      </c>
      <c r="I2247" s="229">
        <v>45366.772245370368</v>
      </c>
      <c r="J2247" s="107">
        <v>12</v>
      </c>
      <c r="K2247" s="159">
        <v>157500</v>
      </c>
      <c r="L2247" s="107">
        <f>J2247+1</f>
        <v>13</v>
      </c>
      <c r="M2247" s="36">
        <f>K2247*(L2247/100)</f>
        <v>20475</v>
      </c>
    </row>
    <row r="2248" spans="1:13" x14ac:dyDescent="0.35">
      <c r="A2248" s="107">
        <v>1</v>
      </c>
      <c r="B2248" s="243" t="s">
        <v>3415</v>
      </c>
      <c r="C2248" s="244" t="s">
        <v>809</v>
      </c>
      <c r="D2248" s="244" t="s">
        <v>15</v>
      </c>
      <c r="E2248" s="154" t="s">
        <v>1244</v>
      </c>
      <c r="F2248" s="154" t="s">
        <v>1245</v>
      </c>
      <c r="G2248" s="154" t="s">
        <v>3416</v>
      </c>
      <c r="H2248" s="243">
        <v>2</v>
      </c>
      <c r="I2248" s="229">
        <v>45595</v>
      </c>
      <c r="J2248" s="107">
        <v>12</v>
      </c>
      <c r="K2248" s="159">
        <v>210000</v>
      </c>
      <c r="L2248" s="107">
        <f>J2248+1</f>
        <v>13</v>
      </c>
      <c r="M2248" s="36">
        <f>K2248*(L2248/100)</f>
        <v>27300</v>
      </c>
    </row>
    <row r="2249" spans="1:13" x14ac:dyDescent="0.35">
      <c r="A2249" s="107">
        <v>1</v>
      </c>
      <c r="B2249" s="237" t="s">
        <v>1321</v>
      </c>
      <c r="C2249" s="141" t="s">
        <v>809</v>
      </c>
      <c r="D2249" s="141" t="s">
        <v>15</v>
      </c>
      <c r="E2249" s="139" t="s">
        <v>1244</v>
      </c>
      <c r="F2249" s="144" t="s">
        <v>1245</v>
      </c>
      <c r="G2249" t="s">
        <v>967</v>
      </c>
      <c r="H2249" s="237">
        <v>3</v>
      </c>
      <c r="I2249" s="229">
        <v>45232</v>
      </c>
      <c r="J2249" s="107">
        <v>12</v>
      </c>
      <c r="K2249" s="238">
        <v>126000</v>
      </c>
      <c r="L2249" s="107">
        <f>J2249+1</f>
        <v>13</v>
      </c>
      <c r="M2249" s="36">
        <f>K2249*(L2249/100)</f>
        <v>16380</v>
      </c>
    </row>
    <row r="2250" spans="1:13" x14ac:dyDescent="0.35">
      <c r="A2250" s="107">
        <v>1</v>
      </c>
      <c r="B2250" s="107">
        <v>890000216</v>
      </c>
      <c r="C2250" s="98" t="s">
        <v>809</v>
      </c>
      <c r="D2250" s="98" t="s">
        <v>188</v>
      </c>
      <c r="E2250" t="s">
        <v>16</v>
      </c>
      <c r="G2250" t="s">
        <v>967</v>
      </c>
      <c r="H2250" s="107">
        <v>1</v>
      </c>
      <c r="I2250" s="229">
        <v>45099.6018287037</v>
      </c>
      <c r="J2250" s="107">
        <v>3</v>
      </c>
      <c r="K2250" s="159">
        <v>52500</v>
      </c>
      <c r="L2250" s="107">
        <f>J2250+1</f>
        <v>4</v>
      </c>
      <c r="M2250" s="36">
        <f>K2250*(L2250/100)</f>
        <v>2100</v>
      </c>
    </row>
    <row r="2251" spans="1:13" x14ac:dyDescent="0.35">
      <c r="A2251" s="107">
        <v>1</v>
      </c>
      <c r="B2251" s="234">
        <v>890000269</v>
      </c>
      <c r="C2251" s="235" t="s">
        <v>809</v>
      </c>
      <c r="D2251" s="235" t="s">
        <v>116</v>
      </c>
      <c r="E2251" s="133" t="s">
        <v>53</v>
      </c>
      <c r="G2251" s="133" t="s">
        <v>967</v>
      </c>
      <c r="H2251" s="234">
        <v>2</v>
      </c>
      <c r="I2251" s="229">
        <v>45140</v>
      </c>
      <c r="J2251" s="107">
        <v>3</v>
      </c>
      <c r="K2251" s="236">
        <v>84000</v>
      </c>
      <c r="L2251" s="107">
        <f>J2251+1</f>
        <v>4</v>
      </c>
      <c r="M2251" s="36">
        <f>K2251*(L2251/100)</f>
        <v>3360</v>
      </c>
    </row>
    <row r="2252" spans="1:13" x14ac:dyDescent="0.35">
      <c r="A2252" s="107">
        <v>1</v>
      </c>
      <c r="B2252" s="107">
        <v>890000615</v>
      </c>
      <c r="C2252" s="98" t="s">
        <v>809</v>
      </c>
      <c r="D2252" s="98" t="s">
        <v>381</v>
      </c>
      <c r="E2252" t="s">
        <v>1244</v>
      </c>
      <c r="F2252" t="s">
        <v>1245</v>
      </c>
      <c r="G2252" t="s">
        <v>2129</v>
      </c>
      <c r="H2252" s="107">
        <v>4</v>
      </c>
      <c r="I2252" s="229">
        <v>45391</v>
      </c>
      <c r="J2252" s="107">
        <v>6</v>
      </c>
      <c r="K2252" s="159">
        <v>126000</v>
      </c>
      <c r="L2252" s="107">
        <f>J2252+1</f>
        <v>7</v>
      </c>
      <c r="M2252" s="36">
        <f>K2252*(L2252/100)</f>
        <v>8820</v>
      </c>
    </row>
    <row r="2253" spans="1:13" x14ac:dyDescent="0.35">
      <c r="A2253" s="107">
        <v>1</v>
      </c>
      <c r="B2253" s="107">
        <v>880001020</v>
      </c>
      <c r="C2253" s="98" t="s">
        <v>809</v>
      </c>
      <c r="D2253" s="98" t="s">
        <v>169</v>
      </c>
      <c r="E2253" t="s">
        <v>1250</v>
      </c>
      <c r="F2253" t="s">
        <v>1245</v>
      </c>
      <c r="G2253" t="s">
        <v>2129</v>
      </c>
      <c r="H2253" s="107">
        <v>5</v>
      </c>
      <c r="I2253" s="229">
        <v>45484</v>
      </c>
      <c r="J2253" s="107">
        <v>12</v>
      </c>
      <c r="K2253" s="159">
        <v>126000</v>
      </c>
      <c r="L2253" s="107">
        <f>J2253+1</f>
        <v>13</v>
      </c>
      <c r="M2253" s="36">
        <f>K2253*(L2253/100)</f>
        <v>16380</v>
      </c>
    </row>
    <row r="2254" spans="1:13" x14ac:dyDescent="0.35">
      <c r="A2254" s="107">
        <v>1</v>
      </c>
      <c r="B2254" s="243" t="s">
        <v>3658</v>
      </c>
      <c r="C2254" s="244" t="s">
        <v>809</v>
      </c>
      <c r="D2254" s="244" t="s">
        <v>15</v>
      </c>
      <c r="E2254" s="154" t="s">
        <v>1244</v>
      </c>
      <c r="F2254" s="154" t="s">
        <v>1245</v>
      </c>
      <c r="G2254" s="154" t="s">
        <v>3659</v>
      </c>
      <c r="H2254" s="243">
        <v>6</v>
      </c>
      <c r="I2254" s="229">
        <v>45612</v>
      </c>
      <c r="J2254" s="107">
        <v>12</v>
      </c>
      <c r="K2254" s="159">
        <v>157500</v>
      </c>
      <c r="L2254" s="107">
        <f>J2254+1</f>
        <v>13</v>
      </c>
      <c r="M2254" s="36">
        <f>K2254*(L2254/100)</f>
        <v>20475</v>
      </c>
    </row>
    <row r="2255" spans="1:13" x14ac:dyDescent="0.35">
      <c r="A2255" s="107">
        <v>1</v>
      </c>
      <c r="B2255" s="107" t="s">
        <v>318</v>
      </c>
      <c r="C2255" s="98" t="s">
        <v>256</v>
      </c>
      <c r="D2255" s="98" t="s">
        <v>188</v>
      </c>
      <c r="E2255" t="s">
        <v>16</v>
      </c>
      <c r="G2255" t="s">
        <v>320</v>
      </c>
      <c r="H2255" s="107">
        <v>1</v>
      </c>
      <c r="I2255" s="229">
        <v>44911.574212962965</v>
      </c>
      <c r="J2255" s="107">
        <v>12</v>
      </c>
      <c r="K2255" s="159">
        <v>105000</v>
      </c>
      <c r="L2255" s="107">
        <f>J2255+1</f>
        <v>13</v>
      </c>
      <c r="M2255" s="36">
        <f>K2255*(L2255/100)</f>
        <v>13650</v>
      </c>
    </row>
    <row r="2256" spans="1:13" x14ac:dyDescent="0.35">
      <c r="A2256" s="107">
        <v>1</v>
      </c>
      <c r="B2256" s="107" t="s">
        <v>5515</v>
      </c>
      <c r="C2256" t="s">
        <v>256</v>
      </c>
      <c r="D2256" t="s">
        <v>169</v>
      </c>
      <c r="E2256" t="s">
        <v>1250</v>
      </c>
      <c r="F2256" t="s">
        <v>1245</v>
      </c>
      <c r="G2256" s="152" t="s">
        <v>5516</v>
      </c>
      <c r="H2256" s="107">
        <v>1</v>
      </c>
      <c r="I2256" s="231">
        <v>45818.667326388888</v>
      </c>
      <c r="J2256" s="107">
        <v>12</v>
      </c>
      <c r="K2256" s="120">
        <v>150000</v>
      </c>
      <c r="L2256" s="107">
        <f>J2256+1</f>
        <v>13</v>
      </c>
      <c r="M2256" s="36">
        <f>K2256*(L2256/100)</f>
        <v>19500</v>
      </c>
    </row>
    <row r="2257" spans="1:13" x14ac:dyDescent="0.35">
      <c r="A2257" s="107">
        <v>1</v>
      </c>
      <c r="B2257" s="243" t="s">
        <v>3189</v>
      </c>
      <c r="C2257" s="244" t="s">
        <v>256</v>
      </c>
      <c r="D2257" s="244" t="s">
        <v>411</v>
      </c>
      <c r="E2257" s="154" t="s">
        <v>1244</v>
      </c>
      <c r="F2257" s="154" t="s">
        <v>1248</v>
      </c>
      <c r="G2257" s="154" t="s">
        <v>3190</v>
      </c>
      <c r="H2257" s="243">
        <v>1</v>
      </c>
      <c r="I2257" s="229">
        <v>45573.75141203704</v>
      </c>
      <c r="J2257" s="107">
        <v>10</v>
      </c>
      <c r="K2257" s="159">
        <v>78750</v>
      </c>
      <c r="L2257" s="107">
        <f>J2257+1</f>
        <v>11</v>
      </c>
      <c r="M2257" s="36">
        <f>K2257*(L2257/100)</f>
        <v>8662.5</v>
      </c>
    </row>
    <row r="2258" spans="1:13" x14ac:dyDescent="0.35">
      <c r="A2258" s="107">
        <v>1</v>
      </c>
      <c r="B2258" s="243" t="s">
        <v>4787</v>
      </c>
      <c r="C2258" s="244" t="s">
        <v>256</v>
      </c>
      <c r="D2258" s="244" t="s">
        <v>15</v>
      </c>
      <c r="E2258" s="154" t="s">
        <v>1244</v>
      </c>
      <c r="F2258" s="154" t="s">
        <v>1248</v>
      </c>
      <c r="G2258" s="154" t="s">
        <v>4788</v>
      </c>
      <c r="H2258" s="243">
        <v>2</v>
      </c>
      <c r="I2258" s="229">
        <v>45749.707141203704</v>
      </c>
      <c r="J2258" s="107">
        <v>7</v>
      </c>
      <c r="K2258" s="159">
        <v>75000</v>
      </c>
      <c r="L2258" s="107">
        <f>J2258+1</f>
        <v>8</v>
      </c>
      <c r="M2258" s="36">
        <f>K2258*(L2258/100)</f>
        <v>6000</v>
      </c>
    </row>
    <row r="2259" spans="1:13" x14ac:dyDescent="0.35">
      <c r="A2259" s="107">
        <v>1</v>
      </c>
      <c r="B2259" s="107" t="s">
        <v>1999</v>
      </c>
      <c r="C2259" s="98" t="s">
        <v>256</v>
      </c>
      <c r="D2259" s="98" t="s">
        <v>15</v>
      </c>
      <c r="E2259" t="s">
        <v>1244</v>
      </c>
      <c r="F2259" t="s">
        <v>1248</v>
      </c>
      <c r="G2259" t="s">
        <v>2000</v>
      </c>
      <c r="H2259" s="107">
        <v>3</v>
      </c>
      <c r="I2259" s="229">
        <v>45370.734768518516</v>
      </c>
      <c r="J2259" s="107">
        <v>12</v>
      </c>
      <c r="K2259" s="159">
        <v>178500</v>
      </c>
      <c r="L2259" s="107">
        <f>J2259+1</f>
        <v>13</v>
      </c>
      <c r="M2259" s="36">
        <f>K2259*(L2259/100)</f>
        <v>23205</v>
      </c>
    </row>
    <row r="2260" spans="1:13" x14ac:dyDescent="0.35">
      <c r="A2260" s="107">
        <v>1</v>
      </c>
      <c r="B2260" s="107">
        <v>880000371</v>
      </c>
      <c r="C2260" s="98" t="s">
        <v>256</v>
      </c>
      <c r="D2260" s="98" t="s">
        <v>15</v>
      </c>
      <c r="E2260" t="s">
        <v>16</v>
      </c>
      <c r="G2260" t="s">
        <v>1001</v>
      </c>
      <c r="H2260" s="107">
        <v>2</v>
      </c>
      <c r="I2260" s="229">
        <v>45111.552106481482</v>
      </c>
      <c r="J2260" s="107">
        <v>12</v>
      </c>
      <c r="K2260" s="159">
        <v>178500</v>
      </c>
      <c r="L2260" s="107">
        <f>J2260+1</f>
        <v>13</v>
      </c>
      <c r="M2260" s="36">
        <f>K2260*(L2260/100)</f>
        <v>23205</v>
      </c>
    </row>
    <row r="2261" spans="1:13" x14ac:dyDescent="0.35">
      <c r="A2261" s="107">
        <v>1</v>
      </c>
      <c r="B2261" s="107" t="s">
        <v>255</v>
      </c>
      <c r="C2261" s="98" t="s">
        <v>256</v>
      </c>
      <c r="D2261" s="98" t="s">
        <v>257</v>
      </c>
      <c r="E2261" t="s">
        <v>53</v>
      </c>
      <c r="F2261" t="s">
        <v>1248</v>
      </c>
      <c r="G2261" t="s">
        <v>259</v>
      </c>
      <c r="H2261" s="129">
        <v>1</v>
      </c>
      <c r="I2261" s="229">
        <v>44895.451342592591</v>
      </c>
      <c r="J2261" s="107">
        <v>12</v>
      </c>
      <c r="K2261" s="112">
        <v>178500</v>
      </c>
      <c r="L2261" s="107">
        <f>J2261+1</f>
        <v>13</v>
      </c>
      <c r="M2261" s="36">
        <f>K2261*(L2261/100)</f>
        <v>23205</v>
      </c>
    </row>
    <row r="2262" spans="1:13" x14ac:dyDescent="0.35">
      <c r="A2262" s="107">
        <v>1</v>
      </c>
      <c r="B2262" s="107" t="s">
        <v>4453</v>
      </c>
      <c r="C2262" s="98" t="s">
        <v>256</v>
      </c>
      <c r="D2262" s="98" t="s">
        <v>15</v>
      </c>
      <c r="E2262" t="s">
        <v>1244</v>
      </c>
      <c r="F2262" t="s">
        <v>1245</v>
      </c>
      <c r="G2262" t="s">
        <v>11769</v>
      </c>
      <c r="H2262" s="107">
        <v>2</v>
      </c>
      <c r="I2262" s="229">
        <v>45736.64203703704</v>
      </c>
      <c r="J2262" s="107">
        <v>12</v>
      </c>
      <c r="K2262" s="247">
        <v>200000</v>
      </c>
      <c r="L2262" s="107">
        <f>J2262+1</f>
        <v>13</v>
      </c>
      <c r="M2262" s="36">
        <f>K2262*(L2262/100)</f>
        <v>26000</v>
      </c>
    </row>
    <row r="2263" spans="1:13" x14ac:dyDescent="0.35">
      <c r="A2263" s="107">
        <v>1</v>
      </c>
      <c r="B2263" s="243" t="s">
        <v>3160</v>
      </c>
      <c r="C2263" s="244" t="s">
        <v>256</v>
      </c>
      <c r="D2263" s="244" t="s">
        <v>169</v>
      </c>
      <c r="E2263" s="154" t="s">
        <v>1250</v>
      </c>
      <c r="F2263" s="154" t="s">
        <v>1245</v>
      </c>
      <c r="G2263" s="154" t="s">
        <v>3161</v>
      </c>
      <c r="H2263" s="243">
        <v>1</v>
      </c>
      <c r="I2263" s="229">
        <v>45565.826793981483</v>
      </c>
      <c r="J2263" s="107">
        <v>12</v>
      </c>
      <c r="K2263" s="159">
        <v>210000</v>
      </c>
      <c r="L2263" s="107">
        <f>J2263+1</f>
        <v>13</v>
      </c>
      <c r="M2263" s="36">
        <f>K2263*(L2263/100)</f>
        <v>27300</v>
      </c>
    </row>
    <row r="2264" spans="1:13" x14ac:dyDescent="0.35">
      <c r="A2264" s="107">
        <v>1</v>
      </c>
      <c r="B2264" s="107" t="s">
        <v>5871</v>
      </c>
      <c r="C2264" t="s">
        <v>256</v>
      </c>
      <c r="D2264" t="s">
        <v>15</v>
      </c>
      <c r="E2264" t="s">
        <v>5832</v>
      </c>
      <c r="F2264" t="s">
        <v>1245</v>
      </c>
      <c r="G2264" t="s">
        <v>5872</v>
      </c>
      <c r="H2264" s="107">
        <v>5</v>
      </c>
      <c r="I2264" s="231">
        <v>45875.726782407408</v>
      </c>
      <c r="J2264" s="107">
        <v>12</v>
      </c>
      <c r="K2264" s="120">
        <v>120000</v>
      </c>
      <c r="L2264" s="107">
        <f>J2264*2+2</f>
        <v>26</v>
      </c>
      <c r="M2264" s="36">
        <f>K2264*(L2264/100)</f>
        <v>31200</v>
      </c>
    </row>
    <row r="2265" spans="1:13" x14ac:dyDescent="0.35">
      <c r="A2265" s="107">
        <v>1</v>
      </c>
      <c r="B2265" s="107" t="s">
        <v>1861</v>
      </c>
      <c r="C2265" s="98" t="s">
        <v>256</v>
      </c>
      <c r="D2265" s="98" t="s">
        <v>15</v>
      </c>
      <c r="E2265" t="s">
        <v>1244</v>
      </c>
      <c r="F2265" t="s">
        <v>1245</v>
      </c>
      <c r="G2265" t="s">
        <v>1862</v>
      </c>
      <c r="H2265" s="107">
        <v>3</v>
      </c>
      <c r="I2265" s="229">
        <v>45335.56962962963</v>
      </c>
      <c r="J2265" s="107">
        <v>12</v>
      </c>
      <c r="K2265" s="159">
        <v>115500</v>
      </c>
      <c r="L2265" s="107">
        <f>J2265+1</f>
        <v>13</v>
      </c>
      <c r="M2265" s="36">
        <f>K2265*(L2265/100)</f>
        <v>15015</v>
      </c>
    </row>
    <row r="2266" spans="1:13" x14ac:dyDescent="0.35">
      <c r="A2266" s="107">
        <v>1</v>
      </c>
      <c r="B2266" s="107" t="s">
        <v>299</v>
      </c>
      <c r="C2266" s="98" t="s">
        <v>256</v>
      </c>
      <c r="D2266" s="98" t="s">
        <v>188</v>
      </c>
      <c r="E2266" t="s">
        <v>16</v>
      </c>
      <c r="G2266" s="152" t="s">
        <v>301</v>
      </c>
      <c r="H2266" s="107">
        <v>1</v>
      </c>
      <c r="I2266" s="229">
        <v>44918.458738425928</v>
      </c>
      <c r="J2266" s="107">
        <v>12</v>
      </c>
      <c r="K2266" s="159">
        <v>94500</v>
      </c>
      <c r="L2266" s="107">
        <f>J2266+1</f>
        <v>13</v>
      </c>
      <c r="M2266" s="36">
        <f>K2266*(L2266/100)</f>
        <v>12285</v>
      </c>
    </row>
    <row r="2267" spans="1:13" x14ac:dyDescent="0.35">
      <c r="A2267" s="107">
        <v>1</v>
      </c>
      <c r="B2267" s="107">
        <v>890000253</v>
      </c>
      <c r="C2267" s="98" t="s">
        <v>256</v>
      </c>
      <c r="D2267" s="98" t="s">
        <v>188</v>
      </c>
      <c r="E2267" t="s">
        <v>16</v>
      </c>
      <c r="G2267" t="s">
        <v>1048</v>
      </c>
      <c r="H2267" s="107">
        <v>2</v>
      </c>
      <c r="I2267" s="229">
        <v>45128.732476851852</v>
      </c>
      <c r="J2267" s="107">
        <v>12</v>
      </c>
      <c r="K2267" s="159">
        <v>115500</v>
      </c>
      <c r="L2267" s="107">
        <f>J2267+1</f>
        <v>13</v>
      </c>
      <c r="M2267" s="36">
        <f>K2267*(L2267/100)</f>
        <v>15015</v>
      </c>
    </row>
    <row r="2268" spans="1:13" x14ac:dyDescent="0.35">
      <c r="A2268" s="107">
        <v>1</v>
      </c>
      <c r="B2268" s="243" t="s">
        <v>3504</v>
      </c>
      <c r="C2268" s="244" t="s">
        <v>256</v>
      </c>
      <c r="D2268" s="244" t="s">
        <v>582</v>
      </c>
      <c r="E2268" s="154" t="s">
        <v>1244</v>
      </c>
      <c r="F2268" s="154" t="s">
        <v>1245</v>
      </c>
      <c r="G2268" s="154" t="s">
        <v>3505</v>
      </c>
      <c r="H2268" s="243">
        <v>4</v>
      </c>
      <c r="I2268" s="229">
        <v>45601.744687500002</v>
      </c>
      <c r="J2268" s="107">
        <v>12</v>
      </c>
      <c r="K2268" s="159">
        <v>126000</v>
      </c>
      <c r="L2268" s="107">
        <f>J2268+1</f>
        <v>13</v>
      </c>
      <c r="M2268" s="36">
        <f>K2268*(L2268/100)</f>
        <v>16380</v>
      </c>
    </row>
    <row r="2269" spans="1:13" x14ac:dyDescent="0.35">
      <c r="A2269" s="107">
        <v>1</v>
      </c>
      <c r="B2269" s="237" t="s">
        <v>1705</v>
      </c>
      <c r="C2269" s="141" t="s">
        <v>256</v>
      </c>
      <c r="D2269" s="141" t="s">
        <v>188</v>
      </c>
      <c r="E2269" s="139" t="s">
        <v>1244</v>
      </c>
      <c r="F2269" s="139" t="s">
        <v>1248</v>
      </c>
      <c r="G2269" s="139" t="s">
        <v>1706</v>
      </c>
      <c r="H2269" s="237">
        <v>3</v>
      </c>
      <c r="I2269" s="229">
        <v>45321.6038541667</v>
      </c>
      <c r="J2269" s="107">
        <v>7</v>
      </c>
      <c r="K2269" s="238">
        <v>115500</v>
      </c>
      <c r="L2269" s="107">
        <f>J2269+1</f>
        <v>8</v>
      </c>
      <c r="M2269" s="36">
        <f>K2269*(L2269/100)</f>
        <v>9240</v>
      </c>
    </row>
    <row r="2270" spans="1:13" x14ac:dyDescent="0.35">
      <c r="A2270" s="107">
        <v>1</v>
      </c>
      <c r="B2270" s="243" t="s">
        <v>4230</v>
      </c>
      <c r="C2270" s="244" t="s">
        <v>256</v>
      </c>
      <c r="D2270" s="244" t="s">
        <v>188</v>
      </c>
      <c r="E2270" s="154" t="s">
        <v>1244</v>
      </c>
      <c r="F2270" s="154" t="s">
        <v>1248</v>
      </c>
      <c r="G2270" s="154" t="s">
        <v>4231</v>
      </c>
      <c r="H2270" s="243">
        <v>1</v>
      </c>
      <c r="I2270" s="229">
        <v>45698.613298611112</v>
      </c>
      <c r="J2270" s="107">
        <v>6</v>
      </c>
      <c r="K2270" s="159">
        <v>80000</v>
      </c>
      <c r="L2270" s="107">
        <f>J2270+1</f>
        <v>7</v>
      </c>
      <c r="M2270" s="36">
        <f>K2270*(L2270/100)</f>
        <v>5600.0000000000009</v>
      </c>
    </row>
    <row r="2271" spans="1:13" x14ac:dyDescent="0.35">
      <c r="A2271" s="107">
        <v>1</v>
      </c>
      <c r="B2271" s="243" t="s">
        <v>3261</v>
      </c>
      <c r="C2271" s="244" t="s">
        <v>256</v>
      </c>
      <c r="D2271" s="244" t="s">
        <v>15</v>
      </c>
      <c r="E2271" s="154" t="s">
        <v>1244</v>
      </c>
      <c r="F2271" s="154" t="s">
        <v>1245</v>
      </c>
      <c r="G2271" s="154" t="s">
        <v>3262</v>
      </c>
      <c r="H2271" s="243">
        <v>1</v>
      </c>
      <c r="I2271" s="229">
        <v>45583.59746527778</v>
      </c>
      <c r="J2271" s="107">
        <v>12</v>
      </c>
      <c r="K2271" s="159">
        <v>136500</v>
      </c>
      <c r="L2271" s="107">
        <f>J2271+1</f>
        <v>13</v>
      </c>
      <c r="M2271" s="36">
        <f>K2271*(L2271/100)</f>
        <v>17745</v>
      </c>
    </row>
    <row r="2272" spans="1:13" x14ac:dyDescent="0.35">
      <c r="A2272" s="107">
        <v>1</v>
      </c>
      <c r="B2272" s="237" t="s">
        <v>1443</v>
      </c>
      <c r="C2272" s="141" t="s">
        <v>256</v>
      </c>
      <c r="D2272" s="141" t="s">
        <v>188</v>
      </c>
      <c r="E2272" s="139" t="s">
        <v>1244</v>
      </c>
      <c r="F2272" s="144" t="s">
        <v>1248</v>
      </c>
      <c r="G2272" s="139" t="s">
        <v>1444</v>
      </c>
      <c r="H2272" s="237">
        <v>1</v>
      </c>
      <c r="I2272" s="229">
        <v>45247.654085648202</v>
      </c>
      <c r="J2272" s="107">
        <v>10</v>
      </c>
      <c r="K2272" s="238">
        <v>84000</v>
      </c>
      <c r="L2272" s="107">
        <f>J2272+1</f>
        <v>11</v>
      </c>
      <c r="M2272" s="36">
        <f>K2272*(L2272/100)</f>
        <v>9240</v>
      </c>
    </row>
    <row r="2273" spans="1:13" x14ac:dyDescent="0.35">
      <c r="A2273" s="107">
        <v>1</v>
      </c>
      <c r="B2273" s="107">
        <v>890000781</v>
      </c>
      <c r="C2273" s="98" t="s">
        <v>256</v>
      </c>
      <c r="D2273" s="98" t="s">
        <v>169</v>
      </c>
      <c r="E2273" t="s">
        <v>1250</v>
      </c>
      <c r="F2273" t="s">
        <v>1248</v>
      </c>
      <c r="G2273" t="s">
        <v>2618</v>
      </c>
      <c r="H2273" s="107">
        <v>2</v>
      </c>
      <c r="I2273" s="229">
        <v>45483.712800925925</v>
      </c>
      <c r="J2273" s="107">
        <v>10</v>
      </c>
      <c r="K2273" s="159">
        <v>84000</v>
      </c>
      <c r="L2273" s="107">
        <f>J2273+1</f>
        <v>11</v>
      </c>
      <c r="M2273" s="36">
        <f>K2273*(L2273/100)</f>
        <v>9240</v>
      </c>
    </row>
    <row r="2274" spans="1:13" x14ac:dyDescent="0.35">
      <c r="A2274" s="107">
        <v>1</v>
      </c>
      <c r="B2274" s="107" t="s">
        <v>5329</v>
      </c>
      <c r="C2274" t="s">
        <v>256</v>
      </c>
      <c r="D2274" t="s">
        <v>15</v>
      </c>
      <c r="E2274" t="s">
        <v>1244</v>
      </c>
      <c r="F2274" t="s">
        <v>1245</v>
      </c>
      <c r="G2274" t="s">
        <v>5330</v>
      </c>
      <c r="H2274" s="107">
        <v>1</v>
      </c>
      <c r="I2274" s="231">
        <v>45818.671527777777</v>
      </c>
      <c r="J2274" s="107">
        <v>6</v>
      </c>
      <c r="K2274" s="120">
        <v>40000</v>
      </c>
      <c r="L2274" s="107">
        <f>J2274+1</f>
        <v>7</v>
      </c>
      <c r="M2274" s="36">
        <f>K2274*(L2274/100)</f>
        <v>2800.0000000000005</v>
      </c>
    </row>
    <row r="2275" spans="1:13" x14ac:dyDescent="0.35">
      <c r="A2275" s="107">
        <v>1</v>
      </c>
      <c r="B2275" s="107" t="s">
        <v>5917</v>
      </c>
      <c r="C2275" t="s">
        <v>256</v>
      </c>
      <c r="D2275" t="s">
        <v>169</v>
      </c>
      <c r="E2275" t="s">
        <v>5832</v>
      </c>
      <c r="F2275" t="s">
        <v>1245</v>
      </c>
      <c r="G2275" t="s">
        <v>5918</v>
      </c>
      <c r="H2275" s="107">
        <v>1</v>
      </c>
      <c r="I2275" s="231">
        <v>45881.801134259258</v>
      </c>
      <c r="J2275" s="107">
        <v>6</v>
      </c>
      <c r="K2275" s="120">
        <v>530000</v>
      </c>
      <c r="L2275" s="107">
        <f>J2275*2+2</f>
        <v>14</v>
      </c>
      <c r="M2275" s="36">
        <f>K2275*(L2275/100)</f>
        <v>74200</v>
      </c>
    </row>
    <row r="2276" spans="1:13" x14ac:dyDescent="0.35">
      <c r="A2276" s="107">
        <v>1</v>
      </c>
      <c r="B2276" s="107" t="s">
        <v>5137</v>
      </c>
      <c r="C2276" s="98" t="s">
        <v>256</v>
      </c>
      <c r="D2276" s="98" t="s">
        <v>15</v>
      </c>
      <c r="E2276" t="s">
        <v>1244</v>
      </c>
      <c r="F2276" t="s">
        <v>1248</v>
      </c>
      <c r="G2276" t="s">
        <v>2619</v>
      </c>
      <c r="H2276" s="107">
        <v>2</v>
      </c>
      <c r="I2276" s="229">
        <v>45797.718043981484</v>
      </c>
      <c r="J2276" s="107">
        <v>12</v>
      </c>
      <c r="K2276" s="159">
        <v>80000</v>
      </c>
      <c r="L2276" s="107">
        <f>J2276+1</f>
        <v>13</v>
      </c>
      <c r="M2276" s="36">
        <f>K2276*(L2276/100)</f>
        <v>10400</v>
      </c>
    </row>
    <row r="2277" spans="1:13" x14ac:dyDescent="0.35">
      <c r="A2277" s="107">
        <v>1</v>
      </c>
      <c r="B2277" s="107">
        <v>890000782</v>
      </c>
      <c r="C2277" s="98" t="s">
        <v>256</v>
      </c>
      <c r="D2277" s="98" t="s">
        <v>15</v>
      </c>
      <c r="E2277" t="s">
        <v>1244</v>
      </c>
      <c r="F2277" t="s">
        <v>1248</v>
      </c>
      <c r="G2277" t="s">
        <v>2619</v>
      </c>
      <c r="H2277" s="107">
        <v>1</v>
      </c>
      <c r="I2277" s="229">
        <v>45483.72142361111</v>
      </c>
      <c r="J2277" s="107">
        <v>12</v>
      </c>
      <c r="K2277" s="159">
        <v>84000</v>
      </c>
      <c r="L2277" s="107">
        <f>J2277+1</f>
        <v>13</v>
      </c>
      <c r="M2277" s="36">
        <f>K2277*(L2277/100)</f>
        <v>10920</v>
      </c>
    </row>
    <row r="2278" spans="1:13" x14ac:dyDescent="0.35">
      <c r="A2278" s="107">
        <v>1</v>
      </c>
      <c r="B2278" s="107">
        <v>880000827</v>
      </c>
      <c r="C2278" s="98" t="s">
        <v>256</v>
      </c>
      <c r="D2278" s="98" t="s">
        <v>169</v>
      </c>
      <c r="E2278" t="s">
        <v>1250</v>
      </c>
      <c r="F2278" t="s">
        <v>1248</v>
      </c>
      <c r="G2278" t="s">
        <v>2103</v>
      </c>
      <c r="H2278" s="107">
        <v>1</v>
      </c>
      <c r="I2278" s="229">
        <v>45385.668877314813</v>
      </c>
      <c r="J2278" s="107">
        <v>7</v>
      </c>
      <c r="K2278" s="159">
        <v>73500</v>
      </c>
      <c r="L2278" s="107">
        <f>J2278+1</f>
        <v>8</v>
      </c>
      <c r="M2278" s="36">
        <f>K2278*(L2278/100)</f>
        <v>5880</v>
      </c>
    </row>
    <row r="2279" spans="1:13" x14ac:dyDescent="0.35">
      <c r="A2279" s="107">
        <v>1</v>
      </c>
      <c r="B2279" s="243" t="s">
        <v>4859</v>
      </c>
      <c r="C2279" s="244" t="s">
        <v>256</v>
      </c>
      <c r="D2279" s="244" t="s">
        <v>15</v>
      </c>
      <c r="E2279" s="154" t="s">
        <v>1244</v>
      </c>
      <c r="F2279" s="154" t="s">
        <v>1248</v>
      </c>
      <c r="G2279" s="154" t="s">
        <v>4860</v>
      </c>
      <c r="H2279" s="243">
        <v>2</v>
      </c>
      <c r="I2279" s="229">
        <v>45754.704062500001</v>
      </c>
      <c r="J2279" s="107">
        <v>8</v>
      </c>
      <c r="K2279" s="159">
        <v>70000</v>
      </c>
      <c r="L2279" s="107">
        <f>J2279+1</f>
        <v>9</v>
      </c>
      <c r="M2279" s="36">
        <f>K2279*(L2279/100)</f>
        <v>6300</v>
      </c>
    </row>
    <row r="2280" spans="1:13" x14ac:dyDescent="0.35">
      <c r="A2280" s="107">
        <v>1</v>
      </c>
      <c r="B2280" s="107">
        <v>880000360</v>
      </c>
      <c r="C2280" s="98" t="s">
        <v>256</v>
      </c>
      <c r="D2280" s="98" t="s">
        <v>188</v>
      </c>
      <c r="E2280" t="s">
        <v>16</v>
      </c>
      <c r="G2280" t="s">
        <v>970</v>
      </c>
      <c r="H2280" s="107">
        <v>1</v>
      </c>
      <c r="I2280" s="229">
        <v>45101.497696759259</v>
      </c>
      <c r="J2280" s="107">
        <v>9</v>
      </c>
      <c r="K2280" s="159">
        <v>63000</v>
      </c>
      <c r="L2280" s="107">
        <f>J2280+1</f>
        <v>10</v>
      </c>
      <c r="M2280" s="36">
        <f>K2280*(L2280/100)</f>
        <v>6300</v>
      </c>
    </row>
    <row r="2281" spans="1:13" x14ac:dyDescent="0.35">
      <c r="A2281" s="107">
        <v>1</v>
      </c>
      <c r="B2281" s="131" t="s">
        <v>6041</v>
      </c>
      <c r="C2281" s="131" t="s">
        <v>256</v>
      </c>
      <c r="D2281" s="131" t="s">
        <v>188</v>
      </c>
      <c r="E2281" s="131" t="s">
        <v>5832</v>
      </c>
      <c r="F2281" s="131" t="s">
        <v>1248</v>
      </c>
      <c r="G2281" s="131" t="s">
        <v>6042</v>
      </c>
      <c r="H2281" s="107">
        <v>4</v>
      </c>
      <c r="I2281" s="231">
        <v>45923.827407407407</v>
      </c>
      <c r="J2281" s="107">
        <v>12</v>
      </c>
      <c r="K2281" s="222">
        <v>70000</v>
      </c>
      <c r="L2281" s="107">
        <f>J2281*2+2</f>
        <v>26</v>
      </c>
      <c r="M2281" s="36">
        <f>K2281*(L2281/100)</f>
        <v>18200</v>
      </c>
    </row>
    <row r="2282" spans="1:13" x14ac:dyDescent="0.35">
      <c r="A2282" s="107">
        <v>1</v>
      </c>
      <c r="B2282" s="107" t="s">
        <v>2482</v>
      </c>
      <c r="C2282" s="98" t="s">
        <v>256</v>
      </c>
      <c r="D2282" s="98" t="s">
        <v>248</v>
      </c>
      <c r="E2282" t="s">
        <v>1250</v>
      </c>
      <c r="F2282" t="s">
        <v>1248</v>
      </c>
      <c r="G2282" t="s">
        <v>2483</v>
      </c>
      <c r="H2282" s="107">
        <v>1</v>
      </c>
      <c r="I2282" s="229">
        <v>45464.567557870374</v>
      </c>
      <c r="J2282" s="107">
        <v>10</v>
      </c>
      <c r="K2282" s="159">
        <v>63000</v>
      </c>
      <c r="L2282" s="107">
        <f>J2282+1</f>
        <v>11</v>
      </c>
      <c r="M2282" s="36">
        <f>K2282*(L2282/100)</f>
        <v>6930</v>
      </c>
    </row>
    <row r="2283" spans="1:13" x14ac:dyDescent="0.35">
      <c r="A2283" s="107">
        <v>1</v>
      </c>
      <c r="B2283" s="243" t="s">
        <v>3086</v>
      </c>
      <c r="C2283" s="244" t="s">
        <v>256</v>
      </c>
      <c r="D2283" s="244" t="s">
        <v>15</v>
      </c>
      <c r="E2283" s="154" t="s">
        <v>1244</v>
      </c>
      <c r="F2283" s="154" t="s">
        <v>1248</v>
      </c>
      <c r="G2283" s="154" t="s">
        <v>3087</v>
      </c>
      <c r="H2283" s="243">
        <v>2</v>
      </c>
      <c r="I2283" s="229">
        <v>45552.535393518519</v>
      </c>
      <c r="J2283" s="107">
        <v>12</v>
      </c>
      <c r="K2283" s="159">
        <v>73500</v>
      </c>
      <c r="L2283" s="107">
        <f>J2283+1</f>
        <v>13</v>
      </c>
      <c r="M2283" s="36">
        <f>K2283*(L2283/100)</f>
        <v>9555</v>
      </c>
    </row>
    <row r="2284" spans="1:13" x14ac:dyDescent="0.35">
      <c r="A2284" s="107">
        <v>1</v>
      </c>
      <c r="B2284" s="243" t="s">
        <v>4528</v>
      </c>
      <c r="C2284" s="244" t="s">
        <v>256</v>
      </c>
      <c r="D2284" s="244" t="s">
        <v>15</v>
      </c>
      <c r="E2284" s="154" t="s">
        <v>1244</v>
      </c>
      <c r="F2284" s="154" t="s">
        <v>1248</v>
      </c>
      <c r="G2284" s="154" t="s">
        <v>4529</v>
      </c>
      <c r="H2284" s="243">
        <v>3</v>
      </c>
      <c r="I2284" s="229">
        <v>45721.655231481483</v>
      </c>
      <c r="J2284" s="107">
        <v>12</v>
      </c>
      <c r="K2284" s="247">
        <v>70000</v>
      </c>
      <c r="L2284" s="107">
        <f>J2284+1</f>
        <v>13</v>
      </c>
      <c r="M2284" s="36">
        <f>K2284*(L2284/100)</f>
        <v>9100</v>
      </c>
    </row>
    <row r="2285" spans="1:13" x14ac:dyDescent="0.35">
      <c r="A2285" s="107">
        <v>1</v>
      </c>
      <c r="B2285" s="237" t="s">
        <v>1631</v>
      </c>
      <c r="C2285" s="141" t="s">
        <v>256</v>
      </c>
      <c r="D2285" s="141" t="s">
        <v>188</v>
      </c>
      <c r="E2285" s="139" t="s">
        <v>1244</v>
      </c>
      <c r="F2285" s="139" t="s">
        <v>1248</v>
      </c>
      <c r="G2285" s="139" t="s">
        <v>1632</v>
      </c>
      <c r="H2285" s="237">
        <v>1</v>
      </c>
      <c r="I2285" s="229">
        <v>45302.650254629603</v>
      </c>
      <c r="J2285" s="107">
        <v>4</v>
      </c>
      <c r="K2285" s="238">
        <v>52500</v>
      </c>
      <c r="L2285" s="107">
        <f>J2285+1</f>
        <v>5</v>
      </c>
      <c r="M2285" s="36">
        <f>K2285*(L2285/100)</f>
        <v>2625</v>
      </c>
    </row>
    <row r="2286" spans="1:13" x14ac:dyDescent="0.35">
      <c r="A2286" s="107">
        <v>1</v>
      </c>
      <c r="B2286" s="107" t="s">
        <v>4753</v>
      </c>
      <c r="C2286" s="98" t="s">
        <v>256</v>
      </c>
      <c r="D2286" s="98" t="s">
        <v>15</v>
      </c>
      <c r="E2286" t="s">
        <v>1244</v>
      </c>
      <c r="F2286" t="s">
        <v>1248</v>
      </c>
      <c r="G2286" t="s">
        <v>1632</v>
      </c>
      <c r="H2286" s="107">
        <v>5</v>
      </c>
      <c r="I2286" s="229">
        <v>45747.777060185188</v>
      </c>
      <c r="J2286" s="107">
        <v>8</v>
      </c>
      <c r="K2286" s="247">
        <v>80000</v>
      </c>
      <c r="L2286" s="107">
        <f>J2286+1</f>
        <v>9</v>
      </c>
      <c r="M2286" s="36">
        <f>K2286*(L2286/100)</f>
        <v>7200</v>
      </c>
    </row>
    <row r="2287" spans="1:13" x14ac:dyDescent="0.35">
      <c r="A2287" s="107">
        <v>1</v>
      </c>
      <c r="B2287" s="107">
        <v>880000823</v>
      </c>
      <c r="C2287" s="98" t="s">
        <v>256</v>
      </c>
      <c r="D2287" s="98" t="s">
        <v>188</v>
      </c>
      <c r="E2287" t="s">
        <v>1244</v>
      </c>
      <c r="F2287" t="s">
        <v>1248</v>
      </c>
      <c r="G2287" t="s">
        <v>2108</v>
      </c>
      <c r="H2287" s="107">
        <v>2</v>
      </c>
      <c r="I2287" s="229">
        <v>45385.744293981479</v>
      </c>
      <c r="J2287" s="107">
        <v>5</v>
      </c>
      <c r="K2287" s="159">
        <v>63000</v>
      </c>
      <c r="L2287" s="107">
        <f>J2287+1</f>
        <v>6</v>
      </c>
      <c r="M2287" s="36">
        <f>K2287*(L2287/100)</f>
        <v>3780</v>
      </c>
    </row>
    <row r="2288" spans="1:13" x14ac:dyDescent="0.35">
      <c r="A2288" s="107">
        <v>1</v>
      </c>
      <c r="B2288" s="107">
        <v>880001003</v>
      </c>
      <c r="C2288" s="98" t="s">
        <v>256</v>
      </c>
      <c r="D2288" s="98" t="s">
        <v>15</v>
      </c>
      <c r="E2288" t="s">
        <v>1244</v>
      </c>
      <c r="F2288" t="s">
        <v>1248</v>
      </c>
      <c r="G2288" t="s">
        <v>2599</v>
      </c>
      <c r="H2288" s="107">
        <v>3</v>
      </c>
      <c r="I2288" s="229">
        <v>45478.718935185185</v>
      </c>
      <c r="J2288" s="107">
        <v>4</v>
      </c>
      <c r="K2288" s="159">
        <v>63000</v>
      </c>
      <c r="L2288" s="107">
        <f>J2288+1</f>
        <v>5</v>
      </c>
      <c r="M2288" s="36">
        <f>K2288*(L2288/100)</f>
        <v>3150</v>
      </c>
    </row>
    <row r="2289" spans="1:13" x14ac:dyDescent="0.35">
      <c r="A2289" s="107">
        <v>1</v>
      </c>
      <c r="B2289" s="243" t="s">
        <v>3500</v>
      </c>
      <c r="C2289" s="244" t="s">
        <v>256</v>
      </c>
      <c r="D2289" s="244" t="s">
        <v>15</v>
      </c>
      <c r="E2289" s="154" t="s">
        <v>1244</v>
      </c>
      <c r="F2289" s="154" t="s">
        <v>1248</v>
      </c>
      <c r="G2289" s="154" t="s">
        <v>3501</v>
      </c>
      <c r="H2289" s="243">
        <v>4</v>
      </c>
      <c r="I2289" s="229">
        <v>45601.639398148145</v>
      </c>
      <c r="J2289" s="107">
        <v>8</v>
      </c>
      <c r="K2289" s="159">
        <v>84000</v>
      </c>
      <c r="L2289" s="107">
        <f>J2289+1</f>
        <v>9</v>
      </c>
      <c r="M2289" s="36">
        <f>K2289*(L2289/100)</f>
        <v>7560</v>
      </c>
    </row>
    <row r="2290" spans="1:13" x14ac:dyDescent="0.35">
      <c r="A2290" s="107">
        <v>1</v>
      </c>
      <c r="B2290" s="237" t="s">
        <v>1565</v>
      </c>
      <c r="C2290" s="141" t="s">
        <v>256</v>
      </c>
      <c r="D2290" s="141" t="s">
        <v>188</v>
      </c>
      <c r="E2290" s="139" t="s">
        <v>1244</v>
      </c>
      <c r="F2290" s="139" t="s">
        <v>1245</v>
      </c>
      <c r="G2290" s="139" t="s">
        <v>1566</v>
      </c>
      <c r="H2290" s="237">
        <v>1</v>
      </c>
      <c r="I2290" s="229">
        <v>45266.597083333298</v>
      </c>
      <c r="J2290" s="107">
        <v>6</v>
      </c>
      <c r="K2290" s="238">
        <v>105000</v>
      </c>
      <c r="L2290" s="107">
        <f>J2290+1</f>
        <v>7</v>
      </c>
      <c r="M2290" s="36">
        <f>K2290*(L2290/100)</f>
        <v>7350.0000000000009</v>
      </c>
    </row>
    <row r="2291" spans="1:13" x14ac:dyDescent="0.35">
      <c r="A2291" s="107">
        <v>1</v>
      </c>
      <c r="B2291" s="243" t="s">
        <v>3149</v>
      </c>
      <c r="C2291" s="244" t="s">
        <v>256</v>
      </c>
      <c r="D2291" s="244" t="s">
        <v>411</v>
      </c>
      <c r="E2291" s="154" t="s">
        <v>1244</v>
      </c>
      <c r="F2291" s="154" t="s">
        <v>1245</v>
      </c>
      <c r="G2291" s="154" t="s">
        <v>3150</v>
      </c>
      <c r="H2291" s="243">
        <v>3</v>
      </c>
      <c r="I2291" s="229">
        <v>45563.676226851851</v>
      </c>
      <c r="J2291" s="107">
        <v>6</v>
      </c>
      <c r="K2291" s="159">
        <v>105000</v>
      </c>
      <c r="L2291" s="107">
        <f>J2291+1</f>
        <v>7</v>
      </c>
      <c r="M2291" s="36">
        <f>K2291*(L2291/100)</f>
        <v>7350.0000000000009</v>
      </c>
    </row>
    <row r="2292" spans="1:13" x14ac:dyDescent="0.35">
      <c r="A2292" s="107">
        <v>1</v>
      </c>
      <c r="B2292" s="107" t="s">
        <v>5875</v>
      </c>
      <c r="C2292" t="s">
        <v>256</v>
      </c>
      <c r="D2292" t="s">
        <v>15</v>
      </c>
      <c r="E2292" t="s">
        <v>5832</v>
      </c>
      <c r="F2292" t="s">
        <v>1245</v>
      </c>
      <c r="G2292" t="s">
        <v>5876</v>
      </c>
      <c r="H2292" s="107">
        <v>5</v>
      </c>
      <c r="I2292" s="231">
        <v>45876.700613425928</v>
      </c>
      <c r="J2292" s="107">
        <v>10</v>
      </c>
      <c r="K2292" s="120">
        <v>180000</v>
      </c>
      <c r="L2292" s="107">
        <f>J2292*2+2</f>
        <v>22</v>
      </c>
      <c r="M2292" s="36">
        <f>K2292*(L2292/100)</f>
        <v>39600</v>
      </c>
    </row>
    <row r="2293" spans="1:13" x14ac:dyDescent="0.35">
      <c r="A2293" s="107">
        <v>1</v>
      </c>
      <c r="B2293" s="107">
        <v>880000873</v>
      </c>
      <c r="C2293" s="98" t="s">
        <v>256</v>
      </c>
      <c r="D2293" s="98" t="s">
        <v>15</v>
      </c>
      <c r="E2293" t="s">
        <v>1244</v>
      </c>
      <c r="F2293" t="s">
        <v>1245</v>
      </c>
      <c r="G2293" t="s">
        <v>2173</v>
      </c>
      <c r="H2293" s="107">
        <v>2</v>
      </c>
      <c r="I2293" s="229">
        <v>45405.680960648147</v>
      </c>
      <c r="J2293" s="107">
        <v>6</v>
      </c>
      <c r="K2293" s="159">
        <v>105000</v>
      </c>
      <c r="L2293" s="107">
        <f>J2293+1</f>
        <v>7</v>
      </c>
      <c r="M2293" s="36">
        <f>K2293*(L2293/100)</f>
        <v>7350.0000000000009</v>
      </c>
    </row>
    <row r="2294" spans="1:13" x14ac:dyDescent="0.35">
      <c r="A2294" s="107">
        <v>1</v>
      </c>
      <c r="B2294" s="243" t="s">
        <v>4009</v>
      </c>
      <c r="C2294" s="244" t="s">
        <v>256</v>
      </c>
      <c r="D2294" s="244" t="s">
        <v>15</v>
      </c>
      <c r="E2294" s="154" t="s">
        <v>1244</v>
      </c>
      <c r="F2294" s="154" t="s">
        <v>1245</v>
      </c>
      <c r="G2294" s="154" t="s">
        <v>4010</v>
      </c>
      <c r="H2294" s="243">
        <v>4</v>
      </c>
      <c r="I2294" s="229">
        <v>45672.763344907406</v>
      </c>
      <c r="J2294" s="107">
        <v>6</v>
      </c>
      <c r="K2294" s="159">
        <v>130000</v>
      </c>
      <c r="L2294" s="107">
        <f>J2294+1</f>
        <v>7</v>
      </c>
      <c r="M2294" s="36">
        <f>K2294*(L2294/100)</f>
        <v>9100</v>
      </c>
    </row>
    <row r="2295" spans="1:13" x14ac:dyDescent="0.35">
      <c r="A2295" s="107">
        <v>1</v>
      </c>
      <c r="B2295" s="107" t="s">
        <v>5209</v>
      </c>
      <c r="C2295" s="98" t="s">
        <v>256</v>
      </c>
      <c r="D2295" s="98" t="s">
        <v>15</v>
      </c>
      <c r="E2295" t="s">
        <v>1244</v>
      </c>
      <c r="F2295" t="s">
        <v>1245</v>
      </c>
      <c r="G2295" s="152" t="s">
        <v>5210</v>
      </c>
      <c r="H2295" s="107">
        <v>4</v>
      </c>
      <c r="I2295" s="229">
        <v>45805.537175925929</v>
      </c>
      <c r="J2295" s="107">
        <v>7</v>
      </c>
      <c r="K2295" s="159">
        <v>80000</v>
      </c>
      <c r="L2295" s="107">
        <f>J2295+1</f>
        <v>8</v>
      </c>
      <c r="M2295" s="36">
        <f>K2295*(L2295/100)</f>
        <v>6400</v>
      </c>
    </row>
    <row r="2296" spans="1:13" x14ac:dyDescent="0.35">
      <c r="A2296" s="107">
        <v>1</v>
      </c>
      <c r="B2296" s="107">
        <v>880000844</v>
      </c>
      <c r="C2296" s="98" t="s">
        <v>256</v>
      </c>
      <c r="D2296" s="98" t="s">
        <v>169</v>
      </c>
      <c r="E2296" t="s">
        <v>1250</v>
      </c>
      <c r="F2296" t="s">
        <v>1245</v>
      </c>
      <c r="G2296" t="s">
        <v>2138</v>
      </c>
      <c r="H2296" s="107">
        <v>1</v>
      </c>
      <c r="I2296" s="229">
        <v>45393.606319444443</v>
      </c>
      <c r="J2296" s="107">
        <v>7</v>
      </c>
      <c r="K2296" s="159">
        <v>63000</v>
      </c>
      <c r="L2296" s="107">
        <f>J2296+1</f>
        <v>8</v>
      </c>
      <c r="M2296" s="36">
        <f>K2296*(L2296/100)</f>
        <v>5040</v>
      </c>
    </row>
    <row r="2297" spans="1:13" x14ac:dyDescent="0.35">
      <c r="A2297" s="107">
        <v>1</v>
      </c>
      <c r="B2297" s="243" t="s">
        <v>3030</v>
      </c>
      <c r="C2297" s="244" t="s">
        <v>256</v>
      </c>
      <c r="D2297" s="244" t="s">
        <v>204</v>
      </c>
      <c r="E2297" s="154" t="s">
        <v>1250</v>
      </c>
      <c r="F2297" s="154" t="s">
        <v>1245</v>
      </c>
      <c r="G2297" s="154" t="s">
        <v>3031</v>
      </c>
      <c r="H2297" s="243">
        <v>2</v>
      </c>
      <c r="I2297" s="229">
        <v>45541.608530092592</v>
      </c>
      <c r="J2297" s="107">
        <v>7</v>
      </c>
      <c r="K2297" s="162">
        <v>63000</v>
      </c>
      <c r="L2297" s="107">
        <f>J2297+1</f>
        <v>8</v>
      </c>
      <c r="M2297" s="36">
        <f>K2297*(L2297/100)</f>
        <v>5040</v>
      </c>
    </row>
    <row r="2298" spans="1:13" x14ac:dyDescent="0.35">
      <c r="A2298" s="107">
        <v>1</v>
      </c>
      <c r="B2298" s="243" t="s">
        <v>4030</v>
      </c>
      <c r="C2298" s="244" t="s">
        <v>256</v>
      </c>
      <c r="D2298" s="244" t="s">
        <v>15</v>
      </c>
      <c r="E2298" s="154" t="s">
        <v>1244</v>
      </c>
      <c r="F2298" s="154" t="s">
        <v>1245</v>
      </c>
      <c r="G2298" s="154" t="s">
        <v>3031</v>
      </c>
      <c r="H2298" s="243">
        <v>3</v>
      </c>
      <c r="I2298" s="229">
        <v>45678.71707175926</v>
      </c>
      <c r="J2298" s="107">
        <v>7</v>
      </c>
      <c r="K2298" s="159">
        <v>80000</v>
      </c>
      <c r="L2298" s="107">
        <f>J2298+1</f>
        <v>8</v>
      </c>
      <c r="M2298" s="36">
        <f>K2298*(L2298/100)</f>
        <v>6400</v>
      </c>
    </row>
    <row r="2299" spans="1:13" x14ac:dyDescent="0.35">
      <c r="A2299" s="107">
        <v>1</v>
      </c>
      <c r="B2299" s="107" t="s">
        <v>5331</v>
      </c>
      <c r="C2299" t="s">
        <v>256</v>
      </c>
      <c r="D2299" t="s">
        <v>15</v>
      </c>
      <c r="E2299" t="s">
        <v>1244</v>
      </c>
      <c r="F2299" t="s">
        <v>1245</v>
      </c>
      <c r="G2299" t="s">
        <v>5332</v>
      </c>
      <c r="H2299" s="107">
        <v>1</v>
      </c>
      <c r="I2299" s="231">
        <v>45833.631655092591</v>
      </c>
      <c r="J2299" s="107">
        <v>12</v>
      </c>
      <c r="K2299" s="120">
        <v>100000</v>
      </c>
      <c r="L2299" s="107">
        <f>J2299+1</f>
        <v>13</v>
      </c>
      <c r="M2299" s="36">
        <f>K2299*(L2299/100)</f>
        <v>13000</v>
      </c>
    </row>
    <row r="2300" spans="1:13" x14ac:dyDescent="0.35">
      <c r="A2300" s="107">
        <v>1</v>
      </c>
      <c r="B2300" s="107">
        <v>890000210</v>
      </c>
      <c r="C2300" s="98" t="s">
        <v>256</v>
      </c>
      <c r="D2300" s="98" t="s">
        <v>188</v>
      </c>
      <c r="E2300" t="s">
        <v>16</v>
      </c>
      <c r="G2300" s="378" t="s">
        <v>952</v>
      </c>
      <c r="H2300" s="107">
        <v>2</v>
      </c>
      <c r="I2300" s="229">
        <v>45093.421747685185</v>
      </c>
      <c r="J2300" s="107">
        <v>12</v>
      </c>
      <c r="K2300" s="159">
        <v>105000</v>
      </c>
      <c r="L2300" s="107">
        <f>J2300+1</f>
        <v>13</v>
      </c>
      <c r="M2300" s="36">
        <f>K2300*(L2300/100)</f>
        <v>13650</v>
      </c>
    </row>
    <row r="2301" spans="1:13" x14ac:dyDescent="0.35">
      <c r="A2301" s="107">
        <v>1</v>
      </c>
      <c r="B2301" s="237" t="s">
        <v>1462</v>
      </c>
      <c r="C2301" s="141" t="s">
        <v>256</v>
      </c>
      <c r="D2301" s="141" t="s">
        <v>15</v>
      </c>
      <c r="E2301" s="139" t="s">
        <v>1244</v>
      </c>
      <c r="F2301" s="144" t="s">
        <v>1245</v>
      </c>
      <c r="G2301" s="139" t="s">
        <v>952</v>
      </c>
      <c r="H2301" s="237">
        <v>3</v>
      </c>
      <c r="I2301" s="229">
        <v>45251.611192129603</v>
      </c>
      <c r="J2301" s="107">
        <v>12</v>
      </c>
      <c r="K2301" s="238">
        <v>126000</v>
      </c>
      <c r="L2301" s="107">
        <f>J2301+1</f>
        <v>13</v>
      </c>
      <c r="M2301" s="36">
        <f>K2301*(L2301/100)</f>
        <v>16380</v>
      </c>
    </row>
    <row r="2302" spans="1:13" x14ac:dyDescent="0.35">
      <c r="A2302" s="107">
        <v>1</v>
      </c>
      <c r="B2302" s="107" t="s">
        <v>2285</v>
      </c>
      <c r="C2302" s="98" t="s">
        <v>256</v>
      </c>
      <c r="D2302" s="98" t="s">
        <v>15</v>
      </c>
      <c r="E2302" t="s">
        <v>1244</v>
      </c>
      <c r="F2302" t="s">
        <v>1245</v>
      </c>
      <c r="G2302" t="s">
        <v>2286</v>
      </c>
      <c r="H2302" s="107">
        <v>4</v>
      </c>
      <c r="I2302" s="229">
        <v>45437.631863425922</v>
      </c>
      <c r="J2302" s="107">
        <v>12</v>
      </c>
      <c r="K2302" s="159">
        <v>126000</v>
      </c>
      <c r="L2302" s="107">
        <f>J2302+1</f>
        <v>13</v>
      </c>
      <c r="M2302" s="36">
        <f>K2302*(L2302/100)</f>
        <v>16380</v>
      </c>
    </row>
    <row r="2303" spans="1:13" x14ac:dyDescent="0.35">
      <c r="A2303" s="107">
        <v>1</v>
      </c>
      <c r="B2303" s="243" t="s">
        <v>3786</v>
      </c>
      <c r="C2303" s="244" t="s">
        <v>256</v>
      </c>
      <c r="D2303" s="244" t="s">
        <v>15</v>
      </c>
      <c r="E2303" s="154" t="s">
        <v>1244</v>
      </c>
      <c r="F2303" s="154" t="s">
        <v>1245</v>
      </c>
      <c r="G2303" s="154" t="s">
        <v>3787</v>
      </c>
      <c r="H2303" s="243">
        <v>5</v>
      </c>
      <c r="I2303" s="229">
        <v>45622.757164351853</v>
      </c>
      <c r="J2303" s="107">
        <v>12</v>
      </c>
      <c r="K2303" s="159">
        <v>126000</v>
      </c>
      <c r="L2303" s="107">
        <f>J2303+1</f>
        <v>13</v>
      </c>
      <c r="M2303" s="36">
        <f>K2303*(L2303/100)</f>
        <v>16380</v>
      </c>
    </row>
    <row r="2304" spans="1:13" x14ac:dyDescent="0.35">
      <c r="A2304" s="107">
        <v>1</v>
      </c>
      <c r="B2304" s="107" t="s">
        <v>5487</v>
      </c>
      <c r="C2304" t="s">
        <v>256</v>
      </c>
      <c r="D2304" t="s">
        <v>15</v>
      </c>
      <c r="E2304" t="s">
        <v>1244</v>
      </c>
      <c r="F2304" t="s">
        <v>1245</v>
      </c>
      <c r="G2304" t="s">
        <v>3787</v>
      </c>
      <c r="H2304" s="107">
        <v>6</v>
      </c>
      <c r="I2304" s="231">
        <v>45821.547650462962</v>
      </c>
      <c r="J2304" s="107">
        <v>12</v>
      </c>
      <c r="K2304" s="120">
        <v>120000</v>
      </c>
      <c r="L2304" s="107">
        <f>J2304+1</f>
        <v>13</v>
      </c>
      <c r="M2304" s="36">
        <f>K2304*(L2304/100)</f>
        <v>15600</v>
      </c>
    </row>
    <row r="2305" spans="1:13" x14ac:dyDescent="0.35">
      <c r="A2305" s="107">
        <v>1</v>
      </c>
      <c r="B2305" s="107" t="s">
        <v>2041</v>
      </c>
      <c r="C2305" s="98" t="s">
        <v>256</v>
      </c>
      <c r="D2305" s="98" t="s">
        <v>188</v>
      </c>
      <c r="E2305" t="s">
        <v>1244</v>
      </c>
      <c r="F2305" t="s">
        <v>1245</v>
      </c>
      <c r="G2305" s="378" t="s">
        <v>2042</v>
      </c>
      <c r="H2305" s="107">
        <v>2</v>
      </c>
      <c r="I2305" s="229">
        <v>45376.672615740739</v>
      </c>
      <c r="J2305" s="107">
        <v>7</v>
      </c>
      <c r="K2305" s="159">
        <v>63000</v>
      </c>
      <c r="L2305" s="107">
        <f>J2305+1</f>
        <v>8</v>
      </c>
      <c r="M2305" s="36">
        <f>K2305*(L2305/100)</f>
        <v>5040</v>
      </c>
    </row>
    <row r="2306" spans="1:13" x14ac:dyDescent="0.35">
      <c r="A2306" s="107">
        <v>1</v>
      </c>
      <c r="B2306" s="107">
        <v>890000046</v>
      </c>
      <c r="C2306" s="98" t="s">
        <v>256</v>
      </c>
      <c r="D2306" s="98" t="s">
        <v>15</v>
      </c>
      <c r="E2306" t="s">
        <v>16</v>
      </c>
      <c r="G2306" t="s">
        <v>435</v>
      </c>
      <c r="H2306" s="129">
        <v>1</v>
      </c>
      <c r="I2306" s="229">
        <v>44946.452743055554</v>
      </c>
      <c r="J2306" s="107">
        <v>12</v>
      </c>
      <c r="K2306" s="159">
        <v>105000</v>
      </c>
      <c r="L2306" s="107">
        <f>J2306+1</f>
        <v>13</v>
      </c>
      <c r="M2306" s="36">
        <f>K2306*(L2306/100)</f>
        <v>13650</v>
      </c>
    </row>
    <row r="2307" spans="1:13" x14ac:dyDescent="0.35">
      <c r="A2307" s="107">
        <v>1</v>
      </c>
      <c r="B2307" s="243" t="s">
        <v>3849</v>
      </c>
      <c r="C2307" s="244" t="s">
        <v>256</v>
      </c>
      <c r="D2307" s="244" t="s">
        <v>188</v>
      </c>
      <c r="E2307" s="154" t="s">
        <v>1244</v>
      </c>
      <c r="F2307" s="154" t="s">
        <v>1245</v>
      </c>
      <c r="G2307" s="154" t="s">
        <v>3850</v>
      </c>
      <c r="H2307" s="243">
        <v>3</v>
      </c>
      <c r="I2307" s="229">
        <v>45625.719351851854</v>
      </c>
      <c r="J2307" s="107">
        <v>7</v>
      </c>
      <c r="K2307" s="159">
        <v>63000</v>
      </c>
      <c r="L2307" s="107">
        <f>J2307+1</f>
        <v>8</v>
      </c>
      <c r="M2307" s="36">
        <f>K2307*(L2307/100)</f>
        <v>5040</v>
      </c>
    </row>
    <row r="2308" spans="1:13" x14ac:dyDescent="0.35">
      <c r="A2308" s="107">
        <v>1</v>
      </c>
      <c r="B2308" s="107" t="s">
        <v>4648</v>
      </c>
      <c r="C2308" s="98" t="s">
        <v>256</v>
      </c>
      <c r="D2308" s="98" t="s">
        <v>15</v>
      </c>
      <c r="E2308" t="s">
        <v>1244</v>
      </c>
      <c r="F2308" t="s">
        <v>1245</v>
      </c>
      <c r="G2308" t="s">
        <v>4649</v>
      </c>
      <c r="H2308" s="107">
        <v>4</v>
      </c>
      <c r="I2308" s="229">
        <v>45735.631331018521</v>
      </c>
      <c r="J2308" s="107">
        <v>12</v>
      </c>
      <c r="K2308" s="247">
        <v>100000</v>
      </c>
      <c r="L2308" s="107">
        <f>J2308+1</f>
        <v>13</v>
      </c>
      <c r="M2308" s="36">
        <f>K2308*(L2308/100)</f>
        <v>13000</v>
      </c>
    </row>
    <row r="2309" spans="1:13" x14ac:dyDescent="0.35">
      <c r="A2309" s="107">
        <v>1</v>
      </c>
      <c r="B2309" s="107">
        <v>880000390</v>
      </c>
      <c r="C2309" s="98" t="s">
        <v>256</v>
      </c>
      <c r="D2309" s="98" t="s">
        <v>188</v>
      </c>
      <c r="E2309" t="s">
        <v>16</v>
      </c>
      <c r="G2309" t="s">
        <v>1020</v>
      </c>
      <c r="H2309" s="107">
        <v>1</v>
      </c>
      <c r="I2309" s="229">
        <v>45120.521493055552</v>
      </c>
      <c r="J2309" s="107">
        <v>12</v>
      </c>
      <c r="K2309" s="159">
        <v>315000</v>
      </c>
      <c r="L2309" s="107">
        <f>J2309+1</f>
        <v>13</v>
      </c>
      <c r="M2309" s="36">
        <f>K2309*(L2309/100)</f>
        <v>40950</v>
      </c>
    </row>
    <row r="2310" spans="1:13" x14ac:dyDescent="0.35">
      <c r="A2310" s="107">
        <v>1</v>
      </c>
      <c r="B2310" s="243" t="s">
        <v>3782</v>
      </c>
      <c r="C2310" s="244" t="s">
        <v>256</v>
      </c>
      <c r="D2310" s="244" t="s">
        <v>169</v>
      </c>
      <c r="E2310" s="154" t="s">
        <v>1250</v>
      </c>
      <c r="F2310" s="154" t="s">
        <v>1248</v>
      </c>
      <c r="G2310" s="154" t="s">
        <v>3783</v>
      </c>
      <c r="H2310" s="243">
        <v>2</v>
      </c>
      <c r="I2310" s="229">
        <v>45622.751284722224</v>
      </c>
      <c r="J2310" s="107">
        <v>12</v>
      </c>
      <c r="K2310" s="159">
        <v>194250</v>
      </c>
      <c r="L2310" s="107">
        <f>J2310+1</f>
        <v>13</v>
      </c>
      <c r="M2310" s="36">
        <f>K2310*(L2310/100)</f>
        <v>25252.5</v>
      </c>
    </row>
    <row r="2311" spans="1:13" x14ac:dyDescent="0.35">
      <c r="A2311" s="107">
        <v>1</v>
      </c>
      <c r="B2311" s="107">
        <v>890000598</v>
      </c>
      <c r="C2311" s="98" t="s">
        <v>256</v>
      </c>
      <c r="D2311" s="98" t="s">
        <v>188</v>
      </c>
      <c r="E2311" t="s">
        <v>1244</v>
      </c>
      <c r="F2311" t="s">
        <v>1248</v>
      </c>
      <c r="G2311" t="s">
        <v>2106</v>
      </c>
      <c r="H2311" s="107">
        <v>1</v>
      </c>
      <c r="I2311" s="229">
        <v>45385.71702546296</v>
      </c>
      <c r="J2311" s="107">
        <v>12</v>
      </c>
      <c r="K2311" s="159">
        <v>168000</v>
      </c>
      <c r="L2311" s="107">
        <f>J2311+1</f>
        <v>13</v>
      </c>
      <c r="M2311" s="36">
        <f>K2311*(L2311/100)</f>
        <v>21840</v>
      </c>
    </row>
    <row r="2312" spans="1:13" x14ac:dyDescent="0.35">
      <c r="A2312" s="107">
        <v>1</v>
      </c>
      <c r="B2312" s="107" t="s">
        <v>289</v>
      </c>
      <c r="C2312" s="98" t="s">
        <v>256</v>
      </c>
      <c r="D2312" s="98" t="s">
        <v>188</v>
      </c>
      <c r="E2312" t="s">
        <v>16</v>
      </c>
      <c r="G2312" t="s">
        <v>11786</v>
      </c>
      <c r="H2312" s="107">
        <v>1</v>
      </c>
      <c r="I2312" s="229">
        <v>44925.626168981478</v>
      </c>
      <c r="J2312" s="107">
        <v>12</v>
      </c>
      <c r="K2312" s="162">
        <v>315000</v>
      </c>
      <c r="L2312" s="107">
        <f>J2312+1</f>
        <v>13</v>
      </c>
      <c r="M2312" s="36">
        <f>K2312*(L2312/100)</f>
        <v>40950</v>
      </c>
    </row>
    <row r="2313" spans="1:13" x14ac:dyDescent="0.35">
      <c r="A2313" s="107">
        <v>1</v>
      </c>
      <c r="B2313" s="234">
        <v>880000473</v>
      </c>
      <c r="C2313" s="235" t="s">
        <v>256</v>
      </c>
      <c r="D2313" s="235" t="s">
        <v>188</v>
      </c>
      <c r="E2313" s="133" t="s">
        <v>16</v>
      </c>
      <c r="G2313" t="s">
        <v>11786</v>
      </c>
      <c r="H2313" s="234">
        <v>2</v>
      </c>
      <c r="I2313" s="229">
        <v>45154.569826388899</v>
      </c>
      <c r="J2313" s="107">
        <v>12</v>
      </c>
      <c r="K2313" s="236">
        <v>315000</v>
      </c>
      <c r="L2313" s="107">
        <f>J2313+1</f>
        <v>13</v>
      </c>
      <c r="M2313" s="36">
        <f>K2313*(L2313/100)</f>
        <v>40950</v>
      </c>
    </row>
    <row r="2314" spans="1:13" x14ac:dyDescent="0.35">
      <c r="A2314" s="107">
        <v>1</v>
      </c>
      <c r="B2314" s="243" t="s">
        <v>3621</v>
      </c>
      <c r="C2314" s="244" t="s">
        <v>256</v>
      </c>
      <c r="D2314" s="244" t="s">
        <v>15</v>
      </c>
      <c r="E2314" s="154" t="s">
        <v>1244</v>
      </c>
      <c r="F2314" s="154" t="s">
        <v>1245</v>
      </c>
      <c r="G2314" t="s">
        <v>11786</v>
      </c>
      <c r="H2314" s="243">
        <v>4</v>
      </c>
      <c r="I2314" s="229">
        <v>45610.640011574076</v>
      </c>
      <c r="J2314" s="107">
        <v>12</v>
      </c>
      <c r="K2314" s="159">
        <v>315000</v>
      </c>
      <c r="L2314" s="107">
        <f>J2314+1</f>
        <v>13</v>
      </c>
      <c r="M2314" s="36">
        <f>K2314*(L2314/100)</f>
        <v>40950</v>
      </c>
    </row>
    <row r="2315" spans="1:13" x14ac:dyDescent="0.35">
      <c r="A2315" s="107">
        <v>1</v>
      </c>
      <c r="B2315" s="107" t="s">
        <v>5477</v>
      </c>
      <c r="C2315" t="s">
        <v>256</v>
      </c>
      <c r="D2315" t="s">
        <v>188</v>
      </c>
      <c r="E2315" t="s">
        <v>1244</v>
      </c>
      <c r="F2315" t="s">
        <v>1245</v>
      </c>
      <c r="G2315" t="s">
        <v>11786</v>
      </c>
      <c r="H2315" s="107">
        <v>5</v>
      </c>
      <c r="I2315" s="231">
        <v>45836.794976851852</v>
      </c>
      <c r="J2315" s="107">
        <v>12</v>
      </c>
      <c r="K2315" s="120">
        <v>300000</v>
      </c>
      <c r="L2315" s="107">
        <f>J2315+1</f>
        <v>13</v>
      </c>
      <c r="M2315" s="36">
        <f>K2315*(L2315/100)</f>
        <v>39000</v>
      </c>
    </row>
    <row r="2316" spans="1:13" x14ac:dyDescent="0.35">
      <c r="A2316" s="107">
        <v>1</v>
      </c>
      <c r="B2316" s="107" t="s">
        <v>2053</v>
      </c>
      <c r="C2316" s="98" t="s">
        <v>256</v>
      </c>
      <c r="D2316" s="98" t="s">
        <v>15</v>
      </c>
      <c r="E2316" t="s">
        <v>1244</v>
      </c>
      <c r="F2316" t="s">
        <v>1245</v>
      </c>
      <c r="G2316" t="s">
        <v>11786</v>
      </c>
      <c r="H2316" s="107">
        <v>3</v>
      </c>
      <c r="I2316" s="229">
        <v>45377.719606481478</v>
      </c>
      <c r="J2316" s="107">
        <v>12</v>
      </c>
      <c r="K2316" s="159">
        <v>315000</v>
      </c>
      <c r="L2316" s="107">
        <f>J2316+1</f>
        <v>13</v>
      </c>
      <c r="M2316" s="36">
        <f>K2316*(L2316/100)</f>
        <v>40950</v>
      </c>
    </row>
    <row r="2317" spans="1:13" x14ac:dyDescent="0.35">
      <c r="A2317" s="107">
        <v>1</v>
      </c>
      <c r="B2317" s="107" t="s">
        <v>5919</v>
      </c>
      <c r="C2317" t="s">
        <v>256</v>
      </c>
      <c r="D2317" t="s">
        <v>15</v>
      </c>
      <c r="E2317" t="s">
        <v>5832</v>
      </c>
      <c r="F2317" t="s">
        <v>1245</v>
      </c>
      <c r="G2317" t="s">
        <v>5920</v>
      </c>
      <c r="H2317" s="107">
        <v>1</v>
      </c>
      <c r="I2317" s="231">
        <v>45878.657754629632</v>
      </c>
      <c r="J2317" s="107">
        <v>6</v>
      </c>
      <c r="K2317" s="120">
        <v>100000</v>
      </c>
      <c r="L2317" s="107">
        <f>J2317*2+2</f>
        <v>14</v>
      </c>
      <c r="M2317" s="36">
        <f>K2317*(L2317/100)</f>
        <v>14000.000000000002</v>
      </c>
    </row>
    <row r="2318" spans="1:13" x14ac:dyDescent="0.35">
      <c r="A2318" s="107">
        <v>1</v>
      </c>
      <c r="B2318" s="131" t="s">
        <v>6044</v>
      </c>
      <c r="C2318" s="131" t="s">
        <v>256</v>
      </c>
      <c r="D2318" s="131" t="s">
        <v>15</v>
      </c>
      <c r="E2318" s="131" t="s">
        <v>5832</v>
      </c>
      <c r="F2318" s="131" t="s">
        <v>1245</v>
      </c>
      <c r="G2318" t="s">
        <v>2487</v>
      </c>
      <c r="H2318" s="107">
        <v>4</v>
      </c>
      <c r="I2318" s="231">
        <v>45913.558368055557</v>
      </c>
      <c r="J2318" s="107">
        <v>12</v>
      </c>
      <c r="K2318" s="222">
        <v>200000</v>
      </c>
      <c r="L2318" s="107">
        <f>J2318*2+2</f>
        <v>26</v>
      </c>
      <c r="M2318" s="36">
        <f>K2318*(L2318/100)</f>
        <v>52000</v>
      </c>
    </row>
    <row r="2319" spans="1:13" x14ac:dyDescent="0.35">
      <c r="A2319" s="107">
        <v>1</v>
      </c>
      <c r="B2319" s="107" t="s">
        <v>2486</v>
      </c>
      <c r="C2319" s="98" t="s">
        <v>256</v>
      </c>
      <c r="D2319" s="98" t="s">
        <v>106</v>
      </c>
      <c r="E2319" t="s">
        <v>1244</v>
      </c>
      <c r="F2319" t="s">
        <v>1245</v>
      </c>
      <c r="G2319" t="s">
        <v>2487</v>
      </c>
      <c r="H2319" s="107">
        <v>2</v>
      </c>
      <c r="I2319" s="229">
        <v>45464.691446759258</v>
      </c>
      <c r="J2319" s="107">
        <v>9</v>
      </c>
      <c r="K2319" s="159">
        <v>126000</v>
      </c>
      <c r="L2319" s="107">
        <f>J2319+1</f>
        <v>10</v>
      </c>
      <c r="M2319" s="36">
        <f>K2319*(L2319/100)</f>
        <v>12600</v>
      </c>
    </row>
    <row r="2320" spans="1:13" x14ac:dyDescent="0.35">
      <c r="A2320" s="107">
        <v>1</v>
      </c>
      <c r="B2320" s="243" t="s">
        <v>4303</v>
      </c>
      <c r="C2320" s="244" t="s">
        <v>256</v>
      </c>
      <c r="D2320" s="244" t="s">
        <v>15</v>
      </c>
      <c r="E2320" s="154" t="s">
        <v>1244</v>
      </c>
      <c r="F2320" s="154" t="s">
        <v>1245</v>
      </c>
      <c r="G2320" s="154" t="s">
        <v>2487</v>
      </c>
      <c r="H2320" s="243">
        <v>3</v>
      </c>
      <c r="I2320" s="229">
        <v>45706.745613425926</v>
      </c>
      <c r="J2320" s="107">
        <v>12</v>
      </c>
      <c r="K2320" s="159">
        <v>150000</v>
      </c>
      <c r="L2320" s="107">
        <f>J2320+1</f>
        <v>13</v>
      </c>
      <c r="M2320" s="36">
        <f>K2320*(L2320/100)</f>
        <v>19500</v>
      </c>
    </row>
    <row r="2321" spans="1:13" x14ac:dyDescent="0.35">
      <c r="A2321" s="107">
        <v>1</v>
      </c>
      <c r="B2321" s="237" t="s">
        <v>1209</v>
      </c>
      <c r="C2321" s="141" t="s">
        <v>256</v>
      </c>
      <c r="D2321" s="141" t="s">
        <v>188</v>
      </c>
      <c r="E2321" s="139" t="s">
        <v>16</v>
      </c>
      <c r="F2321" s="154" t="s">
        <v>1245</v>
      </c>
      <c r="G2321" s="139" t="s">
        <v>1210</v>
      </c>
      <c r="H2321" s="237">
        <v>1</v>
      </c>
      <c r="I2321" s="229">
        <v>45194</v>
      </c>
      <c r="J2321" s="107">
        <v>12</v>
      </c>
      <c r="K2321" s="238">
        <v>105000</v>
      </c>
      <c r="L2321" s="107">
        <f>J2321+1</f>
        <v>13</v>
      </c>
      <c r="M2321" s="36">
        <f>K2321*(L2321/100)</f>
        <v>13650</v>
      </c>
    </row>
    <row r="2322" spans="1:13" x14ac:dyDescent="0.35">
      <c r="A2322" s="107">
        <v>1</v>
      </c>
      <c r="B2322" s="107">
        <v>890000213</v>
      </c>
      <c r="C2322" s="98" t="s">
        <v>355</v>
      </c>
      <c r="D2322" s="98" t="s">
        <v>15</v>
      </c>
      <c r="E2322" t="s">
        <v>16</v>
      </c>
      <c r="G2322" t="s">
        <v>944</v>
      </c>
      <c r="H2322" s="107">
        <v>1</v>
      </c>
      <c r="I2322" s="229">
        <v>45096.570601851854</v>
      </c>
      <c r="J2322" s="107">
        <v>10</v>
      </c>
      <c r="K2322" s="159">
        <v>105000</v>
      </c>
      <c r="L2322" s="107">
        <f>J2322+1</f>
        <v>11</v>
      </c>
      <c r="M2322" s="36">
        <f>K2322*(L2322/100)</f>
        <v>11550</v>
      </c>
    </row>
    <row r="2323" spans="1:13" x14ac:dyDescent="0.35">
      <c r="A2323" s="107">
        <v>1</v>
      </c>
      <c r="B2323" s="107" t="s">
        <v>4607</v>
      </c>
      <c r="C2323" s="98" t="s">
        <v>355</v>
      </c>
      <c r="D2323" s="98" t="s">
        <v>15</v>
      </c>
      <c r="E2323" t="s">
        <v>1244</v>
      </c>
      <c r="F2323" t="s">
        <v>1245</v>
      </c>
      <c r="G2323" t="s">
        <v>4608</v>
      </c>
      <c r="H2323" s="107">
        <v>7</v>
      </c>
      <c r="I2323" s="229">
        <v>45730.74695601852</v>
      </c>
      <c r="J2323" s="107">
        <v>12</v>
      </c>
      <c r="K2323" s="247">
        <v>130000</v>
      </c>
      <c r="L2323" s="107">
        <f>J2323+1</f>
        <v>13</v>
      </c>
      <c r="M2323" s="36">
        <f>K2323*(L2323/100)</f>
        <v>16900</v>
      </c>
    </row>
    <row r="2324" spans="1:13" x14ac:dyDescent="0.35">
      <c r="A2324" s="107">
        <v>1</v>
      </c>
      <c r="B2324" s="131" t="s">
        <v>6093</v>
      </c>
      <c r="C2324" s="131" t="s">
        <v>355</v>
      </c>
      <c r="D2324" s="131" t="s">
        <v>15</v>
      </c>
      <c r="E2324" s="131" t="s">
        <v>5832</v>
      </c>
      <c r="F2324" s="131" t="s">
        <v>1245</v>
      </c>
      <c r="G2324" s="131" t="s">
        <v>6094</v>
      </c>
      <c r="H2324" s="107">
        <v>8</v>
      </c>
      <c r="I2324" s="231">
        <v>45912.80741898148</v>
      </c>
      <c r="J2324" s="107">
        <v>13</v>
      </c>
      <c r="K2324" s="222">
        <v>130000</v>
      </c>
      <c r="L2324" s="107">
        <f>J2324*2+2</f>
        <v>28</v>
      </c>
      <c r="M2324" s="36">
        <f>K2324*(L2324/100)</f>
        <v>36400</v>
      </c>
    </row>
    <row r="2325" spans="1:13" x14ac:dyDescent="0.35">
      <c r="A2325" s="107">
        <v>1</v>
      </c>
      <c r="B2325" s="243" t="s">
        <v>2906</v>
      </c>
      <c r="C2325" s="244" t="s">
        <v>355</v>
      </c>
      <c r="D2325" s="244" t="s">
        <v>15</v>
      </c>
      <c r="E2325" s="154" t="s">
        <v>1244</v>
      </c>
      <c r="F2325" s="154" t="s">
        <v>1245</v>
      </c>
      <c r="G2325" s="154" t="s">
        <v>2907</v>
      </c>
      <c r="H2325" s="243">
        <v>6</v>
      </c>
      <c r="I2325" s="229">
        <v>45519.509733796294</v>
      </c>
      <c r="J2325" s="107">
        <v>12</v>
      </c>
      <c r="K2325" s="162">
        <v>105000</v>
      </c>
      <c r="L2325" s="107">
        <f>J2325+1</f>
        <v>13</v>
      </c>
      <c r="M2325" s="36">
        <f>K2325*(L2325/100)</f>
        <v>13650</v>
      </c>
    </row>
    <row r="2326" spans="1:13" x14ac:dyDescent="0.35">
      <c r="A2326" s="107">
        <v>1</v>
      </c>
      <c r="B2326" s="107">
        <v>880000217</v>
      </c>
      <c r="C2326" s="98" t="s">
        <v>355</v>
      </c>
      <c r="D2326" s="98" t="s">
        <v>15</v>
      </c>
      <c r="E2326" t="s">
        <v>16</v>
      </c>
      <c r="G2326" t="s">
        <v>770</v>
      </c>
      <c r="H2326" s="107">
        <v>1</v>
      </c>
      <c r="I2326" s="229">
        <v>45027.47315972222</v>
      </c>
      <c r="J2326" s="107">
        <v>6</v>
      </c>
      <c r="K2326" s="159">
        <v>52500</v>
      </c>
      <c r="L2326" s="107">
        <f>J2326+1</f>
        <v>7</v>
      </c>
      <c r="M2326" s="36">
        <f>K2326*(L2326/100)</f>
        <v>3675.0000000000005</v>
      </c>
    </row>
    <row r="2327" spans="1:13" x14ac:dyDescent="0.35">
      <c r="A2327" s="107">
        <v>1</v>
      </c>
      <c r="B2327" s="107">
        <v>880000341</v>
      </c>
      <c r="C2327" s="98" t="s">
        <v>355</v>
      </c>
      <c r="D2327" s="98" t="s">
        <v>15</v>
      </c>
      <c r="E2327" t="s">
        <v>16</v>
      </c>
      <c r="G2327" t="s">
        <v>960</v>
      </c>
      <c r="H2327" s="107">
        <v>2</v>
      </c>
      <c r="I2327" s="229">
        <v>45091.624108796299</v>
      </c>
      <c r="J2327" s="107">
        <v>6</v>
      </c>
      <c r="K2327" s="159">
        <v>52500</v>
      </c>
      <c r="L2327" s="107">
        <f>J2327+1</f>
        <v>7</v>
      </c>
      <c r="M2327" s="36">
        <f>K2327*(L2327/100)</f>
        <v>3675.0000000000005</v>
      </c>
    </row>
    <row r="2328" spans="1:13" x14ac:dyDescent="0.35">
      <c r="A2328" s="107">
        <v>1</v>
      </c>
      <c r="B2328" s="234">
        <v>880000446</v>
      </c>
      <c r="C2328" s="235" t="s">
        <v>355</v>
      </c>
      <c r="D2328" s="235" t="s">
        <v>15</v>
      </c>
      <c r="E2328" s="133" t="s">
        <v>16</v>
      </c>
      <c r="G2328" s="133" t="s">
        <v>1099</v>
      </c>
      <c r="H2328" s="234">
        <v>3</v>
      </c>
      <c r="I2328" s="229">
        <v>45145.512453703697</v>
      </c>
      <c r="J2328" s="107">
        <v>8</v>
      </c>
      <c r="K2328" s="236">
        <v>73500</v>
      </c>
      <c r="L2328" s="107">
        <f>J2328+1</f>
        <v>9</v>
      </c>
      <c r="M2328" s="36">
        <f>K2328*(L2328/100)</f>
        <v>6615</v>
      </c>
    </row>
    <row r="2329" spans="1:13" x14ac:dyDescent="0.35">
      <c r="A2329" s="107">
        <v>1</v>
      </c>
      <c r="B2329" s="107" t="s">
        <v>1828</v>
      </c>
      <c r="C2329" s="98" t="s">
        <v>355</v>
      </c>
      <c r="D2329" s="98" t="s">
        <v>188</v>
      </c>
      <c r="E2329" t="s">
        <v>1244</v>
      </c>
      <c r="F2329" t="s">
        <v>1245</v>
      </c>
      <c r="G2329" t="s">
        <v>1829</v>
      </c>
      <c r="H2329" s="107">
        <v>5</v>
      </c>
      <c r="I2329" s="229">
        <v>45338.470682870371</v>
      </c>
      <c r="J2329" s="107">
        <v>12</v>
      </c>
      <c r="K2329" s="159">
        <v>105000</v>
      </c>
      <c r="L2329" s="107">
        <f>J2329+1</f>
        <v>13</v>
      </c>
      <c r="M2329" s="36">
        <f>K2329*(L2329/100)</f>
        <v>13650</v>
      </c>
    </row>
    <row r="2330" spans="1:13" x14ac:dyDescent="0.35">
      <c r="A2330" s="107">
        <v>1</v>
      </c>
      <c r="B2330" s="237">
        <v>880000539</v>
      </c>
      <c r="C2330" s="141" t="s">
        <v>355</v>
      </c>
      <c r="D2330" s="141" t="s">
        <v>15</v>
      </c>
      <c r="E2330" s="139" t="s">
        <v>1244</v>
      </c>
      <c r="F2330" s="139" t="s">
        <v>1245</v>
      </c>
      <c r="G2330" s="139" t="s">
        <v>1278</v>
      </c>
      <c r="H2330" s="237">
        <v>4</v>
      </c>
      <c r="I2330" s="229">
        <v>45223.466469907398</v>
      </c>
      <c r="J2330" s="107">
        <v>8</v>
      </c>
      <c r="K2330" s="238">
        <v>73500</v>
      </c>
      <c r="L2330" s="107">
        <f>J2330+1</f>
        <v>9</v>
      </c>
      <c r="M2330" s="36">
        <f>K2330*(L2330/100)</f>
        <v>6615</v>
      </c>
    </row>
    <row r="2331" spans="1:13" x14ac:dyDescent="0.35">
      <c r="A2331" s="107">
        <v>1</v>
      </c>
      <c r="B2331" s="237">
        <v>880000523</v>
      </c>
      <c r="C2331" s="141" t="s">
        <v>355</v>
      </c>
      <c r="D2331" s="141" t="s">
        <v>15</v>
      </c>
      <c r="E2331" s="139" t="s">
        <v>1244</v>
      </c>
      <c r="F2331" s="139" t="s">
        <v>1248</v>
      </c>
      <c r="G2331" s="139" t="s">
        <v>1264</v>
      </c>
      <c r="H2331" s="237">
        <v>1</v>
      </c>
      <c r="I2331" s="229">
        <v>45211</v>
      </c>
      <c r="J2331" s="107">
        <v>8</v>
      </c>
      <c r="K2331" s="238">
        <v>84000</v>
      </c>
      <c r="L2331" s="107">
        <f>J2331+1</f>
        <v>9</v>
      </c>
      <c r="M2331" s="36">
        <f>K2331*(L2331/100)</f>
        <v>7560</v>
      </c>
    </row>
    <row r="2332" spans="1:13" x14ac:dyDescent="0.35">
      <c r="A2332" s="107">
        <v>1</v>
      </c>
      <c r="B2332" s="243" t="s">
        <v>3806</v>
      </c>
      <c r="C2332" s="244" t="s">
        <v>355</v>
      </c>
      <c r="D2332" s="244" t="s">
        <v>381</v>
      </c>
      <c r="E2332" s="154" t="s">
        <v>1244</v>
      </c>
      <c r="F2332" s="154" t="s">
        <v>1245</v>
      </c>
      <c r="G2332" s="154" t="s">
        <v>3807</v>
      </c>
      <c r="H2332" s="243">
        <v>1</v>
      </c>
      <c r="I2332" s="229">
        <v>45624.498136574075</v>
      </c>
      <c r="J2332" s="107">
        <v>12</v>
      </c>
      <c r="K2332" s="159">
        <v>105000</v>
      </c>
      <c r="L2332" s="107">
        <f>J2332+1</f>
        <v>13</v>
      </c>
      <c r="M2332" s="36">
        <f>K2332*(L2332/100)</f>
        <v>13650</v>
      </c>
    </row>
    <row r="2333" spans="1:13" x14ac:dyDescent="0.35">
      <c r="A2333" s="107">
        <v>1</v>
      </c>
      <c r="B2333" s="107">
        <v>880001075</v>
      </c>
      <c r="C2333" s="98" t="s">
        <v>355</v>
      </c>
      <c r="D2333" s="98" t="s">
        <v>15</v>
      </c>
      <c r="E2333" t="s">
        <v>1244</v>
      </c>
      <c r="F2333" t="s">
        <v>1248</v>
      </c>
      <c r="G2333" t="s">
        <v>2719</v>
      </c>
      <c r="H2333" s="107">
        <v>1</v>
      </c>
      <c r="I2333" s="229">
        <v>45502.686932870369</v>
      </c>
      <c r="J2333" s="107">
        <v>4</v>
      </c>
      <c r="K2333" s="159">
        <v>63000</v>
      </c>
      <c r="L2333" s="107">
        <f>J2333+1</f>
        <v>5</v>
      </c>
      <c r="M2333" s="36">
        <f>K2333*(L2333/100)</f>
        <v>3150</v>
      </c>
    </row>
    <row r="2334" spans="1:13" x14ac:dyDescent="0.35">
      <c r="A2334" s="107">
        <v>1</v>
      </c>
      <c r="B2334" s="243" t="s">
        <v>2808</v>
      </c>
      <c r="C2334" s="244" t="s">
        <v>355</v>
      </c>
      <c r="D2334" s="244" t="s">
        <v>15</v>
      </c>
      <c r="E2334" s="154" t="s">
        <v>1244</v>
      </c>
      <c r="F2334" s="154" t="s">
        <v>1248</v>
      </c>
      <c r="G2334" s="154" t="s">
        <v>2809</v>
      </c>
      <c r="H2334" s="243">
        <v>1</v>
      </c>
      <c r="I2334" s="229">
        <v>45511.474791666667</v>
      </c>
      <c r="J2334" s="107">
        <v>4</v>
      </c>
      <c r="K2334" s="162">
        <v>52500</v>
      </c>
      <c r="L2334" s="107">
        <f>J2334+1</f>
        <v>5</v>
      </c>
      <c r="M2334" s="36">
        <f>K2334*(L2334/100)</f>
        <v>2625</v>
      </c>
    </row>
    <row r="2335" spans="1:13" x14ac:dyDescent="0.35">
      <c r="A2335" s="107">
        <v>1</v>
      </c>
      <c r="B2335" s="243" t="s">
        <v>3437</v>
      </c>
      <c r="C2335" s="244" t="s">
        <v>355</v>
      </c>
      <c r="D2335" s="244" t="s">
        <v>169</v>
      </c>
      <c r="E2335" s="154" t="s">
        <v>1250</v>
      </c>
      <c r="F2335" s="154" t="s">
        <v>1248</v>
      </c>
      <c r="G2335" s="154" t="s">
        <v>3438</v>
      </c>
      <c r="H2335" s="243">
        <v>2</v>
      </c>
      <c r="I2335" s="229">
        <v>45595.717118055552</v>
      </c>
      <c r="J2335" s="107">
        <v>4</v>
      </c>
      <c r="K2335" s="159">
        <v>52500</v>
      </c>
      <c r="L2335" s="107">
        <f>J2335+1</f>
        <v>5</v>
      </c>
      <c r="M2335" s="36">
        <f>K2335*(L2335/100)</f>
        <v>2625</v>
      </c>
    </row>
    <row r="2336" spans="1:13" x14ac:dyDescent="0.35">
      <c r="A2336" s="107">
        <v>1</v>
      </c>
      <c r="B2336" s="107" t="s">
        <v>4595</v>
      </c>
      <c r="C2336" s="98" t="s">
        <v>355</v>
      </c>
      <c r="D2336" s="98" t="s">
        <v>15</v>
      </c>
      <c r="E2336" t="s">
        <v>1244</v>
      </c>
      <c r="F2336" t="s">
        <v>1248</v>
      </c>
      <c r="G2336" t="s">
        <v>4596</v>
      </c>
      <c r="H2336" s="107">
        <v>4</v>
      </c>
      <c r="I2336" s="229">
        <v>45729</v>
      </c>
      <c r="J2336" s="107">
        <v>6</v>
      </c>
      <c r="K2336" s="247">
        <v>50000</v>
      </c>
      <c r="L2336" s="107">
        <f>J2336+1</f>
        <v>7</v>
      </c>
      <c r="M2336" s="36">
        <f>K2336*(L2336/100)</f>
        <v>3500.0000000000005</v>
      </c>
    </row>
    <row r="2337" spans="1:13" x14ac:dyDescent="0.35">
      <c r="A2337" s="107">
        <v>1</v>
      </c>
      <c r="B2337" s="107" t="s">
        <v>5689</v>
      </c>
      <c r="C2337" t="s">
        <v>355</v>
      </c>
      <c r="D2337" t="s">
        <v>15</v>
      </c>
      <c r="E2337" t="s">
        <v>1244</v>
      </c>
      <c r="F2337" t="s">
        <v>1248</v>
      </c>
      <c r="G2337" t="s">
        <v>4596</v>
      </c>
      <c r="H2337" s="107">
        <v>5</v>
      </c>
      <c r="I2337" s="231">
        <v>45839.653796296298</v>
      </c>
      <c r="J2337" s="107">
        <v>6</v>
      </c>
      <c r="K2337" s="120">
        <v>50000</v>
      </c>
      <c r="L2337" s="107">
        <f>J2337+1</f>
        <v>7</v>
      </c>
      <c r="M2337" s="36">
        <f>K2337*(L2337/100)</f>
        <v>3500.0000000000005</v>
      </c>
    </row>
    <row r="2338" spans="1:13" x14ac:dyDescent="0.35">
      <c r="A2338" s="107">
        <v>1</v>
      </c>
      <c r="B2338" s="243" t="s">
        <v>3702</v>
      </c>
      <c r="C2338" s="244" t="s">
        <v>355</v>
      </c>
      <c r="D2338" s="244" t="s">
        <v>15</v>
      </c>
      <c r="E2338" s="154" t="s">
        <v>1244</v>
      </c>
      <c r="F2338" s="154" t="s">
        <v>1248</v>
      </c>
      <c r="G2338" s="154" t="s">
        <v>3703</v>
      </c>
      <c r="H2338" s="243">
        <v>3</v>
      </c>
      <c r="I2338" s="229">
        <v>45616</v>
      </c>
      <c r="J2338" s="107">
        <v>6</v>
      </c>
      <c r="K2338" s="159">
        <v>52500</v>
      </c>
      <c r="L2338" s="107">
        <f>J2338+1</f>
        <v>7</v>
      </c>
      <c r="M2338" s="36">
        <f>K2338*(L2338/100)</f>
        <v>3675.0000000000005</v>
      </c>
    </row>
    <row r="2339" spans="1:13" x14ac:dyDescent="0.35">
      <c r="A2339" s="107">
        <v>1</v>
      </c>
      <c r="B2339" s="243" t="s">
        <v>2894</v>
      </c>
      <c r="C2339" s="244" t="s">
        <v>355</v>
      </c>
      <c r="D2339" s="244" t="s">
        <v>15</v>
      </c>
      <c r="E2339" s="154" t="s">
        <v>1244</v>
      </c>
      <c r="F2339" s="154" t="s">
        <v>1248</v>
      </c>
      <c r="G2339" s="154" t="s">
        <v>2895</v>
      </c>
      <c r="H2339" s="243">
        <v>2</v>
      </c>
      <c r="I2339" s="229">
        <v>45518.559918981482</v>
      </c>
      <c r="J2339" s="107">
        <v>6</v>
      </c>
      <c r="K2339" s="162">
        <v>52500</v>
      </c>
      <c r="L2339" s="107">
        <f>J2339+1</f>
        <v>7</v>
      </c>
      <c r="M2339" s="36">
        <f>K2339*(L2339/100)</f>
        <v>3675.0000000000005</v>
      </c>
    </row>
    <row r="2340" spans="1:13" x14ac:dyDescent="0.35">
      <c r="A2340" s="107">
        <v>1</v>
      </c>
      <c r="B2340" s="107">
        <v>880000832</v>
      </c>
      <c r="C2340" s="98" t="s">
        <v>355</v>
      </c>
      <c r="D2340" s="98" t="s">
        <v>15</v>
      </c>
      <c r="E2340" t="s">
        <v>1244</v>
      </c>
      <c r="F2340" t="s">
        <v>1248</v>
      </c>
      <c r="G2340" t="s">
        <v>2113</v>
      </c>
      <c r="H2340" s="107">
        <v>1</v>
      </c>
      <c r="I2340" s="229">
        <v>45387.624490740738</v>
      </c>
      <c r="J2340" s="107">
        <v>6</v>
      </c>
      <c r="K2340" s="159">
        <v>52500</v>
      </c>
      <c r="L2340" s="107">
        <f>J2340+1</f>
        <v>7</v>
      </c>
      <c r="M2340" s="36">
        <f>K2340*(L2340/100)</f>
        <v>3675.0000000000005</v>
      </c>
    </row>
    <row r="2341" spans="1:13" x14ac:dyDescent="0.35">
      <c r="A2341" s="107">
        <v>1</v>
      </c>
      <c r="B2341" s="234">
        <v>880000465</v>
      </c>
      <c r="C2341" s="235" t="s">
        <v>355</v>
      </c>
      <c r="D2341" s="235" t="s">
        <v>52</v>
      </c>
      <c r="E2341" s="133" t="s">
        <v>53</v>
      </c>
      <c r="G2341" s="133" t="s">
        <v>151</v>
      </c>
      <c r="H2341" s="234">
        <v>3</v>
      </c>
      <c r="I2341" s="229">
        <v>45149.4781828704</v>
      </c>
      <c r="J2341" s="107">
        <v>8</v>
      </c>
      <c r="K2341" s="236">
        <v>105000</v>
      </c>
      <c r="L2341" s="107">
        <f>J2341+1</f>
        <v>9</v>
      </c>
      <c r="M2341" s="36">
        <f>K2341*(L2341/100)</f>
        <v>9450</v>
      </c>
    </row>
    <row r="2342" spans="1:13" x14ac:dyDescent="0.35">
      <c r="A2342" s="107">
        <v>1</v>
      </c>
      <c r="B2342" s="107" t="s">
        <v>5415</v>
      </c>
      <c r="C2342" t="s">
        <v>355</v>
      </c>
      <c r="D2342" t="s">
        <v>15</v>
      </c>
      <c r="E2342" t="s">
        <v>1244</v>
      </c>
      <c r="F2342" t="s">
        <v>1248</v>
      </c>
      <c r="G2342" t="s">
        <v>6156</v>
      </c>
      <c r="H2342" s="107">
        <v>3</v>
      </c>
      <c r="I2342" s="231">
        <v>45825</v>
      </c>
      <c r="J2342" s="107">
        <v>12</v>
      </c>
      <c r="K2342" s="120">
        <v>150000</v>
      </c>
      <c r="L2342" s="107">
        <f>J2342+1</f>
        <v>13</v>
      </c>
      <c r="M2342" s="36">
        <f>K2342*(L2342/100)</f>
        <v>19500</v>
      </c>
    </row>
    <row r="2343" spans="1:13" x14ac:dyDescent="0.35">
      <c r="A2343" s="107">
        <v>1</v>
      </c>
      <c r="B2343" s="237" t="s">
        <v>1697</v>
      </c>
      <c r="C2343" s="141" t="s">
        <v>355</v>
      </c>
      <c r="D2343" s="141" t="s">
        <v>15</v>
      </c>
      <c r="E2343" s="139" t="s">
        <v>1244</v>
      </c>
      <c r="F2343" s="139" t="s">
        <v>1248</v>
      </c>
      <c r="G2343" s="139" t="s">
        <v>1698</v>
      </c>
      <c r="H2343" s="237">
        <v>1</v>
      </c>
      <c r="I2343" s="229">
        <v>45321</v>
      </c>
      <c r="J2343" s="107">
        <v>12</v>
      </c>
      <c r="K2343" s="238">
        <v>157500</v>
      </c>
      <c r="L2343" s="107">
        <f>J2343+1</f>
        <v>13</v>
      </c>
      <c r="M2343" s="36">
        <f>K2343*(L2343/100)</f>
        <v>20475</v>
      </c>
    </row>
    <row r="2344" spans="1:13" x14ac:dyDescent="0.35">
      <c r="A2344" s="107">
        <v>1</v>
      </c>
      <c r="B2344" s="243" t="s">
        <v>3133</v>
      </c>
      <c r="C2344" s="244" t="s">
        <v>355</v>
      </c>
      <c r="D2344" s="244" t="s">
        <v>15</v>
      </c>
      <c r="E2344" s="154" t="s">
        <v>1244</v>
      </c>
      <c r="F2344" s="154" t="s">
        <v>1248</v>
      </c>
      <c r="G2344" s="163" t="s">
        <v>1698</v>
      </c>
      <c r="H2344" s="243">
        <v>2</v>
      </c>
      <c r="I2344" s="229">
        <v>45561</v>
      </c>
      <c r="J2344" s="107">
        <v>12</v>
      </c>
      <c r="K2344" s="159">
        <v>157500</v>
      </c>
      <c r="L2344" s="107">
        <f>J2344+1</f>
        <v>13</v>
      </c>
      <c r="M2344" s="36">
        <f>K2344*(L2344/100)</f>
        <v>20475</v>
      </c>
    </row>
    <row r="2345" spans="1:13" x14ac:dyDescent="0.35">
      <c r="A2345" s="107">
        <v>1</v>
      </c>
      <c r="B2345" s="107" t="s">
        <v>5930</v>
      </c>
      <c r="C2345" t="s">
        <v>355</v>
      </c>
      <c r="D2345" t="s">
        <v>169</v>
      </c>
      <c r="E2345" t="s">
        <v>5832</v>
      </c>
      <c r="F2345" t="s">
        <v>1245</v>
      </c>
      <c r="G2345" t="s">
        <v>5931</v>
      </c>
      <c r="H2345" s="107">
        <v>1</v>
      </c>
      <c r="I2345" s="231">
        <v>45880</v>
      </c>
      <c r="J2345" s="107">
        <v>6</v>
      </c>
      <c r="K2345" s="120">
        <v>120000</v>
      </c>
      <c r="L2345" s="107">
        <f>J2345*2+2</f>
        <v>14</v>
      </c>
      <c r="M2345" s="36">
        <f>K2345*(L2345/100)</f>
        <v>16800</v>
      </c>
    </row>
    <row r="2346" spans="1:13" x14ac:dyDescent="0.35">
      <c r="A2346" s="107">
        <v>1</v>
      </c>
      <c r="B2346" s="107">
        <v>890000153</v>
      </c>
      <c r="C2346" s="98" t="s">
        <v>355</v>
      </c>
      <c r="D2346" s="98" t="s">
        <v>15</v>
      </c>
      <c r="E2346" t="s">
        <v>16</v>
      </c>
      <c r="G2346" t="s">
        <v>757</v>
      </c>
      <c r="H2346" s="107">
        <v>1</v>
      </c>
      <c r="I2346" s="229">
        <v>45042.453287037039</v>
      </c>
      <c r="J2346" s="107">
        <v>6</v>
      </c>
      <c r="K2346" s="159">
        <v>52500</v>
      </c>
      <c r="L2346" s="107">
        <f>J2346+1</f>
        <v>7</v>
      </c>
      <c r="M2346" s="36">
        <f>K2346*(L2346/100)</f>
        <v>3675.0000000000005</v>
      </c>
    </row>
    <row r="2347" spans="1:13" x14ac:dyDescent="0.35">
      <c r="A2347" s="107">
        <v>1</v>
      </c>
      <c r="B2347" s="237" t="s">
        <v>1155</v>
      </c>
      <c r="C2347" s="141" t="s">
        <v>355</v>
      </c>
      <c r="D2347" s="141" t="s">
        <v>15</v>
      </c>
      <c r="E2347" s="139" t="s">
        <v>16</v>
      </c>
      <c r="G2347" s="139" t="s">
        <v>1156</v>
      </c>
      <c r="H2347" s="237">
        <v>1</v>
      </c>
      <c r="I2347" s="229">
        <v>45198.534872685203</v>
      </c>
      <c r="J2347" s="107">
        <v>12</v>
      </c>
      <c r="K2347" s="238">
        <v>157500</v>
      </c>
      <c r="L2347" s="107">
        <f>J2347+1</f>
        <v>13</v>
      </c>
      <c r="M2347" s="36">
        <f>K2347*(L2347/100)</f>
        <v>20475</v>
      </c>
    </row>
    <row r="2348" spans="1:13" x14ac:dyDescent="0.35">
      <c r="A2348" s="107">
        <v>1</v>
      </c>
      <c r="B2348" s="243" t="s">
        <v>3372</v>
      </c>
      <c r="C2348" s="244" t="s">
        <v>355</v>
      </c>
      <c r="D2348" s="244" t="s">
        <v>381</v>
      </c>
      <c r="E2348" s="154" t="s">
        <v>1244</v>
      </c>
      <c r="F2348" s="154" t="s">
        <v>1248</v>
      </c>
      <c r="G2348" s="154" t="s">
        <v>3373</v>
      </c>
      <c r="H2348" s="243">
        <v>3</v>
      </c>
      <c r="I2348" s="229">
        <v>45593</v>
      </c>
      <c r="J2348" s="107">
        <v>12</v>
      </c>
      <c r="K2348" s="159">
        <v>157500</v>
      </c>
      <c r="L2348" s="107">
        <f>J2348+1</f>
        <v>13</v>
      </c>
      <c r="M2348" s="36">
        <f>K2348*(L2348/100)</f>
        <v>20475</v>
      </c>
    </row>
    <row r="2349" spans="1:13" x14ac:dyDescent="0.35">
      <c r="A2349" s="107">
        <v>1</v>
      </c>
      <c r="B2349" s="107" t="s">
        <v>2077</v>
      </c>
      <c r="C2349" s="98" t="s">
        <v>355</v>
      </c>
      <c r="D2349" s="98" t="s">
        <v>15</v>
      </c>
      <c r="E2349" t="s">
        <v>1244</v>
      </c>
      <c r="F2349" t="s">
        <v>1248</v>
      </c>
      <c r="G2349" t="s">
        <v>2078</v>
      </c>
      <c r="H2349" s="107">
        <v>2</v>
      </c>
      <c r="I2349" s="229">
        <v>45379</v>
      </c>
      <c r="J2349" s="107">
        <v>12</v>
      </c>
      <c r="K2349" s="159">
        <v>157500</v>
      </c>
      <c r="L2349" s="107">
        <f>J2349+1</f>
        <v>13</v>
      </c>
      <c r="M2349" s="36">
        <f>K2349*(L2349/100)</f>
        <v>20475</v>
      </c>
    </row>
    <row r="2350" spans="1:13" x14ac:dyDescent="0.35">
      <c r="A2350" s="107">
        <v>1</v>
      </c>
      <c r="B2350" s="107" t="s">
        <v>2474</v>
      </c>
      <c r="C2350" s="98" t="s">
        <v>355</v>
      </c>
      <c r="D2350" s="98" t="s">
        <v>15</v>
      </c>
      <c r="E2350" t="s">
        <v>1244</v>
      </c>
      <c r="F2350" t="s">
        <v>1248</v>
      </c>
      <c r="G2350" t="s">
        <v>2475</v>
      </c>
      <c r="H2350" s="107">
        <v>1</v>
      </c>
      <c r="I2350" s="229">
        <v>45463.684479166666</v>
      </c>
      <c r="J2350" s="107">
        <v>6</v>
      </c>
      <c r="K2350" s="159">
        <v>105000</v>
      </c>
      <c r="L2350" s="107">
        <f>J2350+1</f>
        <v>7</v>
      </c>
      <c r="M2350" s="36">
        <f>K2350*(L2350/100)</f>
        <v>7350.0000000000009</v>
      </c>
    </row>
    <row r="2351" spans="1:13" x14ac:dyDescent="0.35">
      <c r="A2351" s="107">
        <v>1</v>
      </c>
      <c r="B2351" s="243" t="s">
        <v>3347</v>
      </c>
      <c r="C2351" s="244" t="s">
        <v>355</v>
      </c>
      <c r="D2351" s="244" t="s">
        <v>381</v>
      </c>
      <c r="E2351" s="154" t="s">
        <v>1244</v>
      </c>
      <c r="F2351" s="154" t="s">
        <v>1248</v>
      </c>
      <c r="G2351" s="154" t="s">
        <v>2475</v>
      </c>
      <c r="H2351" s="243">
        <v>2</v>
      </c>
      <c r="I2351" s="229">
        <v>45591</v>
      </c>
      <c r="J2351" s="107">
        <v>6</v>
      </c>
      <c r="K2351" s="159">
        <v>105000</v>
      </c>
      <c r="L2351" s="107">
        <f>J2351+1</f>
        <v>7</v>
      </c>
      <c r="M2351" s="36">
        <f>K2351*(L2351/100)</f>
        <v>7350.0000000000009</v>
      </c>
    </row>
    <row r="2352" spans="1:13" x14ac:dyDescent="0.35">
      <c r="A2352" s="107">
        <v>1</v>
      </c>
      <c r="B2352" s="243" t="s">
        <v>4838</v>
      </c>
      <c r="C2352" s="244" t="s">
        <v>355</v>
      </c>
      <c r="D2352" s="244" t="s">
        <v>15</v>
      </c>
      <c r="E2352" s="154" t="s">
        <v>1244</v>
      </c>
      <c r="F2352" s="154" t="s">
        <v>1248</v>
      </c>
      <c r="G2352" s="154" t="s">
        <v>4839</v>
      </c>
      <c r="H2352" s="243">
        <v>3</v>
      </c>
      <c r="I2352" s="229">
        <v>45757</v>
      </c>
      <c r="J2352" s="107">
        <v>6</v>
      </c>
      <c r="K2352" s="159">
        <v>100000</v>
      </c>
      <c r="L2352" s="107">
        <f>J2352+1</f>
        <v>7</v>
      </c>
      <c r="M2352" s="36">
        <f>K2352*(L2352/100)</f>
        <v>7000.0000000000009</v>
      </c>
    </row>
    <row r="2353" spans="1:13" x14ac:dyDescent="0.35">
      <c r="A2353" s="107">
        <v>1</v>
      </c>
      <c r="B2353" s="234">
        <v>880000458</v>
      </c>
      <c r="C2353" s="235" t="s">
        <v>355</v>
      </c>
      <c r="D2353" s="235" t="s">
        <v>15</v>
      </c>
      <c r="E2353" s="133" t="s">
        <v>16</v>
      </c>
      <c r="G2353" s="133" t="s">
        <v>1129</v>
      </c>
      <c r="H2353" s="234">
        <v>1</v>
      </c>
      <c r="I2353" s="229">
        <v>45148</v>
      </c>
      <c r="J2353" s="107">
        <v>10</v>
      </c>
      <c r="K2353" s="236">
        <v>105000</v>
      </c>
      <c r="L2353" s="107">
        <f>J2353+1</f>
        <v>11</v>
      </c>
      <c r="M2353" s="36">
        <f>K2353*(L2353/100)</f>
        <v>11550</v>
      </c>
    </row>
    <row r="2354" spans="1:13" x14ac:dyDescent="0.35">
      <c r="A2354" s="107">
        <v>1</v>
      </c>
      <c r="B2354" s="107" t="s">
        <v>1769</v>
      </c>
      <c r="C2354" s="98" t="s">
        <v>355</v>
      </c>
      <c r="D2354" s="98" t="s">
        <v>381</v>
      </c>
      <c r="E2354" t="s">
        <v>1244</v>
      </c>
      <c r="F2354" t="s">
        <v>1248</v>
      </c>
      <c r="G2354" t="s">
        <v>1770</v>
      </c>
      <c r="H2354" s="107">
        <v>2</v>
      </c>
      <c r="I2354" s="229">
        <v>45327</v>
      </c>
      <c r="J2354" s="107">
        <v>10</v>
      </c>
      <c r="K2354" s="159">
        <v>105000</v>
      </c>
      <c r="L2354" s="107">
        <f>J2354+1</f>
        <v>11</v>
      </c>
      <c r="M2354" s="36">
        <f>K2354*(L2354/100)</f>
        <v>11550</v>
      </c>
    </row>
    <row r="2355" spans="1:13" x14ac:dyDescent="0.35">
      <c r="A2355" s="107">
        <v>1</v>
      </c>
      <c r="B2355" s="237" t="s">
        <v>1505</v>
      </c>
      <c r="C2355" s="141" t="s">
        <v>355</v>
      </c>
      <c r="D2355" s="141" t="s">
        <v>15</v>
      </c>
      <c r="E2355" s="139" t="s">
        <v>1244</v>
      </c>
      <c r="F2355" s="144" t="s">
        <v>1245</v>
      </c>
      <c r="G2355" s="139" t="s">
        <v>1506</v>
      </c>
      <c r="H2355" s="237">
        <v>3</v>
      </c>
      <c r="I2355" s="229">
        <v>45258.564270833303</v>
      </c>
      <c r="J2355" s="107">
        <v>10</v>
      </c>
      <c r="K2355" s="238">
        <v>84000</v>
      </c>
      <c r="L2355" s="107">
        <f>J2355+1</f>
        <v>11</v>
      </c>
      <c r="M2355" s="36">
        <f>K2355*(L2355/100)</f>
        <v>9240</v>
      </c>
    </row>
    <row r="2356" spans="1:13" x14ac:dyDescent="0.35">
      <c r="A2356" s="107">
        <v>1</v>
      </c>
      <c r="B2356" s="107">
        <v>890000137</v>
      </c>
      <c r="C2356" s="98" t="s">
        <v>355</v>
      </c>
      <c r="D2356" s="98" t="s">
        <v>15</v>
      </c>
      <c r="E2356" t="s">
        <v>16</v>
      </c>
      <c r="G2356" t="s">
        <v>837</v>
      </c>
      <c r="H2356" s="107">
        <v>1</v>
      </c>
      <c r="I2356" s="229">
        <v>45028.686319444445</v>
      </c>
      <c r="J2356" s="107">
        <v>7</v>
      </c>
      <c r="K2356" s="159">
        <v>63000</v>
      </c>
      <c r="L2356" s="107">
        <f>J2356+1</f>
        <v>8</v>
      </c>
      <c r="M2356" s="36">
        <f>K2356*(L2356/100)</f>
        <v>5040</v>
      </c>
    </row>
    <row r="2357" spans="1:13" x14ac:dyDescent="0.35">
      <c r="A2357" s="107">
        <v>1</v>
      </c>
      <c r="B2357" s="107">
        <v>890000252</v>
      </c>
      <c r="C2357" s="98" t="s">
        <v>355</v>
      </c>
      <c r="D2357" s="98" t="s">
        <v>15</v>
      </c>
      <c r="E2357" t="s">
        <v>16</v>
      </c>
      <c r="G2357" t="s">
        <v>1046</v>
      </c>
      <c r="H2357" s="107">
        <v>2</v>
      </c>
      <c r="I2357" s="229">
        <v>45128.434837962966</v>
      </c>
      <c r="J2357" s="107">
        <v>7</v>
      </c>
      <c r="K2357" s="159">
        <v>63000</v>
      </c>
      <c r="L2357" s="107">
        <f>J2357+1</f>
        <v>8</v>
      </c>
      <c r="M2357" s="36">
        <f>K2357*(L2357/100)</f>
        <v>5040</v>
      </c>
    </row>
    <row r="2358" spans="1:13" x14ac:dyDescent="0.35">
      <c r="A2358" s="107">
        <v>1</v>
      </c>
      <c r="B2358" s="243" t="s">
        <v>4248</v>
      </c>
      <c r="C2358" s="244" t="s">
        <v>355</v>
      </c>
      <c r="D2358" s="244" t="s">
        <v>169</v>
      </c>
      <c r="E2358" s="154" t="s">
        <v>1250</v>
      </c>
      <c r="F2358" s="154" t="s">
        <v>1245</v>
      </c>
      <c r="G2358" s="154" t="s">
        <v>4249</v>
      </c>
      <c r="H2358" s="243">
        <v>1</v>
      </c>
      <c r="I2358" s="229">
        <v>45713.720150462963</v>
      </c>
      <c r="J2358" s="107">
        <v>6</v>
      </c>
      <c r="K2358" s="159">
        <v>150000</v>
      </c>
      <c r="L2358" s="107">
        <f>J2358+1</f>
        <v>7</v>
      </c>
      <c r="M2358" s="36">
        <f>K2358*(L2358/100)</f>
        <v>10500.000000000002</v>
      </c>
    </row>
    <row r="2359" spans="1:13" x14ac:dyDescent="0.35">
      <c r="A2359" s="107">
        <v>1</v>
      </c>
      <c r="B2359" s="107" t="s">
        <v>2478</v>
      </c>
      <c r="C2359" s="98" t="s">
        <v>355</v>
      </c>
      <c r="D2359" s="98" t="s">
        <v>15</v>
      </c>
      <c r="E2359" t="s">
        <v>1244</v>
      </c>
      <c r="F2359" t="s">
        <v>1248</v>
      </c>
      <c r="G2359" t="s">
        <v>2479</v>
      </c>
      <c r="H2359" s="107">
        <v>2</v>
      </c>
      <c r="I2359" s="229">
        <v>45464</v>
      </c>
      <c r="J2359" s="107">
        <v>12</v>
      </c>
      <c r="K2359" s="159">
        <v>157500</v>
      </c>
      <c r="L2359" s="107">
        <f>J2359+1</f>
        <v>13</v>
      </c>
      <c r="M2359" s="36">
        <f>K2359*(L2359/100)</f>
        <v>20475</v>
      </c>
    </row>
    <row r="2360" spans="1:13" x14ac:dyDescent="0.35">
      <c r="A2360" s="107">
        <v>1</v>
      </c>
      <c r="B2360" s="237" t="s">
        <v>1510</v>
      </c>
      <c r="C2360" s="141" t="s">
        <v>355</v>
      </c>
      <c r="D2360" s="141" t="s">
        <v>15</v>
      </c>
      <c r="E2360" s="139" t="s">
        <v>1244</v>
      </c>
      <c r="F2360" s="144" t="s">
        <v>1248</v>
      </c>
      <c r="G2360" s="153" t="s">
        <v>1511</v>
      </c>
      <c r="H2360" s="237">
        <v>1</v>
      </c>
      <c r="I2360" s="229">
        <v>45258.570243055598</v>
      </c>
      <c r="J2360" s="107">
        <v>12</v>
      </c>
      <c r="K2360" s="238">
        <v>157500</v>
      </c>
      <c r="L2360" s="107">
        <f>J2360+1</f>
        <v>13</v>
      </c>
      <c r="M2360" s="36">
        <f>K2360*(L2360/100)</f>
        <v>20475</v>
      </c>
    </row>
    <row r="2361" spans="1:13" x14ac:dyDescent="0.35">
      <c r="A2361" s="107">
        <v>1</v>
      </c>
      <c r="B2361" s="107" t="s">
        <v>5441</v>
      </c>
      <c r="C2361" t="s">
        <v>355</v>
      </c>
      <c r="D2361" t="s">
        <v>15</v>
      </c>
      <c r="E2361" t="s">
        <v>1244</v>
      </c>
      <c r="F2361" t="s">
        <v>1248</v>
      </c>
      <c r="G2361" t="s">
        <v>5442</v>
      </c>
      <c r="H2361" s="107">
        <v>4</v>
      </c>
      <c r="I2361" s="231">
        <v>45817</v>
      </c>
      <c r="J2361" s="107">
        <v>12</v>
      </c>
      <c r="K2361" s="120">
        <v>150000</v>
      </c>
      <c r="L2361" s="107">
        <f>J2361+1</f>
        <v>13</v>
      </c>
      <c r="M2361" s="36">
        <f>K2361*(L2361/100)</f>
        <v>19500</v>
      </c>
    </row>
    <row r="2362" spans="1:13" x14ac:dyDescent="0.35">
      <c r="A2362" s="107">
        <v>1</v>
      </c>
      <c r="B2362" s="107">
        <v>880001046</v>
      </c>
      <c r="C2362" s="98" t="s">
        <v>355</v>
      </c>
      <c r="D2362" s="98" t="s">
        <v>106</v>
      </c>
      <c r="E2362" t="s">
        <v>1244</v>
      </c>
      <c r="F2362" t="s">
        <v>1248</v>
      </c>
      <c r="G2362" t="s">
        <v>2683</v>
      </c>
      <c r="H2362" s="107">
        <v>2</v>
      </c>
      <c r="I2362" s="229">
        <v>45496.72420138889</v>
      </c>
      <c r="J2362" s="107">
        <v>12</v>
      </c>
      <c r="K2362" s="159">
        <v>157500</v>
      </c>
      <c r="L2362" s="107">
        <f>J2362+1</f>
        <v>13</v>
      </c>
      <c r="M2362" s="36">
        <f>K2362*(L2362/100)</f>
        <v>20475</v>
      </c>
    </row>
    <row r="2363" spans="1:13" x14ac:dyDescent="0.35">
      <c r="A2363" s="107">
        <v>1</v>
      </c>
      <c r="B2363" s="237" t="s">
        <v>1353</v>
      </c>
      <c r="C2363" s="141" t="s">
        <v>355</v>
      </c>
      <c r="D2363" s="141" t="s">
        <v>1095</v>
      </c>
      <c r="E2363" s="139" t="s">
        <v>1244</v>
      </c>
      <c r="F2363" s="144" t="s">
        <v>1248</v>
      </c>
      <c r="G2363" s="139" t="s">
        <v>1354</v>
      </c>
      <c r="H2363" s="237">
        <v>1</v>
      </c>
      <c r="I2363" s="229">
        <v>45237.568101851903</v>
      </c>
      <c r="J2363" s="107">
        <v>12</v>
      </c>
      <c r="K2363" s="238">
        <v>157500</v>
      </c>
      <c r="L2363" s="107">
        <f>J2363+1</f>
        <v>13</v>
      </c>
      <c r="M2363" s="36">
        <f>K2363*(L2363/100)</f>
        <v>20475</v>
      </c>
    </row>
    <row r="2364" spans="1:13" x14ac:dyDescent="0.35">
      <c r="A2364" s="107">
        <v>1</v>
      </c>
      <c r="B2364" s="243" t="s">
        <v>3568</v>
      </c>
      <c r="C2364" s="244" t="s">
        <v>355</v>
      </c>
      <c r="D2364" s="244" t="s">
        <v>15</v>
      </c>
      <c r="E2364" s="154" t="s">
        <v>1244</v>
      </c>
      <c r="F2364" s="154" t="s">
        <v>1248</v>
      </c>
      <c r="G2364" s="154" t="s">
        <v>3569</v>
      </c>
      <c r="H2364" s="243">
        <v>3</v>
      </c>
      <c r="I2364" s="229">
        <v>45607</v>
      </c>
      <c r="J2364" s="107">
        <v>12</v>
      </c>
      <c r="K2364" s="159">
        <v>157500</v>
      </c>
      <c r="L2364" s="107">
        <f>J2364+1</f>
        <v>13</v>
      </c>
      <c r="M2364" s="36">
        <f>K2364*(L2364/100)</f>
        <v>20475</v>
      </c>
    </row>
    <row r="2365" spans="1:13" x14ac:dyDescent="0.35">
      <c r="A2365" s="107">
        <v>1</v>
      </c>
      <c r="B2365" s="237" t="s">
        <v>1469</v>
      </c>
      <c r="C2365" s="141" t="s">
        <v>355</v>
      </c>
      <c r="D2365" s="141" t="s">
        <v>15</v>
      </c>
      <c r="E2365" s="139" t="s">
        <v>1244</v>
      </c>
      <c r="F2365" s="144" t="s">
        <v>1245</v>
      </c>
      <c r="G2365" s="144" t="s">
        <v>1470</v>
      </c>
      <c r="H2365" s="237">
        <v>1</v>
      </c>
      <c r="I2365" s="229">
        <v>45252</v>
      </c>
      <c r="J2365" s="107">
        <v>9</v>
      </c>
      <c r="K2365" s="238">
        <v>157500</v>
      </c>
      <c r="L2365" s="107">
        <f>J2365+1</f>
        <v>10</v>
      </c>
      <c r="M2365" s="36">
        <f>K2365*(L2365/100)</f>
        <v>15750</v>
      </c>
    </row>
    <row r="2366" spans="1:13" x14ac:dyDescent="0.35">
      <c r="A2366" s="107">
        <v>1</v>
      </c>
      <c r="B2366" s="243" t="s">
        <v>2871</v>
      </c>
      <c r="C2366" s="244" t="s">
        <v>355</v>
      </c>
      <c r="D2366" s="244" t="s">
        <v>15</v>
      </c>
      <c r="E2366" s="154" t="s">
        <v>1244</v>
      </c>
      <c r="F2366" s="154" t="s">
        <v>1245</v>
      </c>
      <c r="G2366" s="154" t="s">
        <v>2872</v>
      </c>
      <c r="H2366" s="243">
        <v>1</v>
      </c>
      <c r="I2366" s="229">
        <v>45514.568495370368</v>
      </c>
      <c r="J2366" s="107">
        <v>9</v>
      </c>
      <c r="K2366" s="162">
        <v>157500</v>
      </c>
      <c r="L2366" s="107">
        <f>J2366+1</f>
        <v>10</v>
      </c>
      <c r="M2366" s="36">
        <f>K2366*(L2366/100)</f>
        <v>15750</v>
      </c>
    </row>
    <row r="2367" spans="1:13" x14ac:dyDescent="0.35">
      <c r="A2367" s="107">
        <v>1</v>
      </c>
      <c r="B2367" s="107">
        <v>880000423</v>
      </c>
      <c r="C2367" s="98" t="s">
        <v>355</v>
      </c>
      <c r="D2367" s="98" t="s">
        <v>15</v>
      </c>
      <c r="E2367" t="s">
        <v>16</v>
      </c>
      <c r="G2367" s="152" t="s">
        <v>1068</v>
      </c>
      <c r="H2367" s="107">
        <v>1</v>
      </c>
      <c r="I2367" s="229">
        <v>45134.723807870374</v>
      </c>
      <c r="J2367" s="107">
        <v>6</v>
      </c>
      <c r="K2367" s="159">
        <v>105000</v>
      </c>
      <c r="L2367" s="107">
        <f>J2367+1</f>
        <v>7</v>
      </c>
      <c r="M2367" s="36">
        <f>K2367*(L2367/100)</f>
        <v>7350.0000000000009</v>
      </c>
    </row>
    <row r="2368" spans="1:13" x14ac:dyDescent="0.35">
      <c r="A2368" s="107">
        <v>1</v>
      </c>
      <c r="B2368" s="237">
        <v>880000553</v>
      </c>
      <c r="C2368" s="141" t="s">
        <v>355</v>
      </c>
      <c r="D2368" s="141" t="s">
        <v>15</v>
      </c>
      <c r="E2368" s="139" t="s">
        <v>1244</v>
      </c>
      <c r="F2368" s="139" t="s">
        <v>1245</v>
      </c>
      <c r="G2368" s="139" t="s">
        <v>1265</v>
      </c>
      <c r="H2368" s="237">
        <v>2</v>
      </c>
      <c r="I2368" s="229">
        <v>45227.462662037004</v>
      </c>
      <c r="J2368" s="107">
        <v>6</v>
      </c>
      <c r="K2368" s="238">
        <v>105000</v>
      </c>
      <c r="L2368" s="107">
        <f>J2368+1</f>
        <v>7</v>
      </c>
      <c r="M2368" s="36">
        <f>K2368*(L2368/100)</f>
        <v>7350.0000000000009</v>
      </c>
    </row>
    <row r="2369" spans="1:13" x14ac:dyDescent="0.35">
      <c r="A2369" s="107">
        <v>1</v>
      </c>
      <c r="B2369" s="107">
        <v>880000149</v>
      </c>
      <c r="C2369" s="98" t="s">
        <v>355</v>
      </c>
      <c r="D2369" s="98" t="s">
        <v>52</v>
      </c>
      <c r="E2369" t="s">
        <v>53</v>
      </c>
      <c r="G2369" t="s">
        <v>357</v>
      </c>
      <c r="H2369" s="129">
        <v>2</v>
      </c>
      <c r="I2369" s="229">
        <v>44980.547986111109</v>
      </c>
      <c r="J2369" s="107">
        <v>3</v>
      </c>
      <c r="K2369" s="159">
        <v>52500</v>
      </c>
      <c r="L2369" s="107">
        <f>J2369+1</f>
        <v>4</v>
      </c>
      <c r="M2369" s="36">
        <f>K2369*(L2369/100)</f>
        <v>2100</v>
      </c>
    </row>
    <row r="2370" spans="1:13" x14ac:dyDescent="0.35">
      <c r="A2370" s="107">
        <v>1</v>
      </c>
      <c r="B2370" s="107">
        <v>880000234</v>
      </c>
      <c r="C2370" s="98" t="s">
        <v>355</v>
      </c>
      <c r="D2370" s="98" t="s">
        <v>169</v>
      </c>
      <c r="E2370" t="s">
        <v>53</v>
      </c>
      <c r="G2370" t="s">
        <v>357</v>
      </c>
      <c r="H2370" s="107">
        <v>3</v>
      </c>
      <c r="I2370" s="229">
        <v>45030.594594907408</v>
      </c>
      <c r="J2370" s="107">
        <v>4</v>
      </c>
      <c r="K2370" s="159">
        <v>73500</v>
      </c>
      <c r="L2370" s="107">
        <f>J2370+1</f>
        <v>5</v>
      </c>
      <c r="M2370" s="36">
        <f>K2370*(L2370/100)</f>
        <v>3675</v>
      </c>
    </row>
    <row r="2371" spans="1:13" x14ac:dyDescent="0.35">
      <c r="A2371" s="107">
        <v>1</v>
      </c>
      <c r="B2371" s="107" t="s">
        <v>354</v>
      </c>
      <c r="C2371" s="98" t="s">
        <v>355</v>
      </c>
      <c r="D2371" s="98" t="s">
        <v>15</v>
      </c>
      <c r="E2371" t="s">
        <v>16</v>
      </c>
      <c r="G2371" t="s">
        <v>357</v>
      </c>
      <c r="H2371" s="107">
        <v>1</v>
      </c>
      <c r="I2371" s="229">
        <v>44905.33425925926</v>
      </c>
      <c r="J2371" s="107">
        <v>3</v>
      </c>
      <c r="K2371" s="159">
        <v>52500</v>
      </c>
      <c r="L2371" s="107">
        <f>J2371+1</f>
        <v>4</v>
      </c>
      <c r="M2371" s="36">
        <f>K2371*(L2371/100)</f>
        <v>2100</v>
      </c>
    </row>
    <row r="2372" spans="1:13" x14ac:dyDescent="0.35">
      <c r="A2372" s="107">
        <v>1</v>
      </c>
      <c r="B2372" s="107">
        <v>880000336</v>
      </c>
      <c r="C2372" s="98" t="s">
        <v>355</v>
      </c>
      <c r="D2372" s="98" t="s">
        <v>169</v>
      </c>
      <c r="E2372" t="s">
        <v>53</v>
      </c>
      <c r="G2372" t="s">
        <v>947</v>
      </c>
      <c r="H2372" s="107">
        <v>4</v>
      </c>
      <c r="I2372" s="229">
        <v>45090.566689814812</v>
      </c>
      <c r="J2372" s="107">
        <v>3</v>
      </c>
      <c r="K2372" s="159">
        <v>73500</v>
      </c>
      <c r="L2372" s="107">
        <f>J2372+1</f>
        <v>4</v>
      </c>
      <c r="M2372" s="36">
        <f>K2372*(L2372/100)</f>
        <v>2940</v>
      </c>
    </row>
    <row r="2373" spans="1:13" x14ac:dyDescent="0.35">
      <c r="A2373" s="107">
        <v>1</v>
      </c>
      <c r="B2373" s="237">
        <v>880000519</v>
      </c>
      <c r="C2373" s="141" t="s">
        <v>355</v>
      </c>
      <c r="D2373" s="141" t="s">
        <v>15</v>
      </c>
      <c r="E2373" s="139" t="s">
        <v>1244</v>
      </c>
      <c r="F2373" s="139" t="s">
        <v>1245</v>
      </c>
      <c r="G2373" s="139" t="s">
        <v>947</v>
      </c>
      <c r="H2373" s="237">
        <v>6</v>
      </c>
      <c r="I2373" s="229">
        <v>45211.576122685197</v>
      </c>
      <c r="J2373" s="107">
        <v>5</v>
      </c>
      <c r="K2373" s="238">
        <v>105000</v>
      </c>
      <c r="L2373" s="107">
        <f>J2373+1</f>
        <v>6</v>
      </c>
      <c r="M2373" s="36">
        <f>K2373*(L2373/100)</f>
        <v>6300</v>
      </c>
    </row>
    <row r="2374" spans="1:13" x14ac:dyDescent="0.35">
      <c r="A2374" s="107">
        <v>1</v>
      </c>
      <c r="B2374" s="107">
        <v>880000434</v>
      </c>
      <c r="C2374" s="98" t="s">
        <v>355</v>
      </c>
      <c r="D2374" s="98" t="s">
        <v>15</v>
      </c>
      <c r="E2374" t="s">
        <v>16</v>
      </c>
      <c r="G2374" s="139" t="s">
        <v>947</v>
      </c>
      <c r="H2374" s="107">
        <v>5</v>
      </c>
      <c r="I2374" s="229">
        <v>45138.750150462962</v>
      </c>
      <c r="J2374" s="107">
        <v>5</v>
      </c>
      <c r="K2374" s="159">
        <v>105000</v>
      </c>
      <c r="L2374" s="107">
        <f>J2374+1</f>
        <v>6</v>
      </c>
      <c r="M2374" s="36">
        <f>K2374*(L2374/100)</f>
        <v>6300</v>
      </c>
    </row>
    <row r="2375" spans="1:13" x14ac:dyDescent="0.35">
      <c r="A2375" s="107">
        <v>1</v>
      </c>
      <c r="B2375" s="107">
        <v>880000851</v>
      </c>
      <c r="C2375" s="98" t="s">
        <v>355</v>
      </c>
      <c r="D2375" s="98" t="s">
        <v>15</v>
      </c>
      <c r="E2375" t="s">
        <v>1244</v>
      </c>
      <c r="F2375" t="s">
        <v>1248</v>
      </c>
      <c r="G2375" t="s">
        <v>2150</v>
      </c>
      <c r="H2375" s="107">
        <v>1</v>
      </c>
      <c r="I2375" s="229">
        <v>45394.79005787037</v>
      </c>
      <c r="J2375" s="107">
        <v>10</v>
      </c>
      <c r="K2375" s="159">
        <v>105000</v>
      </c>
      <c r="L2375" s="107">
        <f>J2375+1</f>
        <v>11</v>
      </c>
      <c r="M2375" s="36">
        <f>K2375*(L2375/100)</f>
        <v>11550</v>
      </c>
    </row>
    <row r="2376" spans="1:13" x14ac:dyDescent="0.35">
      <c r="A2376" s="107">
        <v>1</v>
      </c>
      <c r="B2376" s="237" t="s">
        <v>1445</v>
      </c>
      <c r="C2376" s="141" t="s">
        <v>355</v>
      </c>
      <c r="D2376" s="141" t="s">
        <v>15</v>
      </c>
      <c r="E2376" s="139" t="s">
        <v>1244</v>
      </c>
      <c r="F2376" s="144" t="s">
        <v>1248</v>
      </c>
      <c r="G2376" s="144" t="s">
        <v>1446</v>
      </c>
      <c r="H2376" s="237">
        <v>1</v>
      </c>
      <c r="I2376" s="229">
        <v>45250</v>
      </c>
      <c r="J2376" s="107">
        <v>4</v>
      </c>
      <c r="K2376" s="238">
        <v>157500</v>
      </c>
      <c r="L2376" s="107">
        <f>J2376+1</f>
        <v>5</v>
      </c>
      <c r="M2376" s="36">
        <f>K2376*(L2376/100)</f>
        <v>7875</v>
      </c>
    </row>
    <row r="2377" spans="1:13" x14ac:dyDescent="0.35">
      <c r="A2377" s="107">
        <v>1</v>
      </c>
      <c r="B2377" s="243" t="s">
        <v>3986</v>
      </c>
      <c r="C2377" s="244" t="s">
        <v>355</v>
      </c>
      <c r="D2377" s="244" t="s">
        <v>15</v>
      </c>
      <c r="E2377" s="154" t="s">
        <v>1244</v>
      </c>
      <c r="F2377" s="154" t="s">
        <v>1248</v>
      </c>
      <c r="G2377" s="154" t="s">
        <v>3987</v>
      </c>
      <c r="H2377" s="243">
        <v>3</v>
      </c>
      <c r="I2377" s="229">
        <v>45649</v>
      </c>
      <c r="J2377" s="107">
        <v>4</v>
      </c>
      <c r="K2377" s="159">
        <v>157500</v>
      </c>
      <c r="L2377" s="107">
        <f>J2377+1</f>
        <v>5</v>
      </c>
      <c r="M2377" s="36">
        <f>K2377*(L2377/100)</f>
        <v>7875</v>
      </c>
    </row>
    <row r="2378" spans="1:13" x14ac:dyDescent="0.35">
      <c r="A2378" s="107">
        <v>1</v>
      </c>
      <c r="B2378" s="243" t="s">
        <v>4492</v>
      </c>
      <c r="C2378" s="244" t="s">
        <v>355</v>
      </c>
      <c r="D2378" s="244" t="s">
        <v>15</v>
      </c>
      <c r="E2378" t="s">
        <v>1244</v>
      </c>
      <c r="F2378" s="154" t="s">
        <v>1248</v>
      </c>
      <c r="G2378" s="154" t="s">
        <v>4493</v>
      </c>
      <c r="H2378" s="243">
        <v>4</v>
      </c>
      <c r="I2378" s="229">
        <v>45744</v>
      </c>
      <c r="J2378" s="107">
        <v>4</v>
      </c>
      <c r="K2378" s="247">
        <v>150000</v>
      </c>
      <c r="L2378" s="107">
        <f>J2378+1</f>
        <v>5</v>
      </c>
      <c r="M2378" s="36">
        <f>K2378*(L2378/100)</f>
        <v>7500</v>
      </c>
    </row>
    <row r="2379" spans="1:13" x14ac:dyDescent="0.35">
      <c r="A2379" s="107">
        <v>1</v>
      </c>
      <c r="B2379" s="107" t="s">
        <v>1928</v>
      </c>
      <c r="C2379" s="98" t="s">
        <v>355</v>
      </c>
      <c r="D2379" s="98" t="s">
        <v>15</v>
      </c>
      <c r="E2379" t="s">
        <v>1244</v>
      </c>
      <c r="F2379" t="s">
        <v>1248</v>
      </c>
      <c r="G2379" s="154" t="s">
        <v>4493</v>
      </c>
      <c r="H2379" s="107">
        <v>2</v>
      </c>
      <c r="I2379" s="229">
        <v>45357.776979166665</v>
      </c>
      <c r="J2379" s="107">
        <v>4</v>
      </c>
      <c r="K2379" s="159">
        <v>157500</v>
      </c>
      <c r="L2379" s="107">
        <f>J2379+1</f>
        <v>5</v>
      </c>
      <c r="M2379" s="36">
        <f>K2379*(L2379/100)</f>
        <v>7875</v>
      </c>
    </row>
    <row r="2380" spans="1:13" x14ac:dyDescent="0.35">
      <c r="A2380" s="107">
        <v>1</v>
      </c>
      <c r="B2380" s="243" t="s">
        <v>4500</v>
      </c>
      <c r="C2380" s="244" t="s">
        <v>355</v>
      </c>
      <c r="D2380" s="244" t="s">
        <v>15</v>
      </c>
      <c r="E2380" t="s">
        <v>1244</v>
      </c>
      <c r="F2380" s="154" t="s">
        <v>1248</v>
      </c>
      <c r="G2380" t="s">
        <v>2552</v>
      </c>
      <c r="H2380" s="243">
        <v>3</v>
      </c>
      <c r="I2380" s="229">
        <v>45747.610243055555</v>
      </c>
      <c r="J2380" s="107">
        <v>6</v>
      </c>
      <c r="K2380" s="247">
        <v>100000</v>
      </c>
      <c r="L2380" s="107">
        <f>J2380+1</f>
        <v>7</v>
      </c>
      <c r="M2380" s="36">
        <f>K2380*(L2380/100)</f>
        <v>7000.0000000000009</v>
      </c>
    </row>
    <row r="2381" spans="1:13" x14ac:dyDescent="0.35">
      <c r="A2381" s="107">
        <v>1</v>
      </c>
      <c r="B2381" s="107" t="s">
        <v>2551</v>
      </c>
      <c r="C2381" s="98" t="s">
        <v>355</v>
      </c>
      <c r="D2381" s="98" t="s">
        <v>15</v>
      </c>
      <c r="E2381" t="s">
        <v>1244</v>
      </c>
      <c r="F2381" t="s">
        <v>1248</v>
      </c>
      <c r="G2381" t="s">
        <v>2552</v>
      </c>
      <c r="H2381" s="107">
        <v>1</v>
      </c>
      <c r="I2381" s="229">
        <v>45470.572650462964</v>
      </c>
      <c r="J2381" s="107">
        <v>6</v>
      </c>
      <c r="K2381" s="159">
        <v>105000</v>
      </c>
      <c r="L2381" s="107">
        <f>J2381+1</f>
        <v>7</v>
      </c>
      <c r="M2381" s="36">
        <f>K2381*(L2381/100)</f>
        <v>7350.0000000000009</v>
      </c>
    </row>
    <row r="2382" spans="1:13" x14ac:dyDescent="0.35">
      <c r="A2382" s="107">
        <v>1</v>
      </c>
      <c r="B2382" s="243" t="s">
        <v>3342</v>
      </c>
      <c r="C2382" s="244" t="s">
        <v>355</v>
      </c>
      <c r="D2382" s="244" t="s">
        <v>15</v>
      </c>
      <c r="E2382" s="154" t="s">
        <v>1244</v>
      </c>
      <c r="F2382" s="154" t="s">
        <v>1248</v>
      </c>
      <c r="G2382" s="154" t="s">
        <v>3343</v>
      </c>
      <c r="H2382" s="243">
        <v>2</v>
      </c>
      <c r="I2382" s="229">
        <v>45591</v>
      </c>
      <c r="J2382" s="107">
        <v>6</v>
      </c>
      <c r="K2382" s="159">
        <v>105000</v>
      </c>
      <c r="L2382" s="107">
        <f>J2382+1</f>
        <v>7</v>
      </c>
      <c r="M2382" s="36">
        <f>K2382*(L2382/100)</f>
        <v>7350.0000000000009</v>
      </c>
    </row>
    <row r="2383" spans="1:13" x14ac:dyDescent="0.35">
      <c r="A2383" s="107">
        <v>1</v>
      </c>
      <c r="B2383" s="107" t="s">
        <v>1901</v>
      </c>
      <c r="C2383" s="98" t="s">
        <v>355</v>
      </c>
      <c r="D2383" s="98" t="s">
        <v>15</v>
      </c>
      <c r="E2383" t="s">
        <v>1244</v>
      </c>
      <c r="F2383" t="s">
        <v>1245</v>
      </c>
      <c r="G2383" t="s">
        <v>1902</v>
      </c>
      <c r="H2383" s="107">
        <v>1</v>
      </c>
      <c r="I2383" s="229">
        <v>45348.680462962962</v>
      </c>
      <c r="J2383" s="107">
        <v>6</v>
      </c>
      <c r="K2383" s="159">
        <v>73500</v>
      </c>
      <c r="L2383" s="107">
        <f>J2383+1</f>
        <v>7</v>
      </c>
      <c r="M2383" s="36">
        <f>K2383*(L2383/100)</f>
        <v>5145.0000000000009</v>
      </c>
    </row>
    <row r="2384" spans="1:13" x14ac:dyDescent="0.35">
      <c r="A2384" s="107">
        <v>1</v>
      </c>
      <c r="B2384" s="243" t="s">
        <v>2877</v>
      </c>
      <c r="C2384" s="244" t="s">
        <v>355</v>
      </c>
      <c r="D2384" s="244" t="s">
        <v>15</v>
      </c>
      <c r="E2384" s="154" t="s">
        <v>1244</v>
      </c>
      <c r="F2384" s="154" t="s">
        <v>1245</v>
      </c>
      <c r="G2384" s="154" t="s">
        <v>2878</v>
      </c>
      <c r="H2384" s="243">
        <v>2</v>
      </c>
      <c r="I2384" s="229">
        <v>45516.567962962959</v>
      </c>
      <c r="J2384" s="107">
        <v>3</v>
      </c>
      <c r="K2384" s="162">
        <v>47250</v>
      </c>
      <c r="L2384" s="107">
        <f>J2384+1</f>
        <v>4</v>
      </c>
      <c r="M2384" s="36">
        <f>K2384*(L2384/100)</f>
        <v>1890</v>
      </c>
    </row>
    <row r="2385" spans="1:13" x14ac:dyDescent="0.35">
      <c r="A2385" s="107">
        <v>1</v>
      </c>
      <c r="B2385" s="243" t="s">
        <v>5039</v>
      </c>
      <c r="C2385" s="244" t="s">
        <v>355</v>
      </c>
      <c r="D2385" s="244" t="s">
        <v>15</v>
      </c>
      <c r="E2385" s="154" t="s">
        <v>1244</v>
      </c>
      <c r="F2385" s="154" t="s">
        <v>1245</v>
      </c>
      <c r="G2385" s="154" t="s">
        <v>5040</v>
      </c>
      <c r="H2385" s="243">
        <v>3</v>
      </c>
      <c r="I2385" s="229">
        <v>45761.680474537039</v>
      </c>
      <c r="J2385" s="107">
        <v>12</v>
      </c>
      <c r="K2385" s="159">
        <v>200000</v>
      </c>
      <c r="L2385" s="107">
        <f>J2385+1</f>
        <v>13</v>
      </c>
      <c r="M2385" s="36">
        <f>K2385*(L2385/100)</f>
        <v>26000</v>
      </c>
    </row>
    <row r="2386" spans="1:13" x14ac:dyDescent="0.35">
      <c r="A2386" s="107">
        <v>1</v>
      </c>
      <c r="B2386" s="237" t="s">
        <v>1610</v>
      </c>
      <c r="C2386" s="141" t="s">
        <v>355</v>
      </c>
      <c r="D2386" s="141" t="s">
        <v>15</v>
      </c>
      <c r="E2386" s="139" t="s">
        <v>1244</v>
      </c>
      <c r="F2386" s="139" t="s">
        <v>1248</v>
      </c>
      <c r="G2386" s="139" t="s">
        <v>1611</v>
      </c>
      <c r="H2386" s="237">
        <v>2</v>
      </c>
      <c r="I2386" s="229">
        <v>45265.573969907397</v>
      </c>
      <c r="J2386" s="107">
        <v>10</v>
      </c>
      <c r="K2386" s="238">
        <v>105000</v>
      </c>
      <c r="L2386" s="107">
        <f>J2386+1</f>
        <v>11</v>
      </c>
      <c r="M2386" s="36">
        <f>K2386*(L2386/100)</f>
        <v>11550</v>
      </c>
    </row>
    <row r="2387" spans="1:13" x14ac:dyDescent="0.35">
      <c r="A2387" s="107">
        <v>1</v>
      </c>
      <c r="B2387" s="107">
        <v>880000351</v>
      </c>
      <c r="C2387" s="98" t="s">
        <v>355</v>
      </c>
      <c r="D2387" s="98" t="s">
        <v>188</v>
      </c>
      <c r="E2387" t="s">
        <v>16</v>
      </c>
      <c r="G2387" t="s">
        <v>954</v>
      </c>
      <c r="H2387" s="107">
        <v>1</v>
      </c>
      <c r="I2387" s="229">
        <v>45098.591041666667</v>
      </c>
      <c r="J2387" s="107">
        <v>10</v>
      </c>
      <c r="K2387" s="159">
        <v>105000</v>
      </c>
      <c r="L2387" s="107">
        <f>J2387+1</f>
        <v>11</v>
      </c>
      <c r="M2387" s="36">
        <f>K2387*(L2387/100)</f>
        <v>11550</v>
      </c>
    </row>
    <row r="2388" spans="1:13" x14ac:dyDescent="0.35">
      <c r="A2388" s="107">
        <v>1</v>
      </c>
      <c r="B2388" s="107" t="s">
        <v>5934</v>
      </c>
      <c r="C2388" t="s">
        <v>355</v>
      </c>
      <c r="D2388" t="s">
        <v>381</v>
      </c>
      <c r="E2388" t="s">
        <v>5832</v>
      </c>
      <c r="F2388" t="s">
        <v>1248</v>
      </c>
      <c r="G2388" t="s">
        <v>5935</v>
      </c>
      <c r="H2388" s="107">
        <v>1</v>
      </c>
      <c r="I2388" s="231">
        <v>45881.717546296299</v>
      </c>
      <c r="J2388" s="107">
        <v>2</v>
      </c>
      <c r="K2388" s="120">
        <v>50000</v>
      </c>
      <c r="L2388" s="107">
        <f>J2388*2+2</f>
        <v>6</v>
      </c>
      <c r="M2388" s="36">
        <f>K2388*(L2388/100)</f>
        <v>3000</v>
      </c>
    </row>
    <row r="2389" spans="1:13" x14ac:dyDescent="0.35">
      <c r="A2389" s="107">
        <v>1</v>
      </c>
      <c r="B2389" s="234">
        <v>890000299</v>
      </c>
      <c r="C2389" s="235" t="s">
        <v>1135</v>
      </c>
      <c r="D2389" s="235" t="s">
        <v>15</v>
      </c>
      <c r="E2389" s="133" t="s">
        <v>16</v>
      </c>
      <c r="G2389" s="133" t="s">
        <v>1136</v>
      </c>
      <c r="H2389" s="234">
        <v>1</v>
      </c>
      <c r="I2389" s="229">
        <v>45154.441377314797</v>
      </c>
      <c r="J2389" s="107">
        <v>7</v>
      </c>
      <c r="K2389" s="236">
        <v>84000</v>
      </c>
      <c r="L2389" s="107">
        <f>J2389+1</f>
        <v>8</v>
      </c>
      <c r="M2389" s="36">
        <f>K2389*(L2389/100)</f>
        <v>6720</v>
      </c>
    </row>
    <row r="2390" spans="1:13" x14ac:dyDescent="0.35">
      <c r="A2390" s="107">
        <v>1</v>
      </c>
      <c r="B2390" s="107">
        <v>890000769</v>
      </c>
      <c r="C2390" s="98" t="s">
        <v>1135</v>
      </c>
      <c r="D2390" s="98" t="s">
        <v>169</v>
      </c>
      <c r="E2390" t="s">
        <v>1250</v>
      </c>
      <c r="F2390" t="s">
        <v>1245</v>
      </c>
      <c r="G2390" t="s">
        <v>2598</v>
      </c>
      <c r="H2390" s="107">
        <v>1</v>
      </c>
      <c r="I2390" s="229">
        <v>45478.699328703704</v>
      </c>
      <c r="J2390" s="107">
        <v>6</v>
      </c>
      <c r="K2390" s="159">
        <v>31500</v>
      </c>
      <c r="L2390" s="107">
        <f>J2390+1</f>
        <v>7</v>
      </c>
      <c r="M2390" s="36">
        <f>K2390*(L2390/100)</f>
        <v>2205</v>
      </c>
    </row>
    <row r="2391" spans="1:13" x14ac:dyDescent="0.35">
      <c r="A2391" s="107">
        <v>1</v>
      </c>
      <c r="B2391" s="243" t="s">
        <v>3215</v>
      </c>
      <c r="C2391" s="244" t="s">
        <v>1135</v>
      </c>
      <c r="D2391" s="244" t="s">
        <v>188</v>
      </c>
      <c r="E2391" s="154" t="s">
        <v>1244</v>
      </c>
      <c r="F2391" s="154" t="s">
        <v>1245</v>
      </c>
      <c r="G2391" s="154" t="s">
        <v>2598</v>
      </c>
      <c r="H2391" s="243">
        <v>2</v>
      </c>
      <c r="I2391" s="229">
        <v>45577.412685185183</v>
      </c>
      <c r="J2391" s="107">
        <v>6</v>
      </c>
      <c r="K2391" s="159">
        <v>36750</v>
      </c>
      <c r="L2391" s="107">
        <f>J2391+1</f>
        <v>7</v>
      </c>
      <c r="M2391" s="36">
        <f>K2391*(L2391/100)</f>
        <v>2572.5000000000005</v>
      </c>
    </row>
    <row r="2392" spans="1:13" x14ac:dyDescent="0.35">
      <c r="A2392" s="107">
        <v>1</v>
      </c>
      <c r="B2392" s="243" t="s">
        <v>4326</v>
      </c>
      <c r="C2392" s="244" t="s">
        <v>1135</v>
      </c>
      <c r="D2392" s="244" t="s">
        <v>188</v>
      </c>
      <c r="E2392" s="154" t="s">
        <v>1244</v>
      </c>
      <c r="F2392" s="154" t="s">
        <v>1245</v>
      </c>
      <c r="G2392" s="154" t="s">
        <v>2598</v>
      </c>
      <c r="H2392" s="243">
        <v>3</v>
      </c>
      <c r="I2392" s="229">
        <v>45713.524965277778</v>
      </c>
      <c r="J2392" s="107">
        <v>6</v>
      </c>
      <c r="K2392" s="159">
        <v>35000</v>
      </c>
      <c r="L2392" s="107">
        <f>J2392+1</f>
        <v>7</v>
      </c>
      <c r="M2392" s="36">
        <f>K2392*(L2392/100)</f>
        <v>2450.0000000000005</v>
      </c>
    </row>
    <row r="2393" spans="1:13" x14ac:dyDescent="0.35">
      <c r="A2393" s="107">
        <v>1</v>
      </c>
      <c r="B2393" s="107" t="s">
        <v>5527</v>
      </c>
      <c r="C2393" t="s">
        <v>1135</v>
      </c>
      <c r="D2393" t="s">
        <v>257</v>
      </c>
      <c r="E2393" t="s">
        <v>1250</v>
      </c>
      <c r="F2393" t="s">
        <v>1245</v>
      </c>
      <c r="G2393" t="s">
        <v>2598</v>
      </c>
      <c r="H2393" s="107">
        <v>4</v>
      </c>
      <c r="I2393" s="231">
        <v>45827.518576388888</v>
      </c>
      <c r="J2393" s="107">
        <v>6</v>
      </c>
      <c r="K2393" s="120">
        <v>35000</v>
      </c>
      <c r="L2393" s="107">
        <f>J2393+1</f>
        <v>7</v>
      </c>
      <c r="M2393" s="36">
        <f>K2393*(L2393/100)</f>
        <v>2450.0000000000005</v>
      </c>
    </row>
    <row r="2394" spans="1:13" x14ac:dyDescent="0.35">
      <c r="A2394" s="107">
        <v>1</v>
      </c>
      <c r="B2394" s="107" t="s">
        <v>2451</v>
      </c>
      <c r="C2394" s="98" t="s">
        <v>1135</v>
      </c>
      <c r="D2394" s="98" t="s">
        <v>169</v>
      </c>
      <c r="E2394" t="s">
        <v>1250</v>
      </c>
      <c r="F2394" t="s">
        <v>1245</v>
      </c>
      <c r="G2394" t="s">
        <v>2452</v>
      </c>
      <c r="H2394" s="107">
        <v>1</v>
      </c>
      <c r="I2394" s="229">
        <v>45458.630462962959</v>
      </c>
      <c r="J2394" s="107">
        <v>6</v>
      </c>
      <c r="K2394" s="159">
        <v>105000</v>
      </c>
      <c r="L2394" s="107">
        <f>J2394+1</f>
        <v>7</v>
      </c>
      <c r="M2394" s="36">
        <f>K2394*(L2394/100)</f>
        <v>7350.0000000000009</v>
      </c>
    </row>
    <row r="2395" spans="1:13" x14ac:dyDescent="0.35">
      <c r="A2395" s="107">
        <v>1</v>
      </c>
      <c r="B2395" s="243" t="s">
        <v>3725</v>
      </c>
      <c r="C2395" s="244" t="s">
        <v>1135</v>
      </c>
      <c r="D2395" s="244" t="s">
        <v>15</v>
      </c>
      <c r="E2395" s="154" t="s">
        <v>1244</v>
      </c>
      <c r="F2395" s="154" t="s">
        <v>1245</v>
      </c>
      <c r="G2395" s="163" t="s">
        <v>3726</v>
      </c>
      <c r="H2395" s="243">
        <v>3</v>
      </c>
      <c r="I2395" s="229">
        <v>45617</v>
      </c>
      <c r="J2395" s="107">
        <v>7</v>
      </c>
      <c r="K2395" s="159">
        <v>126000</v>
      </c>
      <c r="L2395" s="107">
        <f>J2395+1</f>
        <v>8</v>
      </c>
      <c r="M2395" s="36">
        <f>K2395*(L2395/100)</f>
        <v>10080</v>
      </c>
    </row>
    <row r="2396" spans="1:13" x14ac:dyDescent="0.35">
      <c r="A2396" s="107">
        <v>1</v>
      </c>
      <c r="B2396" s="243" t="s">
        <v>3043</v>
      </c>
      <c r="C2396" s="244" t="s">
        <v>1135</v>
      </c>
      <c r="D2396" s="244" t="s">
        <v>188</v>
      </c>
      <c r="E2396" s="154" t="s">
        <v>1244</v>
      </c>
      <c r="F2396" s="154" t="s">
        <v>1245</v>
      </c>
      <c r="G2396" s="163" t="s">
        <v>3044</v>
      </c>
      <c r="H2396" s="243">
        <v>2</v>
      </c>
      <c r="I2396" s="229">
        <v>45545.747650462959</v>
      </c>
      <c r="J2396" s="107">
        <v>6</v>
      </c>
      <c r="K2396" s="159">
        <v>105000</v>
      </c>
      <c r="L2396" s="107">
        <f>J2396+1</f>
        <v>7</v>
      </c>
      <c r="M2396" s="36">
        <f>K2396*(L2396/100)</f>
        <v>7350.0000000000009</v>
      </c>
    </row>
    <row r="2397" spans="1:13" x14ac:dyDescent="0.35">
      <c r="A2397" s="107">
        <v>1</v>
      </c>
      <c r="B2397" s="243" t="s">
        <v>4338</v>
      </c>
      <c r="C2397" s="244" t="s">
        <v>1135</v>
      </c>
      <c r="D2397" s="244" t="s">
        <v>15</v>
      </c>
      <c r="E2397" s="154" t="s">
        <v>1244</v>
      </c>
      <c r="F2397" s="154" t="s">
        <v>1245</v>
      </c>
      <c r="G2397" s="154" t="s">
        <v>3044</v>
      </c>
      <c r="H2397" s="243">
        <v>4</v>
      </c>
      <c r="I2397" s="229">
        <v>45701</v>
      </c>
      <c r="J2397" s="107">
        <v>7</v>
      </c>
      <c r="K2397" s="159">
        <v>130000</v>
      </c>
      <c r="L2397" s="107">
        <f>J2397+1</f>
        <v>8</v>
      </c>
      <c r="M2397" s="36">
        <f>K2397*(L2397/100)</f>
        <v>10400</v>
      </c>
    </row>
    <row r="2398" spans="1:13" x14ac:dyDescent="0.35">
      <c r="A2398" s="107">
        <v>1</v>
      </c>
      <c r="B2398" s="107" t="s">
        <v>6018</v>
      </c>
      <c r="C2398" t="s">
        <v>1135</v>
      </c>
      <c r="D2398" t="s">
        <v>15</v>
      </c>
      <c r="E2398" t="s">
        <v>5832</v>
      </c>
      <c r="F2398" t="s">
        <v>1245</v>
      </c>
      <c r="G2398" t="s">
        <v>6019</v>
      </c>
      <c r="H2398" s="107">
        <v>5</v>
      </c>
      <c r="I2398" s="231">
        <v>45899.84983796296</v>
      </c>
      <c r="J2398" s="107">
        <v>7</v>
      </c>
      <c r="K2398" s="120">
        <v>130000</v>
      </c>
      <c r="L2398" s="107">
        <f>J2398*2+2</f>
        <v>16</v>
      </c>
      <c r="M2398" s="36">
        <f>K2398*(L2398/100)</f>
        <v>20800</v>
      </c>
    </row>
    <row r="2399" spans="1:13" x14ac:dyDescent="0.35">
      <c r="A2399" s="107">
        <v>1</v>
      </c>
      <c r="B2399" s="243" t="s">
        <v>3899</v>
      </c>
      <c r="C2399" s="244" t="s">
        <v>1135</v>
      </c>
      <c r="D2399" s="244" t="s">
        <v>15</v>
      </c>
      <c r="E2399" s="154" t="s">
        <v>1244</v>
      </c>
      <c r="F2399" s="154" t="s">
        <v>1248</v>
      </c>
      <c r="G2399" s="154" t="s">
        <v>3900</v>
      </c>
      <c r="H2399" s="243">
        <v>2</v>
      </c>
      <c r="I2399" s="229">
        <v>45630.587777777779</v>
      </c>
      <c r="J2399" s="107">
        <v>6</v>
      </c>
      <c r="K2399" s="159">
        <v>31500</v>
      </c>
      <c r="L2399" s="107">
        <f>J2399+1</f>
        <v>7</v>
      </c>
      <c r="M2399" s="36">
        <f>K2399*(L2399/100)</f>
        <v>2205</v>
      </c>
    </row>
    <row r="2400" spans="1:13" x14ac:dyDescent="0.35">
      <c r="A2400" s="107">
        <v>1</v>
      </c>
      <c r="B2400" s="107" t="s">
        <v>2521</v>
      </c>
      <c r="C2400" s="98" t="s">
        <v>1135</v>
      </c>
      <c r="D2400" s="98" t="s">
        <v>15</v>
      </c>
      <c r="E2400" t="s">
        <v>1244</v>
      </c>
      <c r="F2400" t="s">
        <v>1248</v>
      </c>
      <c r="G2400" t="s">
        <v>2522</v>
      </c>
      <c r="H2400" s="107">
        <v>1</v>
      </c>
      <c r="I2400" s="229">
        <v>45468.521296296298</v>
      </c>
      <c r="J2400" s="107">
        <v>6</v>
      </c>
      <c r="K2400" s="159">
        <v>31500</v>
      </c>
      <c r="L2400" s="107">
        <f>J2400+1</f>
        <v>7</v>
      </c>
      <c r="M2400" s="36">
        <f>K2400*(L2400/100)</f>
        <v>2205</v>
      </c>
    </row>
    <row r="2401" spans="1:13" x14ac:dyDescent="0.35">
      <c r="A2401" s="107">
        <v>1</v>
      </c>
      <c r="B2401" s="243" t="s">
        <v>5015</v>
      </c>
      <c r="C2401" s="244" t="s">
        <v>1135</v>
      </c>
      <c r="D2401" s="244" t="s">
        <v>188</v>
      </c>
      <c r="E2401" s="154" t="s">
        <v>1244</v>
      </c>
      <c r="F2401" s="154" t="s">
        <v>1248</v>
      </c>
      <c r="G2401" s="154" t="s">
        <v>5016</v>
      </c>
      <c r="H2401" s="243">
        <v>3</v>
      </c>
      <c r="I2401" s="229">
        <v>45759.638229166667</v>
      </c>
      <c r="J2401" s="107">
        <v>6</v>
      </c>
      <c r="K2401" s="159">
        <v>30000</v>
      </c>
      <c r="L2401" s="107">
        <f>J2401+1</f>
        <v>7</v>
      </c>
      <c r="M2401" s="36">
        <f>K2401*(L2401/100)</f>
        <v>2100</v>
      </c>
    </row>
    <row r="2402" spans="1:13" x14ac:dyDescent="0.35">
      <c r="A2402" s="107">
        <v>1</v>
      </c>
      <c r="B2402" s="243" t="s">
        <v>4673</v>
      </c>
      <c r="C2402" s="244" t="s">
        <v>261</v>
      </c>
      <c r="D2402" s="244" t="s">
        <v>381</v>
      </c>
      <c r="E2402" s="154" t="s">
        <v>1244</v>
      </c>
      <c r="F2402" s="154" t="s">
        <v>1248</v>
      </c>
      <c r="G2402" s="154" t="s">
        <v>4674</v>
      </c>
      <c r="H2402" s="243">
        <v>1</v>
      </c>
      <c r="I2402" s="229">
        <v>45741.647581018522</v>
      </c>
      <c r="J2402" s="107">
        <v>6</v>
      </c>
      <c r="K2402" s="247">
        <v>100000</v>
      </c>
      <c r="L2402" s="107">
        <f>J2402+1</f>
        <v>7</v>
      </c>
      <c r="M2402" s="36">
        <f>K2402*(L2402/100)</f>
        <v>7000.0000000000009</v>
      </c>
    </row>
    <row r="2403" spans="1:13" x14ac:dyDescent="0.35">
      <c r="A2403" s="107">
        <v>1</v>
      </c>
      <c r="B2403" s="107" t="s">
        <v>5443</v>
      </c>
      <c r="C2403" t="s">
        <v>261</v>
      </c>
      <c r="D2403" t="s">
        <v>15</v>
      </c>
      <c r="E2403" t="s">
        <v>1244</v>
      </c>
      <c r="F2403" t="s">
        <v>1248</v>
      </c>
      <c r="G2403" t="s">
        <v>5444</v>
      </c>
      <c r="H2403" s="107">
        <v>4</v>
      </c>
      <c r="I2403" s="231">
        <v>45831.80097222222</v>
      </c>
      <c r="J2403" s="107">
        <v>12</v>
      </c>
      <c r="K2403" s="120">
        <v>200000</v>
      </c>
      <c r="L2403" s="107">
        <f>J2403+1</f>
        <v>13</v>
      </c>
      <c r="M2403" s="36">
        <f>K2403*(L2403/100)</f>
        <v>26000</v>
      </c>
    </row>
    <row r="2404" spans="1:13" x14ac:dyDescent="0.35">
      <c r="A2404" s="107">
        <v>1</v>
      </c>
      <c r="B2404" s="243" t="s">
        <v>4102</v>
      </c>
      <c r="C2404" s="244" t="s">
        <v>261</v>
      </c>
      <c r="D2404" s="244" t="s">
        <v>15</v>
      </c>
      <c r="E2404" s="154" t="s">
        <v>1244</v>
      </c>
      <c r="F2404" s="154" t="s">
        <v>1245</v>
      </c>
      <c r="G2404" s="154" t="s">
        <v>4103</v>
      </c>
      <c r="H2404" s="243">
        <v>1</v>
      </c>
      <c r="I2404" s="229">
        <v>45672.613819444443</v>
      </c>
      <c r="J2404" s="107">
        <v>12</v>
      </c>
      <c r="K2404" s="159">
        <v>60000</v>
      </c>
      <c r="L2404" s="107">
        <f>J2404+1</f>
        <v>13</v>
      </c>
      <c r="M2404" s="36">
        <f>K2404*(L2404/100)</f>
        <v>7800</v>
      </c>
    </row>
    <row r="2405" spans="1:13" x14ac:dyDescent="0.35">
      <c r="A2405" s="107">
        <v>1</v>
      </c>
      <c r="B2405" s="107">
        <v>880000405</v>
      </c>
      <c r="C2405" s="98" t="s">
        <v>261</v>
      </c>
      <c r="D2405" s="98" t="s">
        <v>15</v>
      </c>
      <c r="E2405" t="s">
        <v>16</v>
      </c>
      <c r="G2405" t="s">
        <v>1038</v>
      </c>
      <c r="H2405" s="107">
        <v>1</v>
      </c>
      <c r="I2405" s="229">
        <v>45126.494444444441</v>
      </c>
      <c r="J2405" s="107">
        <v>12</v>
      </c>
      <c r="K2405" s="159">
        <v>105000</v>
      </c>
      <c r="L2405" s="107">
        <f>J2405+1</f>
        <v>13</v>
      </c>
      <c r="M2405" s="36">
        <f>K2405*(L2405/100)</f>
        <v>13650</v>
      </c>
    </row>
    <row r="2406" spans="1:13" x14ac:dyDescent="0.35">
      <c r="A2406" s="107">
        <v>1</v>
      </c>
      <c r="B2406" s="107" t="s">
        <v>6016</v>
      </c>
      <c r="C2406" t="s">
        <v>261</v>
      </c>
      <c r="D2406" t="s">
        <v>15</v>
      </c>
      <c r="E2406" t="s">
        <v>5832</v>
      </c>
      <c r="F2406" t="s">
        <v>1248</v>
      </c>
      <c r="G2406" t="s">
        <v>6017</v>
      </c>
      <c r="H2406" s="107">
        <v>4</v>
      </c>
      <c r="I2406" s="231">
        <v>45899.819513888891</v>
      </c>
      <c r="J2406" s="107">
        <v>12</v>
      </c>
      <c r="K2406" s="120">
        <v>100000</v>
      </c>
      <c r="L2406" s="107">
        <f>J2406*2+2</f>
        <v>26</v>
      </c>
      <c r="M2406" s="36">
        <f>K2406*(L2406/100)</f>
        <v>26000</v>
      </c>
    </row>
    <row r="2407" spans="1:13" x14ac:dyDescent="0.35">
      <c r="A2407" s="107">
        <v>1</v>
      </c>
      <c r="B2407" s="107" t="s">
        <v>2383</v>
      </c>
      <c r="C2407" s="98" t="s">
        <v>261</v>
      </c>
      <c r="D2407" s="98" t="s">
        <v>15</v>
      </c>
      <c r="E2407" t="s">
        <v>1244</v>
      </c>
      <c r="F2407" t="s">
        <v>1248</v>
      </c>
      <c r="G2407" t="s">
        <v>2384</v>
      </c>
      <c r="H2407" s="107">
        <v>2</v>
      </c>
      <c r="I2407" s="229">
        <v>45454.719212962962</v>
      </c>
      <c r="J2407" s="107">
        <v>12</v>
      </c>
      <c r="K2407" s="159">
        <v>105000</v>
      </c>
      <c r="L2407" s="107">
        <f>J2407+1</f>
        <v>13</v>
      </c>
      <c r="M2407" s="36">
        <f>K2407*(L2407/100)</f>
        <v>13650</v>
      </c>
    </row>
    <row r="2408" spans="1:13" x14ac:dyDescent="0.35">
      <c r="A2408" s="107">
        <v>1</v>
      </c>
      <c r="B2408" s="243" t="s">
        <v>3808</v>
      </c>
      <c r="C2408" s="244" t="s">
        <v>261</v>
      </c>
      <c r="D2408" s="244" t="s">
        <v>15</v>
      </c>
      <c r="E2408" s="154" t="s">
        <v>1244</v>
      </c>
      <c r="F2408" s="154" t="s">
        <v>1248</v>
      </c>
      <c r="G2408" s="154" t="s">
        <v>2384</v>
      </c>
      <c r="H2408" s="243">
        <v>3</v>
      </c>
      <c r="I2408" s="229">
        <v>45624.545532407406</v>
      </c>
      <c r="J2408" s="107">
        <v>12</v>
      </c>
      <c r="K2408" s="159">
        <v>105000</v>
      </c>
      <c r="L2408" s="107">
        <f>J2408+1</f>
        <v>13</v>
      </c>
      <c r="M2408" s="36">
        <f>K2408*(L2408/100)</f>
        <v>13650</v>
      </c>
    </row>
    <row r="2409" spans="1:13" x14ac:dyDescent="0.35">
      <c r="A2409" s="107">
        <v>1</v>
      </c>
      <c r="B2409" s="243" t="s">
        <v>3333</v>
      </c>
      <c r="C2409" s="244" t="s">
        <v>261</v>
      </c>
      <c r="D2409" s="244" t="s">
        <v>15</v>
      </c>
      <c r="E2409" s="154" t="s">
        <v>1244</v>
      </c>
      <c r="F2409" s="154" t="s">
        <v>1245</v>
      </c>
      <c r="G2409" s="154" t="s">
        <v>3334</v>
      </c>
      <c r="H2409" s="243">
        <v>4</v>
      </c>
      <c r="I2409" s="229">
        <v>45590</v>
      </c>
      <c r="J2409" s="107">
        <v>12</v>
      </c>
      <c r="K2409" s="159">
        <v>262500</v>
      </c>
      <c r="L2409" s="107">
        <f>J2409+1</f>
        <v>13</v>
      </c>
      <c r="M2409" s="36">
        <f>K2409*(L2409/100)</f>
        <v>34125</v>
      </c>
    </row>
    <row r="2410" spans="1:13" x14ac:dyDescent="0.35">
      <c r="A2410" s="107">
        <v>1</v>
      </c>
      <c r="B2410" s="107" t="s">
        <v>260</v>
      </c>
      <c r="C2410" s="98" t="s">
        <v>261</v>
      </c>
      <c r="D2410" s="98" t="s">
        <v>188</v>
      </c>
      <c r="E2410" t="s">
        <v>16</v>
      </c>
      <c r="F2410" s="154" t="s">
        <v>1245</v>
      </c>
      <c r="G2410" t="s">
        <v>263</v>
      </c>
      <c r="H2410" s="129">
        <v>1</v>
      </c>
      <c r="I2410" s="229">
        <v>44891.468958333331</v>
      </c>
      <c r="J2410" s="107">
        <v>12</v>
      </c>
      <c r="K2410" s="112">
        <v>157500</v>
      </c>
      <c r="L2410" s="107">
        <f>J2410+1</f>
        <v>13</v>
      </c>
      <c r="M2410" s="36">
        <f>K2410*(L2410/100)</f>
        <v>20475</v>
      </c>
    </row>
    <row r="2411" spans="1:13" x14ac:dyDescent="0.35">
      <c r="A2411" s="107">
        <v>1</v>
      </c>
      <c r="B2411" s="243" t="s">
        <v>2881</v>
      </c>
      <c r="C2411" s="244" t="s">
        <v>261</v>
      </c>
      <c r="D2411" s="244" t="s">
        <v>188</v>
      </c>
      <c r="E2411" s="154" t="s">
        <v>1244</v>
      </c>
      <c r="F2411" s="154" t="s">
        <v>1245</v>
      </c>
      <c r="G2411" s="154" t="s">
        <v>2882</v>
      </c>
      <c r="H2411" s="243">
        <v>3</v>
      </c>
      <c r="I2411" s="229">
        <v>45516.702638888892</v>
      </c>
      <c r="J2411" s="107">
        <v>8</v>
      </c>
      <c r="K2411" s="162">
        <v>63000</v>
      </c>
      <c r="L2411" s="107">
        <f>J2411+1</f>
        <v>9</v>
      </c>
      <c r="M2411" s="36">
        <f>K2411*(L2411/100)</f>
        <v>5670</v>
      </c>
    </row>
    <row r="2412" spans="1:13" x14ac:dyDescent="0.35">
      <c r="A2412" s="107">
        <v>1</v>
      </c>
      <c r="B2412" s="243" t="s">
        <v>4815</v>
      </c>
      <c r="C2412" s="244" t="s">
        <v>261</v>
      </c>
      <c r="D2412" s="244" t="s">
        <v>15</v>
      </c>
      <c r="E2412" s="154" t="s">
        <v>1244</v>
      </c>
      <c r="F2412" s="154" t="s">
        <v>1245</v>
      </c>
      <c r="G2412" s="163" t="s">
        <v>4816</v>
      </c>
      <c r="H2412" s="243">
        <v>5</v>
      </c>
      <c r="I2412" s="229">
        <v>45751.686342592591</v>
      </c>
      <c r="J2412" s="107">
        <v>12</v>
      </c>
      <c r="K2412" s="159">
        <v>250000</v>
      </c>
      <c r="L2412" s="107">
        <f>J2412+1</f>
        <v>13</v>
      </c>
      <c r="M2412" s="36">
        <f>K2412*(L2412/100)</f>
        <v>32500</v>
      </c>
    </row>
    <row r="2413" spans="1:13" x14ac:dyDescent="0.35">
      <c r="A2413" s="107">
        <v>1</v>
      </c>
      <c r="B2413" s="237" t="s">
        <v>1365</v>
      </c>
      <c r="C2413" s="141" t="s">
        <v>261</v>
      </c>
      <c r="D2413" s="141" t="s">
        <v>15</v>
      </c>
      <c r="E2413" s="139" t="s">
        <v>1244</v>
      </c>
      <c r="F2413" s="144" t="s">
        <v>1245</v>
      </c>
      <c r="G2413" s="139" t="s">
        <v>1366</v>
      </c>
      <c r="H2413" s="237">
        <v>2</v>
      </c>
      <c r="I2413" s="229">
        <v>45237.665312500001</v>
      </c>
      <c r="J2413" s="107">
        <v>12</v>
      </c>
      <c r="K2413" s="238">
        <v>210000</v>
      </c>
      <c r="L2413" s="107">
        <f>J2413+1</f>
        <v>13</v>
      </c>
      <c r="M2413" s="36">
        <f>K2413*(L2413/100)</f>
        <v>27300</v>
      </c>
    </row>
    <row r="2414" spans="1:13" x14ac:dyDescent="0.35">
      <c r="A2414" s="107">
        <v>1</v>
      </c>
      <c r="B2414" s="243" t="s">
        <v>3523</v>
      </c>
      <c r="C2414" s="244" t="s">
        <v>261</v>
      </c>
      <c r="D2414" s="244" t="s">
        <v>15</v>
      </c>
      <c r="E2414" s="154" t="s">
        <v>1244</v>
      </c>
      <c r="F2414" s="154" t="s">
        <v>1245</v>
      </c>
      <c r="G2414" s="154" t="s">
        <v>5427</v>
      </c>
      <c r="H2414" s="243">
        <v>2</v>
      </c>
      <c r="I2414" s="229">
        <v>45603.56521990741</v>
      </c>
      <c r="J2414" s="107">
        <v>12</v>
      </c>
      <c r="K2414" s="159">
        <v>126000</v>
      </c>
      <c r="L2414" s="107">
        <f>J2414+1</f>
        <v>13</v>
      </c>
      <c r="M2414" s="36">
        <f>K2414*(L2414/100)</f>
        <v>16380</v>
      </c>
    </row>
    <row r="2415" spans="1:13" x14ac:dyDescent="0.35">
      <c r="A2415" s="107">
        <v>1</v>
      </c>
      <c r="B2415" s="107" t="s">
        <v>5426</v>
      </c>
      <c r="C2415" t="s">
        <v>261</v>
      </c>
      <c r="D2415" t="s">
        <v>188</v>
      </c>
      <c r="E2415" t="s">
        <v>1244</v>
      </c>
      <c r="F2415" t="s">
        <v>1245</v>
      </c>
      <c r="G2415" t="s">
        <v>5427</v>
      </c>
      <c r="H2415" s="107">
        <v>3</v>
      </c>
      <c r="I2415" s="231">
        <v>45821.649780092594</v>
      </c>
      <c r="J2415" s="107">
        <v>12</v>
      </c>
      <c r="K2415" s="120">
        <v>120000</v>
      </c>
      <c r="L2415" s="107">
        <f>J2415+1</f>
        <v>13</v>
      </c>
      <c r="M2415" s="36">
        <f>K2415*(L2415/100)</f>
        <v>15600</v>
      </c>
    </row>
    <row r="2416" spans="1:13" x14ac:dyDescent="0.35">
      <c r="A2416" s="107">
        <v>1</v>
      </c>
      <c r="B2416" s="107" t="s">
        <v>2415</v>
      </c>
      <c r="C2416" s="98" t="s">
        <v>261</v>
      </c>
      <c r="D2416" s="98" t="s">
        <v>15</v>
      </c>
      <c r="E2416" t="s">
        <v>1244</v>
      </c>
      <c r="F2416" t="s">
        <v>1245</v>
      </c>
      <c r="G2416" t="s">
        <v>2416</v>
      </c>
      <c r="H2416" s="107">
        <v>1</v>
      </c>
      <c r="I2416" s="229">
        <v>45456.59547453704</v>
      </c>
      <c r="J2416" s="107">
        <v>12</v>
      </c>
      <c r="K2416" s="159">
        <v>105000</v>
      </c>
      <c r="L2416" s="107">
        <f>J2416+1</f>
        <v>13</v>
      </c>
      <c r="M2416" s="36">
        <f>K2416*(L2416/100)</f>
        <v>13650</v>
      </c>
    </row>
    <row r="2417" spans="1:13" x14ac:dyDescent="0.35">
      <c r="A2417" s="107">
        <v>1</v>
      </c>
      <c r="B2417" s="243" t="s">
        <v>4180</v>
      </c>
      <c r="C2417" s="244" t="s">
        <v>261</v>
      </c>
      <c r="D2417" s="244" t="s">
        <v>15</v>
      </c>
      <c r="E2417" s="154" t="s">
        <v>1244</v>
      </c>
      <c r="F2417" s="154" t="s">
        <v>1248</v>
      </c>
      <c r="G2417" s="154" t="s">
        <v>4181</v>
      </c>
      <c r="H2417" s="243">
        <v>1</v>
      </c>
      <c r="I2417" s="229">
        <v>45707.64806712963</v>
      </c>
      <c r="J2417" s="107">
        <v>12</v>
      </c>
      <c r="K2417" s="159">
        <v>150000</v>
      </c>
      <c r="L2417" s="107">
        <f>J2417+1</f>
        <v>13</v>
      </c>
      <c r="M2417" s="36">
        <f>K2417*(L2417/100)</f>
        <v>19500</v>
      </c>
    </row>
    <row r="2418" spans="1:13" x14ac:dyDescent="0.35">
      <c r="A2418" s="107">
        <v>1</v>
      </c>
      <c r="B2418" s="107">
        <v>880000853</v>
      </c>
      <c r="C2418" s="98" t="s">
        <v>261</v>
      </c>
      <c r="D2418" s="98" t="s">
        <v>106</v>
      </c>
      <c r="E2418" t="s">
        <v>1244</v>
      </c>
      <c r="F2418" t="s">
        <v>1248</v>
      </c>
      <c r="G2418" t="s">
        <v>2143</v>
      </c>
      <c r="H2418" s="107">
        <v>1</v>
      </c>
      <c r="I2418" s="229">
        <v>45394.549861111111</v>
      </c>
      <c r="J2418" s="107">
        <v>6</v>
      </c>
      <c r="K2418" s="159">
        <v>105000</v>
      </c>
      <c r="L2418" s="107">
        <f>J2418+1</f>
        <v>7</v>
      </c>
      <c r="M2418" s="36">
        <f>K2418*(L2418/100)</f>
        <v>7350.0000000000009</v>
      </c>
    </row>
    <row r="2419" spans="1:13" x14ac:dyDescent="0.35">
      <c r="A2419" s="107">
        <v>1</v>
      </c>
      <c r="B2419" s="131" t="s">
        <v>6111</v>
      </c>
      <c r="C2419" s="131" t="s">
        <v>261</v>
      </c>
      <c r="D2419" s="131" t="s">
        <v>188</v>
      </c>
      <c r="E2419" s="131" t="s">
        <v>5832</v>
      </c>
      <c r="F2419" s="131" t="s">
        <v>1245</v>
      </c>
      <c r="G2419" s="131" t="s">
        <v>6112</v>
      </c>
      <c r="H2419" s="107">
        <v>1</v>
      </c>
      <c r="I2419" s="231">
        <v>45927.449155092596</v>
      </c>
      <c r="J2419" s="107">
        <v>12</v>
      </c>
      <c r="K2419" s="222">
        <v>150000</v>
      </c>
      <c r="L2419" s="107">
        <f>J2419*2+2</f>
        <v>26</v>
      </c>
      <c r="M2419" s="36">
        <f>K2419*(L2419/100)</f>
        <v>39000</v>
      </c>
    </row>
    <row r="2420" spans="1:13" x14ac:dyDescent="0.35">
      <c r="A2420" s="107">
        <v>1</v>
      </c>
      <c r="B2420" s="243" t="s">
        <v>3764</v>
      </c>
      <c r="C2420" s="244" t="s">
        <v>261</v>
      </c>
      <c r="D2420" s="244" t="s">
        <v>15</v>
      </c>
      <c r="E2420" s="154" t="s">
        <v>1244</v>
      </c>
      <c r="F2420" s="154" t="s">
        <v>1248</v>
      </c>
      <c r="G2420" s="154" t="s">
        <v>3765</v>
      </c>
      <c r="H2420" s="243">
        <v>1</v>
      </c>
      <c r="I2420" s="229">
        <v>45621</v>
      </c>
      <c r="J2420" s="107">
        <v>12</v>
      </c>
      <c r="K2420" s="159">
        <v>315000</v>
      </c>
      <c r="L2420" s="107">
        <f>J2420+1</f>
        <v>13</v>
      </c>
      <c r="M2420" s="36">
        <f>K2420*(L2420/100)</f>
        <v>40950</v>
      </c>
    </row>
    <row r="2421" spans="1:13" x14ac:dyDescent="0.35">
      <c r="A2421" s="107">
        <v>1</v>
      </c>
      <c r="B2421" s="107" t="s">
        <v>4575</v>
      </c>
      <c r="C2421" s="98" t="s">
        <v>261</v>
      </c>
      <c r="D2421" s="98" t="s">
        <v>15</v>
      </c>
      <c r="E2421" t="s">
        <v>1244</v>
      </c>
      <c r="F2421" t="s">
        <v>1248</v>
      </c>
      <c r="G2421" t="s">
        <v>4576</v>
      </c>
      <c r="H2421" s="107">
        <v>1</v>
      </c>
      <c r="I2421" s="229">
        <v>45728.686006944445</v>
      </c>
      <c r="J2421" s="107">
        <v>6</v>
      </c>
      <c r="K2421" s="247">
        <v>100000</v>
      </c>
      <c r="L2421" s="107">
        <f>J2421+1</f>
        <v>7</v>
      </c>
      <c r="M2421" s="36">
        <f>K2421*(L2421/100)</f>
        <v>7000.0000000000009</v>
      </c>
    </row>
    <row r="2422" spans="1:13" x14ac:dyDescent="0.35">
      <c r="A2422" s="107">
        <v>1</v>
      </c>
      <c r="B2422" s="243" t="s">
        <v>3681</v>
      </c>
      <c r="C2422" s="244" t="s">
        <v>261</v>
      </c>
      <c r="D2422" s="244" t="s">
        <v>188</v>
      </c>
      <c r="E2422" s="154" t="s">
        <v>1244</v>
      </c>
      <c r="F2422" s="154" t="s">
        <v>1245</v>
      </c>
      <c r="G2422" s="154" t="s">
        <v>3682</v>
      </c>
      <c r="H2422" s="243">
        <v>2</v>
      </c>
      <c r="I2422" s="229">
        <v>45614</v>
      </c>
      <c r="J2422" s="107">
        <v>12</v>
      </c>
      <c r="K2422" s="159">
        <v>210000</v>
      </c>
      <c r="L2422" s="107">
        <f>J2422+1</f>
        <v>13</v>
      </c>
      <c r="M2422" s="36">
        <f>K2422*(L2422/100)</f>
        <v>27300</v>
      </c>
    </row>
    <row r="2423" spans="1:13" x14ac:dyDescent="0.35">
      <c r="A2423" s="107">
        <v>1</v>
      </c>
      <c r="B2423" s="243" t="s">
        <v>3954</v>
      </c>
      <c r="C2423" s="244" t="s">
        <v>261</v>
      </c>
      <c r="D2423" s="244" t="s">
        <v>15</v>
      </c>
      <c r="E2423" s="154" t="s">
        <v>1244</v>
      </c>
      <c r="F2423" s="154" t="s">
        <v>1245</v>
      </c>
      <c r="G2423" s="154" t="s">
        <v>3682</v>
      </c>
      <c r="H2423" s="243">
        <v>3</v>
      </c>
      <c r="I2423" s="229">
        <v>45639.517800925925</v>
      </c>
      <c r="J2423" s="107">
        <v>12</v>
      </c>
      <c r="K2423" s="159">
        <v>210000</v>
      </c>
      <c r="L2423" s="107">
        <f>J2423+1</f>
        <v>13</v>
      </c>
      <c r="M2423" s="36">
        <f>K2423*(L2423/100)</f>
        <v>27300</v>
      </c>
    </row>
    <row r="2424" spans="1:13" x14ac:dyDescent="0.35">
      <c r="A2424" s="107">
        <v>1</v>
      </c>
      <c r="B2424" s="237" t="s">
        <v>1471</v>
      </c>
      <c r="C2424" s="141" t="s">
        <v>261</v>
      </c>
      <c r="D2424" s="141" t="s">
        <v>15</v>
      </c>
      <c r="E2424" s="139" t="s">
        <v>1244</v>
      </c>
      <c r="F2424" s="144" t="s">
        <v>1245</v>
      </c>
      <c r="G2424" s="139" t="s">
        <v>1472</v>
      </c>
      <c r="H2424" s="237">
        <v>1</v>
      </c>
      <c r="I2424" s="229">
        <v>45252.471759259301</v>
      </c>
      <c r="J2424" s="107">
        <v>12</v>
      </c>
      <c r="K2424" s="238">
        <v>157500</v>
      </c>
      <c r="L2424" s="107">
        <f>J2424+1</f>
        <v>13</v>
      </c>
      <c r="M2424" s="36">
        <f>K2424*(L2424/100)</f>
        <v>20475</v>
      </c>
    </row>
    <row r="2425" spans="1:13" x14ac:dyDescent="0.35">
      <c r="A2425" s="107">
        <v>1</v>
      </c>
      <c r="B2425" s="107" t="s">
        <v>5943</v>
      </c>
      <c r="C2425" t="s">
        <v>261</v>
      </c>
      <c r="D2425" t="s">
        <v>15</v>
      </c>
      <c r="E2425" t="s">
        <v>5832</v>
      </c>
      <c r="F2425" t="s">
        <v>1248</v>
      </c>
      <c r="G2425" t="s">
        <v>5944</v>
      </c>
      <c r="H2425" s="107">
        <v>5</v>
      </c>
      <c r="I2425" s="231">
        <v>45882.825995370367</v>
      </c>
      <c r="J2425" s="107">
        <v>12</v>
      </c>
      <c r="K2425" s="120">
        <v>300000</v>
      </c>
      <c r="L2425" s="107">
        <f>J2425*2+2</f>
        <v>26</v>
      </c>
      <c r="M2425" s="36">
        <f>K2425*(L2425/100)</f>
        <v>78000</v>
      </c>
    </row>
    <row r="2426" spans="1:13" x14ac:dyDescent="0.35">
      <c r="A2426" s="107">
        <v>1</v>
      </c>
      <c r="B2426" s="107">
        <v>880000337</v>
      </c>
      <c r="C2426" s="98" t="s">
        <v>261</v>
      </c>
      <c r="D2426" s="98" t="s">
        <v>411</v>
      </c>
      <c r="E2426" t="s">
        <v>16</v>
      </c>
      <c r="G2426" t="s">
        <v>985</v>
      </c>
      <c r="H2426" s="107">
        <v>1</v>
      </c>
      <c r="I2426" s="229">
        <v>45090.349814814814</v>
      </c>
      <c r="J2426" s="107">
        <v>12</v>
      </c>
      <c r="K2426" s="159">
        <v>210000</v>
      </c>
      <c r="L2426" s="107">
        <f>J2426+1</f>
        <v>13</v>
      </c>
      <c r="M2426" s="36">
        <f>K2426*(L2426/100)</f>
        <v>27300</v>
      </c>
    </row>
    <row r="2427" spans="1:13" x14ac:dyDescent="0.35">
      <c r="A2427" s="107">
        <v>1</v>
      </c>
      <c r="B2427" s="107" t="s">
        <v>2429</v>
      </c>
      <c r="C2427" s="98" t="s">
        <v>261</v>
      </c>
      <c r="D2427" s="98" t="s">
        <v>188</v>
      </c>
      <c r="E2427" t="s">
        <v>1244</v>
      </c>
      <c r="F2427" t="s">
        <v>1248</v>
      </c>
      <c r="G2427" t="s">
        <v>985</v>
      </c>
      <c r="H2427" s="107">
        <v>2</v>
      </c>
      <c r="I2427" s="229">
        <v>45457.622662037036</v>
      </c>
      <c r="J2427" s="107">
        <v>12</v>
      </c>
      <c r="K2427" s="159">
        <v>315000</v>
      </c>
      <c r="L2427" s="107">
        <f>J2427+1</f>
        <v>13</v>
      </c>
      <c r="M2427" s="36">
        <f>K2427*(L2427/100)</f>
        <v>40950</v>
      </c>
    </row>
    <row r="2428" spans="1:13" x14ac:dyDescent="0.35">
      <c r="A2428" s="107">
        <v>1</v>
      </c>
      <c r="B2428" s="243" t="s">
        <v>3612</v>
      </c>
      <c r="C2428" s="244" t="s">
        <v>261</v>
      </c>
      <c r="D2428" s="244" t="s">
        <v>15</v>
      </c>
      <c r="E2428" s="154" t="s">
        <v>1244</v>
      </c>
      <c r="F2428" s="154" t="s">
        <v>1248</v>
      </c>
      <c r="G2428" t="s">
        <v>985</v>
      </c>
      <c r="H2428" s="243">
        <v>3</v>
      </c>
      <c r="I2428" s="229">
        <v>45610</v>
      </c>
      <c r="J2428" s="107">
        <v>12</v>
      </c>
      <c r="K2428" s="159">
        <v>315000</v>
      </c>
      <c r="L2428" s="107">
        <f>J2428+1</f>
        <v>13</v>
      </c>
      <c r="M2428" s="36">
        <f>K2428*(L2428/100)</f>
        <v>40950</v>
      </c>
    </row>
    <row r="2429" spans="1:13" x14ac:dyDescent="0.35">
      <c r="A2429" s="107">
        <v>1</v>
      </c>
      <c r="B2429" s="107" t="s">
        <v>4512</v>
      </c>
      <c r="C2429" s="98" t="s">
        <v>261</v>
      </c>
      <c r="D2429" s="98" t="s">
        <v>15</v>
      </c>
      <c r="E2429" t="s">
        <v>1244</v>
      </c>
      <c r="F2429" t="s">
        <v>1248</v>
      </c>
      <c r="G2429" t="s">
        <v>4513</v>
      </c>
      <c r="H2429" s="107">
        <v>4</v>
      </c>
      <c r="I2429" s="229">
        <v>45747.666643518518</v>
      </c>
      <c r="J2429" s="107">
        <v>12</v>
      </c>
      <c r="K2429" s="247">
        <v>300000</v>
      </c>
      <c r="L2429" s="107">
        <f>J2429+1</f>
        <v>13</v>
      </c>
      <c r="M2429" s="36">
        <f>K2429*(L2429/100)</f>
        <v>39000</v>
      </c>
    </row>
    <row r="2430" spans="1:13" x14ac:dyDescent="0.35">
      <c r="A2430" s="107">
        <v>1</v>
      </c>
      <c r="B2430" s="243" t="s">
        <v>5041</v>
      </c>
      <c r="C2430" s="244" t="s">
        <v>261</v>
      </c>
      <c r="D2430" s="244" t="s">
        <v>15</v>
      </c>
      <c r="E2430" s="154" t="s">
        <v>1244</v>
      </c>
      <c r="F2430" s="154" t="s">
        <v>1245</v>
      </c>
      <c r="G2430" s="154" t="s">
        <v>5042</v>
      </c>
      <c r="H2430" s="243">
        <v>2</v>
      </c>
      <c r="I2430" s="229">
        <v>45772.575243055559</v>
      </c>
      <c r="J2430" s="107">
        <v>12</v>
      </c>
      <c r="K2430" s="159">
        <v>300000</v>
      </c>
      <c r="L2430" s="107">
        <f>J2430+1</f>
        <v>13</v>
      </c>
      <c r="M2430" s="36">
        <f>K2430*(L2430/100)</f>
        <v>39000</v>
      </c>
    </row>
    <row r="2431" spans="1:13" x14ac:dyDescent="0.35">
      <c r="A2431" s="107">
        <v>1</v>
      </c>
      <c r="B2431" s="107" t="s">
        <v>2399</v>
      </c>
      <c r="C2431" s="98" t="s">
        <v>261</v>
      </c>
      <c r="D2431" s="98" t="s">
        <v>986</v>
      </c>
      <c r="E2431" t="s">
        <v>1244</v>
      </c>
      <c r="F2431" t="s">
        <v>1245</v>
      </c>
      <c r="G2431" t="s">
        <v>2400</v>
      </c>
      <c r="H2431" s="107">
        <v>1</v>
      </c>
      <c r="I2431" s="229">
        <v>45455.740856481483</v>
      </c>
      <c r="J2431" s="107">
        <v>12</v>
      </c>
      <c r="K2431" s="159">
        <v>315000</v>
      </c>
      <c r="L2431" s="107">
        <f>J2431+1</f>
        <v>13</v>
      </c>
      <c r="M2431" s="36">
        <f>K2431*(L2431/100)</f>
        <v>40950</v>
      </c>
    </row>
    <row r="2432" spans="1:13" x14ac:dyDescent="0.35">
      <c r="A2432" s="107">
        <v>1</v>
      </c>
      <c r="B2432" s="234">
        <v>890000296</v>
      </c>
      <c r="C2432" s="235" t="s">
        <v>261</v>
      </c>
      <c r="D2432" s="235" t="s">
        <v>15</v>
      </c>
      <c r="E2432" s="133" t="s">
        <v>16</v>
      </c>
      <c r="G2432" s="133" t="s">
        <v>1119</v>
      </c>
      <c r="H2432" s="234">
        <v>2</v>
      </c>
      <c r="I2432" s="229">
        <v>45153.437488425901</v>
      </c>
      <c r="J2432" s="107">
        <v>12</v>
      </c>
      <c r="K2432" s="236">
        <v>105000</v>
      </c>
      <c r="L2432" s="107">
        <f>J2432+1</f>
        <v>13</v>
      </c>
      <c r="M2432" s="36">
        <f>K2432*(L2432/100)</f>
        <v>13650</v>
      </c>
    </row>
    <row r="2433" spans="1:13" x14ac:dyDescent="0.35">
      <c r="A2433" s="107">
        <v>1</v>
      </c>
      <c r="B2433" s="107">
        <v>890000070</v>
      </c>
      <c r="C2433" s="98" t="s">
        <v>261</v>
      </c>
      <c r="D2433" s="98" t="s">
        <v>116</v>
      </c>
      <c r="E2433" t="s">
        <v>53</v>
      </c>
      <c r="G2433" t="s">
        <v>564</v>
      </c>
      <c r="H2433" s="129">
        <v>1</v>
      </c>
      <c r="I2433" s="229">
        <v>44977.496041666665</v>
      </c>
      <c r="J2433" s="107">
        <v>12</v>
      </c>
      <c r="K2433" s="159">
        <v>105000</v>
      </c>
      <c r="L2433" s="107">
        <f>J2433+1</f>
        <v>13</v>
      </c>
      <c r="M2433" s="36">
        <f>K2433*(L2433/100)</f>
        <v>13650</v>
      </c>
    </row>
    <row r="2434" spans="1:13" x14ac:dyDescent="0.35">
      <c r="A2434" s="107">
        <v>1</v>
      </c>
      <c r="B2434" s="243" t="s">
        <v>3570</v>
      </c>
      <c r="C2434" s="244" t="s">
        <v>261</v>
      </c>
      <c r="D2434" s="244" t="s">
        <v>411</v>
      </c>
      <c r="E2434" s="154" t="s">
        <v>1244</v>
      </c>
      <c r="F2434" s="154" t="s">
        <v>1248</v>
      </c>
      <c r="G2434" t="s">
        <v>3571</v>
      </c>
      <c r="H2434" s="243">
        <v>4</v>
      </c>
      <c r="I2434" s="229">
        <v>45607</v>
      </c>
      <c r="J2434" s="107">
        <v>12</v>
      </c>
      <c r="K2434" s="159">
        <v>105000</v>
      </c>
      <c r="L2434" s="107">
        <f>J2434+1</f>
        <v>13</v>
      </c>
      <c r="M2434" s="36">
        <f>K2434*(L2434/100)</f>
        <v>13650</v>
      </c>
    </row>
    <row r="2435" spans="1:13" x14ac:dyDescent="0.35">
      <c r="A2435" s="107">
        <v>1</v>
      </c>
      <c r="B2435" s="107" t="s">
        <v>2409</v>
      </c>
      <c r="C2435" s="98" t="s">
        <v>261</v>
      </c>
      <c r="D2435" s="98" t="s">
        <v>15</v>
      </c>
      <c r="E2435" t="s">
        <v>1244</v>
      </c>
      <c r="F2435" t="s">
        <v>1248</v>
      </c>
      <c r="G2435" t="s">
        <v>2410</v>
      </c>
      <c r="H2435" s="107">
        <v>3</v>
      </c>
      <c r="I2435" s="229">
        <v>45456.427060185182</v>
      </c>
      <c r="J2435" s="107">
        <v>12</v>
      </c>
      <c r="K2435" s="159">
        <v>105000</v>
      </c>
      <c r="L2435" s="107">
        <f>J2435+1</f>
        <v>13</v>
      </c>
      <c r="M2435" s="36">
        <f>K2435*(L2435/100)</f>
        <v>13650</v>
      </c>
    </row>
    <row r="2436" spans="1:13" x14ac:dyDescent="0.35">
      <c r="A2436" s="107">
        <v>1</v>
      </c>
      <c r="B2436" s="107" t="s">
        <v>2494</v>
      </c>
      <c r="C2436" s="98" t="s">
        <v>909</v>
      </c>
      <c r="D2436" s="98" t="s">
        <v>15</v>
      </c>
      <c r="E2436" t="s">
        <v>1244</v>
      </c>
      <c r="F2436" t="s">
        <v>1245</v>
      </c>
      <c r="G2436" t="s">
        <v>2495</v>
      </c>
      <c r="H2436" s="107">
        <v>1</v>
      </c>
      <c r="I2436" s="229">
        <v>45464.761944444443</v>
      </c>
      <c r="J2436" s="107">
        <v>12</v>
      </c>
      <c r="K2436" s="159">
        <v>105000</v>
      </c>
      <c r="L2436" s="107">
        <f>J2436+1</f>
        <v>13</v>
      </c>
      <c r="M2436" s="36">
        <f>K2436*(L2436/100)</f>
        <v>13650</v>
      </c>
    </row>
    <row r="2437" spans="1:13" x14ac:dyDescent="0.35">
      <c r="A2437" s="107">
        <v>1</v>
      </c>
      <c r="B2437" s="243" t="s">
        <v>3683</v>
      </c>
      <c r="C2437" s="244" t="s">
        <v>909</v>
      </c>
      <c r="D2437" s="244" t="s">
        <v>15</v>
      </c>
      <c r="E2437" s="154" t="s">
        <v>1244</v>
      </c>
      <c r="F2437" s="154" t="s">
        <v>1245</v>
      </c>
      <c r="G2437" s="154" t="s">
        <v>3684</v>
      </c>
      <c r="H2437" s="243">
        <v>2</v>
      </c>
      <c r="I2437" s="229">
        <v>45614.568078703705</v>
      </c>
      <c r="J2437" s="107">
        <v>12</v>
      </c>
      <c r="K2437" s="159">
        <v>105000</v>
      </c>
      <c r="L2437" s="107">
        <f>J2437+1</f>
        <v>13</v>
      </c>
      <c r="M2437" s="36">
        <f>K2437*(L2437/100)</f>
        <v>13650</v>
      </c>
    </row>
    <row r="2438" spans="1:13" x14ac:dyDescent="0.35">
      <c r="A2438" s="107">
        <v>1</v>
      </c>
      <c r="B2438" s="237" t="s">
        <v>1181</v>
      </c>
      <c r="C2438" s="141" t="s">
        <v>909</v>
      </c>
      <c r="D2438" s="141" t="s">
        <v>15</v>
      </c>
      <c r="E2438" s="139" t="s">
        <v>16</v>
      </c>
      <c r="G2438" s="139" t="s">
        <v>1182</v>
      </c>
      <c r="H2438" s="237">
        <v>2</v>
      </c>
      <c r="I2438" s="229">
        <v>45194.577789351897</v>
      </c>
      <c r="J2438" s="107">
        <v>7</v>
      </c>
      <c r="K2438" s="238">
        <v>126000</v>
      </c>
      <c r="L2438" s="107">
        <f>J2438+1</f>
        <v>8</v>
      </c>
      <c r="M2438" s="36">
        <f>K2438*(L2438/100)</f>
        <v>10080</v>
      </c>
    </row>
    <row r="2439" spans="1:13" x14ac:dyDescent="0.35">
      <c r="A2439" s="107">
        <v>1</v>
      </c>
      <c r="B2439" s="237" t="s">
        <v>1708</v>
      </c>
      <c r="C2439" s="141" t="s">
        <v>909</v>
      </c>
      <c r="D2439" s="141" t="s">
        <v>162</v>
      </c>
      <c r="E2439" s="139" t="s">
        <v>1250</v>
      </c>
      <c r="F2439" s="139" t="s">
        <v>1245</v>
      </c>
      <c r="G2439" s="139" t="s">
        <v>1709</v>
      </c>
      <c r="H2439" s="237">
        <v>3</v>
      </c>
      <c r="I2439" s="229">
        <v>45322.401805555601</v>
      </c>
      <c r="J2439" s="107">
        <v>7</v>
      </c>
      <c r="K2439" s="238">
        <v>126000</v>
      </c>
      <c r="L2439" s="107">
        <f>J2439+1</f>
        <v>8</v>
      </c>
      <c r="M2439" s="36">
        <f>K2439*(L2439/100)</f>
        <v>10080</v>
      </c>
    </row>
    <row r="2440" spans="1:13" x14ac:dyDescent="0.35">
      <c r="A2440" s="107">
        <v>1</v>
      </c>
      <c r="B2440" s="107" t="s">
        <v>2484</v>
      </c>
      <c r="C2440" s="98" t="s">
        <v>909</v>
      </c>
      <c r="D2440" s="98" t="s">
        <v>116</v>
      </c>
      <c r="E2440" t="s">
        <v>1250</v>
      </c>
      <c r="F2440" t="s">
        <v>1245</v>
      </c>
      <c r="G2440" t="s">
        <v>2485</v>
      </c>
      <c r="H2440" s="107">
        <v>4</v>
      </c>
      <c r="I2440" s="229">
        <v>45464.670844907407</v>
      </c>
      <c r="J2440" s="107">
        <v>7</v>
      </c>
      <c r="K2440" s="159">
        <v>126000</v>
      </c>
      <c r="L2440" s="107">
        <f>J2440+1</f>
        <v>8</v>
      </c>
      <c r="M2440" s="36">
        <f>K2440*(L2440/100)</f>
        <v>10080</v>
      </c>
    </row>
    <row r="2441" spans="1:13" x14ac:dyDescent="0.35">
      <c r="A2441" s="107">
        <v>1</v>
      </c>
      <c r="B2441" s="107">
        <v>890000175</v>
      </c>
      <c r="C2441" s="98" t="s">
        <v>909</v>
      </c>
      <c r="D2441" s="98" t="s">
        <v>15</v>
      </c>
      <c r="E2441" t="s">
        <v>16</v>
      </c>
      <c r="G2441" t="s">
        <v>930</v>
      </c>
      <c r="H2441" s="107">
        <v>1</v>
      </c>
      <c r="I2441" s="229">
        <v>45063.550335648149</v>
      </c>
      <c r="J2441" s="107">
        <v>6</v>
      </c>
      <c r="K2441" s="162">
        <v>105000</v>
      </c>
      <c r="L2441" s="107">
        <f>J2441+1</f>
        <v>7</v>
      </c>
      <c r="M2441" s="36">
        <f>K2441*(L2441/100)</f>
        <v>7350.0000000000009</v>
      </c>
    </row>
    <row r="2442" spans="1:13" x14ac:dyDescent="0.35">
      <c r="A2442" s="107">
        <v>1</v>
      </c>
      <c r="B2442" s="243" t="s">
        <v>3322</v>
      </c>
      <c r="C2442" s="244" t="s">
        <v>909</v>
      </c>
      <c r="D2442" s="244" t="s">
        <v>116</v>
      </c>
      <c r="E2442" s="154" t="s">
        <v>1250</v>
      </c>
      <c r="F2442" s="154" t="s">
        <v>1245</v>
      </c>
      <c r="G2442" s="154" t="s">
        <v>930</v>
      </c>
      <c r="H2442" s="243">
        <v>5</v>
      </c>
      <c r="I2442" s="229">
        <v>45589.660162037035</v>
      </c>
      <c r="J2442" s="107">
        <v>7</v>
      </c>
      <c r="K2442" s="159">
        <v>126000</v>
      </c>
      <c r="L2442" s="107">
        <f>J2442+1</f>
        <v>8</v>
      </c>
      <c r="M2442" s="36">
        <f>K2442*(L2442/100)</f>
        <v>10080</v>
      </c>
    </row>
    <row r="2443" spans="1:13" x14ac:dyDescent="0.35">
      <c r="A2443" s="107">
        <v>1</v>
      </c>
      <c r="B2443" s="243" t="s">
        <v>4443</v>
      </c>
      <c r="C2443" s="244" t="s">
        <v>909</v>
      </c>
      <c r="D2443" s="244" t="s">
        <v>52</v>
      </c>
      <c r="E2443" s="154" t="s">
        <v>1250</v>
      </c>
      <c r="F2443" s="154" t="s">
        <v>1245</v>
      </c>
      <c r="G2443" s="154" t="s">
        <v>4444</v>
      </c>
      <c r="H2443" s="243">
        <v>6</v>
      </c>
      <c r="I2443" s="229">
        <v>45734.693298611113</v>
      </c>
      <c r="J2443" s="107">
        <v>7</v>
      </c>
      <c r="K2443" s="247">
        <v>120000</v>
      </c>
      <c r="L2443" s="107">
        <f>J2443+1</f>
        <v>8</v>
      </c>
      <c r="M2443" s="36">
        <f>K2443*(L2443/100)</f>
        <v>9600</v>
      </c>
    </row>
    <row r="2444" spans="1:13" x14ac:dyDescent="0.35">
      <c r="A2444" s="107">
        <v>1</v>
      </c>
      <c r="B2444" s="107" t="s">
        <v>5465</v>
      </c>
      <c r="C2444" t="s">
        <v>909</v>
      </c>
      <c r="D2444" t="s">
        <v>15</v>
      </c>
      <c r="E2444" t="s">
        <v>1244</v>
      </c>
      <c r="F2444" t="s">
        <v>1248</v>
      </c>
      <c r="G2444" t="s">
        <v>5466</v>
      </c>
      <c r="H2444" s="107">
        <v>5</v>
      </c>
      <c r="I2444" s="231">
        <v>45836.568298611113</v>
      </c>
      <c r="J2444" s="107">
        <v>12</v>
      </c>
      <c r="K2444" s="120">
        <v>120000</v>
      </c>
      <c r="L2444" s="107">
        <f>J2444+1</f>
        <v>13</v>
      </c>
      <c r="M2444" s="36">
        <f>K2444*(L2444/100)</f>
        <v>15600</v>
      </c>
    </row>
    <row r="2445" spans="1:13" x14ac:dyDescent="0.35">
      <c r="A2445" s="107">
        <v>1</v>
      </c>
      <c r="B2445" s="107">
        <v>890000168</v>
      </c>
      <c r="C2445" s="98" t="s">
        <v>909</v>
      </c>
      <c r="D2445" s="98" t="s">
        <v>15</v>
      </c>
      <c r="E2445" t="s">
        <v>16</v>
      </c>
      <c r="G2445" t="s">
        <v>910</v>
      </c>
      <c r="H2445" s="107">
        <v>1</v>
      </c>
      <c r="I2445" s="229">
        <v>45058.523310185185</v>
      </c>
      <c r="J2445" s="107">
        <v>12</v>
      </c>
      <c r="K2445" s="162">
        <v>105000</v>
      </c>
      <c r="L2445" s="107">
        <f>J2445+1</f>
        <v>13</v>
      </c>
      <c r="M2445" s="36">
        <f>K2445*(L2445/100)</f>
        <v>13650</v>
      </c>
    </row>
    <row r="2446" spans="1:13" x14ac:dyDescent="0.35">
      <c r="A2446" s="107">
        <v>1</v>
      </c>
      <c r="B2446" s="237" t="s">
        <v>1394</v>
      </c>
      <c r="C2446" s="141" t="s">
        <v>909</v>
      </c>
      <c r="D2446" s="141" t="s">
        <v>15</v>
      </c>
      <c r="E2446" s="139" t="s">
        <v>1244</v>
      </c>
      <c r="F2446" s="144" t="s">
        <v>1248</v>
      </c>
      <c r="G2446" s="139" t="s">
        <v>1395</v>
      </c>
      <c r="H2446" s="237">
        <v>2</v>
      </c>
      <c r="I2446" s="229">
        <v>45240.571203703701</v>
      </c>
      <c r="J2446" s="107">
        <v>12</v>
      </c>
      <c r="K2446" s="238">
        <v>126000</v>
      </c>
      <c r="L2446" s="107">
        <f>J2446+1</f>
        <v>13</v>
      </c>
      <c r="M2446" s="36">
        <f>K2446*(L2446/100)</f>
        <v>16380</v>
      </c>
    </row>
    <row r="2447" spans="1:13" x14ac:dyDescent="0.35">
      <c r="A2447" s="107">
        <v>1</v>
      </c>
      <c r="B2447" s="107" t="s">
        <v>2307</v>
      </c>
      <c r="C2447" s="98" t="s">
        <v>909</v>
      </c>
      <c r="D2447" s="98" t="s">
        <v>15</v>
      </c>
      <c r="E2447" t="s">
        <v>1244</v>
      </c>
      <c r="F2447" t="s">
        <v>1248</v>
      </c>
      <c r="G2447" t="s">
        <v>1395</v>
      </c>
      <c r="H2447" s="107">
        <v>3</v>
      </c>
      <c r="I2447" s="229">
        <v>45442.658599537041</v>
      </c>
      <c r="J2447" s="107">
        <v>12</v>
      </c>
      <c r="K2447" s="159">
        <v>126000</v>
      </c>
      <c r="L2447" s="107">
        <f>J2447+1</f>
        <v>13</v>
      </c>
      <c r="M2447" s="36">
        <f>K2447*(L2447/100)</f>
        <v>16380</v>
      </c>
    </row>
    <row r="2448" spans="1:13" x14ac:dyDescent="0.35">
      <c r="A2448" s="107">
        <v>1</v>
      </c>
      <c r="B2448" s="243" t="s">
        <v>3811</v>
      </c>
      <c r="C2448" s="244" t="s">
        <v>909</v>
      </c>
      <c r="D2448" s="244" t="s">
        <v>15</v>
      </c>
      <c r="E2448" s="154" t="s">
        <v>1244</v>
      </c>
      <c r="F2448" s="154" t="s">
        <v>1248</v>
      </c>
      <c r="G2448" s="154" t="s">
        <v>1395</v>
      </c>
      <c r="H2448" s="243">
        <v>4</v>
      </c>
      <c r="I2448" s="229">
        <v>45624.607604166667</v>
      </c>
      <c r="J2448" s="107">
        <v>12</v>
      </c>
      <c r="K2448" s="159">
        <v>126000</v>
      </c>
      <c r="L2448" s="107">
        <f>J2448+1</f>
        <v>13</v>
      </c>
      <c r="M2448" s="36">
        <f>K2448*(L2448/100)</f>
        <v>16380</v>
      </c>
    </row>
    <row r="2449" spans="1:13" x14ac:dyDescent="0.35">
      <c r="A2449" s="107">
        <v>1</v>
      </c>
      <c r="B2449" s="107" t="s">
        <v>5221</v>
      </c>
      <c r="C2449" s="98" t="s">
        <v>909</v>
      </c>
      <c r="D2449" s="98" t="s">
        <v>15</v>
      </c>
      <c r="E2449" t="s">
        <v>1244</v>
      </c>
      <c r="F2449" t="s">
        <v>1248</v>
      </c>
      <c r="G2449" t="s">
        <v>5222</v>
      </c>
      <c r="H2449" s="107">
        <v>5</v>
      </c>
      <c r="I2449" s="229">
        <v>45794.729780092595</v>
      </c>
      <c r="J2449" s="107">
        <v>6</v>
      </c>
      <c r="K2449" s="159">
        <v>110000</v>
      </c>
      <c r="L2449" s="107">
        <f>J2449+1</f>
        <v>7</v>
      </c>
      <c r="M2449" s="36">
        <f>K2449*(L2449/100)</f>
        <v>7700.0000000000009</v>
      </c>
    </row>
    <row r="2450" spans="1:13" x14ac:dyDescent="0.35">
      <c r="A2450" s="107">
        <v>1</v>
      </c>
      <c r="B2450" s="243" t="s">
        <v>3182</v>
      </c>
      <c r="C2450" s="244" t="s">
        <v>909</v>
      </c>
      <c r="D2450" s="244" t="s">
        <v>15</v>
      </c>
      <c r="E2450" s="154" t="s">
        <v>1244</v>
      </c>
      <c r="F2450" s="154" t="s">
        <v>1248</v>
      </c>
      <c r="G2450" s="154" t="s">
        <v>3183</v>
      </c>
      <c r="H2450" s="243">
        <v>3</v>
      </c>
      <c r="I2450" s="229">
        <v>45572.619884259257</v>
      </c>
      <c r="J2450" s="107">
        <v>6</v>
      </c>
      <c r="K2450" s="159">
        <v>115500</v>
      </c>
      <c r="L2450" s="107">
        <f>J2450+1</f>
        <v>7</v>
      </c>
      <c r="M2450" s="36">
        <f>K2450*(L2450/100)</f>
        <v>8085.0000000000009</v>
      </c>
    </row>
    <row r="2451" spans="1:13" x14ac:dyDescent="0.35">
      <c r="A2451" s="107">
        <v>1</v>
      </c>
      <c r="B2451" s="243" t="s">
        <v>4119</v>
      </c>
      <c r="C2451" s="244" t="s">
        <v>909</v>
      </c>
      <c r="D2451" s="244" t="s">
        <v>866</v>
      </c>
      <c r="E2451" s="154" t="s">
        <v>1250</v>
      </c>
      <c r="F2451" s="154" t="s">
        <v>1248</v>
      </c>
      <c r="G2451" s="154" t="s">
        <v>4120</v>
      </c>
      <c r="H2451" s="243">
        <v>4</v>
      </c>
      <c r="I2451" s="229">
        <v>45677.704618055555</v>
      </c>
      <c r="J2451" s="107">
        <v>6</v>
      </c>
      <c r="K2451" s="159">
        <v>110000</v>
      </c>
      <c r="L2451" s="107">
        <f>J2451+1</f>
        <v>7</v>
      </c>
      <c r="M2451" s="36">
        <f>K2451*(L2451/100)</f>
        <v>7700.0000000000009</v>
      </c>
    </row>
    <row r="2452" spans="1:13" x14ac:dyDescent="0.35">
      <c r="A2452" s="107">
        <v>1</v>
      </c>
      <c r="B2452" s="107" t="s">
        <v>1742</v>
      </c>
      <c r="C2452" s="98" t="s">
        <v>909</v>
      </c>
      <c r="D2452" s="98" t="s">
        <v>411</v>
      </c>
      <c r="E2452" t="s">
        <v>1244</v>
      </c>
      <c r="F2452" t="s">
        <v>1248</v>
      </c>
      <c r="G2452" t="s">
        <v>1743</v>
      </c>
      <c r="H2452" s="107">
        <v>1</v>
      </c>
      <c r="I2452" s="229">
        <v>45330.584513888891</v>
      </c>
      <c r="J2452" s="107">
        <v>6</v>
      </c>
      <c r="K2452" s="159">
        <v>84000</v>
      </c>
      <c r="L2452" s="107">
        <f>J2452+1</f>
        <v>7</v>
      </c>
      <c r="M2452" s="36">
        <f>K2452*(L2452/100)</f>
        <v>5880.0000000000009</v>
      </c>
    </row>
    <row r="2453" spans="1:13" x14ac:dyDescent="0.35">
      <c r="A2453" s="107">
        <v>1</v>
      </c>
      <c r="B2453" s="107" t="s">
        <v>2279</v>
      </c>
      <c r="C2453" s="98" t="s">
        <v>909</v>
      </c>
      <c r="D2453" s="98" t="s">
        <v>169</v>
      </c>
      <c r="E2453" t="s">
        <v>1250</v>
      </c>
      <c r="F2453" t="s">
        <v>1248</v>
      </c>
      <c r="G2453" t="s">
        <v>2280</v>
      </c>
      <c r="H2453" s="107">
        <v>2</v>
      </c>
      <c r="I2453" s="229">
        <v>45436.688923611109</v>
      </c>
      <c r="J2453" s="107">
        <v>6</v>
      </c>
      <c r="K2453" s="159">
        <v>105000</v>
      </c>
      <c r="L2453" s="107">
        <f>J2453+1</f>
        <v>7</v>
      </c>
      <c r="M2453" s="36">
        <f>K2453*(L2453/100)</f>
        <v>7350.0000000000009</v>
      </c>
    </row>
    <row r="2454" spans="1:13" x14ac:dyDescent="0.35">
      <c r="A2454" s="107">
        <v>1</v>
      </c>
      <c r="B2454" s="107" t="s">
        <v>5173</v>
      </c>
      <c r="C2454" s="98" t="s">
        <v>909</v>
      </c>
      <c r="D2454" s="98" t="s">
        <v>52</v>
      </c>
      <c r="E2454" t="s">
        <v>1250</v>
      </c>
      <c r="F2454" t="s">
        <v>1245</v>
      </c>
      <c r="G2454" t="s">
        <v>5174</v>
      </c>
      <c r="H2454" s="107">
        <v>3</v>
      </c>
      <c r="I2454" s="229">
        <v>45806.676111111112</v>
      </c>
      <c r="J2454" s="107">
        <v>12</v>
      </c>
      <c r="K2454" s="159">
        <v>100000</v>
      </c>
      <c r="L2454" s="107">
        <f>J2454+1</f>
        <v>13</v>
      </c>
      <c r="M2454" s="36">
        <f>K2454*(L2454/100)</f>
        <v>13000</v>
      </c>
    </row>
    <row r="2455" spans="1:13" x14ac:dyDescent="0.35">
      <c r="A2455" s="107">
        <v>1</v>
      </c>
      <c r="B2455" s="107">
        <v>880000416</v>
      </c>
      <c r="C2455" s="98" t="s">
        <v>909</v>
      </c>
      <c r="D2455" s="98" t="s">
        <v>52</v>
      </c>
      <c r="E2455" t="s">
        <v>53</v>
      </c>
      <c r="G2455" t="s">
        <v>1055</v>
      </c>
      <c r="H2455" s="107">
        <v>1</v>
      </c>
      <c r="I2455" s="229">
        <v>45132.556238425925</v>
      </c>
      <c r="J2455" s="107">
        <v>12</v>
      </c>
      <c r="K2455" s="159">
        <v>105000</v>
      </c>
      <c r="L2455" s="107">
        <f>J2455+1</f>
        <v>13</v>
      </c>
      <c r="M2455" s="36">
        <f>K2455*(L2455/100)</f>
        <v>13650</v>
      </c>
    </row>
    <row r="2456" spans="1:13" x14ac:dyDescent="0.35">
      <c r="A2456" s="107">
        <v>1</v>
      </c>
      <c r="B2456" s="107">
        <v>880001004</v>
      </c>
      <c r="C2456" s="98" t="s">
        <v>909</v>
      </c>
      <c r="D2456" s="98" t="s">
        <v>15</v>
      </c>
      <c r="E2456" t="s">
        <v>1244</v>
      </c>
      <c r="F2456" t="s">
        <v>1245</v>
      </c>
      <c r="G2456" t="s">
        <v>1055</v>
      </c>
      <c r="H2456" s="107">
        <v>2</v>
      </c>
      <c r="I2456" s="229">
        <v>45482.650891203702</v>
      </c>
      <c r="J2456" s="107">
        <v>12</v>
      </c>
      <c r="K2456" s="159">
        <v>105000</v>
      </c>
      <c r="L2456" s="107">
        <f>J2456+1</f>
        <v>13</v>
      </c>
      <c r="M2456" s="36">
        <f>K2456*(L2456/100)</f>
        <v>13650</v>
      </c>
    </row>
    <row r="2457" spans="1:13" x14ac:dyDescent="0.35">
      <c r="A2457" s="107">
        <v>1</v>
      </c>
      <c r="B2457" s="107">
        <v>880001019</v>
      </c>
      <c r="C2457" s="98" t="s">
        <v>909</v>
      </c>
      <c r="D2457" s="98" t="s">
        <v>15</v>
      </c>
      <c r="E2457" t="s">
        <v>1244</v>
      </c>
      <c r="F2457" t="s">
        <v>1245</v>
      </c>
      <c r="G2457" t="s">
        <v>2622</v>
      </c>
      <c r="H2457" s="107">
        <v>1</v>
      </c>
      <c r="I2457" s="229">
        <v>45484</v>
      </c>
      <c r="J2457" s="107">
        <v>7</v>
      </c>
      <c r="K2457" s="159">
        <v>57750</v>
      </c>
      <c r="L2457" s="107">
        <f>J2457+1</f>
        <v>8</v>
      </c>
      <c r="M2457" s="36">
        <f>K2457*(L2457/100)</f>
        <v>4620</v>
      </c>
    </row>
    <row r="2458" spans="1:13" x14ac:dyDescent="0.35">
      <c r="A2458" s="107">
        <v>1</v>
      </c>
      <c r="B2458" s="243" t="s">
        <v>3999</v>
      </c>
      <c r="C2458" s="244" t="s">
        <v>909</v>
      </c>
      <c r="D2458" s="244" t="s">
        <v>15</v>
      </c>
      <c r="E2458" s="154" t="s">
        <v>1244</v>
      </c>
      <c r="F2458" s="154" t="s">
        <v>1245</v>
      </c>
      <c r="G2458" s="154" t="s">
        <v>2622</v>
      </c>
      <c r="H2458" s="243">
        <v>2</v>
      </c>
      <c r="I2458" s="229">
        <v>45660.765462962961</v>
      </c>
      <c r="J2458" s="107">
        <v>9</v>
      </c>
      <c r="K2458" s="159">
        <v>65000</v>
      </c>
      <c r="L2458" s="107">
        <f>J2458+1</f>
        <v>10</v>
      </c>
      <c r="M2458" s="36">
        <f>K2458*(L2458/100)</f>
        <v>6500</v>
      </c>
    </row>
    <row r="2459" spans="1:13" x14ac:dyDescent="0.35">
      <c r="A2459" s="107">
        <v>1</v>
      </c>
      <c r="B2459" s="107" t="s">
        <v>2547</v>
      </c>
      <c r="C2459" s="98" t="s">
        <v>909</v>
      </c>
      <c r="D2459" s="98" t="s">
        <v>188</v>
      </c>
      <c r="E2459" t="s">
        <v>1244</v>
      </c>
      <c r="F2459" t="s">
        <v>1245</v>
      </c>
      <c r="G2459" t="s">
        <v>2548</v>
      </c>
      <c r="H2459" s="107">
        <v>1</v>
      </c>
      <c r="I2459" s="229">
        <v>45469.662245370368</v>
      </c>
      <c r="J2459" s="107">
        <v>7</v>
      </c>
      <c r="K2459" s="159">
        <v>63000</v>
      </c>
      <c r="L2459" s="107">
        <f>J2459+1</f>
        <v>8</v>
      </c>
      <c r="M2459" s="36">
        <f>K2459*(L2459/100)</f>
        <v>5040</v>
      </c>
    </row>
    <row r="2460" spans="1:13" x14ac:dyDescent="0.35">
      <c r="A2460" s="107">
        <v>1</v>
      </c>
      <c r="B2460" s="243" t="s">
        <v>3157</v>
      </c>
      <c r="C2460" s="244" t="s">
        <v>909</v>
      </c>
      <c r="D2460" s="244" t="s">
        <v>15</v>
      </c>
      <c r="E2460" s="154" t="s">
        <v>1244</v>
      </c>
      <c r="F2460" s="154" t="s">
        <v>1245</v>
      </c>
      <c r="G2460" s="154" t="s">
        <v>3158</v>
      </c>
      <c r="H2460" s="243">
        <v>2</v>
      </c>
      <c r="I2460" s="229">
        <v>45565.709791666668</v>
      </c>
      <c r="J2460" s="107">
        <v>9</v>
      </c>
      <c r="K2460" s="159">
        <v>78750</v>
      </c>
      <c r="L2460" s="107">
        <f>J2460+1</f>
        <v>10</v>
      </c>
      <c r="M2460" s="36">
        <f>K2460*(L2460/100)</f>
        <v>7875</v>
      </c>
    </row>
    <row r="2461" spans="1:13" x14ac:dyDescent="0.35">
      <c r="A2461" s="107">
        <v>1</v>
      </c>
      <c r="B2461" s="243" t="s">
        <v>4395</v>
      </c>
      <c r="C2461" s="244" t="s">
        <v>909</v>
      </c>
      <c r="D2461" s="244" t="s">
        <v>52</v>
      </c>
      <c r="E2461" s="154" t="s">
        <v>1250</v>
      </c>
      <c r="F2461" s="154" t="s">
        <v>1245</v>
      </c>
      <c r="G2461" s="154" t="s">
        <v>3158</v>
      </c>
      <c r="H2461" s="243">
        <v>3</v>
      </c>
      <c r="I2461" s="229">
        <v>45726.692141203705</v>
      </c>
      <c r="J2461" s="107">
        <v>9</v>
      </c>
      <c r="K2461" s="247">
        <v>75000</v>
      </c>
      <c r="L2461" s="107">
        <f>J2461+1</f>
        <v>10</v>
      </c>
      <c r="M2461" s="36">
        <f>K2461*(L2461/100)</f>
        <v>7500</v>
      </c>
    </row>
    <row r="2462" spans="1:13" x14ac:dyDescent="0.35">
      <c r="A2462" s="107">
        <v>1</v>
      </c>
      <c r="B2462" s="107" t="s">
        <v>2395</v>
      </c>
      <c r="C2462" s="98" t="s">
        <v>909</v>
      </c>
      <c r="D2462" s="98" t="s">
        <v>15</v>
      </c>
      <c r="E2462" t="s">
        <v>1244</v>
      </c>
      <c r="F2462" t="s">
        <v>1248</v>
      </c>
      <c r="G2462" t="s">
        <v>2396</v>
      </c>
      <c r="H2462" s="107">
        <v>1</v>
      </c>
      <c r="I2462" s="229">
        <v>45455.63453703704</v>
      </c>
      <c r="J2462" s="107">
        <v>4</v>
      </c>
      <c r="K2462" s="159">
        <v>21000</v>
      </c>
      <c r="L2462" s="107">
        <f>J2462+1</f>
        <v>5</v>
      </c>
      <c r="M2462" s="36">
        <f>K2462*(L2462/100)</f>
        <v>1050</v>
      </c>
    </row>
    <row r="2463" spans="1:13" x14ac:dyDescent="0.35">
      <c r="A2463" s="107">
        <v>1</v>
      </c>
      <c r="B2463" s="237" t="s">
        <v>1410</v>
      </c>
      <c r="C2463" s="141" t="s">
        <v>909</v>
      </c>
      <c r="D2463" s="141" t="s">
        <v>15</v>
      </c>
      <c r="E2463" s="139" t="s">
        <v>1244</v>
      </c>
      <c r="F2463" s="144" t="s">
        <v>1248</v>
      </c>
      <c r="G2463" s="139" t="s">
        <v>1411</v>
      </c>
      <c r="H2463" s="237">
        <v>1</v>
      </c>
      <c r="I2463" s="229">
        <v>45241.482233796298</v>
      </c>
      <c r="J2463" s="107">
        <v>12</v>
      </c>
      <c r="K2463" s="238">
        <v>126000</v>
      </c>
      <c r="L2463" s="107">
        <f>J2463+1</f>
        <v>13</v>
      </c>
      <c r="M2463" s="36">
        <f>K2463*(L2463/100)</f>
        <v>16380</v>
      </c>
    </row>
    <row r="2464" spans="1:13" x14ac:dyDescent="0.35">
      <c r="A2464" s="107">
        <v>1</v>
      </c>
      <c r="B2464" s="243" t="s">
        <v>4162</v>
      </c>
      <c r="C2464" s="244" t="s">
        <v>909</v>
      </c>
      <c r="D2464" s="244" t="s">
        <v>15</v>
      </c>
      <c r="E2464" s="154" t="s">
        <v>1244</v>
      </c>
      <c r="F2464" s="154" t="s">
        <v>1248</v>
      </c>
      <c r="G2464" s="154" t="s">
        <v>4163</v>
      </c>
      <c r="H2464" s="243">
        <v>2</v>
      </c>
      <c r="I2464" s="229">
        <v>45688.916493055556</v>
      </c>
      <c r="J2464" s="107">
        <v>12</v>
      </c>
      <c r="K2464" s="159">
        <v>120000</v>
      </c>
      <c r="L2464" s="107">
        <f>J2464+1</f>
        <v>13</v>
      </c>
      <c r="M2464" s="36">
        <f>K2464*(L2464/100)</f>
        <v>15600</v>
      </c>
    </row>
    <row r="2465" spans="1:13" x14ac:dyDescent="0.35">
      <c r="A2465" s="107">
        <v>1</v>
      </c>
      <c r="B2465" s="107" t="s">
        <v>2502</v>
      </c>
      <c r="C2465" s="98" t="s">
        <v>909</v>
      </c>
      <c r="D2465" s="98" t="s">
        <v>381</v>
      </c>
      <c r="E2465" t="s">
        <v>1244</v>
      </c>
      <c r="F2465" t="s">
        <v>1245</v>
      </c>
      <c r="G2465" t="s">
        <v>2503</v>
      </c>
      <c r="H2465" s="107">
        <v>3</v>
      </c>
      <c r="I2465" s="229">
        <v>45465</v>
      </c>
      <c r="J2465" s="107">
        <v>12</v>
      </c>
      <c r="K2465" s="159">
        <v>157500</v>
      </c>
      <c r="L2465" s="107">
        <f>J2465+1</f>
        <v>13</v>
      </c>
      <c r="M2465" s="36">
        <f>K2465*(L2465/100)</f>
        <v>20475</v>
      </c>
    </row>
    <row r="2466" spans="1:13" x14ac:dyDescent="0.35">
      <c r="A2466" s="107">
        <v>1</v>
      </c>
      <c r="B2466" s="107">
        <v>880000303</v>
      </c>
      <c r="C2466" s="98" t="s">
        <v>909</v>
      </c>
      <c r="D2466" s="98" t="s">
        <v>162</v>
      </c>
      <c r="E2466" t="s">
        <v>53</v>
      </c>
      <c r="G2466" t="s">
        <v>926</v>
      </c>
      <c r="H2466" s="107">
        <v>1</v>
      </c>
      <c r="I2466" s="229">
        <v>45064.474930555552</v>
      </c>
      <c r="J2466" s="107">
        <v>12</v>
      </c>
      <c r="K2466" s="162">
        <v>136500</v>
      </c>
      <c r="L2466" s="107">
        <f>J2466+1</f>
        <v>13</v>
      </c>
      <c r="M2466" s="36">
        <f>K2466*(L2466/100)</f>
        <v>17745</v>
      </c>
    </row>
    <row r="2467" spans="1:13" x14ac:dyDescent="0.35">
      <c r="A2467" s="107">
        <v>1</v>
      </c>
      <c r="B2467" s="237" t="s">
        <v>1456</v>
      </c>
      <c r="C2467" s="141" t="s">
        <v>909</v>
      </c>
      <c r="D2467" s="141" t="s">
        <v>381</v>
      </c>
      <c r="E2467" s="139" t="s">
        <v>1244</v>
      </c>
      <c r="F2467" s="144" t="s">
        <v>1245</v>
      </c>
      <c r="G2467" t="s">
        <v>926</v>
      </c>
      <c r="H2467" s="237">
        <v>2</v>
      </c>
      <c r="I2467" s="229">
        <v>45251.540416666699</v>
      </c>
      <c r="J2467" s="107">
        <v>12</v>
      </c>
      <c r="K2467" s="238">
        <v>136500</v>
      </c>
      <c r="L2467" s="107">
        <f>J2467+1</f>
        <v>13</v>
      </c>
      <c r="M2467" s="36">
        <f>K2467*(L2467/100)</f>
        <v>17745</v>
      </c>
    </row>
    <row r="2468" spans="1:13" x14ac:dyDescent="0.35">
      <c r="A2468" s="107">
        <v>1</v>
      </c>
      <c r="B2468" s="243" t="s">
        <v>3998</v>
      </c>
      <c r="C2468" s="244" t="s">
        <v>909</v>
      </c>
      <c r="D2468" s="244" t="s">
        <v>582</v>
      </c>
      <c r="E2468" s="154" t="s">
        <v>1244</v>
      </c>
      <c r="F2468" s="154" t="s">
        <v>1245</v>
      </c>
      <c r="G2468" t="s">
        <v>926</v>
      </c>
      <c r="H2468" s="243">
        <v>4</v>
      </c>
      <c r="I2468" s="229">
        <v>45663.553761574076</v>
      </c>
      <c r="J2468" s="107">
        <v>12</v>
      </c>
      <c r="K2468" s="159">
        <v>150000</v>
      </c>
      <c r="L2468" s="107">
        <f>J2468+1</f>
        <v>13</v>
      </c>
      <c r="M2468" s="36">
        <f>K2468*(L2468/100)</f>
        <v>19500</v>
      </c>
    </row>
    <row r="2469" spans="1:13" x14ac:dyDescent="0.35">
      <c r="A2469" s="107">
        <v>1</v>
      </c>
      <c r="B2469" s="107">
        <v>880000857</v>
      </c>
      <c r="C2469" s="98" t="s">
        <v>909</v>
      </c>
      <c r="D2469" s="98" t="s">
        <v>52</v>
      </c>
      <c r="E2469" t="s">
        <v>1250</v>
      </c>
      <c r="F2469" t="s">
        <v>1248</v>
      </c>
      <c r="G2469" t="s">
        <v>11800</v>
      </c>
      <c r="H2469" s="107">
        <v>1</v>
      </c>
      <c r="I2469" s="229">
        <v>45394.737500000003</v>
      </c>
      <c r="J2469" s="107">
        <v>12</v>
      </c>
      <c r="K2469" s="159">
        <v>105000</v>
      </c>
      <c r="L2469" s="107">
        <f>J2469+1</f>
        <v>13</v>
      </c>
      <c r="M2469" s="36">
        <f>K2469*(L2469/100)</f>
        <v>13650</v>
      </c>
    </row>
    <row r="2470" spans="1:13" x14ac:dyDescent="0.35">
      <c r="A2470" s="107">
        <v>1</v>
      </c>
      <c r="B2470" s="243" t="s">
        <v>3362</v>
      </c>
      <c r="C2470" s="244" t="s">
        <v>909</v>
      </c>
      <c r="D2470" s="244" t="s">
        <v>15</v>
      </c>
      <c r="E2470" s="154" t="s">
        <v>1244</v>
      </c>
      <c r="F2470" s="154" t="s">
        <v>1248</v>
      </c>
      <c r="G2470" t="s">
        <v>11800</v>
      </c>
      <c r="H2470" s="243">
        <v>2</v>
      </c>
      <c r="I2470" s="229">
        <v>45591.633252314816</v>
      </c>
      <c r="J2470" s="107">
        <v>12</v>
      </c>
      <c r="K2470" s="159">
        <v>105000</v>
      </c>
      <c r="L2470" s="107">
        <f>J2470+1</f>
        <v>13</v>
      </c>
      <c r="M2470" s="36">
        <f>K2470*(L2470/100)</f>
        <v>13650</v>
      </c>
    </row>
    <row r="2471" spans="1:13" x14ac:dyDescent="0.35">
      <c r="A2471" s="107">
        <v>1</v>
      </c>
      <c r="B2471" s="107" t="s">
        <v>1926</v>
      </c>
      <c r="C2471" s="98" t="s">
        <v>786</v>
      </c>
      <c r="D2471" s="98" t="s">
        <v>986</v>
      </c>
      <c r="E2471" t="s">
        <v>1244</v>
      </c>
      <c r="F2471" t="s">
        <v>1245</v>
      </c>
      <c r="G2471" t="s">
        <v>1927</v>
      </c>
      <c r="H2471" s="107">
        <v>1</v>
      </c>
      <c r="I2471" s="229">
        <v>45357.773865740739</v>
      </c>
      <c r="J2471" s="107">
        <v>12</v>
      </c>
      <c r="K2471" s="159">
        <v>157500</v>
      </c>
      <c r="L2471" s="107">
        <f>J2471+1</f>
        <v>13</v>
      </c>
      <c r="M2471" s="36">
        <f>K2471*(L2471/100)</f>
        <v>20475</v>
      </c>
    </row>
    <row r="2472" spans="1:13" x14ac:dyDescent="0.35">
      <c r="A2472" s="107">
        <v>1</v>
      </c>
      <c r="B2472" s="131" t="s">
        <v>6074</v>
      </c>
      <c r="C2472" s="131" t="s">
        <v>786</v>
      </c>
      <c r="D2472" s="131" t="s">
        <v>188</v>
      </c>
      <c r="E2472" s="131" t="s">
        <v>5832</v>
      </c>
      <c r="F2472" s="131" t="s">
        <v>1245</v>
      </c>
      <c r="G2472" s="131" t="s">
        <v>6075</v>
      </c>
      <c r="H2472" s="107">
        <v>3</v>
      </c>
      <c r="I2472" s="231">
        <v>45908.730520833335</v>
      </c>
      <c r="J2472" s="107">
        <v>12</v>
      </c>
      <c r="K2472" s="222">
        <v>200000</v>
      </c>
      <c r="L2472" s="107">
        <f>J2472*2+2</f>
        <v>26</v>
      </c>
      <c r="M2472" s="36">
        <f>K2472*(L2472/100)</f>
        <v>52000</v>
      </c>
    </row>
    <row r="2473" spans="1:13" x14ac:dyDescent="0.35">
      <c r="A2473" s="107">
        <v>1</v>
      </c>
      <c r="B2473" s="107">
        <v>880000389</v>
      </c>
      <c r="C2473" s="98" t="s">
        <v>786</v>
      </c>
      <c r="D2473" s="98" t="s">
        <v>411</v>
      </c>
      <c r="E2473" t="s">
        <v>16</v>
      </c>
      <c r="G2473" s="378" t="s">
        <v>1017</v>
      </c>
      <c r="H2473" s="107">
        <v>1</v>
      </c>
      <c r="I2473" s="229">
        <v>45119.418993055559</v>
      </c>
      <c r="J2473" s="107">
        <v>12</v>
      </c>
      <c r="K2473" s="159">
        <v>105000</v>
      </c>
      <c r="L2473" s="107">
        <f>J2473+1</f>
        <v>13</v>
      </c>
      <c r="M2473" s="36">
        <f>K2473*(L2473/100)</f>
        <v>13650</v>
      </c>
    </row>
    <row r="2474" spans="1:13" x14ac:dyDescent="0.35">
      <c r="A2474" s="107">
        <v>1</v>
      </c>
      <c r="B2474" s="237" t="s">
        <v>1508</v>
      </c>
      <c r="C2474" s="141" t="s">
        <v>786</v>
      </c>
      <c r="D2474" s="141" t="s">
        <v>15</v>
      </c>
      <c r="E2474" s="139" t="s">
        <v>1244</v>
      </c>
      <c r="F2474" s="144" t="s">
        <v>1245</v>
      </c>
      <c r="G2474" t="s">
        <v>4095</v>
      </c>
      <c r="H2474" s="237">
        <v>2</v>
      </c>
      <c r="I2474" s="229">
        <v>45258.570104166698</v>
      </c>
      <c r="J2474" s="107">
        <v>12</v>
      </c>
      <c r="K2474" s="238">
        <v>105000</v>
      </c>
      <c r="L2474" s="107">
        <f>J2474+1</f>
        <v>13</v>
      </c>
      <c r="M2474" s="36">
        <f>K2474*(L2474/100)</f>
        <v>13650</v>
      </c>
    </row>
    <row r="2475" spans="1:13" x14ac:dyDescent="0.35">
      <c r="A2475" s="107">
        <v>1</v>
      </c>
      <c r="B2475" s="107" t="s">
        <v>2517</v>
      </c>
      <c r="C2475" s="98" t="s">
        <v>786</v>
      </c>
      <c r="D2475" s="98" t="s">
        <v>15</v>
      </c>
      <c r="E2475" t="s">
        <v>1244</v>
      </c>
      <c r="F2475" t="s">
        <v>1245</v>
      </c>
      <c r="G2475" t="s">
        <v>4095</v>
      </c>
      <c r="H2475" s="107">
        <v>3</v>
      </c>
      <c r="I2475" s="229">
        <v>45467.592233796298</v>
      </c>
      <c r="J2475" s="107">
        <v>12</v>
      </c>
      <c r="K2475" s="159">
        <v>105000</v>
      </c>
      <c r="L2475" s="107">
        <f>J2475+1</f>
        <v>13</v>
      </c>
      <c r="M2475" s="36">
        <f>K2475*(L2475/100)</f>
        <v>13650</v>
      </c>
    </row>
    <row r="2476" spans="1:13" x14ac:dyDescent="0.35">
      <c r="A2476" s="107">
        <v>1</v>
      </c>
      <c r="B2476" s="107">
        <v>880000242</v>
      </c>
      <c r="C2476" s="98" t="s">
        <v>786</v>
      </c>
      <c r="D2476" s="98" t="s">
        <v>15</v>
      </c>
      <c r="E2476" t="s">
        <v>16</v>
      </c>
      <c r="G2476" t="s">
        <v>4095</v>
      </c>
      <c r="H2476" s="107">
        <v>1</v>
      </c>
      <c r="I2476" s="229">
        <v>45030.479456018518</v>
      </c>
      <c r="J2476" s="107">
        <v>12</v>
      </c>
      <c r="K2476" s="159">
        <v>105000</v>
      </c>
      <c r="L2476" s="107">
        <f>J2476+1</f>
        <v>13</v>
      </c>
      <c r="M2476" s="36">
        <f>K2476*(L2476/100)</f>
        <v>13650</v>
      </c>
    </row>
    <row r="2477" spans="1:13" x14ac:dyDescent="0.35">
      <c r="A2477" s="107">
        <v>1</v>
      </c>
      <c r="B2477" s="243" t="s">
        <v>4094</v>
      </c>
      <c r="C2477" s="244" t="s">
        <v>786</v>
      </c>
      <c r="D2477" s="244" t="s">
        <v>15</v>
      </c>
      <c r="E2477" s="154" t="s">
        <v>1244</v>
      </c>
      <c r="F2477" s="154" t="s">
        <v>1245</v>
      </c>
      <c r="G2477" t="s">
        <v>4095</v>
      </c>
      <c r="H2477" s="243">
        <v>4</v>
      </c>
      <c r="I2477" s="229">
        <v>45670.628379629627</v>
      </c>
      <c r="J2477" s="107">
        <v>12</v>
      </c>
      <c r="K2477" s="159">
        <v>100000</v>
      </c>
      <c r="L2477" s="107">
        <f>J2477+1</f>
        <v>13</v>
      </c>
      <c r="M2477" s="36">
        <f>K2477*(L2477/100)</f>
        <v>13000</v>
      </c>
    </row>
    <row r="2478" spans="1:13" x14ac:dyDescent="0.35">
      <c r="A2478" s="107">
        <v>1</v>
      </c>
      <c r="B2478" s="107">
        <v>890000218</v>
      </c>
      <c r="C2478" s="98" t="s">
        <v>786</v>
      </c>
      <c r="D2478" s="98" t="s">
        <v>106</v>
      </c>
      <c r="E2478" t="s">
        <v>16</v>
      </c>
      <c r="G2478" s="378" t="s">
        <v>11787</v>
      </c>
      <c r="H2478" s="107">
        <v>1</v>
      </c>
      <c r="I2478" s="229">
        <v>45101.500150462962</v>
      </c>
      <c r="J2478" s="107">
        <v>3</v>
      </c>
      <c r="K2478" s="159">
        <v>52500</v>
      </c>
      <c r="L2478" s="107">
        <f>J2478+1</f>
        <v>4</v>
      </c>
      <c r="M2478" s="36">
        <f>K2478*(L2478/100)</f>
        <v>2100</v>
      </c>
    </row>
    <row r="2479" spans="1:13" x14ac:dyDescent="0.35">
      <c r="A2479" s="107">
        <v>1</v>
      </c>
      <c r="B2479" s="237" t="s">
        <v>1230</v>
      </c>
      <c r="C2479" s="141" t="s">
        <v>786</v>
      </c>
      <c r="D2479" s="141" t="s">
        <v>106</v>
      </c>
      <c r="E2479" s="139" t="s">
        <v>16</v>
      </c>
      <c r="G2479" s="378" t="s">
        <v>11787</v>
      </c>
      <c r="H2479" s="237">
        <v>2</v>
      </c>
      <c r="I2479" s="229">
        <v>45199.470486111102</v>
      </c>
      <c r="J2479" s="107">
        <v>6</v>
      </c>
      <c r="K2479" s="238">
        <v>52500</v>
      </c>
      <c r="L2479" s="107">
        <f>J2479+1</f>
        <v>7</v>
      </c>
      <c r="M2479" s="36">
        <f>K2479*(L2479/100)</f>
        <v>3675.0000000000005</v>
      </c>
    </row>
    <row r="2480" spans="1:13" x14ac:dyDescent="0.35">
      <c r="A2480" s="107">
        <v>1</v>
      </c>
      <c r="B2480" s="107" t="s">
        <v>2519</v>
      </c>
      <c r="C2480" s="98" t="s">
        <v>786</v>
      </c>
      <c r="D2480" s="98" t="s">
        <v>15</v>
      </c>
      <c r="E2480" t="s">
        <v>1244</v>
      </c>
      <c r="F2480" t="s">
        <v>1248</v>
      </c>
      <c r="G2480" s="378" t="s">
        <v>11787</v>
      </c>
      <c r="H2480" s="107">
        <v>3</v>
      </c>
      <c r="I2480" s="229">
        <v>45468</v>
      </c>
      <c r="J2480" s="107">
        <v>5</v>
      </c>
      <c r="K2480" s="159">
        <v>42000</v>
      </c>
      <c r="L2480" s="107">
        <f>J2480+1</f>
        <v>6</v>
      </c>
      <c r="M2480" s="36">
        <f>K2480*(L2480/100)</f>
        <v>2520</v>
      </c>
    </row>
    <row r="2481" spans="1:13" x14ac:dyDescent="0.35">
      <c r="A2481" s="107">
        <v>1</v>
      </c>
      <c r="B2481" s="107" t="s">
        <v>2217</v>
      </c>
      <c r="C2481" s="98" t="s">
        <v>786</v>
      </c>
      <c r="D2481" s="98" t="s">
        <v>15</v>
      </c>
      <c r="E2481" t="s">
        <v>1244</v>
      </c>
      <c r="F2481" t="s">
        <v>1248</v>
      </c>
      <c r="G2481" t="s">
        <v>1405</v>
      </c>
      <c r="H2481" s="107">
        <v>3</v>
      </c>
      <c r="I2481" s="229">
        <v>45421.748668981483</v>
      </c>
      <c r="J2481" s="107">
        <v>10</v>
      </c>
      <c r="K2481" s="159">
        <v>126000</v>
      </c>
      <c r="L2481" s="107">
        <f>J2481+1</f>
        <v>11</v>
      </c>
      <c r="M2481" s="36">
        <f>K2481*(L2481/100)</f>
        <v>13860</v>
      </c>
    </row>
    <row r="2482" spans="1:13" x14ac:dyDescent="0.35">
      <c r="A2482" s="107">
        <v>1</v>
      </c>
      <c r="B2482" s="107">
        <v>890000219</v>
      </c>
      <c r="C2482" s="98" t="s">
        <v>786</v>
      </c>
      <c r="D2482" s="98" t="s">
        <v>15</v>
      </c>
      <c r="E2482" t="s">
        <v>16</v>
      </c>
      <c r="G2482" t="s">
        <v>1405</v>
      </c>
      <c r="H2482" s="107">
        <v>1</v>
      </c>
      <c r="I2482" s="229">
        <v>45101.470810185187</v>
      </c>
      <c r="J2482" s="107">
        <v>10</v>
      </c>
      <c r="K2482" s="159">
        <v>126000</v>
      </c>
      <c r="L2482" s="107">
        <f>J2482+1</f>
        <v>11</v>
      </c>
      <c r="M2482" s="36">
        <f>K2482*(L2482/100)</f>
        <v>13860</v>
      </c>
    </row>
    <row r="2483" spans="1:13" x14ac:dyDescent="0.35">
      <c r="A2483" s="107">
        <v>1</v>
      </c>
      <c r="B2483" s="237" t="s">
        <v>1404</v>
      </c>
      <c r="C2483" s="141" t="s">
        <v>786</v>
      </c>
      <c r="D2483" s="141" t="s">
        <v>15</v>
      </c>
      <c r="E2483" s="139" t="s">
        <v>1244</v>
      </c>
      <c r="F2483" s="144" t="s">
        <v>1248</v>
      </c>
      <c r="G2483" t="s">
        <v>1405</v>
      </c>
      <c r="H2483" s="237">
        <v>2</v>
      </c>
      <c r="I2483" s="229">
        <v>45241.374872685199</v>
      </c>
      <c r="J2483" s="107">
        <v>10</v>
      </c>
      <c r="K2483" s="238">
        <v>126000</v>
      </c>
      <c r="L2483" s="107">
        <f>J2483+1</f>
        <v>11</v>
      </c>
      <c r="M2483" s="36">
        <f>K2483*(L2483/100)</f>
        <v>13860</v>
      </c>
    </row>
    <row r="2484" spans="1:13" x14ac:dyDescent="0.35">
      <c r="A2484" s="107">
        <v>1</v>
      </c>
      <c r="B2484" s="243" t="s">
        <v>3172</v>
      </c>
      <c r="C2484" s="244" t="s">
        <v>786</v>
      </c>
      <c r="D2484" s="244" t="s">
        <v>15</v>
      </c>
      <c r="E2484" s="154" t="s">
        <v>1244</v>
      </c>
      <c r="F2484" s="154" t="s">
        <v>1248</v>
      </c>
      <c r="G2484" t="s">
        <v>1405</v>
      </c>
      <c r="H2484" s="243">
        <v>4</v>
      </c>
      <c r="I2484" s="229">
        <v>45568.746689814812</v>
      </c>
      <c r="J2484" s="107">
        <v>10</v>
      </c>
      <c r="K2484" s="159">
        <v>126000</v>
      </c>
      <c r="L2484" s="107">
        <f>J2484+1</f>
        <v>11</v>
      </c>
      <c r="M2484" s="36">
        <f>K2484*(L2484/100)</f>
        <v>13860</v>
      </c>
    </row>
    <row r="2485" spans="1:13" x14ac:dyDescent="0.35">
      <c r="A2485" s="107">
        <v>1</v>
      </c>
      <c r="B2485" s="107" t="s">
        <v>4402</v>
      </c>
      <c r="C2485" s="98" t="s">
        <v>786</v>
      </c>
      <c r="D2485" s="98" t="s">
        <v>15</v>
      </c>
      <c r="E2485" t="s">
        <v>1244</v>
      </c>
      <c r="F2485" t="s">
        <v>1248</v>
      </c>
      <c r="G2485" t="s">
        <v>1405</v>
      </c>
      <c r="H2485" s="107">
        <v>5</v>
      </c>
      <c r="I2485" s="229">
        <v>45728.74591435185</v>
      </c>
      <c r="J2485" s="107">
        <v>10</v>
      </c>
      <c r="K2485" s="247">
        <v>130000</v>
      </c>
      <c r="L2485" s="107">
        <f>J2485+1</f>
        <v>11</v>
      </c>
      <c r="M2485" s="36">
        <f>K2485*(L2485/100)</f>
        <v>14300</v>
      </c>
    </row>
    <row r="2486" spans="1:13" x14ac:dyDescent="0.35">
      <c r="A2486" s="107">
        <v>1</v>
      </c>
      <c r="B2486" s="107" t="s">
        <v>5803</v>
      </c>
      <c r="C2486" t="s">
        <v>786</v>
      </c>
      <c r="D2486" t="s">
        <v>15</v>
      </c>
      <c r="E2486" t="s">
        <v>1244</v>
      </c>
      <c r="F2486" t="s">
        <v>1248</v>
      </c>
      <c r="G2486" t="s">
        <v>1405</v>
      </c>
      <c r="H2486" s="107">
        <v>6</v>
      </c>
      <c r="I2486" s="231">
        <v>45853.769293981481</v>
      </c>
      <c r="J2486" s="107">
        <v>10</v>
      </c>
      <c r="K2486" s="120">
        <v>130000</v>
      </c>
      <c r="L2486" s="107">
        <f>J2486+1</f>
        <v>11</v>
      </c>
      <c r="M2486" s="36">
        <f>K2486*(L2486/100)</f>
        <v>14300</v>
      </c>
    </row>
    <row r="2487" spans="1:13" x14ac:dyDescent="0.35">
      <c r="A2487" s="107">
        <v>1</v>
      </c>
      <c r="B2487" s="243" t="s">
        <v>4017</v>
      </c>
      <c r="C2487" s="244" t="s">
        <v>786</v>
      </c>
      <c r="D2487" s="244" t="s">
        <v>116</v>
      </c>
      <c r="E2487" s="154" t="s">
        <v>1250</v>
      </c>
      <c r="F2487" s="154" t="s">
        <v>1245</v>
      </c>
      <c r="G2487" s="163" t="s">
        <v>4018</v>
      </c>
      <c r="H2487" s="243">
        <v>1</v>
      </c>
      <c r="I2487" s="229">
        <v>45674.710972222223</v>
      </c>
      <c r="J2487" s="107">
        <v>12</v>
      </c>
      <c r="K2487" s="159">
        <v>170000</v>
      </c>
      <c r="L2487" s="107">
        <f>J2487+1</f>
        <v>13</v>
      </c>
      <c r="M2487" s="36">
        <f>K2487*(L2487/100)</f>
        <v>22100</v>
      </c>
    </row>
    <row r="2488" spans="1:13" x14ac:dyDescent="0.35">
      <c r="A2488" s="107">
        <v>1</v>
      </c>
      <c r="B2488" s="243" t="s">
        <v>4749</v>
      </c>
      <c r="C2488" s="244" t="s">
        <v>786</v>
      </c>
      <c r="D2488" s="244" t="s">
        <v>188</v>
      </c>
      <c r="E2488" s="154" t="s">
        <v>1244</v>
      </c>
      <c r="F2488" s="154" t="s">
        <v>1248</v>
      </c>
      <c r="G2488" s="154" t="s">
        <v>4750</v>
      </c>
      <c r="H2488" s="243">
        <v>2</v>
      </c>
      <c r="I2488" s="229">
        <v>45747.539953703701</v>
      </c>
      <c r="J2488" s="107">
        <v>12</v>
      </c>
      <c r="K2488" s="247">
        <v>120000</v>
      </c>
      <c r="L2488" s="107">
        <f>J2488+1</f>
        <v>13</v>
      </c>
      <c r="M2488" s="36">
        <f>K2488*(L2488/100)</f>
        <v>15600</v>
      </c>
    </row>
    <row r="2489" spans="1:13" x14ac:dyDescent="0.35">
      <c r="A2489" s="107">
        <v>1</v>
      </c>
      <c r="B2489" s="107">
        <v>890000861</v>
      </c>
      <c r="C2489" s="98" t="s">
        <v>786</v>
      </c>
      <c r="D2489" s="98" t="s">
        <v>15</v>
      </c>
      <c r="E2489" t="s">
        <v>1244</v>
      </c>
      <c r="F2489" t="s">
        <v>1248</v>
      </c>
      <c r="G2489" t="s">
        <v>2739</v>
      </c>
      <c r="H2489" s="107">
        <v>1</v>
      </c>
      <c r="I2489" s="229">
        <v>45504.682835648149</v>
      </c>
      <c r="J2489" s="107">
        <v>12</v>
      </c>
      <c r="K2489" s="159">
        <v>105000</v>
      </c>
      <c r="L2489" s="107">
        <f>J2489+1</f>
        <v>13</v>
      </c>
      <c r="M2489" s="36">
        <f>K2489*(L2489/100)</f>
        <v>13650</v>
      </c>
    </row>
    <row r="2490" spans="1:13" x14ac:dyDescent="0.35">
      <c r="A2490" s="107">
        <v>1</v>
      </c>
      <c r="B2490" s="107" t="s">
        <v>1791</v>
      </c>
      <c r="C2490" s="98" t="s">
        <v>786</v>
      </c>
      <c r="D2490" s="98" t="s">
        <v>15</v>
      </c>
      <c r="E2490" t="s">
        <v>1244</v>
      </c>
      <c r="F2490" t="s">
        <v>1248</v>
      </c>
      <c r="G2490" t="s">
        <v>1073</v>
      </c>
      <c r="H2490" s="107">
        <v>2</v>
      </c>
      <c r="I2490" s="229">
        <v>45351.815509259257</v>
      </c>
      <c r="J2490" s="107">
        <v>12</v>
      </c>
      <c r="K2490" s="159">
        <v>105000</v>
      </c>
      <c r="L2490" s="107">
        <f>J2490+1</f>
        <v>13</v>
      </c>
      <c r="M2490" s="36">
        <f>K2490*(L2490/100)</f>
        <v>13650</v>
      </c>
    </row>
    <row r="2491" spans="1:13" x14ac:dyDescent="0.35">
      <c r="A2491" s="107">
        <v>1</v>
      </c>
      <c r="B2491" s="107">
        <v>880000428</v>
      </c>
      <c r="C2491" s="98" t="s">
        <v>786</v>
      </c>
      <c r="D2491" s="98" t="s">
        <v>15</v>
      </c>
      <c r="E2491" t="s">
        <v>16</v>
      </c>
      <c r="G2491" t="s">
        <v>1073</v>
      </c>
      <c r="H2491" s="107">
        <v>1</v>
      </c>
      <c r="I2491" s="229">
        <v>45135.721388888887</v>
      </c>
      <c r="J2491" s="107">
        <v>12</v>
      </c>
      <c r="K2491" s="159">
        <v>105000</v>
      </c>
      <c r="L2491" s="107">
        <f>J2491+1</f>
        <v>13</v>
      </c>
      <c r="M2491" s="36">
        <f>K2491*(L2491/100)</f>
        <v>13650</v>
      </c>
    </row>
    <row r="2492" spans="1:13" x14ac:dyDescent="0.35">
      <c r="A2492" s="107">
        <v>1</v>
      </c>
      <c r="B2492" s="243" t="s">
        <v>3007</v>
      </c>
      <c r="C2492" s="244" t="s">
        <v>786</v>
      </c>
      <c r="D2492" s="244" t="s">
        <v>188</v>
      </c>
      <c r="E2492" s="154" t="s">
        <v>1244</v>
      </c>
      <c r="F2492" s="154" t="s">
        <v>1248</v>
      </c>
      <c r="G2492" t="s">
        <v>1073</v>
      </c>
      <c r="H2492" s="243">
        <v>3</v>
      </c>
      <c r="I2492" s="229">
        <v>45535.642743055556</v>
      </c>
      <c r="J2492" s="107">
        <v>12</v>
      </c>
      <c r="K2492" s="162">
        <v>105000</v>
      </c>
      <c r="L2492" s="107">
        <f>J2492+1</f>
        <v>13</v>
      </c>
      <c r="M2492" s="36">
        <f>K2492*(L2492/100)</f>
        <v>13650</v>
      </c>
    </row>
    <row r="2493" spans="1:13" x14ac:dyDescent="0.35">
      <c r="A2493" s="107">
        <v>1</v>
      </c>
      <c r="B2493" s="243" t="s">
        <v>5028</v>
      </c>
      <c r="C2493" s="244" t="s">
        <v>786</v>
      </c>
      <c r="D2493" s="244" t="s">
        <v>15</v>
      </c>
      <c r="E2493" s="154" t="s">
        <v>1244</v>
      </c>
      <c r="F2493" s="154" t="s">
        <v>1248</v>
      </c>
      <c r="G2493" t="s">
        <v>1073</v>
      </c>
      <c r="H2493" s="243">
        <v>4</v>
      </c>
      <c r="I2493" s="229">
        <v>45751.741793981484</v>
      </c>
      <c r="J2493" s="107">
        <v>12</v>
      </c>
      <c r="K2493" s="159">
        <v>110000</v>
      </c>
      <c r="L2493" s="107">
        <f>J2493+1</f>
        <v>13</v>
      </c>
      <c r="M2493" s="36">
        <f>K2493*(L2493/100)</f>
        <v>14300</v>
      </c>
    </row>
    <row r="2494" spans="1:13" x14ac:dyDescent="0.35">
      <c r="A2494" s="107">
        <v>1</v>
      </c>
      <c r="B2494" s="107">
        <v>890000096</v>
      </c>
      <c r="C2494" s="98" t="s">
        <v>83</v>
      </c>
      <c r="D2494" s="98" t="s">
        <v>15</v>
      </c>
      <c r="E2494" t="s">
        <v>16</v>
      </c>
      <c r="G2494" t="s">
        <v>642</v>
      </c>
      <c r="H2494" s="132">
        <v>1</v>
      </c>
      <c r="I2494" s="229">
        <v>44995.410671296297</v>
      </c>
      <c r="J2494" s="107">
        <v>12</v>
      </c>
      <c r="K2494" s="159">
        <v>105000</v>
      </c>
      <c r="L2494" s="107">
        <f>J2494+1</f>
        <v>13</v>
      </c>
      <c r="M2494" s="36">
        <f>K2494*(L2494/100)</f>
        <v>13650</v>
      </c>
    </row>
    <row r="2495" spans="1:13" x14ac:dyDescent="0.35">
      <c r="A2495" s="107">
        <v>1</v>
      </c>
      <c r="B2495" s="107">
        <v>880000153</v>
      </c>
      <c r="C2495" s="98" t="s">
        <v>83</v>
      </c>
      <c r="D2495" s="98" t="s">
        <v>15</v>
      </c>
      <c r="E2495" t="s">
        <v>16</v>
      </c>
      <c r="G2495" s="152" t="s">
        <v>531</v>
      </c>
      <c r="H2495" s="129">
        <v>1</v>
      </c>
      <c r="I2495" s="229">
        <v>44981.539386574077</v>
      </c>
      <c r="J2495" s="107">
        <v>12</v>
      </c>
      <c r="K2495" s="159">
        <v>105000</v>
      </c>
      <c r="L2495" s="107">
        <f>J2495+1</f>
        <v>13</v>
      </c>
      <c r="M2495" s="36">
        <f>K2495*(L2495/100)</f>
        <v>13650</v>
      </c>
    </row>
    <row r="2496" spans="1:13" x14ac:dyDescent="0.35">
      <c r="A2496" s="107">
        <v>1</v>
      </c>
      <c r="B2496" s="234">
        <v>880000467</v>
      </c>
      <c r="C2496" s="235" t="s">
        <v>83</v>
      </c>
      <c r="D2496" s="235" t="s">
        <v>15</v>
      </c>
      <c r="E2496" s="133" t="s">
        <v>16</v>
      </c>
      <c r="G2496" s="133" t="s">
        <v>531</v>
      </c>
      <c r="H2496" s="234">
        <v>2</v>
      </c>
      <c r="I2496" s="229">
        <v>45152.415625000001</v>
      </c>
      <c r="J2496" s="107">
        <v>12</v>
      </c>
      <c r="K2496" s="236">
        <v>105000</v>
      </c>
      <c r="L2496" s="107">
        <f>J2496+1</f>
        <v>13</v>
      </c>
      <c r="M2496" s="36">
        <f>K2496*(L2496/100)</f>
        <v>13650</v>
      </c>
    </row>
    <row r="2497" spans="1:13" x14ac:dyDescent="0.35">
      <c r="A2497" s="107">
        <v>1</v>
      </c>
      <c r="B2497" s="107" t="s">
        <v>264</v>
      </c>
      <c r="C2497" s="98" t="s">
        <v>83</v>
      </c>
      <c r="D2497" s="98" t="s">
        <v>15</v>
      </c>
      <c r="E2497" t="s">
        <v>16</v>
      </c>
      <c r="F2497" s="154" t="s">
        <v>1245</v>
      </c>
      <c r="G2497" t="s">
        <v>266</v>
      </c>
      <c r="H2497" s="129">
        <v>1</v>
      </c>
      <c r="I2497" s="229">
        <v>44889.399062500001</v>
      </c>
      <c r="J2497" s="107">
        <v>12</v>
      </c>
      <c r="K2497" s="112">
        <v>231000</v>
      </c>
      <c r="L2497" s="107">
        <f>J2497+1</f>
        <v>13</v>
      </c>
      <c r="M2497" s="36">
        <f>K2497*(L2497/100)</f>
        <v>30030</v>
      </c>
    </row>
    <row r="2498" spans="1:13" x14ac:dyDescent="0.35">
      <c r="A2498" s="107">
        <v>1</v>
      </c>
      <c r="B2498" s="107">
        <v>890000100</v>
      </c>
      <c r="C2498" s="98" t="s">
        <v>83</v>
      </c>
      <c r="D2498" s="98" t="s">
        <v>15</v>
      </c>
      <c r="E2498" t="s">
        <v>16</v>
      </c>
      <c r="G2498" t="s">
        <v>600</v>
      </c>
      <c r="H2498" s="132">
        <v>1</v>
      </c>
      <c r="I2498" s="229">
        <v>44999.590902777774</v>
      </c>
      <c r="J2498" s="107">
        <v>12</v>
      </c>
      <c r="K2498" s="159">
        <v>84000</v>
      </c>
      <c r="L2498" s="107">
        <f>J2498+1</f>
        <v>13</v>
      </c>
      <c r="M2498" s="36">
        <f>K2498*(L2498/100)</f>
        <v>10920</v>
      </c>
    </row>
    <row r="2499" spans="1:13" x14ac:dyDescent="0.35">
      <c r="A2499" s="107">
        <v>1</v>
      </c>
      <c r="B2499" s="243" t="s">
        <v>3978</v>
      </c>
      <c r="C2499" s="244" t="s">
        <v>83</v>
      </c>
      <c r="D2499" s="244" t="s">
        <v>411</v>
      </c>
      <c r="E2499" s="154" t="s">
        <v>1244</v>
      </c>
      <c r="F2499" s="154" t="s">
        <v>1245</v>
      </c>
      <c r="G2499" s="154" t="s">
        <v>3979</v>
      </c>
      <c r="H2499" s="243">
        <v>1</v>
      </c>
      <c r="I2499" s="229">
        <v>45644.679942129631</v>
      </c>
      <c r="J2499" s="107">
        <v>12</v>
      </c>
      <c r="K2499" s="159">
        <v>105000</v>
      </c>
      <c r="L2499" s="107">
        <f>J2499+1</f>
        <v>13</v>
      </c>
      <c r="M2499" s="36">
        <f>K2499*(L2499/100)</f>
        <v>13650</v>
      </c>
    </row>
    <row r="2500" spans="1:13" x14ac:dyDescent="0.35">
      <c r="A2500" s="107">
        <v>1</v>
      </c>
      <c r="B2500" s="107" t="s">
        <v>2421</v>
      </c>
      <c r="C2500" s="98" t="s">
        <v>83</v>
      </c>
      <c r="D2500" s="98" t="s">
        <v>15</v>
      </c>
      <c r="E2500" t="s">
        <v>1244</v>
      </c>
      <c r="F2500" t="s">
        <v>1245</v>
      </c>
      <c r="G2500" t="s">
        <v>2422</v>
      </c>
      <c r="H2500" s="107">
        <v>1</v>
      </c>
      <c r="I2500" s="229">
        <v>45457.41783564815</v>
      </c>
      <c r="J2500" s="107">
        <v>12</v>
      </c>
      <c r="K2500" s="159">
        <v>157500</v>
      </c>
      <c r="L2500" s="107">
        <f>J2500+1</f>
        <v>13</v>
      </c>
      <c r="M2500" s="36">
        <f>K2500*(L2500/100)</f>
        <v>20475</v>
      </c>
    </row>
    <row r="2501" spans="1:13" x14ac:dyDescent="0.35">
      <c r="A2501" s="107">
        <v>1</v>
      </c>
      <c r="B2501" s="243" t="s">
        <v>3444</v>
      </c>
      <c r="C2501" s="244" t="s">
        <v>83</v>
      </c>
      <c r="D2501" s="244" t="s">
        <v>15</v>
      </c>
      <c r="E2501" s="154" t="s">
        <v>1244</v>
      </c>
      <c r="F2501" s="154" t="s">
        <v>1245</v>
      </c>
      <c r="G2501" s="154" t="s">
        <v>2422</v>
      </c>
      <c r="H2501" s="243">
        <v>2</v>
      </c>
      <c r="I2501" s="229">
        <v>45596</v>
      </c>
      <c r="J2501" s="107">
        <v>14</v>
      </c>
      <c r="K2501" s="159">
        <v>189000</v>
      </c>
      <c r="L2501" s="107">
        <f>J2501+1</f>
        <v>15</v>
      </c>
      <c r="M2501" s="36">
        <f>K2501*(L2501/100)</f>
        <v>28350</v>
      </c>
    </row>
    <row r="2502" spans="1:13" x14ac:dyDescent="0.35">
      <c r="A2502" s="107">
        <v>1</v>
      </c>
      <c r="B2502" s="107" t="s">
        <v>5428</v>
      </c>
      <c r="C2502" t="s">
        <v>83</v>
      </c>
      <c r="D2502" t="s">
        <v>188</v>
      </c>
      <c r="E2502" t="s">
        <v>1244</v>
      </c>
      <c r="F2502" t="s">
        <v>1245</v>
      </c>
      <c r="G2502" t="s">
        <v>6155</v>
      </c>
      <c r="H2502" s="107">
        <v>3</v>
      </c>
      <c r="I2502" s="231">
        <v>45819</v>
      </c>
      <c r="J2502" s="107">
        <v>14</v>
      </c>
      <c r="K2502" s="120">
        <v>180000</v>
      </c>
      <c r="L2502" s="107">
        <f>J2502+1</f>
        <v>15</v>
      </c>
      <c r="M2502" s="36">
        <f>K2502*(L2502/100)</f>
        <v>27000</v>
      </c>
    </row>
    <row r="2503" spans="1:13" x14ac:dyDescent="0.35">
      <c r="A2503" s="107">
        <v>1</v>
      </c>
      <c r="B2503" s="131" t="s">
        <v>6047</v>
      </c>
      <c r="C2503" s="131" t="s">
        <v>83</v>
      </c>
      <c r="D2503" s="131" t="s">
        <v>15</v>
      </c>
      <c r="E2503" s="131" t="s">
        <v>5832</v>
      </c>
      <c r="F2503" s="131" t="s">
        <v>1248</v>
      </c>
      <c r="G2503" s="131" t="s">
        <v>6048</v>
      </c>
      <c r="H2503" s="107">
        <v>1</v>
      </c>
      <c r="I2503" s="231">
        <v>45925</v>
      </c>
      <c r="J2503" s="107">
        <v>12</v>
      </c>
      <c r="K2503" s="222">
        <v>150000</v>
      </c>
      <c r="L2503" s="107">
        <f>J2503*2+2</f>
        <v>26</v>
      </c>
      <c r="M2503" s="36">
        <f>K2503*(L2503/100)</f>
        <v>39000</v>
      </c>
    </row>
    <row r="2504" spans="1:13" x14ac:dyDescent="0.35">
      <c r="A2504" s="107">
        <v>1</v>
      </c>
      <c r="B2504" s="107">
        <v>890000143</v>
      </c>
      <c r="C2504" s="98" t="s">
        <v>725</v>
      </c>
      <c r="D2504" s="98" t="s">
        <v>52</v>
      </c>
      <c r="E2504" t="s">
        <v>53</v>
      </c>
      <c r="G2504" t="s">
        <v>727</v>
      </c>
      <c r="H2504" s="107">
        <v>1</v>
      </c>
      <c r="I2504" s="229">
        <v>45031.408900462964</v>
      </c>
      <c r="J2504" s="107">
        <v>8</v>
      </c>
      <c r="K2504" s="159">
        <v>78750</v>
      </c>
      <c r="L2504" s="107">
        <f>J2504+1</f>
        <v>9</v>
      </c>
      <c r="M2504" s="36">
        <f>K2504*(L2504/100)</f>
        <v>7087.5</v>
      </c>
    </row>
    <row r="2505" spans="1:13" x14ac:dyDescent="0.35">
      <c r="A2505" s="107">
        <v>1</v>
      </c>
      <c r="B2505" s="237">
        <v>890000364</v>
      </c>
      <c r="C2505" s="141" t="s">
        <v>725</v>
      </c>
      <c r="D2505" s="141" t="s">
        <v>162</v>
      </c>
      <c r="E2505" s="139" t="s">
        <v>1250</v>
      </c>
      <c r="F2505" s="139" t="s">
        <v>1245</v>
      </c>
      <c r="G2505" s="139" t="s">
        <v>1299</v>
      </c>
      <c r="H2505" s="237">
        <v>2</v>
      </c>
      <c r="I2505" s="229">
        <v>45226.6113078704</v>
      </c>
      <c r="J2505" s="107">
        <v>9</v>
      </c>
      <c r="K2505" s="238">
        <v>78750</v>
      </c>
      <c r="L2505" s="107">
        <f>J2505+1</f>
        <v>10</v>
      </c>
      <c r="M2505" s="36">
        <f>K2505*(L2505/100)</f>
        <v>7875</v>
      </c>
    </row>
    <row r="2506" spans="1:13" x14ac:dyDescent="0.35">
      <c r="A2506" s="107">
        <v>1</v>
      </c>
      <c r="B2506" s="243" t="s">
        <v>3065</v>
      </c>
      <c r="C2506" s="244" t="s">
        <v>725</v>
      </c>
      <c r="D2506" s="244" t="s">
        <v>15</v>
      </c>
      <c r="E2506" s="154" t="s">
        <v>1244</v>
      </c>
      <c r="F2506" s="154" t="s">
        <v>1248</v>
      </c>
      <c r="G2506" s="154" t="s">
        <v>3066</v>
      </c>
      <c r="H2506" s="243">
        <v>2</v>
      </c>
      <c r="I2506" s="229">
        <v>45548.625648148147</v>
      </c>
      <c r="J2506" s="107">
        <v>6</v>
      </c>
      <c r="K2506" s="159">
        <v>136500</v>
      </c>
      <c r="L2506" s="107">
        <f>J2506+1</f>
        <v>7</v>
      </c>
      <c r="M2506" s="36">
        <f>K2506*(L2506/100)</f>
        <v>9555</v>
      </c>
    </row>
    <row r="2507" spans="1:13" x14ac:dyDescent="0.35">
      <c r="A2507" s="107">
        <v>1</v>
      </c>
      <c r="B2507" s="243" t="s">
        <v>4143</v>
      </c>
      <c r="C2507" s="244" t="s">
        <v>725</v>
      </c>
      <c r="D2507" s="244" t="s">
        <v>15</v>
      </c>
      <c r="E2507" s="154" t="s">
        <v>1244</v>
      </c>
      <c r="F2507" s="154" t="s">
        <v>1248</v>
      </c>
      <c r="G2507" s="154" t="s">
        <v>3066</v>
      </c>
      <c r="H2507" s="243">
        <v>3</v>
      </c>
      <c r="I2507" s="229">
        <v>45682.533715277779</v>
      </c>
      <c r="J2507" s="107">
        <v>6</v>
      </c>
      <c r="K2507" s="159">
        <v>130000</v>
      </c>
      <c r="L2507" s="107">
        <f>J2507+1</f>
        <v>7</v>
      </c>
      <c r="M2507" s="36">
        <f>K2507*(L2507/100)</f>
        <v>9100</v>
      </c>
    </row>
    <row r="2508" spans="1:13" x14ac:dyDescent="0.35">
      <c r="A2508" s="107">
        <v>1</v>
      </c>
      <c r="B2508" s="107" t="s">
        <v>5206</v>
      </c>
      <c r="C2508" s="98" t="s">
        <v>725</v>
      </c>
      <c r="D2508" s="98" t="s">
        <v>15</v>
      </c>
      <c r="E2508" t="s">
        <v>1244</v>
      </c>
      <c r="F2508" t="s">
        <v>1248</v>
      </c>
      <c r="G2508" t="s">
        <v>3066</v>
      </c>
      <c r="H2508" s="107">
        <v>4</v>
      </c>
      <c r="I2508" s="229">
        <v>45790.7969212963</v>
      </c>
      <c r="J2508" s="107">
        <v>6</v>
      </c>
      <c r="K2508" s="159">
        <v>130000</v>
      </c>
      <c r="L2508" s="107">
        <f>J2508+1</f>
        <v>7</v>
      </c>
      <c r="M2508" s="36">
        <f>K2508*(L2508/100)</f>
        <v>9100</v>
      </c>
    </row>
    <row r="2509" spans="1:13" x14ac:dyDescent="0.35">
      <c r="A2509" s="107">
        <v>1</v>
      </c>
      <c r="B2509" s="107" t="s">
        <v>2059</v>
      </c>
      <c r="C2509" s="98" t="s">
        <v>725</v>
      </c>
      <c r="D2509" s="98" t="s">
        <v>52</v>
      </c>
      <c r="E2509" t="s">
        <v>1250</v>
      </c>
      <c r="F2509" t="s">
        <v>1248</v>
      </c>
      <c r="G2509" t="s">
        <v>2060</v>
      </c>
      <c r="H2509" s="107">
        <v>1</v>
      </c>
      <c r="I2509" s="229">
        <v>45377.829340277778</v>
      </c>
      <c r="J2509" s="107">
        <v>6</v>
      </c>
      <c r="K2509" s="159">
        <v>126000</v>
      </c>
      <c r="L2509" s="107">
        <f>J2509+1</f>
        <v>7</v>
      </c>
      <c r="M2509" s="36">
        <f>K2509*(L2509/100)</f>
        <v>8820</v>
      </c>
    </row>
    <row r="2510" spans="1:13" x14ac:dyDescent="0.35">
      <c r="A2510" s="107">
        <v>1</v>
      </c>
      <c r="B2510" s="107" t="s">
        <v>4530</v>
      </c>
      <c r="C2510" s="98" t="s">
        <v>725</v>
      </c>
      <c r="D2510" s="98" t="s">
        <v>188</v>
      </c>
      <c r="E2510" t="s">
        <v>1244</v>
      </c>
      <c r="F2510" t="s">
        <v>1248</v>
      </c>
      <c r="G2510" t="s">
        <v>4531</v>
      </c>
      <c r="H2510" s="107">
        <v>2</v>
      </c>
      <c r="I2510" s="229">
        <v>45726.674664351849</v>
      </c>
      <c r="J2510" s="107">
        <v>12</v>
      </c>
      <c r="K2510" s="247">
        <v>100000</v>
      </c>
      <c r="L2510" s="107">
        <f>J2510+1</f>
        <v>13</v>
      </c>
      <c r="M2510" s="36">
        <f>K2510*(L2510/100)</f>
        <v>13000</v>
      </c>
    </row>
    <row r="2511" spans="1:13" x14ac:dyDescent="0.35">
      <c r="A2511" s="107">
        <v>1</v>
      </c>
      <c r="B2511" s="243" t="s">
        <v>2854</v>
      </c>
      <c r="C2511" s="244" t="s">
        <v>725</v>
      </c>
      <c r="D2511" s="244" t="s">
        <v>15</v>
      </c>
      <c r="E2511" s="154" t="s">
        <v>1244</v>
      </c>
      <c r="F2511" s="154" t="s">
        <v>1248</v>
      </c>
      <c r="G2511" s="154" t="s">
        <v>2855</v>
      </c>
      <c r="H2511" s="243">
        <v>1</v>
      </c>
      <c r="I2511" s="229">
        <v>45513.621782407405</v>
      </c>
      <c r="J2511" s="107">
        <v>8</v>
      </c>
      <c r="K2511" s="162">
        <v>105000</v>
      </c>
      <c r="L2511" s="107">
        <f>J2511+1</f>
        <v>9</v>
      </c>
      <c r="M2511" s="36">
        <f>K2511*(L2511/100)</f>
        <v>9450</v>
      </c>
    </row>
    <row r="2512" spans="1:13" x14ac:dyDescent="0.35">
      <c r="A2512" s="107">
        <v>1</v>
      </c>
      <c r="B2512" s="107" t="s">
        <v>5746</v>
      </c>
      <c r="C2512" t="s">
        <v>725</v>
      </c>
      <c r="D2512" t="s">
        <v>15</v>
      </c>
      <c r="E2512" t="s">
        <v>1244</v>
      </c>
      <c r="F2512" t="s">
        <v>1248</v>
      </c>
      <c r="G2512" t="s">
        <v>5747</v>
      </c>
      <c r="H2512" s="107">
        <v>1</v>
      </c>
      <c r="I2512" s="231">
        <v>45864.579351851855</v>
      </c>
      <c r="J2512" s="107">
        <v>12</v>
      </c>
      <c r="K2512" s="120">
        <v>300000</v>
      </c>
      <c r="L2512" s="107">
        <f>J2512+1</f>
        <v>13</v>
      </c>
      <c r="M2512" s="36">
        <f>K2512*(L2512/100)</f>
        <v>39000</v>
      </c>
    </row>
    <row r="2513" spans="1:13" x14ac:dyDescent="0.35">
      <c r="A2513" s="107">
        <v>1</v>
      </c>
      <c r="B2513" s="107" t="s">
        <v>5507</v>
      </c>
      <c r="C2513" t="s">
        <v>725</v>
      </c>
      <c r="D2513" t="s">
        <v>257</v>
      </c>
      <c r="E2513" t="s">
        <v>1250</v>
      </c>
      <c r="F2513" t="s">
        <v>1248</v>
      </c>
      <c r="G2513" s="152" t="s">
        <v>5508</v>
      </c>
      <c r="H2513" s="107">
        <v>1</v>
      </c>
      <c r="I2513" s="231">
        <v>45825.73238425926</v>
      </c>
      <c r="J2513" s="107">
        <v>12</v>
      </c>
      <c r="K2513" s="120">
        <v>150000</v>
      </c>
      <c r="L2513" s="107">
        <f>J2513+1</f>
        <v>13</v>
      </c>
      <c r="M2513" s="36">
        <f>K2513*(L2513/100)</f>
        <v>19500</v>
      </c>
    </row>
    <row r="2514" spans="1:13" x14ac:dyDescent="0.35">
      <c r="A2514" s="107">
        <v>1</v>
      </c>
      <c r="B2514" s="107">
        <v>890000245</v>
      </c>
      <c r="C2514" s="98" t="s">
        <v>725</v>
      </c>
      <c r="D2514" s="98" t="s">
        <v>169</v>
      </c>
      <c r="E2514" t="s">
        <v>53</v>
      </c>
      <c r="G2514" t="s">
        <v>1034</v>
      </c>
      <c r="H2514" s="107">
        <v>1</v>
      </c>
      <c r="I2514" s="229">
        <v>45125.605578703704</v>
      </c>
      <c r="J2514" s="107">
        <v>6</v>
      </c>
      <c r="K2514" s="159">
        <v>105000</v>
      </c>
      <c r="L2514" s="107">
        <f>J2514+1</f>
        <v>7</v>
      </c>
      <c r="M2514" s="36">
        <f>K2514*(L2514/100)</f>
        <v>7350.0000000000009</v>
      </c>
    </row>
    <row r="2515" spans="1:13" x14ac:dyDescent="0.35">
      <c r="A2515" s="107">
        <v>1</v>
      </c>
      <c r="B2515" s="237">
        <v>890000373</v>
      </c>
      <c r="C2515" s="141" t="s">
        <v>725</v>
      </c>
      <c r="D2515" s="141" t="s">
        <v>169</v>
      </c>
      <c r="E2515" s="139" t="s">
        <v>1250</v>
      </c>
      <c r="F2515" s="139" t="s">
        <v>1248</v>
      </c>
      <c r="G2515" s="153" t="s">
        <v>1295</v>
      </c>
      <c r="H2515" s="237">
        <v>2</v>
      </c>
      <c r="I2515" s="229">
        <v>45230.504618055602</v>
      </c>
      <c r="J2515" s="107">
        <v>8</v>
      </c>
      <c r="K2515" s="238">
        <v>105000</v>
      </c>
      <c r="L2515" s="107">
        <f>J2515+1</f>
        <v>9</v>
      </c>
      <c r="M2515" s="36">
        <f>K2515*(L2515/100)</f>
        <v>9450</v>
      </c>
    </row>
    <row r="2516" spans="1:13" x14ac:dyDescent="0.35">
      <c r="A2516" s="107">
        <v>1</v>
      </c>
      <c r="B2516" s="107" t="s">
        <v>5270</v>
      </c>
      <c r="C2516" s="98" t="s">
        <v>725</v>
      </c>
      <c r="D2516" s="98" t="s">
        <v>106</v>
      </c>
      <c r="E2516" t="s">
        <v>1244</v>
      </c>
      <c r="F2516" t="s">
        <v>1248</v>
      </c>
      <c r="G2516" t="s">
        <v>5271</v>
      </c>
      <c r="H2516" s="107">
        <v>6</v>
      </c>
      <c r="I2516" s="229">
        <v>45798.782604166663</v>
      </c>
      <c r="J2516" s="107">
        <v>8</v>
      </c>
      <c r="K2516" s="159">
        <v>100000</v>
      </c>
      <c r="L2516" s="107">
        <f>J2516+1</f>
        <v>9</v>
      </c>
      <c r="M2516" s="36">
        <f>K2516*(L2516/100)</f>
        <v>9000</v>
      </c>
    </row>
    <row r="2517" spans="1:13" x14ac:dyDescent="0.35">
      <c r="A2517" s="107">
        <v>1</v>
      </c>
      <c r="B2517" s="243" t="s">
        <v>3791</v>
      </c>
      <c r="C2517" s="244" t="s">
        <v>725</v>
      </c>
      <c r="D2517" s="244" t="s">
        <v>106</v>
      </c>
      <c r="E2517" s="154" t="s">
        <v>1244</v>
      </c>
      <c r="F2517" s="154" t="s">
        <v>1248</v>
      </c>
      <c r="G2517" s="152" t="s">
        <v>3792</v>
      </c>
      <c r="H2517" s="243">
        <v>5</v>
      </c>
      <c r="I2517" s="229">
        <v>45623.628240740742</v>
      </c>
      <c r="J2517" s="107">
        <v>8</v>
      </c>
      <c r="K2517" s="159">
        <v>105000</v>
      </c>
      <c r="L2517" s="107">
        <f>J2517+1</f>
        <v>9</v>
      </c>
      <c r="M2517" s="36">
        <f>K2517*(L2517/100)</f>
        <v>9450</v>
      </c>
    </row>
    <row r="2518" spans="1:13" x14ac:dyDescent="0.35">
      <c r="A2518" s="107">
        <v>1</v>
      </c>
      <c r="B2518" s="107" t="s">
        <v>2020</v>
      </c>
      <c r="C2518" s="98" t="s">
        <v>725</v>
      </c>
      <c r="D2518" s="98" t="s">
        <v>52</v>
      </c>
      <c r="E2518" t="s">
        <v>1250</v>
      </c>
      <c r="F2518" t="s">
        <v>1248</v>
      </c>
      <c r="G2518" t="s">
        <v>2021</v>
      </c>
      <c r="H2518" s="107">
        <v>3</v>
      </c>
      <c r="I2518" s="229">
        <v>45371.775636574072</v>
      </c>
      <c r="J2518" s="107">
        <v>8</v>
      </c>
      <c r="K2518" s="159">
        <v>105000</v>
      </c>
      <c r="L2518" s="107">
        <f>J2518+1</f>
        <v>9</v>
      </c>
      <c r="M2518" s="36">
        <f>K2518*(L2518/100)</f>
        <v>9450</v>
      </c>
    </row>
    <row r="2519" spans="1:13" x14ac:dyDescent="0.35">
      <c r="A2519" s="107">
        <v>1</v>
      </c>
      <c r="B2519" s="107">
        <v>890000828</v>
      </c>
      <c r="C2519" s="98" t="s">
        <v>725</v>
      </c>
      <c r="D2519" s="98" t="s">
        <v>15</v>
      </c>
      <c r="E2519" t="s">
        <v>1244</v>
      </c>
      <c r="F2519" t="s">
        <v>1248</v>
      </c>
      <c r="G2519" s="378" t="s">
        <v>2021</v>
      </c>
      <c r="H2519" s="107">
        <v>4</v>
      </c>
      <c r="I2519" s="229">
        <v>45498.538715277777</v>
      </c>
      <c r="J2519" s="107">
        <v>8</v>
      </c>
      <c r="K2519" s="159">
        <v>105000</v>
      </c>
      <c r="L2519" s="107">
        <f>J2519+1</f>
        <v>9</v>
      </c>
      <c r="M2519" s="36">
        <f>K2519*(L2519/100)</f>
        <v>9450</v>
      </c>
    </row>
    <row r="2520" spans="1:13" x14ac:dyDescent="0.35">
      <c r="A2520" s="107">
        <v>1</v>
      </c>
      <c r="B2520" s="107" t="s">
        <v>2057</v>
      </c>
      <c r="C2520" s="98" t="s">
        <v>725</v>
      </c>
      <c r="D2520" s="98" t="s">
        <v>52</v>
      </c>
      <c r="E2520" t="s">
        <v>1250</v>
      </c>
      <c r="F2520" t="s">
        <v>1245</v>
      </c>
      <c r="G2520" t="s">
        <v>4481</v>
      </c>
      <c r="H2520" s="107">
        <v>4</v>
      </c>
      <c r="I2520" s="229">
        <v>45377.829328703701</v>
      </c>
      <c r="J2520" s="107">
        <v>4</v>
      </c>
      <c r="K2520" s="159">
        <v>136500</v>
      </c>
      <c r="L2520" s="107">
        <f>J2520+1</f>
        <v>5</v>
      </c>
      <c r="M2520" s="36">
        <f>K2520*(L2520/100)</f>
        <v>6825</v>
      </c>
    </row>
    <row r="2521" spans="1:13" x14ac:dyDescent="0.35">
      <c r="A2521" s="107">
        <v>1</v>
      </c>
      <c r="B2521" s="237" t="s">
        <v>1440</v>
      </c>
      <c r="C2521" s="141" t="s">
        <v>725</v>
      </c>
      <c r="D2521" s="141" t="s">
        <v>169</v>
      </c>
      <c r="E2521" s="139" t="s">
        <v>1250</v>
      </c>
      <c r="F2521" s="144" t="s">
        <v>1245</v>
      </c>
      <c r="G2521" t="s">
        <v>4481</v>
      </c>
      <c r="H2521" s="237">
        <v>3</v>
      </c>
      <c r="I2521" s="229">
        <v>45247.619710648098</v>
      </c>
      <c r="J2521" s="107">
        <v>4</v>
      </c>
      <c r="K2521" s="238">
        <v>136500</v>
      </c>
      <c r="L2521" s="107">
        <f>J2521+1</f>
        <v>5</v>
      </c>
      <c r="M2521" s="36">
        <f>K2521*(L2521/100)</f>
        <v>6825</v>
      </c>
    </row>
    <row r="2522" spans="1:13" x14ac:dyDescent="0.35">
      <c r="A2522" s="107">
        <v>1</v>
      </c>
      <c r="B2522" s="243" t="s">
        <v>2765</v>
      </c>
      <c r="C2522" s="244" t="s">
        <v>725</v>
      </c>
      <c r="D2522" s="244" t="s">
        <v>169</v>
      </c>
      <c r="E2522" s="154" t="s">
        <v>1250</v>
      </c>
      <c r="F2522" s="154" t="s">
        <v>1245</v>
      </c>
      <c r="G2522" t="s">
        <v>4481</v>
      </c>
      <c r="H2522" s="243">
        <v>5</v>
      </c>
      <c r="I2522" s="229">
        <v>45506.599594907406</v>
      </c>
      <c r="J2522" s="107">
        <v>4</v>
      </c>
      <c r="K2522" s="162">
        <v>136500</v>
      </c>
      <c r="L2522" s="107">
        <f>J2522+1</f>
        <v>5</v>
      </c>
      <c r="M2522" s="36">
        <f>K2522*(L2522/100)</f>
        <v>6825</v>
      </c>
    </row>
    <row r="2523" spans="1:13" x14ac:dyDescent="0.35">
      <c r="A2523" s="107">
        <v>1</v>
      </c>
      <c r="B2523" s="243" t="s">
        <v>4480</v>
      </c>
      <c r="C2523" s="244" t="s">
        <v>725</v>
      </c>
      <c r="D2523" s="244" t="s">
        <v>15</v>
      </c>
      <c r="E2523" t="s">
        <v>1244</v>
      </c>
      <c r="F2523" s="154" t="s">
        <v>1245</v>
      </c>
      <c r="G2523" t="s">
        <v>4481</v>
      </c>
      <c r="H2523" s="243">
        <v>7</v>
      </c>
      <c r="I2523" s="229">
        <v>45743.716932870368</v>
      </c>
      <c r="J2523" s="107">
        <v>5</v>
      </c>
      <c r="K2523" s="247">
        <v>160000</v>
      </c>
      <c r="L2523" s="107">
        <f>J2523+1</f>
        <v>6</v>
      </c>
      <c r="M2523" s="36">
        <f>K2523*(L2523/100)</f>
        <v>9600</v>
      </c>
    </row>
    <row r="2524" spans="1:13" x14ac:dyDescent="0.35">
      <c r="A2524" s="107">
        <v>1</v>
      </c>
      <c r="B2524" s="107" t="s">
        <v>5506</v>
      </c>
      <c r="C2524" t="s">
        <v>725</v>
      </c>
      <c r="D2524" t="s">
        <v>15</v>
      </c>
      <c r="E2524" t="s">
        <v>1244</v>
      </c>
      <c r="F2524" t="s">
        <v>1245</v>
      </c>
      <c r="G2524" t="s">
        <v>4481</v>
      </c>
      <c r="H2524" s="107">
        <v>8</v>
      </c>
      <c r="I2524" s="231">
        <v>45826.526238425926</v>
      </c>
      <c r="J2524" s="107">
        <v>7</v>
      </c>
      <c r="K2524" s="120">
        <v>200000</v>
      </c>
      <c r="L2524" s="107">
        <f>J2524+1</f>
        <v>8</v>
      </c>
      <c r="M2524" s="36">
        <f>K2524*(L2524/100)</f>
        <v>16000</v>
      </c>
    </row>
    <row r="2525" spans="1:13" x14ac:dyDescent="0.35">
      <c r="A2525" s="107">
        <v>1</v>
      </c>
      <c r="B2525" s="107">
        <v>880000427</v>
      </c>
      <c r="C2525" s="98" t="s">
        <v>725</v>
      </c>
      <c r="D2525" s="98" t="s">
        <v>169</v>
      </c>
      <c r="E2525" t="s">
        <v>53</v>
      </c>
      <c r="F2525" t="s">
        <v>1245</v>
      </c>
      <c r="G2525" t="s">
        <v>4481</v>
      </c>
      <c r="H2525" s="107">
        <v>2</v>
      </c>
      <c r="I2525" s="229">
        <v>45135.772118055553</v>
      </c>
      <c r="J2525" s="107">
        <v>4</v>
      </c>
      <c r="K2525" s="159">
        <v>126000</v>
      </c>
      <c r="L2525" s="107">
        <f>J2525+1</f>
        <v>5</v>
      </c>
      <c r="M2525" s="36">
        <f>K2525*(L2525/100)</f>
        <v>6300</v>
      </c>
    </row>
    <row r="2526" spans="1:13" x14ac:dyDescent="0.35">
      <c r="A2526" s="107">
        <v>1</v>
      </c>
      <c r="B2526" s="107">
        <v>880000267</v>
      </c>
      <c r="C2526" s="98" t="s">
        <v>725</v>
      </c>
      <c r="D2526" s="98" t="s">
        <v>169</v>
      </c>
      <c r="E2526" t="s">
        <v>53</v>
      </c>
      <c r="F2526" t="s">
        <v>1245</v>
      </c>
      <c r="G2526" t="s">
        <v>4481</v>
      </c>
      <c r="H2526" s="107">
        <v>1</v>
      </c>
      <c r="I2526" s="229">
        <v>45036.498923611114</v>
      </c>
      <c r="J2526" s="107">
        <v>4</v>
      </c>
      <c r="K2526" s="159">
        <v>126000</v>
      </c>
      <c r="L2526" s="107">
        <f>J2526+1</f>
        <v>5</v>
      </c>
      <c r="M2526" s="36">
        <f>K2526*(L2526/100)</f>
        <v>6300</v>
      </c>
    </row>
    <row r="2527" spans="1:13" x14ac:dyDescent="0.35">
      <c r="A2527" s="107">
        <v>1</v>
      </c>
      <c r="B2527" s="243" t="s">
        <v>3877</v>
      </c>
      <c r="C2527" s="244" t="s">
        <v>725</v>
      </c>
      <c r="D2527" s="244" t="s">
        <v>15</v>
      </c>
      <c r="E2527" s="154" t="s">
        <v>1244</v>
      </c>
      <c r="F2527" s="154" t="s">
        <v>1245</v>
      </c>
      <c r="G2527" t="s">
        <v>4481</v>
      </c>
      <c r="H2527" s="243">
        <v>6</v>
      </c>
      <c r="I2527" s="229">
        <v>45626.559907407405</v>
      </c>
      <c r="J2527" s="107">
        <v>5</v>
      </c>
      <c r="K2527" s="159">
        <v>157500</v>
      </c>
      <c r="L2527" s="107">
        <f>J2527+1</f>
        <v>6</v>
      </c>
      <c r="M2527" s="36">
        <f>K2527*(L2527/100)</f>
        <v>9450</v>
      </c>
    </row>
    <row r="2528" spans="1:13" x14ac:dyDescent="0.35">
      <c r="A2528" s="107">
        <v>1</v>
      </c>
      <c r="B2528" s="107">
        <v>890000073</v>
      </c>
      <c r="C2528" s="98" t="s">
        <v>388</v>
      </c>
      <c r="D2528" s="98" t="s">
        <v>15</v>
      </c>
      <c r="E2528" t="s">
        <v>16</v>
      </c>
      <c r="G2528" t="s">
        <v>568</v>
      </c>
      <c r="H2528" s="129">
        <v>1</v>
      </c>
      <c r="I2528" s="229">
        <v>44977.456226851849</v>
      </c>
      <c r="J2528" s="107">
        <v>12</v>
      </c>
      <c r="K2528" s="159">
        <v>136500</v>
      </c>
      <c r="L2528" s="107">
        <f>J2528+1</f>
        <v>13</v>
      </c>
      <c r="M2528" s="36">
        <f>K2528*(L2528/100)</f>
        <v>17745</v>
      </c>
    </row>
    <row r="2529" spans="1:13" x14ac:dyDescent="0.35">
      <c r="A2529" s="107">
        <v>1</v>
      </c>
      <c r="B2529" s="107">
        <v>890000142</v>
      </c>
      <c r="C2529" s="98" t="s">
        <v>388</v>
      </c>
      <c r="D2529" s="98" t="s">
        <v>15</v>
      </c>
      <c r="E2529" t="s">
        <v>16</v>
      </c>
      <c r="G2529" t="s">
        <v>737</v>
      </c>
      <c r="H2529" s="107">
        <v>1</v>
      </c>
      <c r="I2529" s="229">
        <v>45031.384814814817</v>
      </c>
      <c r="J2529" s="107">
        <v>12</v>
      </c>
      <c r="K2529" s="159">
        <v>157500</v>
      </c>
      <c r="L2529" s="107">
        <f>J2529+1</f>
        <v>13</v>
      </c>
      <c r="M2529" s="36">
        <f>K2529*(L2529/100)</f>
        <v>20475</v>
      </c>
    </row>
    <row r="2530" spans="1:13" x14ac:dyDescent="0.35">
      <c r="A2530" s="107">
        <v>1</v>
      </c>
      <c r="B2530" s="107">
        <v>890000076</v>
      </c>
      <c r="C2530" s="98" t="s">
        <v>388</v>
      </c>
      <c r="D2530" s="98" t="s">
        <v>52</v>
      </c>
      <c r="E2530" t="s">
        <v>53</v>
      </c>
      <c r="G2530" t="s">
        <v>574</v>
      </c>
      <c r="H2530" s="129">
        <v>1</v>
      </c>
      <c r="I2530" s="229">
        <v>44980.512118055558</v>
      </c>
      <c r="J2530" s="107">
        <v>12</v>
      </c>
      <c r="K2530" s="159">
        <v>157500</v>
      </c>
      <c r="L2530" s="107">
        <f>J2530+1</f>
        <v>13</v>
      </c>
      <c r="M2530" s="36">
        <f>K2530*(L2530/100)</f>
        <v>20475</v>
      </c>
    </row>
    <row r="2531" spans="1:13" x14ac:dyDescent="0.35">
      <c r="A2531" s="107">
        <v>1</v>
      </c>
      <c r="B2531" s="107" t="s">
        <v>387</v>
      </c>
      <c r="C2531" s="98" t="s">
        <v>388</v>
      </c>
      <c r="D2531" s="98" t="s">
        <v>52</v>
      </c>
      <c r="E2531" t="s">
        <v>53</v>
      </c>
      <c r="G2531" t="s">
        <v>390</v>
      </c>
      <c r="H2531" s="107">
        <v>1</v>
      </c>
      <c r="I2531" s="229">
        <v>44901.522349537037</v>
      </c>
      <c r="J2531" s="107">
        <v>12</v>
      </c>
      <c r="K2531" s="159">
        <v>315000</v>
      </c>
      <c r="L2531" s="107">
        <f>J2531+1</f>
        <v>13</v>
      </c>
      <c r="M2531" s="36">
        <f>K2531*(L2531/100)</f>
        <v>40950</v>
      </c>
    </row>
    <row r="2532" spans="1:13" x14ac:dyDescent="0.35">
      <c r="A2532" s="107">
        <v>1</v>
      </c>
      <c r="B2532" s="107">
        <v>890000106</v>
      </c>
      <c r="C2532" s="98" t="s">
        <v>388</v>
      </c>
      <c r="D2532" s="98" t="s">
        <v>15</v>
      </c>
      <c r="E2532" t="s">
        <v>16</v>
      </c>
      <c r="G2532" s="378" t="s">
        <v>655</v>
      </c>
      <c r="H2532" s="132">
        <v>1</v>
      </c>
      <c r="I2532" s="229">
        <v>45005.476122685184</v>
      </c>
      <c r="J2532" s="107">
        <v>10</v>
      </c>
      <c r="K2532" s="159">
        <v>315000</v>
      </c>
      <c r="L2532" s="107">
        <f>J2532+1</f>
        <v>11</v>
      </c>
      <c r="M2532" s="36">
        <f>K2532*(L2532/100)</f>
        <v>34650</v>
      </c>
    </row>
    <row r="2533" spans="1:13" x14ac:dyDescent="0.35">
      <c r="A2533" s="107">
        <v>1</v>
      </c>
      <c r="B2533" s="107">
        <v>890000071</v>
      </c>
      <c r="C2533" s="98" t="s">
        <v>388</v>
      </c>
      <c r="D2533" s="98" t="s">
        <v>15</v>
      </c>
      <c r="E2533" t="s">
        <v>16</v>
      </c>
      <c r="G2533" t="s">
        <v>566</v>
      </c>
      <c r="H2533" s="129">
        <v>1</v>
      </c>
      <c r="I2533" s="229">
        <v>44977.456238425926</v>
      </c>
      <c r="J2533" s="107">
        <v>12</v>
      </c>
      <c r="K2533" s="159">
        <v>315000</v>
      </c>
      <c r="L2533" s="107">
        <f>J2533+1</f>
        <v>13</v>
      </c>
      <c r="M2533" s="36">
        <f>K2533*(L2533/100)</f>
        <v>40950</v>
      </c>
    </row>
    <row r="2534" spans="1:13" x14ac:dyDescent="0.35">
      <c r="A2534" s="107">
        <v>1</v>
      </c>
      <c r="B2534" s="243" t="s">
        <v>3355</v>
      </c>
      <c r="C2534" s="244" t="s">
        <v>871</v>
      </c>
      <c r="D2534" s="244" t="s">
        <v>15</v>
      </c>
      <c r="E2534" s="154" t="s">
        <v>1244</v>
      </c>
      <c r="F2534" s="154" t="s">
        <v>1248</v>
      </c>
      <c r="G2534" s="154" t="s">
        <v>3356</v>
      </c>
      <c r="H2534" s="243">
        <v>1</v>
      </c>
      <c r="I2534" s="229">
        <v>45591.604548611111</v>
      </c>
      <c r="J2534" s="107">
        <v>12</v>
      </c>
      <c r="K2534" s="159">
        <v>210000</v>
      </c>
      <c r="L2534" s="107">
        <f>J2534+1</f>
        <v>13</v>
      </c>
      <c r="M2534" s="36">
        <f>K2534*(L2534/100)</f>
        <v>27300</v>
      </c>
    </row>
    <row r="2535" spans="1:13" x14ac:dyDescent="0.35">
      <c r="A2535" s="107">
        <v>1</v>
      </c>
      <c r="B2535" s="107" t="s">
        <v>5196</v>
      </c>
      <c r="C2535" s="98" t="s">
        <v>871</v>
      </c>
      <c r="D2535" s="98" t="s">
        <v>15</v>
      </c>
      <c r="E2535" t="s">
        <v>1244</v>
      </c>
      <c r="F2535" t="s">
        <v>1245</v>
      </c>
      <c r="G2535" t="s">
        <v>5197</v>
      </c>
      <c r="H2535" s="107">
        <v>4</v>
      </c>
      <c r="I2535" s="229">
        <v>45778.310682870368</v>
      </c>
      <c r="J2535" s="107">
        <v>6</v>
      </c>
      <c r="K2535" s="159">
        <v>200000</v>
      </c>
      <c r="L2535" s="107">
        <f>J2535+1</f>
        <v>7</v>
      </c>
      <c r="M2535" s="36">
        <f>K2535*(L2535/100)</f>
        <v>14000.000000000002</v>
      </c>
    </row>
    <row r="2536" spans="1:13" x14ac:dyDescent="0.35">
      <c r="A2536" s="107">
        <v>1</v>
      </c>
      <c r="B2536" s="107" t="s">
        <v>5864</v>
      </c>
      <c r="C2536" t="s">
        <v>871</v>
      </c>
      <c r="D2536" t="s">
        <v>15</v>
      </c>
      <c r="E2536" t="s">
        <v>5832</v>
      </c>
      <c r="F2536" t="s">
        <v>1245</v>
      </c>
      <c r="G2536" t="s">
        <v>5865</v>
      </c>
      <c r="H2536" s="107">
        <v>5</v>
      </c>
      <c r="I2536" s="231">
        <v>45875.825509259259</v>
      </c>
      <c r="J2536" s="107">
        <v>6</v>
      </c>
      <c r="K2536" s="120">
        <v>200000</v>
      </c>
      <c r="L2536" s="107">
        <f>J2536*2+2</f>
        <v>14</v>
      </c>
      <c r="M2536" s="36">
        <f>K2536*(L2536/100)</f>
        <v>28000.000000000004</v>
      </c>
    </row>
    <row r="2537" spans="1:13" x14ac:dyDescent="0.35">
      <c r="A2537" s="107">
        <v>1</v>
      </c>
      <c r="B2537" s="234">
        <v>880000450</v>
      </c>
      <c r="C2537" s="235" t="s">
        <v>871</v>
      </c>
      <c r="D2537" s="235" t="s">
        <v>15</v>
      </c>
      <c r="E2537" s="133" t="s">
        <v>16</v>
      </c>
      <c r="G2537" s="133" t="s">
        <v>1142</v>
      </c>
      <c r="H2537" s="234">
        <v>1</v>
      </c>
      <c r="I2537" s="229">
        <v>45145.641863425903</v>
      </c>
      <c r="J2537" s="107">
        <v>12</v>
      </c>
      <c r="K2537" s="236">
        <v>136500</v>
      </c>
      <c r="L2537" s="107">
        <f>J2537+1</f>
        <v>13</v>
      </c>
      <c r="M2537" s="36">
        <f>K2537*(L2537/100)</f>
        <v>17745</v>
      </c>
    </row>
    <row r="2538" spans="1:13" x14ac:dyDescent="0.35">
      <c r="A2538" s="107">
        <v>1</v>
      </c>
      <c r="B2538" s="243" t="s">
        <v>3225</v>
      </c>
      <c r="C2538" s="244" t="s">
        <v>871</v>
      </c>
      <c r="D2538" s="244" t="s">
        <v>15</v>
      </c>
      <c r="E2538" s="154" t="s">
        <v>1244</v>
      </c>
      <c r="F2538" s="154" t="s">
        <v>1245</v>
      </c>
      <c r="G2538" s="154" t="s">
        <v>3226</v>
      </c>
      <c r="H2538" s="243">
        <v>3</v>
      </c>
      <c r="I2538" s="229">
        <v>45580.727916666663</v>
      </c>
      <c r="J2538" s="107">
        <v>6</v>
      </c>
      <c r="K2538" s="159">
        <v>157500</v>
      </c>
      <c r="L2538" s="107">
        <f>J2538+1</f>
        <v>7</v>
      </c>
      <c r="M2538" s="36">
        <f>K2538*(L2538/100)</f>
        <v>11025.000000000002</v>
      </c>
    </row>
    <row r="2539" spans="1:13" x14ac:dyDescent="0.35">
      <c r="A2539" s="107">
        <v>1</v>
      </c>
      <c r="B2539" s="107" t="s">
        <v>2229</v>
      </c>
      <c r="C2539" s="98" t="s">
        <v>871</v>
      </c>
      <c r="D2539" s="98" t="s">
        <v>162</v>
      </c>
      <c r="E2539" t="s">
        <v>1250</v>
      </c>
      <c r="F2539" t="s">
        <v>1245</v>
      </c>
      <c r="G2539" t="s">
        <v>2230</v>
      </c>
      <c r="H2539" s="107">
        <v>2</v>
      </c>
      <c r="I2539" s="229">
        <v>45423.594004629631</v>
      </c>
      <c r="J2539" s="107">
        <v>6</v>
      </c>
      <c r="K2539" s="159">
        <v>126000</v>
      </c>
      <c r="L2539" s="107">
        <f>J2539+1</f>
        <v>7</v>
      </c>
      <c r="M2539" s="36">
        <f>K2539*(L2539/100)</f>
        <v>8820</v>
      </c>
    </row>
    <row r="2540" spans="1:13" x14ac:dyDescent="0.35">
      <c r="A2540" s="107">
        <v>1</v>
      </c>
      <c r="B2540" s="107" t="s">
        <v>5714</v>
      </c>
      <c r="C2540" t="s">
        <v>871</v>
      </c>
      <c r="D2540" t="s">
        <v>15</v>
      </c>
      <c r="E2540" t="s">
        <v>1244</v>
      </c>
      <c r="F2540" t="s">
        <v>1245</v>
      </c>
      <c r="G2540" t="s">
        <v>5715</v>
      </c>
      <c r="H2540" s="107">
        <v>6</v>
      </c>
      <c r="I2540" s="231">
        <v>45852.772326388891</v>
      </c>
      <c r="J2540" s="107">
        <v>12</v>
      </c>
      <c r="K2540" s="120">
        <v>370000</v>
      </c>
      <c r="L2540" s="107">
        <f>J2540+1</f>
        <v>13</v>
      </c>
      <c r="M2540" s="36">
        <f>K2540*(L2540/100)</f>
        <v>48100</v>
      </c>
    </row>
    <row r="2541" spans="1:13" x14ac:dyDescent="0.35">
      <c r="A2541" s="107">
        <v>1</v>
      </c>
      <c r="B2541" s="237">
        <v>880000520</v>
      </c>
      <c r="C2541" s="141" t="s">
        <v>871</v>
      </c>
      <c r="D2541" s="141" t="s">
        <v>162</v>
      </c>
      <c r="E2541" s="139" t="s">
        <v>1250</v>
      </c>
      <c r="F2541" s="139" t="s">
        <v>1248</v>
      </c>
      <c r="G2541" s="139" t="s">
        <v>1311</v>
      </c>
      <c r="H2541" s="237">
        <v>2</v>
      </c>
      <c r="I2541" s="229">
        <v>45211.487326388902</v>
      </c>
      <c r="J2541" s="107">
        <v>12</v>
      </c>
      <c r="K2541" s="238">
        <v>157500</v>
      </c>
      <c r="L2541" s="107">
        <f>J2541+1</f>
        <v>13</v>
      </c>
      <c r="M2541" s="36">
        <f>K2541*(L2541/100)</f>
        <v>20475</v>
      </c>
    </row>
    <row r="2542" spans="1:13" x14ac:dyDescent="0.35">
      <c r="A2542" s="107">
        <v>1</v>
      </c>
      <c r="B2542" s="107">
        <v>880000837</v>
      </c>
      <c r="C2542" s="98" t="s">
        <v>871</v>
      </c>
      <c r="D2542" s="98" t="s">
        <v>15</v>
      </c>
      <c r="E2542" t="s">
        <v>1244</v>
      </c>
      <c r="F2542" t="s">
        <v>1248</v>
      </c>
      <c r="G2542" t="s">
        <v>1311</v>
      </c>
      <c r="H2542" s="107">
        <v>3</v>
      </c>
      <c r="I2542" s="229">
        <v>45392.592685185184</v>
      </c>
      <c r="J2542" s="107">
        <v>12</v>
      </c>
      <c r="K2542" s="159">
        <v>157500</v>
      </c>
      <c r="L2542" s="107">
        <f>J2542+1</f>
        <v>13</v>
      </c>
      <c r="M2542" s="36">
        <f>K2542*(L2542/100)</f>
        <v>20475</v>
      </c>
    </row>
    <row r="2543" spans="1:13" x14ac:dyDescent="0.35">
      <c r="A2543" s="107">
        <v>1</v>
      </c>
      <c r="B2543" s="243" t="s">
        <v>3365</v>
      </c>
      <c r="C2543" s="244" t="s">
        <v>871</v>
      </c>
      <c r="D2543" s="244" t="s">
        <v>116</v>
      </c>
      <c r="E2543" s="154" t="s">
        <v>1250</v>
      </c>
      <c r="F2543" s="154" t="s">
        <v>1248</v>
      </c>
      <c r="G2543" s="154" t="s">
        <v>3366</v>
      </c>
      <c r="H2543" s="243">
        <v>4</v>
      </c>
      <c r="I2543" s="229">
        <v>45591.693668981483</v>
      </c>
      <c r="J2543" s="107">
        <v>12</v>
      </c>
      <c r="K2543" s="159">
        <v>157500</v>
      </c>
      <c r="L2543" s="107">
        <f>J2543+1</f>
        <v>13</v>
      </c>
      <c r="M2543" s="36">
        <f>K2543*(L2543/100)</f>
        <v>20475</v>
      </c>
    </row>
    <row r="2544" spans="1:13" x14ac:dyDescent="0.35">
      <c r="A2544" s="107">
        <v>1</v>
      </c>
      <c r="B2544" s="243" t="s">
        <v>3032</v>
      </c>
      <c r="C2544" s="244" t="s">
        <v>871</v>
      </c>
      <c r="D2544" s="244" t="s">
        <v>15</v>
      </c>
      <c r="E2544" s="154" t="s">
        <v>1244</v>
      </c>
      <c r="F2544" s="154" t="s">
        <v>1245</v>
      </c>
      <c r="G2544" s="154" t="s">
        <v>3033</v>
      </c>
      <c r="H2544" s="243">
        <v>1</v>
      </c>
      <c r="I2544" s="229">
        <v>45541.765682870369</v>
      </c>
      <c r="J2544" s="107">
        <v>12</v>
      </c>
      <c r="K2544" s="162">
        <v>157500</v>
      </c>
      <c r="L2544" s="107">
        <f>J2544+1</f>
        <v>13</v>
      </c>
      <c r="M2544" s="36">
        <f>K2544*(L2544/100)</f>
        <v>20475</v>
      </c>
    </row>
    <row r="2545" spans="1:13" x14ac:dyDescent="0.35">
      <c r="A2545" s="107">
        <v>1</v>
      </c>
      <c r="B2545" s="107">
        <v>880000849</v>
      </c>
      <c r="C2545" s="98" t="s">
        <v>871</v>
      </c>
      <c r="D2545" s="98" t="s">
        <v>15</v>
      </c>
      <c r="E2545" t="s">
        <v>1244</v>
      </c>
      <c r="F2545" t="s">
        <v>1248</v>
      </c>
      <c r="G2545" t="s">
        <v>2153</v>
      </c>
      <c r="H2545" s="107">
        <v>1</v>
      </c>
      <c r="I2545" s="229">
        <v>45395.581157407411</v>
      </c>
      <c r="J2545" s="107">
        <v>12</v>
      </c>
      <c r="K2545" s="159">
        <v>315000</v>
      </c>
      <c r="L2545" s="107">
        <f>J2545+1</f>
        <v>13</v>
      </c>
      <c r="M2545" s="36">
        <f>K2545*(L2545/100)</f>
        <v>40950</v>
      </c>
    </row>
    <row r="2546" spans="1:13" x14ac:dyDescent="0.35">
      <c r="A2546" s="107">
        <v>1</v>
      </c>
      <c r="B2546" s="243" t="s">
        <v>4546</v>
      </c>
      <c r="C2546" s="244" t="s">
        <v>871</v>
      </c>
      <c r="D2546" s="244" t="s">
        <v>381</v>
      </c>
      <c r="E2546" s="154" t="s">
        <v>1244</v>
      </c>
      <c r="F2546" s="154" t="s">
        <v>1248</v>
      </c>
      <c r="G2546" s="154" t="s">
        <v>4547</v>
      </c>
      <c r="H2546" s="243">
        <v>2</v>
      </c>
      <c r="I2546" s="229">
        <v>45723.794027777774</v>
      </c>
      <c r="J2546" s="107">
        <v>6</v>
      </c>
      <c r="K2546" s="247">
        <v>100000</v>
      </c>
      <c r="L2546" s="107">
        <f>J2546+1</f>
        <v>7</v>
      </c>
      <c r="M2546" s="36">
        <f>K2546*(L2546/100)</f>
        <v>7000.0000000000009</v>
      </c>
    </row>
    <row r="2547" spans="1:13" x14ac:dyDescent="0.35">
      <c r="A2547" s="107">
        <v>1</v>
      </c>
      <c r="B2547" s="237" t="s">
        <v>1596</v>
      </c>
      <c r="C2547" s="141" t="s">
        <v>871</v>
      </c>
      <c r="D2547" s="141" t="s">
        <v>411</v>
      </c>
      <c r="E2547" s="139" t="s">
        <v>1244</v>
      </c>
      <c r="F2547" s="139" t="s">
        <v>1245</v>
      </c>
      <c r="G2547" s="139" t="s">
        <v>1597</v>
      </c>
      <c r="H2547" s="237">
        <v>2</v>
      </c>
      <c r="I2547" s="229">
        <v>45266.596481481502</v>
      </c>
      <c r="J2547" s="107">
        <v>12</v>
      </c>
      <c r="K2547" s="238">
        <v>157500</v>
      </c>
      <c r="L2547" s="107">
        <f>J2547+1</f>
        <v>13</v>
      </c>
      <c r="M2547" s="36">
        <f>K2547*(L2547/100)</f>
        <v>20475</v>
      </c>
    </row>
    <row r="2548" spans="1:13" x14ac:dyDescent="0.35">
      <c r="A2548" s="107">
        <v>1</v>
      </c>
      <c r="B2548" s="237" t="s">
        <v>1617</v>
      </c>
      <c r="C2548" s="141" t="s">
        <v>871</v>
      </c>
      <c r="D2548" s="141" t="s">
        <v>15</v>
      </c>
      <c r="E2548" s="139" t="s">
        <v>1244</v>
      </c>
      <c r="F2548" s="139" t="s">
        <v>1245</v>
      </c>
      <c r="G2548" s="139" t="s">
        <v>1618</v>
      </c>
      <c r="H2548" s="237">
        <v>2</v>
      </c>
      <c r="I2548" s="229">
        <v>45266.596481481502</v>
      </c>
      <c r="J2548" s="107">
        <v>12</v>
      </c>
      <c r="K2548" s="238">
        <v>157500</v>
      </c>
      <c r="L2548" s="107">
        <f>J2548+1</f>
        <v>13</v>
      </c>
      <c r="M2548" s="36">
        <f>K2548*(L2548/100)</f>
        <v>20475</v>
      </c>
    </row>
    <row r="2549" spans="1:13" x14ac:dyDescent="0.35">
      <c r="A2549" s="107">
        <v>1</v>
      </c>
      <c r="B2549" s="243" t="s">
        <v>3382</v>
      </c>
      <c r="C2549" s="244" t="s">
        <v>871</v>
      </c>
      <c r="D2549" s="244" t="s">
        <v>15</v>
      </c>
      <c r="E2549" s="154" t="s">
        <v>1244</v>
      </c>
      <c r="F2549" s="154" t="s">
        <v>1245</v>
      </c>
      <c r="G2549" s="154" t="s">
        <v>3383</v>
      </c>
      <c r="H2549" s="243">
        <v>3</v>
      </c>
      <c r="I2549" s="229">
        <v>45593.685624999998</v>
      </c>
      <c r="J2549" s="107">
        <v>12</v>
      </c>
      <c r="K2549" s="159">
        <v>157500</v>
      </c>
      <c r="L2549" s="107">
        <f>J2549+1</f>
        <v>13</v>
      </c>
      <c r="M2549" s="36">
        <f>K2549*(L2549/100)</f>
        <v>20475</v>
      </c>
    </row>
    <row r="2550" spans="1:13" x14ac:dyDescent="0.35">
      <c r="A2550" s="107">
        <v>1</v>
      </c>
      <c r="B2550" s="107">
        <v>890000798</v>
      </c>
      <c r="C2550" s="98" t="s">
        <v>871</v>
      </c>
      <c r="D2550" s="98" t="s">
        <v>15</v>
      </c>
      <c r="E2550" t="s">
        <v>1244</v>
      </c>
      <c r="F2550" t="s">
        <v>1248</v>
      </c>
      <c r="G2550" t="s">
        <v>2659</v>
      </c>
      <c r="H2550" s="107">
        <v>1</v>
      </c>
      <c r="I2550" s="229">
        <v>45491.735590277778</v>
      </c>
      <c r="J2550" s="107">
        <v>12</v>
      </c>
      <c r="K2550" s="159">
        <v>136500</v>
      </c>
      <c r="L2550" s="107">
        <f>J2550+1</f>
        <v>13</v>
      </c>
      <c r="M2550" s="36">
        <f>K2550*(L2550/100)</f>
        <v>17745</v>
      </c>
    </row>
    <row r="2551" spans="1:13" x14ac:dyDescent="0.35">
      <c r="A2551" s="107">
        <v>1</v>
      </c>
      <c r="B2551" s="107">
        <v>890000160</v>
      </c>
      <c r="C2551" s="98" t="s">
        <v>871</v>
      </c>
      <c r="D2551" s="98" t="s">
        <v>52</v>
      </c>
      <c r="E2551" t="s">
        <v>53</v>
      </c>
      <c r="G2551" t="s">
        <v>390</v>
      </c>
      <c r="H2551" s="107">
        <v>2</v>
      </c>
      <c r="I2551" s="229">
        <v>45050.538773148146</v>
      </c>
      <c r="J2551" s="107">
        <v>12</v>
      </c>
      <c r="K2551" s="162">
        <v>315000</v>
      </c>
      <c r="L2551" s="107">
        <f>J2551+1</f>
        <v>13</v>
      </c>
      <c r="M2551" s="36">
        <f>K2551*(L2551/100)</f>
        <v>40950</v>
      </c>
    </row>
    <row r="2552" spans="1:13" x14ac:dyDescent="0.35">
      <c r="A2552" s="107">
        <v>1</v>
      </c>
      <c r="B2552" s="107" t="s">
        <v>2028</v>
      </c>
      <c r="C2552" s="98" t="s">
        <v>871</v>
      </c>
      <c r="D2552" s="98" t="s">
        <v>15</v>
      </c>
      <c r="E2552" t="s">
        <v>1244</v>
      </c>
      <c r="F2552" t="s">
        <v>1245</v>
      </c>
      <c r="G2552" s="378" t="s">
        <v>390</v>
      </c>
      <c r="H2552" s="107">
        <v>4</v>
      </c>
      <c r="I2552" s="229">
        <v>45373.595416666663</v>
      </c>
      <c r="J2552" s="107">
        <v>12</v>
      </c>
      <c r="K2552" s="159">
        <v>367500</v>
      </c>
      <c r="L2552" s="107">
        <f>J2552+1</f>
        <v>13</v>
      </c>
      <c r="M2552" s="36">
        <f>K2552*(L2552/100)</f>
        <v>47775</v>
      </c>
    </row>
    <row r="2553" spans="1:13" x14ac:dyDescent="0.35">
      <c r="A2553" s="107">
        <v>1</v>
      </c>
      <c r="B2553" s="237">
        <v>890000349</v>
      </c>
      <c r="C2553" s="141" t="s">
        <v>871</v>
      </c>
      <c r="D2553" s="141" t="s">
        <v>15</v>
      </c>
      <c r="E2553" s="139" t="s">
        <v>1244</v>
      </c>
      <c r="F2553" s="139" t="s">
        <v>1245</v>
      </c>
      <c r="G2553" s="139" t="s">
        <v>1289</v>
      </c>
      <c r="H2553" s="237">
        <v>3</v>
      </c>
      <c r="I2553" s="229">
        <v>45217.603194444397</v>
      </c>
      <c r="J2553" s="107">
        <v>12</v>
      </c>
      <c r="K2553" s="238">
        <v>367500</v>
      </c>
      <c r="L2553" s="107">
        <f>J2553+1</f>
        <v>13</v>
      </c>
      <c r="M2553" s="36">
        <f>K2553*(L2553/100)</f>
        <v>47775</v>
      </c>
    </row>
    <row r="2554" spans="1:13" x14ac:dyDescent="0.35">
      <c r="A2554" s="107">
        <v>1</v>
      </c>
      <c r="B2554" s="243" t="s">
        <v>3699</v>
      </c>
      <c r="C2554" s="244" t="s">
        <v>871</v>
      </c>
      <c r="D2554" s="244" t="s">
        <v>15</v>
      </c>
      <c r="E2554" s="154" t="s">
        <v>1244</v>
      </c>
      <c r="F2554" s="154" t="s">
        <v>1245</v>
      </c>
      <c r="G2554" s="378" t="s">
        <v>1289</v>
      </c>
      <c r="H2554" s="243">
        <v>5</v>
      </c>
      <c r="I2554" s="229">
        <v>45615.701111111113</v>
      </c>
      <c r="J2554" s="107">
        <v>12</v>
      </c>
      <c r="K2554" s="159">
        <v>367500</v>
      </c>
      <c r="L2554" s="107">
        <f>J2554+1</f>
        <v>13</v>
      </c>
      <c r="M2554" s="36">
        <f>K2554*(L2554/100)</f>
        <v>47775</v>
      </c>
    </row>
    <row r="2555" spans="1:13" x14ac:dyDescent="0.35">
      <c r="A2555" s="107">
        <v>1</v>
      </c>
      <c r="B2555" s="234">
        <v>890000297</v>
      </c>
      <c r="C2555" s="235" t="s">
        <v>871</v>
      </c>
      <c r="D2555" s="235" t="s">
        <v>52</v>
      </c>
      <c r="E2555" s="133" t="s">
        <v>53</v>
      </c>
      <c r="G2555" s="381" t="s">
        <v>1151</v>
      </c>
      <c r="H2555" s="234">
        <v>2</v>
      </c>
      <c r="I2555" s="229">
        <v>45155.524074074099</v>
      </c>
      <c r="J2555" s="107">
        <v>12</v>
      </c>
      <c r="K2555" s="236">
        <v>367500</v>
      </c>
      <c r="L2555" s="107">
        <f>J2555+1</f>
        <v>13</v>
      </c>
      <c r="M2555" s="36">
        <f>K2555*(L2555/100)</f>
        <v>47775</v>
      </c>
    </row>
    <row r="2556" spans="1:13" x14ac:dyDescent="0.35">
      <c r="A2556" s="107">
        <v>1</v>
      </c>
      <c r="B2556" s="107" t="s">
        <v>2209</v>
      </c>
      <c r="C2556" s="98" t="s">
        <v>871</v>
      </c>
      <c r="D2556" s="98" t="s">
        <v>15</v>
      </c>
      <c r="E2556" t="s">
        <v>1244</v>
      </c>
      <c r="F2556" t="s">
        <v>1245</v>
      </c>
      <c r="G2556" s="378" t="s">
        <v>2210</v>
      </c>
      <c r="H2556" s="107">
        <v>3</v>
      </c>
      <c r="I2556" s="229">
        <v>45420.754803240743</v>
      </c>
      <c r="J2556" s="107">
        <v>12</v>
      </c>
      <c r="K2556" s="159">
        <v>367500</v>
      </c>
      <c r="L2556" s="107">
        <f>J2556+1</f>
        <v>13</v>
      </c>
      <c r="M2556" s="36">
        <f>K2556*(L2556/100)</f>
        <v>47775</v>
      </c>
    </row>
    <row r="2557" spans="1:13" x14ac:dyDescent="0.35">
      <c r="A2557" s="107">
        <v>1</v>
      </c>
      <c r="B2557" s="243" t="s">
        <v>3475</v>
      </c>
      <c r="C2557" s="244" t="s">
        <v>871</v>
      </c>
      <c r="D2557" s="244" t="s">
        <v>15</v>
      </c>
      <c r="E2557" s="154" t="s">
        <v>1244</v>
      </c>
      <c r="F2557" s="154" t="s">
        <v>1245</v>
      </c>
      <c r="G2557" s="377" t="s">
        <v>2210</v>
      </c>
      <c r="H2557" s="243">
        <v>4</v>
      </c>
      <c r="I2557" s="229">
        <v>45596.823460648149</v>
      </c>
      <c r="J2557" s="107">
        <v>10</v>
      </c>
      <c r="K2557" s="159">
        <v>388500</v>
      </c>
      <c r="L2557" s="107">
        <f>J2557+1</f>
        <v>11</v>
      </c>
      <c r="M2557" s="36">
        <f>K2557*(L2557/100)</f>
        <v>42735</v>
      </c>
    </row>
    <row r="2558" spans="1:13" x14ac:dyDescent="0.35">
      <c r="A2558" s="107">
        <v>1</v>
      </c>
      <c r="B2558" s="243" t="s">
        <v>4398</v>
      </c>
      <c r="C2558" s="244" t="s">
        <v>871</v>
      </c>
      <c r="D2558" s="244" t="s">
        <v>411</v>
      </c>
      <c r="E2558" t="s">
        <v>1244</v>
      </c>
      <c r="F2558" s="154" t="s">
        <v>1245</v>
      </c>
      <c r="G2558" s="377" t="s">
        <v>2210</v>
      </c>
      <c r="H2558" s="243">
        <v>5</v>
      </c>
      <c r="I2558" s="229">
        <v>45728.799722222226</v>
      </c>
      <c r="J2558" s="107">
        <v>12</v>
      </c>
      <c r="K2558" s="247">
        <v>750000</v>
      </c>
      <c r="L2558" s="107">
        <f>J2558+1</f>
        <v>13</v>
      </c>
      <c r="M2558" s="36">
        <f>K2558*(L2558/100)</f>
        <v>97500</v>
      </c>
    </row>
    <row r="2559" spans="1:13" x14ac:dyDescent="0.35">
      <c r="A2559" s="107">
        <v>1</v>
      </c>
      <c r="B2559" s="243" t="s">
        <v>3809</v>
      </c>
      <c r="C2559" s="244" t="s">
        <v>871</v>
      </c>
      <c r="D2559" s="244" t="s">
        <v>582</v>
      </c>
      <c r="E2559" s="154" t="s">
        <v>1244</v>
      </c>
      <c r="F2559" s="154" t="s">
        <v>1248</v>
      </c>
      <c r="G2559" s="154" t="s">
        <v>3810</v>
      </c>
      <c r="H2559" s="243">
        <v>4</v>
      </c>
      <c r="I2559" s="229">
        <v>45624.556944444441</v>
      </c>
      <c r="J2559" s="107">
        <v>12</v>
      </c>
      <c r="K2559" s="159">
        <v>315000</v>
      </c>
      <c r="L2559" s="107">
        <f>J2559+1</f>
        <v>13</v>
      </c>
      <c r="M2559" s="36">
        <f>K2559*(L2559/100)</f>
        <v>40950</v>
      </c>
    </row>
    <row r="2560" spans="1:13" x14ac:dyDescent="0.35">
      <c r="A2560" s="107">
        <v>1</v>
      </c>
      <c r="B2560" s="234">
        <v>890000303</v>
      </c>
      <c r="C2560" s="235" t="s">
        <v>871</v>
      </c>
      <c r="D2560" s="235" t="s">
        <v>15</v>
      </c>
      <c r="E2560" s="133" t="s">
        <v>16</v>
      </c>
      <c r="G2560" s="133" t="s">
        <v>566</v>
      </c>
      <c r="H2560" s="234">
        <v>2</v>
      </c>
      <c r="I2560" s="229">
        <v>45164.528229166703</v>
      </c>
      <c r="J2560" s="107">
        <v>12</v>
      </c>
      <c r="K2560" s="236">
        <v>315000</v>
      </c>
      <c r="L2560" s="107">
        <f>J2560+1</f>
        <v>13</v>
      </c>
      <c r="M2560" s="36">
        <f>K2560*(L2560/100)</f>
        <v>40950</v>
      </c>
    </row>
    <row r="2561" spans="1:13" x14ac:dyDescent="0.35">
      <c r="A2561" s="107">
        <v>1</v>
      </c>
      <c r="B2561" s="107" t="s">
        <v>1803</v>
      </c>
      <c r="C2561" s="98" t="s">
        <v>871</v>
      </c>
      <c r="D2561" s="98" t="s">
        <v>15</v>
      </c>
      <c r="E2561" t="s">
        <v>1244</v>
      </c>
      <c r="F2561" t="s">
        <v>1248</v>
      </c>
      <c r="G2561" t="s">
        <v>1804</v>
      </c>
      <c r="H2561" s="107">
        <v>3</v>
      </c>
      <c r="I2561" s="229">
        <v>45351.572488425925</v>
      </c>
      <c r="J2561" s="107">
        <v>12</v>
      </c>
      <c r="K2561" s="159">
        <v>315000</v>
      </c>
      <c r="L2561" s="107">
        <f>J2561+1</f>
        <v>13</v>
      </c>
      <c r="M2561" s="36">
        <f>K2561*(L2561/100)</f>
        <v>40950</v>
      </c>
    </row>
    <row r="2562" spans="1:13" x14ac:dyDescent="0.35">
      <c r="A2562" s="107">
        <v>1</v>
      </c>
      <c r="B2562" s="107" t="s">
        <v>1740</v>
      </c>
      <c r="C2562" s="98" t="s">
        <v>871</v>
      </c>
      <c r="D2562" s="98" t="s">
        <v>15</v>
      </c>
      <c r="E2562" t="s">
        <v>1244</v>
      </c>
      <c r="F2562" t="s">
        <v>1248</v>
      </c>
      <c r="G2562" s="152" t="s">
        <v>1741</v>
      </c>
      <c r="H2562" s="107">
        <v>2</v>
      </c>
      <c r="I2562" s="229">
        <v>45330.577962962961</v>
      </c>
      <c r="J2562" s="107">
        <v>12</v>
      </c>
      <c r="K2562" s="159">
        <v>157500</v>
      </c>
      <c r="L2562" s="107">
        <f>J2562+1</f>
        <v>13</v>
      </c>
      <c r="M2562" s="36">
        <f>K2562*(L2562/100)</f>
        <v>20475</v>
      </c>
    </row>
    <row r="2563" spans="1:13" x14ac:dyDescent="0.35">
      <c r="A2563" s="107">
        <v>1</v>
      </c>
      <c r="B2563" s="107">
        <v>880000364</v>
      </c>
      <c r="C2563" s="98" t="s">
        <v>871</v>
      </c>
      <c r="D2563" s="98" t="s">
        <v>52</v>
      </c>
      <c r="E2563" t="s">
        <v>53</v>
      </c>
      <c r="G2563" t="s">
        <v>943</v>
      </c>
      <c r="H2563" s="107">
        <v>1</v>
      </c>
      <c r="I2563" s="229">
        <v>45105.596863425926</v>
      </c>
      <c r="J2563" s="107">
        <v>12</v>
      </c>
      <c r="K2563" s="159">
        <v>157500</v>
      </c>
      <c r="L2563" s="107">
        <f>J2563+1</f>
        <v>13</v>
      </c>
      <c r="M2563" s="36">
        <f>K2563*(L2563/100)</f>
        <v>20475</v>
      </c>
    </row>
    <row r="2564" spans="1:13" x14ac:dyDescent="0.35">
      <c r="A2564" s="107">
        <v>1</v>
      </c>
      <c r="B2564" s="243" t="s">
        <v>3134</v>
      </c>
      <c r="C2564" s="244" t="s">
        <v>871</v>
      </c>
      <c r="D2564" s="244" t="s">
        <v>52</v>
      </c>
      <c r="E2564" s="154" t="s">
        <v>1250</v>
      </c>
      <c r="F2564" s="154" t="s">
        <v>1248</v>
      </c>
      <c r="G2564" s="154" t="s">
        <v>3135</v>
      </c>
      <c r="H2564" s="243">
        <v>3</v>
      </c>
      <c r="I2564" s="229">
        <v>45561.614907407406</v>
      </c>
      <c r="J2564" s="107">
        <v>12</v>
      </c>
      <c r="K2564" s="159">
        <v>189000</v>
      </c>
      <c r="L2564" s="107">
        <f>J2564+1</f>
        <v>13</v>
      </c>
      <c r="M2564" s="36">
        <f>K2564*(L2564/100)</f>
        <v>24570</v>
      </c>
    </row>
    <row r="2565" spans="1:13" x14ac:dyDescent="0.35">
      <c r="A2565" s="107">
        <v>1</v>
      </c>
      <c r="B2565" s="243" t="s">
        <v>4399</v>
      </c>
      <c r="C2565" s="244" t="s">
        <v>871</v>
      </c>
      <c r="D2565" s="244" t="s">
        <v>15</v>
      </c>
      <c r="E2565" t="s">
        <v>1244</v>
      </c>
      <c r="F2565" s="154" t="s">
        <v>1248</v>
      </c>
      <c r="G2565" s="154" t="s">
        <v>4400</v>
      </c>
      <c r="H2565" s="243">
        <v>4</v>
      </c>
      <c r="I2565" s="229">
        <v>45726.674675925926</v>
      </c>
      <c r="J2565" s="107">
        <v>12</v>
      </c>
      <c r="K2565" s="247">
        <v>180000</v>
      </c>
      <c r="L2565" s="107">
        <f>J2565+1</f>
        <v>13</v>
      </c>
      <c r="M2565" s="36">
        <f>K2565*(L2565/100)</f>
        <v>23400</v>
      </c>
    </row>
    <row r="2566" spans="1:13" x14ac:dyDescent="0.35">
      <c r="A2566" s="107">
        <v>1</v>
      </c>
      <c r="B2566" s="107">
        <v>880000368</v>
      </c>
      <c r="C2566" s="98" t="s">
        <v>871</v>
      </c>
      <c r="D2566" s="98" t="s">
        <v>188</v>
      </c>
      <c r="E2566" t="s">
        <v>16</v>
      </c>
      <c r="G2566" t="s">
        <v>953</v>
      </c>
      <c r="H2566" s="107">
        <v>1</v>
      </c>
      <c r="I2566" s="229">
        <v>45107.454479166663</v>
      </c>
      <c r="J2566" s="107">
        <v>12</v>
      </c>
      <c r="K2566" s="159">
        <v>105000</v>
      </c>
      <c r="L2566" s="107">
        <f>J2566+1</f>
        <v>13</v>
      </c>
      <c r="M2566" s="36">
        <f>K2566*(L2566/100)</f>
        <v>13650</v>
      </c>
    </row>
    <row r="2567" spans="1:13" x14ac:dyDescent="0.35">
      <c r="A2567" s="107">
        <v>1</v>
      </c>
      <c r="B2567" s="107">
        <v>880000226</v>
      </c>
      <c r="C2567" s="98" t="s">
        <v>306</v>
      </c>
      <c r="D2567" s="98" t="s">
        <v>15</v>
      </c>
      <c r="E2567" t="s">
        <v>16</v>
      </c>
      <c r="G2567" t="s">
        <v>5655</v>
      </c>
      <c r="H2567" s="107">
        <v>1</v>
      </c>
      <c r="I2567" s="229">
        <v>45028.647465277776</v>
      </c>
      <c r="J2567" s="107">
        <v>12</v>
      </c>
      <c r="K2567" s="159">
        <v>105000</v>
      </c>
      <c r="L2567" s="107">
        <f>J2567+1</f>
        <v>13</v>
      </c>
      <c r="M2567" s="36">
        <f>K2567*(L2567/100)</f>
        <v>13650</v>
      </c>
    </row>
    <row r="2568" spans="1:13" x14ac:dyDescent="0.35">
      <c r="A2568" s="107">
        <v>1</v>
      </c>
      <c r="B2568" s="237">
        <v>880000529</v>
      </c>
      <c r="C2568" s="141" t="s">
        <v>306</v>
      </c>
      <c r="D2568" s="141" t="s">
        <v>15</v>
      </c>
      <c r="E2568" s="139" t="s">
        <v>1244</v>
      </c>
      <c r="F2568" s="139" t="s">
        <v>1245</v>
      </c>
      <c r="G2568" t="s">
        <v>5655</v>
      </c>
      <c r="H2568" s="237">
        <v>2</v>
      </c>
      <c r="I2568" s="229">
        <v>45217.5313425926</v>
      </c>
      <c r="J2568" s="107">
        <v>12</v>
      </c>
      <c r="K2568" s="238">
        <v>115500</v>
      </c>
      <c r="L2568" s="107">
        <f>J2568+1</f>
        <v>13</v>
      </c>
      <c r="M2568" s="36">
        <f>K2568*(L2568/100)</f>
        <v>15015</v>
      </c>
    </row>
    <row r="2569" spans="1:13" x14ac:dyDescent="0.35">
      <c r="A2569" s="107">
        <v>1</v>
      </c>
      <c r="B2569" s="243" t="s">
        <v>3769</v>
      </c>
      <c r="C2569" s="244" t="s">
        <v>306</v>
      </c>
      <c r="D2569" s="244" t="s">
        <v>15</v>
      </c>
      <c r="E2569" s="154" t="s">
        <v>1244</v>
      </c>
      <c r="F2569" s="154" t="s">
        <v>1245</v>
      </c>
      <c r="G2569" t="s">
        <v>5655</v>
      </c>
      <c r="H2569" s="243">
        <v>3</v>
      </c>
      <c r="I2569" s="229">
        <v>45621.700266203705</v>
      </c>
      <c r="J2569" s="107">
        <v>12</v>
      </c>
      <c r="K2569" s="159">
        <v>105000</v>
      </c>
      <c r="L2569" s="107">
        <f>J2569+1</f>
        <v>13</v>
      </c>
      <c r="M2569" s="36">
        <f>K2569*(L2569/100)</f>
        <v>13650</v>
      </c>
    </row>
    <row r="2570" spans="1:13" x14ac:dyDescent="0.35">
      <c r="A2570" s="107">
        <v>1</v>
      </c>
      <c r="B2570" s="107" t="s">
        <v>5654</v>
      </c>
      <c r="C2570" t="s">
        <v>306</v>
      </c>
      <c r="D2570" t="s">
        <v>52</v>
      </c>
      <c r="E2570" t="s">
        <v>1250</v>
      </c>
      <c r="F2570" t="s">
        <v>1245</v>
      </c>
      <c r="G2570" t="s">
        <v>5655</v>
      </c>
      <c r="H2570" s="107">
        <v>4</v>
      </c>
      <c r="I2570" s="231">
        <v>45849.712094907409</v>
      </c>
      <c r="J2570" s="107">
        <v>12</v>
      </c>
      <c r="K2570" s="120">
        <v>110000</v>
      </c>
      <c r="L2570" s="107">
        <f>J2570+1</f>
        <v>13</v>
      </c>
      <c r="M2570" s="36">
        <f>K2570*(L2570/100)</f>
        <v>14300</v>
      </c>
    </row>
    <row r="2571" spans="1:13" x14ac:dyDescent="0.35">
      <c r="A2571" s="107">
        <v>1</v>
      </c>
      <c r="B2571" s="107" t="s">
        <v>305</v>
      </c>
      <c r="C2571" s="98" t="s">
        <v>306</v>
      </c>
      <c r="D2571" s="98" t="s">
        <v>188</v>
      </c>
      <c r="E2571" t="s">
        <v>16</v>
      </c>
      <c r="G2571" t="s">
        <v>308</v>
      </c>
      <c r="H2571" s="107">
        <v>1</v>
      </c>
      <c r="I2571" s="229">
        <v>44915.444421296299</v>
      </c>
      <c r="J2571" s="107">
        <v>9</v>
      </c>
      <c r="K2571" s="159">
        <v>73500</v>
      </c>
      <c r="L2571" s="107">
        <f>J2571+1</f>
        <v>10</v>
      </c>
      <c r="M2571" s="36">
        <f>K2571*(L2571/100)</f>
        <v>7350</v>
      </c>
    </row>
    <row r="2572" spans="1:13" x14ac:dyDescent="0.35">
      <c r="A2572" s="107">
        <v>1</v>
      </c>
      <c r="B2572" s="107">
        <v>880000317</v>
      </c>
      <c r="C2572" s="98" t="s">
        <v>306</v>
      </c>
      <c r="D2572" s="98" t="s">
        <v>15</v>
      </c>
      <c r="E2572" t="s">
        <v>16</v>
      </c>
      <c r="G2572" t="s">
        <v>308</v>
      </c>
      <c r="H2572" s="107">
        <v>2</v>
      </c>
      <c r="I2572" s="229">
        <v>45072.470034722224</v>
      </c>
      <c r="J2572" s="107">
        <v>12</v>
      </c>
      <c r="K2572" s="162">
        <v>105000</v>
      </c>
      <c r="L2572" s="107">
        <f>J2572+1</f>
        <v>13</v>
      </c>
      <c r="M2572" s="36">
        <f>K2572*(L2572/100)</f>
        <v>13650</v>
      </c>
    </row>
    <row r="2573" spans="1:13" x14ac:dyDescent="0.35">
      <c r="A2573" s="107">
        <v>1</v>
      </c>
      <c r="B2573" s="107" t="s">
        <v>4619</v>
      </c>
      <c r="C2573" s="98" t="s">
        <v>306</v>
      </c>
      <c r="D2573" s="98" t="s">
        <v>15</v>
      </c>
      <c r="E2573" t="s">
        <v>1244</v>
      </c>
      <c r="F2573" t="s">
        <v>1245</v>
      </c>
      <c r="G2573" t="s">
        <v>308</v>
      </c>
      <c r="H2573" s="107">
        <v>3</v>
      </c>
      <c r="I2573" s="229">
        <v>45733.674907407411</v>
      </c>
      <c r="J2573" s="107">
        <v>9</v>
      </c>
      <c r="K2573" s="247">
        <v>70000</v>
      </c>
      <c r="L2573" s="107">
        <f>J2573+1</f>
        <v>10</v>
      </c>
      <c r="M2573" s="36">
        <f>K2573*(L2573/100)</f>
        <v>7000</v>
      </c>
    </row>
    <row r="2574" spans="1:13" x14ac:dyDescent="0.35">
      <c r="A2574" s="107">
        <v>1</v>
      </c>
      <c r="B2574" s="107">
        <v>890000813</v>
      </c>
      <c r="C2574" s="98" t="s">
        <v>306</v>
      </c>
      <c r="D2574" s="98" t="s">
        <v>188</v>
      </c>
      <c r="E2574" t="s">
        <v>1244</v>
      </c>
      <c r="F2574" t="s">
        <v>1245</v>
      </c>
      <c r="G2574" t="s">
        <v>2664</v>
      </c>
      <c r="H2574" s="107">
        <v>1</v>
      </c>
      <c r="I2574" s="229">
        <v>45492.749930555554</v>
      </c>
      <c r="J2574" s="107">
        <v>12</v>
      </c>
      <c r="K2574" s="159">
        <v>105000</v>
      </c>
      <c r="L2574" s="107">
        <f>J2574+1</f>
        <v>13</v>
      </c>
      <c r="M2574" s="36">
        <f>K2574*(L2574/100)</f>
        <v>13650</v>
      </c>
    </row>
    <row r="2575" spans="1:13" x14ac:dyDescent="0.35">
      <c r="A2575" s="107">
        <v>1</v>
      </c>
      <c r="B2575" s="107" t="s">
        <v>4660</v>
      </c>
      <c r="C2575" s="98" t="s">
        <v>306</v>
      </c>
      <c r="D2575" s="98" t="s">
        <v>15</v>
      </c>
      <c r="E2575" t="s">
        <v>1244</v>
      </c>
      <c r="F2575" t="s">
        <v>1245</v>
      </c>
      <c r="G2575" s="152" t="s">
        <v>2664</v>
      </c>
      <c r="H2575" s="107">
        <v>2</v>
      </c>
      <c r="I2575" s="229">
        <v>45737.734016203707</v>
      </c>
      <c r="J2575" s="107">
        <v>12</v>
      </c>
      <c r="K2575" s="247">
        <v>100000</v>
      </c>
      <c r="L2575" s="107">
        <f>J2575+1</f>
        <v>13</v>
      </c>
      <c r="M2575" s="36">
        <f>K2575*(L2575/100)</f>
        <v>13000</v>
      </c>
    </row>
    <row r="2576" spans="1:13" x14ac:dyDescent="0.35">
      <c r="A2576" s="107">
        <v>1</v>
      </c>
      <c r="B2576" s="107" t="s">
        <v>362</v>
      </c>
      <c r="C2576" s="98" t="s">
        <v>306</v>
      </c>
      <c r="D2576" s="98" t="s">
        <v>15</v>
      </c>
      <c r="E2576" t="s">
        <v>16</v>
      </c>
      <c r="G2576" t="s">
        <v>364</v>
      </c>
      <c r="H2576" s="107">
        <v>1</v>
      </c>
      <c r="I2576" s="229">
        <v>44904.485000000001</v>
      </c>
      <c r="J2576" s="107">
        <v>12</v>
      </c>
      <c r="K2576" s="159">
        <v>210000</v>
      </c>
      <c r="L2576" s="107">
        <f>J2576+1</f>
        <v>13</v>
      </c>
      <c r="M2576" s="36">
        <f>K2576*(L2576/100)</f>
        <v>27300</v>
      </c>
    </row>
    <row r="2577" spans="1:13" x14ac:dyDescent="0.35">
      <c r="A2577" s="107">
        <v>1</v>
      </c>
      <c r="B2577" s="237" t="s">
        <v>1211</v>
      </c>
      <c r="C2577" s="141" t="s">
        <v>306</v>
      </c>
      <c r="D2577" s="141" t="s">
        <v>15</v>
      </c>
      <c r="E2577" s="139" t="s">
        <v>16</v>
      </c>
      <c r="G2577" s="139" t="s">
        <v>364</v>
      </c>
      <c r="H2577" s="237">
        <v>2</v>
      </c>
      <c r="I2577" s="229">
        <v>45182.565868055601</v>
      </c>
      <c r="J2577" s="107">
        <v>12</v>
      </c>
      <c r="K2577" s="238">
        <v>262500</v>
      </c>
      <c r="L2577" s="107">
        <f>J2577+1</f>
        <v>13</v>
      </c>
      <c r="M2577" s="36">
        <f>K2577*(L2577/100)</f>
        <v>34125</v>
      </c>
    </row>
    <row r="2578" spans="1:13" x14ac:dyDescent="0.35">
      <c r="A2578" s="107">
        <v>1</v>
      </c>
      <c r="B2578" s="107" t="s">
        <v>2221</v>
      </c>
      <c r="C2578" s="98" t="s">
        <v>306</v>
      </c>
      <c r="D2578" s="98" t="s">
        <v>15</v>
      </c>
      <c r="E2578" t="s">
        <v>1244</v>
      </c>
      <c r="F2578" t="s">
        <v>1245</v>
      </c>
      <c r="G2578" s="152" t="s">
        <v>364</v>
      </c>
      <c r="H2578" s="107">
        <v>3</v>
      </c>
      <c r="I2578" s="229">
        <v>45421.801412037035</v>
      </c>
      <c r="J2578" s="107">
        <v>12</v>
      </c>
      <c r="K2578" s="159">
        <v>262500</v>
      </c>
      <c r="L2578" s="107">
        <f>J2578+1</f>
        <v>13</v>
      </c>
      <c r="M2578" s="36">
        <f>K2578*(L2578/100)</f>
        <v>34125</v>
      </c>
    </row>
    <row r="2579" spans="1:13" x14ac:dyDescent="0.35">
      <c r="A2579" s="107">
        <v>1</v>
      </c>
      <c r="B2579" s="243" t="s">
        <v>3554</v>
      </c>
      <c r="C2579" s="244" t="s">
        <v>306</v>
      </c>
      <c r="D2579" s="244" t="s">
        <v>15</v>
      </c>
      <c r="E2579" s="154" t="s">
        <v>1244</v>
      </c>
      <c r="F2579" s="154" t="s">
        <v>1245</v>
      </c>
      <c r="G2579" s="154" t="s">
        <v>3555</v>
      </c>
      <c r="H2579" s="243">
        <v>4</v>
      </c>
      <c r="I2579" s="229">
        <v>45604.695324074077</v>
      </c>
      <c r="J2579" s="107">
        <v>12</v>
      </c>
      <c r="K2579" s="159">
        <v>262500</v>
      </c>
      <c r="L2579" s="107">
        <f>J2579+1</f>
        <v>13</v>
      </c>
      <c r="M2579" s="36">
        <f>K2579*(L2579/100)</f>
        <v>34125</v>
      </c>
    </row>
    <row r="2580" spans="1:13" x14ac:dyDescent="0.35">
      <c r="A2580" s="107">
        <v>1</v>
      </c>
      <c r="B2580" s="107" t="s">
        <v>5227</v>
      </c>
      <c r="C2580" s="98" t="s">
        <v>306</v>
      </c>
      <c r="D2580" s="98" t="s">
        <v>15</v>
      </c>
      <c r="E2580" t="s">
        <v>1244</v>
      </c>
      <c r="F2580" t="s">
        <v>1245</v>
      </c>
      <c r="G2580" t="s">
        <v>3555</v>
      </c>
      <c r="H2580" s="107">
        <v>5</v>
      </c>
      <c r="I2580" s="229">
        <v>45806.677581018521</v>
      </c>
      <c r="J2580" s="107">
        <v>12</v>
      </c>
      <c r="K2580" s="159">
        <v>250000</v>
      </c>
      <c r="L2580" s="107">
        <f>J2580+1</f>
        <v>13</v>
      </c>
      <c r="M2580" s="36">
        <f>K2580*(L2580/100)</f>
        <v>32500</v>
      </c>
    </row>
    <row r="2581" spans="1:13" x14ac:dyDescent="0.35">
      <c r="A2581" s="107">
        <v>1</v>
      </c>
      <c r="B2581" s="243" t="s">
        <v>4806</v>
      </c>
      <c r="C2581" s="244" t="s">
        <v>306</v>
      </c>
      <c r="D2581" s="244" t="s">
        <v>15</v>
      </c>
      <c r="E2581" s="154" t="s">
        <v>1244</v>
      </c>
      <c r="F2581" s="154" t="s">
        <v>1245</v>
      </c>
      <c r="G2581" s="163" t="s">
        <v>4807</v>
      </c>
      <c r="H2581" s="243">
        <v>3</v>
      </c>
      <c r="I2581" s="229">
        <v>45764.742337962962</v>
      </c>
      <c r="J2581" s="107">
        <v>12</v>
      </c>
      <c r="K2581" s="159">
        <v>250000</v>
      </c>
      <c r="L2581" s="107">
        <f>J2581+1</f>
        <v>13</v>
      </c>
      <c r="M2581" s="36">
        <f>K2581*(L2581/100)</f>
        <v>32500</v>
      </c>
    </row>
    <row r="2582" spans="1:13" x14ac:dyDescent="0.35">
      <c r="A2582" s="107">
        <v>1</v>
      </c>
      <c r="B2582" s="107">
        <v>880000262</v>
      </c>
      <c r="C2582" s="98" t="s">
        <v>306</v>
      </c>
      <c r="D2582" s="98" t="s">
        <v>15</v>
      </c>
      <c r="E2582" t="s">
        <v>16</v>
      </c>
      <c r="G2582" s="152" t="s">
        <v>776</v>
      </c>
      <c r="H2582" s="107">
        <v>1</v>
      </c>
      <c r="I2582" s="229">
        <v>45036.384675925925</v>
      </c>
      <c r="J2582" s="107">
        <v>12</v>
      </c>
      <c r="K2582" s="159">
        <v>105000</v>
      </c>
      <c r="L2582" s="107">
        <f>J2582+1</f>
        <v>13</v>
      </c>
      <c r="M2582" s="36">
        <f>K2582*(L2582/100)</f>
        <v>13650</v>
      </c>
    </row>
    <row r="2583" spans="1:13" x14ac:dyDescent="0.35">
      <c r="A2583" s="107">
        <v>1</v>
      </c>
      <c r="B2583" s="243" t="s">
        <v>4240</v>
      </c>
      <c r="C2583" s="244" t="s">
        <v>306</v>
      </c>
      <c r="D2583" s="244" t="s">
        <v>52</v>
      </c>
      <c r="E2583" s="154" t="s">
        <v>1250</v>
      </c>
      <c r="F2583" s="154" t="s">
        <v>1245</v>
      </c>
      <c r="G2583" s="154" t="s">
        <v>4241</v>
      </c>
      <c r="H2583" s="243">
        <v>1</v>
      </c>
      <c r="I2583" s="229">
        <v>45715.673981481479</v>
      </c>
      <c r="J2583" s="107">
        <v>12</v>
      </c>
      <c r="K2583" s="159">
        <v>200000</v>
      </c>
      <c r="L2583" s="107">
        <f>J2583+1</f>
        <v>13</v>
      </c>
      <c r="M2583" s="36">
        <f>K2583*(L2583/100)</f>
        <v>26000</v>
      </c>
    </row>
    <row r="2584" spans="1:13" x14ac:dyDescent="0.35">
      <c r="A2584" s="107">
        <v>1</v>
      </c>
      <c r="B2584" s="107" t="s">
        <v>2427</v>
      </c>
      <c r="C2584" s="98" t="s">
        <v>306</v>
      </c>
      <c r="D2584" s="98" t="s">
        <v>411</v>
      </c>
      <c r="E2584" t="s">
        <v>1244</v>
      </c>
      <c r="F2584" t="s">
        <v>1245</v>
      </c>
      <c r="G2584" t="s">
        <v>2428</v>
      </c>
      <c r="H2584" s="107">
        <v>1</v>
      </c>
      <c r="I2584" s="229">
        <v>45457.603194444448</v>
      </c>
      <c r="J2584" s="107">
        <v>12</v>
      </c>
      <c r="K2584" s="159">
        <v>210000</v>
      </c>
      <c r="L2584" s="107">
        <f>J2584+1</f>
        <v>13</v>
      </c>
      <c r="M2584" s="36">
        <f>K2584*(L2584/100)</f>
        <v>27300</v>
      </c>
    </row>
    <row r="2585" spans="1:13" x14ac:dyDescent="0.35">
      <c r="A2585" s="107">
        <v>1</v>
      </c>
      <c r="B2585" s="243" t="s">
        <v>3672</v>
      </c>
      <c r="C2585" s="244" t="s">
        <v>306</v>
      </c>
      <c r="D2585" s="244" t="s">
        <v>15</v>
      </c>
      <c r="E2585" s="154" t="s">
        <v>1244</v>
      </c>
      <c r="F2585" s="154" t="s">
        <v>1245</v>
      </c>
      <c r="G2585" s="154" t="s">
        <v>3673</v>
      </c>
      <c r="H2585" s="243">
        <v>2</v>
      </c>
      <c r="I2585" s="229">
        <v>45612.658171296294</v>
      </c>
      <c r="J2585" s="107">
        <v>12</v>
      </c>
      <c r="K2585" s="159">
        <v>231000</v>
      </c>
      <c r="L2585" s="107">
        <f>J2585+1</f>
        <v>13</v>
      </c>
      <c r="M2585" s="36">
        <f>K2585*(L2585/100)</f>
        <v>30030</v>
      </c>
    </row>
    <row r="2586" spans="1:13" x14ac:dyDescent="0.35">
      <c r="A2586" s="107">
        <v>1</v>
      </c>
      <c r="B2586" s="107">
        <v>880000169</v>
      </c>
      <c r="C2586" s="98" t="s">
        <v>306</v>
      </c>
      <c r="D2586" s="98" t="s">
        <v>15</v>
      </c>
      <c r="E2586" t="s">
        <v>16</v>
      </c>
      <c r="G2586" t="s">
        <v>672</v>
      </c>
      <c r="H2586" s="132">
        <v>1</v>
      </c>
      <c r="I2586" s="229">
        <v>44995.520740740743</v>
      </c>
      <c r="J2586" s="107">
        <v>12</v>
      </c>
      <c r="K2586" s="159">
        <v>210000</v>
      </c>
      <c r="L2586" s="107">
        <f>J2586+1</f>
        <v>13</v>
      </c>
      <c r="M2586" s="36">
        <f>K2586*(L2586/100)</f>
        <v>27300</v>
      </c>
    </row>
    <row r="2587" spans="1:13" x14ac:dyDescent="0.35">
      <c r="A2587" s="107">
        <v>1</v>
      </c>
      <c r="B2587" s="243" t="s">
        <v>3380</v>
      </c>
      <c r="C2587" s="244" t="s">
        <v>306</v>
      </c>
      <c r="D2587" s="244" t="s">
        <v>15</v>
      </c>
      <c r="E2587" s="154" t="s">
        <v>1244</v>
      </c>
      <c r="F2587" s="154" t="s">
        <v>1248</v>
      </c>
      <c r="G2587" s="154" t="s">
        <v>3381</v>
      </c>
      <c r="H2587" s="243">
        <v>3</v>
      </c>
      <c r="I2587" s="229">
        <v>45593.665208333332</v>
      </c>
      <c r="J2587" s="107">
        <v>12</v>
      </c>
      <c r="K2587" s="159">
        <v>210000</v>
      </c>
      <c r="L2587" s="107">
        <f>J2587+1</f>
        <v>13</v>
      </c>
      <c r="M2587" s="36">
        <f>K2587*(L2587/100)</f>
        <v>27300</v>
      </c>
    </row>
    <row r="2588" spans="1:13" x14ac:dyDescent="0.35">
      <c r="A2588" s="107">
        <v>1</v>
      </c>
      <c r="B2588" s="237" t="s">
        <v>1201</v>
      </c>
      <c r="C2588" s="141" t="s">
        <v>306</v>
      </c>
      <c r="D2588" s="141" t="s">
        <v>15</v>
      </c>
      <c r="E2588" s="139" t="s">
        <v>16</v>
      </c>
      <c r="G2588" s="153" t="s">
        <v>1202</v>
      </c>
      <c r="H2588" s="237">
        <v>2</v>
      </c>
      <c r="I2588" s="229">
        <v>45185.449467592603</v>
      </c>
      <c r="J2588" s="107">
        <v>12</v>
      </c>
      <c r="K2588" s="238">
        <v>210000</v>
      </c>
      <c r="L2588" s="107">
        <f>J2588+1</f>
        <v>13</v>
      </c>
      <c r="M2588" s="36">
        <f>K2588*(L2588/100)</f>
        <v>27300</v>
      </c>
    </row>
    <row r="2589" spans="1:13" x14ac:dyDescent="0.35">
      <c r="A2589" s="107">
        <v>1</v>
      </c>
      <c r="B2589" s="107" t="s">
        <v>5718</v>
      </c>
      <c r="C2589" t="s">
        <v>306</v>
      </c>
      <c r="D2589" t="s">
        <v>15</v>
      </c>
      <c r="E2589" t="s">
        <v>1244</v>
      </c>
      <c r="F2589" t="s">
        <v>1248</v>
      </c>
      <c r="G2589" t="s">
        <v>5719</v>
      </c>
      <c r="H2589" s="107">
        <v>1</v>
      </c>
      <c r="I2589" s="231">
        <v>45856.775243055556</v>
      </c>
      <c r="J2589" s="107">
        <v>12</v>
      </c>
      <c r="K2589" s="120">
        <v>250000</v>
      </c>
      <c r="L2589" s="107">
        <f>J2589+1</f>
        <v>13</v>
      </c>
      <c r="M2589" s="36">
        <f>K2589*(L2589/100)</f>
        <v>32500</v>
      </c>
    </row>
    <row r="2590" spans="1:13" x14ac:dyDescent="0.35">
      <c r="A2590" s="107">
        <v>1</v>
      </c>
      <c r="B2590" s="243" t="s">
        <v>3114</v>
      </c>
      <c r="C2590" s="244" t="s">
        <v>306</v>
      </c>
      <c r="D2590" s="244" t="s">
        <v>15</v>
      </c>
      <c r="E2590" s="154" t="s">
        <v>1244</v>
      </c>
      <c r="F2590" s="154" t="s">
        <v>1245</v>
      </c>
      <c r="G2590" s="154" t="s">
        <v>3115</v>
      </c>
      <c r="H2590" s="243">
        <v>2</v>
      </c>
      <c r="I2590" s="229">
        <v>45558.598379629628</v>
      </c>
      <c r="J2590" s="107">
        <v>12</v>
      </c>
      <c r="K2590" s="159">
        <v>157500</v>
      </c>
      <c r="L2590" s="107">
        <f>J2590+1</f>
        <v>13</v>
      </c>
      <c r="M2590" s="36">
        <f>K2590*(L2590/100)</f>
        <v>20475</v>
      </c>
    </row>
    <row r="2591" spans="1:13" x14ac:dyDescent="0.35">
      <c r="A2591" s="107">
        <v>1</v>
      </c>
      <c r="B2591" s="237">
        <v>880000532</v>
      </c>
      <c r="C2591" s="141" t="s">
        <v>306</v>
      </c>
      <c r="D2591" s="141" t="s">
        <v>15</v>
      </c>
      <c r="E2591" s="139" t="s">
        <v>1244</v>
      </c>
      <c r="F2591" s="139" t="s">
        <v>1245</v>
      </c>
      <c r="G2591" s="139" t="s">
        <v>1246</v>
      </c>
      <c r="H2591" s="237">
        <v>1</v>
      </c>
      <c r="I2591" s="229">
        <v>45218.596840277802</v>
      </c>
      <c r="J2591" s="107">
        <v>12</v>
      </c>
      <c r="K2591" s="238">
        <v>157500</v>
      </c>
      <c r="L2591" s="107">
        <f>J2591+1</f>
        <v>13</v>
      </c>
      <c r="M2591" s="36">
        <f>K2591*(L2591/100)</f>
        <v>20475</v>
      </c>
    </row>
    <row r="2592" spans="1:13" x14ac:dyDescent="0.35">
      <c r="A2592" s="107">
        <v>1</v>
      </c>
      <c r="B2592" s="243" t="s">
        <v>4896</v>
      </c>
      <c r="C2592" s="244" t="s">
        <v>306</v>
      </c>
      <c r="D2592" s="244" t="s">
        <v>15</v>
      </c>
      <c r="E2592" s="154" t="s">
        <v>1244</v>
      </c>
      <c r="F2592" s="154" t="s">
        <v>1245</v>
      </c>
      <c r="G2592" s="154" t="s">
        <v>4897</v>
      </c>
      <c r="H2592" s="243">
        <v>3</v>
      </c>
      <c r="I2592" s="229">
        <v>45762.720983796295</v>
      </c>
      <c r="J2592" s="107">
        <v>12</v>
      </c>
      <c r="K2592" s="159">
        <v>170000</v>
      </c>
      <c r="L2592" s="107">
        <f>J2592+1</f>
        <v>13</v>
      </c>
      <c r="M2592" s="36">
        <f>K2592*(L2592/100)</f>
        <v>22100</v>
      </c>
    </row>
    <row r="2593" spans="1:13" x14ac:dyDescent="0.35">
      <c r="A2593" s="107">
        <v>1</v>
      </c>
      <c r="B2593" s="107" t="s">
        <v>1974</v>
      </c>
      <c r="C2593" s="98" t="s">
        <v>306</v>
      </c>
      <c r="D2593" s="98" t="s">
        <v>411</v>
      </c>
      <c r="E2593" t="s">
        <v>1244</v>
      </c>
      <c r="F2593" t="s">
        <v>1245</v>
      </c>
      <c r="G2593" t="s">
        <v>1975</v>
      </c>
      <c r="H2593" s="107">
        <v>1</v>
      </c>
      <c r="I2593" s="229">
        <v>45364.758946759262</v>
      </c>
      <c r="J2593" s="107">
        <v>12</v>
      </c>
      <c r="K2593" s="159">
        <v>157500</v>
      </c>
      <c r="L2593" s="107">
        <f>J2593+1</f>
        <v>13</v>
      </c>
      <c r="M2593" s="36">
        <f>K2593*(L2593/100)</f>
        <v>20475</v>
      </c>
    </row>
    <row r="2594" spans="1:13" x14ac:dyDescent="0.35">
      <c r="A2594" s="107">
        <v>1</v>
      </c>
      <c r="B2594" s="243" t="s">
        <v>3092</v>
      </c>
      <c r="C2594" s="244" t="s">
        <v>306</v>
      </c>
      <c r="D2594" s="244" t="s">
        <v>52</v>
      </c>
      <c r="E2594" s="154" t="s">
        <v>1250</v>
      </c>
      <c r="F2594" s="154" t="s">
        <v>1245</v>
      </c>
      <c r="G2594" s="154" t="s">
        <v>1975</v>
      </c>
      <c r="H2594" s="243">
        <v>2</v>
      </c>
      <c r="I2594" s="229">
        <v>45553.608252314814</v>
      </c>
      <c r="J2594" s="107">
        <v>12</v>
      </c>
      <c r="K2594" s="159">
        <v>178500</v>
      </c>
      <c r="L2594" s="107">
        <f>J2594+1</f>
        <v>13</v>
      </c>
      <c r="M2594" s="36">
        <f>K2594*(L2594/100)</f>
        <v>23205</v>
      </c>
    </row>
    <row r="2595" spans="1:13" x14ac:dyDescent="0.35">
      <c r="A2595" s="107">
        <v>1</v>
      </c>
      <c r="B2595" s="107" t="s">
        <v>2269</v>
      </c>
      <c r="C2595" s="98" t="s">
        <v>306</v>
      </c>
      <c r="D2595" s="98" t="s">
        <v>986</v>
      </c>
      <c r="E2595" t="s">
        <v>1244</v>
      </c>
      <c r="F2595" t="s">
        <v>1248</v>
      </c>
      <c r="G2595" t="s">
        <v>2270</v>
      </c>
      <c r="H2595" s="107">
        <v>1</v>
      </c>
      <c r="I2595" s="229">
        <v>45435.515833333331</v>
      </c>
      <c r="J2595" s="107">
        <v>12</v>
      </c>
      <c r="K2595" s="159">
        <v>105000</v>
      </c>
      <c r="L2595" s="107">
        <f>J2595+1</f>
        <v>13</v>
      </c>
      <c r="M2595" s="36">
        <f>K2595*(L2595/100)</f>
        <v>13650</v>
      </c>
    </row>
    <row r="2596" spans="1:13" x14ac:dyDescent="0.35">
      <c r="A2596" s="107">
        <v>1</v>
      </c>
      <c r="B2596" s="243" t="s">
        <v>3357</v>
      </c>
      <c r="C2596" s="244" t="s">
        <v>306</v>
      </c>
      <c r="D2596" s="244" t="s">
        <v>15</v>
      </c>
      <c r="E2596" s="154" t="s">
        <v>1244</v>
      </c>
      <c r="F2596" s="154" t="s">
        <v>1248</v>
      </c>
      <c r="G2596" s="377" t="s">
        <v>2270</v>
      </c>
      <c r="H2596" s="243">
        <v>2</v>
      </c>
      <c r="I2596" s="229">
        <v>45591.616724537038</v>
      </c>
      <c r="J2596" s="107">
        <v>12</v>
      </c>
      <c r="K2596" s="159">
        <v>126000</v>
      </c>
      <c r="L2596" s="107">
        <f>J2596+1</f>
        <v>13</v>
      </c>
      <c r="M2596" s="36">
        <f>K2596*(L2596/100)</f>
        <v>16380</v>
      </c>
    </row>
    <row r="2597" spans="1:13" x14ac:dyDescent="0.35">
      <c r="A2597" s="107">
        <v>1</v>
      </c>
      <c r="B2597" s="107" t="s">
        <v>4510</v>
      </c>
      <c r="C2597" s="98" t="s">
        <v>306</v>
      </c>
      <c r="D2597" s="98" t="s">
        <v>52</v>
      </c>
      <c r="E2597" t="s">
        <v>1250</v>
      </c>
      <c r="F2597" t="s">
        <v>1248</v>
      </c>
      <c r="G2597" t="s">
        <v>4511</v>
      </c>
      <c r="H2597" s="107">
        <v>3</v>
      </c>
      <c r="I2597" s="229">
        <v>45747.676736111112</v>
      </c>
      <c r="J2597" s="107">
        <v>12</v>
      </c>
      <c r="K2597" s="247">
        <v>120000</v>
      </c>
      <c r="L2597" s="107">
        <f>J2597+1</f>
        <v>13</v>
      </c>
      <c r="M2597" s="36">
        <f>K2597*(L2597/100)</f>
        <v>15600</v>
      </c>
    </row>
    <row r="2598" spans="1:13" x14ac:dyDescent="0.35">
      <c r="A2598" s="107">
        <v>1</v>
      </c>
      <c r="B2598" s="107">
        <v>880000157</v>
      </c>
      <c r="C2598" s="98" t="s">
        <v>306</v>
      </c>
      <c r="D2598" s="98" t="s">
        <v>15</v>
      </c>
      <c r="E2598" t="s">
        <v>16</v>
      </c>
      <c r="G2598" t="s">
        <v>535</v>
      </c>
      <c r="H2598" s="129">
        <v>1</v>
      </c>
      <c r="I2598" s="229">
        <v>44985.451284722221</v>
      </c>
      <c r="J2598" s="107">
        <v>12</v>
      </c>
      <c r="K2598" s="159">
        <v>157500</v>
      </c>
      <c r="L2598" s="107">
        <f>J2598+1</f>
        <v>13</v>
      </c>
      <c r="M2598" s="36">
        <f>K2598*(L2598/100)</f>
        <v>20475</v>
      </c>
    </row>
    <row r="2599" spans="1:13" x14ac:dyDescent="0.35">
      <c r="A2599" s="107">
        <v>1</v>
      </c>
      <c r="B2599" s="237" t="s">
        <v>1334</v>
      </c>
      <c r="C2599" s="141" t="s">
        <v>306</v>
      </c>
      <c r="D2599" s="141" t="s">
        <v>15</v>
      </c>
      <c r="E2599" s="139" t="s">
        <v>1244</v>
      </c>
      <c r="F2599" s="144" t="s">
        <v>1245</v>
      </c>
      <c r="G2599" s="139" t="s">
        <v>535</v>
      </c>
      <c r="H2599" s="237">
        <v>2</v>
      </c>
      <c r="I2599" s="229">
        <v>45233.621956018498</v>
      </c>
      <c r="J2599" s="107">
        <v>12</v>
      </c>
      <c r="K2599" s="238">
        <v>157500</v>
      </c>
      <c r="L2599" s="107">
        <f>J2599+1</f>
        <v>13</v>
      </c>
      <c r="M2599" s="36">
        <f>K2599*(L2599/100)</f>
        <v>20475</v>
      </c>
    </row>
    <row r="2600" spans="1:13" x14ac:dyDescent="0.35">
      <c r="A2600" s="107">
        <v>1</v>
      </c>
      <c r="B2600" s="243" t="s">
        <v>3050</v>
      </c>
      <c r="C2600" s="244" t="s">
        <v>306</v>
      </c>
      <c r="D2600" s="244" t="s">
        <v>381</v>
      </c>
      <c r="E2600" s="154" t="s">
        <v>1244</v>
      </c>
      <c r="F2600" s="154" t="s">
        <v>1245</v>
      </c>
      <c r="G2600" s="154" t="s">
        <v>3051</v>
      </c>
      <c r="H2600" s="243">
        <v>3</v>
      </c>
      <c r="I2600" s="229">
        <v>45546.642384259256</v>
      </c>
      <c r="J2600" s="107">
        <v>12</v>
      </c>
      <c r="K2600" s="159">
        <v>157500</v>
      </c>
      <c r="L2600" s="107">
        <f>J2600+1</f>
        <v>13</v>
      </c>
      <c r="M2600" s="36">
        <f>K2600*(L2600/100)</f>
        <v>20475</v>
      </c>
    </row>
    <row r="2601" spans="1:13" x14ac:dyDescent="0.35">
      <c r="A2601" s="107">
        <v>1</v>
      </c>
      <c r="B2601" s="107" t="s">
        <v>4504</v>
      </c>
      <c r="C2601" s="98" t="s">
        <v>306</v>
      </c>
      <c r="D2601" s="98" t="s">
        <v>15</v>
      </c>
      <c r="E2601" t="s">
        <v>1244</v>
      </c>
      <c r="F2601" t="s">
        <v>1245</v>
      </c>
      <c r="G2601" t="s">
        <v>3051</v>
      </c>
      <c r="H2601" s="107">
        <v>4</v>
      </c>
      <c r="I2601" s="229">
        <v>45745.595879629633</v>
      </c>
      <c r="J2601" s="107">
        <v>12</v>
      </c>
      <c r="K2601" s="247">
        <v>200000</v>
      </c>
      <c r="L2601" s="107">
        <f>J2601+1</f>
        <v>13</v>
      </c>
      <c r="M2601" s="36">
        <f>K2601*(L2601/100)</f>
        <v>26000</v>
      </c>
    </row>
    <row r="2602" spans="1:13" x14ac:dyDescent="0.35">
      <c r="A2602" s="107">
        <v>1</v>
      </c>
      <c r="B2602" s="107" t="s">
        <v>2318</v>
      </c>
      <c r="C2602" s="98" t="s">
        <v>306</v>
      </c>
      <c r="D2602" s="98" t="s">
        <v>15</v>
      </c>
      <c r="E2602" t="s">
        <v>1244</v>
      </c>
      <c r="F2602" t="s">
        <v>1245</v>
      </c>
      <c r="G2602" t="s">
        <v>2319</v>
      </c>
      <c r="H2602" s="107">
        <v>1</v>
      </c>
      <c r="I2602" s="229">
        <v>45442.762071759258</v>
      </c>
      <c r="J2602" s="107">
        <v>7</v>
      </c>
      <c r="K2602" s="159">
        <v>63000</v>
      </c>
      <c r="L2602" s="107">
        <f>J2602+1</f>
        <v>8</v>
      </c>
      <c r="M2602" s="36">
        <f>K2602*(L2602/100)</f>
        <v>5040</v>
      </c>
    </row>
    <row r="2603" spans="1:13" x14ac:dyDescent="0.35">
      <c r="A2603" s="107">
        <v>1</v>
      </c>
      <c r="B2603" s="243" t="s">
        <v>4988</v>
      </c>
      <c r="C2603" s="244" t="s">
        <v>306</v>
      </c>
      <c r="D2603" s="244" t="s">
        <v>106</v>
      </c>
      <c r="E2603" s="154" t="s">
        <v>1244</v>
      </c>
      <c r="F2603" s="154" t="s">
        <v>1245</v>
      </c>
      <c r="G2603" s="154" t="s">
        <v>4989</v>
      </c>
      <c r="H2603" s="243">
        <v>3</v>
      </c>
      <c r="I2603" s="229">
        <v>45749.538078703707</v>
      </c>
      <c r="J2603" s="107">
        <v>12</v>
      </c>
      <c r="K2603" s="159">
        <v>100000</v>
      </c>
      <c r="L2603" s="107">
        <f>J2603+1</f>
        <v>13</v>
      </c>
      <c r="M2603" s="36">
        <f>K2603*(L2603/100)</f>
        <v>13000</v>
      </c>
    </row>
    <row r="2604" spans="1:13" x14ac:dyDescent="0.35">
      <c r="A2604" s="107">
        <v>1</v>
      </c>
      <c r="B2604" s="243" t="s">
        <v>3047</v>
      </c>
      <c r="C2604" s="244" t="s">
        <v>306</v>
      </c>
      <c r="D2604" s="244" t="s">
        <v>15</v>
      </c>
      <c r="E2604" s="154" t="s">
        <v>1244</v>
      </c>
      <c r="F2604" s="154" t="s">
        <v>1245</v>
      </c>
      <c r="G2604" s="154" t="s">
        <v>3048</v>
      </c>
      <c r="H2604" s="243">
        <v>2</v>
      </c>
      <c r="I2604" s="229">
        <v>45546.606979166667</v>
      </c>
      <c r="J2604" s="107">
        <v>12</v>
      </c>
      <c r="K2604" s="159">
        <v>105000</v>
      </c>
      <c r="L2604" s="107">
        <f>J2604+1</f>
        <v>13</v>
      </c>
      <c r="M2604" s="36">
        <f>K2604*(L2604/100)</f>
        <v>13650</v>
      </c>
    </row>
    <row r="2605" spans="1:13" x14ac:dyDescent="0.35">
      <c r="A2605" s="107">
        <v>1</v>
      </c>
      <c r="B2605" s="107" t="s">
        <v>5417</v>
      </c>
      <c r="C2605" t="s">
        <v>306</v>
      </c>
      <c r="D2605" t="s">
        <v>15</v>
      </c>
      <c r="E2605" t="s">
        <v>1244</v>
      </c>
      <c r="F2605" t="s">
        <v>1245</v>
      </c>
      <c r="G2605" t="s">
        <v>5418</v>
      </c>
      <c r="H2605" s="107">
        <v>3</v>
      </c>
      <c r="I2605" s="231">
        <v>45820.871666666666</v>
      </c>
      <c r="J2605" s="107">
        <v>12</v>
      </c>
      <c r="K2605" s="120">
        <v>250000</v>
      </c>
      <c r="L2605" s="107">
        <f>J2605+1</f>
        <v>13</v>
      </c>
      <c r="M2605" s="36">
        <f>K2605*(L2605/100)</f>
        <v>32500</v>
      </c>
    </row>
    <row r="2606" spans="1:13" x14ac:dyDescent="0.35">
      <c r="A2606" s="107">
        <v>1</v>
      </c>
      <c r="B2606" s="107">
        <v>880000879</v>
      </c>
      <c r="C2606" s="98" t="s">
        <v>306</v>
      </c>
      <c r="D2606" s="98" t="s">
        <v>15</v>
      </c>
      <c r="E2606" t="s">
        <v>1244</v>
      </c>
      <c r="F2606" t="s">
        <v>1245</v>
      </c>
      <c r="G2606" s="152" t="s">
        <v>2187</v>
      </c>
      <c r="H2606" s="107">
        <v>1</v>
      </c>
      <c r="I2606" s="229">
        <v>45409.653136574074</v>
      </c>
      <c r="J2606" s="107">
        <v>12</v>
      </c>
      <c r="K2606" s="159">
        <v>210000</v>
      </c>
      <c r="L2606" s="107">
        <f>J2606+1</f>
        <v>13</v>
      </c>
      <c r="M2606" s="36">
        <f>K2606*(L2606/100)</f>
        <v>27300</v>
      </c>
    </row>
    <row r="2607" spans="1:13" x14ac:dyDescent="0.35">
      <c r="A2607" s="107">
        <v>1</v>
      </c>
      <c r="B2607" s="243" t="s">
        <v>3582</v>
      </c>
      <c r="C2607" s="244" t="s">
        <v>306</v>
      </c>
      <c r="D2607" s="244" t="s">
        <v>15</v>
      </c>
      <c r="E2607" s="154" t="s">
        <v>1244</v>
      </c>
      <c r="F2607" s="154" t="s">
        <v>1245</v>
      </c>
      <c r="G2607" s="154" t="s">
        <v>3583</v>
      </c>
      <c r="H2607" s="243">
        <v>2</v>
      </c>
      <c r="I2607" s="229">
        <v>45608.507511574076</v>
      </c>
      <c r="J2607" s="107">
        <v>12</v>
      </c>
      <c r="K2607" s="159">
        <v>262500</v>
      </c>
      <c r="L2607" s="107">
        <f>J2607+1</f>
        <v>13</v>
      </c>
      <c r="M2607" s="36">
        <f>K2607*(L2607/100)</f>
        <v>34125</v>
      </c>
    </row>
    <row r="2608" spans="1:13" x14ac:dyDescent="0.35">
      <c r="A2608" s="107">
        <v>1</v>
      </c>
      <c r="B2608" s="243" t="s">
        <v>2971</v>
      </c>
      <c r="C2608" s="244" t="s">
        <v>306</v>
      </c>
      <c r="D2608" s="244" t="s">
        <v>15</v>
      </c>
      <c r="E2608" s="154" t="s">
        <v>1244</v>
      </c>
      <c r="F2608" s="154" t="s">
        <v>1245</v>
      </c>
      <c r="G2608" s="154" t="s">
        <v>2972</v>
      </c>
      <c r="H2608" s="243">
        <v>1</v>
      </c>
      <c r="I2608" s="229">
        <v>45527.702766203707</v>
      </c>
      <c r="J2608" s="107">
        <v>12</v>
      </c>
      <c r="K2608" s="162">
        <v>105000</v>
      </c>
      <c r="L2608" s="107">
        <f>J2608+1</f>
        <v>13</v>
      </c>
      <c r="M2608" s="36">
        <f>K2608*(L2608/100)</f>
        <v>13650</v>
      </c>
    </row>
    <row r="2609" spans="1:13" x14ac:dyDescent="0.35">
      <c r="A2609" s="107">
        <v>1</v>
      </c>
      <c r="B2609" s="243" t="s">
        <v>2945</v>
      </c>
      <c r="C2609" s="244" t="s">
        <v>306</v>
      </c>
      <c r="D2609" s="244" t="s">
        <v>15</v>
      </c>
      <c r="E2609" s="154" t="s">
        <v>1244</v>
      </c>
      <c r="F2609" s="154" t="s">
        <v>1245</v>
      </c>
      <c r="G2609" s="154" t="s">
        <v>2946</v>
      </c>
      <c r="H2609" s="243">
        <v>3</v>
      </c>
      <c r="I2609" s="229">
        <v>45524.714039351849</v>
      </c>
      <c r="J2609" s="107">
        <v>12</v>
      </c>
      <c r="K2609" s="162">
        <v>105000</v>
      </c>
      <c r="L2609" s="107">
        <f>J2609+1</f>
        <v>13</v>
      </c>
      <c r="M2609" s="36">
        <f>K2609*(L2609/100)</f>
        <v>13650</v>
      </c>
    </row>
    <row r="2610" spans="1:13" x14ac:dyDescent="0.35">
      <c r="A2610" s="107">
        <v>1</v>
      </c>
      <c r="B2610" s="107" t="s">
        <v>5445</v>
      </c>
      <c r="C2610" t="s">
        <v>306</v>
      </c>
      <c r="D2610" t="s">
        <v>15</v>
      </c>
      <c r="E2610" t="s">
        <v>1244</v>
      </c>
      <c r="F2610" t="s">
        <v>1245</v>
      </c>
      <c r="G2610" t="s">
        <v>2946</v>
      </c>
      <c r="H2610" s="107">
        <v>4</v>
      </c>
      <c r="I2610" s="231">
        <v>45834.659467592595</v>
      </c>
      <c r="J2610" s="107">
        <v>12</v>
      </c>
      <c r="K2610" s="120">
        <v>130000</v>
      </c>
      <c r="L2610" s="107">
        <f>J2610+1</f>
        <v>13</v>
      </c>
      <c r="M2610" s="36">
        <f>K2610*(L2610/100)</f>
        <v>16900</v>
      </c>
    </row>
    <row r="2611" spans="1:13" x14ac:dyDescent="0.35">
      <c r="A2611" s="107">
        <v>1</v>
      </c>
      <c r="B2611" s="107">
        <v>880000329</v>
      </c>
      <c r="C2611" s="98" t="s">
        <v>306</v>
      </c>
      <c r="D2611" s="98" t="s">
        <v>15</v>
      </c>
      <c r="E2611" t="s">
        <v>16</v>
      </c>
      <c r="G2611" t="s">
        <v>6940</v>
      </c>
      <c r="H2611" s="107">
        <v>1</v>
      </c>
      <c r="I2611" s="229">
        <v>45086.610960648148</v>
      </c>
      <c r="J2611" s="107">
        <v>7</v>
      </c>
      <c r="K2611" s="159">
        <v>57750</v>
      </c>
      <c r="L2611" s="107">
        <f>J2611+1</f>
        <v>8</v>
      </c>
      <c r="M2611" s="36">
        <f>K2611*(L2611/100)</f>
        <v>4620</v>
      </c>
    </row>
    <row r="2612" spans="1:13" x14ac:dyDescent="0.35">
      <c r="A2612" s="107">
        <v>1</v>
      </c>
      <c r="B2612" s="237" t="s">
        <v>1463</v>
      </c>
      <c r="C2612" s="141" t="s">
        <v>306</v>
      </c>
      <c r="D2612" s="141" t="s">
        <v>15</v>
      </c>
      <c r="E2612" s="139" t="s">
        <v>1244</v>
      </c>
      <c r="F2612" s="144" t="s">
        <v>1245</v>
      </c>
      <c r="G2612" s="153" t="s">
        <v>6940</v>
      </c>
      <c r="H2612" s="237">
        <v>2</v>
      </c>
      <c r="I2612" s="229">
        <v>45251.622384259303</v>
      </c>
      <c r="J2612" s="107">
        <v>10</v>
      </c>
      <c r="K2612" s="238">
        <v>84000</v>
      </c>
      <c r="L2612" s="107">
        <f>J2612+1</f>
        <v>11</v>
      </c>
      <c r="M2612" s="36">
        <f>K2612*(L2612/100)</f>
        <v>9240</v>
      </c>
    </row>
    <row r="2613" spans="1:13" x14ac:dyDescent="0.35">
      <c r="A2613" s="107">
        <v>1</v>
      </c>
      <c r="B2613" s="107" t="s">
        <v>5809</v>
      </c>
      <c r="C2613" t="s">
        <v>306</v>
      </c>
      <c r="D2613" t="s">
        <v>15</v>
      </c>
      <c r="E2613" t="s">
        <v>1244</v>
      </c>
      <c r="F2613" t="s">
        <v>1245</v>
      </c>
      <c r="G2613" t="s">
        <v>5810</v>
      </c>
      <c r="H2613" s="107">
        <v>1</v>
      </c>
      <c r="I2613" s="231">
        <v>45842.800706018519</v>
      </c>
      <c r="J2613" s="107">
        <v>12</v>
      </c>
      <c r="K2613" s="120">
        <v>200000</v>
      </c>
      <c r="L2613" s="107">
        <f>J2613+1</f>
        <v>13</v>
      </c>
      <c r="M2613" s="36">
        <f>K2613*(L2613/100)</f>
        <v>26000</v>
      </c>
    </row>
    <row r="2614" spans="1:13" x14ac:dyDescent="0.35">
      <c r="A2614" s="107">
        <v>1</v>
      </c>
      <c r="B2614" s="243" t="s">
        <v>3519</v>
      </c>
      <c r="C2614" s="244" t="s">
        <v>306</v>
      </c>
      <c r="D2614" s="244" t="s">
        <v>15</v>
      </c>
      <c r="E2614" s="154" t="s">
        <v>1244</v>
      </c>
      <c r="F2614" s="154" t="s">
        <v>1248</v>
      </c>
      <c r="G2614" s="163" t="s">
        <v>3520</v>
      </c>
      <c r="H2614" s="243">
        <v>1</v>
      </c>
      <c r="I2614" s="229">
        <v>45603.527407407404</v>
      </c>
      <c r="J2614" s="107">
        <v>7</v>
      </c>
      <c r="K2614" s="159">
        <v>63000</v>
      </c>
      <c r="L2614" s="107">
        <f>J2614+1</f>
        <v>8</v>
      </c>
      <c r="M2614" s="36">
        <f>K2614*(L2614/100)</f>
        <v>5040</v>
      </c>
    </row>
    <row r="2615" spans="1:13" x14ac:dyDescent="0.35">
      <c r="A2615" s="107">
        <v>1</v>
      </c>
      <c r="B2615" s="107" t="s">
        <v>5813</v>
      </c>
      <c r="C2615" t="s">
        <v>306</v>
      </c>
      <c r="D2615" t="s">
        <v>15</v>
      </c>
      <c r="E2615" t="s">
        <v>1244</v>
      </c>
      <c r="F2615" t="s">
        <v>1248</v>
      </c>
      <c r="G2615" t="s">
        <v>3520</v>
      </c>
      <c r="H2615" s="107">
        <v>3</v>
      </c>
      <c r="I2615" s="231">
        <v>45853.84033564815</v>
      </c>
      <c r="J2615" s="107">
        <v>7</v>
      </c>
      <c r="K2615" s="120">
        <v>60000</v>
      </c>
      <c r="L2615" s="107">
        <f>J2615+1</f>
        <v>8</v>
      </c>
      <c r="M2615" s="36">
        <f>K2615*(L2615/100)</f>
        <v>4800</v>
      </c>
    </row>
    <row r="2616" spans="1:13" x14ac:dyDescent="0.35">
      <c r="A2616" s="107">
        <v>1</v>
      </c>
      <c r="B2616" s="243" t="s">
        <v>3283</v>
      </c>
      <c r="C2616" s="244" t="s">
        <v>306</v>
      </c>
      <c r="D2616" s="244" t="s">
        <v>15</v>
      </c>
      <c r="E2616" s="154" t="s">
        <v>1244</v>
      </c>
      <c r="F2616" s="154" t="s">
        <v>1248</v>
      </c>
      <c r="G2616" s="154" t="s">
        <v>3284</v>
      </c>
      <c r="H2616" s="243">
        <v>1</v>
      </c>
      <c r="I2616" s="229">
        <v>45584.463379629633</v>
      </c>
      <c r="J2616" s="107">
        <v>12</v>
      </c>
      <c r="K2616" s="159">
        <v>105000</v>
      </c>
      <c r="L2616" s="107">
        <f>J2616+1</f>
        <v>13</v>
      </c>
      <c r="M2616" s="36">
        <f>K2616*(L2616/100)</f>
        <v>13650</v>
      </c>
    </row>
    <row r="2617" spans="1:13" x14ac:dyDescent="0.35">
      <c r="A2617" s="107">
        <v>1</v>
      </c>
      <c r="B2617" s="107">
        <v>890000599</v>
      </c>
      <c r="C2617" s="98" t="s">
        <v>306</v>
      </c>
      <c r="D2617" s="98" t="s">
        <v>15</v>
      </c>
      <c r="E2617" t="s">
        <v>1244</v>
      </c>
      <c r="F2617" t="s">
        <v>1248</v>
      </c>
      <c r="G2617" t="s">
        <v>2130</v>
      </c>
      <c r="H2617" s="107">
        <v>1</v>
      </c>
      <c r="I2617" s="229">
        <v>45391.55269675926</v>
      </c>
      <c r="J2617" s="107">
        <v>7</v>
      </c>
      <c r="K2617" s="159">
        <v>63000</v>
      </c>
      <c r="L2617" s="107">
        <f>J2617+1</f>
        <v>8</v>
      </c>
      <c r="M2617" s="36">
        <f>K2617*(L2617/100)</f>
        <v>5040</v>
      </c>
    </row>
    <row r="2618" spans="1:13" x14ac:dyDescent="0.35">
      <c r="A2618" s="107">
        <v>1</v>
      </c>
      <c r="B2618" s="243" t="s">
        <v>3049</v>
      </c>
      <c r="C2618" s="244" t="s">
        <v>306</v>
      </c>
      <c r="D2618" s="244" t="s">
        <v>15</v>
      </c>
      <c r="E2618" s="154" t="s">
        <v>1244</v>
      </c>
      <c r="F2618" s="154" t="s">
        <v>1248</v>
      </c>
      <c r="G2618" s="154" t="s">
        <v>2130</v>
      </c>
      <c r="H2618" s="243">
        <v>2</v>
      </c>
      <c r="I2618" s="229">
        <v>45546.626886574071</v>
      </c>
      <c r="J2618" s="107">
        <v>9</v>
      </c>
      <c r="K2618" s="159">
        <v>84000</v>
      </c>
      <c r="L2618" s="107">
        <f>J2618+1</f>
        <v>10</v>
      </c>
      <c r="M2618" s="36">
        <f>K2618*(L2618/100)</f>
        <v>8400</v>
      </c>
    </row>
    <row r="2619" spans="1:13" x14ac:dyDescent="0.35">
      <c r="A2619" s="107">
        <v>1</v>
      </c>
      <c r="B2619" s="243" t="s">
        <v>4039</v>
      </c>
      <c r="C2619" s="244" t="s">
        <v>306</v>
      </c>
      <c r="D2619" s="244" t="s">
        <v>15</v>
      </c>
      <c r="E2619" s="154" t="s">
        <v>1244</v>
      </c>
      <c r="F2619" s="154" t="s">
        <v>1248</v>
      </c>
      <c r="G2619" s="154" t="s">
        <v>2130</v>
      </c>
      <c r="H2619" s="243">
        <v>3</v>
      </c>
      <c r="I2619" s="229">
        <v>45680.551886574074</v>
      </c>
      <c r="J2619" s="107">
        <v>10</v>
      </c>
      <c r="K2619" s="159">
        <v>90000</v>
      </c>
      <c r="L2619" s="107">
        <f>J2619+1</f>
        <v>11</v>
      </c>
      <c r="M2619" s="36">
        <f>K2619*(L2619/100)</f>
        <v>9900</v>
      </c>
    </row>
    <row r="2620" spans="1:13" x14ac:dyDescent="0.35">
      <c r="A2620" s="107">
        <v>1</v>
      </c>
      <c r="B2620" s="107" t="s">
        <v>5818</v>
      </c>
      <c r="C2620" t="s">
        <v>306</v>
      </c>
      <c r="D2620" t="s">
        <v>15</v>
      </c>
      <c r="E2620" t="s">
        <v>1244</v>
      </c>
      <c r="F2620" t="s">
        <v>1248</v>
      </c>
      <c r="G2620" s="152" t="s">
        <v>2130</v>
      </c>
      <c r="H2620" s="107">
        <v>4</v>
      </c>
      <c r="I2620" s="231">
        <v>45848.771550925929</v>
      </c>
      <c r="J2620" s="107">
        <v>12</v>
      </c>
      <c r="K2620" s="120">
        <v>100000</v>
      </c>
      <c r="L2620" s="107">
        <f>J2620+1</f>
        <v>13</v>
      </c>
      <c r="M2620" s="36">
        <f>K2620*(L2620/100)</f>
        <v>13000</v>
      </c>
    </row>
    <row r="2621" spans="1:13" x14ac:dyDescent="0.35">
      <c r="A2621" s="107">
        <v>1</v>
      </c>
      <c r="B2621" s="107" t="s">
        <v>2464</v>
      </c>
      <c r="C2621" s="98" t="s">
        <v>306</v>
      </c>
      <c r="D2621" s="98" t="s">
        <v>248</v>
      </c>
      <c r="E2621" t="s">
        <v>1250</v>
      </c>
      <c r="F2621" t="s">
        <v>1248</v>
      </c>
      <c r="G2621" s="152" t="s">
        <v>2465</v>
      </c>
      <c r="H2621" s="107">
        <v>1</v>
      </c>
      <c r="I2621" s="229">
        <v>45463.543854166666</v>
      </c>
      <c r="J2621" s="107">
        <v>12</v>
      </c>
      <c r="K2621" s="159">
        <v>105000</v>
      </c>
      <c r="L2621" s="107">
        <f>J2621+1</f>
        <v>13</v>
      </c>
      <c r="M2621" s="36">
        <f>K2621*(L2621/100)</f>
        <v>13650</v>
      </c>
    </row>
    <row r="2622" spans="1:13" x14ac:dyDescent="0.35">
      <c r="A2622" s="107">
        <v>1</v>
      </c>
      <c r="B2622" s="107" t="s">
        <v>5821</v>
      </c>
      <c r="C2622" t="s">
        <v>306</v>
      </c>
      <c r="D2622" t="s">
        <v>15</v>
      </c>
      <c r="E2622" t="s">
        <v>1244</v>
      </c>
      <c r="F2622" t="s">
        <v>1248</v>
      </c>
      <c r="G2622" s="152" t="s">
        <v>2465</v>
      </c>
      <c r="H2622" s="107">
        <v>3</v>
      </c>
      <c r="I2622" s="231">
        <v>45848.769178240742</v>
      </c>
      <c r="J2622" s="107">
        <v>12</v>
      </c>
      <c r="K2622" s="120">
        <v>130000</v>
      </c>
      <c r="L2622" s="107">
        <f>J2622+1</f>
        <v>13</v>
      </c>
      <c r="M2622" s="36">
        <f>K2622*(L2622/100)</f>
        <v>16900</v>
      </c>
    </row>
    <row r="2623" spans="1:13" x14ac:dyDescent="0.35">
      <c r="A2623" s="107">
        <v>1</v>
      </c>
      <c r="B2623" s="243" t="s">
        <v>3749</v>
      </c>
      <c r="C2623" s="244" t="s">
        <v>306</v>
      </c>
      <c r="D2623" s="244" t="s">
        <v>15</v>
      </c>
      <c r="E2623" s="154" t="s">
        <v>1244</v>
      </c>
      <c r="F2623" s="154" t="s">
        <v>1248</v>
      </c>
      <c r="G2623" s="154" t="s">
        <v>3750</v>
      </c>
      <c r="H2623" s="243">
        <v>2</v>
      </c>
      <c r="I2623" s="229">
        <v>45618.658391203702</v>
      </c>
      <c r="J2623" s="107">
        <v>12</v>
      </c>
      <c r="K2623" s="159">
        <v>136500</v>
      </c>
      <c r="L2623" s="107">
        <f>J2623+1</f>
        <v>13</v>
      </c>
      <c r="M2623" s="36">
        <f>K2623*(L2623/100)</f>
        <v>17745</v>
      </c>
    </row>
    <row r="2624" spans="1:13" x14ac:dyDescent="0.35">
      <c r="A2624" s="107">
        <v>1</v>
      </c>
      <c r="B2624" s="237">
        <v>890000351</v>
      </c>
      <c r="C2624" s="141" t="s">
        <v>462</v>
      </c>
      <c r="D2624" s="141" t="s">
        <v>15</v>
      </c>
      <c r="E2624" s="139" t="s">
        <v>1244</v>
      </c>
      <c r="F2624" s="139" t="s">
        <v>1245</v>
      </c>
      <c r="G2624" s="139" t="s">
        <v>1263</v>
      </c>
      <c r="H2624" s="237">
        <v>1</v>
      </c>
      <c r="I2624" s="229">
        <v>45222.573530092603</v>
      </c>
      <c r="J2624" s="107">
        <v>12</v>
      </c>
      <c r="K2624" s="238">
        <v>157500</v>
      </c>
      <c r="L2624" s="107">
        <f>J2624+1</f>
        <v>13</v>
      </c>
      <c r="M2624" s="36">
        <f>K2624*(L2624/100)</f>
        <v>20475</v>
      </c>
    </row>
    <row r="2625" spans="1:13" x14ac:dyDescent="0.35">
      <c r="A2625" s="107">
        <v>1</v>
      </c>
      <c r="B2625" s="107">
        <v>890000643</v>
      </c>
      <c r="C2625" s="98" t="s">
        <v>462</v>
      </c>
      <c r="D2625" s="98" t="s">
        <v>15</v>
      </c>
      <c r="E2625" t="s">
        <v>1244</v>
      </c>
      <c r="F2625" t="s">
        <v>1245</v>
      </c>
      <c r="G2625" t="s">
        <v>2185</v>
      </c>
      <c r="H2625" s="107">
        <v>2</v>
      </c>
      <c r="I2625" s="229">
        <v>45408.802164351851</v>
      </c>
      <c r="J2625" s="107">
        <v>12</v>
      </c>
      <c r="K2625" s="159">
        <v>157500</v>
      </c>
      <c r="L2625" s="107">
        <f>J2625+1</f>
        <v>13</v>
      </c>
      <c r="M2625" s="36">
        <f>K2625*(L2625/100)</f>
        <v>20475</v>
      </c>
    </row>
    <row r="2626" spans="1:13" x14ac:dyDescent="0.35">
      <c r="A2626" s="107">
        <v>1</v>
      </c>
      <c r="B2626" s="243" t="s">
        <v>3649</v>
      </c>
      <c r="C2626" s="244" t="s">
        <v>462</v>
      </c>
      <c r="D2626" s="244" t="s">
        <v>15</v>
      </c>
      <c r="E2626" s="154" t="s">
        <v>1244</v>
      </c>
      <c r="F2626" s="154" t="s">
        <v>1245</v>
      </c>
      <c r="G2626" s="153" t="s">
        <v>3650</v>
      </c>
      <c r="H2626" s="243">
        <v>3</v>
      </c>
      <c r="I2626" s="229">
        <v>45611.70416666667</v>
      </c>
      <c r="J2626" s="107">
        <v>12</v>
      </c>
      <c r="K2626" s="159">
        <v>157500</v>
      </c>
      <c r="L2626" s="107">
        <f>J2626+1</f>
        <v>13</v>
      </c>
      <c r="M2626" s="36">
        <f>K2626*(L2626/100)</f>
        <v>20475</v>
      </c>
    </row>
    <row r="2627" spans="1:13" x14ac:dyDescent="0.35">
      <c r="A2627" s="107">
        <v>1</v>
      </c>
      <c r="B2627" s="234">
        <v>890000281</v>
      </c>
      <c r="C2627" s="235" t="s">
        <v>462</v>
      </c>
      <c r="D2627" s="235" t="s">
        <v>15</v>
      </c>
      <c r="E2627" s="133" t="s">
        <v>16</v>
      </c>
      <c r="G2627" s="133" t="s">
        <v>1138</v>
      </c>
      <c r="H2627" s="234">
        <v>1</v>
      </c>
      <c r="I2627" s="229">
        <v>45147.524803240703</v>
      </c>
      <c r="J2627" s="107">
        <v>12</v>
      </c>
      <c r="K2627" s="236">
        <v>105000</v>
      </c>
      <c r="L2627" s="107">
        <f>J2627+1</f>
        <v>13</v>
      </c>
      <c r="M2627" s="36">
        <f>K2627*(L2627/100)</f>
        <v>13650</v>
      </c>
    </row>
    <row r="2628" spans="1:13" x14ac:dyDescent="0.35">
      <c r="A2628" s="107">
        <v>1</v>
      </c>
      <c r="B2628" s="107">
        <v>890000635</v>
      </c>
      <c r="C2628" s="98" t="s">
        <v>462</v>
      </c>
      <c r="D2628" s="98" t="s">
        <v>15</v>
      </c>
      <c r="E2628" t="s">
        <v>1244</v>
      </c>
      <c r="F2628" t="s">
        <v>1245</v>
      </c>
      <c r="G2628" t="s">
        <v>2167</v>
      </c>
      <c r="H2628" s="107">
        <v>2</v>
      </c>
      <c r="I2628" s="229">
        <v>45401.606979166667</v>
      </c>
      <c r="J2628" s="107">
        <v>12</v>
      </c>
      <c r="K2628" s="159">
        <v>105000</v>
      </c>
      <c r="L2628" s="107">
        <f>J2628+1</f>
        <v>13</v>
      </c>
      <c r="M2628" s="36">
        <f>K2628*(L2628/100)</f>
        <v>13650</v>
      </c>
    </row>
    <row r="2629" spans="1:13" x14ac:dyDescent="0.35">
      <c r="A2629" s="107">
        <v>1</v>
      </c>
      <c r="B2629" s="243" t="s">
        <v>3887</v>
      </c>
      <c r="C2629" s="244" t="s">
        <v>462</v>
      </c>
      <c r="D2629" s="244" t="s">
        <v>15</v>
      </c>
      <c r="E2629" s="154" t="s">
        <v>1244</v>
      </c>
      <c r="F2629" s="154" t="s">
        <v>1245</v>
      </c>
      <c r="G2629" s="154" t="s">
        <v>2167</v>
      </c>
      <c r="H2629" s="243">
        <v>3</v>
      </c>
      <c r="I2629" s="229">
        <v>45626.648564814815</v>
      </c>
      <c r="J2629" s="107">
        <v>12</v>
      </c>
      <c r="K2629" s="159">
        <v>157500</v>
      </c>
      <c r="L2629" s="107">
        <f>J2629+1</f>
        <v>13</v>
      </c>
      <c r="M2629" s="36">
        <f>K2629*(L2629/100)</f>
        <v>20475</v>
      </c>
    </row>
    <row r="2630" spans="1:13" x14ac:dyDescent="0.35">
      <c r="A2630" s="107">
        <v>1</v>
      </c>
      <c r="B2630" s="107" t="s">
        <v>5929</v>
      </c>
      <c r="C2630" t="s">
        <v>462</v>
      </c>
      <c r="D2630" t="s">
        <v>15</v>
      </c>
      <c r="E2630" t="s">
        <v>5832</v>
      </c>
      <c r="F2630" t="s">
        <v>1245</v>
      </c>
      <c r="G2630" t="s">
        <v>2167</v>
      </c>
      <c r="H2630" s="107">
        <v>4</v>
      </c>
      <c r="I2630" s="231">
        <v>45880.676134259258</v>
      </c>
      <c r="J2630" s="107">
        <v>12</v>
      </c>
      <c r="K2630" s="120">
        <v>200000</v>
      </c>
      <c r="L2630" s="107">
        <f>J2630*2+2</f>
        <v>26</v>
      </c>
      <c r="M2630" s="36">
        <f>K2630*(L2630/100)</f>
        <v>52000</v>
      </c>
    </row>
    <row r="2631" spans="1:13" x14ac:dyDescent="0.35">
      <c r="A2631" s="107">
        <v>1</v>
      </c>
      <c r="B2631" s="107" t="s">
        <v>5061</v>
      </c>
      <c r="C2631" s="98" t="s">
        <v>462</v>
      </c>
      <c r="D2631" s="98" t="s">
        <v>15</v>
      </c>
      <c r="E2631" t="s">
        <v>1244</v>
      </c>
      <c r="F2631" t="s">
        <v>1245</v>
      </c>
      <c r="G2631" t="s">
        <v>5062</v>
      </c>
      <c r="H2631" s="107">
        <v>1</v>
      </c>
      <c r="I2631" s="229">
        <v>45791.737187500003</v>
      </c>
      <c r="J2631" s="107">
        <v>12</v>
      </c>
      <c r="K2631" s="159">
        <v>150000</v>
      </c>
      <c r="L2631" s="107">
        <f>J2631+1</f>
        <v>13</v>
      </c>
      <c r="M2631" s="36">
        <f>K2631*(L2631/100)</f>
        <v>19500</v>
      </c>
    </row>
    <row r="2632" spans="1:13" x14ac:dyDescent="0.35">
      <c r="A2632" s="107">
        <v>1</v>
      </c>
      <c r="B2632" s="243" t="s">
        <v>3576</v>
      </c>
      <c r="C2632" s="244" t="s">
        <v>462</v>
      </c>
      <c r="D2632" s="244" t="s">
        <v>15</v>
      </c>
      <c r="E2632" s="154" t="s">
        <v>1244</v>
      </c>
      <c r="F2632" s="154" t="s">
        <v>1245</v>
      </c>
      <c r="G2632" s="154" t="s">
        <v>3577</v>
      </c>
      <c r="H2632" s="243">
        <v>4</v>
      </c>
      <c r="I2632" s="229">
        <v>45607.714733796296</v>
      </c>
      <c r="J2632" s="107">
        <v>12</v>
      </c>
      <c r="K2632" s="159">
        <v>157500</v>
      </c>
      <c r="L2632" s="107">
        <f>J2632+1</f>
        <v>13</v>
      </c>
      <c r="M2632" s="36">
        <f>K2632*(L2632/100)</f>
        <v>20475</v>
      </c>
    </row>
    <row r="2633" spans="1:13" x14ac:dyDescent="0.35">
      <c r="A2633" s="107">
        <v>1</v>
      </c>
      <c r="B2633" s="107">
        <v>890000156</v>
      </c>
      <c r="C2633" s="98" t="s">
        <v>462</v>
      </c>
      <c r="D2633" s="98" t="s">
        <v>15</v>
      </c>
      <c r="E2633" t="s">
        <v>16</v>
      </c>
      <c r="G2633" t="s">
        <v>847</v>
      </c>
      <c r="H2633" s="107">
        <v>1</v>
      </c>
      <c r="I2633" s="229">
        <v>45042.595092592594</v>
      </c>
      <c r="J2633" s="107">
        <v>12</v>
      </c>
      <c r="K2633" s="159">
        <v>136500</v>
      </c>
      <c r="L2633" s="107">
        <f>J2633+1</f>
        <v>13</v>
      </c>
      <c r="M2633" s="36">
        <f>K2633*(L2633/100)</f>
        <v>17745</v>
      </c>
    </row>
    <row r="2634" spans="1:13" x14ac:dyDescent="0.35">
      <c r="A2634" s="107">
        <v>1</v>
      </c>
      <c r="B2634" s="237" t="s">
        <v>1234</v>
      </c>
      <c r="C2634" s="141" t="s">
        <v>462</v>
      </c>
      <c r="D2634" s="141" t="s">
        <v>15</v>
      </c>
      <c r="E2634" s="139" t="s">
        <v>16</v>
      </c>
      <c r="G2634" s="139" t="s">
        <v>847</v>
      </c>
      <c r="H2634" s="237">
        <v>2</v>
      </c>
      <c r="I2634" s="229">
        <v>45188.570775462998</v>
      </c>
      <c r="J2634" s="107">
        <v>12</v>
      </c>
      <c r="K2634" s="238">
        <v>157500</v>
      </c>
      <c r="L2634" s="107">
        <f>J2634+1</f>
        <v>13</v>
      </c>
      <c r="M2634" s="36">
        <f>K2634*(L2634/100)</f>
        <v>20475</v>
      </c>
    </row>
    <row r="2635" spans="1:13" x14ac:dyDescent="0.35">
      <c r="A2635" s="107">
        <v>1</v>
      </c>
      <c r="B2635" s="107" t="s">
        <v>5223</v>
      </c>
      <c r="C2635" s="98" t="s">
        <v>462</v>
      </c>
      <c r="D2635" s="98" t="s">
        <v>188</v>
      </c>
      <c r="E2635" t="s">
        <v>1244</v>
      </c>
      <c r="F2635" t="s">
        <v>1245</v>
      </c>
      <c r="G2635" t="s">
        <v>5224</v>
      </c>
      <c r="H2635" s="107">
        <v>5</v>
      </c>
      <c r="I2635" s="229">
        <v>45800.739328703705</v>
      </c>
      <c r="J2635" s="107">
        <v>12</v>
      </c>
      <c r="K2635" s="159">
        <v>150000</v>
      </c>
      <c r="L2635" s="107">
        <f>J2635+1</f>
        <v>13</v>
      </c>
      <c r="M2635" s="36">
        <f>K2635*(L2635/100)</f>
        <v>19500</v>
      </c>
    </row>
    <row r="2636" spans="1:13" x14ac:dyDescent="0.35">
      <c r="A2636" s="107">
        <v>1</v>
      </c>
      <c r="B2636" s="107" t="s">
        <v>5981</v>
      </c>
      <c r="C2636" t="s">
        <v>462</v>
      </c>
      <c r="D2636" t="s">
        <v>15</v>
      </c>
      <c r="E2636" t="s">
        <v>5832</v>
      </c>
      <c r="F2636" t="s">
        <v>1245</v>
      </c>
      <c r="G2636" t="s">
        <v>5224</v>
      </c>
      <c r="H2636" s="107">
        <v>6</v>
      </c>
      <c r="I2636" s="231">
        <v>45890.84165509259</v>
      </c>
      <c r="J2636" s="107">
        <v>24</v>
      </c>
      <c r="K2636" s="120">
        <v>240000</v>
      </c>
      <c r="L2636" s="107">
        <f>J2636*2+2</f>
        <v>50</v>
      </c>
      <c r="M2636" s="36">
        <f>K2636*(L2636/100)</f>
        <v>120000</v>
      </c>
    </row>
    <row r="2637" spans="1:13" x14ac:dyDescent="0.35">
      <c r="A2637" s="107">
        <v>1</v>
      </c>
      <c r="B2637" s="107" t="s">
        <v>2233</v>
      </c>
      <c r="C2637" s="98" t="s">
        <v>462</v>
      </c>
      <c r="D2637" s="98" t="s">
        <v>188</v>
      </c>
      <c r="E2637" t="s">
        <v>1244</v>
      </c>
      <c r="F2637" t="s">
        <v>1245</v>
      </c>
      <c r="G2637" t="s">
        <v>2234</v>
      </c>
      <c r="H2637" s="107">
        <v>3</v>
      </c>
      <c r="I2637" s="229">
        <v>45426.766655092593</v>
      </c>
      <c r="J2637" s="107">
        <v>12</v>
      </c>
      <c r="K2637" s="159">
        <v>157500</v>
      </c>
      <c r="L2637" s="107">
        <f>J2637+1</f>
        <v>13</v>
      </c>
      <c r="M2637" s="36">
        <f>K2637*(L2637/100)</f>
        <v>20475</v>
      </c>
    </row>
    <row r="2638" spans="1:13" x14ac:dyDescent="0.35">
      <c r="A2638" s="107">
        <v>1</v>
      </c>
      <c r="B2638" s="107" t="s">
        <v>5129</v>
      </c>
      <c r="C2638" s="98" t="s">
        <v>462</v>
      </c>
      <c r="D2638" s="98" t="s">
        <v>15</v>
      </c>
      <c r="E2638" t="s">
        <v>1244</v>
      </c>
      <c r="F2638" t="s">
        <v>1248</v>
      </c>
      <c r="G2638" t="s">
        <v>5130</v>
      </c>
      <c r="H2638" s="107">
        <v>2</v>
      </c>
      <c r="I2638" s="229">
        <v>45805.622824074075</v>
      </c>
      <c r="J2638" s="107">
        <v>12</v>
      </c>
      <c r="K2638" s="159">
        <v>100000</v>
      </c>
      <c r="L2638" s="107">
        <f>J2638+1</f>
        <v>13</v>
      </c>
      <c r="M2638" s="36">
        <f>K2638*(L2638/100)</f>
        <v>13000</v>
      </c>
    </row>
    <row r="2639" spans="1:13" x14ac:dyDescent="0.35">
      <c r="A2639" s="107">
        <v>1</v>
      </c>
      <c r="B2639" s="243" t="s">
        <v>3259</v>
      </c>
      <c r="C2639" s="244" t="s">
        <v>462</v>
      </c>
      <c r="D2639" s="244" t="s">
        <v>169</v>
      </c>
      <c r="E2639" s="154" t="s">
        <v>1250</v>
      </c>
      <c r="F2639" s="154" t="s">
        <v>1248</v>
      </c>
      <c r="G2639" s="154" t="s">
        <v>3260</v>
      </c>
      <c r="H2639" s="243">
        <v>1</v>
      </c>
      <c r="I2639" s="229">
        <v>45583.595219907409</v>
      </c>
      <c r="J2639" s="107">
        <v>12</v>
      </c>
      <c r="K2639" s="159">
        <v>105000</v>
      </c>
      <c r="L2639" s="107">
        <f>J2639+1</f>
        <v>13</v>
      </c>
      <c r="M2639" s="36">
        <f>K2639*(L2639/100)</f>
        <v>13650</v>
      </c>
    </row>
    <row r="2640" spans="1:13" x14ac:dyDescent="0.35">
      <c r="A2640" s="107">
        <v>1</v>
      </c>
      <c r="B2640" s="107">
        <v>890000039</v>
      </c>
      <c r="C2640" s="98" t="s">
        <v>462</v>
      </c>
      <c r="D2640" s="98" t="s">
        <v>15</v>
      </c>
      <c r="E2640" t="s">
        <v>16</v>
      </c>
      <c r="G2640" t="s">
        <v>464</v>
      </c>
      <c r="H2640" s="129">
        <v>1</v>
      </c>
      <c r="I2640" s="229">
        <v>44937.448009259257</v>
      </c>
      <c r="J2640" s="107">
        <v>2</v>
      </c>
      <c r="K2640" s="159">
        <v>105000</v>
      </c>
      <c r="L2640" s="107">
        <f>J2640+1</f>
        <v>3</v>
      </c>
      <c r="M2640" s="36">
        <f>K2640*(L2640/100)</f>
        <v>3150</v>
      </c>
    </row>
    <row r="2641" spans="1:13" x14ac:dyDescent="0.35">
      <c r="A2641" s="107">
        <v>1</v>
      </c>
      <c r="B2641" s="107">
        <v>890000200</v>
      </c>
      <c r="C2641" s="98" t="s">
        <v>462</v>
      </c>
      <c r="D2641" s="98" t="s">
        <v>15</v>
      </c>
      <c r="E2641" t="s">
        <v>16</v>
      </c>
      <c r="G2641" t="s">
        <v>964</v>
      </c>
      <c r="H2641" s="107">
        <v>2</v>
      </c>
      <c r="I2641" s="229">
        <v>45085.380752314813</v>
      </c>
      <c r="J2641" s="107">
        <v>10</v>
      </c>
      <c r="K2641" s="159">
        <v>84000</v>
      </c>
      <c r="L2641" s="107">
        <f>J2641+1</f>
        <v>11</v>
      </c>
      <c r="M2641" s="36">
        <f>K2641*(L2641/100)</f>
        <v>9240</v>
      </c>
    </row>
    <row r="2642" spans="1:13" x14ac:dyDescent="0.35">
      <c r="A2642" s="107">
        <v>1</v>
      </c>
      <c r="B2642" s="243" t="s">
        <v>3837</v>
      </c>
      <c r="C2642" s="244" t="s">
        <v>462</v>
      </c>
      <c r="D2642" s="244" t="s">
        <v>15</v>
      </c>
      <c r="E2642" s="154" t="s">
        <v>1244</v>
      </c>
      <c r="F2642" s="154" t="s">
        <v>1248</v>
      </c>
      <c r="G2642" s="154" t="s">
        <v>3838</v>
      </c>
      <c r="H2642" s="243">
        <v>4</v>
      </c>
      <c r="I2642" s="229">
        <v>45625.482465277775</v>
      </c>
      <c r="J2642" s="107">
        <v>12</v>
      </c>
      <c r="K2642" s="159">
        <v>105000</v>
      </c>
      <c r="L2642" s="107">
        <f>J2642+1</f>
        <v>13</v>
      </c>
      <c r="M2642" s="36">
        <f>K2642*(L2642/100)</f>
        <v>13650</v>
      </c>
    </row>
    <row r="2643" spans="1:13" x14ac:dyDescent="0.35">
      <c r="A2643" s="107">
        <v>1</v>
      </c>
      <c r="B2643" s="107" t="s">
        <v>1903</v>
      </c>
      <c r="C2643" s="98" t="s">
        <v>462</v>
      </c>
      <c r="D2643" s="98" t="s">
        <v>15</v>
      </c>
      <c r="E2643" t="s">
        <v>1244</v>
      </c>
      <c r="F2643" t="s">
        <v>1248</v>
      </c>
      <c r="G2643" t="s">
        <v>1904</v>
      </c>
      <c r="H2643" s="107">
        <v>3</v>
      </c>
      <c r="I2643" s="229">
        <v>45342.554456018515</v>
      </c>
      <c r="J2643" s="107">
        <v>12</v>
      </c>
      <c r="K2643" s="159">
        <v>105000</v>
      </c>
      <c r="L2643" s="107">
        <f>J2643+1</f>
        <v>13</v>
      </c>
      <c r="M2643" s="36">
        <f>K2643*(L2643/100)</f>
        <v>13650</v>
      </c>
    </row>
    <row r="2644" spans="1:13" x14ac:dyDescent="0.35">
      <c r="A2644" s="107">
        <v>1</v>
      </c>
      <c r="B2644" s="107">
        <v>880001033</v>
      </c>
      <c r="C2644" s="98" t="s">
        <v>462</v>
      </c>
      <c r="D2644" s="98" t="s">
        <v>15</v>
      </c>
      <c r="E2644" t="s">
        <v>1244</v>
      </c>
      <c r="F2644" t="s">
        <v>1245</v>
      </c>
      <c r="G2644" t="s">
        <v>2657</v>
      </c>
      <c r="H2644" s="107">
        <v>1</v>
      </c>
      <c r="I2644" s="229">
        <v>45491.729629629626</v>
      </c>
      <c r="J2644" s="107">
        <v>4</v>
      </c>
      <c r="K2644" s="159">
        <v>21000</v>
      </c>
      <c r="L2644" s="107">
        <f>J2644+1</f>
        <v>5</v>
      </c>
      <c r="M2644" s="36">
        <f>K2644*(L2644/100)</f>
        <v>1050</v>
      </c>
    </row>
    <row r="2645" spans="1:13" x14ac:dyDescent="0.35">
      <c r="A2645" s="107">
        <v>1</v>
      </c>
      <c r="B2645" s="107">
        <v>890000612</v>
      </c>
      <c r="C2645" s="98" t="s">
        <v>462</v>
      </c>
      <c r="D2645" s="98" t="s">
        <v>15</v>
      </c>
      <c r="E2645" t="s">
        <v>1244</v>
      </c>
      <c r="F2645" t="s">
        <v>1245</v>
      </c>
      <c r="G2645" t="s">
        <v>2122</v>
      </c>
      <c r="H2645" s="107">
        <v>3</v>
      </c>
      <c r="I2645" s="229">
        <v>45387.861157407409</v>
      </c>
      <c r="J2645" s="107">
        <v>12</v>
      </c>
      <c r="K2645" s="159">
        <v>157500</v>
      </c>
      <c r="L2645" s="107">
        <f>J2645+1</f>
        <v>13</v>
      </c>
      <c r="M2645" s="36">
        <f>K2645*(L2645/100)</f>
        <v>20475</v>
      </c>
    </row>
    <row r="2646" spans="1:13" x14ac:dyDescent="0.35">
      <c r="A2646" s="107">
        <v>1</v>
      </c>
      <c r="B2646" s="243" t="s">
        <v>4850</v>
      </c>
      <c r="C2646" s="244" t="s">
        <v>462</v>
      </c>
      <c r="D2646" s="244" t="s">
        <v>15</v>
      </c>
      <c r="E2646" s="154" t="s">
        <v>1244</v>
      </c>
      <c r="F2646" s="154" t="s">
        <v>1245</v>
      </c>
      <c r="G2646" s="154" t="s">
        <v>4851</v>
      </c>
      <c r="H2646" s="243">
        <v>5</v>
      </c>
      <c r="I2646" s="229">
        <v>45756.691354166665</v>
      </c>
      <c r="J2646" s="107">
        <v>12</v>
      </c>
      <c r="K2646" s="159">
        <v>170000</v>
      </c>
      <c r="L2646" s="107">
        <f>J2646+1</f>
        <v>13</v>
      </c>
      <c r="M2646" s="36">
        <f>K2646*(L2646/100)</f>
        <v>22100</v>
      </c>
    </row>
    <row r="2647" spans="1:13" x14ac:dyDescent="0.35">
      <c r="A2647" s="107">
        <v>1</v>
      </c>
      <c r="B2647" s="243" t="s">
        <v>3200</v>
      </c>
      <c r="C2647" s="244" t="s">
        <v>462</v>
      </c>
      <c r="D2647" s="244" t="s">
        <v>188</v>
      </c>
      <c r="E2647" s="154" t="s">
        <v>1244</v>
      </c>
      <c r="F2647" s="154" t="s">
        <v>1245</v>
      </c>
      <c r="G2647" s="154" t="s">
        <v>3201</v>
      </c>
      <c r="H2647" s="243">
        <v>4</v>
      </c>
      <c r="I2647" s="229">
        <v>45574.563391203701</v>
      </c>
      <c r="J2647" s="107">
        <v>12</v>
      </c>
      <c r="K2647" s="159">
        <v>178500</v>
      </c>
      <c r="L2647" s="107">
        <f>J2647+1</f>
        <v>13</v>
      </c>
      <c r="M2647" s="36">
        <f>K2647*(L2647/100)</f>
        <v>23205</v>
      </c>
    </row>
    <row r="2648" spans="1:13" x14ac:dyDescent="0.35">
      <c r="A2648" s="107">
        <v>1</v>
      </c>
      <c r="B2648" s="107">
        <v>890000244</v>
      </c>
      <c r="C2648" s="98" t="s">
        <v>462</v>
      </c>
      <c r="D2648" s="98" t="s">
        <v>15</v>
      </c>
      <c r="E2648" t="s">
        <v>16</v>
      </c>
      <c r="G2648" t="s">
        <v>1035</v>
      </c>
      <c r="H2648" s="107">
        <v>2</v>
      </c>
      <c r="I2648" s="229">
        <v>45125.648564814815</v>
      </c>
      <c r="J2648" s="107">
        <v>12</v>
      </c>
      <c r="K2648" s="159">
        <v>157500</v>
      </c>
      <c r="L2648" s="107">
        <f>J2648+1</f>
        <v>13</v>
      </c>
      <c r="M2648" s="36">
        <f>K2648*(L2648/100)</f>
        <v>20475</v>
      </c>
    </row>
    <row r="2649" spans="1:13" x14ac:dyDescent="0.35">
      <c r="A2649" s="107">
        <v>1</v>
      </c>
      <c r="B2649" s="107">
        <v>890000065</v>
      </c>
      <c r="C2649" s="98" t="s">
        <v>462</v>
      </c>
      <c r="D2649" s="98" t="s">
        <v>15</v>
      </c>
      <c r="E2649" t="s">
        <v>16</v>
      </c>
      <c r="G2649" t="s">
        <v>556</v>
      </c>
      <c r="H2649" s="129">
        <v>1</v>
      </c>
      <c r="I2649" s="229">
        <v>44971.530405092592</v>
      </c>
      <c r="J2649" s="107">
        <v>12</v>
      </c>
      <c r="K2649" s="159">
        <v>105000</v>
      </c>
      <c r="L2649" s="107">
        <f>J2649+1</f>
        <v>13</v>
      </c>
      <c r="M2649" s="36">
        <f>K2649*(L2649/100)</f>
        <v>13650</v>
      </c>
    </row>
    <row r="2650" spans="1:13" x14ac:dyDescent="0.35">
      <c r="A2650" s="107">
        <v>1</v>
      </c>
      <c r="B2650" s="107">
        <v>880000239</v>
      </c>
      <c r="C2650" s="98" t="s">
        <v>462</v>
      </c>
      <c r="D2650" s="98" t="s">
        <v>116</v>
      </c>
      <c r="E2650" t="s">
        <v>53</v>
      </c>
      <c r="G2650" t="s">
        <v>746</v>
      </c>
      <c r="H2650" s="107">
        <v>1</v>
      </c>
      <c r="I2650" s="229">
        <v>45030.634560185186</v>
      </c>
      <c r="J2650" s="107">
        <v>12</v>
      </c>
      <c r="K2650" s="159">
        <v>210000</v>
      </c>
      <c r="L2650" s="107">
        <f>J2650+1</f>
        <v>13</v>
      </c>
      <c r="M2650" s="36">
        <f>K2650*(L2650/100)</f>
        <v>27300</v>
      </c>
    </row>
    <row r="2651" spans="1:13" x14ac:dyDescent="0.35">
      <c r="A2651" s="107">
        <v>1</v>
      </c>
      <c r="B2651" s="237" t="s">
        <v>1203</v>
      </c>
      <c r="C2651" s="141" t="s">
        <v>462</v>
      </c>
      <c r="D2651" s="141" t="s">
        <v>986</v>
      </c>
      <c r="E2651" s="139" t="s">
        <v>16</v>
      </c>
      <c r="G2651" s="139" t="s">
        <v>1204</v>
      </c>
      <c r="H2651" s="237">
        <v>2</v>
      </c>
      <c r="I2651" s="229">
        <v>45196.601620370398</v>
      </c>
      <c r="J2651" s="107">
        <v>12</v>
      </c>
      <c r="K2651" s="238">
        <v>210000</v>
      </c>
      <c r="L2651" s="107">
        <f>J2651+1</f>
        <v>13</v>
      </c>
      <c r="M2651" s="36">
        <f>K2651*(L2651/100)</f>
        <v>27300</v>
      </c>
    </row>
    <row r="2652" spans="1:13" x14ac:dyDescent="0.35">
      <c r="A2652" s="107">
        <v>1</v>
      </c>
      <c r="B2652" s="107" t="s">
        <v>2100</v>
      </c>
      <c r="C2652" s="98" t="s">
        <v>462</v>
      </c>
      <c r="D2652" s="98" t="s">
        <v>15</v>
      </c>
      <c r="E2652" t="s">
        <v>1244</v>
      </c>
      <c r="F2652" t="s">
        <v>1245</v>
      </c>
      <c r="G2652" t="s">
        <v>2101</v>
      </c>
      <c r="H2652" s="107">
        <v>3</v>
      </c>
      <c r="I2652" s="229">
        <v>45381.661238425928</v>
      </c>
      <c r="J2652" s="107">
        <v>12</v>
      </c>
      <c r="K2652" s="159">
        <v>210000</v>
      </c>
      <c r="L2652" s="107">
        <f>J2652+1</f>
        <v>13</v>
      </c>
      <c r="M2652" s="36">
        <f>K2652*(L2652/100)</f>
        <v>27300</v>
      </c>
    </row>
    <row r="2653" spans="1:13" x14ac:dyDescent="0.35">
      <c r="A2653" s="107">
        <v>1</v>
      </c>
      <c r="B2653" s="243" t="s">
        <v>3235</v>
      </c>
      <c r="C2653" s="244" t="s">
        <v>462</v>
      </c>
      <c r="D2653" s="244" t="s">
        <v>169</v>
      </c>
      <c r="E2653" s="154" t="s">
        <v>1250</v>
      </c>
      <c r="F2653" s="154" t="s">
        <v>1245</v>
      </c>
      <c r="G2653" s="154" t="s">
        <v>2101</v>
      </c>
      <c r="H2653" s="243">
        <v>4</v>
      </c>
      <c r="I2653" s="229">
        <v>45581.603020833332</v>
      </c>
      <c r="J2653" s="107">
        <v>12</v>
      </c>
      <c r="K2653" s="159">
        <v>210000</v>
      </c>
      <c r="L2653" s="107">
        <f>J2653+1</f>
        <v>13</v>
      </c>
      <c r="M2653" s="36">
        <f>K2653*(L2653/100)</f>
        <v>27300</v>
      </c>
    </row>
    <row r="2654" spans="1:13" x14ac:dyDescent="0.35">
      <c r="A2654" s="107">
        <v>1</v>
      </c>
      <c r="B2654" s="107" t="s">
        <v>5767</v>
      </c>
      <c r="C2654" t="s">
        <v>462</v>
      </c>
      <c r="D2654" t="s">
        <v>169</v>
      </c>
      <c r="E2654" t="s">
        <v>1250</v>
      </c>
      <c r="F2654" t="s">
        <v>1245</v>
      </c>
      <c r="G2654" t="s">
        <v>2101</v>
      </c>
      <c r="H2654" s="107">
        <v>6</v>
      </c>
      <c r="I2654" s="231">
        <v>45850.686261574076</v>
      </c>
      <c r="J2654" s="107">
        <v>12</v>
      </c>
      <c r="K2654" s="120">
        <v>200000</v>
      </c>
      <c r="L2654" s="107">
        <f>J2654+1</f>
        <v>13</v>
      </c>
      <c r="M2654" s="36">
        <f>K2654*(L2654/100)</f>
        <v>26000</v>
      </c>
    </row>
    <row r="2655" spans="1:13" x14ac:dyDescent="0.35">
      <c r="A2655" s="107">
        <v>1</v>
      </c>
      <c r="B2655" s="243" t="s">
        <v>4934</v>
      </c>
      <c r="C2655" s="244" t="s">
        <v>462</v>
      </c>
      <c r="D2655" s="244" t="s">
        <v>381</v>
      </c>
      <c r="E2655" s="154" t="s">
        <v>1244</v>
      </c>
      <c r="F2655" s="154" t="s">
        <v>1245</v>
      </c>
      <c r="G2655" s="154" t="s">
        <v>4935</v>
      </c>
      <c r="H2655" s="243">
        <v>1</v>
      </c>
      <c r="I2655" s="229">
        <v>45763.582430555558</v>
      </c>
      <c r="J2655" s="107">
        <v>12</v>
      </c>
      <c r="K2655" s="159">
        <v>150000</v>
      </c>
      <c r="L2655" s="107">
        <f>J2655+1</f>
        <v>13</v>
      </c>
      <c r="M2655" s="36">
        <f>K2655*(L2655/100)</f>
        <v>19500</v>
      </c>
    </row>
    <row r="2656" spans="1:13" x14ac:dyDescent="0.35">
      <c r="A2656" s="107">
        <v>1</v>
      </c>
      <c r="B2656" s="107" t="s">
        <v>2222</v>
      </c>
      <c r="C2656" s="98" t="s">
        <v>462</v>
      </c>
      <c r="D2656" s="98" t="s">
        <v>15</v>
      </c>
      <c r="E2656" t="s">
        <v>1244</v>
      </c>
      <c r="F2656" t="s">
        <v>1245</v>
      </c>
      <c r="G2656" s="378" t="s">
        <v>2223</v>
      </c>
      <c r="H2656" s="107">
        <v>3</v>
      </c>
      <c r="I2656" s="229">
        <v>45421.816840277781</v>
      </c>
      <c r="J2656" s="107">
        <v>12</v>
      </c>
      <c r="K2656" s="159">
        <v>189000</v>
      </c>
      <c r="L2656" s="107">
        <f>J2656+1</f>
        <v>13</v>
      </c>
      <c r="M2656" s="36">
        <f>K2656*(L2656/100)</f>
        <v>24570</v>
      </c>
    </row>
    <row r="2657" spans="1:13" x14ac:dyDescent="0.35">
      <c r="A2657" s="107">
        <v>1</v>
      </c>
      <c r="B2657" s="107" t="s">
        <v>5845</v>
      </c>
      <c r="C2657" t="s">
        <v>462</v>
      </c>
      <c r="D2657" t="s">
        <v>15</v>
      </c>
      <c r="E2657" t="s">
        <v>5832</v>
      </c>
      <c r="F2657" t="s">
        <v>1245</v>
      </c>
      <c r="G2657" t="s">
        <v>2223</v>
      </c>
      <c r="H2657" s="107">
        <v>5</v>
      </c>
      <c r="I2657" s="231">
        <v>45873.781469907408</v>
      </c>
      <c r="J2657" s="107">
        <v>12</v>
      </c>
      <c r="K2657" s="120">
        <v>250000</v>
      </c>
      <c r="L2657" s="107">
        <f>J2657*2+2</f>
        <v>26</v>
      </c>
      <c r="M2657" s="36">
        <f>K2657*(L2657/100)</f>
        <v>65000</v>
      </c>
    </row>
    <row r="2658" spans="1:13" x14ac:dyDescent="0.35">
      <c r="A2658" s="107">
        <v>1</v>
      </c>
      <c r="B2658" s="107">
        <v>890000167</v>
      </c>
      <c r="C2658" s="98" t="s">
        <v>462</v>
      </c>
      <c r="D2658" s="98" t="s">
        <v>15</v>
      </c>
      <c r="E2658" t="s">
        <v>16</v>
      </c>
      <c r="G2658" t="s">
        <v>883</v>
      </c>
      <c r="H2658" s="107">
        <v>1</v>
      </c>
      <c r="I2658" s="229">
        <v>45057.659247685187</v>
      </c>
      <c r="J2658" s="107">
        <v>12</v>
      </c>
      <c r="K2658" s="162">
        <v>157500</v>
      </c>
      <c r="L2658" s="107">
        <f>J2658+1</f>
        <v>13</v>
      </c>
      <c r="M2658" s="36">
        <f>K2658*(L2658/100)</f>
        <v>20475</v>
      </c>
    </row>
    <row r="2659" spans="1:13" x14ac:dyDescent="0.35">
      <c r="A2659" s="107">
        <v>1</v>
      </c>
      <c r="B2659" s="237" t="s">
        <v>1390</v>
      </c>
      <c r="C2659" s="141" t="s">
        <v>462</v>
      </c>
      <c r="D2659" s="141" t="s">
        <v>15</v>
      </c>
      <c r="E2659" s="139" t="s">
        <v>1244</v>
      </c>
      <c r="F2659" s="144" t="s">
        <v>1245</v>
      </c>
      <c r="G2659" s="139" t="s">
        <v>883</v>
      </c>
      <c r="H2659" s="237">
        <v>2</v>
      </c>
      <c r="I2659" s="229">
        <v>45239.634594907402</v>
      </c>
      <c r="J2659" s="107">
        <v>12</v>
      </c>
      <c r="K2659" s="238">
        <v>189000</v>
      </c>
      <c r="L2659" s="107">
        <f>J2659+1</f>
        <v>13</v>
      </c>
      <c r="M2659" s="36">
        <f>K2659*(L2659/100)</f>
        <v>24570</v>
      </c>
    </row>
    <row r="2660" spans="1:13" x14ac:dyDescent="0.35">
      <c r="A2660" s="107">
        <v>1</v>
      </c>
      <c r="B2660" s="243" t="s">
        <v>3531</v>
      </c>
      <c r="C2660" s="244" t="s">
        <v>462</v>
      </c>
      <c r="D2660" s="244" t="s">
        <v>15</v>
      </c>
      <c r="E2660" s="154" t="s">
        <v>1244</v>
      </c>
      <c r="F2660" s="154" t="s">
        <v>1245</v>
      </c>
      <c r="G2660" s="379" t="s">
        <v>3532</v>
      </c>
      <c r="H2660" s="243">
        <v>4</v>
      </c>
      <c r="I2660" s="229">
        <v>45603.640810185185</v>
      </c>
      <c r="J2660" s="107">
        <v>12</v>
      </c>
      <c r="K2660" s="159">
        <v>231000</v>
      </c>
      <c r="L2660" s="107">
        <f>J2660+1</f>
        <v>13</v>
      </c>
      <c r="M2660" s="36">
        <f>K2660*(L2660/100)</f>
        <v>30030</v>
      </c>
    </row>
    <row r="2661" spans="1:13" x14ac:dyDescent="0.35">
      <c r="A2661" s="107">
        <v>1</v>
      </c>
      <c r="B2661" s="107">
        <v>890000131</v>
      </c>
      <c r="C2661" s="98" t="s">
        <v>462</v>
      </c>
      <c r="D2661" s="98" t="s">
        <v>15</v>
      </c>
      <c r="E2661" t="s">
        <v>16</v>
      </c>
      <c r="G2661" s="378" t="s">
        <v>1346</v>
      </c>
      <c r="H2661" s="107">
        <v>1</v>
      </c>
      <c r="I2661" s="229">
        <v>45021.553715277776</v>
      </c>
      <c r="J2661" s="107">
        <v>12</v>
      </c>
      <c r="K2661" s="159">
        <v>157500</v>
      </c>
      <c r="L2661" s="107">
        <f>J2661+1</f>
        <v>13</v>
      </c>
      <c r="M2661" s="36">
        <f>K2661*(L2661/100)</f>
        <v>20475</v>
      </c>
    </row>
    <row r="2662" spans="1:13" x14ac:dyDescent="0.35">
      <c r="A2662" s="107">
        <v>1</v>
      </c>
      <c r="B2662" s="237" t="s">
        <v>1345</v>
      </c>
      <c r="C2662" s="141" t="s">
        <v>462</v>
      </c>
      <c r="D2662" s="141" t="s">
        <v>411</v>
      </c>
      <c r="E2662" s="139" t="s">
        <v>1244</v>
      </c>
      <c r="F2662" s="144" t="s">
        <v>1245</v>
      </c>
      <c r="G2662" s="139" t="s">
        <v>1346</v>
      </c>
      <c r="H2662" s="237">
        <v>2</v>
      </c>
      <c r="I2662" s="229">
        <v>45236.617800925902</v>
      </c>
      <c r="J2662" s="107">
        <v>12</v>
      </c>
      <c r="K2662" s="238">
        <v>189000</v>
      </c>
      <c r="L2662" s="107">
        <f>J2662+1</f>
        <v>13</v>
      </c>
      <c r="M2662" s="36">
        <f>K2662*(L2662/100)</f>
        <v>24570</v>
      </c>
    </row>
    <row r="2663" spans="1:13" x14ac:dyDescent="0.35">
      <c r="A2663" s="107">
        <v>1</v>
      </c>
      <c r="B2663" s="107">
        <v>880001025</v>
      </c>
      <c r="C2663" s="98" t="s">
        <v>462</v>
      </c>
      <c r="D2663" s="98" t="s">
        <v>15</v>
      </c>
      <c r="E2663" t="s">
        <v>1244</v>
      </c>
      <c r="F2663" t="s">
        <v>1245</v>
      </c>
      <c r="G2663" s="380" t="s">
        <v>1346</v>
      </c>
      <c r="H2663" s="107">
        <v>3</v>
      </c>
      <c r="I2663" s="229">
        <v>45486.453900462962</v>
      </c>
      <c r="J2663" s="107">
        <v>9</v>
      </c>
      <c r="K2663" s="159">
        <v>126000</v>
      </c>
      <c r="L2663" s="107">
        <f>J2663+1</f>
        <v>10</v>
      </c>
      <c r="M2663" s="36">
        <f>K2663*(L2663/100)</f>
        <v>12600</v>
      </c>
    </row>
    <row r="2664" spans="1:13" x14ac:dyDescent="0.35">
      <c r="A2664" s="107">
        <v>1</v>
      </c>
      <c r="B2664" s="243" t="s">
        <v>4474</v>
      </c>
      <c r="C2664" s="244" t="s">
        <v>462</v>
      </c>
      <c r="D2664" s="244" t="s">
        <v>169</v>
      </c>
      <c r="E2664" s="154" t="s">
        <v>1250</v>
      </c>
      <c r="F2664" s="154" t="s">
        <v>1248</v>
      </c>
      <c r="G2664" s="154" t="s">
        <v>4475</v>
      </c>
      <c r="H2664" s="243">
        <v>3</v>
      </c>
      <c r="I2664" s="229">
        <v>45743.687349537038</v>
      </c>
      <c r="J2664" s="107">
        <v>12</v>
      </c>
      <c r="K2664" s="247">
        <v>150000</v>
      </c>
      <c r="L2664" s="107">
        <f>J2664+1</f>
        <v>13</v>
      </c>
      <c r="M2664" s="36">
        <f>K2664*(L2664/100)</f>
        <v>19500</v>
      </c>
    </row>
    <row r="2665" spans="1:13" x14ac:dyDescent="0.35">
      <c r="A2665" s="107">
        <v>1</v>
      </c>
      <c r="B2665" s="107">
        <v>880001068</v>
      </c>
      <c r="C2665" s="98" t="s">
        <v>462</v>
      </c>
      <c r="D2665" s="98" t="s">
        <v>169</v>
      </c>
      <c r="E2665" t="s">
        <v>1250</v>
      </c>
      <c r="F2665" t="s">
        <v>1248</v>
      </c>
      <c r="G2665" t="s">
        <v>2710</v>
      </c>
      <c r="H2665" s="107">
        <v>2</v>
      </c>
      <c r="I2665" s="229">
        <v>45500.5393287037</v>
      </c>
      <c r="J2665" s="107">
        <v>12</v>
      </c>
      <c r="K2665" s="159">
        <v>157500</v>
      </c>
      <c r="L2665" s="107">
        <f>J2665+1</f>
        <v>13</v>
      </c>
      <c r="M2665" s="36">
        <f>K2665*(L2665/100)</f>
        <v>20475</v>
      </c>
    </row>
    <row r="2666" spans="1:13" x14ac:dyDescent="0.35">
      <c r="A2666" s="107">
        <v>1</v>
      </c>
      <c r="B2666" s="107">
        <v>890000250</v>
      </c>
      <c r="C2666" s="98" t="s">
        <v>462</v>
      </c>
      <c r="D2666" s="98" t="s">
        <v>15</v>
      </c>
      <c r="E2666" t="s">
        <v>16</v>
      </c>
      <c r="G2666" t="s">
        <v>1042</v>
      </c>
      <c r="H2666" s="107">
        <v>1</v>
      </c>
      <c r="I2666" s="229">
        <v>45127.468113425923</v>
      </c>
      <c r="J2666" s="107">
        <v>12</v>
      </c>
      <c r="K2666" s="159">
        <v>157500</v>
      </c>
      <c r="L2666" s="107">
        <f>J2666+1</f>
        <v>13</v>
      </c>
      <c r="M2666" s="36">
        <f>K2666*(L2666/100)</f>
        <v>20475</v>
      </c>
    </row>
    <row r="2667" spans="1:13" x14ac:dyDescent="0.35">
      <c r="A2667" s="107">
        <v>1</v>
      </c>
      <c r="B2667" s="243" t="s">
        <v>4663</v>
      </c>
      <c r="C2667" s="244" t="s">
        <v>610</v>
      </c>
      <c r="D2667" s="244" t="s">
        <v>15</v>
      </c>
      <c r="E2667" s="154" t="s">
        <v>1244</v>
      </c>
      <c r="F2667" s="154" t="s">
        <v>1245</v>
      </c>
      <c r="G2667" s="154" t="s">
        <v>4664</v>
      </c>
      <c r="H2667" s="243">
        <v>1</v>
      </c>
      <c r="I2667" s="229">
        <v>45740.437685185185</v>
      </c>
      <c r="J2667" s="107">
        <v>8</v>
      </c>
      <c r="K2667" s="247">
        <v>60000</v>
      </c>
      <c r="L2667" s="107">
        <f>J2667+1</f>
        <v>9</v>
      </c>
      <c r="M2667" s="36">
        <f>K2667*(L2667/100)</f>
        <v>5400</v>
      </c>
    </row>
    <row r="2668" spans="1:13" x14ac:dyDescent="0.35">
      <c r="A2668" s="107">
        <v>1</v>
      </c>
      <c r="B2668" s="243" t="s">
        <v>4846</v>
      </c>
      <c r="C2668" s="244" t="s">
        <v>610</v>
      </c>
      <c r="D2668" s="244" t="s">
        <v>15</v>
      </c>
      <c r="E2668" s="154" t="s">
        <v>1244</v>
      </c>
      <c r="F2668" s="154" t="s">
        <v>1248</v>
      </c>
      <c r="G2668" s="377" t="s">
        <v>4847</v>
      </c>
      <c r="H2668" s="243">
        <v>1</v>
      </c>
      <c r="I2668" s="229">
        <v>45764.466238425928</v>
      </c>
      <c r="J2668" s="107">
        <v>6</v>
      </c>
      <c r="K2668" s="159">
        <v>50000</v>
      </c>
      <c r="L2668" s="107">
        <f>J2668+1</f>
        <v>7</v>
      </c>
      <c r="M2668" s="36">
        <f>K2668*(L2668/100)</f>
        <v>3500.0000000000005</v>
      </c>
    </row>
    <row r="2669" spans="1:13" x14ac:dyDescent="0.35">
      <c r="A2669" s="107">
        <v>1</v>
      </c>
      <c r="B2669" s="243" t="s">
        <v>4865</v>
      </c>
      <c r="C2669" s="244" t="s">
        <v>610</v>
      </c>
      <c r="D2669" s="244" t="s">
        <v>15</v>
      </c>
      <c r="E2669" s="154" t="s">
        <v>1244</v>
      </c>
      <c r="F2669" s="154" t="s">
        <v>1245</v>
      </c>
      <c r="G2669" s="154" t="s">
        <v>4866</v>
      </c>
      <c r="H2669" s="243">
        <v>1</v>
      </c>
      <c r="I2669" s="229">
        <v>45758.451261574075</v>
      </c>
      <c r="J2669" s="107">
        <v>3</v>
      </c>
      <c r="K2669" s="159">
        <v>25000</v>
      </c>
      <c r="L2669" s="107">
        <f>J2669+1</f>
        <v>4</v>
      </c>
      <c r="M2669" s="36">
        <f>K2669*(L2669/100)</f>
        <v>1000</v>
      </c>
    </row>
    <row r="2670" spans="1:13" x14ac:dyDescent="0.35">
      <c r="A2670" s="107">
        <v>1</v>
      </c>
      <c r="B2670" s="107">
        <v>890000124</v>
      </c>
      <c r="C2670" s="98" t="s">
        <v>610</v>
      </c>
      <c r="D2670" s="98" t="s">
        <v>15</v>
      </c>
      <c r="E2670" t="s">
        <v>16</v>
      </c>
      <c r="G2670" t="s">
        <v>612</v>
      </c>
      <c r="H2670" s="132">
        <v>1</v>
      </c>
      <c r="I2670" s="229">
        <v>45015.640208333331</v>
      </c>
      <c r="J2670" s="107">
        <v>12</v>
      </c>
      <c r="K2670" s="159">
        <v>105000</v>
      </c>
      <c r="L2670" s="107">
        <f>J2670+1</f>
        <v>13</v>
      </c>
      <c r="M2670" s="36">
        <f>K2670*(L2670/100)</f>
        <v>13650</v>
      </c>
    </row>
    <row r="2671" spans="1:13" x14ac:dyDescent="0.35">
      <c r="A2671" s="107">
        <v>1</v>
      </c>
      <c r="B2671" s="234">
        <v>890000273</v>
      </c>
      <c r="C2671" s="235" t="s">
        <v>610</v>
      </c>
      <c r="D2671" s="235" t="s">
        <v>15</v>
      </c>
      <c r="E2671" s="133" t="s">
        <v>16</v>
      </c>
      <c r="G2671" s="133" t="s">
        <v>612</v>
      </c>
      <c r="H2671" s="234">
        <v>2</v>
      </c>
      <c r="I2671" s="229">
        <v>45142.587858796302</v>
      </c>
      <c r="J2671" s="107">
        <v>12</v>
      </c>
      <c r="K2671" s="236">
        <v>157500</v>
      </c>
      <c r="L2671" s="107">
        <f>J2671+1</f>
        <v>13</v>
      </c>
      <c r="M2671" s="36">
        <f>K2671*(L2671/100)</f>
        <v>20475</v>
      </c>
    </row>
    <row r="2672" spans="1:13" x14ac:dyDescent="0.35">
      <c r="A2672" s="107">
        <v>1</v>
      </c>
      <c r="B2672" s="107">
        <v>880000878</v>
      </c>
      <c r="C2672" s="98" t="s">
        <v>610</v>
      </c>
      <c r="D2672" s="98" t="s">
        <v>188</v>
      </c>
      <c r="E2672" t="s">
        <v>1244</v>
      </c>
      <c r="F2672" t="s">
        <v>1245</v>
      </c>
      <c r="G2672" t="s">
        <v>2186</v>
      </c>
      <c r="H2672" s="107">
        <v>3</v>
      </c>
      <c r="I2672" s="229">
        <v>45409.648831018516</v>
      </c>
      <c r="J2672" s="107">
        <v>12</v>
      </c>
      <c r="K2672" s="159">
        <v>210000</v>
      </c>
      <c r="L2672" s="107">
        <f>J2672+1</f>
        <v>13</v>
      </c>
      <c r="M2672" s="36">
        <f>K2672*(L2672/100)</f>
        <v>27300</v>
      </c>
    </row>
    <row r="2673" spans="1:13" x14ac:dyDescent="0.35">
      <c r="A2673" s="107">
        <v>1</v>
      </c>
      <c r="B2673" s="243" t="s">
        <v>4015</v>
      </c>
      <c r="C2673" s="244" t="s">
        <v>610</v>
      </c>
      <c r="D2673" s="244" t="s">
        <v>15</v>
      </c>
      <c r="E2673" s="154" t="s">
        <v>1244</v>
      </c>
      <c r="F2673" s="154" t="s">
        <v>1245</v>
      </c>
      <c r="G2673" s="154" t="s">
        <v>2186</v>
      </c>
      <c r="H2673" s="243">
        <v>4</v>
      </c>
      <c r="I2673" s="229">
        <v>45674.638032407405</v>
      </c>
      <c r="J2673" s="107">
        <v>12</v>
      </c>
      <c r="K2673" s="159">
        <v>200000</v>
      </c>
      <c r="L2673" s="107">
        <f>J2673+1</f>
        <v>13</v>
      </c>
      <c r="M2673" s="36">
        <f>K2673*(L2673/100)</f>
        <v>26000</v>
      </c>
    </row>
    <row r="2674" spans="1:13" x14ac:dyDescent="0.35">
      <c r="A2674" s="107">
        <v>1</v>
      </c>
      <c r="B2674" s="131" t="s">
        <v>6049</v>
      </c>
      <c r="C2674" s="131" t="s">
        <v>610</v>
      </c>
      <c r="D2674" s="131" t="s">
        <v>15</v>
      </c>
      <c r="E2674" s="131" t="s">
        <v>5832</v>
      </c>
      <c r="F2674" s="131" t="s">
        <v>1245</v>
      </c>
      <c r="G2674" s="131" t="s">
        <v>2186</v>
      </c>
      <c r="H2674" s="107">
        <v>5</v>
      </c>
      <c r="I2674" s="231">
        <v>45923.811018518521</v>
      </c>
      <c r="J2674" s="107">
        <v>12</v>
      </c>
      <c r="K2674" s="222">
        <v>250000</v>
      </c>
      <c r="L2674" s="107">
        <f>J2674*2+2</f>
        <v>26</v>
      </c>
      <c r="M2674" s="36">
        <f>K2674*(L2674/100)</f>
        <v>65000</v>
      </c>
    </row>
    <row r="2675" spans="1:13" x14ac:dyDescent="0.35">
      <c r="A2675" s="107">
        <v>1</v>
      </c>
      <c r="B2675" s="243" t="s">
        <v>4724</v>
      </c>
      <c r="C2675" s="244" t="s">
        <v>610</v>
      </c>
      <c r="D2675" s="244" t="s">
        <v>188</v>
      </c>
      <c r="E2675" s="154" t="s">
        <v>1244</v>
      </c>
      <c r="F2675" s="154" t="s">
        <v>1245</v>
      </c>
      <c r="G2675" s="154" t="s">
        <v>11777</v>
      </c>
      <c r="H2675" s="243">
        <v>1</v>
      </c>
      <c r="I2675" s="229">
        <v>45745.593784722223</v>
      </c>
      <c r="J2675" s="107">
        <v>12</v>
      </c>
      <c r="K2675" s="247">
        <v>100000</v>
      </c>
      <c r="L2675" s="107">
        <f>J2675+1</f>
        <v>13</v>
      </c>
      <c r="M2675" s="36">
        <f>K2675*(L2675/100)</f>
        <v>13000</v>
      </c>
    </row>
    <row r="2676" spans="1:13" x14ac:dyDescent="0.35">
      <c r="A2676" s="107">
        <v>1</v>
      </c>
      <c r="B2676" s="107" t="s">
        <v>5115</v>
      </c>
      <c r="C2676" s="98" t="s">
        <v>610</v>
      </c>
      <c r="D2676" s="98" t="s">
        <v>52</v>
      </c>
      <c r="E2676" t="s">
        <v>1250</v>
      </c>
      <c r="F2676" t="s">
        <v>1248</v>
      </c>
      <c r="G2676" t="s">
        <v>11788</v>
      </c>
      <c r="H2676" s="107">
        <v>1</v>
      </c>
      <c r="I2676" s="229">
        <v>45786.796076388891</v>
      </c>
      <c r="J2676" s="107">
        <v>15</v>
      </c>
      <c r="K2676" s="159">
        <v>150000</v>
      </c>
      <c r="L2676" s="107">
        <f>J2676+1</f>
        <v>16</v>
      </c>
      <c r="M2676" s="36">
        <f>K2676*(L2676/100)</f>
        <v>24000</v>
      </c>
    </row>
    <row r="2677" spans="1:13" x14ac:dyDescent="0.35">
      <c r="A2677" s="107">
        <v>1</v>
      </c>
      <c r="B2677" s="107">
        <v>890000631</v>
      </c>
      <c r="C2677" s="98" t="s">
        <v>610</v>
      </c>
      <c r="D2677" s="98" t="s">
        <v>15</v>
      </c>
      <c r="E2677" t="s">
        <v>1244</v>
      </c>
      <c r="F2677" t="s">
        <v>1248</v>
      </c>
      <c r="G2677" t="s">
        <v>2161</v>
      </c>
      <c r="H2677" s="107">
        <v>1</v>
      </c>
      <c r="I2677" s="229">
        <v>45400.724097222221</v>
      </c>
      <c r="J2677" s="107">
        <v>12</v>
      </c>
      <c r="K2677" s="159">
        <v>105000</v>
      </c>
      <c r="L2677" s="107">
        <f>J2677+1</f>
        <v>13</v>
      </c>
      <c r="M2677" s="36">
        <f>K2677*(L2677/100)</f>
        <v>13650</v>
      </c>
    </row>
    <row r="2678" spans="1:13" x14ac:dyDescent="0.35">
      <c r="A2678" s="107">
        <v>1</v>
      </c>
      <c r="B2678" s="243" t="s">
        <v>5025</v>
      </c>
      <c r="C2678" s="244" t="s">
        <v>610</v>
      </c>
      <c r="D2678" s="244" t="s">
        <v>248</v>
      </c>
      <c r="E2678" s="154" t="s">
        <v>1250</v>
      </c>
      <c r="F2678" s="154" t="s">
        <v>1248</v>
      </c>
      <c r="G2678" s="154" t="s">
        <v>2161</v>
      </c>
      <c r="H2678" s="243">
        <v>3</v>
      </c>
      <c r="I2678" s="229">
        <v>45756.664074074077</v>
      </c>
      <c r="J2678" s="107">
        <v>12</v>
      </c>
      <c r="K2678" s="159">
        <v>130000</v>
      </c>
      <c r="L2678" s="107">
        <f>J2678+1</f>
        <v>13</v>
      </c>
      <c r="M2678" s="36">
        <f>K2678*(L2678/100)</f>
        <v>16900</v>
      </c>
    </row>
    <row r="2679" spans="1:13" x14ac:dyDescent="0.35">
      <c r="A2679" s="107">
        <v>1</v>
      </c>
      <c r="B2679" s="243" t="s">
        <v>3257</v>
      </c>
      <c r="C2679" s="244" t="s">
        <v>610</v>
      </c>
      <c r="D2679" s="244" t="s">
        <v>188</v>
      </c>
      <c r="E2679" s="154" t="s">
        <v>1244</v>
      </c>
      <c r="F2679" s="154" t="s">
        <v>1248</v>
      </c>
      <c r="G2679" s="154" t="s">
        <v>3258</v>
      </c>
      <c r="H2679" s="243">
        <v>2</v>
      </c>
      <c r="I2679" s="229">
        <v>45583.559189814812</v>
      </c>
      <c r="J2679" s="107">
        <v>12</v>
      </c>
      <c r="K2679" s="159">
        <v>126000</v>
      </c>
      <c r="L2679" s="107">
        <f>J2679+1</f>
        <v>13</v>
      </c>
      <c r="M2679" s="36">
        <f>K2679*(L2679/100)</f>
        <v>16380</v>
      </c>
    </row>
    <row r="2680" spans="1:13" x14ac:dyDescent="0.35">
      <c r="A2680" s="107">
        <v>1</v>
      </c>
      <c r="B2680" s="107" t="s">
        <v>5214</v>
      </c>
      <c r="C2680" s="98" t="s">
        <v>610</v>
      </c>
      <c r="D2680" s="98" t="s">
        <v>15</v>
      </c>
      <c r="E2680" t="s">
        <v>1244</v>
      </c>
      <c r="F2680" t="s">
        <v>1248</v>
      </c>
      <c r="G2680" t="s">
        <v>5215</v>
      </c>
      <c r="H2680" s="107">
        <v>4</v>
      </c>
      <c r="I2680" s="229">
        <v>45806.701932870368</v>
      </c>
      <c r="J2680" s="107">
        <v>12</v>
      </c>
      <c r="K2680" s="159">
        <v>150000</v>
      </c>
      <c r="L2680" s="107">
        <f>J2680+1</f>
        <v>13</v>
      </c>
      <c r="M2680" s="36">
        <f>K2680*(L2680/100)</f>
        <v>19500</v>
      </c>
    </row>
    <row r="2681" spans="1:13" x14ac:dyDescent="0.35">
      <c r="A2681" s="107">
        <v>1</v>
      </c>
      <c r="B2681" s="107">
        <v>890000264</v>
      </c>
      <c r="C2681" s="98" t="s">
        <v>610</v>
      </c>
      <c r="D2681" s="98" t="s">
        <v>411</v>
      </c>
      <c r="E2681" t="s">
        <v>16</v>
      </c>
      <c r="G2681" t="s">
        <v>1076</v>
      </c>
      <c r="H2681" s="107">
        <v>1</v>
      </c>
      <c r="I2681" s="229">
        <v>45135.772118055553</v>
      </c>
      <c r="J2681" s="107">
        <v>12</v>
      </c>
      <c r="K2681" s="159">
        <v>126000</v>
      </c>
      <c r="L2681" s="107">
        <f>J2681+1</f>
        <v>13</v>
      </c>
      <c r="M2681" s="36">
        <f>K2681*(L2681/100)</f>
        <v>16380</v>
      </c>
    </row>
    <row r="2682" spans="1:13" x14ac:dyDescent="0.35">
      <c r="A2682" s="107">
        <v>1</v>
      </c>
      <c r="B2682" s="107" t="s">
        <v>2201</v>
      </c>
      <c r="C2682" s="98" t="s">
        <v>610</v>
      </c>
      <c r="D2682" s="98" t="s">
        <v>15</v>
      </c>
      <c r="E2682" t="s">
        <v>1244</v>
      </c>
      <c r="F2682" t="s">
        <v>1248</v>
      </c>
      <c r="G2682" t="s">
        <v>2202</v>
      </c>
      <c r="H2682" s="107">
        <v>2</v>
      </c>
      <c r="I2682" s="229">
        <v>45419.655486111114</v>
      </c>
      <c r="J2682" s="107">
        <v>12</v>
      </c>
      <c r="K2682" s="159">
        <v>126000</v>
      </c>
      <c r="L2682" s="107">
        <f>J2682+1</f>
        <v>13</v>
      </c>
      <c r="M2682" s="36">
        <f>K2682*(L2682/100)</f>
        <v>16380</v>
      </c>
    </row>
    <row r="2683" spans="1:13" x14ac:dyDescent="0.35">
      <c r="A2683" s="107">
        <v>1</v>
      </c>
      <c r="B2683" s="243" t="s">
        <v>3647</v>
      </c>
      <c r="C2683" s="244" t="s">
        <v>610</v>
      </c>
      <c r="D2683" s="244" t="s">
        <v>188</v>
      </c>
      <c r="E2683" s="154" t="s">
        <v>1244</v>
      </c>
      <c r="F2683" s="154" t="s">
        <v>1248</v>
      </c>
      <c r="G2683" s="154" t="s">
        <v>3648</v>
      </c>
      <c r="H2683" s="243">
        <v>3</v>
      </c>
      <c r="I2683" s="229">
        <v>45611.701435185183</v>
      </c>
      <c r="J2683" s="107">
        <v>12</v>
      </c>
      <c r="K2683" s="159">
        <v>157500</v>
      </c>
      <c r="L2683" s="107">
        <f>J2683+1</f>
        <v>13</v>
      </c>
      <c r="M2683" s="36">
        <f>K2683*(L2683/100)</f>
        <v>20475</v>
      </c>
    </row>
    <row r="2684" spans="1:13" x14ac:dyDescent="0.35">
      <c r="A2684" s="107">
        <v>1</v>
      </c>
      <c r="B2684" s="243" t="s">
        <v>3921</v>
      </c>
      <c r="C2684" s="244" t="s">
        <v>610</v>
      </c>
      <c r="D2684" s="244" t="s">
        <v>204</v>
      </c>
      <c r="E2684" s="154" t="s">
        <v>1250</v>
      </c>
      <c r="F2684" s="154" t="s">
        <v>1245</v>
      </c>
      <c r="G2684" s="154" t="s">
        <v>3922</v>
      </c>
      <c r="H2684" s="243">
        <v>1</v>
      </c>
      <c r="I2684" s="229">
        <v>45635.557349537034</v>
      </c>
      <c r="J2684" s="107">
        <v>12</v>
      </c>
      <c r="K2684" s="159">
        <v>157500</v>
      </c>
      <c r="L2684" s="107">
        <f>J2684+1</f>
        <v>13</v>
      </c>
      <c r="M2684" s="36">
        <f>K2684*(L2684/100)</f>
        <v>20475</v>
      </c>
    </row>
    <row r="2685" spans="1:13" x14ac:dyDescent="0.35">
      <c r="A2685" s="107">
        <v>1</v>
      </c>
      <c r="B2685" s="107" t="s">
        <v>5942</v>
      </c>
      <c r="C2685" t="s">
        <v>610</v>
      </c>
      <c r="D2685" t="s">
        <v>188</v>
      </c>
      <c r="E2685" t="s">
        <v>5832</v>
      </c>
      <c r="F2685" t="s">
        <v>1245</v>
      </c>
      <c r="G2685" t="s">
        <v>3922</v>
      </c>
      <c r="H2685" s="107">
        <v>2</v>
      </c>
      <c r="I2685" s="231">
        <v>45881.687048611115</v>
      </c>
      <c r="J2685" s="107">
        <v>12</v>
      </c>
      <c r="K2685" s="120">
        <v>200000</v>
      </c>
      <c r="L2685" s="107">
        <f>J2685*2+2</f>
        <v>26</v>
      </c>
      <c r="M2685" s="36">
        <f>K2685*(L2685/100)</f>
        <v>52000</v>
      </c>
    </row>
    <row r="2686" spans="1:13" x14ac:dyDescent="0.35">
      <c r="A2686" s="107">
        <v>1</v>
      </c>
      <c r="B2686" s="237" t="s">
        <v>1546</v>
      </c>
      <c r="C2686" s="141" t="s">
        <v>721</v>
      </c>
      <c r="D2686" s="141" t="s">
        <v>106</v>
      </c>
      <c r="E2686" s="139" t="s">
        <v>1244</v>
      </c>
      <c r="F2686" s="144" t="s">
        <v>1248</v>
      </c>
      <c r="G2686" s="139" t="s">
        <v>1547</v>
      </c>
      <c r="H2686" s="237">
        <v>1</v>
      </c>
      <c r="I2686" s="229">
        <v>45260.624259259297</v>
      </c>
      <c r="J2686" s="107">
        <v>12</v>
      </c>
      <c r="K2686" s="238">
        <v>157500</v>
      </c>
      <c r="L2686" s="107">
        <f>J2686+1</f>
        <v>13</v>
      </c>
      <c r="M2686" s="36">
        <f>K2686*(L2686/100)</f>
        <v>20475</v>
      </c>
    </row>
    <row r="2687" spans="1:13" x14ac:dyDescent="0.35">
      <c r="A2687" s="107">
        <v>1</v>
      </c>
      <c r="B2687" s="243" t="s">
        <v>3396</v>
      </c>
      <c r="C2687" s="244" t="s">
        <v>721</v>
      </c>
      <c r="D2687" s="244" t="s">
        <v>15</v>
      </c>
      <c r="E2687" s="154" t="s">
        <v>1244</v>
      </c>
      <c r="F2687" s="154" t="s">
        <v>1248</v>
      </c>
      <c r="G2687" s="154" t="s">
        <v>3397</v>
      </c>
      <c r="H2687" s="243">
        <v>2</v>
      </c>
      <c r="I2687" s="229">
        <v>45594.535034722219</v>
      </c>
      <c r="J2687" s="107">
        <v>16</v>
      </c>
      <c r="K2687" s="159">
        <v>231000</v>
      </c>
      <c r="L2687" s="107">
        <f>J2687+1</f>
        <v>17</v>
      </c>
      <c r="M2687" s="36">
        <f>K2687*(L2687/100)</f>
        <v>39270</v>
      </c>
    </row>
    <row r="2688" spans="1:13" x14ac:dyDescent="0.35">
      <c r="A2688" s="107">
        <v>1</v>
      </c>
      <c r="B2688" s="107" t="s">
        <v>1777</v>
      </c>
      <c r="C2688" s="98" t="s">
        <v>721</v>
      </c>
      <c r="D2688" s="98" t="s">
        <v>15</v>
      </c>
      <c r="E2688" t="s">
        <v>1244</v>
      </c>
      <c r="F2688" t="s">
        <v>1245</v>
      </c>
      <c r="G2688" t="s">
        <v>1778</v>
      </c>
      <c r="H2688" s="107">
        <v>1</v>
      </c>
      <c r="I2688" s="229">
        <v>45336.545023148145</v>
      </c>
      <c r="J2688" s="107">
        <v>12</v>
      </c>
      <c r="K2688" s="159">
        <v>157500</v>
      </c>
      <c r="L2688" s="107">
        <f>J2688+1</f>
        <v>13</v>
      </c>
      <c r="M2688" s="36">
        <f>K2688*(L2688/100)</f>
        <v>20475</v>
      </c>
    </row>
    <row r="2689" spans="1:13" x14ac:dyDescent="0.35">
      <c r="A2689" s="107">
        <v>1</v>
      </c>
      <c r="B2689" s="243" t="s">
        <v>2957</v>
      </c>
      <c r="C2689" s="244" t="s">
        <v>721</v>
      </c>
      <c r="D2689" s="244" t="s">
        <v>15</v>
      </c>
      <c r="E2689" s="154" t="s">
        <v>1244</v>
      </c>
      <c r="F2689" s="154" t="s">
        <v>1245</v>
      </c>
      <c r="G2689" s="154" t="s">
        <v>1778</v>
      </c>
      <c r="H2689" s="243">
        <v>2</v>
      </c>
      <c r="I2689" s="229">
        <v>45525.6091087963</v>
      </c>
      <c r="J2689" s="107">
        <v>12</v>
      </c>
      <c r="K2689" s="162">
        <v>189000</v>
      </c>
      <c r="L2689" s="107">
        <f>J2689+1</f>
        <v>13</v>
      </c>
      <c r="M2689" s="36">
        <f>K2689*(L2689/100)</f>
        <v>24570</v>
      </c>
    </row>
    <row r="2690" spans="1:13" x14ac:dyDescent="0.35">
      <c r="A2690" s="107">
        <v>1</v>
      </c>
      <c r="B2690" s="107">
        <v>880000171</v>
      </c>
      <c r="C2690" s="98" t="s">
        <v>721</v>
      </c>
      <c r="D2690" s="98" t="s">
        <v>411</v>
      </c>
      <c r="E2690" t="s">
        <v>16</v>
      </c>
      <c r="G2690" t="s">
        <v>723</v>
      </c>
      <c r="H2690" s="132">
        <v>1</v>
      </c>
      <c r="I2690" s="229">
        <v>44995.617314814815</v>
      </c>
      <c r="J2690" s="107">
        <v>12</v>
      </c>
      <c r="K2690" s="159">
        <v>94500</v>
      </c>
      <c r="L2690" s="107">
        <f>J2690+1</f>
        <v>13</v>
      </c>
      <c r="M2690" s="36">
        <f>K2690*(L2690/100)</f>
        <v>12285</v>
      </c>
    </row>
    <row r="2691" spans="1:13" x14ac:dyDescent="0.35">
      <c r="A2691" s="107">
        <v>1</v>
      </c>
      <c r="B2691" s="107" t="s">
        <v>2090</v>
      </c>
      <c r="C2691" s="98" t="s">
        <v>721</v>
      </c>
      <c r="D2691" s="98" t="s">
        <v>15</v>
      </c>
      <c r="E2691" t="s">
        <v>1244</v>
      </c>
      <c r="F2691" t="s">
        <v>1245</v>
      </c>
      <c r="G2691" t="s">
        <v>2091</v>
      </c>
      <c r="H2691" s="107">
        <v>3</v>
      </c>
      <c r="I2691" s="229">
        <v>45379.868738425925</v>
      </c>
      <c r="J2691" s="107">
        <v>12</v>
      </c>
      <c r="K2691" s="159">
        <v>136500</v>
      </c>
      <c r="L2691" s="107">
        <f>J2691+1</f>
        <v>13</v>
      </c>
      <c r="M2691" s="36">
        <f>K2691*(L2691/100)</f>
        <v>17745</v>
      </c>
    </row>
    <row r="2692" spans="1:13" x14ac:dyDescent="0.35">
      <c r="A2692" s="107">
        <v>1</v>
      </c>
      <c r="B2692" s="243" t="s">
        <v>3193</v>
      </c>
      <c r="C2692" s="244" t="s">
        <v>721</v>
      </c>
      <c r="D2692" s="244" t="s">
        <v>15</v>
      </c>
      <c r="E2692" s="154" t="s">
        <v>1244</v>
      </c>
      <c r="F2692" s="154" t="s">
        <v>1245</v>
      </c>
      <c r="G2692" s="154" t="s">
        <v>3194</v>
      </c>
      <c r="H2692" s="243">
        <v>4</v>
      </c>
      <c r="I2692" s="229">
        <v>45573.781898148147</v>
      </c>
      <c r="J2692" s="107">
        <v>12</v>
      </c>
      <c r="K2692" s="159">
        <v>136500</v>
      </c>
      <c r="L2692" s="107">
        <f>J2692+1</f>
        <v>13</v>
      </c>
      <c r="M2692" s="36">
        <f>K2692*(L2692/100)</f>
        <v>17745</v>
      </c>
    </row>
    <row r="2693" spans="1:13" x14ac:dyDescent="0.35">
      <c r="A2693" s="107">
        <v>1</v>
      </c>
      <c r="B2693" s="107">
        <v>880000418</v>
      </c>
      <c r="C2693" s="98" t="s">
        <v>721</v>
      </c>
      <c r="D2693" s="98" t="s">
        <v>162</v>
      </c>
      <c r="E2693" t="s">
        <v>53</v>
      </c>
      <c r="G2693" t="s">
        <v>1060</v>
      </c>
      <c r="H2693" s="107">
        <v>2</v>
      </c>
      <c r="I2693" s="229">
        <v>45133.618020833332</v>
      </c>
      <c r="J2693" s="107">
        <v>12</v>
      </c>
      <c r="K2693" s="159">
        <v>136500</v>
      </c>
      <c r="L2693" s="107">
        <f>J2693+1</f>
        <v>13</v>
      </c>
      <c r="M2693" s="36">
        <f>K2693*(L2693/100)</f>
        <v>17745</v>
      </c>
    </row>
    <row r="2694" spans="1:13" x14ac:dyDescent="0.35">
      <c r="A2694" s="107">
        <v>1</v>
      </c>
      <c r="B2694" s="107" t="s">
        <v>4503</v>
      </c>
      <c r="C2694" s="98" t="s">
        <v>721</v>
      </c>
      <c r="D2694" s="98" t="s">
        <v>15</v>
      </c>
      <c r="E2694" t="s">
        <v>1244</v>
      </c>
      <c r="F2694" t="s">
        <v>1245</v>
      </c>
      <c r="G2694" t="s">
        <v>1060</v>
      </c>
      <c r="H2694" s="107">
        <v>5</v>
      </c>
      <c r="I2694" s="229">
        <v>45745.699340277781</v>
      </c>
      <c r="J2694" s="107">
        <v>12</v>
      </c>
      <c r="K2694" s="247">
        <v>150000</v>
      </c>
      <c r="L2694" s="107">
        <f>J2694+1</f>
        <v>13</v>
      </c>
      <c r="M2694" s="36">
        <f>K2694*(L2694/100)</f>
        <v>19500</v>
      </c>
    </row>
    <row r="2695" spans="1:13" x14ac:dyDescent="0.35">
      <c r="A2695" s="107">
        <v>1</v>
      </c>
      <c r="B2695" s="243" t="s">
        <v>3917</v>
      </c>
      <c r="C2695" s="244" t="s">
        <v>721</v>
      </c>
      <c r="D2695" s="244" t="s">
        <v>15</v>
      </c>
      <c r="E2695" s="154" t="s">
        <v>1244</v>
      </c>
      <c r="F2695" s="154" t="s">
        <v>1248</v>
      </c>
      <c r="G2695" s="154" t="s">
        <v>3918</v>
      </c>
      <c r="H2695" s="243">
        <v>1</v>
      </c>
      <c r="I2695" s="229">
        <v>45635.442997685182</v>
      </c>
      <c r="J2695" s="107">
        <v>12</v>
      </c>
      <c r="K2695" s="159">
        <v>210000</v>
      </c>
      <c r="L2695" s="107">
        <f>J2695+1</f>
        <v>13</v>
      </c>
      <c r="M2695" s="36">
        <f>K2695*(L2695/100)</f>
        <v>27300</v>
      </c>
    </row>
    <row r="2696" spans="1:13" x14ac:dyDescent="0.35">
      <c r="A2696" s="107">
        <v>1</v>
      </c>
      <c r="B2696" s="107">
        <v>890000154</v>
      </c>
      <c r="C2696" s="98" t="s">
        <v>721</v>
      </c>
      <c r="D2696" s="98" t="s">
        <v>15</v>
      </c>
      <c r="E2696" t="s">
        <v>16</v>
      </c>
      <c r="G2696" t="s">
        <v>853</v>
      </c>
      <c r="H2696" s="107">
        <v>1</v>
      </c>
      <c r="I2696" s="229">
        <v>45042.446053240739</v>
      </c>
      <c r="J2696" s="107">
        <v>12</v>
      </c>
      <c r="K2696" s="159">
        <v>105000</v>
      </c>
      <c r="L2696" s="107">
        <f>J2696+1</f>
        <v>13</v>
      </c>
      <c r="M2696" s="36">
        <f>K2696*(L2696/100)</f>
        <v>13650</v>
      </c>
    </row>
    <row r="2697" spans="1:13" x14ac:dyDescent="0.35">
      <c r="A2697" s="107">
        <v>1</v>
      </c>
      <c r="B2697" s="107" t="s">
        <v>2249</v>
      </c>
      <c r="C2697" s="98" t="s">
        <v>721</v>
      </c>
      <c r="D2697" s="98" t="s">
        <v>188</v>
      </c>
      <c r="E2697" t="s">
        <v>1244</v>
      </c>
      <c r="F2697" t="s">
        <v>1248</v>
      </c>
      <c r="G2697" t="s">
        <v>2250</v>
      </c>
      <c r="H2697" s="107">
        <v>3</v>
      </c>
      <c r="I2697" s="229">
        <v>45429.719722222224</v>
      </c>
      <c r="J2697" s="107">
        <v>12</v>
      </c>
      <c r="K2697" s="159">
        <v>157500</v>
      </c>
      <c r="L2697" s="107">
        <f>J2697+1</f>
        <v>13</v>
      </c>
      <c r="M2697" s="36">
        <f>K2697*(L2697/100)</f>
        <v>20475</v>
      </c>
    </row>
    <row r="2698" spans="1:13" x14ac:dyDescent="0.35">
      <c r="A2698" s="107">
        <v>1</v>
      </c>
      <c r="B2698" s="237">
        <v>890000344</v>
      </c>
      <c r="C2698" s="141" t="s">
        <v>721</v>
      </c>
      <c r="D2698" s="141" t="s">
        <v>116</v>
      </c>
      <c r="E2698" s="139" t="s">
        <v>1250</v>
      </c>
      <c r="F2698" s="139" t="s">
        <v>1248</v>
      </c>
      <c r="G2698" s="139" t="s">
        <v>1254</v>
      </c>
      <c r="H2698" s="237">
        <v>2</v>
      </c>
      <c r="I2698" s="229">
        <v>45210.545231481497</v>
      </c>
      <c r="J2698" s="107">
        <v>12</v>
      </c>
      <c r="K2698" s="238">
        <v>126000</v>
      </c>
      <c r="L2698" s="107">
        <f>J2698+1</f>
        <v>13</v>
      </c>
      <c r="M2698" s="36">
        <f>K2698*(L2698/100)</f>
        <v>16380</v>
      </c>
    </row>
    <row r="2699" spans="1:13" x14ac:dyDescent="0.35">
      <c r="A2699" s="107">
        <v>1</v>
      </c>
      <c r="B2699" s="243" t="s">
        <v>4149</v>
      </c>
      <c r="C2699" s="244" t="s">
        <v>721</v>
      </c>
      <c r="D2699" s="244" t="s">
        <v>15</v>
      </c>
      <c r="E2699" s="154" t="s">
        <v>1244</v>
      </c>
      <c r="F2699" s="154" t="s">
        <v>1248</v>
      </c>
      <c r="G2699" s="139" t="s">
        <v>4150</v>
      </c>
      <c r="H2699" s="243">
        <v>4</v>
      </c>
      <c r="I2699" s="229">
        <v>45686.63009259259</v>
      </c>
      <c r="J2699" s="107">
        <v>12</v>
      </c>
      <c r="K2699" s="159">
        <v>150000</v>
      </c>
      <c r="L2699" s="107">
        <f>J2699+1</f>
        <v>13</v>
      </c>
      <c r="M2699" s="36">
        <f>K2699*(L2699/100)</f>
        <v>19500</v>
      </c>
    </row>
    <row r="2700" spans="1:13" x14ac:dyDescent="0.35">
      <c r="A2700" s="107">
        <v>1</v>
      </c>
      <c r="B2700" s="243" t="s">
        <v>4612</v>
      </c>
      <c r="C2700" s="244" t="s">
        <v>649</v>
      </c>
      <c r="D2700" s="244" t="s">
        <v>15</v>
      </c>
      <c r="E2700" s="154" t="s">
        <v>1244</v>
      </c>
      <c r="F2700" s="154" t="s">
        <v>1245</v>
      </c>
      <c r="G2700" s="154" t="s">
        <v>4613</v>
      </c>
      <c r="H2700" s="243">
        <v>3</v>
      </c>
      <c r="I2700" s="229">
        <v>45731.496377314812</v>
      </c>
      <c r="J2700" s="107">
        <v>8</v>
      </c>
      <c r="K2700" s="247">
        <v>100000</v>
      </c>
      <c r="L2700" s="107">
        <f>J2700+1</f>
        <v>9</v>
      </c>
      <c r="M2700" s="36">
        <f>K2700*(L2700/100)</f>
        <v>9000</v>
      </c>
    </row>
    <row r="2701" spans="1:13" x14ac:dyDescent="0.35">
      <c r="A2701" s="107">
        <v>1</v>
      </c>
      <c r="B2701" s="107">
        <v>890000236</v>
      </c>
      <c r="C2701" s="98" t="s">
        <v>649</v>
      </c>
      <c r="D2701" s="98" t="s">
        <v>15</v>
      </c>
      <c r="E2701" t="s">
        <v>16</v>
      </c>
      <c r="G2701" t="s">
        <v>1018</v>
      </c>
      <c r="H2701" s="107">
        <v>2</v>
      </c>
      <c r="I2701" s="229">
        <v>45119.502280092594</v>
      </c>
      <c r="J2701" s="107">
        <v>6</v>
      </c>
      <c r="K2701" s="159">
        <v>84000</v>
      </c>
      <c r="L2701" s="107">
        <f>J2701+1</f>
        <v>7</v>
      </c>
      <c r="M2701" s="36">
        <f>K2701*(L2701/100)</f>
        <v>5880.0000000000009</v>
      </c>
    </row>
    <row r="2702" spans="1:13" x14ac:dyDescent="0.35">
      <c r="A2702" s="107">
        <v>1</v>
      </c>
      <c r="B2702" s="237">
        <v>890000345</v>
      </c>
      <c r="C2702" s="141" t="s">
        <v>649</v>
      </c>
      <c r="D2702" s="141" t="s">
        <v>257</v>
      </c>
      <c r="E2702" s="139" t="s">
        <v>1250</v>
      </c>
      <c r="F2702" s="139" t="s">
        <v>1245</v>
      </c>
      <c r="G2702" s="139" t="s">
        <v>1258</v>
      </c>
      <c r="H2702" s="237">
        <v>3</v>
      </c>
      <c r="I2702" s="229">
        <v>45211.648148148102</v>
      </c>
      <c r="J2702" s="107">
        <v>6</v>
      </c>
      <c r="K2702" s="238">
        <v>84000</v>
      </c>
      <c r="L2702" s="107">
        <f>J2702+1</f>
        <v>7</v>
      </c>
      <c r="M2702" s="36">
        <f>K2702*(L2702/100)</f>
        <v>5880.0000000000009</v>
      </c>
    </row>
    <row r="2703" spans="1:13" x14ac:dyDescent="0.35">
      <c r="A2703" s="107">
        <v>1</v>
      </c>
      <c r="B2703" s="107">
        <v>890000157</v>
      </c>
      <c r="C2703" s="98" t="s">
        <v>649</v>
      </c>
      <c r="D2703" s="98" t="s">
        <v>15</v>
      </c>
      <c r="E2703" t="s">
        <v>16</v>
      </c>
      <c r="G2703" t="s">
        <v>800</v>
      </c>
      <c r="H2703" s="107">
        <v>1</v>
      </c>
      <c r="I2703" s="229">
        <v>45044.593877314815</v>
      </c>
      <c r="J2703" s="107">
        <v>6</v>
      </c>
      <c r="K2703" s="159">
        <v>63000</v>
      </c>
      <c r="L2703" s="107">
        <f>J2703+1</f>
        <v>7</v>
      </c>
      <c r="M2703" s="36">
        <f>K2703*(L2703/100)</f>
        <v>4410</v>
      </c>
    </row>
    <row r="2704" spans="1:13" x14ac:dyDescent="0.35">
      <c r="A2704" s="107">
        <v>1</v>
      </c>
      <c r="B2704" s="107">
        <v>890000787</v>
      </c>
      <c r="C2704" s="98" t="s">
        <v>649</v>
      </c>
      <c r="D2704" s="98" t="s">
        <v>15</v>
      </c>
      <c r="E2704" t="s">
        <v>1244</v>
      </c>
      <c r="F2704" t="s">
        <v>1245</v>
      </c>
      <c r="G2704" t="s">
        <v>2628</v>
      </c>
      <c r="H2704" s="107">
        <v>1</v>
      </c>
      <c r="I2704" s="229">
        <v>45484.66847222222</v>
      </c>
      <c r="J2704" s="107">
        <v>4</v>
      </c>
      <c r="K2704" s="159">
        <v>105000</v>
      </c>
      <c r="L2704" s="107">
        <f>J2704+1</f>
        <v>5</v>
      </c>
      <c r="M2704" s="36">
        <f>K2704*(L2704/100)</f>
        <v>5250</v>
      </c>
    </row>
    <row r="2705" spans="1:13" x14ac:dyDescent="0.35">
      <c r="A2705" s="107">
        <v>1</v>
      </c>
      <c r="B2705" s="243" t="s">
        <v>3468</v>
      </c>
      <c r="C2705" s="244" t="s">
        <v>649</v>
      </c>
      <c r="D2705" s="244" t="s">
        <v>15</v>
      </c>
      <c r="E2705" s="154" t="s">
        <v>1244</v>
      </c>
      <c r="F2705" s="154" t="s">
        <v>1245</v>
      </c>
      <c r="G2705" s="378" t="s">
        <v>3469</v>
      </c>
      <c r="H2705" s="243">
        <v>2</v>
      </c>
      <c r="I2705" s="229">
        <v>45596.771238425928</v>
      </c>
      <c r="J2705" s="107">
        <v>8</v>
      </c>
      <c r="K2705" s="159">
        <v>105000</v>
      </c>
      <c r="L2705" s="107">
        <f>J2705+1</f>
        <v>9</v>
      </c>
      <c r="M2705" s="36">
        <f>K2705*(L2705/100)</f>
        <v>9450</v>
      </c>
    </row>
    <row r="2706" spans="1:13" x14ac:dyDescent="0.35">
      <c r="A2706" s="107">
        <v>1</v>
      </c>
      <c r="B2706" s="107">
        <v>890000093</v>
      </c>
      <c r="C2706" s="98" t="s">
        <v>649</v>
      </c>
      <c r="D2706" s="98" t="s">
        <v>411</v>
      </c>
      <c r="E2706" t="s">
        <v>16</v>
      </c>
      <c r="G2706" t="s">
        <v>651</v>
      </c>
      <c r="H2706" s="132">
        <v>1</v>
      </c>
      <c r="I2706" s="229">
        <v>44994.516238425924</v>
      </c>
      <c r="J2706" s="107">
        <v>5</v>
      </c>
      <c r="K2706" s="159">
        <v>210000</v>
      </c>
      <c r="L2706" s="107">
        <f>J2706+1</f>
        <v>6</v>
      </c>
      <c r="M2706" s="36">
        <f>K2706*(L2706/100)</f>
        <v>12600</v>
      </c>
    </row>
    <row r="2707" spans="1:13" x14ac:dyDescent="0.35">
      <c r="A2707" s="107">
        <v>1</v>
      </c>
      <c r="B2707" s="107">
        <v>890000851</v>
      </c>
      <c r="C2707" s="98" t="s">
        <v>649</v>
      </c>
      <c r="D2707" s="98" t="s">
        <v>15</v>
      </c>
      <c r="E2707" t="s">
        <v>1244</v>
      </c>
      <c r="F2707" t="s">
        <v>1248</v>
      </c>
      <c r="G2707" t="s">
        <v>2733</v>
      </c>
      <c r="H2707" s="107">
        <v>1</v>
      </c>
      <c r="I2707" s="229">
        <v>45504.52103009259</v>
      </c>
      <c r="J2707" s="107">
        <v>12</v>
      </c>
      <c r="K2707" s="159">
        <v>210000</v>
      </c>
      <c r="L2707" s="107">
        <f>J2707+1</f>
        <v>13</v>
      </c>
      <c r="M2707" s="36">
        <f>K2707*(L2707/100)</f>
        <v>27300</v>
      </c>
    </row>
    <row r="2708" spans="1:13" x14ac:dyDescent="0.35">
      <c r="A2708" s="107">
        <v>1</v>
      </c>
      <c r="B2708" s="243" t="s">
        <v>4151</v>
      </c>
      <c r="C2708" s="244" t="s">
        <v>649</v>
      </c>
      <c r="D2708" s="244" t="s">
        <v>15</v>
      </c>
      <c r="E2708" s="154" t="s">
        <v>1244</v>
      </c>
      <c r="F2708" s="154" t="s">
        <v>1248</v>
      </c>
      <c r="G2708" s="377" t="s">
        <v>4152</v>
      </c>
      <c r="H2708" s="243">
        <v>2</v>
      </c>
      <c r="I2708" s="229">
        <v>45686.746412037035</v>
      </c>
      <c r="J2708" s="107">
        <v>12</v>
      </c>
      <c r="K2708" s="159">
        <v>200000</v>
      </c>
      <c r="L2708" s="107">
        <f>J2708+1</f>
        <v>13</v>
      </c>
      <c r="M2708" s="36">
        <f>K2708*(L2708/100)</f>
        <v>26000</v>
      </c>
    </row>
    <row r="2709" spans="1:13" x14ac:dyDescent="0.35">
      <c r="A2709" s="107">
        <v>1</v>
      </c>
      <c r="B2709" s="107">
        <v>890000792</v>
      </c>
      <c r="C2709" s="98" t="s">
        <v>649</v>
      </c>
      <c r="D2709" s="98" t="s">
        <v>15</v>
      </c>
      <c r="E2709" t="s">
        <v>1244</v>
      </c>
      <c r="F2709" t="s">
        <v>1248</v>
      </c>
      <c r="G2709" t="s">
        <v>2636</v>
      </c>
      <c r="H2709" s="107">
        <v>1</v>
      </c>
      <c r="I2709" s="229">
        <v>45486.433067129627</v>
      </c>
      <c r="J2709" s="107">
        <v>4</v>
      </c>
      <c r="K2709" s="159">
        <v>63000</v>
      </c>
      <c r="L2709" s="107">
        <f>J2709+1</f>
        <v>5</v>
      </c>
      <c r="M2709" s="36">
        <f>K2709*(L2709/100)</f>
        <v>3150</v>
      </c>
    </row>
    <row r="2710" spans="1:13" x14ac:dyDescent="0.35">
      <c r="A2710" s="107">
        <v>1</v>
      </c>
      <c r="B2710" s="243" t="s">
        <v>4153</v>
      </c>
      <c r="C2710" s="244" t="s">
        <v>649</v>
      </c>
      <c r="D2710" s="244" t="s">
        <v>15</v>
      </c>
      <c r="E2710" s="154" t="s">
        <v>1244</v>
      </c>
      <c r="F2710" s="154" t="s">
        <v>1245</v>
      </c>
      <c r="G2710" s="377" t="s">
        <v>2636</v>
      </c>
      <c r="H2710" s="243">
        <v>2</v>
      </c>
      <c r="I2710" s="229">
        <v>45687.774085648147</v>
      </c>
      <c r="J2710" s="107">
        <v>9</v>
      </c>
      <c r="K2710" s="159">
        <v>80000</v>
      </c>
      <c r="L2710" s="107">
        <f>J2710+1</f>
        <v>10</v>
      </c>
      <c r="M2710" s="36">
        <f>K2710*(L2710/100)</f>
        <v>8000</v>
      </c>
    </row>
    <row r="2711" spans="1:13" x14ac:dyDescent="0.35">
      <c r="A2711" s="107">
        <v>1</v>
      </c>
      <c r="B2711" s="131" t="s">
        <v>6064</v>
      </c>
      <c r="C2711" s="131" t="s">
        <v>649</v>
      </c>
      <c r="D2711" s="131" t="s">
        <v>188</v>
      </c>
      <c r="E2711" s="131" t="s">
        <v>5832</v>
      </c>
      <c r="F2711" s="131" t="s">
        <v>1248</v>
      </c>
      <c r="G2711" s="131" t="s">
        <v>6065</v>
      </c>
      <c r="H2711" s="107">
        <v>3</v>
      </c>
      <c r="I2711" s="231">
        <v>45917.750185185185</v>
      </c>
      <c r="J2711" s="107">
        <v>12</v>
      </c>
      <c r="K2711" s="222">
        <v>240000</v>
      </c>
      <c r="L2711" s="107">
        <f>J2711*2+2</f>
        <v>26</v>
      </c>
      <c r="M2711" s="36">
        <f>K2711*(L2711/100)</f>
        <v>62400</v>
      </c>
    </row>
    <row r="2712" spans="1:13" x14ac:dyDescent="0.35">
      <c r="A2712" s="107">
        <v>1</v>
      </c>
      <c r="B2712" s="107">
        <v>890000186</v>
      </c>
      <c r="C2712" s="98" t="s">
        <v>649</v>
      </c>
      <c r="D2712" s="98" t="s">
        <v>411</v>
      </c>
      <c r="E2712" t="s">
        <v>16</v>
      </c>
      <c r="G2712" t="s">
        <v>887</v>
      </c>
      <c r="H2712" s="107">
        <v>2</v>
      </c>
      <c r="I2712" s="229">
        <v>45070.496331018519</v>
      </c>
      <c r="J2712" s="107">
        <v>12</v>
      </c>
      <c r="K2712" s="162">
        <v>241500</v>
      </c>
      <c r="L2712" s="107">
        <f>J2712+1</f>
        <v>13</v>
      </c>
      <c r="M2712" s="36">
        <f>K2712*(L2712/100)</f>
        <v>31395</v>
      </c>
    </row>
    <row r="2713" spans="1:13" x14ac:dyDescent="0.35">
      <c r="A2713" s="107">
        <v>1</v>
      </c>
      <c r="B2713" s="243" t="s">
        <v>4086</v>
      </c>
      <c r="C2713" s="244" t="s">
        <v>748</v>
      </c>
      <c r="D2713" s="244" t="s">
        <v>582</v>
      </c>
      <c r="E2713" s="154" t="s">
        <v>1244</v>
      </c>
      <c r="F2713" s="154" t="s">
        <v>1245</v>
      </c>
      <c r="G2713" s="154" t="s">
        <v>4087</v>
      </c>
      <c r="H2713" s="243">
        <v>1</v>
      </c>
      <c r="I2713" s="229">
        <v>45667.588831018518</v>
      </c>
      <c r="J2713" s="107">
        <v>12</v>
      </c>
      <c r="K2713" s="159">
        <v>100000</v>
      </c>
      <c r="L2713" s="107">
        <f>J2713+1</f>
        <v>13</v>
      </c>
      <c r="M2713" s="36">
        <f>K2713*(L2713/100)</f>
        <v>13000</v>
      </c>
    </row>
    <row r="2714" spans="1:13" x14ac:dyDescent="0.35">
      <c r="A2714" s="107">
        <v>1</v>
      </c>
      <c r="B2714" s="107" t="s">
        <v>5685</v>
      </c>
      <c r="C2714" t="s">
        <v>748</v>
      </c>
      <c r="D2714" t="s">
        <v>169</v>
      </c>
      <c r="E2714" t="s">
        <v>1250</v>
      </c>
      <c r="F2714" t="s">
        <v>1245</v>
      </c>
      <c r="G2714" t="s">
        <v>5686</v>
      </c>
      <c r="H2714" s="107">
        <v>2</v>
      </c>
      <c r="I2714" s="231">
        <v>45848.723321759258</v>
      </c>
      <c r="J2714" s="107">
        <v>12</v>
      </c>
      <c r="K2714" s="120">
        <v>100000</v>
      </c>
      <c r="L2714" s="107">
        <f>J2714+1</f>
        <v>13</v>
      </c>
      <c r="M2714" s="36">
        <f>K2714*(L2714/100)</f>
        <v>13000</v>
      </c>
    </row>
    <row r="2715" spans="1:13" x14ac:dyDescent="0.35">
      <c r="A2715" s="107">
        <v>1</v>
      </c>
      <c r="B2715" s="107">
        <v>890000132</v>
      </c>
      <c r="C2715" s="98" t="s">
        <v>748</v>
      </c>
      <c r="D2715" s="98" t="s">
        <v>15</v>
      </c>
      <c r="E2715" t="s">
        <v>16</v>
      </c>
      <c r="G2715" t="s">
        <v>750</v>
      </c>
      <c r="H2715" s="107">
        <v>1</v>
      </c>
      <c r="I2715" s="229">
        <v>45021.656689814816</v>
      </c>
      <c r="J2715" s="107">
        <v>12</v>
      </c>
      <c r="K2715" s="159">
        <v>84000</v>
      </c>
      <c r="L2715" s="107">
        <f>J2715+1</f>
        <v>13</v>
      </c>
      <c r="M2715" s="36">
        <f>K2715*(L2715/100)</f>
        <v>10920</v>
      </c>
    </row>
    <row r="2716" spans="1:13" x14ac:dyDescent="0.35">
      <c r="A2716" s="107">
        <v>1</v>
      </c>
      <c r="B2716" s="107" t="s">
        <v>2419</v>
      </c>
      <c r="C2716" s="98" t="s">
        <v>748</v>
      </c>
      <c r="D2716" s="98" t="s">
        <v>15</v>
      </c>
      <c r="E2716" t="s">
        <v>1244</v>
      </c>
      <c r="F2716" t="s">
        <v>1248</v>
      </c>
      <c r="G2716" t="s">
        <v>2420</v>
      </c>
      <c r="H2716" s="107">
        <v>3</v>
      </c>
      <c r="I2716" s="229">
        <v>45456.652106481481</v>
      </c>
      <c r="J2716" s="107">
        <v>12</v>
      </c>
      <c r="K2716" s="159">
        <v>94500</v>
      </c>
      <c r="L2716" s="107">
        <f>J2716+1</f>
        <v>13</v>
      </c>
      <c r="M2716" s="36">
        <f>K2716*(L2716/100)</f>
        <v>12285</v>
      </c>
    </row>
    <row r="2717" spans="1:13" x14ac:dyDescent="0.35">
      <c r="A2717" s="107">
        <v>1</v>
      </c>
      <c r="B2717" s="237">
        <v>890000369</v>
      </c>
      <c r="C2717" s="141" t="s">
        <v>748</v>
      </c>
      <c r="D2717" s="141" t="s">
        <v>52</v>
      </c>
      <c r="E2717" s="139" t="s">
        <v>1250</v>
      </c>
      <c r="F2717" s="139" t="s">
        <v>1248</v>
      </c>
      <c r="G2717" s="139" t="s">
        <v>1259</v>
      </c>
      <c r="H2717" s="237">
        <v>2</v>
      </c>
      <c r="I2717" s="229">
        <v>45229.584027777797</v>
      </c>
      <c r="J2717" s="107">
        <v>12</v>
      </c>
      <c r="K2717" s="238">
        <v>84000</v>
      </c>
      <c r="L2717" s="107">
        <f>J2717+1</f>
        <v>13</v>
      </c>
      <c r="M2717" s="36">
        <f>K2717*(L2717/100)</f>
        <v>10920</v>
      </c>
    </row>
    <row r="2718" spans="1:13" x14ac:dyDescent="0.35">
      <c r="A2718" s="107">
        <v>1</v>
      </c>
      <c r="B2718" s="107">
        <v>890000814</v>
      </c>
      <c r="C2718" s="98" t="s">
        <v>748</v>
      </c>
      <c r="D2718" s="98" t="s">
        <v>162</v>
      </c>
      <c r="E2718" t="s">
        <v>1250</v>
      </c>
      <c r="F2718" t="s">
        <v>1248</v>
      </c>
      <c r="G2718" t="s">
        <v>2671</v>
      </c>
      <c r="H2718" s="107">
        <v>1</v>
      </c>
      <c r="I2718" s="229">
        <v>45495.698750000003</v>
      </c>
      <c r="J2718" s="107">
        <v>24</v>
      </c>
      <c r="K2718" s="159">
        <v>210000</v>
      </c>
      <c r="L2718" s="107">
        <f>J2718+1</f>
        <v>25</v>
      </c>
      <c r="M2718" s="36">
        <f>K2718*(L2718/100)</f>
        <v>52500</v>
      </c>
    </row>
    <row r="2719" spans="1:13" x14ac:dyDescent="0.35">
      <c r="A2719" s="107">
        <v>1</v>
      </c>
      <c r="B2719" s="243" t="s">
        <v>3539</v>
      </c>
      <c r="C2719" s="244" t="s">
        <v>748</v>
      </c>
      <c r="D2719" s="244" t="s">
        <v>15</v>
      </c>
      <c r="E2719" s="154" t="s">
        <v>1244</v>
      </c>
      <c r="F2719" s="154" t="s">
        <v>1248</v>
      </c>
      <c r="G2719" s="377" t="s">
        <v>3540</v>
      </c>
      <c r="H2719" s="243">
        <v>1</v>
      </c>
      <c r="I2719" s="229">
        <v>45603.704305555555</v>
      </c>
      <c r="J2719" s="107">
        <v>12</v>
      </c>
      <c r="K2719" s="159">
        <v>105000</v>
      </c>
      <c r="L2719" s="107">
        <f>J2719+1</f>
        <v>13</v>
      </c>
      <c r="M2719" s="36">
        <f>K2719*(L2719/100)</f>
        <v>13650</v>
      </c>
    </row>
    <row r="2720" spans="1:13" x14ac:dyDescent="0.35">
      <c r="A2720" s="107">
        <v>1</v>
      </c>
      <c r="B2720" s="243" t="s">
        <v>3153</v>
      </c>
      <c r="C2720" s="244" t="s">
        <v>2374</v>
      </c>
      <c r="D2720" s="244" t="s">
        <v>15</v>
      </c>
      <c r="E2720" s="154" t="s">
        <v>1244</v>
      </c>
      <c r="F2720" s="154" t="s">
        <v>1248</v>
      </c>
      <c r="G2720" s="154" t="s">
        <v>3154</v>
      </c>
      <c r="H2720" s="243">
        <v>1</v>
      </c>
      <c r="I2720" s="229">
        <v>45565.641759259262</v>
      </c>
      <c r="J2720" s="107">
        <v>12</v>
      </c>
      <c r="K2720" s="159">
        <v>105000</v>
      </c>
      <c r="L2720" s="107">
        <f>J2720+1</f>
        <v>13</v>
      </c>
      <c r="M2720" s="36">
        <f>K2720*(L2720/100)</f>
        <v>13650</v>
      </c>
    </row>
    <row r="2721" spans="1:13" x14ac:dyDescent="0.35">
      <c r="A2721" s="107">
        <v>1</v>
      </c>
      <c r="B2721" s="107" t="s">
        <v>2539</v>
      </c>
      <c r="C2721" s="98" t="s">
        <v>2374</v>
      </c>
      <c r="D2721" s="98" t="s">
        <v>188</v>
      </c>
      <c r="E2721" t="s">
        <v>1244</v>
      </c>
      <c r="F2721" t="s">
        <v>1248</v>
      </c>
      <c r="G2721" t="s">
        <v>2540</v>
      </c>
      <c r="H2721" s="107">
        <v>1</v>
      </c>
      <c r="I2721" s="229">
        <v>45469.400266203702</v>
      </c>
      <c r="J2721" s="107">
        <v>12</v>
      </c>
      <c r="K2721" s="159">
        <v>210000</v>
      </c>
      <c r="L2721" s="107">
        <f>J2721+1</f>
        <v>13</v>
      </c>
      <c r="M2721" s="36">
        <f>K2721*(L2721/100)</f>
        <v>27300</v>
      </c>
    </row>
    <row r="2722" spans="1:13" x14ac:dyDescent="0.35">
      <c r="A2722" s="107">
        <v>1</v>
      </c>
      <c r="B2722" s="107" t="s">
        <v>5671</v>
      </c>
      <c r="C2722" t="s">
        <v>2374</v>
      </c>
      <c r="D2722" t="s">
        <v>188</v>
      </c>
      <c r="E2722" t="s">
        <v>1244</v>
      </c>
      <c r="F2722" t="s">
        <v>1248</v>
      </c>
      <c r="G2722" t="s">
        <v>5672</v>
      </c>
      <c r="H2722" s="107">
        <v>3</v>
      </c>
      <c r="I2722" s="231">
        <v>45841.787523148145</v>
      </c>
      <c r="J2722" s="107">
        <v>12</v>
      </c>
      <c r="K2722" s="120">
        <v>100000</v>
      </c>
      <c r="L2722" s="107">
        <f>J2722+1</f>
        <v>13</v>
      </c>
      <c r="M2722" s="36">
        <f>K2722*(L2722/100)</f>
        <v>13000</v>
      </c>
    </row>
    <row r="2723" spans="1:13" x14ac:dyDescent="0.35">
      <c r="A2723" s="107">
        <v>1</v>
      </c>
      <c r="B2723" s="107" t="s">
        <v>4631</v>
      </c>
      <c r="C2723" s="98" t="s">
        <v>2374</v>
      </c>
      <c r="D2723" s="98" t="s">
        <v>15</v>
      </c>
      <c r="E2723" t="s">
        <v>1244</v>
      </c>
      <c r="F2723" t="s">
        <v>1248</v>
      </c>
      <c r="G2723" t="s">
        <v>4632</v>
      </c>
      <c r="H2723" s="107">
        <v>1</v>
      </c>
      <c r="I2723" s="229">
        <v>45734.598981481482</v>
      </c>
      <c r="J2723" s="107">
        <v>18</v>
      </c>
      <c r="K2723" s="247">
        <v>200000</v>
      </c>
      <c r="L2723" s="107">
        <f>J2723+1</f>
        <v>19</v>
      </c>
      <c r="M2723" s="36">
        <f>K2723*(L2723/100)</f>
        <v>38000</v>
      </c>
    </row>
    <row r="2724" spans="1:13" x14ac:dyDescent="0.35">
      <c r="A2724" s="107">
        <v>1</v>
      </c>
      <c r="B2724" s="107" t="s">
        <v>2373</v>
      </c>
      <c r="C2724" s="98" t="s">
        <v>2374</v>
      </c>
      <c r="D2724" s="98" t="s">
        <v>15</v>
      </c>
      <c r="E2724" t="s">
        <v>1244</v>
      </c>
      <c r="F2724" t="s">
        <v>1245</v>
      </c>
      <c r="G2724" t="s">
        <v>2375</v>
      </c>
      <c r="H2724" s="107">
        <v>1</v>
      </c>
      <c r="I2724" s="229">
        <v>45450.715821759259</v>
      </c>
      <c r="J2724" s="107">
        <v>12</v>
      </c>
      <c r="K2724" s="159">
        <v>210000</v>
      </c>
      <c r="L2724" s="107">
        <f>J2724+1</f>
        <v>13</v>
      </c>
      <c r="M2724" s="36">
        <f>K2724*(L2724/100)</f>
        <v>27300</v>
      </c>
    </row>
    <row r="2725" spans="1:13" x14ac:dyDescent="0.35">
      <c r="A2725" s="107">
        <v>1</v>
      </c>
      <c r="B2725" s="243" t="s">
        <v>3360</v>
      </c>
      <c r="C2725" s="244" t="s">
        <v>2374</v>
      </c>
      <c r="D2725" s="244" t="s">
        <v>15</v>
      </c>
      <c r="E2725" s="154" t="s">
        <v>1244</v>
      </c>
      <c r="F2725" s="154" t="s">
        <v>1245</v>
      </c>
      <c r="G2725" s="154" t="s">
        <v>3361</v>
      </c>
      <c r="H2725" s="243">
        <v>2</v>
      </c>
      <c r="I2725" s="229">
        <v>45591.627141203702</v>
      </c>
      <c r="J2725" s="107">
        <v>12</v>
      </c>
      <c r="K2725" s="159">
        <v>252000</v>
      </c>
      <c r="L2725" s="107">
        <f>J2725+1</f>
        <v>13</v>
      </c>
      <c r="M2725" s="36">
        <f>K2725*(L2725/100)</f>
        <v>32760</v>
      </c>
    </row>
    <row r="2726" spans="1:13" x14ac:dyDescent="0.35">
      <c r="A2726" s="107">
        <v>1</v>
      </c>
      <c r="B2726" s="107" t="s">
        <v>5139</v>
      </c>
      <c r="C2726" s="98" t="s">
        <v>2374</v>
      </c>
      <c r="D2726" s="98" t="s">
        <v>15</v>
      </c>
      <c r="E2726" t="s">
        <v>1244</v>
      </c>
      <c r="F2726" t="s">
        <v>1248</v>
      </c>
      <c r="G2726" t="s">
        <v>5140</v>
      </c>
      <c r="H2726" s="107">
        <v>2</v>
      </c>
      <c r="I2726" s="229">
        <v>45792.743981481479</v>
      </c>
      <c r="J2726" s="107">
        <v>12</v>
      </c>
      <c r="K2726" s="159">
        <v>120000</v>
      </c>
      <c r="L2726" s="107">
        <f>J2726+1</f>
        <v>13</v>
      </c>
      <c r="M2726" s="36">
        <f>K2726*(L2726/100)</f>
        <v>15600</v>
      </c>
    </row>
    <row r="2727" spans="1:13" x14ac:dyDescent="0.35">
      <c r="A2727" s="107">
        <v>1</v>
      </c>
      <c r="B2727" s="243" t="s">
        <v>2932</v>
      </c>
      <c r="C2727" s="244" t="s">
        <v>2374</v>
      </c>
      <c r="D2727" s="244" t="s">
        <v>986</v>
      </c>
      <c r="E2727" s="154" t="s">
        <v>1244</v>
      </c>
      <c r="F2727" s="154" t="s">
        <v>1248</v>
      </c>
      <c r="G2727" s="154" t="s">
        <v>2933</v>
      </c>
      <c r="H2727" s="243">
        <v>1</v>
      </c>
      <c r="I2727" s="229">
        <v>45523.690474537034</v>
      </c>
      <c r="J2727" s="107">
        <v>12</v>
      </c>
      <c r="K2727" s="162">
        <v>126000</v>
      </c>
      <c r="L2727" s="107">
        <f>J2727+1</f>
        <v>13</v>
      </c>
      <c r="M2727" s="36">
        <f>K2727*(L2727/100)</f>
        <v>16380</v>
      </c>
    </row>
    <row r="2728" spans="1:13" x14ac:dyDescent="0.35">
      <c r="A2728" s="107">
        <v>1</v>
      </c>
      <c r="B2728" s="107" t="s">
        <v>5404</v>
      </c>
      <c r="C2728" t="s">
        <v>2374</v>
      </c>
      <c r="D2728" t="s">
        <v>15</v>
      </c>
      <c r="E2728" t="s">
        <v>1244</v>
      </c>
      <c r="F2728" t="s">
        <v>1245</v>
      </c>
      <c r="G2728" t="s">
        <v>5405</v>
      </c>
      <c r="H2728" s="107">
        <v>3</v>
      </c>
      <c r="I2728" s="231">
        <v>45835.839745370373</v>
      </c>
      <c r="J2728" s="107">
        <v>12</v>
      </c>
      <c r="K2728" s="120">
        <v>240000</v>
      </c>
      <c r="L2728" s="107">
        <f>J2728+1</f>
        <v>13</v>
      </c>
      <c r="M2728" s="36">
        <f>K2728*(L2728/100)</f>
        <v>31200</v>
      </c>
    </row>
    <row r="2729" spans="1:13" x14ac:dyDescent="0.35">
      <c r="A2729" s="107">
        <v>1</v>
      </c>
      <c r="B2729" s="107">
        <v>880001060</v>
      </c>
      <c r="C2729" s="98" t="s">
        <v>2374</v>
      </c>
      <c r="D2729" s="98" t="s">
        <v>15</v>
      </c>
      <c r="E2729" t="s">
        <v>1244</v>
      </c>
      <c r="F2729" t="s">
        <v>1245</v>
      </c>
      <c r="G2729" t="s">
        <v>2701</v>
      </c>
      <c r="H2729" s="107">
        <v>1</v>
      </c>
      <c r="I2729" s="229">
        <v>45498.669409722221</v>
      </c>
      <c r="J2729" s="107">
        <v>12</v>
      </c>
      <c r="K2729" s="159">
        <v>210000</v>
      </c>
      <c r="L2729" s="107">
        <f>J2729+1</f>
        <v>13</v>
      </c>
      <c r="M2729" s="36">
        <f>K2729*(L2729/100)</f>
        <v>27300</v>
      </c>
    </row>
    <row r="2730" spans="1:13" x14ac:dyDescent="0.35">
      <c r="A2730" s="107">
        <v>1</v>
      </c>
      <c r="B2730" s="243" t="s">
        <v>4004</v>
      </c>
      <c r="C2730" s="244" t="s">
        <v>2374</v>
      </c>
      <c r="D2730" s="244" t="s">
        <v>15</v>
      </c>
      <c r="E2730" s="154" t="s">
        <v>1244</v>
      </c>
      <c r="F2730" s="154" t="s">
        <v>1245</v>
      </c>
      <c r="G2730" t="s">
        <v>4005</v>
      </c>
      <c r="H2730" s="243">
        <v>2</v>
      </c>
      <c r="I2730" s="229">
        <v>45666.731064814812</v>
      </c>
      <c r="J2730" s="107">
        <v>12</v>
      </c>
      <c r="K2730" s="159">
        <v>240000</v>
      </c>
      <c r="L2730" s="107">
        <f>J2730+1</f>
        <v>13</v>
      </c>
      <c r="M2730" s="36">
        <f>K2730*(L2730/100)</f>
        <v>31200</v>
      </c>
    </row>
    <row r="2731" spans="1:13" x14ac:dyDescent="0.35">
      <c r="A2731" s="107">
        <v>1</v>
      </c>
      <c r="B2731" s="243" t="s">
        <v>4196</v>
      </c>
      <c r="C2731" s="244" t="s">
        <v>913</v>
      </c>
      <c r="D2731" s="244" t="s">
        <v>15</v>
      </c>
      <c r="E2731" s="154" t="s">
        <v>1244</v>
      </c>
      <c r="F2731" s="154" t="s">
        <v>1245</v>
      </c>
      <c r="G2731" s="154" t="s">
        <v>4197</v>
      </c>
      <c r="H2731" s="243">
        <v>1</v>
      </c>
      <c r="I2731" s="229">
        <v>45706.718310185184</v>
      </c>
      <c r="J2731" s="107">
        <v>12</v>
      </c>
      <c r="K2731" s="159">
        <v>120000</v>
      </c>
      <c r="L2731" s="107">
        <f>J2731+1</f>
        <v>13</v>
      </c>
      <c r="M2731" s="36">
        <f>K2731*(L2731/100)</f>
        <v>15600</v>
      </c>
    </row>
    <row r="2732" spans="1:13" x14ac:dyDescent="0.35">
      <c r="A2732" s="107">
        <v>1</v>
      </c>
      <c r="B2732" s="243" t="s">
        <v>4066</v>
      </c>
      <c r="C2732" s="244" t="s">
        <v>913</v>
      </c>
      <c r="D2732" s="244" t="s">
        <v>15</v>
      </c>
      <c r="E2732" s="154" t="s">
        <v>1244</v>
      </c>
      <c r="F2732" s="154" t="s">
        <v>1245</v>
      </c>
      <c r="G2732" s="154" t="s">
        <v>4067</v>
      </c>
      <c r="H2732" s="243">
        <v>1</v>
      </c>
      <c r="I2732" s="229">
        <v>45664.553055555552</v>
      </c>
      <c r="J2732" s="107">
        <v>6</v>
      </c>
      <c r="K2732" s="159">
        <v>50000</v>
      </c>
      <c r="L2732" s="107">
        <f>J2732+1</f>
        <v>7</v>
      </c>
      <c r="M2732" s="36">
        <f>K2732*(L2732/100)</f>
        <v>3500.0000000000005</v>
      </c>
    </row>
    <row r="2733" spans="1:13" x14ac:dyDescent="0.35">
      <c r="A2733" s="107">
        <v>1</v>
      </c>
      <c r="B2733" s="243" t="s">
        <v>4738</v>
      </c>
      <c r="C2733" s="244" t="s">
        <v>913</v>
      </c>
      <c r="D2733" s="244" t="s">
        <v>15</v>
      </c>
      <c r="E2733" s="154" t="s">
        <v>1244</v>
      </c>
      <c r="F2733" s="154" t="s">
        <v>1245</v>
      </c>
      <c r="G2733" s="154" t="s">
        <v>4067</v>
      </c>
      <c r="H2733" s="243">
        <v>2</v>
      </c>
      <c r="I2733" s="229">
        <v>45747.667175925926</v>
      </c>
      <c r="J2733" s="107">
        <v>8</v>
      </c>
      <c r="K2733" s="247">
        <v>70000</v>
      </c>
      <c r="L2733" s="107">
        <f>J2733+1</f>
        <v>9</v>
      </c>
      <c r="M2733" s="36">
        <f>K2733*(L2733/100)</f>
        <v>6300</v>
      </c>
    </row>
    <row r="2734" spans="1:13" x14ac:dyDescent="0.35">
      <c r="A2734" s="107">
        <v>1</v>
      </c>
      <c r="B2734" s="243" t="s">
        <v>4206</v>
      </c>
      <c r="C2734" s="244" t="s">
        <v>913</v>
      </c>
      <c r="D2734" s="244" t="s">
        <v>15</v>
      </c>
      <c r="E2734" s="154" t="s">
        <v>1244</v>
      </c>
      <c r="F2734" s="154" t="s">
        <v>1248</v>
      </c>
      <c r="G2734" s="154" t="s">
        <v>4207</v>
      </c>
      <c r="H2734" s="243">
        <v>1</v>
      </c>
      <c r="I2734" s="229">
        <v>45714.52171296296</v>
      </c>
      <c r="J2734" s="107">
        <v>12</v>
      </c>
      <c r="K2734" s="159">
        <v>100000</v>
      </c>
      <c r="L2734" s="107">
        <f>J2734+1</f>
        <v>13</v>
      </c>
      <c r="M2734" s="36">
        <f>K2734*(L2734/100)</f>
        <v>13000</v>
      </c>
    </row>
    <row r="2735" spans="1:13" x14ac:dyDescent="0.35">
      <c r="A2735" s="107">
        <v>1</v>
      </c>
      <c r="B2735" s="107" t="s">
        <v>4554</v>
      </c>
      <c r="C2735" s="98" t="s">
        <v>913</v>
      </c>
      <c r="D2735" s="98" t="s">
        <v>15</v>
      </c>
      <c r="E2735" t="s">
        <v>1244</v>
      </c>
      <c r="F2735" t="s">
        <v>1245</v>
      </c>
      <c r="G2735" t="s">
        <v>4555</v>
      </c>
      <c r="H2735" s="107">
        <v>1</v>
      </c>
      <c r="I2735" s="229">
        <v>45726.684965277775</v>
      </c>
      <c r="J2735" s="107">
        <v>6</v>
      </c>
      <c r="K2735" s="247">
        <v>50000</v>
      </c>
      <c r="L2735" s="107">
        <f>J2735+1</f>
        <v>7</v>
      </c>
      <c r="M2735" s="36">
        <f>K2735*(L2735/100)</f>
        <v>3500.0000000000005</v>
      </c>
    </row>
    <row r="2736" spans="1:13" x14ac:dyDescent="0.35">
      <c r="A2736" s="107">
        <v>1</v>
      </c>
      <c r="B2736" s="107" t="s">
        <v>4687</v>
      </c>
      <c r="C2736" s="98" t="s">
        <v>913</v>
      </c>
      <c r="D2736" s="98" t="s">
        <v>15</v>
      </c>
      <c r="E2736" t="s">
        <v>1244</v>
      </c>
      <c r="F2736" t="s">
        <v>1248</v>
      </c>
      <c r="G2736" t="s">
        <v>4688</v>
      </c>
      <c r="H2736" s="107">
        <v>1</v>
      </c>
      <c r="I2736" s="229">
        <v>45743.691782407404</v>
      </c>
      <c r="J2736" s="107">
        <v>7</v>
      </c>
      <c r="K2736" s="247">
        <v>60000</v>
      </c>
      <c r="L2736" s="107">
        <f>J2736+1</f>
        <v>8</v>
      </c>
      <c r="M2736" s="36">
        <f>K2736*(L2736/100)</f>
        <v>4800</v>
      </c>
    </row>
    <row r="2737" spans="1:13" x14ac:dyDescent="0.35">
      <c r="A2737" s="107">
        <v>1</v>
      </c>
      <c r="B2737" s="107" t="s">
        <v>4712</v>
      </c>
      <c r="C2737" s="98" t="s">
        <v>913</v>
      </c>
      <c r="D2737" s="98" t="s">
        <v>15</v>
      </c>
      <c r="E2737" t="s">
        <v>1244</v>
      </c>
      <c r="F2737" t="s">
        <v>1245</v>
      </c>
      <c r="G2737" t="s">
        <v>11789</v>
      </c>
      <c r="H2737" s="107">
        <v>2</v>
      </c>
      <c r="I2737" s="229">
        <v>45744.59171296296</v>
      </c>
      <c r="J2737" s="107">
        <v>12</v>
      </c>
      <c r="K2737" s="247">
        <v>90000</v>
      </c>
      <c r="L2737" s="107">
        <f>J2737+1</f>
        <v>13</v>
      </c>
      <c r="M2737" s="36">
        <f>K2737*(L2737/100)</f>
        <v>11700</v>
      </c>
    </row>
    <row r="2738" spans="1:13" x14ac:dyDescent="0.35">
      <c r="A2738" s="107">
        <v>1</v>
      </c>
      <c r="B2738" s="243" t="s">
        <v>4074</v>
      </c>
      <c r="C2738" s="244" t="s">
        <v>913</v>
      </c>
      <c r="D2738" s="244" t="s">
        <v>15</v>
      </c>
      <c r="E2738" s="154" t="s">
        <v>1244</v>
      </c>
      <c r="F2738" s="154" t="s">
        <v>1245</v>
      </c>
      <c r="G2738" s="154" t="s">
        <v>10765</v>
      </c>
      <c r="H2738" s="243">
        <v>1</v>
      </c>
      <c r="I2738" s="229">
        <v>45677.674884259257</v>
      </c>
      <c r="J2738" s="107">
        <v>10</v>
      </c>
      <c r="K2738" s="159">
        <v>70000</v>
      </c>
      <c r="L2738" s="107">
        <f>J2738+1</f>
        <v>11</v>
      </c>
      <c r="M2738" s="36">
        <f>K2738*(L2738/100)</f>
        <v>7700</v>
      </c>
    </row>
    <row r="2739" spans="1:13" x14ac:dyDescent="0.35">
      <c r="A2739" s="107">
        <v>1</v>
      </c>
      <c r="B2739" s="243" t="s">
        <v>4192</v>
      </c>
      <c r="C2739" s="244" t="s">
        <v>913</v>
      </c>
      <c r="D2739" s="244" t="s">
        <v>15</v>
      </c>
      <c r="E2739" s="154" t="s">
        <v>1244</v>
      </c>
      <c r="F2739" s="154" t="s">
        <v>1248</v>
      </c>
      <c r="G2739" s="154" t="s">
        <v>4193</v>
      </c>
      <c r="H2739" s="243">
        <v>1</v>
      </c>
      <c r="I2739" s="229">
        <v>45707.648506944446</v>
      </c>
      <c r="J2739" s="107">
        <v>6</v>
      </c>
      <c r="K2739" s="159">
        <v>50000</v>
      </c>
      <c r="L2739" s="107">
        <f>J2739+1</f>
        <v>7</v>
      </c>
      <c r="M2739" s="36">
        <f>K2739*(L2739/100)</f>
        <v>3500.0000000000005</v>
      </c>
    </row>
    <row r="2740" spans="1:13" x14ac:dyDescent="0.35">
      <c r="A2740" s="107">
        <v>1</v>
      </c>
      <c r="B2740" s="107" t="s">
        <v>4708</v>
      </c>
      <c r="C2740" s="98" t="s">
        <v>913</v>
      </c>
      <c r="D2740" s="98" t="s">
        <v>15</v>
      </c>
      <c r="E2740" t="s">
        <v>1244</v>
      </c>
      <c r="F2740" t="s">
        <v>1245</v>
      </c>
      <c r="G2740" t="s">
        <v>4709</v>
      </c>
      <c r="H2740" s="107">
        <v>1</v>
      </c>
      <c r="I2740" s="229">
        <v>45745.671574074076</v>
      </c>
      <c r="J2740" s="107">
        <v>7</v>
      </c>
      <c r="K2740" s="247">
        <v>50000</v>
      </c>
      <c r="L2740" s="107">
        <f>J2740+1</f>
        <v>8</v>
      </c>
      <c r="M2740" s="36">
        <f>K2740*(L2740/100)</f>
        <v>4000</v>
      </c>
    </row>
    <row r="2741" spans="1:13" x14ac:dyDescent="0.35">
      <c r="A2741" s="107">
        <v>1</v>
      </c>
      <c r="B2741" s="107">
        <v>890000178</v>
      </c>
      <c r="C2741" s="98" t="s">
        <v>913</v>
      </c>
      <c r="D2741" s="98" t="s">
        <v>52</v>
      </c>
      <c r="E2741" t="s">
        <v>53</v>
      </c>
      <c r="G2741" t="s">
        <v>920</v>
      </c>
      <c r="H2741" s="107">
        <v>1</v>
      </c>
      <c r="I2741" s="229">
        <v>45064.531122685185</v>
      </c>
      <c r="J2741" s="107">
        <v>12</v>
      </c>
      <c r="K2741" s="162">
        <v>105000</v>
      </c>
      <c r="L2741" s="107">
        <f>J2741+1</f>
        <v>13</v>
      </c>
      <c r="M2741" s="36">
        <f>K2741*(L2741/100)</f>
        <v>13650</v>
      </c>
    </row>
    <row r="2742" spans="1:13" x14ac:dyDescent="0.35">
      <c r="A2742" s="107">
        <v>1</v>
      </c>
      <c r="B2742" s="243" t="s">
        <v>4184</v>
      </c>
      <c r="C2742" s="244" t="s">
        <v>913</v>
      </c>
      <c r="D2742" s="244" t="s">
        <v>15</v>
      </c>
      <c r="E2742" s="154" t="s">
        <v>1244</v>
      </c>
      <c r="F2742" s="154" t="s">
        <v>1245</v>
      </c>
      <c r="G2742" s="154" t="s">
        <v>4185</v>
      </c>
      <c r="H2742" s="243">
        <v>1</v>
      </c>
      <c r="I2742" s="229">
        <v>45696.550057870372</v>
      </c>
      <c r="J2742" s="107">
        <v>7</v>
      </c>
      <c r="K2742" s="159">
        <v>50000</v>
      </c>
      <c r="L2742" s="107">
        <f>J2742+1</f>
        <v>8</v>
      </c>
      <c r="M2742" s="36">
        <f>K2742*(L2742/100)</f>
        <v>4000</v>
      </c>
    </row>
    <row r="2743" spans="1:13" x14ac:dyDescent="0.35">
      <c r="A2743" s="107">
        <v>1</v>
      </c>
      <c r="B2743" s="107" t="s">
        <v>5363</v>
      </c>
      <c r="C2743" t="s">
        <v>913</v>
      </c>
      <c r="D2743" t="s">
        <v>15</v>
      </c>
      <c r="E2743" t="s">
        <v>1244</v>
      </c>
      <c r="F2743" t="s">
        <v>1245</v>
      </c>
      <c r="G2743" t="s">
        <v>5364</v>
      </c>
      <c r="H2743" s="107">
        <v>2</v>
      </c>
      <c r="I2743" s="231">
        <v>45831.541921296295</v>
      </c>
      <c r="J2743" s="107">
        <v>10</v>
      </c>
      <c r="K2743" s="120">
        <v>70000</v>
      </c>
      <c r="L2743" s="107">
        <f>J2743+1</f>
        <v>11</v>
      </c>
      <c r="M2743" s="36">
        <f>K2743*(L2743/100)</f>
        <v>7700</v>
      </c>
    </row>
    <row r="2744" spans="1:13" x14ac:dyDescent="0.35">
      <c r="A2744" s="107">
        <v>1</v>
      </c>
      <c r="B2744" s="107" t="s">
        <v>5295</v>
      </c>
      <c r="C2744" t="s">
        <v>913</v>
      </c>
      <c r="D2744" t="s">
        <v>15</v>
      </c>
      <c r="E2744" t="s">
        <v>1244</v>
      </c>
      <c r="F2744" t="s">
        <v>1245</v>
      </c>
      <c r="G2744" t="s">
        <v>5296</v>
      </c>
      <c r="H2744" s="107">
        <v>1</v>
      </c>
      <c r="I2744" s="231">
        <v>45828.823437500003</v>
      </c>
      <c r="J2744" s="107">
        <v>6</v>
      </c>
      <c r="K2744" s="120">
        <v>55000</v>
      </c>
      <c r="L2744" s="107">
        <f>J2744+1</f>
        <v>7</v>
      </c>
      <c r="M2744" s="36">
        <f>K2744*(L2744/100)</f>
        <v>3850.0000000000005</v>
      </c>
    </row>
    <row r="2745" spans="1:13" x14ac:dyDescent="0.35">
      <c r="A2745" s="107">
        <v>1</v>
      </c>
      <c r="B2745" s="107">
        <v>890000764</v>
      </c>
      <c r="C2745" s="98" t="s">
        <v>913</v>
      </c>
      <c r="D2745" s="98" t="s">
        <v>15</v>
      </c>
      <c r="E2745" t="s">
        <v>1244</v>
      </c>
      <c r="F2745" t="s">
        <v>1245</v>
      </c>
      <c r="G2745" t="s">
        <v>2588</v>
      </c>
      <c r="H2745" s="107">
        <v>4</v>
      </c>
      <c r="I2745" s="229">
        <v>45476.356446759259</v>
      </c>
      <c r="J2745" s="107">
        <v>12</v>
      </c>
      <c r="K2745" s="159">
        <v>126000</v>
      </c>
      <c r="L2745" s="107">
        <f>J2745+1</f>
        <v>13</v>
      </c>
      <c r="M2745" s="36">
        <f>K2745*(L2745/100)</f>
        <v>16380</v>
      </c>
    </row>
    <row r="2746" spans="1:13" x14ac:dyDescent="0.35">
      <c r="A2746" s="107">
        <v>1</v>
      </c>
      <c r="B2746" s="237" t="s">
        <v>1714</v>
      </c>
      <c r="C2746" s="141" t="s">
        <v>913</v>
      </c>
      <c r="D2746" s="141" t="s">
        <v>52</v>
      </c>
      <c r="E2746" s="139" t="s">
        <v>1250</v>
      </c>
      <c r="F2746" s="139" t="s">
        <v>1245</v>
      </c>
      <c r="G2746" s="139" t="s">
        <v>1715</v>
      </c>
      <c r="H2746" s="237">
        <v>3</v>
      </c>
      <c r="I2746" s="229">
        <v>45322.462893518503</v>
      </c>
      <c r="J2746" s="107">
        <v>12</v>
      </c>
      <c r="K2746" s="238">
        <v>126000</v>
      </c>
      <c r="L2746" s="107">
        <f>J2746+1</f>
        <v>13</v>
      </c>
      <c r="M2746" s="36">
        <f>K2746*(L2746/100)</f>
        <v>16380</v>
      </c>
    </row>
    <row r="2747" spans="1:13" x14ac:dyDescent="0.35">
      <c r="A2747" s="107">
        <v>1</v>
      </c>
      <c r="B2747" s="107">
        <v>890000180</v>
      </c>
      <c r="C2747" s="98" t="s">
        <v>913</v>
      </c>
      <c r="D2747" s="98" t="s">
        <v>52</v>
      </c>
      <c r="E2747" t="s">
        <v>53</v>
      </c>
      <c r="G2747" t="s">
        <v>914</v>
      </c>
      <c r="H2747" s="107">
        <v>1</v>
      </c>
      <c r="I2747" s="229">
        <v>45065.42114583333</v>
      </c>
      <c r="J2747" s="107">
        <v>7</v>
      </c>
      <c r="K2747" s="162">
        <v>63000</v>
      </c>
      <c r="L2747" s="107">
        <f>J2747+1</f>
        <v>8</v>
      </c>
      <c r="M2747" s="36">
        <f>K2747*(L2747/100)</f>
        <v>5040</v>
      </c>
    </row>
    <row r="2748" spans="1:13" x14ac:dyDescent="0.35">
      <c r="A2748" s="107">
        <v>1</v>
      </c>
      <c r="B2748" s="234">
        <v>890000301</v>
      </c>
      <c r="C2748" s="235" t="s">
        <v>913</v>
      </c>
      <c r="D2748" s="235" t="s">
        <v>52</v>
      </c>
      <c r="E2748" s="133" t="s">
        <v>53</v>
      </c>
      <c r="G2748" s="133" t="s">
        <v>914</v>
      </c>
      <c r="H2748" s="234">
        <v>2</v>
      </c>
      <c r="I2748" s="229">
        <v>45160.698263888902</v>
      </c>
      <c r="J2748" s="107">
        <v>10</v>
      </c>
      <c r="K2748" s="236">
        <v>94500</v>
      </c>
      <c r="L2748" s="107">
        <f>J2748+1</f>
        <v>11</v>
      </c>
      <c r="M2748" s="36">
        <f>K2748*(L2748/100)</f>
        <v>10395</v>
      </c>
    </row>
    <row r="2749" spans="1:13" x14ac:dyDescent="0.35">
      <c r="A2749" s="107">
        <v>1</v>
      </c>
      <c r="B2749" s="243" t="s">
        <v>3511</v>
      </c>
      <c r="C2749" s="244" t="s">
        <v>913</v>
      </c>
      <c r="D2749" s="244" t="s">
        <v>15</v>
      </c>
      <c r="E2749" s="154" t="s">
        <v>1244</v>
      </c>
      <c r="F2749" s="154" t="s">
        <v>1245</v>
      </c>
      <c r="G2749" s="154" t="s">
        <v>3512</v>
      </c>
      <c r="H2749" s="243">
        <v>5</v>
      </c>
      <c r="I2749" s="229">
        <v>45602.572245370371</v>
      </c>
      <c r="J2749" s="107">
        <v>12</v>
      </c>
      <c r="K2749" s="159">
        <v>136500</v>
      </c>
      <c r="L2749" s="107">
        <f>J2749+1</f>
        <v>13</v>
      </c>
      <c r="M2749" s="36">
        <f>K2749*(L2749/100)</f>
        <v>17745</v>
      </c>
    </row>
    <row r="2750" spans="1:13" x14ac:dyDescent="0.35">
      <c r="A2750" s="107">
        <v>1</v>
      </c>
      <c r="B2750" s="243" t="s">
        <v>4190</v>
      </c>
      <c r="C2750" s="244" t="s">
        <v>456</v>
      </c>
      <c r="D2750" s="244" t="s">
        <v>15</v>
      </c>
      <c r="E2750" s="154" t="s">
        <v>1244</v>
      </c>
      <c r="F2750" s="154" t="s">
        <v>1245</v>
      </c>
      <c r="G2750" s="154" t="s">
        <v>4191</v>
      </c>
      <c r="H2750" s="243">
        <v>1</v>
      </c>
      <c r="I2750" s="229">
        <v>45701.795092592591</v>
      </c>
      <c r="J2750" s="107">
        <v>12</v>
      </c>
      <c r="K2750" s="159">
        <v>100000</v>
      </c>
      <c r="L2750" s="107">
        <f>J2750+1</f>
        <v>13</v>
      </c>
      <c r="M2750" s="36">
        <f>K2750*(L2750/100)</f>
        <v>13000</v>
      </c>
    </row>
    <row r="2751" spans="1:13" x14ac:dyDescent="0.35">
      <c r="A2751" s="107">
        <v>1</v>
      </c>
      <c r="B2751" s="131" t="s">
        <v>6086</v>
      </c>
      <c r="C2751" s="131" t="s">
        <v>456</v>
      </c>
      <c r="D2751" s="131" t="s">
        <v>15</v>
      </c>
      <c r="E2751" s="131" t="s">
        <v>5832</v>
      </c>
      <c r="F2751" s="131" t="s">
        <v>1245</v>
      </c>
      <c r="G2751" s="131" t="s">
        <v>6087</v>
      </c>
      <c r="H2751" s="107">
        <v>4</v>
      </c>
      <c r="I2751" s="231">
        <v>45930.911365740743</v>
      </c>
      <c r="J2751" s="107">
        <v>10</v>
      </c>
      <c r="K2751" s="222">
        <v>100000</v>
      </c>
      <c r="L2751" s="107">
        <f>J2751*2+2</f>
        <v>22</v>
      </c>
      <c r="M2751" s="36">
        <f>K2751*(L2751/100)</f>
        <v>22000</v>
      </c>
    </row>
    <row r="2752" spans="1:13" x14ac:dyDescent="0.35">
      <c r="A2752" s="107">
        <v>1</v>
      </c>
      <c r="B2752" s="107" t="s">
        <v>5679</v>
      </c>
      <c r="C2752" t="s">
        <v>456</v>
      </c>
      <c r="D2752" t="s">
        <v>15</v>
      </c>
      <c r="E2752" t="s">
        <v>1244</v>
      </c>
      <c r="F2752" t="s">
        <v>1248</v>
      </c>
      <c r="G2752" t="s">
        <v>5680</v>
      </c>
      <c r="H2752" s="107">
        <v>1</v>
      </c>
      <c r="I2752" s="231">
        <v>45855.600312499999</v>
      </c>
      <c r="J2752" s="107">
        <v>8</v>
      </c>
      <c r="K2752" s="120">
        <v>300000</v>
      </c>
      <c r="L2752" s="107">
        <f>J2752+1</f>
        <v>9</v>
      </c>
      <c r="M2752" s="36">
        <f>K2752*(L2752/100)</f>
        <v>27000</v>
      </c>
    </row>
    <row r="2753" spans="1:13" x14ac:dyDescent="0.35">
      <c r="A2753" s="107">
        <v>1</v>
      </c>
      <c r="B2753" s="107">
        <v>890000212</v>
      </c>
      <c r="C2753" s="98" t="s">
        <v>456</v>
      </c>
      <c r="D2753" s="98" t="s">
        <v>15</v>
      </c>
      <c r="E2753" t="s">
        <v>16</v>
      </c>
      <c r="G2753" t="s">
        <v>992</v>
      </c>
      <c r="H2753" s="107">
        <v>1</v>
      </c>
      <c r="I2753" s="229">
        <v>45096.539421296293</v>
      </c>
      <c r="J2753" s="107">
        <v>12</v>
      </c>
      <c r="K2753" s="159">
        <v>105000</v>
      </c>
      <c r="L2753" s="107">
        <f>J2753+1</f>
        <v>13</v>
      </c>
      <c r="M2753" s="36">
        <f>K2753*(L2753/100)</f>
        <v>13650</v>
      </c>
    </row>
    <row r="2754" spans="1:13" x14ac:dyDescent="0.35">
      <c r="A2754" s="107">
        <v>1</v>
      </c>
      <c r="B2754" s="107" t="s">
        <v>5708</v>
      </c>
      <c r="C2754" t="s">
        <v>456</v>
      </c>
      <c r="D2754" t="s">
        <v>52</v>
      </c>
      <c r="E2754" t="s">
        <v>1250</v>
      </c>
      <c r="F2754" t="s">
        <v>1245</v>
      </c>
      <c r="G2754" t="s">
        <v>5709</v>
      </c>
      <c r="H2754" s="107">
        <v>1</v>
      </c>
      <c r="I2754" s="231">
        <v>45856.695960648147</v>
      </c>
      <c r="J2754" s="107">
        <v>6</v>
      </c>
      <c r="K2754" s="120">
        <v>200000</v>
      </c>
      <c r="L2754" s="107">
        <f>J2754+1</f>
        <v>7</v>
      </c>
      <c r="M2754" s="36">
        <f>K2754*(L2754/100)</f>
        <v>14000.000000000002</v>
      </c>
    </row>
    <row r="2755" spans="1:13" x14ac:dyDescent="0.35">
      <c r="A2755" s="107">
        <v>1</v>
      </c>
      <c r="B2755" s="107">
        <v>880001059</v>
      </c>
      <c r="C2755" s="98" t="s">
        <v>456</v>
      </c>
      <c r="D2755" s="98" t="s">
        <v>169</v>
      </c>
      <c r="E2755" t="s">
        <v>1250</v>
      </c>
      <c r="F2755" t="s">
        <v>1245</v>
      </c>
      <c r="G2755" t="s">
        <v>2696</v>
      </c>
      <c r="H2755" s="107">
        <v>1</v>
      </c>
      <c r="I2755" s="229">
        <v>45498.595497685186</v>
      </c>
      <c r="J2755" s="107">
        <v>6</v>
      </c>
      <c r="K2755" s="159">
        <v>68250</v>
      </c>
      <c r="L2755" s="107">
        <f>J2755+1</f>
        <v>7</v>
      </c>
      <c r="M2755" s="36">
        <f>K2755*(L2755/100)</f>
        <v>4777.5</v>
      </c>
    </row>
    <row r="2756" spans="1:13" x14ac:dyDescent="0.35">
      <c r="A2756" s="107">
        <v>1</v>
      </c>
      <c r="B2756" s="107">
        <v>890000241</v>
      </c>
      <c r="C2756" s="98" t="s">
        <v>456</v>
      </c>
      <c r="D2756" s="98" t="s">
        <v>15</v>
      </c>
      <c r="E2756" t="s">
        <v>16</v>
      </c>
      <c r="G2756" t="s">
        <v>1030</v>
      </c>
      <c r="H2756" s="107">
        <v>3</v>
      </c>
      <c r="I2756" s="229">
        <v>45124.479745370372</v>
      </c>
      <c r="J2756" s="107">
        <v>7</v>
      </c>
      <c r="K2756" s="159">
        <v>73500</v>
      </c>
      <c r="L2756" s="107">
        <f>J2756+1</f>
        <v>8</v>
      </c>
      <c r="M2756" s="36">
        <f>K2756*(L2756/100)</f>
        <v>5880</v>
      </c>
    </row>
    <row r="2757" spans="1:13" x14ac:dyDescent="0.35">
      <c r="A2757" s="107">
        <v>1</v>
      </c>
      <c r="B2757" s="237">
        <v>890000353</v>
      </c>
      <c r="C2757" s="141" t="s">
        <v>456</v>
      </c>
      <c r="D2757" s="141" t="s">
        <v>15</v>
      </c>
      <c r="E2757" s="139" t="s">
        <v>1244</v>
      </c>
      <c r="F2757" s="139" t="s">
        <v>1248</v>
      </c>
      <c r="G2757" s="139" t="s">
        <v>1030</v>
      </c>
      <c r="H2757" s="237">
        <v>4</v>
      </c>
      <c r="I2757" s="229">
        <v>45226.440173611103</v>
      </c>
      <c r="J2757" s="107">
        <v>7</v>
      </c>
      <c r="K2757" s="238">
        <v>73500</v>
      </c>
      <c r="L2757" s="107">
        <f>J2757+1</f>
        <v>8</v>
      </c>
      <c r="M2757" s="36">
        <f>K2757*(L2757/100)</f>
        <v>5880</v>
      </c>
    </row>
    <row r="2758" spans="1:13" x14ac:dyDescent="0.35">
      <c r="A2758" s="107">
        <v>1</v>
      </c>
      <c r="B2758" s="107">
        <v>880000180</v>
      </c>
      <c r="C2758" s="98" t="s">
        <v>456</v>
      </c>
      <c r="D2758" s="98" t="s">
        <v>15</v>
      </c>
      <c r="E2758" t="s">
        <v>16</v>
      </c>
      <c r="G2758" t="s">
        <v>686</v>
      </c>
      <c r="H2758" s="132">
        <v>1</v>
      </c>
      <c r="I2758" s="229">
        <v>45000.571203703701</v>
      </c>
      <c r="J2758" s="107">
        <v>6</v>
      </c>
      <c r="K2758" s="159">
        <v>63000</v>
      </c>
      <c r="L2758" s="107">
        <f>J2758+1</f>
        <v>7</v>
      </c>
      <c r="M2758" s="36">
        <f>K2758*(L2758/100)</f>
        <v>4410</v>
      </c>
    </row>
    <row r="2759" spans="1:13" x14ac:dyDescent="0.35">
      <c r="A2759" s="107">
        <v>1</v>
      </c>
      <c r="B2759" s="107">
        <v>890000173</v>
      </c>
      <c r="C2759" s="98" t="s">
        <v>456</v>
      </c>
      <c r="D2759" s="98" t="s">
        <v>411</v>
      </c>
      <c r="E2759" t="s">
        <v>16</v>
      </c>
      <c r="G2759" t="s">
        <v>880</v>
      </c>
      <c r="H2759" s="107">
        <v>2</v>
      </c>
      <c r="I2759" s="229">
        <v>45061.635798611111</v>
      </c>
      <c r="J2759" s="107">
        <v>6</v>
      </c>
      <c r="K2759" s="162">
        <v>63000</v>
      </c>
      <c r="L2759" s="107">
        <f>J2759+1</f>
        <v>7</v>
      </c>
      <c r="M2759" s="36">
        <f>K2759*(L2759/100)</f>
        <v>4410</v>
      </c>
    </row>
    <row r="2760" spans="1:13" x14ac:dyDescent="0.35">
      <c r="A2760" s="107">
        <v>1</v>
      </c>
      <c r="B2760" s="107" t="s">
        <v>1851</v>
      </c>
      <c r="C2760" s="98" t="s">
        <v>456</v>
      </c>
      <c r="D2760" s="98" t="s">
        <v>15</v>
      </c>
      <c r="E2760" t="s">
        <v>1244</v>
      </c>
      <c r="F2760" t="s">
        <v>1248</v>
      </c>
      <c r="G2760" t="s">
        <v>1852</v>
      </c>
      <c r="H2760" s="107">
        <v>5</v>
      </c>
      <c r="I2760" s="229">
        <v>45342.558668981481</v>
      </c>
      <c r="J2760" s="107">
        <v>7</v>
      </c>
      <c r="K2760" s="159">
        <v>73500</v>
      </c>
      <c r="L2760" s="107">
        <f>J2760+1</f>
        <v>8</v>
      </c>
      <c r="M2760" s="36">
        <f>K2760*(L2760/100)</f>
        <v>5880</v>
      </c>
    </row>
    <row r="2761" spans="1:13" x14ac:dyDescent="0.35">
      <c r="A2761" s="107">
        <v>1</v>
      </c>
      <c r="B2761" s="107">
        <v>890000768</v>
      </c>
      <c r="C2761" s="98" t="s">
        <v>456</v>
      </c>
      <c r="D2761" s="98" t="s">
        <v>52</v>
      </c>
      <c r="E2761" t="s">
        <v>1250</v>
      </c>
      <c r="F2761" t="s">
        <v>1248</v>
      </c>
      <c r="G2761" t="s">
        <v>2596</v>
      </c>
      <c r="H2761" s="107">
        <v>6</v>
      </c>
      <c r="I2761" s="229">
        <v>45478.484467592592</v>
      </c>
      <c r="J2761" s="107">
        <v>7</v>
      </c>
      <c r="K2761" s="159">
        <v>73500</v>
      </c>
      <c r="L2761" s="107">
        <f>J2761+1</f>
        <v>8</v>
      </c>
      <c r="M2761" s="36">
        <f>K2761*(L2761/100)</f>
        <v>5880</v>
      </c>
    </row>
    <row r="2762" spans="1:13" x14ac:dyDescent="0.35">
      <c r="A2762" s="107">
        <v>1</v>
      </c>
      <c r="B2762" s="243" t="s">
        <v>3613</v>
      </c>
      <c r="C2762" s="244" t="s">
        <v>456</v>
      </c>
      <c r="D2762" s="244" t="s">
        <v>15</v>
      </c>
      <c r="E2762" s="154" t="s">
        <v>1244</v>
      </c>
      <c r="F2762" s="154" t="s">
        <v>1248</v>
      </c>
      <c r="G2762" s="154" t="s">
        <v>3614</v>
      </c>
      <c r="H2762" s="243">
        <v>7</v>
      </c>
      <c r="I2762" s="229">
        <v>45610.521192129629</v>
      </c>
      <c r="J2762" s="107">
        <v>8</v>
      </c>
      <c r="K2762" s="159">
        <v>84000</v>
      </c>
      <c r="L2762" s="107">
        <f>J2762+1</f>
        <v>9</v>
      </c>
      <c r="M2762" s="36">
        <f>K2762*(L2762/100)</f>
        <v>7560</v>
      </c>
    </row>
    <row r="2763" spans="1:13" x14ac:dyDescent="0.35">
      <c r="A2763" s="107">
        <v>1</v>
      </c>
      <c r="B2763" s="107">
        <v>890000256</v>
      </c>
      <c r="C2763" s="98" t="s">
        <v>456</v>
      </c>
      <c r="D2763" s="98" t="s">
        <v>15</v>
      </c>
      <c r="E2763" t="s">
        <v>16</v>
      </c>
      <c r="G2763" t="s">
        <v>1054</v>
      </c>
      <c r="H2763" s="107">
        <v>1</v>
      </c>
      <c r="I2763" s="229">
        <v>45132.483252314814</v>
      </c>
      <c r="J2763" s="107">
        <v>12</v>
      </c>
      <c r="K2763" s="159">
        <v>105000</v>
      </c>
      <c r="L2763" s="107">
        <f>J2763+1</f>
        <v>13</v>
      </c>
      <c r="M2763" s="36">
        <f>K2763*(L2763/100)</f>
        <v>13650</v>
      </c>
    </row>
    <row r="2764" spans="1:13" x14ac:dyDescent="0.35">
      <c r="A2764" s="107">
        <v>1</v>
      </c>
      <c r="B2764" s="107">
        <v>890000215</v>
      </c>
      <c r="C2764" s="98" t="s">
        <v>456</v>
      </c>
      <c r="D2764" s="98" t="s">
        <v>15</v>
      </c>
      <c r="E2764" t="s">
        <v>16</v>
      </c>
      <c r="G2764" t="s">
        <v>946</v>
      </c>
      <c r="H2764" s="107">
        <v>2</v>
      </c>
      <c r="I2764" s="229">
        <v>45099.51734953704</v>
      </c>
      <c r="J2764" s="107">
        <v>6</v>
      </c>
      <c r="K2764" s="159">
        <v>63000</v>
      </c>
      <c r="L2764" s="107">
        <f>J2764+1</f>
        <v>7</v>
      </c>
      <c r="M2764" s="36">
        <f>K2764*(L2764/100)</f>
        <v>4410</v>
      </c>
    </row>
    <row r="2765" spans="1:13" x14ac:dyDescent="0.35">
      <c r="A2765" s="107">
        <v>1</v>
      </c>
      <c r="B2765" s="237">
        <v>890000365</v>
      </c>
      <c r="C2765" s="141" t="s">
        <v>456</v>
      </c>
      <c r="D2765" s="141" t="s">
        <v>15</v>
      </c>
      <c r="E2765" s="139" t="s">
        <v>1244</v>
      </c>
      <c r="F2765" s="139" t="s">
        <v>1245</v>
      </c>
      <c r="G2765" s="139" t="s">
        <v>946</v>
      </c>
      <c r="H2765" s="237">
        <v>3</v>
      </c>
      <c r="I2765" s="229">
        <v>45229.379861111098</v>
      </c>
      <c r="J2765" s="107">
        <v>7</v>
      </c>
      <c r="K2765" s="238">
        <v>73500</v>
      </c>
      <c r="L2765" s="107">
        <f>J2765+1</f>
        <v>8</v>
      </c>
      <c r="M2765" s="36">
        <f>K2765*(L2765/100)</f>
        <v>5880</v>
      </c>
    </row>
    <row r="2766" spans="1:13" x14ac:dyDescent="0.35">
      <c r="A2766" s="107">
        <v>1</v>
      </c>
      <c r="B2766" s="107" t="s">
        <v>1825</v>
      </c>
      <c r="C2766" s="98" t="s">
        <v>456</v>
      </c>
      <c r="D2766" s="98" t="s">
        <v>169</v>
      </c>
      <c r="E2766" t="s">
        <v>1250</v>
      </c>
      <c r="F2766" t="s">
        <v>1245</v>
      </c>
      <c r="G2766" t="s">
        <v>946</v>
      </c>
      <c r="H2766" s="107">
        <v>4</v>
      </c>
      <c r="I2766" s="229">
        <v>45350.456446759257</v>
      </c>
      <c r="J2766" s="107">
        <v>8</v>
      </c>
      <c r="K2766" s="159">
        <v>84000</v>
      </c>
      <c r="L2766" s="107">
        <f>J2766+1</f>
        <v>9</v>
      </c>
      <c r="M2766" s="36">
        <f>K2766*(L2766/100)</f>
        <v>7560</v>
      </c>
    </row>
    <row r="2767" spans="1:13" x14ac:dyDescent="0.35">
      <c r="A2767" s="107">
        <v>1</v>
      </c>
      <c r="B2767" s="243" t="s">
        <v>3729</v>
      </c>
      <c r="C2767" s="244" t="s">
        <v>456</v>
      </c>
      <c r="D2767" s="244" t="s">
        <v>15</v>
      </c>
      <c r="E2767" s="154" t="s">
        <v>1244</v>
      </c>
      <c r="F2767" s="154" t="s">
        <v>1245</v>
      </c>
      <c r="G2767" s="154" t="s">
        <v>946</v>
      </c>
      <c r="H2767" s="243">
        <v>6</v>
      </c>
      <c r="I2767" s="229">
        <v>45617.543958333335</v>
      </c>
      <c r="J2767" s="107">
        <v>9</v>
      </c>
      <c r="K2767" s="159">
        <v>94500</v>
      </c>
      <c r="L2767" s="107">
        <f>J2767+1</f>
        <v>10</v>
      </c>
      <c r="M2767" s="36">
        <f>K2767*(L2767/100)</f>
        <v>9450</v>
      </c>
    </row>
    <row r="2768" spans="1:13" x14ac:dyDescent="0.35">
      <c r="A2768" s="107">
        <v>1</v>
      </c>
      <c r="B2768" s="107" t="s">
        <v>2457</v>
      </c>
      <c r="C2768" s="98" t="s">
        <v>456</v>
      </c>
      <c r="D2768" s="98" t="s">
        <v>52</v>
      </c>
      <c r="E2768" t="s">
        <v>1250</v>
      </c>
      <c r="F2768" t="s">
        <v>1245</v>
      </c>
      <c r="G2768" t="s">
        <v>2458</v>
      </c>
      <c r="H2768" s="107">
        <v>5</v>
      </c>
      <c r="I2768" s="229">
        <v>45461.7106712963</v>
      </c>
      <c r="J2768" s="107">
        <v>9</v>
      </c>
      <c r="K2768" s="159">
        <v>94500</v>
      </c>
      <c r="L2768" s="107">
        <f>J2768+1</f>
        <v>10</v>
      </c>
      <c r="M2768" s="36">
        <f>K2768*(L2768/100)</f>
        <v>9450</v>
      </c>
    </row>
    <row r="2769" spans="1:13" x14ac:dyDescent="0.35">
      <c r="A2769" s="107">
        <v>1</v>
      </c>
      <c r="B2769" s="107">
        <v>890000092</v>
      </c>
      <c r="C2769" s="98" t="s">
        <v>456</v>
      </c>
      <c r="D2769" s="98" t="s">
        <v>15</v>
      </c>
      <c r="E2769" t="s">
        <v>16</v>
      </c>
      <c r="G2769" t="s">
        <v>648</v>
      </c>
      <c r="H2769" s="132">
        <v>1</v>
      </c>
      <c r="I2769" s="229">
        <v>44995.366782407407</v>
      </c>
      <c r="J2769" s="107">
        <v>6</v>
      </c>
      <c r="K2769" s="159">
        <v>63000</v>
      </c>
      <c r="L2769" s="107">
        <f>J2769+1</f>
        <v>7</v>
      </c>
      <c r="M2769" s="36">
        <f>K2769*(L2769/100)</f>
        <v>4410</v>
      </c>
    </row>
    <row r="2770" spans="1:13" x14ac:dyDescent="0.35">
      <c r="A2770" s="107">
        <v>1</v>
      </c>
      <c r="B2770" s="107" t="s">
        <v>2480</v>
      </c>
      <c r="C2770" s="98" t="s">
        <v>456</v>
      </c>
      <c r="D2770" s="98" t="s">
        <v>188</v>
      </c>
      <c r="E2770" t="s">
        <v>1244</v>
      </c>
      <c r="F2770" t="s">
        <v>1248</v>
      </c>
      <c r="G2770" t="s">
        <v>2481</v>
      </c>
      <c r="H2770" s="107">
        <v>1</v>
      </c>
      <c r="I2770" s="229">
        <v>45464.484027777777</v>
      </c>
      <c r="J2770" s="107">
        <v>6</v>
      </c>
      <c r="K2770" s="159">
        <v>52500</v>
      </c>
      <c r="L2770" s="107">
        <f>J2770+1</f>
        <v>7</v>
      </c>
      <c r="M2770" s="36">
        <f>K2770*(L2770/100)</f>
        <v>3675.0000000000005</v>
      </c>
    </row>
    <row r="2771" spans="1:13" x14ac:dyDescent="0.35">
      <c r="A2771" s="107">
        <v>1</v>
      </c>
      <c r="B2771" s="243" t="s">
        <v>3766</v>
      </c>
      <c r="C2771" s="244" t="s">
        <v>456</v>
      </c>
      <c r="D2771" s="244" t="s">
        <v>866</v>
      </c>
      <c r="E2771" s="154" t="s">
        <v>1244</v>
      </c>
      <c r="F2771" s="154" t="s">
        <v>1248</v>
      </c>
      <c r="G2771" s="154" t="s">
        <v>3767</v>
      </c>
      <c r="H2771" s="243">
        <v>2</v>
      </c>
      <c r="I2771" s="229">
        <v>45621.673472222225</v>
      </c>
      <c r="J2771" s="107">
        <v>7</v>
      </c>
      <c r="K2771" s="159">
        <v>73500</v>
      </c>
      <c r="L2771" s="107">
        <f>J2771+1</f>
        <v>8</v>
      </c>
      <c r="M2771" s="36">
        <f>K2771*(L2771/100)</f>
        <v>5880</v>
      </c>
    </row>
    <row r="2772" spans="1:13" x14ac:dyDescent="0.35">
      <c r="A2772" s="107">
        <v>1</v>
      </c>
      <c r="B2772" s="107" t="s">
        <v>5107</v>
      </c>
      <c r="C2772" s="98" t="s">
        <v>456</v>
      </c>
      <c r="D2772" s="98" t="s">
        <v>15</v>
      </c>
      <c r="E2772" t="s">
        <v>1244</v>
      </c>
      <c r="F2772" t="s">
        <v>1248</v>
      </c>
      <c r="G2772" t="s">
        <v>5108</v>
      </c>
      <c r="H2772" s="107">
        <v>1</v>
      </c>
      <c r="I2772" s="229">
        <v>45791.796388888892</v>
      </c>
      <c r="J2772" s="107">
        <v>6</v>
      </c>
      <c r="K2772" s="159">
        <v>50000</v>
      </c>
      <c r="L2772" s="107">
        <f>J2772+1</f>
        <v>7</v>
      </c>
      <c r="M2772" s="36">
        <f>K2772*(L2772/100)</f>
        <v>3500.0000000000005</v>
      </c>
    </row>
    <row r="2773" spans="1:13" x14ac:dyDescent="0.35">
      <c r="A2773" s="107">
        <v>1</v>
      </c>
      <c r="B2773" s="131" t="s">
        <v>6108</v>
      </c>
      <c r="C2773" s="131" t="s">
        <v>456</v>
      </c>
      <c r="D2773" s="131" t="s">
        <v>15</v>
      </c>
      <c r="E2773" s="131" t="s">
        <v>5832</v>
      </c>
      <c r="F2773" s="131" t="s">
        <v>1248</v>
      </c>
      <c r="G2773" s="131" t="s">
        <v>11790</v>
      </c>
      <c r="H2773" s="107">
        <v>2</v>
      </c>
      <c r="I2773" s="231">
        <v>45919.766284722224</v>
      </c>
      <c r="J2773" s="107">
        <v>6</v>
      </c>
      <c r="K2773" s="222">
        <v>60000</v>
      </c>
      <c r="L2773" s="107">
        <f>J2773*2+2</f>
        <v>14</v>
      </c>
      <c r="M2773" s="36">
        <f>K2773*(L2773/100)</f>
        <v>8400</v>
      </c>
    </row>
    <row r="2774" spans="1:13" x14ac:dyDescent="0.35">
      <c r="A2774" s="107">
        <v>1</v>
      </c>
      <c r="B2774" s="107" t="s">
        <v>5819</v>
      </c>
      <c r="C2774" t="s">
        <v>456</v>
      </c>
      <c r="D2774" t="s">
        <v>15</v>
      </c>
      <c r="E2774" t="s">
        <v>1244</v>
      </c>
      <c r="F2774" t="s">
        <v>1245</v>
      </c>
      <c r="G2774" t="s">
        <v>5820</v>
      </c>
      <c r="H2774" s="107">
        <v>1</v>
      </c>
      <c r="I2774" s="231">
        <v>45855.87704861111</v>
      </c>
      <c r="J2774" s="107">
        <v>6</v>
      </c>
      <c r="K2774" s="120">
        <v>250000</v>
      </c>
      <c r="L2774" s="107">
        <f>J2774+1</f>
        <v>7</v>
      </c>
      <c r="M2774" s="36">
        <f>K2774*(L2774/100)</f>
        <v>17500</v>
      </c>
    </row>
    <row r="2775" spans="1:13" x14ac:dyDescent="0.35">
      <c r="A2775" s="107">
        <v>1</v>
      </c>
      <c r="B2775" s="107">
        <v>890000042</v>
      </c>
      <c r="C2775" s="98" t="s">
        <v>456</v>
      </c>
      <c r="D2775" s="98" t="s">
        <v>15</v>
      </c>
      <c r="E2775" t="s">
        <v>16</v>
      </c>
      <c r="G2775" t="s">
        <v>458</v>
      </c>
      <c r="H2775" s="129">
        <v>1</v>
      </c>
      <c r="I2775" s="229">
        <v>44940.478182870371</v>
      </c>
      <c r="J2775" s="107">
        <v>12</v>
      </c>
      <c r="K2775" s="159">
        <v>105000</v>
      </c>
      <c r="L2775" s="107">
        <f>J2775+1</f>
        <v>13</v>
      </c>
      <c r="M2775" s="36">
        <f>K2775*(L2775/100)</f>
        <v>13650</v>
      </c>
    </row>
    <row r="2776" spans="1:13" x14ac:dyDescent="0.35">
      <c r="A2776" s="107">
        <v>1</v>
      </c>
      <c r="B2776" s="243" t="s">
        <v>5051</v>
      </c>
      <c r="C2776" s="244" t="s">
        <v>456</v>
      </c>
      <c r="D2776" s="244" t="s">
        <v>15</v>
      </c>
      <c r="E2776" s="154" t="s">
        <v>1244</v>
      </c>
      <c r="F2776" s="154" t="s">
        <v>1245</v>
      </c>
      <c r="G2776" s="154" t="s">
        <v>5052</v>
      </c>
      <c r="H2776" s="243">
        <v>2</v>
      </c>
      <c r="I2776" s="229">
        <v>45776.665162037039</v>
      </c>
      <c r="J2776" s="107">
        <v>6</v>
      </c>
      <c r="K2776" s="159">
        <v>55000</v>
      </c>
      <c r="L2776" s="107">
        <f>J2776+1</f>
        <v>7</v>
      </c>
      <c r="M2776" s="36">
        <f>K2776*(L2776/100)</f>
        <v>3850.0000000000005</v>
      </c>
    </row>
    <row r="2777" spans="1:13" x14ac:dyDescent="0.35">
      <c r="A2777" s="107">
        <v>1</v>
      </c>
      <c r="B2777" s="107" t="s">
        <v>5406</v>
      </c>
      <c r="C2777" t="s">
        <v>456</v>
      </c>
      <c r="D2777" t="s">
        <v>15</v>
      </c>
      <c r="E2777" t="s">
        <v>1244</v>
      </c>
      <c r="F2777" t="s">
        <v>1245</v>
      </c>
      <c r="G2777" t="s">
        <v>5407</v>
      </c>
      <c r="H2777" s="107">
        <v>3</v>
      </c>
      <c r="I2777" s="231">
        <v>45831.490856481483</v>
      </c>
      <c r="J2777" s="107">
        <v>8</v>
      </c>
      <c r="K2777" s="120">
        <v>80000</v>
      </c>
      <c r="L2777" s="107">
        <f>J2777+1</f>
        <v>9</v>
      </c>
      <c r="M2777" s="36">
        <f>K2777*(L2777/100)</f>
        <v>7200</v>
      </c>
    </row>
    <row r="2778" spans="1:13" x14ac:dyDescent="0.35">
      <c r="A2778" s="107">
        <v>1</v>
      </c>
      <c r="B2778" s="243" t="s">
        <v>2928</v>
      </c>
      <c r="C2778" s="244" t="s">
        <v>456</v>
      </c>
      <c r="D2778" s="244" t="s">
        <v>15</v>
      </c>
      <c r="E2778" s="154" t="s">
        <v>1244</v>
      </c>
      <c r="F2778" s="154" t="s">
        <v>1248</v>
      </c>
      <c r="G2778" s="154" t="s">
        <v>2929</v>
      </c>
      <c r="H2778" s="243">
        <v>1</v>
      </c>
      <c r="I2778" s="229">
        <v>45520.745810185188</v>
      </c>
      <c r="J2778" s="107">
        <v>3</v>
      </c>
      <c r="K2778" s="162">
        <v>315000</v>
      </c>
      <c r="L2778" s="107">
        <f>J2778+1</f>
        <v>4</v>
      </c>
      <c r="M2778" s="36">
        <f>K2778*(L2778/100)</f>
        <v>12600</v>
      </c>
    </row>
    <row r="2779" spans="1:13" x14ac:dyDescent="0.35">
      <c r="A2779" s="107">
        <v>1</v>
      </c>
      <c r="B2779" s="243" t="s">
        <v>4133</v>
      </c>
      <c r="C2779" s="244" t="s">
        <v>456</v>
      </c>
      <c r="D2779" s="244" t="s">
        <v>15</v>
      </c>
      <c r="E2779" s="154" t="s">
        <v>1244</v>
      </c>
      <c r="F2779" s="154" t="s">
        <v>1248</v>
      </c>
      <c r="G2779" s="154" t="s">
        <v>4134</v>
      </c>
      <c r="H2779" s="243">
        <v>2</v>
      </c>
      <c r="I2779" s="229">
        <v>45679.737673611111</v>
      </c>
      <c r="J2779" s="107">
        <v>2</v>
      </c>
      <c r="K2779" s="159">
        <v>200000</v>
      </c>
      <c r="L2779" s="107">
        <f>J2779+1</f>
        <v>3</v>
      </c>
      <c r="M2779" s="36">
        <f>K2779*(L2779/100)</f>
        <v>6000</v>
      </c>
    </row>
    <row r="2780" spans="1:13" x14ac:dyDescent="0.35">
      <c r="A2780" s="107">
        <v>1</v>
      </c>
      <c r="B2780" s="107" t="s">
        <v>5219</v>
      </c>
      <c r="C2780" s="98" t="s">
        <v>456</v>
      </c>
      <c r="D2780" s="98" t="s">
        <v>248</v>
      </c>
      <c r="E2780" t="s">
        <v>1250</v>
      </c>
      <c r="F2780" t="s">
        <v>1248</v>
      </c>
      <c r="G2780" t="s">
        <v>5220</v>
      </c>
      <c r="H2780" s="107">
        <v>4</v>
      </c>
      <c r="I2780" s="229">
        <v>45792.832291666666</v>
      </c>
      <c r="J2780" s="107">
        <v>2</v>
      </c>
      <c r="K2780" s="159">
        <v>100000</v>
      </c>
      <c r="L2780" s="107">
        <f>J2780+1</f>
        <v>3</v>
      </c>
      <c r="M2780" s="36">
        <f>K2780*(L2780/100)</f>
        <v>3000</v>
      </c>
    </row>
    <row r="2781" spans="1:13" x14ac:dyDescent="0.35">
      <c r="A2781" s="107">
        <v>1</v>
      </c>
      <c r="B2781" s="243" t="s">
        <v>5056</v>
      </c>
      <c r="C2781" s="244" t="s">
        <v>456</v>
      </c>
      <c r="D2781" s="244" t="s">
        <v>1095</v>
      </c>
      <c r="E2781" s="154" t="s">
        <v>1244</v>
      </c>
      <c r="F2781" s="154" t="s">
        <v>1248</v>
      </c>
      <c r="G2781" s="154" t="s">
        <v>5057</v>
      </c>
      <c r="H2781" s="243">
        <v>3</v>
      </c>
      <c r="I2781" s="229">
        <v>45761.577986111108</v>
      </c>
      <c r="J2781" s="107">
        <v>1</v>
      </c>
      <c r="K2781" s="159">
        <v>100000</v>
      </c>
      <c r="L2781" s="107">
        <v>2</v>
      </c>
      <c r="M2781" s="36">
        <f>K2781*(L2781/100)</f>
        <v>2000</v>
      </c>
    </row>
    <row r="2782" spans="1:13" x14ac:dyDescent="0.35">
      <c r="A2782" s="107">
        <v>1</v>
      </c>
      <c r="B2782" s="243" t="s">
        <v>4776</v>
      </c>
      <c r="C2782" s="244" t="s">
        <v>442</v>
      </c>
      <c r="D2782" s="244" t="s">
        <v>15</v>
      </c>
      <c r="E2782" s="154" t="s">
        <v>1244</v>
      </c>
      <c r="F2782" s="154" t="s">
        <v>1248</v>
      </c>
      <c r="G2782" s="154" t="s">
        <v>4777</v>
      </c>
      <c r="H2782" s="243">
        <v>1</v>
      </c>
      <c r="I2782" s="229">
        <v>45754.618043981478</v>
      </c>
      <c r="J2782" s="107">
        <v>12</v>
      </c>
      <c r="K2782" s="159">
        <v>80000</v>
      </c>
      <c r="L2782" s="107">
        <f>J2782+1</f>
        <v>13</v>
      </c>
      <c r="M2782" s="36">
        <f>K2782*(L2782/100)</f>
        <v>10400</v>
      </c>
    </row>
    <row r="2783" spans="1:13" x14ac:dyDescent="0.35">
      <c r="A2783" s="107">
        <v>1</v>
      </c>
      <c r="B2783" s="107">
        <v>890000068</v>
      </c>
      <c r="C2783" s="98" t="s">
        <v>442</v>
      </c>
      <c r="D2783" s="98" t="s">
        <v>15</v>
      </c>
      <c r="E2783" t="s">
        <v>16</v>
      </c>
      <c r="G2783" t="s">
        <v>562</v>
      </c>
      <c r="H2783" s="129">
        <v>1</v>
      </c>
      <c r="I2783" s="229">
        <v>44973.510740740741</v>
      </c>
      <c r="J2783" s="107">
        <v>9</v>
      </c>
      <c r="K2783" s="159">
        <v>84000</v>
      </c>
      <c r="L2783" s="107">
        <f>J2783+1</f>
        <v>10</v>
      </c>
      <c r="M2783" s="36">
        <f>K2783*(L2783/100)</f>
        <v>8400</v>
      </c>
    </row>
    <row r="2784" spans="1:13" x14ac:dyDescent="0.35">
      <c r="A2784" s="107">
        <v>1</v>
      </c>
      <c r="B2784" s="107" t="s">
        <v>2023</v>
      </c>
      <c r="C2784" s="98" t="s">
        <v>442</v>
      </c>
      <c r="D2784" s="98" t="s">
        <v>248</v>
      </c>
      <c r="E2784" t="s">
        <v>1250</v>
      </c>
      <c r="F2784" t="s">
        <v>1248</v>
      </c>
      <c r="G2784" t="s">
        <v>2024</v>
      </c>
      <c r="H2784" s="107">
        <v>4</v>
      </c>
      <c r="I2784" s="229">
        <v>45371.777488425927</v>
      </c>
      <c r="J2784" s="107">
        <v>12</v>
      </c>
      <c r="K2784" s="159">
        <v>105000</v>
      </c>
      <c r="L2784" s="107">
        <f>J2784+1</f>
        <v>13</v>
      </c>
      <c r="M2784" s="36">
        <f>K2784*(L2784/100)</f>
        <v>13650</v>
      </c>
    </row>
    <row r="2785" spans="1:13" x14ac:dyDescent="0.35">
      <c r="A2785" s="107">
        <v>1</v>
      </c>
      <c r="B2785" s="107">
        <v>890000098</v>
      </c>
      <c r="C2785" s="98" t="s">
        <v>442</v>
      </c>
      <c r="D2785" s="98" t="s">
        <v>116</v>
      </c>
      <c r="E2785" t="s">
        <v>53</v>
      </c>
      <c r="G2785" t="s">
        <v>646</v>
      </c>
      <c r="H2785" s="132">
        <v>1</v>
      </c>
      <c r="I2785" s="229">
        <v>45000.531608796293</v>
      </c>
      <c r="J2785" s="107">
        <v>6</v>
      </c>
      <c r="K2785" s="159">
        <v>52500</v>
      </c>
      <c r="L2785" s="107">
        <f>J2785+1</f>
        <v>7</v>
      </c>
      <c r="M2785" s="36">
        <f>K2785*(L2785/100)</f>
        <v>3675.0000000000005</v>
      </c>
    </row>
    <row r="2786" spans="1:13" x14ac:dyDescent="0.35">
      <c r="A2786" s="107">
        <v>1</v>
      </c>
      <c r="B2786" s="107">
        <v>890000195</v>
      </c>
      <c r="C2786" s="98" t="s">
        <v>442</v>
      </c>
      <c r="D2786" s="98" t="s">
        <v>15</v>
      </c>
      <c r="E2786" t="s">
        <v>16</v>
      </c>
      <c r="G2786" t="s">
        <v>646</v>
      </c>
      <c r="H2786" s="107">
        <v>2</v>
      </c>
      <c r="I2786" s="229">
        <v>45077.468321759261</v>
      </c>
      <c r="J2786" s="107">
        <v>7</v>
      </c>
      <c r="K2786" s="162">
        <v>63000</v>
      </c>
      <c r="L2786" s="107">
        <f>J2786+1</f>
        <v>8</v>
      </c>
      <c r="M2786" s="36">
        <f>K2786*(L2786/100)</f>
        <v>5040</v>
      </c>
    </row>
    <row r="2787" spans="1:13" x14ac:dyDescent="0.35">
      <c r="A2787" s="107">
        <v>1</v>
      </c>
      <c r="B2787" s="237" t="s">
        <v>1214</v>
      </c>
      <c r="C2787" s="141" t="s">
        <v>442</v>
      </c>
      <c r="D2787" s="141" t="s">
        <v>15</v>
      </c>
      <c r="E2787" s="139" t="s">
        <v>16</v>
      </c>
      <c r="G2787" s="139" t="s">
        <v>646</v>
      </c>
      <c r="H2787" s="237">
        <v>3</v>
      </c>
      <c r="I2787" s="229">
        <v>45195.540937500002</v>
      </c>
      <c r="J2787" s="107">
        <v>12</v>
      </c>
      <c r="K2787" s="238">
        <v>94500</v>
      </c>
      <c r="L2787" s="107">
        <f>J2787+1</f>
        <v>13</v>
      </c>
      <c r="M2787" s="36">
        <f>K2787*(L2787/100)</f>
        <v>12285</v>
      </c>
    </row>
    <row r="2788" spans="1:13" x14ac:dyDescent="0.35">
      <c r="A2788" s="107">
        <v>1</v>
      </c>
      <c r="B2788" s="243" t="s">
        <v>2989</v>
      </c>
      <c r="C2788" s="244" t="s">
        <v>442</v>
      </c>
      <c r="D2788" s="244" t="s">
        <v>15</v>
      </c>
      <c r="E2788" s="154" t="s">
        <v>1244</v>
      </c>
      <c r="F2788" s="154" t="s">
        <v>1248</v>
      </c>
      <c r="G2788" s="154" t="s">
        <v>2990</v>
      </c>
      <c r="H2788" s="243">
        <v>5</v>
      </c>
      <c r="I2788" s="229">
        <v>45534.538275462961</v>
      </c>
      <c r="J2788" s="107">
        <v>12</v>
      </c>
      <c r="K2788" s="162">
        <v>105000</v>
      </c>
      <c r="L2788" s="107">
        <f>J2788+1</f>
        <v>13</v>
      </c>
      <c r="M2788" s="36">
        <f>K2788*(L2788/100)</f>
        <v>13650</v>
      </c>
    </row>
    <row r="2789" spans="1:13" x14ac:dyDescent="0.35">
      <c r="A2789" s="107">
        <v>1</v>
      </c>
      <c r="B2789" s="107" t="s">
        <v>5956</v>
      </c>
      <c r="C2789" t="s">
        <v>442</v>
      </c>
      <c r="D2789" t="s">
        <v>15</v>
      </c>
      <c r="E2789" t="s">
        <v>5832</v>
      </c>
      <c r="F2789" t="s">
        <v>1245</v>
      </c>
      <c r="G2789" t="s">
        <v>5957</v>
      </c>
      <c r="H2789" s="107">
        <v>1</v>
      </c>
      <c r="I2789" s="231">
        <v>45883.755486111113</v>
      </c>
      <c r="J2789" s="107">
        <v>12</v>
      </c>
      <c r="K2789" s="120">
        <v>80000</v>
      </c>
      <c r="L2789" s="107">
        <f>J2789*2+2</f>
        <v>26</v>
      </c>
      <c r="M2789" s="36">
        <f>K2789*(L2789/100)</f>
        <v>20800</v>
      </c>
    </row>
    <row r="2790" spans="1:13" x14ac:dyDescent="0.35">
      <c r="A2790" s="107">
        <v>1</v>
      </c>
      <c r="B2790" s="243" t="s">
        <v>4882</v>
      </c>
      <c r="C2790" s="244" t="s">
        <v>442</v>
      </c>
      <c r="D2790" s="244" t="s">
        <v>15</v>
      </c>
      <c r="E2790" s="154" t="s">
        <v>1244</v>
      </c>
      <c r="F2790" s="154" t="s">
        <v>1245</v>
      </c>
      <c r="G2790" s="154" t="s">
        <v>4883</v>
      </c>
      <c r="H2790" s="243">
        <v>2</v>
      </c>
      <c r="I2790" s="229">
        <v>45777.782800925925</v>
      </c>
      <c r="J2790" s="107">
        <v>12</v>
      </c>
      <c r="K2790" s="159">
        <v>100000</v>
      </c>
      <c r="L2790" s="107">
        <f>J2790+1</f>
        <v>13</v>
      </c>
      <c r="M2790" s="36">
        <f>K2790*(L2790/100)</f>
        <v>13000</v>
      </c>
    </row>
    <row r="2791" spans="1:13" x14ac:dyDescent="0.35">
      <c r="A2791" s="107">
        <v>1</v>
      </c>
      <c r="B2791" s="243" t="s">
        <v>3244</v>
      </c>
      <c r="C2791" s="244" t="s">
        <v>442</v>
      </c>
      <c r="D2791" s="244" t="s">
        <v>411</v>
      </c>
      <c r="E2791" s="154" t="s">
        <v>1244</v>
      </c>
      <c r="F2791" s="154" t="s">
        <v>1245</v>
      </c>
      <c r="G2791" s="154" t="s">
        <v>3245</v>
      </c>
      <c r="H2791" s="243">
        <v>1</v>
      </c>
      <c r="I2791" s="229">
        <v>45582.694618055553</v>
      </c>
      <c r="J2791" s="107">
        <v>12</v>
      </c>
      <c r="K2791" s="159">
        <v>105000</v>
      </c>
      <c r="L2791" s="107">
        <f>J2791+1</f>
        <v>13</v>
      </c>
      <c r="M2791" s="36">
        <f>K2791*(L2791/100)</f>
        <v>13650</v>
      </c>
    </row>
    <row r="2792" spans="1:13" x14ac:dyDescent="0.35">
      <c r="A2792" s="107">
        <v>1</v>
      </c>
      <c r="B2792" s="243" t="s">
        <v>4433</v>
      </c>
      <c r="C2792" s="244" t="s">
        <v>442</v>
      </c>
      <c r="D2792" s="244" t="s">
        <v>15</v>
      </c>
      <c r="E2792" t="s">
        <v>1244</v>
      </c>
      <c r="F2792" s="154" t="s">
        <v>1245</v>
      </c>
      <c r="G2792" s="154" t="s">
        <v>4434</v>
      </c>
      <c r="H2792" s="243">
        <v>2</v>
      </c>
      <c r="I2792" s="229">
        <v>45730.641608796293</v>
      </c>
      <c r="J2792" s="107">
        <v>12</v>
      </c>
      <c r="K2792" s="247">
        <v>220000</v>
      </c>
      <c r="L2792" s="107">
        <f>J2792+1</f>
        <v>13</v>
      </c>
      <c r="M2792" s="36">
        <f>K2792*(L2792/100)</f>
        <v>28600</v>
      </c>
    </row>
    <row r="2793" spans="1:13" x14ac:dyDescent="0.35">
      <c r="A2793" s="107">
        <v>1</v>
      </c>
      <c r="B2793" s="243" t="s">
        <v>3552</v>
      </c>
      <c r="C2793" s="244" t="s">
        <v>442</v>
      </c>
      <c r="D2793" s="244" t="s">
        <v>15</v>
      </c>
      <c r="E2793" s="154" t="s">
        <v>1244</v>
      </c>
      <c r="F2793" s="154" t="s">
        <v>1245</v>
      </c>
      <c r="G2793" s="154" t="s">
        <v>3553</v>
      </c>
      <c r="H2793" s="243">
        <v>1</v>
      </c>
      <c r="I2793" s="229">
        <v>45604.695300925923</v>
      </c>
      <c r="J2793" s="107">
        <v>12</v>
      </c>
      <c r="K2793" s="159">
        <v>178500</v>
      </c>
      <c r="L2793" s="107">
        <f>J2793+1</f>
        <v>13</v>
      </c>
      <c r="M2793" s="36">
        <f>K2793*(L2793/100)</f>
        <v>23205</v>
      </c>
    </row>
    <row r="2794" spans="1:13" x14ac:dyDescent="0.35">
      <c r="A2794" s="107">
        <v>1</v>
      </c>
      <c r="B2794" s="243" t="s">
        <v>4888</v>
      </c>
      <c r="C2794" s="244" t="s">
        <v>442</v>
      </c>
      <c r="D2794" s="244" t="s">
        <v>15</v>
      </c>
      <c r="E2794" s="154" t="s">
        <v>1244</v>
      </c>
      <c r="F2794" s="154" t="s">
        <v>1245</v>
      </c>
      <c r="G2794" s="154" t="s">
        <v>4889</v>
      </c>
      <c r="H2794" s="243">
        <v>1</v>
      </c>
      <c r="I2794" s="229">
        <v>45748.67695601852</v>
      </c>
      <c r="J2794" s="107">
        <v>10</v>
      </c>
      <c r="K2794" s="159">
        <v>200000</v>
      </c>
      <c r="L2794" s="107">
        <f>J2794+1</f>
        <v>11</v>
      </c>
      <c r="M2794" s="36">
        <f>K2794*(L2794/100)</f>
        <v>22000</v>
      </c>
    </row>
    <row r="2795" spans="1:13" x14ac:dyDescent="0.35">
      <c r="A2795" s="107">
        <v>1</v>
      </c>
      <c r="B2795" s="107" t="s">
        <v>5862</v>
      </c>
      <c r="C2795" t="s">
        <v>442</v>
      </c>
      <c r="D2795" t="s">
        <v>15</v>
      </c>
      <c r="E2795" t="s">
        <v>5832</v>
      </c>
      <c r="F2795" t="s">
        <v>1245</v>
      </c>
      <c r="G2795" t="s">
        <v>5863</v>
      </c>
      <c r="H2795" s="107">
        <v>6</v>
      </c>
      <c r="I2795" s="231">
        <v>45875.754745370374</v>
      </c>
      <c r="J2795" s="107">
        <v>10</v>
      </c>
      <c r="K2795" s="120">
        <v>90000</v>
      </c>
      <c r="L2795" s="107">
        <f>J2795*2+2</f>
        <v>22</v>
      </c>
      <c r="M2795" s="36">
        <f>K2795*(L2795/100)</f>
        <v>19800</v>
      </c>
    </row>
    <row r="2796" spans="1:13" x14ac:dyDescent="0.35">
      <c r="A2796" s="107">
        <v>1</v>
      </c>
      <c r="B2796" s="237" t="s">
        <v>1447</v>
      </c>
      <c r="C2796" s="141" t="s">
        <v>442</v>
      </c>
      <c r="D2796" s="141" t="s">
        <v>15</v>
      </c>
      <c r="E2796" s="139" t="s">
        <v>1244</v>
      </c>
      <c r="F2796" s="144" t="s">
        <v>1245</v>
      </c>
      <c r="G2796" s="139" t="s">
        <v>1448</v>
      </c>
      <c r="H2796" s="237">
        <v>2</v>
      </c>
      <c r="I2796" s="229">
        <v>45250.570949074099</v>
      </c>
      <c r="J2796" s="107">
        <v>7</v>
      </c>
      <c r="K2796" s="238">
        <v>63000</v>
      </c>
      <c r="L2796" s="107">
        <f>J2796+1</f>
        <v>8</v>
      </c>
      <c r="M2796" s="36">
        <f>K2796*(L2796/100)</f>
        <v>5040</v>
      </c>
    </row>
    <row r="2797" spans="1:13" x14ac:dyDescent="0.35">
      <c r="A2797" s="107">
        <v>1</v>
      </c>
      <c r="B2797" s="243" t="s">
        <v>3104</v>
      </c>
      <c r="C2797" s="244" t="s">
        <v>442</v>
      </c>
      <c r="D2797" s="244" t="s">
        <v>15</v>
      </c>
      <c r="E2797" s="154" t="s">
        <v>1244</v>
      </c>
      <c r="F2797" s="154" t="s">
        <v>1245</v>
      </c>
      <c r="G2797" s="154" t="s">
        <v>3105</v>
      </c>
      <c r="H2797" s="243">
        <v>4</v>
      </c>
      <c r="I2797" s="229">
        <v>45555.59547453704</v>
      </c>
      <c r="J2797" s="107">
        <v>9</v>
      </c>
      <c r="K2797" s="159">
        <v>84000</v>
      </c>
      <c r="L2797" s="107">
        <f>J2797+1</f>
        <v>10</v>
      </c>
      <c r="M2797" s="36">
        <f>K2797*(L2797/100)</f>
        <v>8400</v>
      </c>
    </row>
    <row r="2798" spans="1:13" x14ac:dyDescent="0.35">
      <c r="A2798" s="107">
        <v>1</v>
      </c>
      <c r="B2798" s="243" t="s">
        <v>4362</v>
      </c>
      <c r="C2798" s="244" t="s">
        <v>442</v>
      </c>
      <c r="D2798" s="244" t="s">
        <v>15</v>
      </c>
      <c r="E2798" s="154" t="s">
        <v>1244</v>
      </c>
      <c r="F2798" s="154" t="s">
        <v>1245</v>
      </c>
      <c r="G2798" s="139" t="s">
        <v>4363</v>
      </c>
      <c r="H2798" s="243">
        <v>5</v>
      </c>
      <c r="I2798" s="229">
        <v>45715.77275462963</v>
      </c>
      <c r="J2798" s="107">
        <v>9</v>
      </c>
      <c r="K2798" s="159">
        <v>80000</v>
      </c>
      <c r="L2798" s="107">
        <f>J2798+1</f>
        <v>10</v>
      </c>
      <c r="M2798" s="36">
        <f>K2798*(L2798/100)</f>
        <v>8000</v>
      </c>
    </row>
    <row r="2799" spans="1:13" x14ac:dyDescent="0.35">
      <c r="A2799" s="107">
        <v>1</v>
      </c>
      <c r="B2799" s="237" t="s">
        <v>1335</v>
      </c>
      <c r="C2799" s="141" t="s">
        <v>442</v>
      </c>
      <c r="D2799" s="141" t="s">
        <v>15</v>
      </c>
      <c r="E2799" s="139" t="s">
        <v>1244</v>
      </c>
      <c r="F2799" s="144" t="s">
        <v>1245</v>
      </c>
      <c r="G2799" s="379" t="s">
        <v>1336</v>
      </c>
      <c r="H2799" s="237">
        <v>3</v>
      </c>
      <c r="I2799" s="229">
        <v>45233.622025463003</v>
      </c>
      <c r="J2799" s="107">
        <v>8</v>
      </c>
      <c r="K2799" s="238">
        <v>105000</v>
      </c>
      <c r="L2799" s="107">
        <f>J2799+1</f>
        <v>9</v>
      </c>
      <c r="M2799" s="36">
        <f>K2799*(L2799/100)</f>
        <v>9450</v>
      </c>
    </row>
    <row r="2800" spans="1:13" x14ac:dyDescent="0.35">
      <c r="A2800" s="107">
        <v>1</v>
      </c>
      <c r="B2800" s="107">
        <v>890000055</v>
      </c>
      <c r="C2800" s="98" t="s">
        <v>442</v>
      </c>
      <c r="D2800" s="98" t="s">
        <v>15</v>
      </c>
      <c r="E2800" t="s">
        <v>16</v>
      </c>
      <c r="G2800" s="378" t="s">
        <v>446</v>
      </c>
      <c r="H2800" s="129">
        <v>1</v>
      </c>
      <c r="I2800" s="229">
        <v>44957.483842592592</v>
      </c>
      <c r="J2800" s="107">
        <v>8</v>
      </c>
      <c r="K2800" s="159">
        <v>105000</v>
      </c>
      <c r="L2800" s="107">
        <f>J2800+1</f>
        <v>9</v>
      </c>
      <c r="M2800" s="36">
        <f>K2800*(L2800/100)</f>
        <v>9450</v>
      </c>
    </row>
    <row r="2801" spans="1:13" x14ac:dyDescent="0.35">
      <c r="A2801" s="107">
        <v>1</v>
      </c>
      <c r="B2801" s="243" t="s">
        <v>3493</v>
      </c>
      <c r="C2801" s="244" t="s">
        <v>442</v>
      </c>
      <c r="D2801" s="244" t="s">
        <v>169</v>
      </c>
      <c r="E2801" s="154" t="s">
        <v>1250</v>
      </c>
      <c r="F2801" s="154" t="s">
        <v>1245</v>
      </c>
      <c r="G2801" s="154" t="s">
        <v>3494</v>
      </c>
      <c r="H2801" s="243">
        <v>5</v>
      </c>
      <c r="I2801" s="229">
        <v>45600.685613425929</v>
      </c>
      <c r="J2801" s="107">
        <v>7</v>
      </c>
      <c r="K2801" s="159">
        <v>84000</v>
      </c>
      <c r="L2801" s="107">
        <f>J2801+1</f>
        <v>8</v>
      </c>
      <c r="M2801" s="36">
        <f>K2801*(L2801/100)</f>
        <v>6720</v>
      </c>
    </row>
    <row r="2802" spans="1:13" x14ac:dyDescent="0.35">
      <c r="A2802" s="107">
        <v>1</v>
      </c>
      <c r="B2802" s="107" t="s">
        <v>2303</v>
      </c>
      <c r="C2802" s="98" t="s">
        <v>442</v>
      </c>
      <c r="D2802" s="98" t="s">
        <v>15</v>
      </c>
      <c r="E2802" t="s">
        <v>1244</v>
      </c>
      <c r="F2802" t="s">
        <v>1245</v>
      </c>
      <c r="G2802" t="s">
        <v>2304</v>
      </c>
      <c r="H2802" s="107">
        <v>4</v>
      </c>
      <c r="I2802" s="229">
        <v>45441.674490740741</v>
      </c>
      <c r="J2802" s="107">
        <v>7</v>
      </c>
      <c r="K2802" s="159">
        <v>84000</v>
      </c>
      <c r="L2802" s="107">
        <f>J2802+1</f>
        <v>8</v>
      </c>
      <c r="M2802" s="36">
        <f>K2802*(L2802/100)</f>
        <v>6720</v>
      </c>
    </row>
    <row r="2803" spans="1:13" x14ac:dyDescent="0.35">
      <c r="A2803" s="107">
        <v>1</v>
      </c>
      <c r="B2803" s="243" t="s">
        <v>4904</v>
      </c>
      <c r="C2803" s="244" t="s">
        <v>442</v>
      </c>
      <c r="D2803" s="244" t="s">
        <v>15</v>
      </c>
      <c r="E2803" s="154" t="s">
        <v>1244</v>
      </c>
      <c r="F2803" s="154" t="s">
        <v>1245</v>
      </c>
      <c r="G2803" s="154" t="s">
        <v>1802</v>
      </c>
      <c r="H2803" s="243">
        <v>6</v>
      </c>
      <c r="I2803" s="229">
        <v>45759.559317129628</v>
      </c>
      <c r="J2803" s="107">
        <v>7</v>
      </c>
      <c r="K2803" s="159">
        <v>80000</v>
      </c>
      <c r="L2803" s="107">
        <f>J2803+1</f>
        <v>8</v>
      </c>
      <c r="M2803" s="36">
        <f>K2803*(L2803/100)</f>
        <v>6400</v>
      </c>
    </row>
    <row r="2804" spans="1:13" x14ac:dyDescent="0.35">
      <c r="A2804" s="107">
        <v>1</v>
      </c>
      <c r="B2804" s="107">
        <v>890000254</v>
      </c>
      <c r="C2804" s="98" t="s">
        <v>442</v>
      </c>
      <c r="D2804" s="98" t="s">
        <v>15</v>
      </c>
      <c r="E2804" t="s">
        <v>16</v>
      </c>
      <c r="G2804" t="s">
        <v>1051</v>
      </c>
      <c r="H2804" s="107">
        <v>2</v>
      </c>
      <c r="I2804" s="229">
        <v>45131.644571759258</v>
      </c>
      <c r="J2804" s="107">
        <v>8</v>
      </c>
      <c r="K2804" s="159">
        <v>105000</v>
      </c>
      <c r="L2804" s="107">
        <f>J2804+1</f>
        <v>9</v>
      </c>
      <c r="M2804" s="36">
        <f>K2804*(L2804/100)</f>
        <v>9450</v>
      </c>
    </row>
    <row r="2805" spans="1:13" x14ac:dyDescent="0.35">
      <c r="A2805" s="107">
        <v>1</v>
      </c>
      <c r="B2805" s="107">
        <v>890000233</v>
      </c>
      <c r="C2805" s="98" t="s">
        <v>442</v>
      </c>
      <c r="D2805" s="98" t="s">
        <v>15</v>
      </c>
      <c r="E2805" t="s">
        <v>16</v>
      </c>
      <c r="G2805" t="s">
        <v>1009</v>
      </c>
      <c r="H2805" s="107">
        <v>2</v>
      </c>
      <c r="I2805" s="229">
        <v>45114.613379629627</v>
      </c>
      <c r="J2805" s="107">
        <v>12</v>
      </c>
      <c r="K2805" s="159">
        <v>147000</v>
      </c>
      <c r="L2805" s="107">
        <f>J2805+1</f>
        <v>13</v>
      </c>
      <c r="M2805" s="36">
        <f>K2805*(L2805/100)</f>
        <v>19110</v>
      </c>
    </row>
    <row r="2806" spans="1:13" x14ac:dyDescent="0.35">
      <c r="A2806" s="107">
        <v>1</v>
      </c>
      <c r="B2806" s="107" t="s">
        <v>2515</v>
      </c>
      <c r="C2806" s="98" t="s">
        <v>442</v>
      </c>
      <c r="D2806" s="98" t="s">
        <v>15</v>
      </c>
      <c r="E2806" t="s">
        <v>1244</v>
      </c>
      <c r="F2806" t="s">
        <v>1245</v>
      </c>
      <c r="G2806" t="s">
        <v>2516</v>
      </c>
      <c r="H2806" s="107">
        <v>4</v>
      </c>
      <c r="I2806" s="229">
        <v>45467.582280092596</v>
      </c>
      <c r="J2806" s="107">
        <v>12</v>
      </c>
      <c r="K2806" s="159">
        <v>157500</v>
      </c>
      <c r="L2806" s="107">
        <f>J2806+1</f>
        <v>13</v>
      </c>
      <c r="M2806" s="36">
        <f>K2806*(L2806/100)</f>
        <v>20475</v>
      </c>
    </row>
    <row r="2807" spans="1:13" x14ac:dyDescent="0.35">
      <c r="A2807" s="107">
        <v>1</v>
      </c>
      <c r="B2807" s="107" t="s">
        <v>5488</v>
      </c>
      <c r="C2807" t="s">
        <v>442</v>
      </c>
      <c r="D2807" t="s">
        <v>15</v>
      </c>
      <c r="E2807" t="s">
        <v>1244</v>
      </c>
      <c r="F2807" t="s">
        <v>1245</v>
      </c>
      <c r="G2807" t="s">
        <v>2516</v>
      </c>
      <c r="H2807" s="107">
        <v>6</v>
      </c>
      <c r="I2807" s="231">
        <v>45831.571875000001</v>
      </c>
      <c r="J2807" s="107">
        <v>12</v>
      </c>
      <c r="K2807" s="120">
        <v>150000</v>
      </c>
      <c r="L2807" s="107">
        <f>J2807+1</f>
        <v>13</v>
      </c>
      <c r="M2807" s="36">
        <f>K2807*(L2807/100)</f>
        <v>19500</v>
      </c>
    </row>
    <row r="2808" spans="1:13" x14ac:dyDescent="0.35">
      <c r="A2808" s="107">
        <v>1</v>
      </c>
      <c r="B2808" s="107">
        <v>890000097</v>
      </c>
      <c r="C2808" s="98" t="s">
        <v>442</v>
      </c>
      <c r="D2808" s="98" t="s">
        <v>15</v>
      </c>
      <c r="E2808" t="s">
        <v>16</v>
      </c>
      <c r="G2808" t="s">
        <v>636</v>
      </c>
      <c r="H2808" s="132">
        <v>1</v>
      </c>
      <c r="I2808" s="229">
        <v>44996.321979166663</v>
      </c>
      <c r="J2808" s="107">
        <v>12</v>
      </c>
      <c r="K2808" s="159">
        <v>136500</v>
      </c>
      <c r="L2808" s="107">
        <f>J2808+1</f>
        <v>13</v>
      </c>
      <c r="M2808" s="36">
        <f>K2808*(L2808/100)</f>
        <v>17745</v>
      </c>
    </row>
    <row r="2809" spans="1:13" x14ac:dyDescent="0.35">
      <c r="A2809" s="107">
        <v>1</v>
      </c>
      <c r="B2809" s="237" t="s">
        <v>1676</v>
      </c>
      <c r="C2809" s="141" t="s">
        <v>442</v>
      </c>
      <c r="D2809" s="141" t="s">
        <v>15</v>
      </c>
      <c r="E2809" s="139" t="s">
        <v>1244</v>
      </c>
      <c r="F2809" s="139" t="s">
        <v>1245</v>
      </c>
      <c r="G2809" s="139" t="s">
        <v>1677</v>
      </c>
      <c r="H2809" s="237">
        <v>3</v>
      </c>
      <c r="I2809" s="229">
        <v>45315.555983796301</v>
      </c>
      <c r="J2809" s="107">
        <v>12</v>
      </c>
      <c r="K2809" s="238">
        <v>147000</v>
      </c>
      <c r="L2809" s="107">
        <f>J2809+1</f>
        <v>13</v>
      </c>
      <c r="M2809" s="36">
        <f>K2809*(L2809/100)</f>
        <v>19110</v>
      </c>
    </row>
    <row r="2810" spans="1:13" x14ac:dyDescent="0.35">
      <c r="A2810" s="107">
        <v>1</v>
      </c>
      <c r="B2810" s="243" t="s">
        <v>4082</v>
      </c>
      <c r="C2810" s="244" t="s">
        <v>442</v>
      </c>
      <c r="D2810" s="244" t="s">
        <v>15</v>
      </c>
      <c r="E2810" s="154" t="s">
        <v>1244</v>
      </c>
      <c r="F2810" s="154" t="s">
        <v>1245</v>
      </c>
      <c r="G2810" s="154" t="s">
        <v>4083</v>
      </c>
      <c r="H2810" s="243">
        <v>5</v>
      </c>
      <c r="I2810" s="229">
        <v>45666.775729166664</v>
      </c>
      <c r="J2810" s="107">
        <v>12</v>
      </c>
      <c r="K2810" s="159">
        <v>150000</v>
      </c>
      <c r="L2810" s="107">
        <f>J2810+1</f>
        <v>13</v>
      </c>
      <c r="M2810" s="36">
        <f>K2810*(L2810/100)</f>
        <v>19500</v>
      </c>
    </row>
    <row r="2811" spans="1:13" x14ac:dyDescent="0.35">
      <c r="A2811" s="107">
        <v>1</v>
      </c>
      <c r="B2811" s="131" t="s">
        <v>6051</v>
      </c>
      <c r="C2811" s="131" t="s">
        <v>442</v>
      </c>
      <c r="D2811" s="131" t="s">
        <v>15</v>
      </c>
      <c r="E2811" s="131" t="s">
        <v>5832</v>
      </c>
      <c r="F2811" s="131" t="s">
        <v>1248</v>
      </c>
      <c r="G2811" s="131" t="s">
        <v>6052</v>
      </c>
      <c r="H2811" s="107">
        <v>1</v>
      </c>
      <c r="I2811" s="231">
        <v>45917.753981481481</v>
      </c>
      <c r="J2811" s="107">
        <v>12</v>
      </c>
      <c r="K2811" s="222">
        <v>200000</v>
      </c>
      <c r="L2811" s="107">
        <f>J2811*2+2</f>
        <v>26</v>
      </c>
      <c r="M2811" s="36">
        <f>K2811*(L2811/100)</f>
        <v>52000</v>
      </c>
    </row>
    <row r="2812" spans="1:13" x14ac:dyDescent="0.35">
      <c r="A2812" s="107">
        <v>1</v>
      </c>
      <c r="B2812" s="107" t="s">
        <v>2012</v>
      </c>
      <c r="C2812" s="98" t="s">
        <v>442</v>
      </c>
      <c r="D2812" s="98" t="s">
        <v>411</v>
      </c>
      <c r="E2812" t="s">
        <v>1244</v>
      </c>
      <c r="F2812" t="s">
        <v>1248</v>
      </c>
      <c r="G2812" t="s">
        <v>2013</v>
      </c>
      <c r="H2812" s="107">
        <v>1</v>
      </c>
      <c r="I2812" s="229">
        <v>45371.671967592592</v>
      </c>
      <c r="J2812" s="107">
        <v>12</v>
      </c>
      <c r="K2812" s="159">
        <v>105000</v>
      </c>
      <c r="L2812" s="107">
        <f>J2812+1</f>
        <v>13</v>
      </c>
      <c r="M2812" s="36">
        <f>K2812*(L2812/100)</f>
        <v>13650</v>
      </c>
    </row>
    <row r="2813" spans="1:13" x14ac:dyDescent="0.35">
      <c r="A2813" s="107">
        <v>1</v>
      </c>
      <c r="B2813" s="243" t="s">
        <v>3144</v>
      </c>
      <c r="C2813" s="244" t="s">
        <v>442</v>
      </c>
      <c r="D2813" s="244" t="s">
        <v>15</v>
      </c>
      <c r="E2813" s="154" t="s">
        <v>1244</v>
      </c>
      <c r="F2813" s="154" t="s">
        <v>1248</v>
      </c>
      <c r="G2813" s="154" t="s">
        <v>2013</v>
      </c>
      <c r="H2813" s="243">
        <v>2</v>
      </c>
      <c r="I2813" s="229">
        <v>45562.736747685187</v>
      </c>
      <c r="J2813" s="107">
        <v>12</v>
      </c>
      <c r="K2813" s="159">
        <v>126000</v>
      </c>
      <c r="L2813" s="107">
        <f>J2813+1</f>
        <v>13</v>
      </c>
      <c r="M2813" s="36">
        <f>K2813*(L2813/100)</f>
        <v>16380</v>
      </c>
    </row>
    <row r="2814" spans="1:13" x14ac:dyDescent="0.35">
      <c r="A2814" s="107">
        <v>1</v>
      </c>
      <c r="B2814" s="107">
        <v>890000214</v>
      </c>
      <c r="C2814" s="98" t="s">
        <v>442</v>
      </c>
      <c r="D2814" s="98" t="s">
        <v>116</v>
      </c>
      <c r="E2814" t="s">
        <v>53</v>
      </c>
      <c r="G2814" t="s">
        <v>974</v>
      </c>
      <c r="H2814" s="107">
        <v>1</v>
      </c>
      <c r="I2814" s="229">
        <v>45097.490682870368</v>
      </c>
      <c r="J2814" s="107">
        <v>7</v>
      </c>
      <c r="K2814" s="159">
        <v>63000</v>
      </c>
      <c r="L2814" s="107">
        <f>J2814+1</f>
        <v>8</v>
      </c>
      <c r="M2814" s="36">
        <f>K2814*(L2814/100)</f>
        <v>5040</v>
      </c>
    </row>
    <row r="2815" spans="1:13" x14ac:dyDescent="0.35">
      <c r="A2815" s="107">
        <v>1</v>
      </c>
      <c r="B2815" s="107" t="s">
        <v>4603</v>
      </c>
      <c r="C2815" s="98" t="s">
        <v>442</v>
      </c>
      <c r="D2815" s="98" t="s">
        <v>15</v>
      </c>
      <c r="E2815" t="s">
        <v>1244</v>
      </c>
      <c r="F2815" t="s">
        <v>1248</v>
      </c>
      <c r="G2815" t="s">
        <v>4604</v>
      </c>
      <c r="H2815" s="107">
        <v>1</v>
      </c>
      <c r="I2815" s="229">
        <v>45729.701469907406</v>
      </c>
      <c r="J2815" s="107">
        <v>3</v>
      </c>
      <c r="K2815" s="247">
        <v>100000</v>
      </c>
      <c r="L2815" s="107">
        <f>J2815+1</f>
        <v>4</v>
      </c>
      <c r="M2815" s="36">
        <f>K2815*(L2815/100)</f>
        <v>4000</v>
      </c>
    </row>
    <row r="2816" spans="1:13" x14ac:dyDescent="0.35">
      <c r="A2816" s="107">
        <v>1</v>
      </c>
      <c r="B2816" s="107">
        <v>890000112</v>
      </c>
      <c r="C2816" s="98" t="s">
        <v>442</v>
      </c>
      <c r="D2816" s="98" t="s">
        <v>106</v>
      </c>
      <c r="E2816" t="s">
        <v>16</v>
      </c>
      <c r="G2816" t="s">
        <v>630</v>
      </c>
      <c r="H2816" s="132">
        <v>1</v>
      </c>
      <c r="I2816" s="229">
        <v>45008.557743055557</v>
      </c>
      <c r="J2816" s="107">
        <v>12</v>
      </c>
      <c r="K2816" s="159">
        <v>178500</v>
      </c>
      <c r="L2816" s="107">
        <f>J2816+1</f>
        <v>13</v>
      </c>
      <c r="M2816" s="36">
        <f>K2816*(L2816/100)</f>
        <v>23205</v>
      </c>
    </row>
    <row r="2817" spans="1:13" x14ac:dyDescent="0.35">
      <c r="A2817" s="107">
        <v>1</v>
      </c>
      <c r="B2817" s="237" t="s">
        <v>1165</v>
      </c>
      <c r="C2817" s="141" t="s">
        <v>442</v>
      </c>
      <c r="D2817" s="141" t="s">
        <v>188</v>
      </c>
      <c r="E2817" s="139" t="s">
        <v>16</v>
      </c>
      <c r="G2817" s="139" t="s">
        <v>1166</v>
      </c>
      <c r="H2817" s="237">
        <v>2</v>
      </c>
      <c r="I2817" s="229">
        <v>45190.583576388897</v>
      </c>
      <c r="J2817" s="107">
        <v>12</v>
      </c>
      <c r="K2817" s="238">
        <v>210000</v>
      </c>
      <c r="L2817" s="107">
        <f>J2817+1</f>
        <v>13</v>
      </c>
      <c r="M2817" s="36">
        <f>K2817*(L2817/100)</f>
        <v>27300</v>
      </c>
    </row>
    <row r="2818" spans="1:13" x14ac:dyDescent="0.35">
      <c r="A2818" s="107">
        <v>1</v>
      </c>
      <c r="B2818" s="107" t="s">
        <v>1730</v>
      </c>
      <c r="C2818" s="98" t="s">
        <v>442</v>
      </c>
      <c r="D2818" s="98" t="s">
        <v>52</v>
      </c>
      <c r="E2818" t="s">
        <v>1250</v>
      </c>
      <c r="F2818" t="s">
        <v>1245</v>
      </c>
      <c r="G2818" t="s">
        <v>1731</v>
      </c>
      <c r="H2818" s="107">
        <v>3</v>
      </c>
      <c r="I2818" s="229">
        <v>45346.558425925927</v>
      </c>
      <c r="J2818" s="107">
        <v>12</v>
      </c>
      <c r="K2818" s="159">
        <v>231000</v>
      </c>
      <c r="L2818" s="107">
        <f>J2818+1</f>
        <v>13</v>
      </c>
      <c r="M2818" s="36">
        <f>K2818*(L2818/100)</f>
        <v>30030</v>
      </c>
    </row>
    <row r="2819" spans="1:13" x14ac:dyDescent="0.35">
      <c r="A2819" s="107">
        <v>1</v>
      </c>
      <c r="B2819" s="243" t="s">
        <v>2887</v>
      </c>
      <c r="C2819" s="244" t="s">
        <v>442</v>
      </c>
      <c r="D2819" s="244" t="s">
        <v>169</v>
      </c>
      <c r="E2819" s="154" t="s">
        <v>1250</v>
      </c>
      <c r="F2819" s="154" t="s">
        <v>1245</v>
      </c>
      <c r="G2819" s="154" t="s">
        <v>2888</v>
      </c>
      <c r="H2819" s="243">
        <v>4</v>
      </c>
      <c r="I2819" s="229">
        <v>45517.68650462963</v>
      </c>
      <c r="J2819" s="107">
        <v>16</v>
      </c>
      <c r="K2819" s="162">
        <v>283500</v>
      </c>
      <c r="L2819" s="107">
        <f>J2819+1</f>
        <v>17</v>
      </c>
      <c r="M2819" s="36">
        <f>K2819*(L2819/100)</f>
        <v>48195</v>
      </c>
    </row>
    <row r="2820" spans="1:13" x14ac:dyDescent="0.35">
      <c r="A2820" s="107">
        <v>1</v>
      </c>
      <c r="B2820" s="107" t="s">
        <v>5245</v>
      </c>
      <c r="C2820" s="98" t="s">
        <v>442</v>
      </c>
      <c r="D2820" s="98" t="s">
        <v>15</v>
      </c>
      <c r="E2820" t="s">
        <v>1244</v>
      </c>
      <c r="F2820" t="s">
        <v>1245</v>
      </c>
      <c r="G2820" t="s">
        <v>5246</v>
      </c>
      <c r="H2820" s="107">
        <v>5</v>
      </c>
      <c r="I2820" s="229">
        <v>45798.699305555558</v>
      </c>
      <c r="J2820" s="107">
        <v>16</v>
      </c>
      <c r="K2820" s="159">
        <v>270000</v>
      </c>
      <c r="L2820" s="107">
        <f>J2820+1</f>
        <v>17</v>
      </c>
      <c r="M2820" s="36">
        <f>K2820*(L2820/100)</f>
        <v>45900</v>
      </c>
    </row>
    <row r="2821" spans="1:13" x14ac:dyDescent="0.35">
      <c r="A2821" s="107">
        <v>1</v>
      </c>
      <c r="B2821" s="243" t="s">
        <v>2984</v>
      </c>
      <c r="C2821" s="244" t="s">
        <v>442</v>
      </c>
      <c r="D2821" s="244" t="s">
        <v>169</v>
      </c>
      <c r="E2821" s="154" t="s">
        <v>1250</v>
      </c>
      <c r="F2821" s="154" t="s">
        <v>1245</v>
      </c>
      <c r="G2821" s="154" t="s">
        <v>2985</v>
      </c>
      <c r="H2821" s="243">
        <v>2</v>
      </c>
      <c r="I2821" s="229">
        <v>45532.708819444444</v>
      </c>
      <c r="J2821" s="107">
        <v>12</v>
      </c>
      <c r="K2821" s="162">
        <v>210000</v>
      </c>
      <c r="L2821" s="107">
        <f>J2821+1</f>
        <v>13</v>
      </c>
      <c r="M2821" s="36">
        <f>K2821*(L2821/100)</f>
        <v>27300</v>
      </c>
    </row>
    <row r="2822" spans="1:13" x14ac:dyDescent="0.35">
      <c r="A2822" s="107">
        <v>1</v>
      </c>
      <c r="B2822" s="243" t="s">
        <v>4401</v>
      </c>
      <c r="C2822" s="244" t="s">
        <v>442</v>
      </c>
      <c r="D2822" s="244" t="s">
        <v>52</v>
      </c>
      <c r="E2822" s="154" t="s">
        <v>1250</v>
      </c>
      <c r="F2822" s="154" t="s">
        <v>1245</v>
      </c>
      <c r="G2822" s="154" t="s">
        <v>2985</v>
      </c>
      <c r="H2822" s="243">
        <v>3</v>
      </c>
      <c r="I2822" s="229">
        <v>45726.701631944445</v>
      </c>
      <c r="J2822" s="107">
        <v>12</v>
      </c>
      <c r="K2822" s="247">
        <v>250000</v>
      </c>
      <c r="L2822" s="107">
        <f>J2822+1</f>
        <v>13</v>
      </c>
      <c r="M2822" s="36">
        <f>K2822*(L2822/100)</f>
        <v>32500</v>
      </c>
    </row>
    <row r="2823" spans="1:13" x14ac:dyDescent="0.35">
      <c r="A2823" s="107">
        <v>1</v>
      </c>
      <c r="B2823" s="107">
        <v>890000640</v>
      </c>
      <c r="C2823" s="98" t="s">
        <v>442</v>
      </c>
      <c r="D2823" s="98" t="s">
        <v>15</v>
      </c>
      <c r="E2823" t="s">
        <v>1244</v>
      </c>
      <c r="F2823" t="s">
        <v>1245</v>
      </c>
      <c r="G2823" t="s">
        <v>2180</v>
      </c>
      <c r="H2823" s="107">
        <v>1</v>
      </c>
      <c r="I2823" s="229">
        <v>45407.772881944446</v>
      </c>
      <c r="J2823" s="107">
        <v>10</v>
      </c>
      <c r="K2823" s="159">
        <v>157500</v>
      </c>
      <c r="L2823" s="107">
        <f>J2823+1</f>
        <v>11</v>
      </c>
      <c r="M2823" s="36">
        <f>K2823*(L2823/100)</f>
        <v>17325</v>
      </c>
    </row>
    <row r="2824" spans="1:13" x14ac:dyDescent="0.35">
      <c r="A2824" s="107">
        <v>1</v>
      </c>
      <c r="B2824" s="243" t="s">
        <v>2873</v>
      </c>
      <c r="C2824" s="244" t="s">
        <v>442</v>
      </c>
      <c r="D2824" s="244" t="s">
        <v>15</v>
      </c>
      <c r="E2824" s="154" t="s">
        <v>1244</v>
      </c>
      <c r="F2824" s="154" t="s">
        <v>1245</v>
      </c>
      <c r="G2824" s="154" t="s">
        <v>2874</v>
      </c>
      <c r="H2824" s="243">
        <v>6</v>
      </c>
      <c r="I2824" s="229">
        <v>45514.596990740742</v>
      </c>
      <c r="J2824" s="107">
        <v>12</v>
      </c>
      <c r="K2824" s="162">
        <v>241500</v>
      </c>
      <c r="L2824" s="107">
        <f>J2824+1</f>
        <v>13</v>
      </c>
      <c r="M2824" s="36">
        <f>K2824*(L2824/100)</f>
        <v>31395</v>
      </c>
    </row>
    <row r="2825" spans="1:13" x14ac:dyDescent="0.35">
      <c r="A2825" s="107">
        <v>1</v>
      </c>
      <c r="B2825" s="107" t="s">
        <v>5503</v>
      </c>
      <c r="C2825" t="s">
        <v>442</v>
      </c>
      <c r="D2825" t="s">
        <v>15</v>
      </c>
      <c r="E2825" t="s">
        <v>1244</v>
      </c>
      <c r="F2825" t="s">
        <v>1245</v>
      </c>
      <c r="G2825" t="s">
        <v>2874</v>
      </c>
      <c r="H2825" s="107">
        <v>8</v>
      </c>
      <c r="I2825" s="231">
        <v>45833.684074074074</v>
      </c>
      <c r="J2825" s="107">
        <v>14</v>
      </c>
      <c r="K2825" s="120">
        <v>270000</v>
      </c>
      <c r="L2825" s="107">
        <f>J2825+1</f>
        <v>15</v>
      </c>
      <c r="M2825" s="36">
        <f>K2825*(L2825/100)</f>
        <v>40500</v>
      </c>
    </row>
    <row r="2826" spans="1:13" x14ac:dyDescent="0.35">
      <c r="A2826" s="107">
        <v>1</v>
      </c>
      <c r="B2826" s="107">
        <v>890000053</v>
      </c>
      <c r="C2826" s="98" t="s">
        <v>442</v>
      </c>
      <c r="D2826" s="98" t="s">
        <v>15</v>
      </c>
      <c r="E2826" t="s">
        <v>16</v>
      </c>
      <c r="G2826" t="s">
        <v>2874</v>
      </c>
      <c r="H2826" s="129">
        <v>2</v>
      </c>
      <c r="I2826" s="229">
        <v>44954.51326388889</v>
      </c>
      <c r="J2826" s="107">
        <v>4</v>
      </c>
      <c r="K2826" s="159">
        <v>115500</v>
      </c>
      <c r="L2826" s="107">
        <f>J2826+1</f>
        <v>5</v>
      </c>
      <c r="M2826" s="36">
        <f>K2826*(L2826/100)</f>
        <v>5775</v>
      </c>
    </row>
    <row r="2827" spans="1:13" x14ac:dyDescent="0.35">
      <c r="A2827" s="107">
        <v>1</v>
      </c>
      <c r="B2827" s="107">
        <v>890000104</v>
      </c>
      <c r="C2827" s="98" t="s">
        <v>442</v>
      </c>
      <c r="D2827" s="98" t="s">
        <v>15</v>
      </c>
      <c r="E2827" t="s">
        <v>16</v>
      </c>
      <c r="G2827" t="s">
        <v>11791</v>
      </c>
      <c r="H2827" s="132">
        <v>2</v>
      </c>
      <c r="I2827" s="229">
        <v>45002.604317129626</v>
      </c>
      <c r="J2827" s="107">
        <v>5</v>
      </c>
      <c r="K2827" s="159">
        <v>136500</v>
      </c>
      <c r="L2827" s="107">
        <f>J2827+1</f>
        <v>6</v>
      </c>
      <c r="M2827" s="36">
        <f>K2827*(L2827/100)</f>
        <v>8190</v>
      </c>
    </row>
    <row r="2828" spans="1:13" x14ac:dyDescent="0.35">
      <c r="A2828" s="107">
        <v>1</v>
      </c>
      <c r="B2828" s="237" t="s">
        <v>1227</v>
      </c>
      <c r="C2828" s="141" t="s">
        <v>442</v>
      </c>
      <c r="D2828" s="141" t="s">
        <v>15</v>
      </c>
      <c r="E2828" s="139" t="s">
        <v>16</v>
      </c>
      <c r="G2828" s="139" t="s">
        <v>11792</v>
      </c>
      <c r="H2828" s="237">
        <v>4</v>
      </c>
      <c r="I2828" s="229">
        <v>45196.479560185202</v>
      </c>
      <c r="J2828" s="107">
        <v>7</v>
      </c>
      <c r="K2828" s="238">
        <v>189000</v>
      </c>
      <c r="L2828" s="107">
        <f>J2828+1</f>
        <v>8</v>
      </c>
      <c r="M2828" s="36">
        <f>K2828*(L2828/100)</f>
        <v>15120</v>
      </c>
    </row>
    <row r="2829" spans="1:13" x14ac:dyDescent="0.35">
      <c r="A2829" s="107">
        <v>1</v>
      </c>
      <c r="B2829" s="107">
        <v>890000603</v>
      </c>
      <c r="C2829" s="98" t="s">
        <v>442</v>
      </c>
      <c r="D2829" s="98" t="s">
        <v>15</v>
      </c>
      <c r="E2829" t="s">
        <v>1244</v>
      </c>
      <c r="F2829" t="s">
        <v>1245</v>
      </c>
      <c r="G2829" t="s">
        <v>2114</v>
      </c>
      <c r="H2829" s="107">
        <v>5</v>
      </c>
      <c r="I2829" s="229">
        <v>45387.66615740741</v>
      </c>
      <c r="J2829" s="107">
        <v>12</v>
      </c>
      <c r="K2829" s="159">
        <v>220500</v>
      </c>
      <c r="L2829" s="107">
        <f>J2829+1</f>
        <v>13</v>
      </c>
      <c r="M2829" s="36">
        <f>K2829*(L2829/100)</f>
        <v>28665</v>
      </c>
    </row>
    <row r="2830" spans="1:13" x14ac:dyDescent="0.35">
      <c r="A2830" s="107">
        <v>1</v>
      </c>
      <c r="B2830" s="107">
        <v>890000192</v>
      </c>
      <c r="C2830" s="98" t="s">
        <v>442</v>
      </c>
      <c r="D2830" s="98" t="s">
        <v>15</v>
      </c>
      <c r="E2830" t="s">
        <v>16</v>
      </c>
      <c r="G2830" t="s">
        <v>886</v>
      </c>
      <c r="H2830" s="107">
        <v>3</v>
      </c>
      <c r="I2830" s="229">
        <v>45077.410185185188</v>
      </c>
      <c r="J2830" s="107">
        <v>6</v>
      </c>
      <c r="K2830" s="162">
        <v>157500</v>
      </c>
      <c r="L2830" s="107">
        <f>J2830+1</f>
        <v>7</v>
      </c>
      <c r="M2830" s="36">
        <f>K2830*(L2830/100)</f>
        <v>11025.000000000002</v>
      </c>
    </row>
    <row r="2831" spans="1:13" x14ac:dyDescent="0.35">
      <c r="A2831" s="107">
        <v>1</v>
      </c>
      <c r="B2831" s="243" t="s">
        <v>4376</v>
      </c>
      <c r="C2831" s="244" t="s">
        <v>442</v>
      </c>
      <c r="D2831" s="244" t="s">
        <v>15</v>
      </c>
      <c r="E2831" s="154" t="s">
        <v>1244</v>
      </c>
      <c r="F2831" s="154" t="s">
        <v>1245</v>
      </c>
      <c r="G2831" s="154" t="s">
        <v>4377</v>
      </c>
      <c r="H2831" s="243">
        <v>7</v>
      </c>
      <c r="I2831" s="229">
        <v>45691.717152777775</v>
      </c>
      <c r="J2831" s="107">
        <v>14</v>
      </c>
      <c r="K2831" s="159">
        <v>255000</v>
      </c>
      <c r="L2831" s="107">
        <f>J2831+1</f>
        <v>15</v>
      </c>
      <c r="M2831" s="36">
        <f>K2831*(L2831/100)</f>
        <v>38250</v>
      </c>
    </row>
    <row r="2832" spans="1:13" x14ac:dyDescent="0.35">
      <c r="A2832" s="107">
        <v>1</v>
      </c>
      <c r="B2832" s="243" t="s">
        <v>3730</v>
      </c>
      <c r="C2832" s="244" t="s">
        <v>442</v>
      </c>
      <c r="D2832" s="244" t="s">
        <v>15</v>
      </c>
      <c r="E2832" s="154" t="s">
        <v>1244</v>
      </c>
      <c r="F2832" s="154" t="s">
        <v>1248</v>
      </c>
      <c r="G2832" s="154" t="s">
        <v>3731</v>
      </c>
      <c r="H2832" s="243">
        <v>2</v>
      </c>
      <c r="I2832" s="229">
        <v>45617.543958333335</v>
      </c>
      <c r="J2832" s="107">
        <v>3</v>
      </c>
      <c r="K2832" s="159">
        <v>115500</v>
      </c>
      <c r="L2832" s="107">
        <f>J2832+1</f>
        <v>4</v>
      </c>
      <c r="M2832" s="36">
        <f>K2832*(L2832/100)</f>
        <v>4620</v>
      </c>
    </row>
    <row r="2833" spans="1:13" x14ac:dyDescent="0.35">
      <c r="A2833" s="107">
        <v>1</v>
      </c>
      <c r="B2833" s="107" t="s">
        <v>5800</v>
      </c>
      <c r="C2833" t="s">
        <v>442</v>
      </c>
      <c r="D2833" t="s">
        <v>15</v>
      </c>
      <c r="E2833" t="s">
        <v>1244</v>
      </c>
      <c r="F2833" t="s">
        <v>1248</v>
      </c>
      <c r="G2833" t="s">
        <v>5801</v>
      </c>
      <c r="H2833" s="107">
        <v>4</v>
      </c>
      <c r="I2833" s="231">
        <v>45840.709201388891</v>
      </c>
      <c r="J2833" s="107">
        <v>6</v>
      </c>
      <c r="K2833" s="120">
        <v>150000</v>
      </c>
      <c r="L2833" s="107">
        <f>J2833+1</f>
        <v>7</v>
      </c>
      <c r="M2833" s="36">
        <f>K2833*(L2833/100)</f>
        <v>10500.000000000002</v>
      </c>
    </row>
    <row r="2834" spans="1:13" x14ac:dyDescent="0.35">
      <c r="A2834" s="107">
        <v>1</v>
      </c>
      <c r="B2834" s="243" t="s">
        <v>4032</v>
      </c>
      <c r="C2834" s="244" t="s">
        <v>442</v>
      </c>
      <c r="D2834" s="244" t="s">
        <v>15</v>
      </c>
      <c r="E2834" s="154" t="s">
        <v>1244</v>
      </c>
      <c r="F2834" s="154" t="s">
        <v>1248</v>
      </c>
      <c r="G2834" s="154" t="s">
        <v>4033</v>
      </c>
      <c r="H2834" s="243">
        <v>3</v>
      </c>
      <c r="I2834" s="229">
        <v>45678.738854166666</v>
      </c>
      <c r="J2834" s="107">
        <v>6</v>
      </c>
      <c r="K2834" s="159">
        <v>200000</v>
      </c>
      <c r="L2834" s="107">
        <f>J2834+1</f>
        <v>7</v>
      </c>
      <c r="M2834" s="36">
        <f>K2834*(L2834/100)</f>
        <v>14000.000000000002</v>
      </c>
    </row>
    <row r="2835" spans="1:13" x14ac:dyDescent="0.35">
      <c r="A2835" s="107">
        <v>1</v>
      </c>
      <c r="B2835" s="107">
        <v>880001048</v>
      </c>
      <c r="C2835" s="98" t="s">
        <v>442</v>
      </c>
      <c r="D2835" s="98" t="s">
        <v>169</v>
      </c>
      <c r="E2835" t="s">
        <v>1250</v>
      </c>
      <c r="F2835" t="s">
        <v>1248</v>
      </c>
      <c r="G2835" t="s">
        <v>2682</v>
      </c>
      <c r="H2835" s="107">
        <v>1</v>
      </c>
      <c r="I2835" s="229">
        <v>45496.709687499999</v>
      </c>
      <c r="J2835" s="107">
        <v>4</v>
      </c>
      <c r="K2835" s="159">
        <v>210000</v>
      </c>
      <c r="L2835" s="107">
        <f>J2835+1</f>
        <v>5</v>
      </c>
      <c r="M2835" s="36">
        <f>K2835*(L2835/100)</f>
        <v>10500</v>
      </c>
    </row>
    <row r="2836" spans="1:13" x14ac:dyDescent="0.35">
      <c r="A2836" s="107">
        <v>1</v>
      </c>
      <c r="B2836" s="243" t="s">
        <v>3762</v>
      </c>
      <c r="C2836" s="244" t="s">
        <v>442</v>
      </c>
      <c r="D2836" s="244" t="s">
        <v>188</v>
      </c>
      <c r="E2836" s="154" t="s">
        <v>1244</v>
      </c>
      <c r="F2836" s="154" t="s">
        <v>1245</v>
      </c>
      <c r="G2836" s="154" t="s">
        <v>3763</v>
      </c>
      <c r="H2836" s="243">
        <v>1</v>
      </c>
      <c r="I2836" s="229">
        <v>45618.763831018521</v>
      </c>
      <c r="J2836" s="107">
        <v>12</v>
      </c>
      <c r="K2836" s="159">
        <v>84000</v>
      </c>
      <c r="L2836" s="107">
        <f>J2836+1</f>
        <v>13</v>
      </c>
      <c r="M2836" s="36">
        <f>K2836*(L2836/100)</f>
        <v>10920</v>
      </c>
    </row>
    <row r="2837" spans="1:13" x14ac:dyDescent="0.35">
      <c r="A2837" s="107">
        <v>1</v>
      </c>
      <c r="B2837" s="107" t="s">
        <v>2490</v>
      </c>
      <c r="C2837" s="98" t="s">
        <v>442</v>
      </c>
      <c r="D2837" s="98" t="s">
        <v>15</v>
      </c>
      <c r="E2837" t="s">
        <v>1244</v>
      </c>
      <c r="F2837" t="s">
        <v>1245</v>
      </c>
      <c r="G2837" t="s">
        <v>2491</v>
      </c>
      <c r="H2837" s="107">
        <v>3</v>
      </c>
      <c r="I2837" s="229">
        <v>45464.743483796294</v>
      </c>
      <c r="J2837" s="107">
        <v>7</v>
      </c>
      <c r="K2837" s="159">
        <v>63000</v>
      </c>
      <c r="L2837" s="107">
        <f>J2837+1</f>
        <v>8</v>
      </c>
      <c r="M2837" s="36">
        <f>K2837*(L2837/100)</f>
        <v>5040</v>
      </c>
    </row>
    <row r="2838" spans="1:13" x14ac:dyDescent="0.35">
      <c r="A2838" s="107">
        <v>1</v>
      </c>
      <c r="B2838" s="243" t="s">
        <v>4543</v>
      </c>
      <c r="C2838" s="244" t="s">
        <v>476</v>
      </c>
      <c r="D2838" s="244" t="s">
        <v>15</v>
      </c>
      <c r="E2838" s="154" t="s">
        <v>1244</v>
      </c>
      <c r="F2838" s="154" t="s">
        <v>1248</v>
      </c>
      <c r="G2838" s="154" t="s">
        <v>4544</v>
      </c>
      <c r="H2838" s="243">
        <v>5</v>
      </c>
      <c r="I2838" s="229">
        <v>45723.786238425928</v>
      </c>
      <c r="J2838" s="107">
        <v>10</v>
      </c>
      <c r="K2838" s="247">
        <v>100000</v>
      </c>
      <c r="L2838" s="107">
        <f>J2838+1</f>
        <v>11</v>
      </c>
      <c r="M2838" s="36">
        <f>K2838*(L2838/100)</f>
        <v>11000</v>
      </c>
    </row>
    <row r="2839" spans="1:13" x14ac:dyDescent="0.35">
      <c r="A2839" s="107">
        <v>1</v>
      </c>
      <c r="B2839" s="243" t="s">
        <v>4202</v>
      </c>
      <c r="C2839" s="244" t="s">
        <v>476</v>
      </c>
      <c r="D2839" s="244" t="s">
        <v>15</v>
      </c>
      <c r="E2839" s="154" t="s">
        <v>1244</v>
      </c>
      <c r="F2839" s="154" t="s">
        <v>1248</v>
      </c>
      <c r="G2839" s="154" t="s">
        <v>4203</v>
      </c>
      <c r="H2839" s="243">
        <v>1</v>
      </c>
      <c r="I2839" s="229">
        <v>45709.511365740742</v>
      </c>
      <c r="J2839" s="107">
        <v>12</v>
      </c>
      <c r="K2839" s="159">
        <v>100000</v>
      </c>
      <c r="L2839" s="107">
        <f>J2839+1</f>
        <v>13</v>
      </c>
      <c r="M2839" s="36">
        <f>K2839*(L2839/100)</f>
        <v>13000</v>
      </c>
    </row>
    <row r="2840" spans="1:13" x14ac:dyDescent="0.35">
      <c r="A2840" s="107">
        <v>1</v>
      </c>
      <c r="B2840" s="243" t="s">
        <v>4498</v>
      </c>
      <c r="C2840" s="244" t="s">
        <v>476</v>
      </c>
      <c r="D2840" s="244" t="s">
        <v>169</v>
      </c>
      <c r="E2840" s="154" t="s">
        <v>1250</v>
      </c>
      <c r="F2840" s="154" t="s">
        <v>1245</v>
      </c>
      <c r="G2840" s="154" t="s">
        <v>4499</v>
      </c>
      <c r="H2840" s="243">
        <v>5</v>
      </c>
      <c r="I2840" s="229">
        <v>45745.4919212963</v>
      </c>
      <c r="J2840" s="107">
        <v>6</v>
      </c>
      <c r="K2840" s="247">
        <v>55000</v>
      </c>
      <c r="L2840" s="107">
        <f>J2840+1</f>
        <v>7</v>
      </c>
      <c r="M2840" s="36">
        <f>K2840*(L2840/100)</f>
        <v>3850.0000000000005</v>
      </c>
    </row>
    <row r="2841" spans="1:13" x14ac:dyDescent="0.35">
      <c r="A2841" s="107">
        <v>1</v>
      </c>
      <c r="B2841" s="107" t="s">
        <v>5732</v>
      </c>
      <c r="C2841" t="s">
        <v>476</v>
      </c>
      <c r="D2841" t="s">
        <v>169</v>
      </c>
      <c r="E2841" t="s">
        <v>1250</v>
      </c>
      <c r="F2841" t="s">
        <v>1245</v>
      </c>
      <c r="G2841" t="s">
        <v>5733</v>
      </c>
      <c r="H2841" s="107">
        <v>6</v>
      </c>
      <c r="I2841" s="231">
        <v>45842.63181712963</v>
      </c>
      <c r="J2841" s="107">
        <v>6</v>
      </c>
      <c r="K2841" s="120">
        <v>55000</v>
      </c>
      <c r="L2841" s="107">
        <f>J2841+1</f>
        <v>7</v>
      </c>
      <c r="M2841" s="36">
        <f>K2841*(L2841/100)</f>
        <v>3850.0000000000005</v>
      </c>
    </row>
    <row r="2842" spans="1:13" x14ac:dyDescent="0.35">
      <c r="A2842" s="107">
        <v>1</v>
      </c>
      <c r="B2842" s="107">
        <v>880000269</v>
      </c>
      <c r="C2842" s="98" t="s">
        <v>476</v>
      </c>
      <c r="D2842" s="98" t="s">
        <v>15</v>
      </c>
      <c r="E2842" t="s">
        <v>16</v>
      </c>
      <c r="G2842" t="s">
        <v>778</v>
      </c>
      <c r="H2842" s="107">
        <v>1</v>
      </c>
      <c r="I2842" s="229">
        <v>45037.456597222219</v>
      </c>
      <c r="J2842" s="107">
        <v>7</v>
      </c>
      <c r="K2842" s="159">
        <v>57750</v>
      </c>
      <c r="L2842" s="107">
        <f>J2842+1</f>
        <v>8</v>
      </c>
      <c r="M2842" s="36">
        <f>K2842*(L2842/100)</f>
        <v>4620</v>
      </c>
    </row>
    <row r="2843" spans="1:13" x14ac:dyDescent="0.35">
      <c r="A2843" s="107">
        <v>1</v>
      </c>
      <c r="B2843" s="107">
        <v>880000378</v>
      </c>
      <c r="C2843" s="98" t="s">
        <v>476</v>
      </c>
      <c r="D2843" s="98" t="s">
        <v>15</v>
      </c>
      <c r="E2843" t="s">
        <v>16</v>
      </c>
      <c r="G2843" t="s">
        <v>778</v>
      </c>
      <c r="H2843" s="107">
        <v>2</v>
      </c>
      <c r="I2843" s="229">
        <v>45114.578217592592</v>
      </c>
      <c r="J2843" s="107">
        <v>7</v>
      </c>
      <c r="K2843" s="159">
        <v>63000</v>
      </c>
      <c r="L2843" s="107">
        <f>J2843+1</f>
        <v>8</v>
      </c>
      <c r="M2843" s="36">
        <f>K2843*(L2843/100)</f>
        <v>5040</v>
      </c>
    </row>
    <row r="2844" spans="1:13" x14ac:dyDescent="0.35">
      <c r="A2844" s="107">
        <v>1</v>
      </c>
      <c r="B2844" s="237">
        <v>880000551</v>
      </c>
      <c r="C2844" s="141" t="s">
        <v>476</v>
      </c>
      <c r="D2844" s="141" t="s">
        <v>15</v>
      </c>
      <c r="E2844" s="139" t="s">
        <v>1244</v>
      </c>
      <c r="F2844" s="139" t="s">
        <v>1245</v>
      </c>
      <c r="G2844" s="139" t="s">
        <v>778</v>
      </c>
      <c r="H2844" s="237">
        <v>3</v>
      </c>
      <c r="I2844" s="229">
        <v>45226.599224537</v>
      </c>
      <c r="J2844" s="107">
        <v>7</v>
      </c>
      <c r="K2844" s="238">
        <v>63000</v>
      </c>
      <c r="L2844" s="107">
        <f>J2844+1</f>
        <v>8</v>
      </c>
      <c r="M2844" s="36">
        <f>K2844*(L2844/100)</f>
        <v>5040</v>
      </c>
    </row>
    <row r="2845" spans="1:13" x14ac:dyDescent="0.35">
      <c r="A2845" s="107">
        <v>1</v>
      </c>
      <c r="B2845" s="243" t="s">
        <v>3127</v>
      </c>
      <c r="C2845" s="244" t="s">
        <v>476</v>
      </c>
      <c r="D2845" s="244" t="s">
        <v>15</v>
      </c>
      <c r="E2845" s="154" t="s">
        <v>1244</v>
      </c>
      <c r="F2845" s="154" t="s">
        <v>1245</v>
      </c>
      <c r="G2845" s="154" t="s">
        <v>3128</v>
      </c>
      <c r="H2845" s="243">
        <v>4</v>
      </c>
      <c r="I2845" s="229">
        <v>45560.601076388892</v>
      </c>
      <c r="J2845" s="107">
        <v>6</v>
      </c>
      <c r="K2845" s="159">
        <v>63000</v>
      </c>
      <c r="L2845" s="107">
        <f>J2845+1</f>
        <v>7</v>
      </c>
      <c r="M2845" s="36">
        <f>K2845*(L2845/100)</f>
        <v>4410</v>
      </c>
    </row>
    <row r="2846" spans="1:13" x14ac:dyDescent="0.35">
      <c r="A2846" s="107">
        <v>1</v>
      </c>
      <c r="B2846" s="237">
        <v>880000552</v>
      </c>
      <c r="C2846" s="141" t="s">
        <v>476</v>
      </c>
      <c r="D2846" s="141" t="s">
        <v>15</v>
      </c>
      <c r="E2846" s="139" t="s">
        <v>1244</v>
      </c>
      <c r="F2846" s="139" t="s">
        <v>1245</v>
      </c>
      <c r="G2846" s="139" t="s">
        <v>1310</v>
      </c>
      <c r="H2846" s="237">
        <v>3</v>
      </c>
      <c r="I2846" s="229">
        <v>45227.4067939815</v>
      </c>
      <c r="J2846" s="107">
        <v>7</v>
      </c>
      <c r="K2846" s="238">
        <v>63000</v>
      </c>
      <c r="L2846" s="107">
        <f>J2846+1</f>
        <v>8</v>
      </c>
      <c r="M2846" s="36">
        <f>K2846*(L2846/100)</f>
        <v>5040</v>
      </c>
    </row>
    <row r="2847" spans="1:13" x14ac:dyDescent="0.35">
      <c r="A2847" s="107">
        <v>1</v>
      </c>
      <c r="B2847" s="107">
        <v>880000400</v>
      </c>
      <c r="C2847" s="98" t="s">
        <v>476</v>
      </c>
      <c r="D2847" s="98" t="s">
        <v>381</v>
      </c>
      <c r="E2847" t="s">
        <v>16</v>
      </c>
      <c r="G2847" t="s">
        <v>1032</v>
      </c>
      <c r="H2847" s="107">
        <v>2</v>
      </c>
      <c r="I2847" s="229">
        <v>45124.54409722222</v>
      </c>
      <c r="J2847" s="107">
        <v>7</v>
      </c>
      <c r="K2847" s="159">
        <v>63000</v>
      </c>
      <c r="L2847" s="107">
        <f>J2847+1</f>
        <v>8</v>
      </c>
      <c r="M2847" s="36">
        <f>K2847*(L2847/100)</f>
        <v>5040</v>
      </c>
    </row>
    <row r="2848" spans="1:13" x14ac:dyDescent="0.35">
      <c r="A2848" s="107">
        <v>1</v>
      </c>
      <c r="B2848" s="107" t="s">
        <v>1910</v>
      </c>
      <c r="C2848" s="98" t="s">
        <v>476</v>
      </c>
      <c r="D2848" s="98" t="s">
        <v>15</v>
      </c>
      <c r="E2848" t="s">
        <v>1244</v>
      </c>
      <c r="F2848" t="s">
        <v>1245</v>
      </c>
      <c r="G2848" t="s">
        <v>1032</v>
      </c>
      <c r="H2848" s="107">
        <v>4</v>
      </c>
      <c r="I2848" s="229">
        <v>45352.667592592596</v>
      </c>
      <c r="J2848" s="107">
        <v>7</v>
      </c>
      <c r="K2848" s="159">
        <v>63000</v>
      </c>
      <c r="L2848" s="107">
        <f>J2848+1</f>
        <v>8</v>
      </c>
      <c r="M2848" s="36">
        <f>K2848*(L2848/100)</f>
        <v>5040</v>
      </c>
    </row>
    <row r="2849" spans="1:13" x14ac:dyDescent="0.35">
      <c r="A2849" s="107">
        <v>1</v>
      </c>
      <c r="B2849" s="107" t="s">
        <v>5504</v>
      </c>
      <c r="C2849" t="s">
        <v>476</v>
      </c>
      <c r="D2849" t="s">
        <v>15</v>
      </c>
      <c r="E2849" t="s">
        <v>1244</v>
      </c>
      <c r="F2849" t="s">
        <v>1245</v>
      </c>
      <c r="G2849" t="s">
        <v>5505</v>
      </c>
      <c r="H2849" s="107">
        <v>8</v>
      </c>
      <c r="I2849" s="231">
        <v>45838.901284722226</v>
      </c>
      <c r="J2849" s="107">
        <v>8</v>
      </c>
      <c r="K2849" s="120">
        <v>70000</v>
      </c>
      <c r="L2849" s="107">
        <f>J2849+1</f>
        <v>9</v>
      </c>
      <c r="M2849" s="36">
        <f>K2849*(L2849/100)</f>
        <v>6300</v>
      </c>
    </row>
    <row r="2850" spans="1:13" x14ac:dyDescent="0.35">
      <c r="A2850" s="107">
        <v>1</v>
      </c>
      <c r="B2850" s="107">
        <v>890000771</v>
      </c>
      <c r="C2850" s="98" t="s">
        <v>476</v>
      </c>
      <c r="D2850" s="98" t="s">
        <v>15</v>
      </c>
      <c r="E2850" t="s">
        <v>1244</v>
      </c>
      <c r="F2850" t="s">
        <v>1245</v>
      </c>
      <c r="G2850" t="s">
        <v>2604</v>
      </c>
      <c r="H2850" s="107">
        <v>5</v>
      </c>
      <c r="I2850" s="229">
        <v>45481.637824074074</v>
      </c>
      <c r="J2850" s="107">
        <v>7</v>
      </c>
      <c r="K2850" s="159">
        <v>63000</v>
      </c>
      <c r="L2850" s="107">
        <f>J2850+1</f>
        <v>8</v>
      </c>
      <c r="M2850" s="36">
        <f>K2850*(L2850/100)</f>
        <v>5040</v>
      </c>
    </row>
    <row r="2851" spans="1:13" x14ac:dyDescent="0.35">
      <c r="A2851" s="107">
        <v>1</v>
      </c>
      <c r="B2851" s="107">
        <v>880000177</v>
      </c>
      <c r="C2851" s="98" t="s">
        <v>476</v>
      </c>
      <c r="D2851" s="98" t="s">
        <v>15</v>
      </c>
      <c r="E2851" t="s">
        <v>16</v>
      </c>
      <c r="G2851" t="s">
        <v>674</v>
      </c>
      <c r="H2851" s="132">
        <v>1</v>
      </c>
      <c r="I2851" s="229">
        <v>44999.459178240744</v>
      </c>
      <c r="J2851" s="107">
        <v>7</v>
      </c>
      <c r="K2851" s="159">
        <v>63000</v>
      </c>
      <c r="L2851" s="107">
        <f>J2851+1</f>
        <v>8</v>
      </c>
      <c r="M2851" s="36">
        <f>K2851*(L2851/100)</f>
        <v>5040</v>
      </c>
    </row>
    <row r="2852" spans="1:13" x14ac:dyDescent="0.35">
      <c r="A2852" s="107">
        <v>1</v>
      </c>
      <c r="B2852" s="243" t="s">
        <v>3617</v>
      </c>
      <c r="C2852" s="244" t="s">
        <v>476</v>
      </c>
      <c r="D2852" s="244" t="s">
        <v>15</v>
      </c>
      <c r="E2852" s="154" t="s">
        <v>1244</v>
      </c>
      <c r="F2852" s="154" t="s">
        <v>1245</v>
      </c>
      <c r="G2852" t="s">
        <v>3618</v>
      </c>
      <c r="H2852" s="243">
        <v>6</v>
      </c>
      <c r="I2852" s="229">
        <v>45610.557488425926</v>
      </c>
      <c r="J2852" s="107">
        <v>7</v>
      </c>
      <c r="K2852" s="159">
        <v>63000</v>
      </c>
      <c r="L2852" s="107">
        <f>J2852+1</f>
        <v>8</v>
      </c>
      <c r="M2852" s="36">
        <f>K2852*(L2852/100)</f>
        <v>5040</v>
      </c>
    </row>
    <row r="2853" spans="1:13" x14ac:dyDescent="0.35">
      <c r="A2853" s="107">
        <v>1</v>
      </c>
      <c r="B2853" s="243" t="s">
        <v>4378</v>
      </c>
      <c r="C2853" s="244" t="s">
        <v>476</v>
      </c>
      <c r="D2853" s="244" t="s">
        <v>15</v>
      </c>
      <c r="E2853" s="154" t="s">
        <v>1244</v>
      </c>
      <c r="F2853" s="154" t="s">
        <v>1245</v>
      </c>
      <c r="G2853" t="s">
        <v>3618</v>
      </c>
      <c r="H2853" s="243">
        <v>7</v>
      </c>
      <c r="I2853" s="229">
        <v>45714.697696759256</v>
      </c>
      <c r="J2853" s="107">
        <v>8</v>
      </c>
      <c r="K2853" s="159">
        <v>70000</v>
      </c>
      <c r="L2853" s="107">
        <f>J2853+1</f>
        <v>9</v>
      </c>
      <c r="M2853" s="36">
        <f>K2853*(L2853/100)</f>
        <v>6300</v>
      </c>
    </row>
    <row r="2854" spans="1:13" x14ac:dyDescent="0.35">
      <c r="A2854" s="107">
        <v>1</v>
      </c>
      <c r="B2854" s="107" t="s">
        <v>1781</v>
      </c>
      <c r="C2854" s="98" t="s">
        <v>476</v>
      </c>
      <c r="D2854" s="98" t="s">
        <v>15</v>
      </c>
      <c r="E2854" t="s">
        <v>1244</v>
      </c>
      <c r="F2854" t="s">
        <v>1248</v>
      </c>
      <c r="G2854" s="145" t="s">
        <v>1782</v>
      </c>
      <c r="H2854" s="107">
        <v>2</v>
      </c>
      <c r="I2854" s="229">
        <v>45351.546863425923</v>
      </c>
      <c r="J2854" s="107">
        <v>6</v>
      </c>
      <c r="K2854" s="159">
        <v>57750</v>
      </c>
      <c r="L2854" s="107">
        <f>J2854+1</f>
        <v>7</v>
      </c>
      <c r="M2854" s="36">
        <f>K2854*(L2854/100)</f>
        <v>4042.5000000000005</v>
      </c>
    </row>
    <row r="2855" spans="1:13" x14ac:dyDescent="0.35">
      <c r="A2855" s="107">
        <v>1</v>
      </c>
      <c r="B2855" s="237" t="s">
        <v>1628</v>
      </c>
      <c r="C2855" s="141" t="s">
        <v>476</v>
      </c>
      <c r="D2855" s="141" t="s">
        <v>15</v>
      </c>
      <c r="E2855" s="139" t="s">
        <v>1244</v>
      </c>
      <c r="F2855" s="139" t="s">
        <v>1248</v>
      </c>
      <c r="G2855" s="139" t="s">
        <v>1629</v>
      </c>
      <c r="H2855" s="237">
        <v>3</v>
      </c>
      <c r="I2855" s="229">
        <v>45301.611180555599</v>
      </c>
      <c r="J2855" s="107">
        <v>12</v>
      </c>
      <c r="K2855" s="238">
        <v>136500</v>
      </c>
      <c r="L2855" s="107">
        <f>J2855+1</f>
        <v>13</v>
      </c>
      <c r="M2855" s="36">
        <f>K2855*(L2855/100)</f>
        <v>17745</v>
      </c>
    </row>
    <row r="2856" spans="1:13" x14ac:dyDescent="0.35">
      <c r="A2856" s="107">
        <v>1</v>
      </c>
      <c r="B2856" s="107">
        <v>890000776</v>
      </c>
      <c r="C2856" s="98" t="s">
        <v>476</v>
      </c>
      <c r="D2856" s="98" t="s">
        <v>15</v>
      </c>
      <c r="E2856" t="s">
        <v>1244</v>
      </c>
      <c r="F2856" t="s">
        <v>1248</v>
      </c>
      <c r="G2856" t="s">
        <v>1629</v>
      </c>
      <c r="H2856" s="107">
        <v>4</v>
      </c>
      <c r="I2856" s="229">
        <v>45482.722037037034</v>
      </c>
      <c r="J2856" s="107">
        <v>12</v>
      </c>
      <c r="K2856" s="159">
        <v>136500</v>
      </c>
      <c r="L2856" s="107">
        <f>J2856+1</f>
        <v>13</v>
      </c>
      <c r="M2856" s="36">
        <f>K2856*(L2856/100)</f>
        <v>17745</v>
      </c>
    </row>
    <row r="2857" spans="1:13" x14ac:dyDescent="0.35">
      <c r="A2857" s="107">
        <v>1</v>
      </c>
      <c r="B2857" s="243" t="s">
        <v>2991</v>
      </c>
      <c r="C2857" s="244" t="s">
        <v>476</v>
      </c>
      <c r="D2857" s="244" t="s">
        <v>188</v>
      </c>
      <c r="E2857" s="154" t="s">
        <v>1244</v>
      </c>
      <c r="F2857" s="154" t="s">
        <v>1248</v>
      </c>
      <c r="G2857" s="154" t="s">
        <v>2992</v>
      </c>
      <c r="H2857" s="243">
        <v>5</v>
      </c>
      <c r="I2857" s="229">
        <v>45534.622488425928</v>
      </c>
      <c r="J2857" s="107">
        <v>5</v>
      </c>
      <c r="K2857" s="162">
        <v>63000</v>
      </c>
      <c r="L2857" s="107">
        <f>J2857+1</f>
        <v>6</v>
      </c>
      <c r="M2857" s="36">
        <f>K2857*(L2857/100)</f>
        <v>3780</v>
      </c>
    </row>
    <row r="2858" spans="1:13" x14ac:dyDescent="0.35">
      <c r="A2858" s="107">
        <v>1</v>
      </c>
      <c r="B2858" s="243" t="s">
        <v>3821</v>
      </c>
      <c r="C2858" s="244" t="s">
        <v>476</v>
      </c>
      <c r="D2858" s="244" t="s">
        <v>1095</v>
      </c>
      <c r="E2858" s="154" t="s">
        <v>1244</v>
      </c>
      <c r="F2858" s="154" t="s">
        <v>1248</v>
      </c>
      <c r="G2858" s="154" t="s">
        <v>1629</v>
      </c>
      <c r="H2858" s="243">
        <v>6</v>
      </c>
      <c r="I2858" s="229">
        <v>45624.713252314818</v>
      </c>
      <c r="J2858" s="107">
        <v>7</v>
      </c>
      <c r="K2858" s="159">
        <v>73500</v>
      </c>
      <c r="L2858" s="107">
        <f>J2858+1</f>
        <v>8</v>
      </c>
      <c r="M2858" s="36">
        <f>K2858*(L2858/100)</f>
        <v>5880</v>
      </c>
    </row>
    <row r="2859" spans="1:13" x14ac:dyDescent="0.35">
      <c r="A2859" s="107">
        <v>1</v>
      </c>
      <c r="B2859" s="243" t="s">
        <v>4065</v>
      </c>
      <c r="C2859" s="244" t="s">
        <v>476</v>
      </c>
      <c r="D2859" s="244" t="s">
        <v>15</v>
      </c>
      <c r="E2859" s="154" t="s">
        <v>1244</v>
      </c>
      <c r="F2859" s="154" t="s">
        <v>1248</v>
      </c>
      <c r="G2859" s="154" t="s">
        <v>1629</v>
      </c>
      <c r="H2859" s="243">
        <v>7</v>
      </c>
      <c r="I2859" s="229">
        <v>45663.739930555559</v>
      </c>
      <c r="J2859" s="107">
        <v>12</v>
      </c>
      <c r="K2859" s="159">
        <v>140000</v>
      </c>
      <c r="L2859" s="107">
        <f>J2859+1</f>
        <v>13</v>
      </c>
      <c r="M2859" s="36">
        <f>K2859*(L2859/100)</f>
        <v>18200</v>
      </c>
    </row>
    <row r="2860" spans="1:13" x14ac:dyDescent="0.35">
      <c r="A2860" s="107">
        <v>1</v>
      </c>
      <c r="B2860" s="107" t="s">
        <v>5774</v>
      </c>
      <c r="C2860" t="s">
        <v>476</v>
      </c>
      <c r="D2860" t="s">
        <v>582</v>
      </c>
      <c r="E2860" t="s">
        <v>1244</v>
      </c>
      <c r="F2860" t="s">
        <v>1248</v>
      </c>
      <c r="G2860" t="s">
        <v>1629</v>
      </c>
      <c r="H2860" s="107">
        <v>6</v>
      </c>
      <c r="I2860" s="231">
        <v>45854.826828703706</v>
      </c>
      <c r="J2860" s="107">
        <v>12</v>
      </c>
      <c r="K2860" s="120">
        <v>120000</v>
      </c>
      <c r="L2860" s="107">
        <f>J2860+1</f>
        <v>13</v>
      </c>
      <c r="M2860" s="36">
        <f>K2860*(L2860/100)</f>
        <v>15600</v>
      </c>
    </row>
    <row r="2861" spans="1:13" x14ac:dyDescent="0.35">
      <c r="A2861" s="107">
        <v>1</v>
      </c>
      <c r="B2861" s="107">
        <v>880000412</v>
      </c>
      <c r="C2861" s="98" t="s">
        <v>476</v>
      </c>
      <c r="D2861" s="98" t="s">
        <v>15</v>
      </c>
      <c r="E2861" t="s">
        <v>16</v>
      </c>
      <c r="G2861" t="s">
        <v>1050</v>
      </c>
      <c r="H2861" s="107">
        <v>1</v>
      </c>
      <c r="I2861" s="229">
        <v>45131.636388888888</v>
      </c>
      <c r="J2861" s="107">
        <v>6</v>
      </c>
      <c r="K2861" s="159">
        <v>57750</v>
      </c>
      <c r="L2861" s="107">
        <f>J2861+1</f>
        <v>7</v>
      </c>
      <c r="M2861" s="36">
        <f>K2861*(L2861/100)</f>
        <v>4042.5000000000005</v>
      </c>
    </row>
    <row r="2862" spans="1:13" x14ac:dyDescent="0.35">
      <c r="A2862" s="107">
        <v>1</v>
      </c>
      <c r="B2862" s="107">
        <v>880000363</v>
      </c>
      <c r="C2862" s="98" t="s">
        <v>476</v>
      </c>
      <c r="D2862" s="98" t="s">
        <v>582</v>
      </c>
      <c r="E2862" t="s">
        <v>16</v>
      </c>
      <c r="G2862" t="s">
        <v>975</v>
      </c>
      <c r="H2862" s="107">
        <v>2</v>
      </c>
      <c r="I2862" s="229">
        <v>45104.730717592596</v>
      </c>
      <c r="J2862" s="107">
        <v>7</v>
      </c>
      <c r="K2862" s="159">
        <v>57750</v>
      </c>
      <c r="L2862" s="107">
        <f>J2862+1</f>
        <v>8</v>
      </c>
      <c r="M2862" s="36">
        <f>K2862*(L2862/100)</f>
        <v>4620</v>
      </c>
    </row>
    <row r="2863" spans="1:13" x14ac:dyDescent="0.35">
      <c r="A2863" s="107">
        <v>1</v>
      </c>
      <c r="B2863" s="237" t="s">
        <v>1527</v>
      </c>
      <c r="C2863" s="141" t="s">
        <v>476</v>
      </c>
      <c r="D2863" s="141" t="s">
        <v>15</v>
      </c>
      <c r="E2863" s="139" t="s">
        <v>1244</v>
      </c>
      <c r="F2863" s="144" t="s">
        <v>1248</v>
      </c>
      <c r="G2863" s="139" t="s">
        <v>975</v>
      </c>
      <c r="H2863" s="237">
        <v>3</v>
      </c>
      <c r="I2863" s="229">
        <v>45259.6098726852</v>
      </c>
      <c r="J2863" s="107">
        <v>7</v>
      </c>
      <c r="K2863" s="238">
        <v>57750</v>
      </c>
      <c r="L2863" s="107">
        <f>J2863+1</f>
        <v>8</v>
      </c>
      <c r="M2863" s="36">
        <f>K2863*(L2863/100)</f>
        <v>4620</v>
      </c>
    </row>
    <row r="2864" spans="1:13" x14ac:dyDescent="0.35">
      <c r="A2864" s="107">
        <v>1</v>
      </c>
      <c r="B2864" s="107">
        <v>880000145</v>
      </c>
      <c r="C2864" s="98" t="s">
        <v>476</v>
      </c>
      <c r="D2864" s="98" t="s">
        <v>15</v>
      </c>
      <c r="E2864" t="s">
        <v>16</v>
      </c>
      <c r="G2864" t="s">
        <v>520</v>
      </c>
      <c r="H2864" s="129">
        <v>1</v>
      </c>
      <c r="I2864" s="229">
        <v>44977.498854166668</v>
      </c>
      <c r="J2864" s="107">
        <v>7</v>
      </c>
      <c r="K2864" s="159">
        <v>57750</v>
      </c>
      <c r="L2864" s="107">
        <f>J2864+1</f>
        <v>8</v>
      </c>
      <c r="M2864" s="36">
        <f>K2864*(L2864/100)</f>
        <v>4620</v>
      </c>
    </row>
    <row r="2865" spans="1:13" x14ac:dyDescent="0.35">
      <c r="A2865" s="107">
        <v>1</v>
      </c>
      <c r="B2865" s="107">
        <v>880000281</v>
      </c>
      <c r="C2865" s="98" t="s">
        <v>476</v>
      </c>
      <c r="D2865" s="98" t="s">
        <v>411</v>
      </c>
      <c r="E2865" t="s">
        <v>16</v>
      </c>
      <c r="G2865" s="378" t="s">
        <v>873</v>
      </c>
      <c r="H2865" s="107">
        <v>1</v>
      </c>
      <c r="I2865" s="229">
        <v>45055.463842592595</v>
      </c>
      <c r="J2865" s="107">
        <v>12</v>
      </c>
      <c r="K2865" s="162">
        <v>105000</v>
      </c>
      <c r="L2865" s="107">
        <f>J2865+1</f>
        <v>13</v>
      </c>
      <c r="M2865" s="36">
        <f>K2865*(L2865/100)</f>
        <v>13650</v>
      </c>
    </row>
    <row r="2866" spans="1:13" x14ac:dyDescent="0.35">
      <c r="A2866" s="107">
        <v>1</v>
      </c>
      <c r="B2866" s="107" t="s">
        <v>2043</v>
      </c>
      <c r="C2866" s="98" t="s">
        <v>476</v>
      </c>
      <c r="D2866" s="98" t="s">
        <v>15</v>
      </c>
      <c r="E2866" t="s">
        <v>1244</v>
      </c>
      <c r="F2866" t="s">
        <v>1248</v>
      </c>
      <c r="G2866" t="s">
        <v>873</v>
      </c>
      <c r="H2866" s="107">
        <v>3</v>
      </c>
      <c r="I2866" s="229">
        <v>45376.683900462966</v>
      </c>
      <c r="J2866" s="107">
        <v>12</v>
      </c>
      <c r="K2866" s="159">
        <v>126000</v>
      </c>
      <c r="L2866" s="107">
        <f>J2866+1</f>
        <v>13</v>
      </c>
      <c r="M2866" s="36">
        <f>K2866*(L2866/100)</f>
        <v>16380</v>
      </c>
    </row>
    <row r="2867" spans="1:13" x14ac:dyDescent="0.35">
      <c r="A2867" s="107">
        <v>1</v>
      </c>
      <c r="B2867" s="243" t="s">
        <v>4360</v>
      </c>
      <c r="C2867" s="244" t="s">
        <v>476</v>
      </c>
      <c r="D2867" s="244" t="s">
        <v>15</v>
      </c>
      <c r="E2867" s="154" t="s">
        <v>1244</v>
      </c>
      <c r="F2867" s="154" t="s">
        <v>1248</v>
      </c>
      <c r="G2867" s="377" t="s">
        <v>873</v>
      </c>
      <c r="H2867" s="243">
        <v>5</v>
      </c>
      <c r="I2867" s="229">
        <v>45714.686006944445</v>
      </c>
      <c r="J2867" s="107">
        <v>12</v>
      </c>
      <c r="K2867" s="159">
        <v>130000</v>
      </c>
      <c r="L2867" s="107">
        <f>J2867+1</f>
        <v>13</v>
      </c>
      <c r="M2867" s="36">
        <f>K2867*(L2867/100)</f>
        <v>16900</v>
      </c>
    </row>
    <row r="2868" spans="1:13" x14ac:dyDescent="0.35">
      <c r="A2868" s="107">
        <v>1</v>
      </c>
      <c r="B2868" s="237" t="s">
        <v>1232</v>
      </c>
      <c r="C2868" s="141" t="s">
        <v>476</v>
      </c>
      <c r="D2868" s="141" t="s">
        <v>15</v>
      </c>
      <c r="E2868" s="139" t="s">
        <v>16</v>
      </c>
      <c r="G2868" s="139" t="s">
        <v>1233</v>
      </c>
      <c r="H2868" s="237">
        <v>2</v>
      </c>
      <c r="I2868" s="229">
        <v>45182.461469907401</v>
      </c>
      <c r="J2868" s="107">
        <v>12</v>
      </c>
      <c r="K2868" s="238">
        <v>126000</v>
      </c>
      <c r="L2868" s="107">
        <f>J2868+1</f>
        <v>13</v>
      </c>
      <c r="M2868" s="36">
        <f>K2868*(L2868/100)</f>
        <v>16380</v>
      </c>
    </row>
    <row r="2869" spans="1:13" x14ac:dyDescent="0.35">
      <c r="A2869" s="107">
        <v>1</v>
      </c>
      <c r="B2869" s="243" t="s">
        <v>2939</v>
      </c>
      <c r="C2869" s="244" t="s">
        <v>476</v>
      </c>
      <c r="D2869" s="244" t="s">
        <v>106</v>
      </c>
      <c r="E2869" s="154" t="s">
        <v>1244</v>
      </c>
      <c r="F2869" s="154" t="s">
        <v>1248</v>
      </c>
      <c r="G2869" s="154" t="s">
        <v>2940</v>
      </c>
      <c r="H2869" s="243">
        <v>4</v>
      </c>
      <c r="I2869" s="229">
        <v>45523.742731481485</v>
      </c>
      <c r="J2869" s="107">
        <v>12</v>
      </c>
      <c r="K2869" s="162">
        <v>136500</v>
      </c>
      <c r="L2869" s="107">
        <f>J2869+1</f>
        <v>13</v>
      </c>
      <c r="M2869" s="36">
        <f>K2869*(L2869/100)</f>
        <v>17745</v>
      </c>
    </row>
    <row r="2870" spans="1:13" x14ac:dyDescent="0.35">
      <c r="A2870" s="107">
        <v>1</v>
      </c>
      <c r="B2870" s="131" t="s">
        <v>6055</v>
      </c>
      <c r="C2870" s="131" t="s">
        <v>476</v>
      </c>
      <c r="D2870" s="131" t="s">
        <v>582</v>
      </c>
      <c r="E2870" s="131" t="s">
        <v>5832</v>
      </c>
      <c r="F2870" s="131" t="s">
        <v>1248</v>
      </c>
      <c r="G2870" s="382" t="s">
        <v>6056</v>
      </c>
      <c r="H2870" s="107">
        <v>1</v>
      </c>
      <c r="I2870" s="231">
        <v>45916.44222222222</v>
      </c>
      <c r="J2870" s="107">
        <v>12</v>
      </c>
      <c r="K2870" s="222">
        <v>100000</v>
      </c>
      <c r="L2870" s="107">
        <f>J2870*2+2</f>
        <v>26</v>
      </c>
      <c r="M2870" s="36">
        <f>K2870*(L2870/100)</f>
        <v>26000</v>
      </c>
    </row>
    <row r="2871" spans="1:13" x14ac:dyDescent="0.35">
      <c r="A2871" s="107">
        <v>1</v>
      </c>
      <c r="B2871" s="243" t="s">
        <v>4610</v>
      </c>
      <c r="C2871" s="244" t="s">
        <v>476</v>
      </c>
      <c r="D2871" s="244" t="s">
        <v>248</v>
      </c>
      <c r="E2871" s="154" t="s">
        <v>1250</v>
      </c>
      <c r="F2871" s="154" t="s">
        <v>1248</v>
      </c>
      <c r="G2871" s="154" t="s">
        <v>4611</v>
      </c>
      <c r="H2871" s="243">
        <v>1</v>
      </c>
      <c r="I2871" s="229">
        <v>45730.738506944443</v>
      </c>
      <c r="J2871" s="107">
        <v>12</v>
      </c>
      <c r="K2871" s="247">
        <v>100000</v>
      </c>
      <c r="L2871" s="107">
        <f>J2871+1</f>
        <v>13</v>
      </c>
      <c r="M2871" s="36">
        <f>K2871*(L2871/100)</f>
        <v>13000</v>
      </c>
    </row>
    <row r="2872" spans="1:13" x14ac:dyDescent="0.35">
      <c r="A2872" s="107">
        <v>1</v>
      </c>
      <c r="B2872" s="107">
        <v>880000356</v>
      </c>
      <c r="C2872" s="98" t="s">
        <v>476</v>
      </c>
      <c r="D2872" s="98" t="s">
        <v>411</v>
      </c>
      <c r="E2872" t="s">
        <v>16</v>
      </c>
      <c r="G2872" t="s">
        <v>948</v>
      </c>
      <c r="H2872" s="107">
        <v>2</v>
      </c>
      <c r="I2872" s="229">
        <v>45100.550127314818</v>
      </c>
      <c r="J2872" s="107">
        <v>12</v>
      </c>
      <c r="K2872" s="159">
        <v>126000</v>
      </c>
      <c r="L2872" s="107">
        <f>J2872+1</f>
        <v>13</v>
      </c>
      <c r="M2872" s="36">
        <f>K2872*(L2872/100)</f>
        <v>16380</v>
      </c>
    </row>
    <row r="2873" spans="1:13" x14ac:dyDescent="0.35">
      <c r="A2873" s="107">
        <v>1</v>
      </c>
      <c r="B2873" s="107">
        <v>880000111</v>
      </c>
      <c r="C2873" s="98" t="s">
        <v>476</v>
      </c>
      <c r="D2873" s="98" t="s">
        <v>15</v>
      </c>
      <c r="E2873" t="s">
        <v>16</v>
      </c>
      <c r="G2873" t="s">
        <v>11793</v>
      </c>
      <c r="H2873" s="129">
        <v>1</v>
      </c>
      <c r="I2873" s="229">
        <v>44938.608518518522</v>
      </c>
      <c r="J2873" s="107">
        <v>12</v>
      </c>
      <c r="K2873" s="159">
        <v>126000</v>
      </c>
      <c r="L2873" s="107">
        <f>J2873+1</f>
        <v>13</v>
      </c>
      <c r="M2873" s="36">
        <f>K2873*(L2873/100)</f>
        <v>16380</v>
      </c>
    </row>
    <row r="2874" spans="1:13" x14ac:dyDescent="0.35">
      <c r="A2874" s="107">
        <v>1</v>
      </c>
      <c r="B2874" s="107" t="s">
        <v>5276</v>
      </c>
      <c r="C2874" s="98" t="s">
        <v>476</v>
      </c>
      <c r="D2874" s="98" t="s">
        <v>15</v>
      </c>
      <c r="E2874" t="s">
        <v>1244</v>
      </c>
      <c r="F2874" t="s">
        <v>1248</v>
      </c>
      <c r="G2874" t="s">
        <v>11793</v>
      </c>
      <c r="H2874" s="107">
        <v>6</v>
      </c>
      <c r="I2874" s="229">
        <v>45804.690462962964</v>
      </c>
      <c r="J2874" s="107">
        <v>12</v>
      </c>
      <c r="K2874" s="159">
        <v>160000</v>
      </c>
      <c r="L2874" s="107">
        <f>J2874+1</f>
        <v>13</v>
      </c>
      <c r="M2874" s="36">
        <f>K2874*(L2874/100)</f>
        <v>20800</v>
      </c>
    </row>
    <row r="2875" spans="1:13" x14ac:dyDescent="0.35">
      <c r="A2875" s="107">
        <v>1</v>
      </c>
      <c r="B2875" s="243" t="s">
        <v>4778</v>
      </c>
      <c r="C2875" s="244" t="s">
        <v>268</v>
      </c>
      <c r="D2875" s="244" t="s">
        <v>169</v>
      </c>
      <c r="E2875" s="154" t="s">
        <v>1250</v>
      </c>
      <c r="F2875" s="154" t="s">
        <v>1248</v>
      </c>
      <c r="G2875" s="154" t="s">
        <v>4779</v>
      </c>
      <c r="H2875" s="243">
        <v>1</v>
      </c>
      <c r="I2875" s="229">
        <v>45751.530868055554</v>
      </c>
      <c r="J2875" s="107">
        <v>2</v>
      </c>
      <c r="K2875" s="159">
        <v>200000</v>
      </c>
      <c r="L2875" s="107">
        <f>J2875+1</f>
        <v>3</v>
      </c>
      <c r="M2875" s="36">
        <f>K2875*(L2875/100)</f>
        <v>6000</v>
      </c>
    </row>
    <row r="2876" spans="1:13" x14ac:dyDescent="0.35">
      <c r="A2876" s="107">
        <v>1</v>
      </c>
      <c r="B2876" s="107" t="s">
        <v>368</v>
      </c>
      <c r="C2876" s="98" t="s">
        <v>268</v>
      </c>
      <c r="D2876" s="98" t="s">
        <v>15</v>
      </c>
      <c r="E2876" t="s">
        <v>16</v>
      </c>
      <c r="G2876" t="s">
        <v>370</v>
      </c>
      <c r="H2876" s="107">
        <v>1</v>
      </c>
      <c r="I2876" s="229">
        <v>44904.326307870368</v>
      </c>
      <c r="J2876" s="107">
        <v>12</v>
      </c>
      <c r="K2876" s="159">
        <v>94500</v>
      </c>
      <c r="L2876" s="107">
        <f>J2876+1</f>
        <v>13</v>
      </c>
      <c r="M2876" s="36">
        <f>K2876*(L2876/100)</f>
        <v>12285</v>
      </c>
    </row>
    <row r="2877" spans="1:13" x14ac:dyDescent="0.35">
      <c r="A2877" s="107">
        <v>1</v>
      </c>
      <c r="B2877" s="107">
        <v>890000237</v>
      </c>
      <c r="C2877" s="98" t="s">
        <v>268</v>
      </c>
      <c r="D2877" s="98" t="s">
        <v>15</v>
      </c>
      <c r="E2877" t="s">
        <v>16</v>
      </c>
      <c r="G2877" t="s">
        <v>370</v>
      </c>
      <c r="H2877" s="107">
        <v>2</v>
      </c>
      <c r="I2877" s="229">
        <v>45120.460925925923</v>
      </c>
      <c r="J2877" s="107">
        <v>12</v>
      </c>
      <c r="K2877" s="159">
        <v>105000</v>
      </c>
      <c r="L2877" s="107">
        <f>J2877+1</f>
        <v>13</v>
      </c>
      <c r="M2877" s="36">
        <f>K2877*(L2877/100)</f>
        <v>13650</v>
      </c>
    </row>
    <row r="2878" spans="1:13" x14ac:dyDescent="0.35">
      <c r="A2878" s="107">
        <v>1</v>
      </c>
      <c r="B2878" s="243" t="s">
        <v>4232</v>
      </c>
      <c r="C2878" s="244" t="s">
        <v>268</v>
      </c>
      <c r="D2878" s="244" t="s">
        <v>188</v>
      </c>
      <c r="E2878" s="154" t="s">
        <v>1244</v>
      </c>
      <c r="F2878" s="154" t="s">
        <v>1245</v>
      </c>
      <c r="G2878" s="154" t="s">
        <v>4233</v>
      </c>
      <c r="H2878" s="243">
        <v>1</v>
      </c>
      <c r="I2878" s="229">
        <v>45705.623078703706</v>
      </c>
      <c r="J2878" s="107">
        <v>12</v>
      </c>
      <c r="K2878" s="159">
        <v>170000</v>
      </c>
      <c r="L2878" s="107">
        <f>J2878+1</f>
        <v>13</v>
      </c>
      <c r="M2878" s="36">
        <f>K2878*(L2878/100)</f>
        <v>22100</v>
      </c>
    </row>
    <row r="2879" spans="1:13" x14ac:dyDescent="0.35">
      <c r="A2879" s="107">
        <v>1</v>
      </c>
      <c r="B2879" s="107">
        <v>890000107</v>
      </c>
      <c r="C2879" s="98" t="s">
        <v>268</v>
      </c>
      <c r="D2879" s="98" t="s">
        <v>15</v>
      </c>
      <c r="E2879" t="s">
        <v>16</v>
      </c>
      <c r="G2879" t="s">
        <v>596</v>
      </c>
      <c r="H2879" s="132">
        <v>1</v>
      </c>
      <c r="I2879" s="229">
        <v>45005.552719907406</v>
      </c>
      <c r="J2879" s="107">
        <v>12</v>
      </c>
      <c r="K2879" s="159">
        <v>147000</v>
      </c>
      <c r="L2879" s="107">
        <f>J2879+1</f>
        <v>13</v>
      </c>
      <c r="M2879" s="36">
        <f>K2879*(L2879/100)</f>
        <v>19110</v>
      </c>
    </row>
    <row r="2880" spans="1:13" x14ac:dyDescent="0.35">
      <c r="A2880" s="107">
        <v>1</v>
      </c>
      <c r="B2880" s="131" t="s">
        <v>6133</v>
      </c>
      <c r="C2880" s="131" t="s">
        <v>268</v>
      </c>
      <c r="D2880" s="131" t="s">
        <v>15</v>
      </c>
      <c r="E2880" s="131" t="s">
        <v>5832</v>
      </c>
      <c r="F2880" s="131" t="s">
        <v>1245</v>
      </c>
      <c r="G2880" s="131" t="s">
        <v>6134</v>
      </c>
      <c r="H2880" s="107">
        <v>1</v>
      </c>
      <c r="I2880" s="231">
        <v>45918.735891203702</v>
      </c>
      <c r="J2880" s="107">
        <v>6</v>
      </c>
      <c r="K2880" s="222">
        <v>50000</v>
      </c>
      <c r="L2880" s="107">
        <f>J2880*2+2</f>
        <v>14</v>
      </c>
      <c r="M2880" s="36">
        <f>K2880*(L2880/100)</f>
        <v>7000.0000000000009</v>
      </c>
    </row>
    <row r="2881" spans="1:13" x14ac:dyDescent="0.35">
      <c r="A2881" s="107">
        <v>1</v>
      </c>
      <c r="B2881" s="107">
        <v>890000249</v>
      </c>
      <c r="C2881" s="98" t="s">
        <v>268</v>
      </c>
      <c r="D2881" s="98" t="s">
        <v>15</v>
      </c>
      <c r="E2881" t="s">
        <v>16</v>
      </c>
      <c r="G2881" t="s">
        <v>1044</v>
      </c>
      <c r="H2881" s="107">
        <v>2</v>
      </c>
      <c r="I2881" s="229">
        <v>45127.539849537039</v>
      </c>
      <c r="J2881" s="107">
        <v>10</v>
      </c>
      <c r="K2881" s="159">
        <v>105000</v>
      </c>
      <c r="L2881" s="107">
        <f>J2881+1</f>
        <v>11</v>
      </c>
      <c r="M2881" s="36">
        <f>K2881*(L2881/100)</f>
        <v>11550</v>
      </c>
    </row>
    <row r="2882" spans="1:13" x14ac:dyDescent="0.35">
      <c r="A2882" s="107">
        <v>1</v>
      </c>
      <c r="B2882" s="107" t="s">
        <v>2239</v>
      </c>
      <c r="C2882" s="98" t="s">
        <v>268</v>
      </c>
      <c r="D2882" s="98" t="s">
        <v>15</v>
      </c>
      <c r="E2882" t="s">
        <v>1244</v>
      </c>
      <c r="F2882" t="s">
        <v>1245</v>
      </c>
      <c r="G2882" t="s">
        <v>2240</v>
      </c>
      <c r="H2882" s="107">
        <v>4</v>
      </c>
      <c r="I2882" s="229">
        <v>45427.761018518519</v>
      </c>
      <c r="J2882" s="107">
        <v>12</v>
      </c>
      <c r="K2882" s="159">
        <v>136500</v>
      </c>
      <c r="L2882" s="107">
        <f>J2882+1</f>
        <v>13</v>
      </c>
      <c r="M2882" s="36">
        <f>K2882*(L2882/100)</f>
        <v>17745</v>
      </c>
    </row>
    <row r="2883" spans="1:13" x14ac:dyDescent="0.35">
      <c r="A2883" s="107">
        <v>1</v>
      </c>
      <c r="B2883" s="107">
        <v>890000061</v>
      </c>
      <c r="C2883" s="98" t="s">
        <v>268</v>
      </c>
      <c r="D2883" s="98" t="s">
        <v>15</v>
      </c>
      <c r="E2883" t="s">
        <v>16</v>
      </c>
      <c r="G2883" t="s">
        <v>548</v>
      </c>
      <c r="H2883" s="129">
        <v>1</v>
      </c>
      <c r="I2883" s="229">
        <v>44966.629120370373</v>
      </c>
      <c r="J2883" s="107">
        <v>9</v>
      </c>
      <c r="K2883" s="159">
        <v>94500</v>
      </c>
      <c r="L2883" s="107">
        <f>J2883+1</f>
        <v>10</v>
      </c>
      <c r="M2883" s="36">
        <f>K2883*(L2883/100)</f>
        <v>9450</v>
      </c>
    </row>
    <row r="2884" spans="1:13" x14ac:dyDescent="0.35">
      <c r="A2884" s="107">
        <v>1</v>
      </c>
      <c r="B2884" s="237" t="s">
        <v>1612</v>
      </c>
      <c r="C2884" s="141" t="s">
        <v>268</v>
      </c>
      <c r="D2884" s="141" t="s">
        <v>188</v>
      </c>
      <c r="E2884" s="139" t="s">
        <v>1244</v>
      </c>
      <c r="F2884" s="139" t="s">
        <v>1245</v>
      </c>
      <c r="G2884" s="379" t="s">
        <v>1613</v>
      </c>
      <c r="H2884" s="237">
        <v>3</v>
      </c>
      <c r="I2884" s="229">
        <v>45266.478796296302</v>
      </c>
      <c r="J2884" s="107">
        <v>12</v>
      </c>
      <c r="K2884" s="238">
        <v>126000</v>
      </c>
      <c r="L2884" s="107">
        <f>J2884+1</f>
        <v>13</v>
      </c>
      <c r="M2884" s="36">
        <f>K2884*(L2884/100)</f>
        <v>16380</v>
      </c>
    </row>
    <row r="2885" spans="1:13" x14ac:dyDescent="0.35">
      <c r="A2885" s="107">
        <v>1</v>
      </c>
      <c r="B2885" s="243" t="s">
        <v>3204</v>
      </c>
      <c r="C2885" s="244" t="s">
        <v>268</v>
      </c>
      <c r="D2885" s="244" t="s">
        <v>106</v>
      </c>
      <c r="E2885" s="154" t="s">
        <v>1244</v>
      </c>
      <c r="F2885" s="154" t="s">
        <v>1245</v>
      </c>
      <c r="G2885" s="154" t="s">
        <v>1613</v>
      </c>
      <c r="H2885" s="243">
        <v>5</v>
      </c>
      <c r="I2885" s="229">
        <v>45574.746666666666</v>
      </c>
      <c r="J2885" s="107">
        <v>12</v>
      </c>
      <c r="K2885" s="159">
        <v>136500</v>
      </c>
      <c r="L2885" s="107">
        <f>J2885+1</f>
        <v>13</v>
      </c>
      <c r="M2885" s="36">
        <f>K2885*(L2885/100)</f>
        <v>17745</v>
      </c>
    </row>
    <row r="2886" spans="1:13" x14ac:dyDescent="0.35">
      <c r="A2886" s="107">
        <v>1</v>
      </c>
      <c r="B2886" s="107" t="s">
        <v>5268</v>
      </c>
      <c r="C2886" s="98" t="s">
        <v>268</v>
      </c>
      <c r="D2886" s="98" t="s">
        <v>15</v>
      </c>
      <c r="E2886" t="s">
        <v>1244</v>
      </c>
      <c r="F2886" t="s">
        <v>1245</v>
      </c>
      <c r="G2886" t="s">
        <v>1613</v>
      </c>
      <c r="H2886" s="107">
        <v>6</v>
      </c>
      <c r="I2886" s="229">
        <v>45785.668055555558</v>
      </c>
      <c r="J2886" s="107">
        <v>12</v>
      </c>
      <c r="K2886" s="159">
        <v>140000</v>
      </c>
      <c r="L2886" s="107">
        <f>J2886+1</f>
        <v>13</v>
      </c>
      <c r="M2886" s="36">
        <f>K2886*(L2886/100)</f>
        <v>18200</v>
      </c>
    </row>
    <row r="2887" spans="1:13" x14ac:dyDescent="0.35">
      <c r="A2887" s="107">
        <v>1</v>
      </c>
      <c r="B2887" s="243" t="s">
        <v>4919</v>
      </c>
      <c r="C2887" s="244" t="s">
        <v>268</v>
      </c>
      <c r="D2887" s="244" t="s">
        <v>15</v>
      </c>
      <c r="E2887" s="154" t="s">
        <v>1244</v>
      </c>
      <c r="F2887" s="154" t="s">
        <v>1248</v>
      </c>
      <c r="G2887" s="154" t="s">
        <v>4920</v>
      </c>
      <c r="H2887" s="243">
        <v>3</v>
      </c>
      <c r="I2887" s="229">
        <v>45773.506574074076</v>
      </c>
      <c r="J2887" s="107">
        <v>12</v>
      </c>
      <c r="K2887" s="159">
        <v>130000</v>
      </c>
      <c r="L2887" s="107">
        <f>J2887+1</f>
        <v>13</v>
      </c>
      <c r="M2887" s="36">
        <f>K2887*(L2887/100)</f>
        <v>16900</v>
      </c>
    </row>
    <row r="2888" spans="1:13" x14ac:dyDescent="0.35">
      <c r="A2888" s="107">
        <v>1</v>
      </c>
      <c r="B2888" s="243" t="s">
        <v>4936</v>
      </c>
      <c r="C2888" s="244" t="s">
        <v>268</v>
      </c>
      <c r="D2888" s="244" t="s">
        <v>169</v>
      </c>
      <c r="E2888" s="154" t="s">
        <v>1250</v>
      </c>
      <c r="F2888" s="154" t="s">
        <v>1248</v>
      </c>
      <c r="G2888" s="154" t="s">
        <v>4937</v>
      </c>
      <c r="H2888" s="243">
        <v>1</v>
      </c>
      <c r="I2888" s="229">
        <v>45750.495405092595</v>
      </c>
      <c r="J2888" s="107">
        <v>6</v>
      </c>
      <c r="K2888" s="159">
        <v>55000</v>
      </c>
      <c r="L2888" s="107">
        <f>J2888+1</f>
        <v>7</v>
      </c>
      <c r="M2888" s="36">
        <f>K2888*(L2888/100)</f>
        <v>3850.0000000000005</v>
      </c>
    </row>
    <row r="2889" spans="1:13" x14ac:dyDescent="0.35">
      <c r="A2889" s="107">
        <v>1</v>
      </c>
      <c r="B2889" s="243" t="s">
        <v>3472</v>
      </c>
      <c r="C2889" s="244" t="s">
        <v>268</v>
      </c>
      <c r="D2889" s="244" t="s">
        <v>188</v>
      </c>
      <c r="E2889" s="154" t="s">
        <v>1244</v>
      </c>
      <c r="F2889" s="154" t="s">
        <v>1248</v>
      </c>
      <c r="G2889" s="377" t="s">
        <v>3473</v>
      </c>
      <c r="H2889" s="243">
        <v>1</v>
      </c>
      <c r="I2889" s="229">
        <v>45596.802465277775</v>
      </c>
      <c r="J2889" s="107">
        <v>12</v>
      </c>
      <c r="K2889" s="159">
        <v>157500</v>
      </c>
      <c r="L2889" s="107">
        <f>J2889+1</f>
        <v>13</v>
      </c>
      <c r="M2889" s="36">
        <f>K2889*(L2889/100)</f>
        <v>20475</v>
      </c>
    </row>
    <row r="2890" spans="1:13" x14ac:dyDescent="0.35">
      <c r="A2890" s="107">
        <v>1</v>
      </c>
      <c r="B2890" s="107" t="s">
        <v>5384</v>
      </c>
      <c r="C2890" t="s">
        <v>268</v>
      </c>
      <c r="D2890" t="s">
        <v>188</v>
      </c>
      <c r="E2890" t="s">
        <v>1244</v>
      </c>
      <c r="F2890" t="s">
        <v>1248</v>
      </c>
      <c r="G2890" t="s">
        <v>3473</v>
      </c>
      <c r="H2890" s="107">
        <v>2</v>
      </c>
      <c r="I2890" s="231">
        <v>45838.601122685184</v>
      </c>
      <c r="J2890" s="107">
        <v>10</v>
      </c>
      <c r="K2890" s="120">
        <v>135000</v>
      </c>
      <c r="L2890" s="107">
        <f>J2890+1</f>
        <v>11</v>
      </c>
      <c r="M2890" s="36">
        <f>K2890*(L2890/100)</f>
        <v>14850</v>
      </c>
    </row>
    <row r="2891" spans="1:13" x14ac:dyDescent="0.35">
      <c r="A2891" s="107">
        <v>1</v>
      </c>
      <c r="B2891" s="243" t="s">
        <v>4986</v>
      </c>
      <c r="C2891" s="244" t="s">
        <v>268</v>
      </c>
      <c r="D2891" s="244" t="s">
        <v>15</v>
      </c>
      <c r="E2891" s="154" t="s">
        <v>1244</v>
      </c>
      <c r="F2891" s="154" t="s">
        <v>1245</v>
      </c>
      <c r="G2891" s="154" t="s">
        <v>4987</v>
      </c>
      <c r="H2891" s="243">
        <v>3</v>
      </c>
      <c r="I2891" s="229">
        <v>45763.750787037039</v>
      </c>
      <c r="J2891" s="107">
        <v>12</v>
      </c>
      <c r="K2891" s="159">
        <v>155000</v>
      </c>
      <c r="L2891" s="107">
        <f>J2891+1</f>
        <v>13</v>
      </c>
      <c r="M2891" s="36">
        <f>K2891*(L2891/100)</f>
        <v>20150</v>
      </c>
    </row>
    <row r="2892" spans="1:13" x14ac:dyDescent="0.35">
      <c r="A2892" s="107">
        <v>1</v>
      </c>
      <c r="B2892" s="243" t="s">
        <v>3497</v>
      </c>
      <c r="C2892" s="244" t="s">
        <v>268</v>
      </c>
      <c r="D2892" s="244" t="s">
        <v>15</v>
      </c>
      <c r="E2892" s="154" t="s">
        <v>1244</v>
      </c>
      <c r="F2892" s="154" t="s">
        <v>1245</v>
      </c>
      <c r="G2892" s="154" t="s">
        <v>3498</v>
      </c>
      <c r="H2892" s="243">
        <v>2</v>
      </c>
      <c r="I2892" s="229">
        <v>45600.727118055554</v>
      </c>
      <c r="J2892" s="107">
        <v>12</v>
      </c>
      <c r="K2892" s="159">
        <v>147000</v>
      </c>
      <c r="L2892" s="107">
        <f>J2892+1</f>
        <v>13</v>
      </c>
      <c r="M2892" s="36">
        <f>K2892*(L2892/100)</f>
        <v>19110</v>
      </c>
    </row>
    <row r="2893" spans="1:13" x14ac:dyDescent="0.35">
      <c r="A2893" s="107">
        <v>1</v>
      </c>
      <c r="B2893" s="107" t="s">
        <v>2506</v>
      </c>
      <c r="C2893" s="98" t="s">
        <v>268</v>
      </c>
      <c r="D2893" s="98" t="s">
        <v>15</v>
      </c>
      <c r="E2893" t="s">
        <v>1244</v>
      </c>
      <c r="F2893" t="s">
        <v>1245</v>
      </c>
      <c r="G2893" t="s">
        <v>2507</v>
      </c>
      <c r="H2893" s="107">
        <v>1</v>
      </c>
      <c r="I2893" s="229">
        <v>45465.522905092592</v>
      </c>
      <c r="J2893" s="107">
        <v>10</v>
      </c>
      <c r="K2893" s="159">
        <v>126000</v>
      </c>
      <c r="L2893" s="107">
        <f>J2893+1</f>
        <v>11</v>
      </c>
      <c r="M2893" s="36">
        <f>K2893*(L2893/100)</f>
        <v>13860</v>
      </c>
    </row>
    <row r="2894" spans="1:13" x14ac:dyDescent="0.35">
      <c r="A2894" s="107">
        <v>1</v>
      </c>
      <c r="B2894" s="243" t="s">
        <v>3584</v>
      </c>
      <c r="C2894" s="244" t="s">
        <v>268</v>
      </c>
      <c r="D2894" s="244" t="s">
        <v>15</v>
      </c>
      <c r="E2894" s="154" t="s">
        <v>1244</v>
      </c>
      <c r="F2894" s="154" t="s">
        <v>1248</v>
      </c>
      <c r="G2894" t="s">
        <v>3585</v>
      </c>
      <c r="H2894" s="243">
        <v>2</v>
      </c>
      <c r="I2894" s="229">
        <v>45608.547685185185</v>
      </c>
      <c r="J2894" s="107">
        <v>12</v>
      </c>
      <c r="K2894" s="159">
        <v>126000</v>
      </c>
      <c r="L2894" s="107">
        <f>J2894+1</f>
        <v>13</v>
      </c>
      <c r="M2894" s="36">
        <f>K2894*(L2894/100)</f>
        <v>16380</v>
      </c>
    </row>
    <row r="2895" spans="1:13" x14ac:dyDescent="0.35">
      <c r="A2895" s="107">
        <v>1</v>
      </c>
      <c r="B2895" s="107" t="s">
        <v>2449</v>
      </c>
      <c r="C2895" s="98" t="s">
        <v>268</v>
      </c>
      <c r="D2895" s="98" t="s">
        <v>169</v>
      </c>
      <c r="E2895" t="s">
        <v>1250</v>
      </c>
      <c r="F2895" t="s">
        <v>1248</v>
      </c>
      <c r="G2895" t="s">
        <v>2450</v>
      </c>
      <c r="H2895" s="107">
        <v>1</v>
      </c>
      <c r="I2895" s="229">
        <v>45458.573622685188</v>
      </c>
      <c r="J2895" s="107">
        <v>12</v>
      </c>
      <c r="K2895" s="159">
        <v>105000</v>
      </c>
      <c r="L2895" s="107">
        <f>J2895+1</f>
        <v>13</v>
      </c>
      <c r="M2895" s="36">
        <f>K2895*(L2895/100)</f>
        <v>13650</v>
      </c>
    </row>
    <row r="2896" spans="1:13" x14ac:dyDescent="0.35">
      <c r="A2896" s="107">
        <v>1</v>
      </c>
      <c r="B2896" s="107">
        <v>890000222</v>
      </c>
      <c r="C2896" s="98" t="s">
        <v>268</v>
      </c>
      <c r="D2896" s="98" t="s">
        <v>15</v>
      </c>
      <c r="E2896" t="s">
        <v>16</v>
      </c>
      <c r="G2896" t="s">
        <v>984</v>
      </c>
      <c r="H2896" s="107">
        <v>1</v>
      </c>
      <c r="I2896" s="229">
        <v>45105.605092592596</v>
      </c>
      <c r="J2896" s="107">
        <v>4</v>
      </c>
      <c r="K2896" s="159">
        <v>68250</v>
      </c>
      <c r="L2896" s="107">
        <f>J2896+1</f>
        <v>5</v>
      </c>
      <c r="M2896" s="36">
        <f>K2896*(L2896/100)</f>
        <v>3412.5</v>
      </c>
    </row>
    <row r="2897" spans="1:13" x14ac:dyDescent="0.35">
      <c r="A2897" s="107">
        <v>1</v>
      </c>
      <c r="B2897" s="243" t="s">
        <v>4078</v>
      </c>
      <c r="C2897" s="244" t="s">
        <v>268</v>
      </c>
      <c r="D2897" s="244" t="s">
        <v>381</v>
      </c>
      <c r="E2897" s="154" t="s">
        <v>1244</v>
      </c>
      <c r="F2897" s="154" t="s">
        <v>1245</v>
      </c>
      <c r="G2897" s="154" t="s">
        <v>4079</v>
      </c>
      <c r="H2897" s="243">
        <v>2</v>
      </c>
      <c r="I2897" s="229">
        <v>45666.73946759259</v>
      </c>
      <c r="J2897" s="107">
        <v>8</v>
      </c>
      <c r="K2897" s="159">
        <v>80000</v>
      </c>
      <c r="L2897" s="107">
        <f>J2897+1</f>
        <v>9</v>
      </c>
      <c r="M2897" s="36">
        <f>K2897*(L2897/100)</f>
        <v>7200</v>
      </c>
    </row>
    <row r="2898" spans="1:13" x14ac:dyDescent="0.35">
      <c r="A2898" s="107">
        <v>1</v>
      </c>
      <c r="B2898" s="107">
        <v>890000845</v>
      </c>
      <c r="C2898" s="98" t="s">
        <v>268</v>
      </c>
      <c r="D2898" s="98" t="s">
        <v>15</v>
      </c>
      <c r="E2898" t="s">
        <v>1244</v>
      </c>
      <c r="F2898" t="s">
        <v>1248</v>
      </c>
      <c r="G2898" t="s">
        <v>9892</v>
      </c>
      <c r="H2898" s="107">
        <v>1</v>
      </c>
      <c r="I2898" s="229">
        <v>45503.664849537039</v>
      </c>
      <c r="J2898" s="107">
        <v>12</v>
      </c>
      <c r="K2898" s="159">
        <v>210000</v>
      </c>
      <c r="L2898" s="107">
        <f>J2898+1</f>
        <v>13</v>
      </c>
      <c r="M2898" s="36">
        <f>K2898*(L2898/100)</f>
        <v>27300</v>
      </c>
    </row>
    <row r="2899" spans="1:13" x14ac:dyDescent="0.35">
      <c r="A2899" s="107">
        <v>1</v>
      </c>
      <c r="B2899" s="237" t="s">
        <v>1489</v>
      </c>
      <c r="C2899" s="141" t="s">
        <v>268</v>
      </c>
      <c r="D2899" s="141" t="s">
        <v>15</v>
      </c>
      <c r="E2899" s="139" t="s">
        <v>1244</v>
      </c>
      <c r="F2899" s="144" t="s">
        <v>1245</v>
      </c>
      <c r="G2899" s="139" t="s">
        <v>1490</v>
      </c>
      <c r="H2899" s="237">
        <v>1</v>
      </c>
      <c r="I2899" s="229">
        <v>45254.384143518502</v>
      </c>
      <c r="J2899" s="107">
        <v>12</v>
      </c>
      <c r="K2899" s="238">
        <v>126000</v>
      </c>
      <c r="L2899" s="107">
        <f>J2899+1</f>
        <v>13</v>
      </c>
      <c r="M2899" s="36">
        <f>K2899*(L2899/100)</f>
        <v>16380</v>
      </c>
    </row>
    <row r="2900" spans="1:13" x14ac:dyDescent="0.35">
      <c r="A2900" s="107">
        <v>1</v>
      </c>
      <c r="B2900" s="107" t="s">
        <v>2387</v>
      </c>
      <c r="C2900" s="98" t="s">
        <v>268</v>
      </c>
      <c r="D2900" s="98" t="s">
        <v>106</v>
      </c>
      <c r="E2900" t="s">
        <v>1244</v>
      </c>
      <c r="F2900" t="s">
        <v>1245</v>
      </c>
      <c r="G2900" t="s">
        <v>2388</v>
      </c>
      <c r="H2900" s="107">
        <v>2</v>
      </c>
      <c r="I2900" s="229">
        <v>45454.758402777778</v>
      </c>
      <c r="J2900" s="107">
        <v>12</v>
      </c>
      <c r="K2900" s="159">
        <v>136500</v>
      </c>
      <c r="L2900" s="107">
        <f>J2900+1</f>
        <v>13</v>
      </c>
      <c r="M2900" s="36">
        <f>K2900*(L2900/100)</f>
        <v>17745</v>
      </c>
    </row>
    <row r="2901" spans="1:13" x14ac:dyDescent="0.35">
      <c r="A2901" s="107">
        <v>1</v>
      </c>
      <c r="B2901" s="243" t="s">
        <v>3609</v>
      </c>
      <c r="C2901" s="244" t="s">
        <v>268</v>
      </c>
      <c r="D2901" s="244" t="s">
        <v>15</v>
      </c>
      <c r="E2901" s="154" t="s">
        <v>1244</v>
      </c>
      <c r="F2901" s="154" t="s">
        <v>1245</v>
      </c>
      <c r="G2901" s="154" t="s">
        <v>2388</v>
      </c>
      <c r="H2901" s="243">
        <v>3</v>
      </c>
      <c r="I2901" s="229">
        <v>45609.744097222225</v>
      </c>
      <c r="J2901" s="107">
        <v>12</v>
      </c>
      <c r="K2901" s="159">
        <v>136500</v>
      </c>
      <c r="L2901" s="107">
        <f>J2901+1</f>
        <v>13</v>
      </c>
      <c r="M2901" s="36">
        <f>K2901*(L2901/100)</f>
        <v>17745</v>
      </c>
    </row>
    <row r="2902" spans="1:13" x14ac:dyDescent="0.35">
      <c r="A2902" s="107">
        <v>1</v>
      </c>
      <c r="B2902" s="107" t="s">
        <v>5489</v>
      </c>
      <c r="C2902" t="s">
        <v>268</v>
      </c>
      <c r="D2902" t="s">
        <v>15</v>
      </c>
      <c r="E2902" t="s">
        <v>1244</v>
      </c>
      <c r="F2902" t="s">
        <v>1245</v>
      </c>
      <c r="G2902" t="s">
        <v>2388</v>
      </c>
      <c r="H2902" s="107">
        <v>6</v>
      </c>
      <c r="I2902" s="231">
        <v>45821.701145833336</v>
      </c>
      <c r="J2902" s="107">
        <v>12</v>
      </c>
      <c r="K2902" s="120">
        <v>150000</v>
      </c>
      <c r="L2902" s="107">
        <f>J2902+1</f>
        <v>13</v>
      </c>
      <c r="M2902" s="36">
        <f>K2902*(L2902/100)</f>
        <v>19500</v>
      </c>
    </row>
    <row r="2903" spans="1:13" x14ac:dyDescent="0.35">
      <c r="A2903" s="107">
        <v>1</v>
      </c>
      <c r="B2903" s="234">
        <v>890000276</v>
      </c>
      <c r="C2903" s="235" t="s">
        <v>268</v>
      </c>
      <c r="D2903" s="235" t="s">
        <v>15</v>
      </c>
      <c r="E2903" s="133" t="s">
        <v>16</v>
      </c>
      <c r="G2903" s="133" t="s">
        <v>1152</v>
      </c>
      <c r="H2903" s="234">
        <v>3</v>
      </c>
      <c r="I2903" s="229">
        <v>45148.4518634259</v>
      </c>
      <c r="J2903" s="107">
        <v>8</v>
      </c>
      <c r="K2903" s="236">
        <v>178500</v>
      </c>
      <c r="L2903" s="107">
        <f>J2903+1</f>
        <v>9</v>
      </c>
      <c r="M2903" s="36">
        <f>K2903*(L2903/100)</f>
        <v>16065</v>
      </c>
    </row>
    <row r="2904" spans="1:13" x14ac:dyDescent="0.35">
      <c r="A2904" s="107">
        <v>1</v>
      </c>
      <c r="B2904" s="243" t="s">
        <v>4374</v>
      </c>
      <c r="C2904" s="244" t="s">
        <v>268</v>
      </c>
      <c r="D2904" s="244" t="s">
        <v>188</v>
      </c>
      <c r="E2904" s="154" t="s">
        <v>1244</v>
      </c>
      <c r="F2904" s="154" t="s">
        <v>1248</v>
      </c>
      <c r="G2904" s="154" t="s">
        <v>4375</v>
      </c>
      <c r="H2904" s="243">
        <v>6</v>
      </c>
      <c r="I2904" s="229">
        <v>45710.595324074071</v>
      </c>
      <c r="J2904" s="107">
        <v>8</v>
      </c>
      <c r="K2904" s="159">
        <v>150000</v>
      </c>
      <c r="L2904" s="107">
        <f>J2904+1</f>
        <v>9</v>
      </c>
      <c r="M2904" s="36">
        <f>K2904*(L2904/100)</f>
        <v>13500</v>
      </c>
    </row>
    <row r="2905" spans="1:13" x14ac:dyDescent="0.35">
      <c r="A2905" s="107">
        <v>1</v>
      </c>
      <c r="B2905" s="237" t="s">
        <v>1600</v>
      </c>
      <c r="C2905" s="141" t="s">
        <v>268</v>
      </c>
      <c r="D2905" s="141" t="s">
        <v>15</v>
      </c>
      <c r="E2905" s="139" t="s">
        <v>1244</v>
      </c>
      <c r="F2905" s="139" t="s">
        <v>1248</v>
      </c>
      <c r="G2905" s="139" t="s">
        <v>1601</v>
      </c>
      <c r="H2905" s="237">
        <v>4</v>
      </c>
      <c r="I2905" s="229">
        <v>45279.524363425902</v>
      </c>
      <c r="J2905" s="107">
        <v>8</v>
      </c>
      <c r="K2905" s="238">
        <v>189000</v>
      </c>
      <c r="L2905" s="107">
        <f>J2905+1</f>
        <v>9</v>
      </c>
      <c r="M2905" s="36">
        <f>K2905*(L2905/100)</f>
        <v>17010</v>
      </c>
    </row>
    <row r="2906" spans="1:13" x14ac:dyDescent="0.35">
      <c r="A2906" s="107">
        <v>1</v>
      </c>
      <c r="B2906" s="107">
        <v>890000830</v>
      </c>
      <c r="C2906" s="98" t="s">
        <v>268</v>
      </c>
      <c r="D2906" s="98" t="s">
        <v>15</v>
      </c>
      <c r="E2906" t="s">
        <v>1244</v>
      </c>
      <c r="F2906" t="s">
        <v>1248</v>
      </c>
      <c r="G2906" t="s">
        <v>1601</v>
      </c>
      <c r="H2906" s="107">
        <v>5</v>
      </c>
      <c r="I2906" s="229">
        <v>45498.733148148145</v>
      </c>
      <c r="J2906" s="107">
        <v>8</v>
      </c>
      <c r="K2906" s="159">
        <v>157500</v>
      </c>
      <c r="L2906" s="107">
        <f>J2906+1</f>
        <v>9</v>
      </c>
      <c r="M2906" s="36">
        <f>K2906*(L2906/100)</f>
        <v>14175</v>
      </c>
    </row>
    <row r="2907" spans="1:13" x14ac:dyDescent="0.35">
      <c r="A2907" s="107">
        <v>1</v>
      </c>
      <c r="B2907" s="107" t="s">
        <v>267</v>
      </c>
      <c r="C2907" s="98" t="s">
        <v>268</v>
      </c>
      <c r="D2907" s="98" t="s">
        <v>15</v>
      </c>
      <c r="E2907" t="s">
        <v>16</v>
      </c>
      <c r="F2907" t="s">
        <v>1248</v>
      </c>
      <c r="G2907" t="s">
        <v>270</v>
      </c>
      <c r="H2907" s="129">
        <v>1</v>
      </c>
      <c r="I2907" s="229">
        <v>44890.563680555555</v>
      </c>
      <c r="J2907" s="107">
        <v>6</v>
      </c>
      <c r="K2907" s="112">
        <v>157500</v>
      </c>
      <c r="L2907" s="107">
        <f>J2907+1</f>
        <v>7</v>
      </c>
      <c r="M2907" s="36">
        <f>K2907*(L2907/100)</f>
        <v>11025.000000000002</v>
      </c>
    </row>
    <row r="2908" spans="1:13" x14ac:dyDescent="0.35">
      <c r="A2908" s="107">
        <v>1</v>
      </c>
      <c r="B2908" s="107">
        <v>890000136</v>
      </c>
      <c r="C2908" s="98" t="s">
        <v>268</v>
      </c>
      <c r="D2908" s="98" t="s">
        <v>15</v>
      </c>
      <c r="E2908" t="s">
        <v>16</v>
      </c>
      <c r="G2908" t="s">
        <v>270</v>
      </c>
      <c r="H2908" s="107">
        <v>2</v>
      </c>
      <c r="I2908" s="229">
        <v>45027.606562499997</v>
      </c>
      <c r="J2908" s="107">
        <v>6</v>
      </c>
      <c r="K2908" s="159">
        <v>178500</v>
      </c>
      <c r="L2908" s="107">
        <f>J2908+1</f>
        <v>7</v>
      </c>
      <c r="M2908" s="36">
        <f>K2908*(L2908/100)</f>
        <v>12495.000000000002</v>
      </c>
    </row>
    <row r="2909" spans="1:13" x14ac:dyDescent="0.35">
      <c r="A2909" s="107">
        <v>1</v>
      </c>
      <c r="B2909" s="243" t="s">
        <v>4768</v>
      </c>
      <c r="C2909" s="244" t="s">
        <v>1987</v>
      </c>
      <c r="D2909" s="244" t="s">
        <v>15</v>
      </c>
      <c r="E2909" s="154" t="s">
        <v>1244</v>
      </c>
      <c r="F2909" s="154" t="s">
        <v>1245</v>
      </c>
      <c r="G2909" s="154" t="s">
        <v>4769</v>
      </c>
      <c r="H2909" s="243">
        <v>1</v>
      </c>
      <c r="I2909" s="229">
        <v>45750.65048611111</v>
      </c>
      <c r="J2909" s="107">
        <v>12</v>
      </c>
      <c r="K2909" s="159">
        <v>51000</v>
      </c>
      <c r="L2909" s="107">
        <f>J2909+1</f>
        <v>13</v>
      </c>
      <c r="M2909" s="36">
        <f>K2909*(L2909/100)</f>
        <v>6630</v>
      </c>
    </row>
    <row r="2910" spans="1:13" x14ac:dyDescent="0.35">
      <c r="A2910" s="107">
        <v>1</v>
      </c>
      <c r="B2910" s="107" t="s">
        <v>6020</v>
      </c>
      <c r="C2910" t="s">
        <v>1987</v>
      </c>
      <c r="D2910" t="s">
        <v>15</v>
      </c>
      <c r="E2910" t="s">
        <v>5832</v>
      </c>
      <c r="F2910" t="s">
        <v>1245</v>
      </c>
      <c r="G2910" t="s">
        <v>4769</v>
      </c>
      <c r="H2910" s="107">
        <v>2</v>
      </c>
      <c r="I2910" s="231">
        <v>45899.569050925929</v>
      </c>
      <c r="J2910" s="107">
        <v>12</v>
      </c>
      <c r="K2910" s="120">
        <v>100000</v>
      </c>
      <c r="L2910" s="107">
        <f>J2910*2+2</f>
        <v>26</v>
      </c>
      <c r="M2910" s="36">
        <f>K2910*(L2910/100)</f>
        <v>26000</v>
      </c>
    </row>
    <row r="2911" spans="1:13" x14ac:dyDescent="0.35">
      <c r="A2911" s="107">
        <v>1</v>
      </c>
      <c r="B2911" s="243" t="s">
        <v>4756</v>
      </c>
      <c r="C2911" s="244" t="s">
        <v>1987</v>
      </c>
      <c r="D2911" s="244" t="s">
        <v>169</v>
      </c>
      <c r="E2911" s="154" t="s">
        <v>1250</v>
      </c>
      <c r="F2911" s="154" t="s">
        <v>1245</v>
      </c>
      <c r="G2911" s="154" t="s">
        <v>4757</v>
      </c>
      <c r="H2911" s="243">
        <v>1</v>
      </c>
      <c r="I2911" s="229">
        <v>45747.695104166669</v>
      </c>
      <c r="J2911" s="107">
        <v>12</v>
      </c>
      <c r="K2911" s="247">
        <v>150000</v>
      </c>
      <c r="L2911" s="107">
        <f>J2911+1</f>
        <v>13</v>
      </c>
      <c r="M2911" s="36">
        <f>K2911*(L2911/100)</f>
        <v>19500</v>
      </c>
    </row>
    <row r="2912" spans="1:13" x14ac:dyDescent="0.35">
      <c r="A2912" s="107">
        <v>1</v>
      </c>
      <c r="B2912" s="107" t="s">
        <v>5194</v>
      </c>
      <c r="C2912" s="98" t="s">
        <v>1987</v>
      </c>
      <c r="D2912" s="98" t="s">
        <v>381</v>
      </c>
      <c r="E2912" t="s">
        <v>1244</v>
      </c>
      <c r="F2912" t="s">
        <v>1245</v>
      </c>
      <c r="G2912" t="s">
        <v>5195</v>
      </c>
      <c r="H2912" s="107">
        <v>4</v>
      </c>
      <c r="I2912" s="229">
        <v>45794.609131944446</v>
      </c>
      <c r="J2912" s="107">
        <v>12</v>
      </c>
      <c r="K2912" s="159">
        <v>200000</v>
      </c>
      <c r="L2912" s="107">
        <f>J2912+1</f>
        <v>13</v>
      </c>
      <c r="M2912" s="36">
        <f>K2912*(L2912/100)</f>
        <v>26000</v>
      </c>
    </row>
    <row r="2913" spans="1:13" x14ac:dyDescent="0.35">
      <c r="A2913" s="107">
        <v>1</v>
      </c>
      <c r="B2913" s="243" t="s">
        <v>2960</v>
      </c>
      <c r="C2913" s="244" t="s">
        <v>1987</v>
      </c>
      <c r="D2913" s="244" t="s">
        <v>15</v>
      </c>
      <c r="E2913" s="154" t="s">
        <v>1244</v>
      </c>
      <c r="F2913" s="154" t="s">
        <v>1248</v>
      </c>
      <c r="G2913" s="154" t="s">
        <v>2961</v>
      </c>
      <c r="H2913" s="243">
        <v>1</v>
      </c>
      <c r="I2913" s="229">
        <v>45526.759953703702</v>
      </c>
      <c r="J2913" s="107">
        <v>12</v>
      </c>
      <c r="K2913" s="162">
        <v>157500</v>
      </c>
      <c r="L2913" s="107">
        <f>J2913+1</f>
        <v>13</v>
      </c>
      <c r="M2913" s="36">
        <f>K2913*(L2913/100)</f>
        <v>20475</v>
      </c>
    </row>
    <row r="2914" spans="1:13" x14ac:dyDescent="0.35">
      <c r="A2914" s="107">
        <v>1</v>
      </c>
      <c r="B2914" s="107" t="s">
        <v>5911</v>
      </c>
      <c r="C2914" t="s">
        <v>1987</v>
      </c>
      <c r="D2914" t="s">
        <v>15</v>
      </c>
      <c r="E2914" t="s">
        <v>5832</v>
      </c>
      <c r="F2914" t="s">
        <v>1248</v>
      </c>
      <c r="G2914" t="s">
        <v>2961</v>
      </c>
      <c r="H2914" s="107">
        <v>3</v>
      </c>
      <c r="I2914" s="231">
        <v>45877.65556712963</v>
      </c>
      <c r="J2914" s="107">
        <v>12</v>
      </c>
      <c r="K2914" s="120">
        <v>250000</v>
      </c>
      <c r="L2914" s="107">
        <f>J2914*2+2</f>
        <v>26</v>
      </c>
      <c r="M2914" s="36">
        <f>K2914*(L2914/100)</f>
        <v>65000</v>
      </c>
    </row>
    <row r="2915" spans="1:13" x14ac:dyDescent="0.35">
      <c r="A2915" s="107">
        <v>1</v>
      </c>
      <c r="B2915" s="243" t="s">
        <v>4265</v>
      </c>
      <c r="C2915" s="244" t="s">
        <v>1987</v>
      </c>
      <c r="D2915" s="244" t="s">
        <v>15</v>
      </c>
      <c r="E2915" s="154" t="s">
        <v>1244</v>
      </c>
      <c r="F2915" s="154" t="s">
        <v>1248</v>
      </c>
      <c r="G2915" s="154" t="s">
        <v>4266</v>
      </c>
      <c r="H2915" s="243">
        <v>2</v>
      </c>
      <c r="I2915" s="229">
        <v>45695.641875000001</v>
      </c>
      <c r="J2915" s="107">
        <v>12</v>
      </c>
      <c r="K2915" s="159">
        <v>200000</v>
      </c>
      <c r="L2915" s="107">
        <f>J2915+1</f>
        <v>13</v>
      </c>
      <c r="M2915" s="36">
        <f>K2915*(L2915/100)</f>
        <v>26000</v>
      </c>
    </row>
    <row r="2916" spans="1:13" x14ac:dyDescent="0.35">
      <c r="A2916" s="107">
        <v>1</v>
      </c>
      <c r="B2916" s="243" t="s">
        <v>3078</v>
      </c>
      <c r="C2916" s="244" t="s">
        <v>1987</v>
      </c>
      <c r="D2916" s="244" t="s">
        <v>15</v>
      </c>
      <c r="E2916" s="154" t="s">
        <v>1244</v>
      </c>
      <c r="F2916" s="154" t="s">
        <v>1248</v>
      </c>
      <c r="G2916" s="154" t="s">
        <v>3079</v>
      </c>
      <c r="H2916" s="243">
        <v>1</v>
      </c>
      <c r="I2916" s="229">
        <v>45549.473854166667</v>
      </c>
      <c r="J2916" s="107">
        <v>12</v>
      </c>
      <c r="K2916" s="159">
        <v>52500</v>
      </c>
      <c r="L2916" s="107">
        <f>J2916+1</f>
        <v>13</v>
      </c>
      <c r="M2916" s="36">
        <f>K2916*(L2916/100)</f>
        <v>6825</v>
      </c>
    </row>
    <row r="2917" spans="1:13" x14ac:dyDescent="0.35">
      <c r="A2917" s="107">
        <v>1</v>
      </c>
      <c r="B2917" s="243" t="s">
        <v>4292</v>
      </c>
      <c r="C2917" s="244" t="s">
        <v>1987</v>
      </c>
      <c r="D2917" s="244" t="s">
        <v>52</v>
      </c>
      <c r="E2917" s="154" t="s">
        <v>1250</v>
      </c>
      <c r="F2917" s="154" t="s">
        <v>1248</v>
      </c>
      <c r="G2917" s="154" t="s">
        <v>4293</v>
      </c>
      <c r="H2917" s="243">
        <v>2</v>
      </c>
      <c r="I2917" s="229">
        <v>45702.716921296298</v>
      </c>
      <c r="J2917" s="107">
        <v>12</v>
      </c>
      <c r="K2917" s="159">
        <v>80000</v>
      </c>
      <c r="L2917" s="107">
        <f>J2917+1</f>
        <v>13</v>
      </c>
      <c r="M2917" s="36">
        <f>K2917*(L2917/100)</f>
        <v>10400</v>
      </c>
    </row>
    <row r="2918" spans="1:13" x14ac:dyDescent="0.35">
      <c r="A2918" s="107">
        <v>1</v>
      </c>
      <c r="B2918" s="107" t="s">
        <v>1986</v>
      </c>
      <c r="C2918" s="98" t="s">
        <v>1987</v>
      </c>
      <c r="D2918" s="98" t="s">
        <v>188</v>
      </c>
      <c r="E2918" t="s">
        <v>1244</v>
      </c>
      <c r="F2918" t="s">
        <v>1245</v>
      </c>
      <c r="G2918" t="s">
        <v>1988</v>
      </c>
      <c r="H2918" s="107">
        <v>1</v>
      </c>
      <c r="I2918" s="229">
        <v>45366.771574074075</v>
      </c>
      <c r="J2918" s="107">
        <v>6</v>
      </c>
      <c r="K2918" s="159">
        <v>105000</v>
      </c>
      <c r="L2918" s="107">
        <f>J2918+1</f>
        <v>7</v>
      </c>
      <c r="M2918" s="36">
        <f>K2918*(L2918/100)</f>
        <v>7350.0000000000009</v>
      </c>
    </row>
    <row r="2919" spans="1:13" x14ac:dyDescent="0.35">
      <c r="A2919" s="107">
        <v>1</v>
      </c>
      <c r="B2919" s="107" t="s">
        <v>2565</v>
      </c>
      <c r="C2919" s="98" t="s">
        <v>1987</v>
      </c>
      <c r="D2919" s="98" t="s">
        <v>15</v>
      </c>
      <c r="E2919" t="s">
        <v>1244</v>
      </c>
      <c r="F2919" t="s">
        <v>1245</v>
      </c>
      <c r="G2919" t="s">
        <v>2566</v>
      </c>
      <c r="H2919" s="107">
        <v>2</v>
      </c>
      <c r="I2919" s="229">
        <v>45471.951423611114</v>
      </c>
      <c r="J2919" s="107">
        <v>12</v>
      </c>
      <c r="K2919" s="159">
        <v>157500</v>
      </c>
      <c r="L2919" s="107">
        <f>J2919+1</f>
        <v>13</v>
      </c>
      <c r="M2919" s="36">
        <f>K2919*(L2919/100)</f>
        <v>20475</v>
      </c>
    </row>
    <row r="2920" spans="1:13" x14ac:dyDescent="0.35">
      <c r="A2920" s="107">
        <v>1</v>
      </c>
      <c r="B2920" s="243" t="s">
        <v>3558</v>
      </c>
      <c r="C2920" s="244" t="s">
        <v>1987</v>
      </c>
      <c r="D2920" s="244" t="s">
        <v>15</v>
      </c>
      <c r="E2920" s="154" t="s">
        <v>1244</v>
      </c>
      <c r="F2920" s="154" t="s">
        <v>1245</v>
      </c>
      <c r="G2920" s="154" t="s">
        <v>3559</v>
      </c>
      <c r="H2920" s="243">
        <v>3</v>
      </c>
      <c r="I2920" s="229">
        <v>45604.724328703705</v>
      </c>
      <c r="J2920" s="107">
        <v>12</v>
      </c>
      <c r="K2920" s="159">
        <v>189000</v>
      </c>
      <c r="L2920" s="107">
        <f>J2920+1</f>
        <v>13</v>
      </c>
      <c r="M2920" s="36">
        <f>K2920*(L2920/100)</f>
        <v>24570</v>
      </c>
    </row>
    <row r="2921" spans="1:13" x14ac:dyDescent="0.35">
      <c r="A2921" s="107">
        <v>1</v>
      </c>
      <c r="B2921" s="107" t="s">
        <v>4705</v>
      </c>
      <c r="C2921" s="98" t="s">
        <v>1987</v>
      </c>
      <c r="D2921" s="98" t="s">
        <v>866</v>
      </c>
      <c r="E2921" s="154" t="s">
        <v>1250</v>
      </c>
      <c r="F2921" t="s">
        <v>1248</v>
      </c>
      <c r="G2921" t="s">
        <v>4706</v>
      </c>
      <c r="H2921" s="107">
        <v>1</v>
      </c>
      <c r="I2921" s="229">
        <v>45744.456516203703</v>
      </c>
      <c r="J2921" s="107">
        <v>12</v>
      </c>
      <c r="K2921" s="247">
        <v>50000</v>
      </c>
      <c r="L2921" s="107">
        <f>J2921+1</f>
        <v>13</v>
      </c>
      <c r="M2921" s="36">
        <f>K2921*(L2921/100)</f>
        <v>6500</v>
      </c>
    </row>
    <row r="2922" spans="1:13" x14ac:dyDescent="0.35">
      <c r="A2922" s="107">
        <v>1</v>
      </c>
      <c r="B2922" s="243" t="s">
        <v>4055</v>
      </c>
      <c r="C2922" s="244" t="s">
        <v>1987</v>
      </c>
      <c r="D2922" s="244" t="s">
        <v>15</v>
      </c>
      <c r="E2922" s="154" t="s">
        <v>1244</v>
      </c>
      <c r="F2922" s="154" t="s">
        <v>1245</v>
      </c>
      <c r="G2922" s="377" t="s">
        <v>4056</v>
      </c>
      <c r="H2922" s="243">
        <v>1</v>
      </c>
      <c r="I2922" s="229">
        <v>45686.689305555556</v>
      </c>
      <c r="J2922" s="107">
        <v>12</v>
      </c>
      <c r="K2922" s="159">
        <v>51000</v>
      </c>
      <c r="L2922" s="107">
        <f>J2922+1</f>
        <v>13</v>
      </c>
      <c r="M2922" s="36">
        <f>K2922*(L2922/100)</f>
        <v>6630</v>
      </c>
    </row>
    <row r="2923" spans="1:13" x14ac:dyDescent="0.35">
      <c r="A2923" s="107">
        <v>1</v>
      </c>
      <c r="B2923" s="107" t="s">
        <v>5519</v>
      </c>
      <c r="C2923" t="s">
        <v>1987</v>
      </c>
      <c r="D2923" t="s">
        <v>116</v>
      </c>
      <c r="E2923" t="s">
        <v>1250</v>
      </c>
      <c r="F2923" t="s">
        <v>1245</v>
      </c>
      <c r="G2923" t="s">
        <v>4056</v>
      </c>
      <c r="H2923" s="107">
        <v>2</v>
      </c>
      <c r="I2923" s="231">
        <v>45820.795254629629</v>
      </c>
      <c r="J2923" s="107">
        <v>12</v>
      </c>
      <c r="K2923" s="120">
        <v>85000</v>
      </c>
      <c r="L2923" s="107">
        <f>J2923+1</f>
        <v>13</v>
      </c>
      <c r="M2923" s="36">
        <f>K2923*(L2923/100)</f>
        <v>11050</v>
      </c>
    </row>
    <row r="2924" spans="1:13" x14ac:dyDescent="0.35">
      <c r="A2924" s="107">
        <v>1</v>
      </c>
      <c r="B2924" s="243" t="s">
        <v>4216</v>
      </c>
      <c r="C2924" s="244" t="s">
        <v>1987</v>
      </c>
      <c r="D2924" s="244" t="s">
        <v>15</v>
      </c>
      <c r="E2924" s="154" t="s">
        <v>1244</v>
      </c>
      <c r="F2924" s="154" t="s">
        <v>1248</v>
      </c>
      <c r="G2924" s="154" t="s">
        <v>4217</v>
      </c>
      <c r="H2924" s="243">
        <v>1</v>
      </c>
      <c r="I2924" s="229">
        <v>45715.6799537037</v>
      </c>
      <c r="J2924" s="107">
        <v>12</v>
      </c>
      <c r="K2924" s="159">
        <v>200000</v>
      </c>
      <c r="L2924" s="107">
        <f>J2924+1</f>
        <v>13</v>
      </c>
      <c r="M2924" s="36">
        <f>K2924*(L2924/100)</f>
        <v>26000</v>
      </c>
    </row>
    <row r="2925" spans="1:13" x14ac:dyDescent="0.35">
      <c r="A2925" s="107">
        <v>1</v>
      </c>
      <c r="B2925" s="107">
        <v>880001023</v>
      </c>
      <c r="C2925" s="98" t="s">
        <v>1987</v>
      </c>
      <c r="D2925" s="98" t="s">
        <v>15</v>
      </c>
      <c r="E2925" t="s">
        <v>1244</v>
      </c>
      <c r="F2925" t="s">
        <v>1248</v>
      </c>
      <c r="G2925" t="s">
        <v>2632</v>
      </c>
      <c r="H2925" s="107">
        <v>1</v>
      </c>
      <c r="I2925" s="229">
        <v>45485.555543981478</v>
      </c>
      <c r="J2925" s="107">
        <v>12</v>
      </c>
      <c r="K2925" s="159">
        <v>210000</v>
      </c>
      <c r="L2925" s="107">
        <f>J2925+1</f>
        <v>13</v>
      </c>
      <c r="M2925" s="36">
        <f>K2925*(L2925/100)</f>
        <v>27300</v>
      </c>
    </row>
    <row r="2926" spans="1:13" x14ac:dyDescent="0.35">
      <c r="A2926" s="107">
        <v>1</v>
      </c>
      <c r="B2926" s="243" t="s">
        <v>4104</v>
      </c>
      <c r="C2926" s="244" t="s">
        <v>1987</v>
      </c>
      <c r="D2926" s="244" t="s">
        <v>15</v>
      </c>
      <c r="E2926" s="154" t="s">
        <v>1244</v>
      </c>
      <c r="F2926" s="154" t="s">
        <v>1248</v>
      </c>
      <c r="G2926" s="154" t="s">
        <v>4105</v>
      </c>
      <c r="H2926" s="243">
        <v>2</v>
      </c>
      <c r="I2926" s="229">
        <v>45672.723657407405</v>
      </c>
      <c r="J2926" s="107">
        <v>12</v>
      </c>
      <c r="K2926" s="159">
        <v>250000</v>
      </c>
      <c r="L2926" s="107">
        <f>J2926+1</f>
        <v>13</v>
      </c>
      <c r="M2926" s="36">
        <f>K2926*(L2926/100)</f>
        <v>32500</v>
      </c>
    </row>
    <row r="2927" spans="1:13" x14ac:dyDescent="0.35">
      <c r="A2927" s="107">
        <v>1</v>
      </c>
      <c r="B2927" s="243" t="s">
        <v>3093</v>
      </c>
      <c r="C2927" s="244" t="s">
        <v>1816</v>
      </c>
      <c r="D2927" s="244" t="s">
        <v>15</v>
      </c>
      <c r="E2927" s="154" t="s">
        <v>1244</v>
      </c>
      <c r="F2927" s="154" t="s">
        <v>1245</v>
      </c>
      <c r="G2927" s="154" t="s">
        <v>3094</v>
      </c>
      <c r="H2927" s="243">
        <v>2</v>
      </c>
      <c r="I2927" s="229">
        <v>45553.696273148147</v>
      </c>
      <c r="J2927" s="107">
        <v>12</v>
      </c>
      <c r="K2927" s="159">
        <v>78750</v>
      </c>
      <c r="L2927" s="107">
        <f>J2927+1</f>
        <v>13</v>
      </c>
      <c r="M2927" s="36">
        <f>K2927*(L2927/100)</f>
        <v>10237.5</v>
      </c>
    </row>
    <row r="2928" spans="1:13" x14ac:dyDescent="0.35">
      <c r="A2928" s="107">
        <v>1</v>
      </c>
      <c r="B2928" s="107">
        <v>890000634</v>
      </c>
      <c r="C2928" s="98" t="s">
        <v>1816</v>
      </c>
      <c r="D2928" s="98" t="s">
        <v>15</v>
      </c>
      <c r="E2928" t="s">
        <v>1244</v>
      </c>
      <c r="F2928" t="s">
        <v>1245</v>
      </c>
      <c r="G2928" t="s">
        <v>2164</v>
      </c>
      <c r="H2928" s="107">
        <v>1</v>
      </c>
      <c r="I2928" s="229">
        <v>45401.53875</v>
      </c>
      <c r="J2928" s="107">
        <v>9</v>
      </c>
      <c r="K2928" s="159">
        <v>63000</v>
      </c>
      <c r="L2928" s="107">
        <f>J2928+1</f>
        <v>10</v>
      </c>
      <c r="M2928" s="36">
        <f>K2928*(L2928/100)</f>
        <v>6300</v>
      </c>
    </row>
    <row r="2929" spans="1:13" x14ac:dyDescent="0.35">
      <c r="A2929" s="107">
        <v>1</v>
      </c>
      <c r="B2929" s="107" t="s">
        <v>6003</v>
      </c>
      <c r="C2929" t="s">
        <v>1816</v>
      </c>
      <c r="D2929" t="s">
        <v>15</v>
      </c>
      <c r="E2929" t="s">
        <v>5832</v>
      </c>
      <c r="F2929" t="s">
        <v>1245</v>
      </c>
      <c r="G2929" t="s">
        <v>2164</v>
      </c>
      <c r="H2929" s="107">
        <v>3</v>
      </c>
      <c r="I2929" s="231">
        <v>45896.81759259259</v>
      </c>
      <c r="J2929" s="107">
        <v>12</v>
      </c>
      <c r="K2929" s="120">
        <v>95000</v>
      </c>
      <c r="L2929" s="107">
        <f>J2929*2+2</f>
        <v>26</v>
      </c>
      <c r="M2929" s="36">
        <f>K2929*(L2929/100)</f>
        <v>24700</v>
      </c>
    </row>
    <row r="2930" spans="1:13" x14ac:dyDescent="0.35">
      <c r="A2930" s="107">
        <v>1</v>
      </c>
      <c r="B2930" s="243" t="s">
        <v>4548</v>
      </c>
      <c r="C2930" s="244" t="s">
        <v>1816</v>
      </c>
      <c r="D2930" s="244" t="s">
        <v>15</v>
      </c>
      <c r="E2930" s="154" t="s">
        <v>1244</v>
      </c>
      <c r="F2930" s="154" t="s">
        <v>1245</v>
      </c>
      <c r="G2930" s="154" t="s">
        <v>4549</v>
      </c>
      <c r="H2930" s="243">
        <v>1</v>
      </c>
      <c r="I2930" s="229">
        <v>45723.713553240741</v>
      </c>
      <c r="J2930" s="107">
        <v>8</v>
      </c>
      <c r="K2930" s="247">
        <v>50000</v>
      </c>
      <c r="L2930" s="107">
        <f>J2930+1</f>
        <v>9</v>
      </c>
      <c r="M2930" s="36">
        <f>K2930*(L2930/100)</f>
        <v>4500</v>
      </c>
    </row>
    <row r="2931" spans="1:13" x14ac:dyDescent="0.35">
      <c r="A2931" s="107">
        <v>1</v>
      </c>
      <c r="B2931" s="131" t="s">
        <v>6126</v>
      </c>
      <c r="C2931" s="131" t="s">
        <v>1816</v>
      </c>
      <c r="D2931" s="131" t="s">
        <v>15</v>
      </c>
      <c r="E2931" s="131" t="s">
        <v>5832</v>
      </c>
      <c r="F2931" s="131" t="s">
        <v>1245</v>
      </c>
      <c r="G2931" s="131" t="s">
        <v>4549</v>
      </c>
      <c r="H2931" s="107">
        <v>2</v>
      </c>
      <c r="I2931" s="231">
        <v>45927.439976851849</v>
      </c>
      <c r="J2931" s="107">
        <v>12</v>
      </c>
      <c r="K2931" s="222">
        <v>60000</v>
      </c>
      <c r="L2931" s="107">
        <f>J2931*2+2</f>
        <v>26</v>
      </c>
      <c r="M2931" s="36">
        <f>K2931*(L2931/100)</f>
        <v>15600</v>
      </c>
    </row>
    <row r="2932" spans="1:13" x14ac:dyDescent="0.35">
      <c r="A2932" s="107">
        <v>1</v>
      </c>
      <c r="B2932" s="131" t="s">
        <v>6136</v>
      </c>
      <c r="C2932" s="131" t="s">
        <v>1816</v>
      </c>
      <c r="D2932" s="131" t="s">
        <v>15</v>
      </c>
      <c r="E2932" s="131" t="s">
        <v>5832</v>
      </c>
      <c r="F2932" s="131" t="s">
        <v>1245</v>
      </c>
      <c r="G2932" s="131" t="s">
        <v>6137</v>
      </c>
      <c r="H2932" s="107">
        <v>1</v>
      </c>
      <c r="I2932" s="231">
        <v>45912.856203703705</v>
      </c>
      <c r="J2932" s="107">
        <v>15</v>
      </c>
      <c r="K2932" s="222">
        <v>240000</v>
      </c>
      <c r="L2932" s="107">
        <f>J2932*2+2</f>
        <v>32</v>
      </c>
      <c r="M2932" s="36">
        <f>K2932*(L2932/100)</f>
        <v>76800</v>
      </c>
    </row>
    <row r="2933" spans="1:13" x14ac:dyDescent="0.35">
      <c r="A2933" s="107">
        <v>1</v>
      </c>
      <c r="B2933" s="107">
        <v>890000827</v>
      </c>
      <c r="C2933" s="98" t="s">
        <v>1816</v>
      </c>
      <c r="D2933" s="98" t="s">
        <v>15</v>
      </c>
      <c r="E2933" t="s">
        <v>1244</v>
      </c>
      <c r="F2933" t="s">
        <v>1248</v>
      </c>
      <c r="G2933" t="s">
        <v>2691</v>
      </c>
      <c r="H2933" s="107">
        <v>1</v>
      </c>
      <c r="I2933" s="229">
        <v>45497.726435185185</v>
      </c>
      <c r="J2933" s="107">
        <v>6</v>
      </c>
      <c r="K2933" s="159">
        <v>63000</v>
      </c>
      <c r="L2933" s="107">
        <f>J2933+1</f>
        <v>7</v>
      </c>
      <c r="M2933" s="36">
        <f>K2933*(L2933/100)</f>
        <v>4410</v>
      </c>
    </row>
    <row r="2934" spans="1:13" x14ac:dyDescent="0.35">
      <c r="A2934" s="107">
        <v>1</v>
      </c>
      <c r="B2934" s="243" t="s">
        <v>3291</v>
      </c>
      <c r="C2934" s="244" t="s">
        <v>1816</v>
      </c>
      <c r="D2934" s="244" t="s">
        <v>15</v>
      </c>
      <c r="E2934" s="154" t="s">
        <v>1244</v>
      </c>
      <c r="F2934" s="154" t="s">
        <v>1248</v>
      </c>
      <c r="G2934" s="154" t="s">
        <v>2691</v>
      </c>
      <c r="H2934" s="243">
        <v>2</v>
      </c>
      <c r="I2934" s="229">
        <v>45587.592175925929</v>
      </c>
      <c r="J2934" s="107">
        <v>8</v>
      </c>
      <c r="K2934" s="159">
        <v>78750</v>
      </c>
      <c r="L2934" s="107">
        <f>J2934+1</f>
        <v>9</v>
      </c>
      <c r="M2934" s="36">
        <f>K2934*(L2934/100)</f>
        <v>7087.5</v>
      </c>
    </row>
    <row r="2935" spans="1:13" x14ac:dyDescent="0.35">
      <c r="A2935" s="107">
        <v>1</v>
      </c>
      <c r="B2935" s="131" t="s">
        <v>6097</v>
      </c>
      <c r="C2935" s="131" t="s">
        <v>1816</v>
      </c>
      <c r="D2935" s="131" t="s">
        <v>15</v>
      </c>
      <c r="E2935" s="131" t="s">
        <v>5832</v>
      </c>
      <c r="F2935" s="131" t="s">
        <v>1248</v>
      </c>
      <c r="G2935" s="131" t="s">
        <v>2691</v>
      </c>
      <c r="H2935" s="107">
        <v>4</v>
      </c>
      <c r="I2935" s="231">
        <v>45926.739791666667</v>
      </c>
      <c r="J2935" s="107">
        <v>12</v>
      </c>
      <c r="K2935" s="222">
        <v>90000</v>
      </c>
      <c r="L2935" s="107">
        <f>J2935*2+2</f>
        <v>26</v>
      </c>
      <c r="M2935" s="36">
        <f>K2935*(L2935/100)</f>
        <v>23400</v>
      </c>
    </row>
    <row r="2936" spans="1:13" x14ac:dyDescent="0.35">
      <c r="A2936" s="107">
        <v>1</v>
      </c>
      <c r="B2936" s="243" t="s">
        <v>4316</v>
      </c>
      <c r="C2936" s="244" t="s">
        <v>1816</v>
      </c>
      <c r="D2936" s="244" t="s">
        <v>15</v>
      </c>
      <c r="E2936" s="154" t="s">
        <v>1244</v>
      </c>
      <c r="F2936" s="154" t="s">
        <v>1248</v>
      </c>
      <c r="G2936" s="154" t="s">
        <v>4317</v>
      </c>
      <c r="H2936" s="243">
        <v>3</v>
      </c>
      <c r="I2936" s="229">
        <v>45708.742395833331</v>
      </c>
      <c r="J2936" s="107">
        <v>12</v>
      </c>
      <c r="K2936" s="159">
        <v>90000</v>
      </c>
      <c r="L2936" s="107">
        <f>J2936+1</f>
        <v>13</v>
      </c>
      <c r="M2936" s="36">
        <f>K2936*(L2936/100)</f>
        <v>11700</v>
      </c>
    </row>
    <row r="2937" spans="1:13" x14ac:dyDescent="0.35">
      <c r="A2937" s="107">
        <v>1</v>
      </c>
      <c r="B2937" s="107" t="s">
        <v>2462</v>
      </c>
      <c r="C2937" s="98" t="s">
        <v>1816</v>
      </c>
      <c r="D2937" s="98" t="s">
        <v>15</v>
      </c>
      <c r="E2937" t="s">
        <v>1244</v>
      </c>
      <c r="F2937" t="s">
        <v>1248</v>
      </c>
      <c r="G2937" t="s">
        <v>2463</v>
      </c>
      <c r="H2937" s="107">
        <v>1</v>
      </c>
      <c r="I2937" s="229">
        <v>45463.538206018522</v>
      </c>
      <c r="J2937" s="107">
        <v>18</v>
      </c>
      <c r="K2937" s="159">
        <v>420000</v>
      </c>
      <c r="L2937" s="107">
        <f>J2937+1</f>
        <v>19</v>
      </c>
      <c r="M2937" s="36">
        <f>K2937*(L2937/100)</f>
        <v>79800</v>
      </c>
    </row>
    <row r="2938" spans="1:13" x14ac:dyDescent="0.35">
      <c r="A2938" s="107">
        <v>1</v>
      </c>
      <c r="B2938" s="107" t="s">
        <v>5365</v>
      </c>
      <c r="C2938" t="s">
        <v>1816</v>
      </c>
      <c r="D2938" t="s">
        <v>15</v>
      </c>
      <c r="E2938" t="s">
        <v>1244</v>
      </c>
      <c r="F2938" t="s">
        <v>1248</v>
      </c>
      <c r="G2938" t="s">
        <v>5366</v>
      </c>
      <c r="H2938" s="107">
        <v>2</v>
      </c>
      <c r="I2938" s="231">
        <v>45813.794791666667</v>
      </c>
      <c r="J2938" s="107">
        <v>18</v>
      </c>
      <c r="K2938" s="120">
        <v>400000</v>
      </c>
      <c r="L2938" s="107">
        <f>J2938+1</f>
        <v>19</v>
      </c>
      <c r="M2938" s="36">
        <f>K2938*(L2938/100)</f>
        <v>76000</v>
      </c>
    </row>
    <row r="2939" spans="1:13" x14ac:dyDescent="0.35">
      <c r="A2939" s="107">
        <v>1</v>
      </c>
      <c r="B2939" s="243" t="s">
        <v>4294</v>
      </c>
      <c r="C2939" s="244" t="s">
        <v>1816</v>
      </c>
      <c r="D2939" s="244" t="s">
        <v>116</v>
      </c>
      <c r="E2939" s="154" t="s">
        <v>1250</v>
      </c>
      <c r="F2939" s="154" t="s">
        <v>1248</v>
      </c>
      <c r="G2939" s="154" t="s">
        <v>4295</v>
      </c>
      <c r="H2939" s="243">
        <v>2</v>
      </c>
      <c r="I2939" s="229">
        <v>45705.691053240742</v>
      </c>
      <c r="J2939" s="107">
        <v>12</v>
      </c>
      <c r="K2939" s="159">
        <v>150000</v>
      </c>
      <c r="L2939" s="107">
        <f>J2939+1</f>
        <v>13</v>
      </c>
      <c r="M2939" s="36">
        <f>K2939*(L2939/100)</f>
        <v>19500</v>
      </c>
    </row>
    <row r="2940" spans="1:13" x14ac:dyDescent="0.35">
      <c r="A2940" s="107">
        <v>1</v>
      </c>
      <c r="B2940" s="107" t="s">
        <v>2541</v>
      </c>
      <c r="C2940" s="98" t="s">
        <v>1816</v>
      </c>
      <c r="D2940" s="98" t="s">
        <v>15</v>
      </c>
      <c r="E2940" t="s">
        <v>1244</v>
      </c>
      <c r="F2940" t="s">
        <v>1248</v>
      </c>
      <c r="G2940" t="s">
        <v>2542</v>
      </c>
      <c r="H2940" s="107">
        <v>1</v>
      </c>
      <c r="I2940" s="229">
        <v>45469.40184027778</v>
      </c>
      <c r="J2940" s="107">
        <v>12</v>
      </c>
      <c r="K2940" s="159">
        <v>157500</v>
      </c>
      <c r="L2940" s="107">
        <f>J2940+1</f>
        <v>13</v>
      </c>
      <c r="M2940" s="36">
        <f>K2940*(L2940/100)</f>
        <v>20475</v>
      </c>
    </row>
    <row r="2941" spans="1:13" x14ac:dyDescent="0.35">
      <c r="A2941" s="107">
        <v>1</v>
      </c>
      <c r="B2941" s="243" t="s">
        <v>3061</v>
      </c>
      <c r="C2941" s="244" t="s">
        <v>1816</v>
      </c>
      <c r="D2941" s="244" t="s">
        <v>15</v>
      </c>
      <c r="E2941" s="154" t="s">
        <v>1244</v>
      </c>
      <c r="F2941" s="154" t="s">
        <v>1248</v>
      </c>
      <c r="G2941" s="154" t="s">
        <v>3062</v>
      </c>
      <c r="H2941" s="243">
        <v>1</v>
      </c>
      <c r="I2941" s="229">
        <v>45547.723981481482</v>
      </c>
      <c r="J2941" s="107">
        <v>15</v>
      </c>
      <c r="K2941" s="159">
        <v>315000</v>
      </c>
      <c r="L2941" s="107">
        <f>J2941+1</f>
        <v>16</v>
      </c>
      <c r="M2941" s="36">
        <f>K2941*(L2941/100)</f>
        <v>50400</v>
      </c>
    </row>
    <row r="2942" spans="1:13" x14ac:dyDescent="0.35">
      <c r="A2942" s="107">
        <v>1</v>
      </c>
      <c r="B2942" s="107" t="s">
        <v>5136</v>
      </c>
      <c r="C2942" s="98" t="s">
        <v>1816</v>
      </c>
      <c r="D2942" s="98" t="s">
        <v>15</v>
      </c>
      <c r="E2942" t="s">
        <v>1244</v>
      </c>
      <c r="F2942" t="s">
        <v>1248</v>
      </c>
      <c r="G2942" t="s">
        <v>3062</v>
      </c>
      <c r="H2942" s="107">
        <v>2</v>
      </c>
      <c r="I2942" s="229">
        <v>45793.876481481479</v>
      </c>
      <c r="J2942" s="107">
        <v>15</v>
      </c>
      <c r="K2942" s="159">
        <v>300000</v>
      </c>
      <c r="L2942" s="107">
        <f>J2942+1</f>
        <v>16</v>
      </c>
      <c r="M2942" s="36">
        <f>K2942*(L2942/100)</f>
        <v>48000</v>
      </c>
    </row>
    <row r="2943" spans="1:13" x14ac:dyDescent="0.35">
      <c r="A2943" s="107">
        <v>1</v>
      </c>
      <c r="B2943" s="243" t="s">
        <v>4445</v>
      </c>
      <c r="C2943" s="244" t="s">
        <v>1816</v>
      </c>
      <c r="D2943" s="244" t="s">
        <v>52</v>
      </c>
      <c r="E2943" s="154" t="s">
        <v>1250</v>
      </c>
      <c r="F2943" s="154" t="s">
        <v>1245</v>
      </c>
      <c r="G2943" s="154" t="s">
        <v>4446</v>
      </c>
      <c r="H2943" s="243">
        <v>1</v>
      </c>
      <c r="I2943" s="229">
        <v>45735.731076388889</v>
      </c>
      <c r="J2943" s="107">
        <v>18</v>
      </c>
      <c r="K2943" s="247">
        <v>200000</v>
      </c>
      <c r="L2943" s="107">
        <f>J2943+1</f>
        <v>19</v>
      </c>
      <c r="M2943" s="36">
        <f>K2943*(L2943/100)</f>
        <v>38000</v>
      </c>
    </row>
    <row r="2944" spans="1:13" x14ac:dyDescent="0.35">
      <c r="A2944" s="107">
        <v>1</v>
      </c>
      <c r="B2944" s="243" t="s">
        <v>3495</v>
      </c>
      <c r="C2944" s="244" t="s">
        <v>1816</v>
      </c>
      <c r="D2944" s="244" t="s">
        <v>15</v>
      </c>
      <c r="E2944" s="154" t="s">
        <v>1244</v>
      </c>
      <c r="F2944" s="154" t="s">
        <v>1248</v>
      </c>
      <c r="G2944" s="377" t="s">
        <v>3496</v>
      </c>
      <c r="H2944" s="243">
        <v>1</v>
      </c>
      <c r="I2944" s="229">
        <v>45600.715694444443</v>
      </c>
      <c r="J2944" s="107">
        <v>24</v>
      </c>
      <c r="K2944" s="159">
        <v>1050000</v>
      </c>
      <c r="L2944" s="107">
        <f>J2944+1</f>
        <v>25</v>
      </c>
      <c r="M2944" s="36">
        <f>K2944*(L2944/100)</f>
        <v>262500</v>
      </c>
    </row>
    <row r="2945" spans="1:13" x14ac:dyDescent="0.35">
      <c r="A2945" s="107">
        <v>1</v>
      </c>
      <c r="B2945" s="107" t="s">
        <v>2273</v>
      </c>
      <c r="C2945" s="98" t="s">
        <v>1816</v>
      </c>
      <c r="D2945" s="98" t="s">
        <v>15</v>
      </c>
      <c r="E2945" t="s">
        <v>1244</v>
      </c>
      <c r="F2945" t="s">
        <v>1245</v>
      </c>
      <c r="G2945" t="s">
        <v>2274</v>
      </c>
      <c r="H2945" s="107">
        <v>1</v>
      </c>
      <c r="I2945" s="229">
        <v>45435.724490740744</v>
      </c>
      <c r="J2945" s="107">
        <v>8</v>
      </c>
      <c r="K2945" s="159">
        <v>105000</v>
      </c>
      <c r="L2945" s="107">
        <f>J2945+1</f>
        <v>9</v>
      </c>
      <c r="M2945" s="36">
        <f>K2945*(L2945/100)</f>
        <v>9450</v>
      </c>
    </row>
    <row r="2946" spans="1:13" x14ac:dyDescent="0.35">
      <c r="A2946" s="107">
        <v>1</v>
      </c>
      <c r="B2946" s="243" t="s">
        <v>4982</v>
      </c>
      <c r="C2946" s="244" t="s">
        <v>1816</v>
      </c>
      <c r="D2946" s="244" t="s">
        <v>15</v>
      </c>
      <c r="E2946" s="154" t="s">
        <v>1244</v>
      </c>
      <c r="F2946" s="154" t="s">
        <v>1245</v>
      </c>
      <c r="G2946" s="154" t="s">
        <v>4983</v>
      </c>
      <c r="H2946" s="243">
        <v>2</v>
      </c>
      <c r="I2946" s="229">
        <v>45755.595405092594</v>
      </c>
      <c r="J2946" s="107">
        <v>12</v>
      </c>
      <c r="K2946" s="159">
        <v>120000</v>
      </c>
      <c r="L2946" s="107">
        <f>J2946+1</f>
        <v>13</v>
      </c>
      <c r="M2946" s="36">
        <f>K2946*(L2946/100)</f>
        <v>15600</v>
      </c>
    </row>
    <row r="2947" spans="1:13" x14ac:dyDescent="0.35">
      <c r="A2947" s="107">
        <v>1</v>
      </c>
      <c r="B2947" s="107" t="s">
        <v>5816</v>
      </c>
      <c r="C2947" t="s">
        <v>1816</v>
      </c>
      <c r="D2947" t="s">
        <v>169</v>
      </c>
      <c r="E2947" t="s">
        <v>1250</v>
      </c>
      <c r="F2947" t="s">
        <v>1248</v>
      </c>
      <c r="G2947" t="s">
        <v>5817</v>
      </c>
      <c r="H2947" s="107">
        <v>1</v>
      </c>
      <c r="I2947" s="231">
        <v>45849.794560185182</v>
      </c>
      <c r="J2947" s="107">
        <v>6</v>
      </c>
      <c r="K2947" s="120">
        <v>40000</v>
      </c>
      <c r="L2947" s="107">
        <f>J2947+1</f>
        <v>7</v>
      </c>
      <c r="M2947" s="36">
        <f>K2947*(L2947/100)</f>
        <v>2800.0000000000005</v>
      </c>
    </row>
    <row r="2948" spans="1:13" x14ac:dyDescent="0.35">
      <c r="A2948" s="107">
        <v>1</v>
      </c>
      <c r="B2948" s="107" t="s">
        <v>1815</v>
      </c>
      <c r="C2948" s="98" t="s">
        <v>1816</v>
      </c>
      <c r="D2948" s="98" t="s">
        <v>15</v>
      </c>
      <c r="E2948" t="s">
        <v>1244</v>
      </c>
      <c r="F2948" t="s">
        <v>1245</v>
      </c>
      <c r="G2948" t="s">
        <v>1817</v>
      </c>
      <c r="H2948" s="107">
        <v>1</v>
      </c>
      <c r="I2948" s="229">
        <v>45351.63554398148</v>
      </c>
      <c r="J2948" s="107">
        <v>8</v>
      </c>
      <c r="K2948" s="159">
        <v>73500</v>
      </c>
      <c r="L2948" s="107">
        <f>J2948+1</f>
        <v>9</v>
      </c>
      <c r="M2948" s="36">
        <f>K2948*(L2948/100)</f>
        <v>6615</v>
      </c>
    </row>
    <row r="2949" spans="1:13" x14ac:dyDescent="0.35">
      <c r="A2949" s="107">
        <v>1</v>
      </c>
      <c r="B2949" s="243" t="s">
        <v>4084</v>
      </c>
      <c r="C2949" s="244" t="s">
        <v>1816</v>
      </c>
      <c r="D2949" s="244" t="s">
        <v>15</v>
      </c>
      <c r="E2949" s="154" t="s">
        <v>1244</v>
      </c>
      <c r="F2949" s="154" t="s">
        <v>1245</v>
      </c>
      <c r="G2949" s="154" t="s">
        <v>4085</v>
      </c>
      <c r="H2949" s="243">
        <v>3</v>
      </c>
      <c r="I2949" s="229">
        <v>45667.560960648145</v>
      </c>
      <c r="J2949" s="107">
        <v>12</v>
      </c>
      <c r="K2949" s="159">
        <v>120000</v>
      </c>
      <c r="L2949" s="107">
        <f>J2949+1</f>
        <v>13</v>
      </c>
      <c r="M2949" s="36">
        <f>K2949*(L2949/100)</f>
        <v>15600</v>
      </c>
    </row>
    <row r="2950" spans="1:13" x14ac:dyDescent="0.35">
      <c r="A2950" s="107">
        <v>1</v>
      </c>
      <c r="B2950" s="107">
        <v>890000777</v>
      </c>
      <c r="C2950" s="98" t="s">
        <v>1816</v>
      </c>
      <c r="D2950" s="98" t="s">
        <v>15</v>
      </c>
      <c r="E2950" t="s">
        <v>1244</v>
      </c>
      <c r="F2950" t="s">
        <v>1245</v>
      </c>
      <c r="G2950" t="s">
        <v>2611</v>
      </c>
      <c r="H2950" s="107">
        <v>2</v>
      </c>
      <c r="I2950" s="229">
        <v>45482.684212962966</v>
      </c>
      <c r="J2950" s="107">
        <v>11</v>
      </c>
      <c r="K2950" s="159">
        <v>105000</v>
      </c>
      <c r="L2950" s="107">
        <f>J2950+1</f>
        <v>12</v>
      </c>
      <c r="M2950" s="36">
        <f>K2950*(L2950/100)</f>
        <v>12600</v>
      </c>
    </row>
    <row r="2951" spans="1:13" x14ac:dyDescent="0.35">
      <c r="A2951" s="107">
        <v>1</v>
      </c>
      <c r="B2951" s="234">
        <v>880000472</v>
      </c>
      <c r="C2951" s="235" t="s">
        <v>44</v>
      </c>
      <c r="D2951" s="235" t="s">
        <v>52</v>
      </c>
      <c r="E2951" s="133" t="s">
        <v>53</v>
      </c>
      <c r="F2951" s="139" t="s">
        <v>1245</v>
      </c>
      <c r="G2951" s="133" t="s">
        <v>1144</v>
      </c>
      <c r="H2951" s="234">
        <v>1</v>
      </c>
      <c r="I2951" s="229">
        <v>45154.5066898148</v>
      </c>
      <c r="J2951" s="107">
        <v>7</v>
      </c>
      <c r="K2951" s="236">
        <v>84000</v>
      </c>
      <c r="L2951" s="107">
        <f>J2951+1</f>
        <v>8</v>
      </c>
      <c r="M2951" s="36">
        <f>K2951*(L2951/100)</f>
        <v>6720</v>
      </c>
    </row>
    <row r="2952" spans="1:13" x14ac:dyDescent="0.35">
      <c r="A2952" s="107">
        <v>1</v>
      </c>
      <c r="B2952" s="237" t="s">
        <v>1659</v>
      </c>
      <c r="C2952" s="141" t="s">
        <v>44</v>
      </c>
      <c r="D2952" s="141" t="s">
        <v>15</v>
      </c>
      <c r="E2952" s="139" t="s">
        <v>1244</v>
      </c>
      <c r="F2952" s="139" t="s">
        <v>1245</v>
      </c>
      <c r="G2952" s="139" t="s">
        <v>1144</v>
      </c>
      <c r="H2952" s="237">
        <v>2</v>
      </c>
      <c r="I2952" s="229">
        <v>45310.427766203698</v>
      </c>
      <c r="J2952" s="107">
        <v>8</v>
      </c>
      <c r="K2952" s="238">
        <v>84000</v>
      </c>
      <c r="L2952" s="107">
        <f>J2952+1</f>
        <v>9</v>
      </c>
      <c r="M2952" s="36">
        <f>K2952*(L2952/100)</f>
        <v>7560</v>
      </c>
    </row>
    <row r="2953" spans="1:13" x14ac:dyDescent="0.35">
      <c r="A2953" s="107">
        <v>1</v>
      </c>
      <c r="B2953" s="107">
        <v>880001007</v>
      </c>
      <c r="C2953" s="98" t="s">
        <v>44</v>
      </c>
      <c r="D2953" s="98" t="s">
        <v>188</v>
      </c>
      <c r="E2953" t="s">
        <v>1244</v>
      </c>
      <c r="F2953" t="s">
        <v>1245</v>
      </c>
      <c r="G2953" t="s">
        <v>2601</v>
      </c>
      <c r="H2953" s="107">
        <v>3</v>
      </c>
      <c r="I2953" s="229">
        <v>45481.53665509259</v>
      </c>
      <c r="J2953" s="107">
        <v>8</v>
      </c>
      <c r="K2953" s="159">
        <v>105000</v>
      </c>
      <c r="L2953" s="107">
        <f>J2953+1</f>
        <v>9</v>
      </c>
      <c r="M2953" s="36">
        <f>K2953*(L2953/100)</f>
        <v>9450</v>
      </c>
    </row>
    <row r="2954" spans="1:13" x14ac:dyDescent="0.35">
      <c r="A2954" s="107">
        <v>1</v>
      </c>
      <c r="B2954" s="107">
        <v>880000194</v>
      </c>
      <c r="C2954" s="98" t="s">
        <v>44</v>
      </c>
      <c r="D2954" s="98" t="s">
        <v>15</v>
      </c>
      <c r="E2954" t="s">
        <v>16</v>
      </c>
      <c r="G2954" t="s">
        <v>661</v>
      </c>
      <c r="H2954" s="132">
        <v>2</v>
      </c>
      <c r="I2954" s="229">
        <v>45009</v>
      </c>
      <c r="J2954" s="107">
        <v>8</v>
      </c>
      <c r="K2954" s="159">
        <v>210000</v>
      </c>
      <c r="L2954" s="107">
        <f>J2954+1</f>
        <v>9</v>
      </c>
      <c r="M2954" s="36">
        <f>K2954*(L2954/100)</f>
        <v>18900</v>
      </c>
    </row>
    <row r="2955" spans="1:13" x14ac:dyDescent="0.35">
      <c r="A2955" s="107">
        <v>1</v>
      </c>
      <c r="B2955" s="107" t="s">
        <v>271</v>
      </c>
      <c r="C2955" s="98" t="s">
        <v>44</v>
      </c>
      <c r="D2955" s="98" t="s">
        <v>188</v>
      </c>
      <c r="E2955" t="s">
        <v>16</v>
      </c>
      <c r="F2955" s="154" t="s">
        <v>1245</v>
      </c>
      <c r="G2955" t="s">
        <v>273</v>
      </c>
      <c r="H2955" s="129">
        <v>1</v>
      </c>
      <c r="I2955" s="229">
        <v>44876.721412037034</v>
      </c>
      <c r="J2955" s="107">
        <v>12</v>
      </c>
      <c r="K2955" s="112">
        <v>315000</v>
      </c>
      <c r="L2955" s="107">
        <f>J2955+1</f>
        <v>13</v>
      </c>
      <c r="M2955" s="36">
        <f>K2955*(L2955/100)</f>
        <v>40950</v>
      </c>
    </row>
    <row r="2956" spans="1:13" x14ac:dyDescent="0.35">
      <c r="A2956" s="107">
        <v>1</v>
      </c>
      <c r="B2956" s="237">
        <v>880000527</v>
      </c>
      <c r="C2956" s="141" t="s">
        <v>44</v>
      </c>
      <c r="D2956" s="141" t="s">
        <v>15</v>
      </c>
      <c r="E2956" s="139" t="s">
        <v>1244</v>
      </c>
      <c r="F2956" s="139" t="s">
        <v>1245</v>
      </c>
      <c r="G2956" s="139" t="s">
        <v>1309</v>
      </c>
      <c r="H2956" s="237">
        <v>3</v>
      </c>
      <c r="I2956" s="229">
        <v>45213.463263888902</v>
      </c>
      <c r="J2956" s="107">
        <v>12</v>
      </c>
      <c r="K2956" s="238">
        <v>210000</v>
      </c>
      <c r="L2956" s="107">
        <f>J2956+1</f>
        <v>13</v>
      </c>
      <c r="M2956" s="36">
        <f>K2956*(L2956/100)</f>
        <v>27300</v>
      </c>
    </row>
    <row r="2957" spans="1:13" x14ac:dyDescent="0.35">
      <c r="A2957" s="107">
        <v>1</v>
      </c>
      <c r="B2957" s="107" t="s">
        <v>274</v>
      </c>
      <c r="C2957" s="98" t="s">
        <v>44</v>
      </c>
      <c r="D2957" s="98" t="s">
        <v>188</v>
      </c>
      <c r="E2957" t="s">
        <v>16</v>
      </c>
      <c r="F2957" s="154" t="s">
        <v>1245</v>
      </c>
      <c r="G2957" t="s">
        <v>276</v>
      </c>
      <c r="H2957" s="129">
        <v>1</v>
      </c>
      <c r="I2957" s="229">
        <v>44881.448993055557</v>
      </c>
      <c r="J2957" s="107">
        <v>8</v>
      </c>
      <c r="K2957" s="112">
        <v>210000</v>
      </c>
      <c r="L2957" s="107">
        <f>J2957+1</f>
        <v>9</v>
      </c>
      <c r="M2957" s="36">
        <f>K2957*(L2957/100)</f>
        <v>18900</v>
      </c>
    </row>
    <row r="2958" spans="1:13" x14ac:dyDescent="0.35">
      <c r="A2958" s="107">
        <v>1</v>
      </c>
      <c r="B2958" s="237" t="s">
        <v>1517</v>
      </c>
      <c r="C2958" s="141" t="s">
        <v>44</v>
      </c>
      <c r="D2958" s="141" t="s">
        <v>15</v>
      </c>
      <c r="E2958" s="139" t="s">
        <v>1244</v>
      </c>
      <c r="F2958" s="144" t="s">
        <v>1245</v>
      </c>
      <c r="G2958" t="s">
        <v>1518</v>
      </c>
      <c r="H2958" s="237">
        <v>2</v>
      </c>
      <c r="I2958" s="229">
        <v>45259</v>
      </c>
      <c r="J2958" s="107">
        <v>12</v>
      </c>
      <c r="K2958" s="238">
        <v>157500</v>
      </c>
      <c r="L2958" s="107">
        <f>J2958+1</f>
        <v>13</v>
      </c>
      <c r="M2958" s="36">
        <f>K2958*(L2958/100)</f>
        <v>20475</v>
      </c>
    </row>
    <row r="2959" spans="1:13" x14ac:dyDescent="0.35">
      <c r="A2959" s="107">
        <v>1</v>
      </c>
      <c r="B2959" s="107">
        <v>880000185</v>
      </c>
      <c r="C2959" s="98" t="s">
        <v>44</v>
      </c>
      <c r="D2959" s="98" t="s">
        <v>15</v>
      </c>
      <c r="E2959" t="s">
        <v>16</v>
      </c>
      <c r="G2959" t="s">
        <v>1518</v>
      </c>
      <c r="H2959" s="132">
        <v>1</v>
      </c>
      <c r="I2959" s="229">
        <v>45002</v>
      </c>
      <c r="J2959" s="107">
        <v>12</v>
      </c>
      <c r="K2959" s="159">
        <v>262500</v>
      </c>
      <c r="L2959" s="107">
        <f>J2959+1</f>
        <v>13</v>
      </c>
      <c r="M2959" s="36">
        <f>K2959*(L2959/100)</f>
        <v>34125</v>
      </c>
    </row>
    <row r="2960" spans="1:13" x14ac:dyDescent="0.35">
      <c r="A2960" s="107">
        <v>1</v>
      </c>
      <c r="B2960" s="243" t="s">
        <v>3801</v>
      </c>
      <c r="C2960" s="244" t="s">
        <v>44</v>
      </c>
      <c r="D2960" s="244" t="s">
        <v>169</v>
      </c>
      <c r="E2960" s="154" t="s">
        <v>1250</v>
      </c>
      <c r="F2960" s="154" t="s">
        <v>1245</v>
      </c>
      <c r="G2960" s="154" t="s">
        <v>3802</v>
      </c>
      <c r="H2960" s="243">
        <v>3</v>
      </c>
      <c r="I2960" s="229">
        <v>45624</v>
      </c>
      <c r="J2960" s="107">
        <v>12</v>
      </c>
      <c r="K2960" s="159">
        <v>315000</v>
      </c>
      <c r="L2960" s="107">
        <f>J2960+1</f>
        <v>13</v>
      </c>
      <c r="M2960" s="36">
        <f>K2960*(L2960/100)</f>
        <v>40950</v>
      </c>
    </row>
    <row r="2961" spans="1:13" x14ac:dyDescent="0.35">
      <c r="A2961" s="107">
        <v>1</v>
      </c>
      <c r="B2961" s="107" t="s">
        <v>5933</v>
      </c>
      <c r="C2961" t="s">
        <v>44</v>
      </c>
      <c r="D2961" t="s">
        <v>188</v>
      </c>
      <c r="E2961" t="s">
        <v>5832</v>
      </c>
      <c r="F2961" t="s">
        <v>1245</v>
      </c>
      <c r="G2961" t="s">
        <v>3802</v>
      </c>
      <c r="H2961" s="107">
        <v>4</v>
      </c>
      <c r="I2961" s="231">
        <v>45880.674895833334</v>
      </c>
      <c r="J2961" s="107">
        <v>12</v>
      </c>
      <c r="K2961" s="120">
        <v>300000</v>
      </c>
      <c r="L2961" s="107">
        <f>J2961*2+2</f>
        <v>26</v>
      </c>
      <c r="M2961" s="36">
        <f>K2961*(L2961/100)</f>
        <v>78000</v>
      </c>
    </row>
    <row r="2962" spans="1:13" x14ac:dyDescent="0.35">
      <c r="A2962" s="107">
        <v>1</v>
      </c>
      <c r="B2962" s="243" t="s">
        <v>3136</v>
      </c>
      <c r="C2962" s="244" t="s">
        <v>44</v>
      </c>
      <c r="D2962" s="244" t="s">
        <v>15</v>
      </c>
      <c r="E2962" s="154" t="s">
        <v>1244</v>
      </c>
      <c r="F2962" s="154" t="s">
        <v>1248</v>
      </c>
      <c r="G2962" s="154" t="s">
        <v>3137</v>
      </c>
      <c r="H2962" s="243">
        <v>1</v>
      </c>
      <c r="I2962" s="229">
        <v>45561.646863425929</v>
      </c>
      <c r="J2962" s="107">
        <v>12</v>
      </c>
      <c r="K2962" s="159">
        <v>315000</v>
      </c>
      <c r="L2962" s="107">
        <f>J2962+1</f>
        <v>13</v>
      </c>
      <c r="M2962" s="36">
        <f>K2962*(L2962/100)</f>
        <v>40950</v>
      </c>
    </row>
    <row r="2963" spans="1:13" x14ac:dyDescent="0.35">
      <c r="A2963" s="107">
        <v>1</v>
      </c>
      <c r="B2963" s="107" t="s">
        <v>5225</v>
      </c>
      <c r="C2963" s="98" t="s">
        <v>44</v>
      </c>
      <c r="D2963" s="98" t="s">
        <v>15</v>
      </c>
      <c r="E2963" t="s">
        <v>1244</v>
      </c>
      <c r="F2963" t="s">
        <v>1245</v>
      </c>
      <c r="G2963" t="s">
        <v>5226</v>
      </c>
      <c r="H2963" s="107">
        <v>4</v>
      </c>
      <c r="I2963" s="229">
        <v>45793.858854166669</v>
      </c>
      <c r="J2963" s="107">
        <v>12</v>
      </c>
      <c r="K2963" s="159">
        <v>370000</v>
      </c>
      <c r="L2963" s="107">
        <f>J2963+1</f>
        <v>13</v>
      </c>
      <c r="M2963" s="36">
        <f>K2963*(L2963/100)</f>
        <v>48100</v>
      </c>
    </row>
    <row r="2964" spans="1:13" x14ac:dyDescent="0.35">
      <c r="A2964" s="107">
        <v>1</v>
      </c>
      <c r="B2964" s="107">
        <v>880000229</v>
      </c>
      <c r="C2964" s="98" t="s">
        <v>44</v>
      </c>
      <c r="D2964" s="98" t="s">
        <v>15</v>
      </c>
      <c r="E2964" t="s">
        <v>16</v>
      </c>
      <c r="G2964" t="s">
        <v>728</v>
      </c>
      <c r="H2964" s="107">
        <v>1</v>
      </c>
      <c r="I2964" s="229">
        <v>45028</v>
      </c>
      <c r="J2964" s="107">
        <v>12</v>
      </c>
      <c r="K2964" s="159">
        <v>472500</v>
      </c>
      <c r="L2964" s="107">
        <f>J2964+1</f>
        <v>13</v>
      </c>
      <c r="M2964" s="36">
        <f>K2964*(L2964/100)</f>
        <v>61425</v>
      </c>
    </row>
    <row r="2965" spans="1:13" x14ac:dyDescent="0.35">
      <c r="A2965" s="107">
        <v>1</v>
      </c>
      <c r="B2965" s="237" t="s">
        <v>1534</v>
      </c>
      <c r="C2965" s="141" t="s">
        <v>44</v>
      </c>
      <c r="D2965" s="141" t="s">
        <v>15</v>
      </c>
      <c r="E2965" s="139" t="s">
        <v>1244</v>
      </c>
      <c r="F2965" s="144" t="s">
        <v>1248</v>
      </c>
      <c r="G2965" s="139" t="s">
        <v>728</v>
      </c>
      <c r="H2965" s="237">
        <v>2</v>
      </c>
      <c r="I2965" s="229">
        <v>45260</v>
      </c>
      <c r="J2965" s="107">
        <v>12</v>
      </c>
      <c r="K2965" s="238">
        <v>388500</v>
      </c>
      <c r="L2965" s="107">
        <f>J2965+1</f>
        <v>13</v>
      </c>
      <c r="M2965" s="36">
        <f>K2965*(L2965/100)</f>
        <v>50505</v>
      </c>
    </row>
    <row r="2966" spans="1:13" x14ac:dyDescent="0.35">
      <c r="A2966" s="107">
        <v>1</v>
      </c>
      <c r="B2966" s="243" t="s">
        <v>3827</v>
      </c>
      <c r="C2966" s="244" t="s">
        <v>44</v>
      </c>
      <c r="D2966" s="244" t="s">
        <v>15</v>
      </c>
      <c r="E2966" s="154" t="s">
        <v>1244</v>
      </c>
      <c r="F2966" s="154" t="s">
        <v>1245</v>
      </c>
      <c r="G2966" s="154" t="s">
        <v>3828</v>
      </c>
      <c r="H2966" s="243">
        <v>3</v>
      </c>
      <c r="I2966" s="229">
        <v>45625</v>
      </c>
      <c r="J2966" s="107">
        <v>8</v>
      </c>
      <c r="K2966" s="159">
        <v>210000</v>
      </c>
      <c r="L2966" s="107">
        <f>J2966+1</f>
        <v>9</v>
      </c>
      <c r="M2966" s="36">
        <f>K2966*(L2966/100)</f>
        <v>18900</v>
      </c>
    </row>
    <row r="2967" spans="1:13" x14ac:dyDescent="0.35">
      <c r="A2967" s="107">
        <v>1</v>
      </c>
      <c r="B2967" s="243" t="s">
        <v>3394</v>
      </c>
      <c r="C2967" s="244" t="s">
        <v>44</v>
      </c>
      <c r="D2967" s="244" t="s">
        <v>15</v>
      </c>
      <c r="E2967" s="154" t="s">
        <v>1244</v>
      </c>
      <c r="F2967" s="154" t="s">
        <v>1245</v>
      </c>
      <c r="G2967" s="154" t="s">
        <v>3395</v>
      </c>
      <c r="H2967" s="243">
        <v>5</v>
      </c>
      <c r="I2967" s="229">
        <v>45594</v>
      </c>
      <c r="J2967" s="107">
        <v>12</v>
      </c>
      <c r="K2967" s="159">
        <v>315000</v>
      </c>
      <c r="L2967" s="107">
        <f>J2967+1</f>
        <v>13</v>
      </c>
      <c r="M2967" s="36">
        <f>K2967*(L2967/100)</f>
        <v>40950</v>
      </c>
    </row>
    <row r="2968" spans="1:13" x14ac:dyDescent="0.35">
      <c r="A2968" s="107">
        <v>1</v>
      </c>
      <c r="B2968" s="107" t="s">
        <v>292</v>
      </c>
      <c r="C2968" s="98" t="s">
        <v>44</v>
      </c>
      <c r="D2968" s="98" t="s">
        <v>188</v>
      </c>
      <c r="E2968" t="s">
        <v>16</v>
      </c>
      <c r="G2968" t="s">
        <v>294</v>
      </c>
      <c r="H2968" s="107">
        <v>1</v>
      </c>
      <c r="I2968" s="229">
        <v>44918.547199074077</v>
      </c>
      <c r="J2968" s="107">
        <v>10</v>
      </c>
      <c r="K2968" s="159">
        <v>210000</v>
      </c>
      <c r="L2968" s="107">
        <f>J2968+1</f>
        <v>11</v>
      </c>
      <c r="M2968" s="36">
        <f>K2968*(L2968/100)</f>
        <v>23100</v>
      </c>
    </row>
    <row r="2969" spans="1:13" x14ac:dyDescent="0.35">
      <c r="A2969" s="107">
        <v>1</v>
      </c>
      <c r="B2969" s="107">
        <v>880000305</v>
      </c>
      <c r="C2969" s="98" t="s">
        <v>44</v>
      </c>
      <c r="D2969" s="98" t="s">
        <v>15</v>
      </c>
      <c r="E2969" t="s">
        <v>16</v>
      </c>
      <c r="G2969" t="s">
        <v>899</v>
      </c>
      <c r="H2969" s="107">
        <v>2</v>
      </c>
      <c r="I2969" s="229">
        <v>45064.563263888886</v>
      </c>
      <c r="J2969" s="107">
        <v>12</v>
      </c>
      <c r="K2969" s="162">
        <v>262500</v>
      </c>
      <c r="L2969" s="107">
        <f>J2969+1</f>
        <v>13</v>
      </c>
      <c r="M2969" s="36">
        <f>K2969*(L2969/100)</f>
        <v>34125</v>
      </c>
    </row>
    <row r="2970" spans="1:13" x14ac:dyDescent="0.35">
      <c r="A2970" s="107">
        <v>1</v>
      </c>
      <c r="B2970" s="237" t="s">
        <v>1429</v>
      </c>
      <c r="C2970" s="141" t="s">
        <v>44</v>
      </c>
      <c r="D2970" s="141" t="s">
        <v>15</v>
      </c>
      <c r="E2970" s="139" t="s">
        <v>1244</v>
      </c>
      <c r="F2970" s="144" t="s">
        <v>1245</v>
      </c>
      <c r="G2970" s="139" t="s">
        <v>899</v>
      </c>
      <c r="H2970" s="241">
        <v>3</v>
      </c>
      <c r="I2970" s="229">
        <v>45245.628240740698</v>
      </c>
      <c r="J2970" s="107">
        <v>12</v>
      </c>
      <c r="K2970" s="238">
        <v>294000</v>
      </c>
      <c r="L2970" s="107">
        <f>J2970+1</f>
        <v>13</v>
      </c>
      <c r="M2970" s="36">
        <f>K2970*(L2970/100)</f>
        <v>38220</v>
      </c>
    </row>
    <row r="2971" spans="1:13" x14ac:dyDescent="0.35">
      <c r="A2971" s="107">
        <v>1</v>
      </c>
      <c r="B2971" s="107" t="s">
        <v>5262</v>
      </c>
      <c r="C2971" s="98" t="s">
        <v>44</v>
      </c>
      <c r="D2971" s="98" t="s">
        <v>15</v>
      </c>
      <c r="E2971" t="s">
        <v>1244</v>
      </c>
      <c r="F2971" t="s">
        <v>1245</v>
      </c>
      <c r="G2971" t="s">
        <v>5263</v>
      </c>
      <c r="H2971" s="107">
        <v>6</v>
      </c>
      <c r="I2971" s="229">
        <v>45792.8359375</v>
      </c>
      <c r="J2971" s="107">
        <v>12</v>
      </c>
      <c r="K2971" s="159">
        <v>300000</v>
      </c>
      <c r="L2971" s="107">
        <f>J2971+1</f>
        <v>13</v>
      </c>
      <c r="M2971" s="36">
        <f>K2971*(L2971/100)</f>
        <v>39000</v>
      </c>
    </row>
    <row r="2972" spans="1:13" x14ac:dyDescent="0.35">
      <c r="A2972" s="107">
        <v>1</v>
      </c>
      <c r="B2972" s="107" t="s">
        <v>2296</v>
      </c>
      <c r="C2972" s="98" t="s">
        <v>44</v>
      </c>
      <c r="D2972" s="98" t="s">
        <v>15</v>
      </c>
      <c r="E2972" t="s">
        <v>1244</v>
      </c>
      <c r="F2972" t="s">
        <v>1245</v>
      </c>
      <c r="G2972" t="s">
        <v>2297</v>
      </c>
      <c r="H2972" s="107">
        <v>4</v>
      </c>
      <c r="I2972" s="229">
        <v>45440.699328703704</v>
      </c>
      <c r="J2972" s="107">
        <v>12</v>
      </c>
      <c r="K2972" s="159">
        <v>294000</v>
      </c>
      <c r="L2972" s="107">
        <f>J2972+1</f>
        <v>13</v>
      </c>
      <c r="M2972" s="36">
        <f>K2972*(L2972/100)</f>
        <v>38220</v>
      </c>
    </row>
    <row r="2973" spans="1:13" x14ac:dyDescent="0.35">
      <c r="A2973" s="107">
        <v>1</v>
      </c>
      <c r="B2973" s="107" t="s">
        <v>2500</v>
      </c>
      <c r="C2973" s="98" t="s">
        <v>44</v>
      </c>
      <c r="D2973" s="98" t="s">
        <v>248</v>
      </c>
      <c r="E2973" t="s">
        <v>1250</v>
      </c>
      <c r="F2973" t="s">
        <v>1248</v>
      </c>
      <c r="G2973" t="s">
        <v>2501</v>
      </c>
      <c r="H2973" s="107">
        <v>1</v>
      </c>
      <c r="I2973" s="229">
        <v>45464.791064814817</v>
      </c>
      <c r="J2973" s="107">
        <v>12</v>
      </c>
      <c r="K2973" s="159">
        <v>661500</v>
      </c>
      <c r="L2973" s="107">
        <f>J2973+1</f>
        <v>13</v>
      </c>
      <c r="M2973" s="36">
        <f>K2973*(L2973/100)</f>
        <v>85995</v>
      </c>
    </row>
    <row r="2974" spans="1:13" x14ac:dyDescent="0.35">
      <c r="A2974" s="107">
        <v>1</v>
      </c>
      <c r="B2974" s="243" t="s">
        <v>3861</v>
      </c>
      <c r="C2974" s="244" t="s">
        <v>44</v>
      </c>
      <c r="D2974" s="244" t="s">
        <v>169</v>
      </c>
      <c r="E2974" s="154" t="s">
        <v>1250</v>
      </c>
      <c r="F2974" s="154" t="s">
        <v>1248</v>
      </c>
      <c r="G2974" s="154" t="s">
        <v>3862</v>
      </c>
      <c r="H2974" s="243">
        <v>2</v>
      </c>
      <c r="I2974" s="229">
        <v>45626</v>
      </c>
      <c r="J2974" s="107">
        <v>12</v>
      </c>
      <c r="K2974" s="159">
        <v>661500</v>
      </c>
      <c r="L2974" s="107">
        <f>J2974+1</f>
        <v>13</v>
      </c>
      <c r="M2974" s="36">
        <f>K2974*(L2974/100)</f>
        <v>85995</v>
      </c>
    </row>
    <row r="2975" spans="1:13" x14ac:dyDescent="0.35">
      <c r="A2975" s="107">
        <v>1</v>
      </c>
      <c r="B2975" s="107" t="s">
        <v>5430</v>
      </c>
      <c r="C2975" t="s">
        <v>44</v>
      </c>
      <c r="D2975" t="s">
        <v>188</v>
      </c>
      <c r="E2975" t="s">
        <v>1244</v>
      </c>
      <c r="F2975" t="s">
        <v>1248</v>
      </c>
      <c r="G2975" t="s">
        <v>2501</v>
      </c>
      <c r="H2975" s="107">
        <v>3</v>
      </c>
      <c r="I2975" s="231">
        <v>45828.842465277776</v>
      </c>
      <c r="J2975" s="107">
        <v>12</v>
      </c>
      <c r="K2975" s="120">
        <v>600000</v>
      </c>
      <c r="L2975" s="107">
        <f>J2975+1</f>
        <v>13</v>
      </c>
      <c r="M2975" s="36">
        <f>K2975*(L2975/100)</f>
        <v>78000</v>
      </c>
    </row>
    <row r="2976" spans="1:13" x14ac:dyDescent="0.35">
      <c r="A2976" s="107">
        <v>1</v>
      </c>
      <c r="B2976" s="237" t="s">
        <v>1552</v>
      </c>
      <c r="C2976" s="141" t="s">
        <v>44</v>
      </c>
      <c r="D2976" s="141" t="s">
        <v>15</v>
      </c>
      <c r="E2976" s="139" t="s">
        <v>1244</v>
      </c>
      <c r="F2976" s="144" t="s">
        <v>1248</v>
      </c>
      <c r="G2976" s="139" t="s">
        <v>1553</v>
      </c>
      <c r="H2976" s="237">
        <v>2</v>
      </c>
      <c r="I2976" s="229">
        <v>45260.716550925899</v>
      </c>
      <c r="J2976" s="107">
        <v>12</v>
      </c>
      <c r="K2976" s="238">
        <v>315000</v>
      </c>
      <c r="L2976" s="107">
        <f>J2976+1</f>
        <v>13</v>
      </c>
      <c r="M2976" s="36">
        <f>K2976*(L2976/100)</f>
        <v>40950</v>
      </c>
    </row>
    <row r="2977" spans="1:13" x14ac:dyDescent="0.35">
      <c r="A2977" s="107">
        <v>1</v>
      </c>
      <c r="B2977" s="107">
        <v>880000315</v>
      </c>
      <c r="C2977" s="98" t="s">
        <v>44</v>
      </c>
      <c r="D2977" s="98" t="s">
        <v>15</v>
      </c>
      <c r="E2977" t="s">
        <v>16</v>
      </c>
      <c r="G2977" t="s">
        <v>894</v>
      </c>
      <c r="H2977" s="107">
        <v>1</v>
      </c>
      <c r="I2977" s="229">
        <v>45071.376180555555</v>
      </c>
      <c r="J2977" s="107">
        <v>12</v>
      </c>
      <c r="K2977" s="162">
        <v>231000</v>
      </c>
      <c r="L2977" s="107">
        <f>J2977+1</f>
        <v>13</v>
      </c>
      <c r="M2977" s="36">
        <f>K2977*(L2977/100)</f>
        <v>30030</v>
      </c>
    </row>
    <row r="2978" spans="1:13" x14ac:dyDescent="0.35">
      <c r="A2978" s="107">
        <v>1</v>
      </c>
      <c r="B2978" s="107">
        <v>880000137</v>
      </c>
      <c r="C2978" s="98" t="s">
        <v>44</v>
      </c>
      <c r="D2978" s="98" t="s">
        <v>188</v>
      </c>
      <c r="E2978" t="s">
        <v>16</v>
      </c>
      <c r="G2978" t="s">
        <v>506</v>
      </c>
      <c r="H2978" s="129">
        <v>2</v>
      </c>
      <c r="I2978" s="229">
        <v>44967.611817129633</v>
      </c>
      <c r="J2978" s="107">
        <v>6</v>
      </c>
      <c r="K2978" s="159">
        <v>525000</v>
      </c>
      <c r="L2978" s="107">
        <f>J2978+1</f>
        <v>7</v>
      </c>
      <c r="M2978" s="36">
        <f>K2978*(L2978/100)</f>
        <v>36750</v>
      </c>
    </row>
    <row r="2979" spans="1:13" x14ac:dyDescent="0.35">
      <c r="A2979" s="107">
        <v>1</v>
      </c>
      <c r="B2979" s="107">
        <v>880000196</v>
      </c>
      <c r="C2979" s="98" t="s">
        <v>44</v>
      </c>
      <c r="D2979" s="98" t="s">
        <v>15</v>
      </c>
      <c r="E2979" t="s">
        <v>16</v>
      </c>
      <c r="G2979" t="s">
        <v>124</v>
      </c>
      <c r="H2979" s="132">
        <v>3</v>
      </c>
      <c r="I2979" s="229">
        <v>45010.522604166668</v>
      </c>
      <c r="J2979" s="107">
        <v>6</v>
      </c>
      <c r="K2979" s="159">
        <v>525000</v>
      </c>
      <c r="L2979" s="107">
        <f>J2979+1</f>
        <v>7</v>
      </c>
      <c r="M2979" s="36">
        <f>K2979*(L2979/100)</f>
        <v>36750</v>
      </c>
    </row>
    <row r="2980" spans="1:13" x14ac:dyDescent="0.35">
      <c r="A2980" s="107">
        <v>1</v>
      </c>
      <c r="B2980" s="107">
        <v>880000846</v>
      </c>
      <c r="C2980" s="98" t="s">
        <v>44</v>
      </c>
      <c r="D2980" s="98" t="s">
        <v>169</v>
      </c>
      <c r="E2980" t="s">
        <v>1250</v>
      </c>
      <c r="F2980" t="s">
        <v>1245</v>
      </c>
      <c r="G2980" t="s">
        <v>2133</v>
      </c>
      <c r="H2980" s="107">
        <v>4</v>
      </c>
      <c r="I2980" s="229">
        <v>45391.808865740742</v>
      </c>
      <c r="J2980" s="107">
        <v>6</v>
      </c>
      <c r="K2980" s="159">
        <v>525000</v>
      </c>
      <c r="L2980" s="107">
        <f>J2980+1</f>
        <v>7</v>
      </c>
      <c r="M2980" s="36">
        <f>K2980*(L2980/100)</f>
        <v>36750</v>
      </c>
    </row>
    <row r="2981" spans="1:13" x14ac:dyDescent="0.35">
      <c r="A2981" s="107">
        <v>1</v>
      </c>
      <c r="B2981" s="107" t="s">
        <v>348</v>
      </c>
      <c r="C2981" s="98" t="s">
        <v>44</v>
      </c>
      <c r="D2981" s="98" t="s">
        <v>188</v>
      </c>
      <c r="E2981" t="s">
        <v>16</v>
      </c>
      <c r="G2981" t="s">
        <v>350</v>
      </c>
      <c r="H2981" s="107">
        <v>1</v>
      </c>
      <c r="I2981" s="229">
        <v>44905.437106481484</v>
      </c>
      <c r="J2981" s="107">
        <v>6</v>
      </c>
      <c r="K2981" s="159">
        <v>105000</v>
      </c>
      <c r="L2981" s="107">
        <f>J2981+1</f>
        <v>7</v>
      </c>
      <c r="M2981" s="36">
        <f>K2981*(L2981/100)</f>
        <v>7350.0000000000009</v>
      </c>
    </row>
    <row r="2982" spans="1:13" x14ac:dyDescent="0.35">
      <c r="A2982" s="107">
        <v>1</v>
      </c>
      <c r="B2982" s="107">
        <v>880000398</v>
      </c>
      <c r="C2982" s="98" t="s">
        <v>44</v>
      </c>
      <c r="D2982" s="98" t="s">
        <v>986</v>
      </c>
      <c r="E2982" t="s">
        <v>16</v>
      </c>
      <c r="G2982" t="s">
        <v>350</v>
      </c>
      <c r="H2982" s="107">
        <v>2</v>
      </c>
      <c r="I2982" s="229">
        <v>45122.483773148146</v>
      </c>
      <c r="J2982" s="107">
        <v>7</v>
      </c>
      <c r="K2982" s="159">
        <v>136500</v>
      </c>
      <c r="L2982" s="107">
        <f>J2982+1</f>
        <v>8</v>
      </c>
      <c r="M2982" s="36">
        <f>K2982*(L2982/100)</f>
        <v>10920</v>
      </c>
    </row>
    <row r="2983" spans="1:13" x14ac:dyDescent="0.35">
      <c r="A2983" s="107">
        <v>1</v>
      </c>
      <c r="B2983" s="243" t="s">
        <v>4894</v>
      </c>
      <c r="C2983" s="244" t="s">
        <v>44</v>
      </c>
      <c r="D2983" s="244" t="s">
        <v>381</v>
      </c>
      <c r="E2983" s="154" t="s">
        <v>1244</v>
      </c>
      <c r="F2983" s="154" t="s">
        <v>1245</v>
      </c>
      <c r="G2983" s="154" t="s">
        <v>4895</v>
      </c>
      <c r="H2983" s="243">
        <v>1</v>
      </c>
      <c r="I2983" s="229">
        <v>45758.524884259263</v>
      </c>
      <c r="J2983" s="107">
        <v>10</v>
      </c>
      <c r="K2983" s="159">
        <v>100000</v>
      </c>
      <c r="L2983" s="107">
        <f>J2983+1</f>
        <v>11</v>
      </c>
      <c r="M2983" s="36">
        <f>K2983*(L2983/100)</f>
        <v>11000</v>
      </c>
    </row>
    <row r="2984" spans="1:13" x14ac:dyDescent="0.35">
      <c r="A2984" s="107">
        <v>1</v>
      </c>
      <c r="B2984" s="107" t="s">
        <v>1847</v>
      </c>
      <c r="C2984" s="98" t="s">
        <v>44</v>
      </c>
      <c r="D2984" s="98" t="s">
        <v>169</v>
      </c>
      <c r="E2984" t="s">
        <v>1250</v>
      </c>
      <c r="F2984" t="s">
        <v>1248</v>
      </c>
      <c r="G2984" t="s">
        <v>1848</v>
      </c>
      <c r="H2984" s="107">
        <v>3</v>
      </c>
      <c r="I2984" s="229">
        <v>45349.746354166666</v>
      </c>
      <c r="J2984" s="107">
        <v>9</v>
      </c>
      <c r="K2984" s="159">
        <v>315000</v>
      </c>
      <c r="L2984" s="107">
        <f>J2984+1</f>
        <v>10</v>
      </c>
      <c r="M2984" s="36">
        <f>K2984*(L2984/100)</f>
        <v>31500</v>
      </c>
    </row>
    <row r="2985" spans="1:13" x14ac:dyDescent="0.35">
      <c r="A2985" s="107">
        <v>1</v>
      </c>
      <c r="B2985" s="107">
        <v>880000101</v>
      </c>
      <c r="C2985" s="98" t="s">
        <v>44</v>
      </c>
      <c r="D2985" s="98" t="s">
        <v>188</v>
      </c>
      <c r="E2985" t="s">
        <v>16</v>
      </c>
      <c r="G2985" t="s">
        <v>494</v>
      </c>
      <c r="H2985" s="129">
        <v>1</v>
      </c>
      <c r="I2985" s="229">
        <v>44930.57712962963</v>
      </c>
      <c r="J2985" s="107">
        <v>9</v>
      </c>
      <c r="K2985" s="159">
        <v>315000</v>
      </c>
      <c r="L2985" s="107">
        <f>J2985+1</f>
        <v>10</v>
      </c>
      <c r="M2985" s="36">
        <f>K2985*(L2985/100)</f>
        <v>31500</v>
      </c>
    </row>
    <row r="2986" spans="1:13" x14ac:dyDescent="0.35">
      <c r="A2986" s="107">
        <v>1</v>
      </c>
      <c r="B2986" s="234">
        <v>880000447</v>
      </c>
      <c r="C2986" s="235" t="s">
        <v>44</v>
      </c>
      <c r="D2986" s="235" t="s">
        <v>15</v>
      </c>
      <c r="E2986" s="133" t="s">
        <v>16</v>
      </c>
      <c r="G2986" s="133" t="s">
        <v>494</v>
      </c>
      <c r="H2986" s="234">
        <v>2</v>
      </c>
      <c r="I2986" s="229">
        <v>45145.515462962998</v>
      </c>
      <c r="J2986" s="107">
        <v>9</v>
      </c>
      <c r="K2986" s="236">
        <v>315000</v>
      </c>
      <c r="L2986" s="107">
        <f>J2986+1</f>
        <v>10</v>
      </c>
      <c r="M2986" s="36">
        <f>K2986*(L2986/100)</f>
        <v>31500</v>
      </c>
    </row>
    <row r="2987" spans="1:13" x14ac:dyDescent="0.35">
      <c r="A2987" s="107">
        <v>1</v>
      </c>
      <c r="B2987" s="243" t="s">
        <v>3963</v>
      </c>
      <c r="C2987" s="244" t="s">
        <v>44</v>
      </c>
      <c r="D2987" s="244" t="s">
        <v>15</v>
      </c>
      <c r="E2987" s="154" t="s">
        <v>1244</v>
      </c>
      <c r="F2987" s="154" t="s">
        <v>1248</v>
      </c>
      <c r="G2987" s="154" t="s">
        <v>3964</v>
      </c>
      <c r="H2987" s="243">
        <v>5</v>
      </c>
      <c r="I2987" s="229">
        <v>45639.668229166666</v>
      </c>
      <c r="J2987" s="107">
        <v>9</v>
      </c>
      <c r="K2987" s="159">
        <v>315000</v>
      </c>
      <c r="L2987" s="107">
        <f>J2987+1</f>
        <v>10</v>
      </c>
      <c r="M2987" s="36">
        <f>K2987*(L2987/100)</f>
        <v>31500</v>
      </c>
    </row>
    <row r="2988" spans="1:13" x14ac:dyDescent="0.35">
      <c r="A2988" s="107">
        <v>1</v>
      </c>
      <c r="B2988" s="243" t="s">
        <v>2769</v>
      </c>
      <c r="C2988" s="244" t="s">
        <v>44</v>
      </c>
      <c r="D2988" s="244" t="s">
        <v>15</v>
      </c>
      <c r="E2988" s="154" t="s">
        <v>1244</v>
      </c>
      <c r="F2988" s="154" t="s">
        <v>1248</v>
      </c>
      <c r="G2988" s="154" t="s">
        <v>2770</v>
      </c>
      <c r="H2988" s="243">
        <v>4</v>
      </c>
      <c r="I2988" s="229">
        <v>45506.710578703707</v>
      </c>
      <c r="J2988" s="107">
        <v>9</v>
      </c>
      <c r="K2988" s="162">
        <v>315000</v>
      </c>
      <c r="L2988" s="107">
        <f>J2988+1</f>
        <v>10</v>
      </c>
      <c r="M2988" s="36">
        <f>K2988*(L2988/100)</f>
        <v>31500</v>
      </c>
    </row>
    <row r="2989" spans="1:13" x14ac:dyDescent="0.35">
      <c r="A2989" s="107">
        <v>1</v>
      </c>
      <c r="B2989" s="243" t="s">
        <v>4899</v>
      </c>
      <c r="C2989" s="244" t="s">
        <v>44</v>
      </c>
      <c r="D2989" s="244" t="s">
        <v>15</v>
      </c>
      <c r="E2989" s="154" t="s">
        <v>1244</v>
      </c>
      <c r="F2989" s="154" t="s">
        <v>1248</v>
      </c>
      <c r="G2989" s="154" t="s">
        <v>4900</v>
      </c>
      <c r="H2989" s="243">
        <v>6</v>
      </c>
      <c r="I2989" s="229">
        <v>45763.713437500002</v>
      </c>
      <c r="J2989" s="107">
        <v>9</v>
      </c>
      <c r="K2989" s="159">
        <v>300000</v>
      </c>
      <c r="L2989" s="107">
        <f>J2989+1</f>
        <v>10</v>
      </c>
      <c r="M2989" s="36">
        <f>K2989*(L2989/100)</f>
        <v>30000</v>
      </c>
    </row>
    <row r="2990" spans="1:13" x14ac:dyDescent="0.35">
      <c r="A2990" s="107">
        <v>1</v>
      </c>
      <c r="B2990" s="107">
        <v>880000103</v>
      </c>
      <c r="C2990" s="98" t="s">
        <v>44</v>
      </c>
      <c r="D2990" s="98" t="s">
        <v>188</v>
      </c>
      <c r="E2990" t="s">
        <v>16</v>
      </c>
      <c r="G2990" t="s">
        <v>490</v>
      </c>
      <c r="H2990" s="129">
        <v>1</v>
      </c>
      <c r="I2990" s="229">
        <v>44931</v>
      </c>
      <c r="J2990" s="107">
        <v>6</v>
      </c>
      <c r="K2990" s="159">
        <v>210000</v>
      </c>
      <c r="L2990" s="107">
        <f>J2990+1</f>
        <v>7</v>
      </c>
      <c r="M2990" s="36">
        <f>K2990*(L2990/100)</f>
        <v>14700.000000000002</v>
      </c>
    </row>
    <row r="2991" spans="1:13" x14ac:dyDescent="0.35">
      <c r="A2991" s="107">
        <v>1</v>
      </c>
      <c r="B2991" s="237">
        <v>880000547</v>
      </c>
      <c r="C2991" s="141" t="s">
        <v>44</v>
      </c>
      <c r="D2991" s="141" t="s">
        <v>15</v>
      </c>
      <c r="E2991" s="139" t="s">
        <v>1244</v>
      </c>
      <c r="F2991" s="139" t="s">
        <v>1245</v>
      </c>
      <c r="G2991" s="139" t="s">
        <v>1274</v>
      </c>
      <c r="H2991" s="237">
        <v>1</v>
      </c>
      <c r="I2991" s="229">
        <v>45229</v>
      </c>
      <c r="J2991" s="107">
        <v>12</v>
      </c>
      <c r="K2991" s="238">
        <v>157500</v>
      </c>
      <c r="L2991" s="107">
        <f>J2991+1</f>
        <v>13</v>
      </c>
      <c r="M2991" s="36">
        <f>K2991*(L2991/100)</f>
        <v>20475</v>
      </c>
    </row>
    <row r="2992" spans="1:13" x14ac:dyDescent="0.35">
      <c r="A2992" s="107">
        <v>1</v>
      </c>
      <c r="B2992" s="107" t="s">
        <v>2567</v>
      </c>
      <c r="C2992" s="98" t="s">
        <v>44</v>
      </c>
      <c r="D2992" s="98" t="s">
        <v>866</v>
      </c>
      <c r="E2992" t="s">
        <v>1244</v>
      </c>
      <c r="F2992" t="s">
        <v>1245</v>
      </c>
      <c r="G2992" t="s">
        <v>2568</v>
      </c>
      <c r="H2992" s="107">
        <v>2</v>
      </c>
      <c r="I2992" s="229">
        <v>45472</v>
      </c>
      <c r="J2992" s="107">
        <v>12</v>
      </c>
      <c r="K2992" s="159">
        <v>210000</v>
      </c>
      <c r="L2992" s="107">
        <f>J2992+1</f>
        <v>13</v>
      </c>
      <c r="M2992" s="36">
        <f>K2992*(L2992/100)</f>
        <v>27300</v>
      </c>
    </row>
    <row r="2993" spans="1:13" x14ac:dyDescent="0.35">
      <c r="A2993" s="107">
        <v>1</v>
      </c>
      <c r="B2993" s="243" t="s">
        <v>2997</v>
      </c>
      <c r="C2993" s="244" t="s">
        <v>44</v>
      </c>
      <c r="D2993" s="244" t="s">
        <v>15</v>
      </c>
      <c r="E2993" s="154" t="s">
        <v>1244</v>
      </c>
      <c r="F2993" s="154" t="s">
        <v>1245</v>
      </c>
      <c r="G2993" s="154" t="s">
        <v>91</v>
      </c>
      <c r="H2993" s="243">
        <v>3</v>
      </c>
      <c r="I2993" s="229">
        <v>45535</v>
      </c>
      <c r="J2993" s="107">
        <v>12</v>
      </c>
      <c r="K2993" s="162">
        <v>630000</v>
      </c>
      <c r="L2993" s="107">
        <f>J2993+1</f>
        <v>13</v>
      </c>
      <c r="M2993" s="36">
        <f>K2993*(L2993/100)</f>
        <v>81900</v>
      </c>
    </row>
    <row r="2994" spans="1:13" x14ac:dyDescent="0.35">
      <c r="A2994" s="107">
        <v>1</v>
      </c>
      <c r="B2994" s="237" t="s">
        <v>1482</v>
      </c>
      <c r="C2994" s="141" t="s">
        <v>44</v>
      </c>
      <c r="D2994" s="141" t="s">
        <v>15</v>
      </c>
      <c r="E2994" s="139" t="s">
        <v>1244</v>
      </c>
      <c r="F2994" s="144" t="s">
        <v>1245</v>
      </c>
      <c r="G2994" s="139" t="s">
        <v>1483</v>
      </c>
      <c r="H2994" s="237">
        <v>2</v>
      </c>
      <c r="I2994" s="229">
        <v>45253</v>
      </c>
      <c r="J2994" s="107">
        <v>12</v>
      </c>
      <c r="K2994" s="238">
        <v>420000</v>
      </c>
      <c r="L2994" s="107">
        <f>J2994+1</f>
        <v>13</v>
      </c>
      <c r="M2994" s="36">
        <f>K2994*(L2994/100)</f>
        <v>54600</v>
      </c>
    </row>
    <row r="2995" spans="1:13" x14ac:dyDescent="0.35">
      <c r="A2995" s="107">
        <v>1</v>
      </c>
      <c r="B2995" s="237" t="s">
        <v>1579</v>
      </c>
      <c r="C2995" s="141" t="s">
        <v>44</v>
      </c>
      <c r="D2995" s="141" t="s">
        <v>116</v>
      </c>
      <c r="E2995" s="139" t="s">
        <v>1250</v>
      </c>
      <c r="F2995" s="139" t="s">
        <v>1245</v>
      </c>
      <c r="G2995" s="139" t="s">
        <v>1580</v>
      </c>
      <c r="H2995" s="237">
        <v>3</v>
      </c>
      <c r="I2995" s="229">
        <v>45274.443576388898</v>
      </c>
      <c r="J2995" s="107">
        <v>12</v>
      </c>
      <c r="K2995" s="238">
        <v>315000</v>
      </c>
      <c r="L2995" s="107">
        <f>J2995+1</f>
        <v>13</v>
      </c>
      <c r="M2995" s="36">
        <f>K2995*(L2995/100)</f>
        <v>40950</v>
      </c>
    </row>
    <row r="2996" spans="1:13" x14ac:dyDescent="0.35">
      <c r="A2996" s="107">
        <v>1</v>
      </c>
      <c r="B2996" s="107">
        <v>880000263</v>
      </c>
      <c r="C2996" s="98" t="s">
        <v>44</v>
      </c>
      <c r="D2996" s="98" t="s">
        <v>15</v>
      </c>
      <c r="E2996" t="s">
        <v>16</v>
      </c>
      <c r="G2996" t="s">
        <v>768</v>
      </c>
      <c r="H2996" s="107">
        <v>1</v>
      </c>
      <c r="I2996" s="229">
        <v>45035.457141203704</v>
      </c>
      <c r="J2996" s="107">
        <v>6</v>
      </c>
      <c r="K2996" s="159">
        <v>157500</v>
      </c>
      <c r="L2996" s="107">
        <f>J2996+1</f>
        <v>7</v>
      </c>
      <c r="M2996" s="36">
        <f>K2996*(L2996/100)</f>
        <v>11025.000000000002</v>
      </c>
    </row>
    <row r="2997" spans="1:13" x14ac:dyDescent="0.35">
      <c r="A2997" s="107">
        <v>1</v>
      </c>
      <c r="B2997" s="234">
        <v>880000482</v>
      </c>
      <c r="C2997" s="235" t="s">
        <v>44</v>
      </c>
      <c r="D2997" s="235" t="s">
        <v>15</v>
      </c>
      <c r="E2997" s="133" t="s">
        <v>16</v>
      </c>
      <c r="G2997" s="133" t="s">
        <v>768</v>
      </c>
      <c r="H2997" s="234">
        <v>2</v>
      </c>
      <c r="I2997" s="229">
        <v>45164.423518518503</v>
      </c>
      <c r="J2997" s="107">
        <v>6</v>
      </c>
      <c r="K2997" s="236">
        <v>157500</v>
      </c>
      <c r="L2997" s="107">
        <f>J2997+1</f>
        <v>7</v>
      </c>
      <c r="M2997" s="36">
        <f>K2997*(L2997/100)</f>
        <v>11025.000000000002</v>
      </c>
    </row>
    <row r="2998" spans="1:13" x14ac:dyDescent="0.35">
      <c r="A2998" s="107">
        <v>1</v>
      </c>
      <c r="B2998" s="107" t="s">
        <v>5511</v>
      </c>
      <c r="C2998" t="s">
        <v>44</v>
      </c>
      <c r="D2998" t="s">
        <v>116</v>
      </c>
      <c r="E2998" t="s">
        <v>1250</v>
      </c>
      <c r="F2998" t="s">
        <v>1248</v>
      </c>
      <c r="G2998" t="s">
        <v>5512</v>
      </c>
      <c r="H2998" s="107">
        <v>1</v>
      </c>
      <c r="I2998" s="231">
        <v>45832.829548611109</v>
      </c>
      <c r="J2998" s="107">
        <v>8</v>
      </c>
      <c r="K2998" s="120">
        <v>70000</v>
      </c>
      <c r="L2998" s="107">
        <f>J2998+1</f>
        <v>9</v>
      </c>
      <c r="M2998" s="36">
        <f>K2998*(L2998/100)</f>
        <v>6300</v>
      </c>
    </row>
    <row r="2999" spans="1:13" x14ac:dyDescent="0.35">
      <c r="A2999" s="107">
        <v>1</v>
      </c>
      <c r="B2999" s="107" t="s">
        <v>4449</v>
      </c>
      <c r="C2999" s="98" t="s">
        <v>44</v>
      </c>
      <c r="D2999" s="98" t="s">
        <v>15</v>
      </c>
      <c r="E2999" t="s">
        <v>1244</v>
      </c>
      <c r="F2999" t="s">
        <v>1245</v>
      </c>
      <c r="G2999" t="s">
        <v>11773</v>
      </c>
      <c r="H2999" s="107">
        <v>4</v>
      </c>
      <c r="I2999" s="229">
        <v>45735.703460648147</v>
      </c>
      <c r="J2999" s="107">
        <v>12</v>
      </c>
      <c r="K2999" s="247">
        <v>300000</v>
      </c>
      <c r="L2999" s="107">
        <f>J2999+1</f>
        <v>13</v>
      </c>
      <c r="M2999" s="36">
        <f>K2999*(L2999/100)</f>
        <v>39000</v>
      </c>
    </row>
    <row r="3000" spans="1:13" x14ac:dyDescent="0.35">
      <c r="A3000" s="107">
        <v>1</v>
      </c>
      <c r="B3000" s="107">
        <v>880000297</v>
      </c>
      <c r="C3000" s="98" t="s">
        <v>44</v>
      </c>
      <c r="D3000" s="98" t="s">
        <v>15</v>
      </c>
      <c r="E3000" t="s">
        <v>16</v>
      </c>
      <c r="G3000" t="s">
        <v>11773</v>
      </c>
      <c r="H3000" s="107">
        <v>1</v>
      </c>
      <c r="I3000" s="229">
        <v>45061.611724537041</v>
      </c>
      <c r="J3000" s="107">
        <v>12</v>
      </c>
      <c r="K3000" s="162">
        <v>315000</v>
      </c>
      <c r="L3000" s="107">
        <f>J3000+1</f>
        <v>13</v>
      </c>
      <c r="M3000" s="36">
        <f>K3000*(L3000/100)</f>
        <v>40950</v>
      </c>
    </row>
    <row r="3001" spans="1:13" x14ac:dyDescent="0.35">
      <c r="A3001" s="107">
        <v>1</v>
      </c>
      <c r="B3001" s="237" t="s">
        <v>1481</v>
      </c>
      <c r="C3001" s="141" t="s">
        <v>44</v>
      </c>
      <c r="D3001" s="141" t="s">
        <v>15</v>
      </c>
      <c r="E3001" s="139" t="s">
        <v>1244</v>
      </c>
      <c r="F3001" s="144" t="s">
        <v>1245</v>
      </c>
      <c r="G3001" t="s">
        <v>11773</v>
      </c>
      <c r="H3001" s="237">
        <v>2</v>
      </c>
      <c r="I3001" s="229">
        <v>45253</v>
      </c>
      <c r="J3001" s="107">
        <v>12</v>
      </c>
      <c r="K3001" s="238">
        <v>315000</v>
      </c>
      <c r="L3001" s="107">
        <f>J3001+1</f>
        <v>13</v>
      </c>
      <c r="M3001" s="36">
        <f>K3001*(L3001/100)</f>
        <v>40950</v>
      </c>
    </row>
    <row r="3002" spans="1:13" x14ac:dyDescent="0.35">
      <c r="A3002" s="107">
        <v>1</v>
      </c>
      <c r="B3002" s="107" t="s">
        <v>2543</v>
      </c>
      <c r="C3002" s="98" t="s">
        <v>44</v>
      </c>
      <c r="D3002" s="98" t="s">
        <v>188</v>
      </c>
      <c r="E3002" t="s">
        <v>1244</v>
      </c>
      <c r="F3002" t="s">
        <v>1245</v>
      </c>
      <c r="G3002" t="s">
        <v>11773</v>
      </c>
      <c r="H3002" s="107">
        <v>3</v>
      </c>
      <c r="I3002" s="229">
        <v>45469.531770833331</v>
      </c>
      <c r="J3002" s="107">
        <v>12</v>
      </c>
      <c r="K3002" s="159">
        <v>315000</v>
      </c>
      <c r="L3002" s="107">
        <f>J3002+1</f>
        <v>13</v>
      </c>
      <c r="M3002" s="36">
        <f>K3002*(L3002/100)</f>
        <v>40950</v>
      </c>
    </row>
    <row r="3003" spans="1:13" x14ac:dyDescent="0.35">
      <c r="A3003" s="107">
        <v>1</v>
      </c>
      <c r="B3003" s="107" t="s">
        <v>5994</v>
      </c>
      <c r="C3003" t="s">
        <v>44</v>
      </c>
      <c r="D3003" t="s">
        <v>188</v>
      </c>
      <c r="E3003" t="s">
        <v>5832</v>
      </c>
      <c r="F3003" t="s">
        <v>1245</v>
      </c>
      <c r="G3003" t="s">
        <v>5995</v>
      </c>
      <c r="H3003" s="107">
        <v>1</v>
      </c>
      <c r="I3003" s="231">
        <v>45894</v>
      </c>
      <c r="J3003" s="107">
        <v>14</v>
      </c>
      <c r="K3003" s="120">
        <v>280000</v>
      </c>
      <c r="L3003" s="107">
        <f>J3003*2+2</f>
        <v>30</v>
      </c>
      <c r="M3003" s="36">
        <f>K3003*(L3003/100)</f>
        <v>84000</v>
      </c>
    </row>
    <row r="3004" spans="1:13" x14ac:dyDescent="0.35">
      <c r="A3004" s="107">
        <v>1</v>
      </c>
      <c r="B3004" s="107" t="s">
        <v>371</v>
      </c>
      <c r="C3004" s="98" t="s">
        <v>44</v>
      </c>
      <c r="D3004" s="98" t="s">
        <v>188</v>
      </c>
      <c r="E3004" t="s">
        <v>16</v>
      </c>
      <c r="G3004" t="s">
        <v>373</v>
      </c>
      <c r="H3004" s="107">
        <v>1</v>
      </c>
      <c r="I3004" s="229">
        <v>44904.238217592596</v>
      </c>
      <c r="J3004" s="107">
        <v>12</v>
      </c>
      <c r="K3004" s="159">
        <v>105000</v>
      </c>
      <c r="L3004" s="107">
        <f>J3004+1</f>
        <v>13</v>
      </c>
      <c r="M3004" s="36">
        <f>K3004*(L3004/100)</f>
        <v>13650</v>
      </c>
    </row>
    <row r="3005" spans="1:13" x14ac:dyDescent="0.35">
      <c r="A3005" s="107">
        <v>1</v>
      </c>
      <c r="B3005" s="107" t="s">
        <v>2048</v>
      </c>
      <c r="C3005" s="98" t="s">
        <v>44</v>
      </c>
      <c r="D3005" s="98" t="s">
        <v>15</v>
      </c>
      <c r="E3005" t="s">
        <v>1244</v>
      </c>
      <c r="F3005" t="s">
        <v>1245</v>
      </c>
      <c r="G3005" t="s">
        <v>373</v>
      </c>
      <c r="H3005" s="107">
        <v>3</v>
      </c>
      <c r="I3005" s="229">
        <v>45377.467141203706</v>
      </c>
      <c r="J3005" s="107">
        <v>12</v>
      </c>
      <c r="K3005" s="159">
        <v>157500</v>
      </c>
      <c r="L3005" s="107">
        <f>J3005+1</f>
        <v>13</v>
      </c>
      <c r="M3005" s="36">
        <f>K3005*(L3005/100)</f>
        <v>20475</v>
      </c>
    </row>
    <row r="3006" spans="1:13" x14ac:dyDescent="0.35">
      <c r="A3006" s="107">
        <v>1</v>
      </c>
      <c r="B3006" s="234">
        <v>880000451</v>
      </c>
      <c r="C3006" s="235" t="s">
        <v>44</v>
      </c>
      <c r="D3006" s="235" t="s">
        <v>15</v>
      </c>
      <c r="E3006" s="133" t="s">
        <v>16</v>
      </c>
      <c r="G3006" s="133" t="s">
        <v>373</v>
      </c>
      <c r="H3006" s="234">
        <v>2</v>
      </c>
      <c r="I3006" s="229">
        <v>45146.421030092599</v>
      </c>
      <c r="J3006" s="107">
        <v>12</v>
      </c>
      <c r="K3006" s="236">
        <v>136500</v>
      </c>
      <c r="L3006" s="107">
        <f>J3006+1</f>
        <v>13</v>
      </c>
      <c r="M3006" s="36">
        <f>K3006*(L3006/100)</f>
        <v>17745</v>
      </c>
    </row>
    <row r="3007" spans="1:13" x14ac:dyDescent="0.35">
      <c r="A3007" s="107">
        <v>1</v>
      </c>
      <c r="B3007" s="243" t="s">
        <v>3417</v>
      </c>
      <c r="C3007" s="244" t="s">
        <v>44</v>
      </c>
      <c r="D3007" s="244" t="s">
        <v>15</v>
      </c>
      <c r="E3007" s="154" t="s">
        <v>1244</v>
      </c>
      <c r="F3007" s="154" t="s">
        <v>1245</v>
      </c>
      <c r="G3007" s="154" t="s">
        <v>3418</v>
      </c>
      <c r="H3007" s="243">
        <v>4</v>
      </c>
      <c r="I3007" s="229">
        <v>45595</v>
      </c>
      <c r="J3007" s="107">
        <v>12</v>
      </c>
      <c r="K3007" s="159">
        <v>157500</v>
      </c>
      <c r="L3007" s="107">
        <f>J3007+1</f>
        <v>13</v>
      </c>
      <c r="M3007" s="36">
        <f>K3007*(L3007/100)</f>
        <v>20475</v>
      </c>
    </row>
    <row r="3008" spans="1:13" x14ac:dyDescent="0.35">
      <c r="A3008" s="107">
        <v>1</v>
      </c>
      <c r="B3008" s="107">
        <v>880000410</v>
      </c>
      <c r="C3008" s="98" t="s">
        <v>44</v>
      </c>
      <c r="D3008" s="98" t="s">
        <v>15</v>
      </c>
      <c r="E3008" t="s">
        <v>16</v>
      </c>
      <c r="G3008" t="s">
        <v>1045</v>
      </c>
      <c r="H3008" s="107">
        <v>1</v>
      </c>
      <c r="I3008" s="229">
        <v>45128</v>
      </c>
      <c r="J3008" s="107">
        <v>13</v>
      </c>
      <c r="K3008" s="159">
        <v>735000</v>
      </c>
      <c r="L3008" s="107">
        <f>J3008+1</f>
        <v>14</v>
      </c>
      <c r="M3008" s="36">
        <f>K3008*(L3008/100)</f>
        <v>102900.00000000001</v>
      </c>
    </row>
    <row r="3009" spans="1:13" x14ac:dyDescent="0.35">
      <c r="A3009" s="107">
        <v>1</v>
      </c>
      <c r="B3009" s="243" t="s">
        <v>3835</v>
      </c>
      <c r="C3009" s="244" t="s">
        <v>44</v>
      </c>
      <c r="D3009" s="244" t="s">
        <v>204</v>
      </c>
      <c r="E3009" s="154" t="s">
        <v>1250</v>
      </c>
      <c r="F3009" s="154" t="s">
        <v>1245</v>
      </c>
      <c r="G3009" s="154" t="s">
        <v>3836</v>
      </c>
      <c r="H3009" s="243">
        <v>2</v>
      </c>
      <c r="I3009" s="229">
        <v>45625</v>
      </c>
      <c r="J3009" s="107">
        <v>12</v>
      </c>
      <c r="K3009" s="159">
        <v>315000</v>
      </c>
      <c r="L3009" s="107">
        <f>J3009+1</f>
        <v>13</v>
      </c>
      <c r="M3009" s="36">
        <f>K3009*(L3009/100)</f>
        <v>40950</v>
      </c>
    </row>
    <row r="3010" spans="1:13" x14ac:dyDescent="0.35">
      <c r="A3010" s="107">
        <v>1</v>
      </c>
      <c r="B3010" s="107" t="s">
        <v>277</v>
      </c>
      <c r="C3010" s="98" t="s">
        <v>44</v>
      </c>
      <c r="D3010" s="98" t="s">
        <v>188</v>
      </c>
      <c r="E3010" t="s">
        <v>16</v>
      </c>
      <c r="F3010" t="s">
        <v>1248</v>
      </c>
      <c r="G3010" t="s">
        <v>11794</v>
      </c>
      <c r="H3010" s="129">
        <v>1</v>
      </c>
      <c r="I3010" s="229">
        <v>44894.630324074074</v>
      </c>
      <c r="J3010" s="107">
        <v>9</v>
      </c>
      <c r="K3010" s="112">
        <v>105000</v>
      </c>
      <c r="L3010" s="107">
        <f>J3010+1</f>
        <v>10</v>
      </c>
      <c r="M3010" s="36">
        <f>K3010*(L3010/100)</f>
        <v>10500</v>
      </c>
    </row>
    <row r="3011" spans="1:13" x14ac:dyDescent="0.35">
      <c r="A3011" s="107">
        <v>1</v>
      </c>
      <c r="B3011" s="237" t="s">
        <v>1398</v>
      </c>
      <c r="C3011" s="141" t="s">
        <v>44</v>
      </c>
      <c r="D3011" s="141" t="s">
        <v>15</v>
      </c>
      <c r="E3011" s="139" t="s">
        <v>1244</v>
      </c>
      <c r="F3011" s="144" t="s">
        <v>1245</v>
      </c>
      <c r="G3011" s="139" t="s">
        <v>1399</v>
      </c>
      <c r="H3011" s="237">
        <v>2</v>
      </c>
      <c r="I3011" s="229">
        <v>45240.629918981504</v>
      </c>
      <c r="J3011" s="107">
        <v>12</v>
      </c>
      <c r="K3011" s="238">
        <v>157500</v>
      </c>
      <c r="L3011" s="107">
        <f>J3011+1</f>
        <v>13</v>
      </c>
      <c r="M3011" s="36">
        <f>K3011*(L3011/100)</f>
        <v>20475</v>
      </c>
    </row>
    <row r="3012" spans="1:13" x14ac:dyDescent="0.35">
      <c r="A3012" s="107">
        <v>1</v>
      </c>
      <c r="B3012" s="107" t="s">
        <v>2291</v>
      </c>
      <c r="C3012" s="98" t="s">
        <v>44</v>
      </c>
      <c r="D3012" s="98" t="s">
        <v>15</v>
      </c>
      <c r="E3012" t="s">
        <v>1244</v>
      </c>
      <c r="F3012" t="s">
        <v>1245</v>
      </c>
      <c r="G3012" t="s">
        <v>1399</v>
      </c>
      <c r="H3012" s="107">
        <v>3</v>
      </c>
      <c r="I3012" s="229">
        <v>45439.608946759261</v>
      </c>
      <c r="J3012" s="107">
        <v>12</v>
      </c>
      <c r="K3012" s="159">
        <v>157500</v>
      </c>
      <c r="L3012" s="107">
        <f>J3012+1</f>
        <v>13</v>
      </c>
      <c r="M3012" s="36">
        <f>K3012*(L3012/100)</f>
        <v>20475</v>
      </c>
    </row>
    <row r="3013" spans="1:13" x14ac:dyDescent="0.35">
      <c r="A3013" s="107">
        <v>1</v>
      </c>
      <c r="B3013" s="107" t="s">
        <v>345</v>
      </c>
      <c r="C3013" s="98" t="s">
        <v>44</v>
      </c>
      <c r="D3013" s="98" t="s">
        <v>188</v>
      </c>
      <c r="E3013" t="s">
        <v>16</v>
      </c>
      <c r="G3013" t="s">
        <v>347</v>
      </c>
      <c r="H3013" s="107">
        <v>1</v>
      </c>
      <c r="I3013" s="229">
        <v>44908.531643518516</v>
      </c>
      <c r="J3013" s="107">
        <v>12</v>
      </c>
      <c r="K3013" s="159">
        <v>105000</v>
      </c>
      <c r="L3013" s="107">
        <f>J3013+1</f>
        <v>13</v>
      </c>
      <c r="M3013" s="36">
        <f>K3013*(L3013/100)</f>
        <v>13650</v>
      </c>
    </row>
    <row r="3014" spans="1:13" x14ac:dyDescent="0.35">
      <c r="A3014" s="107">
        <v>1</v>
      </c>
      <c r="B3014" s="243" t="s">
        <v>5021</v>
      </c>
      <c r="C3014" s="244" t="s">
        <v>44</v>
      </c>
      <c r="D3014" s="244" t="s">
        <v>15</v>
      </c>
      <c r="E3014" s="154" t="s">
        <v>1244</v>
      </c>
      <c r="F3014" s="154" t="s">
        <v>1245</v>
      </c>
      <c r="G3014" s="154" t="s">
        <v>5022</v>
      </c>
      <c r="H3014" s="243">
        <v>4</v>
      </c>
      <c r="I3014" s="229">
        <v>45750.683692129627</v>
      </c>
      <c r="J3014" s="107">
        <v>12</v>
      </c>
      <c r="K3014" s="159">
        <v>150000</v>
      </c>
      <c r="L3014" s="107">
        <f>J3014+1</f>
        <v>13</v>
      </c>
      <c r="M3014" s="36">
        <f>K3014*(L3014/100)</f>
        <v>19500</v>
      </c>
    </row>
    <row r="3015" spans="1:13" x14ac:dyDescent="0.35">
      <c r="A3015" s="107">
        <v>1</v>
      </c>
      <c r="B3015" s="107">
        <v>880000244</v>
      </c>
      <c r="C3015" s="98" t="s">
        <v>44</v>
      </c>
      <c r="D3015" s="98" t="s">
        <v>15</v>
      </c>
      <c r="E3015" t="s">
        <v>16</v>
      </c>
      <c r="G3015" t="s">
        <v>835</v>
      </c>
      <c r="H3015" s="107">
        <v>2</v>
      </c>
      <c r="I3015" s="229">
        <v>45031.476331018515</v>
      </c>
      <c r="J3015" s="107">
        <v>12</v>
      </c>
      <c r="K3015" s="159">
        <v>315000</v>
      </c>
      <c r="L3015" s="107">
        <f>J3015+1</f>
        <v>13</v>
      </c>
      <c r="M3015" s="36">
        <f>K3015*(L3015/100)</f>
        <v>40950</v>
      </c>
    </row>
    <row r="3016" spans="1:13" x14ac:dyDescent="0.35">
      <c r="A3016" s="107">
        <v>1</v>
      </c>
      <c r="B3016" s="237" t="s">
        <v>1169</v>
      </c>
      <c r="C3016" s="141" t="s">
        <v>44</v>
      </c>
      <c r="D3016" s="141" t="s">
        <v>15</v>
      </c>
      <c r="E3016" s="139" t="s">
        <v>16</v>
      </c>
      <c r="G3016" s="139" t="s">
        <v>835</v>
      </c>
      <c r="H3016" s="237">
        <v>3</v>
      </c>
      <c r="I3016" s="229">
        <v>45174.541458333297</v>
      </c>
      <c r="J3016" s="107">
        <v>12</v>
      </c>
      <c r="K3016" s="238">
        <v>315000</v>
      </c>
      <c r="L3016" s="107">
        <f>J3016+1</f>
        <v>13</v>
      </c>
      <c r="M3016" s="36">
        <f>K3016*(L3016/100)</f>
        <v>40950</v>
      </c>
    </row>
    <row r="3017" spans="1:13" x14ac:dyDescent="0.35">
      <c r="A3017" s="107">
        <v>1</v>
      </c>
      <c r="B3017" s="107">
        <v>880000854</v>
      </c>
      <c r="C3017" s="98" t="s">
        <v>44</v>
      </c>
      <c r="D3017" s="98" t="s">
        <v>169</v>
      </c>
      <c r="E3017" t="s">
        <v>1250</v>
      </c>
      <c r="F3017" t="s">
        <v>1248</v>
      </c>
      <c r="G3017" t="s">
        <v>835</v>
      </c>
      <c r="H3017" s="107">
        <v>4</v>
      </c>
      <c r="I3017" s="229">
        <v>45395.520462962966</v>
      </c>
      <c r="J3017" s="107">
        <v>12</v>
      </c>
      <c r="K3017" s="159">
        <v>252000</v>
      </c>
      <c r="L3017" s="107">
        <f>J3017+1</f>
        <v>13</v>
      </c>
      <c r="M3017" s="36">
        <f>K3017*(L3017/100)</f>
        <v>32760</v>
      </c>
    </row>
    <row r="3018" spans="1:13" x14ac:dyDescent="0.35">
      <c r="A3018" s="107">
        <v>1</v>
      </c>
      <c r="B3018" s="243" t="s">
        <v>3376</v>
      </c>
      <c r="C3018" s="244" t="s">
        <v>44</v>
      </c>
      <c r="D3018" s="244" t="s">
        <v>169</v>
      </c>
      <c r="E3018" s="154" t="s">
        <v>1250</v>
      </c>
      <c r="F3018" s="154" t="s">
        <v>1248</v>
      </c>
      <c r="G3018" s="154" t="s">
        <v>3377</v>
      </c>
      <c r="H3018" s="243">
        <v>5</v>
      </c>
      <c r="I3018" s="229">
        <v>45593</v>
      </c>
      <c r="J3018" s="107">
        <v>12</v>
      </c>
      <c r="K3018" s="159">
        <v>252000</v>
      </c>
      <c r="L3018" s="107">
        <f>J3018+1</f>
        <v>13</v>
      </c>
      <c r="M3018" s="36">
        <f>K3018*(L3018/100)</f>
        <v>32760</v>
      </c>
    </row>
    <row r="3019" spans="1:13" x14ac:dyDescent="0.35">
      <c r="A3019" s="107">
        <v>1</v>
      </c>
      <c r="B3019" s="107" t="s">
        <v>5274</v>
      </c>
      <c r="C3019" s="98" t="s">
        <v>44</v>
      </c>
      <c r="D3019" s="98" t="s">
        <v>15</v>
      </c>
      <c r="E3019" t="s">
        <v>1244</v>
      </c>
      <c r="F3019" t="s">
        <v>1245</v>
      </c>
      <c r="G3019" t="s">
        <v>747</v>
      </c>
      <c r="H3019" s="107">
        <v>5</v>
      </c>
      <c r="I3019" s="229">
        <v>45800.772824074076</v>
      </c>
      <c r="J3019" s="107">
        <v>12</v>
      </c>
      <c r="K3019" s="159">
        <v>250000</v>
      </c>
      <c r="L3019" s="107">
        <f>J3019+1</f>
        <v>13</v>
      </c>
      <c r="M3019" s="36">
        <f>K3019*(L3019/100)</f>
        <v>32500</v>
      </c>
    </row>
    <row r="3020" spans="1:13" x14ac:dyDescent="0.35">
      <c r="A3020" s="107">
        <v>1</v>
      </c>
      <c r="B3020" s="234">
        <v>880000448</v>
      </c>
      <c r="C3020" s="235" t="s">
        <v>44</v>
      </c>
      <c r="D3020" s="235" t="s">
        <v>15</v>
      </c>
      <c r="E3020" s="133" t="s">
        <v>16</v>
      </c>
      <c r="G3020" t="s">
        <v>747</v>
      </c>
      <c r="H3020" s="234">
        <v>2</v>
      </c>
      <c r="I3020" s="229">
        <v>45145.4678935185</v>
      </c>
      <c r="J3020" s="107">
        <v>12</v>
      </c>
      <c r="K3020" s="236">
        <v>210000</v>
      </c>
      <c r="L3020" s="107">
        <f>J3020+1</f>
        <v>13</v>
      </c>
      <c r="M3020" s="36">
        <f>K3020*(L3020/100)</f>
        <v>27300</v>
      </c>
    </row>
    <row r="3021" spans="1:13" x14ac:dyDescent="0.35">
      <c r="A3021" s="107">
        <v>1</v>
      </c>
      <c r="B3021" s="107" t="s">
        <v>1924</v>
      </c>
      <c r="C3021" s="98" t="s">
        <v>44</v>
      </c>
      <c r="D3021" s="98" t="s">
        <v>15</v>
      </c>
      <c r="E3021" t="s">
        <v>1244</v>
      </c>
      <c r="F3021" t="s">
        <v>1245</v>
      </c>
      <c r="G3021" t="s">
        <v>747</v>
      </c>
      <c r="H3021" s="107">
        <v>3</v>
      </c>
      <c r="I3021" s="229">
        <v>45357.749085648145</v>
      </c>
      <c r="J3021" s="107">
        <v>12</v>
      </c>
      <c r="K3021" s="159">
        <v>231000</v>
      </c>
      <c r="L3021" s="107">
        <f>J3021+1</f>
        <v>13</v>
      </c>
      <c r="M3021" s="36">
        <f>K3021*(L3021/100)</f>
        <v>30030</v>
      </c>
    </row>
    <row r="3022" spans="1:13" x14ac:dyDescent="0.35">
      <c r="A3022" s="107">
        <v>1</v>
      </c>
      <c r="B3022" s="243" t="s">
        <v>3374</v>
      </c>
      <c r="C3022" s="244" t="s">
        <v>44</v>
      </c>
      <c r="D3022" s="244" t="s">
        <v>15</v>
      </c>
      <c r="E3022" s="154" t="s">
        <v>1244</v>
      </c>
      <c r="F3022" s="154" t="s">
        <v>1245</v>
      </c>
      <c r="G3022" t="s">
        <v>747</v>
      </c>
      <c r="H3022" s="243">
        <v>4</v>
      </c>
      <c r="I3022" s="229">
        <v>45593</v>
      </c>
      <c r="J3022" s="107">
        <v>12</v>
      </c>
      <c r="K3022" s="159">
        <v>262500</v>
      </c>
      <c r="L3022" s="107">
        <f>J3022+1</f>
        <v>13</v>
      </c>
      <c r="M3022" s="36">
        <f>K3022*(L3022/100)</f>
        <v>34125</v>
      </c>
    </row>
    <row r="3023" spans="1:13" x14ac:dyDescent="0.35">
      <c r="A3023" s="107">
        <v>1</v>
      </c>
      <c r="B3023" s="107">
        <v>880000214</v>
      </c>
      <c r="C3023" s="98" t="s">
        <v>44</v>
      </c>
      <c r="D3023" s="98" t="s">
        <v>52</v>
      </c>
      <c r="E3023" t="s">
        <v>53</v>
      </c>
      <c r="G3023" t="s">
        <v>747</v>
      </c>
      <c r="H3023" s="107">
        <v>1</v>
      </c>
      <c r="I3023" s="229">
        <v>45021.614502314813</v>
      </c>
      <c r="J3023" s="107">
        <v>12</v>
      </c>
      <c r="K3023" s="159">
        <v>199500</v>
      </c>
      <c r="L3023" s="107">
        <f>J3023+1</f>
        <v>13</v>
      </c>
      <c r="M3023" s="36">
        <f>K3023*(L3023/100)</f>
        <v>25935</v>
      </c>
    </row>
    <row r="3024" spans="1:13" x14ac:dyDescent="0.35">
      <c r="A3024" s="107">
        <v>1</v>
      </c>
      <c r="B3024" s="234">
        <v>890000298</v>
      </c>
      <c r="C3024" s="235" t="s">
        <v>44</v>
      </c>
      <c r="D3024" s="235" t="s">
        <v>52</v>
      </c>
      <c r="E3024" s="133" t="s">
        <v>53</v>
      </c>
      <c r="G3024" s="133" t="s">
        <v>1124</v>
      </c>
      <c r="H3024" s="234">
        <v>2</v>
      </c>
      <c r="I3024" s="229">
        <v>45154.526979166701</v>
      </c>
      <c r="J3024" s="107">
        <v>15</v>
      </c>
      <c r="K3024" s="236">
        <v>315000</v>
      </c>
      <c r="L3024" s="107">
        <f>J3024+1</f>
        <v>16</v>
      </c>
      <c r="M3024" s="36">
        <f>K3024*(L3024/100)</f>
        <v>50400</v>
      </c>
    </row>
    <row r="3025" spans="1:13" x14ac:dyDescent="0.35">
      <c r="A3025" s="107">
        <v>1</v>
      </c>
      <c r="B3025" s="107" t="s">
        <v>324</v>
      </c>
      <c r="C3025" s="98" t="s">
        <v>44</v>
      </c>
      <c r="D3025" s="98" t="s">
        <v>188</v>
      </c>
      <c r="E3025" t="s">
        <v>16</v>
      </c>
      <c r="G3025" t="s">
        <v>326</v>
      </c>
      <c r="H3025" s="107">
        <v>1</v>
      </c>
      <c r="I3025" s="229">
        <v>44911.519120370373</v>
      </c>
      <c r="J3025" s="107">
        <v>12</v>
      </c>
      <c r="K3025" s="159">
        <v>315000</v>
      </c>
      <c r="L3025" s="107">
        <f>J3025+1</f>
        <v>13</v>
      </c>
      <c r="M3025" s="36">
        <f>K3025*(L3025/100)</f>
        <v>40950</v>
      </c>
    </row>
    <row r="3026" spans="1:13" x14ac:dyDescent="0.35">
      <c r="A3026" s="107">
        <v>1</v>
      </c>
      <c r="B3026" s="107">
        <v>880001026</v>
      </c>
      <c r="C3026" s="98" t="s">
        <v>1382</v>
      </c>
      <c r="D3026" s="98" t="s">
        <v>15</v>
      </c>
      <c r="E3026" t="s">
        <v>1244</v>
      </c>
      <c r="F3026" t="s">
        <v>1245</v>
      </c>
      <c r="G3026" t="s">
        <v>2645</v>
      </c>
      <c r="H3026" s="107">
        <v>1</v>
      </c>
      <c r="I3026" s="229">
        <v>45490.338888888888</v>
      </c>
      <c r="J3026" s="107">
        <v>12</v>
      </c>
      <c r="K3026" s="159">
        <v>126000</v>
      </c>
      <c r="L3026" s="107">
        <f>J3026+1</f>
        <v>13</v>
      </c>
      <c r="M3026" s="36">
        <f>K3026*(L3026/100)</f>
        <v>16380</v>
      </c>
    </row>
    <row r="3027" spans="1:13" x14ac:dyDescent="0.35">
      <c r="A3027" s="107">
        <v>1</v>
      </c>
      <c r="B3027" s="107" t="s">
        <v>5372</v>
      </c>
      <c r="C3027" t="s">
        <v>1382</v>
      </c>
      <c r="D3027" t="s">
        <v>15</v>
      </c>
      <c r="E3027" t="s">
        <v>1244</v>
      </c>
      <c r="F3027" t="s">
        <v>1245</v>
      </c>
      <c r="G3027" t="s">
        <v>2645</v>
      </c>
      <c r="H3027" s="107">
        <v>2</v>
      </c>
      <c r="I3027" s="231">
        <v>45832.786168981482</v>
      </c>
      <c r="J3027" s="107">
        <v>12</v>
      </c>
      <c r="K3027" s="120">
        <v>150000</v>
      </c>
      <c r="L3027" s="107">
        <f>J3027+1</f>
        <v>13</v>
      </c>
      <c r="M3027" s="36">
        <f>K3027*(L3027/100)</f>
        <v>19500</v>
      </c>
    </row>
    <row r="3028" spans="1:13" x14ac:dyDescent="0.35">
      <c r="A3028" s="107">
        <v>1</v>
      </c>
      <c r="B3028" s="107" t="s">
        <v>2510</v>
      </c>
      <c r="C3028" s="98" t="s">
        <v>1382</v>
      </c>
      <c r="D3028" s="98" t="s">
        <v>15</v>
      </c>
      <c r="E3028" t="s">
        <v>1244</v>
      </c>
      <c r="F3028" t="s">
        <v>1248</v>
      </c>
      <c r="G3028" t="s">
        <v>2511</v>
      </c>
      <c r="H3028" s="107">
        <v>1</v>
      </c>
      <c r="I3028" s="229">
        <v>45465.555706018517</v>
      </c>
      <c r="J3028" s="107">
        <v>18</v>
      </c>
      <c r="K3028" s="159">
        <v>315000</v>
      </c>
      <c r="L3028" s="107">
        <f>J3028+1</f>
        <v>19</v>
      </c>
      <c r="M3028" s="36">
        <f>K3028*(L3028/100)</f>
        <v>59850</v>
      </c>
    </row>
    <row r="3029" spans="1:13" x14ac:dyDescent="0.35">
      <c r="A3029" s="107">
        <v>1</v>
      </c>
      <c r="B3029" s="243" t="s">
        <v>3267</v>
      </c>
      <c r="C3029" s="244" t="s">
        <v>1382</v>
      </c>
      <c r="D3029" s="244" t="s">
        <v>15</v>
      </c>
      <c r="E3029" s="154" t="s">
        <v>1244</v>
      </c>
      <c r="F3029" s="154" t="s">
        <v>1248</v>
      </c>
      <c r="G3029" s="154" t="s">
        <v>3268</v>
      </c>
      <c r="H3029" s="243">
        <v>1</v>
      </c>
      <c r="I3029" s="229">
        <v>45583.678865740738</v>
      </c>
      <c r="J3029" s="107">
        <v>12</v>
      </c>
      <c r="K3029" s="159">
        <v>105000</v>
      </c>
      <c r="L3029" s="107">
        <f>J3029+1</f>
        <v>13</v>
      </c>
      <c r="M3029" s="36">
        <f>K3029*(L3029/100)</f>
        <v>13650</v>
      </c>
    </row>
    <row r="3030" spans="1:13" x14ac:dyDescent="0.35">
      <c r="A3030" s="107">
        <v>1</v>
      </c>
      <c r="B3030" s="107" t="s">
        <v>4545</v>
      </c>
      <c r="C3030" s="98" t="s">
        <v>1382</v>
      </c>
      <c r="D3030" s="98" t="s">
        <v>52</v>
      </c>
      <c r="E3030" s="154" t="s">
        <v>1250</v>
      </c>
      <c r="F3030" t="s">
        <v>1248</v>
      </c>
      <c r="G3030" t="s">
        <v>3268</v>
      </c>
      <c r="H3030" s="107">
        <v>2</v>
      </c>
      <c r="I3030" s="229">
        <v>45726.595925925925</v>
      </c>
      <c r="J3030" s="107">
        <v>18</v>
      </c>
      <c r="K3030" s="247">
        <v>150000</v>
      </c>
      <c r="L3030" s="107">
        <f>J3030+1</f>
        <v>19</v>
      </c>
      <c r="M3030" s="36">
        <f>K3030*(L3030/100)</f>
        <v>28500</v>
      </c>
    </row>
    <row r="3031" spans="1:13" x14ac:dyDescent="0.35">
      <c r="A3031" s="107">
        <v>1</v>
      </c>
      <c r="B3031" s="107" t="s">
        <v>2537</v>
      </c>
      <c r="C3031" s="98" t="s">
        <v>1382</v>
      </c>
      <c r="D3031" s="98" t="s">
        <v>15</v>
      </c>
      <c r="E3031" t="s">
        <v>1244</v>
      </c>
      <c r="F3031" t="s">
        <v>1248</v>
      </c>
      <c r="G3031" t="s">
        <v>2538</v>
      </c>
      <c r="H3031" s="107">
        <v>1</v>
      </c>
      <c r="I3031" s="229">
        <v>45469.370081018518</v>
      </c>
      <c r="J3031" s="107">
        <v>12</v>
      </c>
      <c r="K3031" s="159">
        <v>210000</v>
      </c>
      <c r="L3031" s="107">
        <f>J3031+1</f>
        <v>13</v>
      </c>
      <c r="M3031" s="36">
        <f>K3031*(L3031/100)</f>
        <v>27300</v>
      </c>
    </row>
    <row r="3032" spans="1:13" x14ac:dyDescent="0.35">
      <c r="A3032" s="107">
        <v>1</v>
      </c>
      <c r="B3032" s="243" t="s">
        <v>2891</v>
      </c>
      <c r="C3032" s="244" t="s">
        <v>1382</v>
      </c>
      <c r="D3032" s="244" t="s">
        <v>15</v>
      </c>
      <c r="E3032" s="154" t="s">
        <v>1244</v>
      </c>
      <c r="F3032" s="154" t="s">
        <v>1248</v>
      </c>
      <c r="G3032" s="154" t="s">
        <v>2538</v>
      </c>
      <c r="H3032" s="243">
        <v>2</v>
      </c>
      <c r="I3032" s="229">
        <v>45518.417997685188</v>
      </c>
      <c r="J3032" s="107">
        <v>23</v>
      </c>
      <c r="K3032" s="162">
        <v>202855</v>
      </c>
      <c r="L3032" s="107">
        <f>J3032+1</f>
        <v>24</v>
      </c>
      <c r="M3032" s="36">
        <f>K3032*(L3032/100)</f>
        <v>48685.2</v>
      </c>
    </row>
    <row r="3033" spans="1:13" x14ac:dyDescent="0.35">
      <c r="A3033" s="107">
        <v>1</v>
      </c>
      <c r="B3033" s="107">
        <v>880000877</v>
      </c>
      <c r="C3033" s="98" t="s">
        <v>1382</v>
      </c>
      <c r="D3033" s="98" t="s">
        <v>15</v>
      </c>
      <c r="E3033" t="s">
        <v>1244</v>
      </c>
      <c r="F3033" t="s">
        <v>1245</v>
      </c>
      <c r="G3033" t="s">
        <v>2182</v>
      </c>
      <c r="H3033" s="107">
        <v>1</v>
      </c>
      <c r="I3033" s="229">
        <v>45408.716921296298</v>
      </c>
      <c r="J3033" s="107">
        <v>12</v>
      </c>
      <c r="K3033" s="159">
        <v>63000</v>
      </c>
      <c r="L3033" s="107">
        <f>J3033+1</f>
        <v>13</v>
      </c>
      <c r="M3033" s="36">
        <f>K3033*(L3033/100)</f>
        <v>8190</v>
      </c>
    </row>
    <row r="3034" spans="1:13" x14ac:dyDescent="0.35">
      <c r="A3034" s="107">
        <v>1</v>
      </c>
      <c r="B3034" s="243" t="s">
        <v>4854</v>
      </c>
      <c r="C3034" s="244" t="s">
        <v>1382</v>
      </c>
      <c r="D3034" s="244" t="s">
        <v>15</v>
      </c>
      <c r="E3034" s="154" t="s">
        <v>1244</v>
      </c>
      <c r="F3034" s="154" t="s">
        <v>1248</v>
      </c>
      <c r="G3034" s="154" t="s">
        <v>4855</v>
      </c>
      <c r="H3034" s="243">
        <v>2</v>
      </c>
      <c r="I3034" s="229">
        <v>45757.791944444441</v>
      </c>
      <c r="J3034" s="107">
        <v>18</v>
      </c>
      <c r="K3034" s="159">
        <v>300000</v>
      </c>
      <c r="L3034" s="107">
        <f>J3034+1</f>
        <v>19</v>
      </c>
      <c r="M3034" s="36">
        <f>K3034*(L3034/100)</f>
        <v>57000</v>
      </c>
    </row>
    <row r="3035" spans="1:13" x14ac:dyDescent="0.35">
      <c r="A3035" s="107">
        <v>1</v>
      </c>
      <c r="B3035" s="107" t="s">
        <v>5091</v>
      </c>
      <c r="C3035" s="98" t="s">
        <v>1382</v>
      </c>
      <c r="D3035" s="98" t="s">
        <v>15</v>
      </c>
      <c r="E3035" t="s">
        <v>1244</v>
      </c>
      <c r="F3035" t="s">
        <v>1248</v>
      </c>
      <c r="G3035" t="s">
        <v>5092</v>
      </c>
      <c r="H3035" s="107">
        <v>1</v>
      </c>
      <c r="I3035" s="229">
        <v>45785.884166666663</v>
      </c>
      <c r="J3035" s="107">
        <v>12</v>
      </c>
      <c r="K3035" s="159">
        <v>100000</v>
      </c>
      <c r="L3035" s="107">
        <f>J3035+1</f>
        <v>13</v>
      </c>
      <c r="M3035" s="36">
        <f>K3035*(L3035/100)</f>
        <v>13000</v>
      </c>
    </row>
    <row r="3036" spans="1:13" x14ac:dyDescent="0.35">
      <c r="A3036" s="107">
        <v>1</v>
      </c>
      <c r="B3036" s="237" t="s">
        <v>1381</v>
      </c>
      <c r="C3036" s="141" t="s">
        <v>1382</v>
      </c>
      <c r="D3036" s="141" t="s">
        <v>15</v>
      </c>
      <c r="E3036" s="139" t="s">
        <v>1244</v>
      </c>
      <c r="F3036" s="144" t="s">
        <v>1248</v>
      </c>
      <c r="G3036" s="139" t="s">
        <v>1383</v>
      </c>
      <c r="H3036" s="241">
        <v>1</v>
      </c>
      <c r="I3036" s="229">
        <v>45239.486840277801</v>
      </c>
      <c r="J3036" s="107">
        <v>12</v>
      </c>
      <c r="K3036" s="238">
        <v>105000</v>
      </c>
      <c r="L3036" s="107">
        <f>J3036+1</f>
        <v>13</v>
      </c>
      <c r="M3036" s="36">
        <f>K3036*(L3036/100)</f>
        <v>13650</v>
      </c>
    </row>
    <row r="3037" spans="1:13" x14ac:dyDescent="0.35">
      <c r="A3037" s="107">
        <v>1</v>
      </c>
      <c r="B3037" s="107">
        <v>890000641</v>
      </c>
      <c r="C3037" s="98" t="s">
        <v>1382</v>
      </c>
      <c r="D3037" s="98" t="s">
        <v>15</v>
      </c>
      <c r="E3037" t="s">
        <v>1244</v>
      </c>
      <c r="F3037" t="s">
        <v>1248</v>
      </c>
      <c r="G3037" t="s">
        <v>2181</v>
      </c>
      <c r="H3037" s="107">
        <v>2</v>
      </c>
      <c r="I3037" s="229">
        <v>45408.512708333335</v>
      </c>
      <c r="J3037" s="107">
        <v>18</v>
      </c>
      <c r="K3037" s="159">
        <v>157500</v>
      </c>
      <c r="L3037" s="107">
        <f>J3037+1</f>
        <v>19</v>
      </c>
      <c r="M3037" s="36">
        <f>K3037*(L3037/100)</f>
        <v>29925</v>
      </c>
    </row>
    <row r="3038" spans="1:13" x14ac:dyDescent="0.35">
      <c r="A3038" s="107">
        <v>1</v>
      </c>
      <c r="B3038" s="107" t="s">
        <v>4538</v>
      </c>
      <c r="C3038" s="98" t="s">
        <v>1382</v>
      </c>
      <c r="D3038" s="98" t="s">
        <v>15</v>
      </c>
      <c r="E3038" t="s">
        <v>1244</v>
      </c>
      <c r="F3038" t="s">
        <v>1248</v>
      </c>
      <c r="G3038" t="s">
        <v>2181</v>
      </c>
      <c r="H3038" s="107">
        <v>3</v>
      </c>
      <c r="I3038" s="229">
        <v>45722.594606481478</v>
      </c>
      <c r="J3038" s="107">
        <v>18</v>
      </c>
      <c r="K3038" s="247">
        <v>150000</v>
      </c>
      <c r="L3038" s="107">
        <f>J3038+1</f>
        <v>19</v>
      </c>
      <c r="M3038" s="36">
        <f>K3038*(L3038/100)</f>
        <v>28500</v>
      </c>
    </row>
    <row r="3039" spans="1:13" x14ac:dyDescent="0.35">
      <c r="A3039" s="107">
        <v>1</v>
      </c>
      <c r="B3039" s="243" t="s">
        <v>3263</v>
      </c>
      <c r="C3039" s="244" t="s">
        <v>1382</v>
      </c>
      <c r="D3039" s="244" t="s">
        <v>15</v>
      </c>
      <c r="E3039" s="154" t="s">
        <v>1244</v>
      </c>
      <c r="F3039" s="154" t="s">
        <v>1248</v>
      </c>
      <c r="G3039" s="154" t="s">
        <v>3264</v>
      </c>
      <c r="H3039" s="243">
        <v>1</v>
      </c>
      <c r="I3039" s="229">
        <v>45583.6637962963</v>
      </c>
      <c r="J3039" s="107">
        <v>24</v>
      </c>
      <c r="K3039" s="159">
        <v>210000</v>
      </c>
      <c r="L3039" s="107">
        <f>J3039+1</f>
        <v>25</v>
      </c>
      <c r="M3039" s="36">
        <f>K3039*(L3039/100)</f>
        <v>52500</v>
      </c>
    </row>
    <row r="3040" spans="1:13" x14ac:dyDescent="0.35">
      <c r="A3040" s="107">
        <v>1</v>
      </c>
      <c r="B3040" s="243" t="s">
        <v>2947</v>
      </c>
      <c r="C3040" s="244" t="s">
        <v>1382</v>
      </c>
      <c r="D3040" s="244" t="s">
        <v>15</v>
      </c>
      <c r="E3040" s="154" t="s">
        <v>1244</v>
      </c>
      <c r="F3040" s="154" t="s">
        <v>1245</v>
      </c>
      <c r="G3040" s="154" t="s">
        <v>2948</v>
      </c>
      <c r="H3040" s="243">
        <v>1</v>
      </c>
      <c r="I3040" s="229">
        <v>45524.731840277775</v>
      </c>
      <c r="J3040" s="107">
        <v>24</v>
      </c>
      <c r="K3040" s="162">
        <v>315000</v>
      </c>
      <c r="L3040" s="107">
        <f>J3040+1</f>
        <v>25</v>
      </c>
      <c r="M3040" s="36">
        <f>K3040*(L3040/100)</f>
        <v>78750</v>
      </c>
    </row>
    <row r="3041" spans="1:13" x14ac:dyDescent="0.35">
      <c r="A3041" s="107">
        <v>1</v>
      </c>
      <c r="B3041" s="243" t="s">
        <v>3024</v>
      </c>
      <c r="C3041" s="244" t="s">
        <v>1382</v>
      </c>
      <c r="D3041" s="244" t="s">
        <v>411</v>
      </c>
      <c r="E3041" s="154" t="s">
        <v>1244</v>
      </c>
      <c r="F3041" s="154" t="s">
        <v>1248</v>
      </c>
      <c r="G3041" s="154" t="s">
        <v>3025</v>
      </c>
      <c r="H3041" s="243">
        <v>1</v>
      </c>
      <c r="I3041" s="229">
        <v>45540.807280092595</v>
      </c>
      <c r="J3041" s="107">
        <v>18</v>
      </c>
      <c r="K3041" s="162">
        <v>210000</v>
      </c>
      <c r="L3041" s="107">
        <f>J3041+1</f>
        <v>19</v>
      </c>
      <c r="M3041" s="36">
        <f>K3041*(L3041/100)</f>
        <v>39900</v>
      </c>
    </row>
    <row r="3042" spans="1:13" x14ac:dyDescent="0.35">
      <c r="A3042" s="107">
        <v>1</v>
      </c>
      <c r="B3042" s="107" t="s">
        <v>2476</v>
      </c>
      <c r="C3042" s="98" t="s">
        <v>1382</v>
      </c>
      <c r="D3042" s="98" t="s">
        <v>15</v>
      </c>
      <c r="E3042" t="s">
        <v>1244</v>
      </c>
      <c r="F3042" t="s">
        <v>1248</v>
      </c>
      <c r="G3042" t="s">
        <v>2477</v>
      </c>
      <c r="H3042" s="107">
        <v>1</v>
      </c>
      <c r="I3042" s="229">
        <v>45463.697997685187</v>
      </c>
      <c r="J3042" s="107">
        <v>24</v>
      </c>
      <c r="K3042" s="159">
        <v>210000</v>
      </c>
      <c r="L3042" s="107">
        <f>J3042+1</f>
        <v>25</v>
      </c>
      <c r="M3042" s="36">
        <f>K3042*(L3042/100)</f>
        <v>52500</v>
      </c>
    </row>
    <row r="3043" spans="1:13" x14ac:dyDescent="0.35">
      <c r="A3043" s="107">
        <v>1</v>
      </c>
      <c r="B3043" s="107">
        <v>880001032</v>
      </c>
      <c r="C3043" s="98" t="s">
        <v>1382</v>
      </c>
      <c r="D3043" s="98" t="s">
        <v>15</v>
      </c>
      <c r="E3043" t="s">
        <v>1244</v>
      </c>
      <c r="F3043" t="s">
        <v>1248</v>
      </c>
      <c r="G3043" t="s">
        <v>2647</v>
      </c>
      <c r="H3043" s="107">
        <v>1</v>
      </c>
      <c r="I3043" s="229">
        <v>45490.535208333335</v>
      </c>
      <c r="J3043" s="107">
        <v>18</v>
      </c>
      <c r="K3043" s="159">
        <v>105000</v>
      </c>
      <c r="L3043" s="107">
        <f>J3043+1</f>
        <v>19</v>
      </c>
      <c r="M3043" s="36">
        <f>K3043*(L3043/100)</f>
        <v>19950</v>
      </c>
    </row>
    <row r="3044" spans="1:13" x14ac:dyDescent="0.35">
      <c r="A3044" s="107">
        <v>1</v>
      </c>
      <c r="B3044" s="107">
        <v>890000849</v>
      </c>
      <c r="C3044" s="98" t="s">
        <v>1382</v>
      </c>
      <c r="D3044" s="98" t="s">
        <v>15</v>
      </c>
      <c r="E3044" t="s">
        <v>1244</v>
      </c>
      <c r="F3044" t="s">
        <v>1248</v>
      </c>
      <c r="G3044" t="s">
        <v>2722</v>
      </c>
      <c r="H3044" s="107">
        <v>1</v>
      </c>
      <c r="I3044" s="229">
        <v>45503.608067129629</v>
      </c>
      <c r="J3044" s="107">
        <v>9</v>
      </c>
      <c r="K3044" s="159">
        <v>42000</v>
      </c>
      <c r="L3044" s="107">
        <f>J3044+1</f>
        <v>10</v>
      </c>
      <c r="M3044" s="36">
        <f>K3044*(L3044/100)</f>
        <v>4200</v>
      </c>
    </row>
    <row r="3045" spans="1:13" x14ac:dyDescent="0.35">
      <c r="A3045" s="107">
        <v>1</v>
      </c>
      <c r="B3045" s="107">
        <v>890000826</v>
      </c>
      <c r="C3045" s="98" t="s">
        <v>1382</v>
      </c>
      <c r="D3045" s="98" t="s">
        <v>411</v>
      </c>
      <c r="E3045" t="s">
        <v>1244</v>
      </c>
      <c r="F3045" t="s">
        <v>1248</v>
      </c>
      <c r="G3045" t="s">
        <v>2702</v>
      </c>
      <c r="H3045" s="107">
        <v>1</v>
      </c>
      <c r="I3045" s="229">
        <v>45498.67796296296</v>
      </c>
      <c r="J3045" s="107">
        <v>12</v>
      </c>
      <c r="K3045" s="159">
        <v>126000</v>
      </c>
      <c r="L3045" s="107">
        <f>J3045+1</f>
        <v>13</v>
      </c>
      <c r="M3045" s="36">
        <f>K3045*(L3045/100)</f>
        <v>16380</v>
      </c>
    </row>
    <row r="3046" spans="1:13" x14ac:dyDescent="0.35">
      <c r="A3046" s="107">
        <v>1</v>
      </c>
      <c r="B3046" s="243" t="s">
        <v>4590</v>
      </c>
      <c r="C3046" s="244" t="s">
        <v>1382</v>
      </c>
      <c r="D3046" s="244" t="s">
        <v>52</v>
      </c>
      <c r="E3046" s="154" t="s">
        <v>1250</v>
      </c>
      <c r="F3046" s="154" t="s">
        <v>1248</v>
      </c>
      <c r="G3046" s="154" t="s">
        <v>2702</v>
      </c>
      <c r="H3046" s="243">
        <v>2</v>
      </c>
      <c r="I3046" s="229">
        <v>45730.694039351853</v>
      </c>
      <c r="J3046" s="107">
        <v>16</v>
      </c>
      <c r="K3046" s="247">
        <v>160000</v>
      </c>
      <c r="L3046" s="107">
        <f>J3046+1</f>
        <v>17</v>
      </c>
      <c r="M3046" s="36">
        <f>K3046*(L3046/100)</f>
        <v>27200.000000000004</v>
      </c>
    </row>
    <row r="3047" spans="1:13" x14ac:dyDescent="0.35">
      <c r="A3047" s="107">
        <v>1</v>
      </c>
      <c r="B3047" s="243" t="s">
        <v>3955</v>
      </c>
      <c r="C3047" s="244" t="s">
        <v>1382</v>
      </c>
      <c r="D3047" s="244" t="s">
        <v>15</v>
      </c>
      <c r="E3047" s="154" t="s">
        <v>1244</v>
      </c>
      <c r="F3047" s="154" t="s">
        <v>1245</v>
      </c>
      <c r="G3047" s="154" t="s">
        <v>3956</v>
      </c>
      <c r="H3047" s="243">
        <v>1</v>
      </c>
      <c r="I3047" s="229">
        <v>45639.576585648145</v>
      </c>
      <c r="J3047" s="107">
        <v>12</v>
      </c>
      <c r="K3047" s="159">
        <v>52500</v>
      </c>
      <c r="L3047" s="107">
        <f>J3047+1</f>
        <v>13</v>
      </c>
      <c r="M3047" s="36">
        <f>K3047*(L3047/100)</f>
        <v>6825</v>
      </c>
    </row>
    <row r="3048" spans="1:13" x14ac:dyDescent="0.35">
      <c r="A3048" s="107">
        <v>1</v>
      </c>
      <c r="B3048" s="107" t="s">
        <v>5333</v>
      </c>
      <c r="C3048" t="s">
        <v>1382</v>
      </c>
      <c r="D3048" t="s">
        <v>15</v>
      </c>
      <c r="E3048" t="s">
        <v>1244</v>
      </c>
      <c r="F3048" t="s">
        <v>1245</v>
      </c>
      <c r="G3048" t="s">
        <v>5334</v>
      </c>
      <c r="H3048" s="107">
        <v>1</v>
      </c>
      <c r="I3048" s="231">
        <v>45835.394999999997</v>
      </c>
      <c r="J3048" s="107">
        <v>18</v>
      </c>
      <c r="K3048" s="120">
        <v>300000</v>
      </c>
      <c r="L3048" s="107">
        <f>J3048+1</f>
        <v>19</v>
      </c>
      <c r="M3048" s="36">
        <f>K3048*(L3048/100)</f>
        <v>57000</v>
      </c>
    </row>
    <row r="3049" spans="1:13" x14ac:dyDescent="0.35">
      <c r="A3049" s="107">
        <v>1</v>
      </c>
      <c r="B3049" s="243" t="s">
        <v>3487</v>
      </c>
      <c r="C3049" s="244" t="s">
        <v>1382</v>
      </c>
      <c r="D3049" s="244" t="s">
        <v>15</v>
      </c>
      <c r="E3049" s="154" t="s">
        <v>1244</v>
      </c>
      <c r="F3049" s="154" t="s">
        <v>1248</v>
      </c>
      <c r="G3049" s="154" t="s">
        <v>3488</v>
      </c>
      <c r="H3049" s="243">
        <v>2</v>
      </c>
      <c r="I3049" s="229">
        <v>45597.702175925922</v>
      </c>
      <c r="J3049" s="107">
        <v>12</v>
      </c>
      <c r="K3049" s="159">
        <v>315000</v>
      </c>
      <c r="L3049" s="107">
        <f>J3049+1</f>
        <v>13</v>
      </c>
      <c r="M3049" s="36">
        <f>K3049*(L3049/100)</f>
        <v>40950</v>
      </c>
    </row>
    <row r="3050" spans="1:13" x14ac:dyDescent="0.35">
      <c r="A3050" s="107">
        <v>1</v>
      </c>
      <c r="B3050" s="107" t="s">
        <v>2569</v>
      </c>
      <c r="C3050" s="98" t="s">
        <v>1382</v>
      </c>
      <c r="D3050" s="98" t="s">
        <v>15</v>
      </c>
      <c r="E3050" t="s">
        <v>1244</v>
      </c>
      <c r="F3050" t="s">
        <v>1248</v>
      </c>
      <c r="G3050" t="s">
        <v>11795</v>
      </c>
      <c r="H3050" s="107">
        <v>1</v>
      </c>
      <c r="I3050" s="229">
        <v>45472.567326388889</v>
      </c>
      <c r="J3050" s="107">
        <v>6</v>
      </c>
      <c r="K3050" s="159">
        <v>210000</v>
      </c>
      <c r="L3050" s="107">
        <f>J3050+1</f>
        <v>7</v>
      </c>
      <c r="M3050" s="36">
        <f>K3050*(L3050/100)</f>
        <v>14700.000000000002</v>
      </c>
    </row>
    <row r="3051" spans="1:13" x14ac:dyDescent="0.35">
      <c r="A3051" s="107">
        <v>1</v>
      </c>
      <c r="B3051" s="107" t="s">
        <v>6009</v>
      </c>
      <c r="C3051" t="s">
        <v>1382</v>
      </c>
      <c r="D3051" t="s">
        <v>15</v>
      </c>
      <c r="E3051" t="s">
        <v>5832</v>
      </c>
      <c r="F3051" t="s">
        <v>1248</v>
      </c>
      <c r="G3051" t="s">
        <v>6010</v>
      </c>
      <c r="H3051" s="107">
        <v>2</v>
      </c>
      <c r="I3051" s="231">
        <v>45899.630289351851</v>
      </c>
      <c r="J3051" s="107">
        <v>12</v>
      </c>
      <c r="K3051" s="120">
        <v>200000</v>
      </c>
      <c r="L3051" s="107">
        <f>J3051*2+2</f>
        <v>26</v>
      </c>
      <c r="M3051" s="36">
        <f>K3051*(L3051/100)</f>
        <v>52000</v>
      </c>
    </row>
    <row r="3052" spans="1:13" x14ac:dyDescent="0.35">
      <c r="A3052" s="107">
        <v>1</v>
      </c>
      <c r="B3052" s="243" t="s">
        <v>4040</v>
      </c>
      <c r="C3052" s="244" t="s">
        <v>1382</v>
      </c>
      <c r="D3052" s="244" t="s">
        <v>15</v>
      </c>
      <c r="E3052" s="154" t="s">
        <v>1244</v>
      </c>
      <c r="F3052" s="154" t="s">
        <v>1248</v>
      </c>
      <c r="G3052" s="154" t="s">
        <v>4041</v>
      </c>
      <c r="H3052" s="243">
        <v>1</v>
      </c>
      <c r="I3052" s="229">
        <v>45680.678101851852</v>
      </c>
      <c r="J3052" s="107">
        <v>12</v>
      </c>
      <c r="K3052" s="159">
        <v>200000</v>
      </c>
      <c r="L3052" s="107">
        <f>J3052+1</f>
        <v>13</v>
      </c>
      <c r="M3052" s="36">
        <f>K3052*(L3052/100)</f>
        <v>26000</v>
      </c>
    </row>
    <row r="3053" spans="1:13" x14ac:dyDescent="0.35">
      <c r="A3053" s="107">
        <v>1</v>
      </c>
      <c r="B3053" s="243" t="s">
        <v>4384</v>
      </c>
      <c r="C3053" s="244" t="s">
        <v>459</v>
      </c>
      <c r="D3053" s="244" t="s">
        <v>15</v>
      </c>
      <c r="E3053" t="s">
        <v>1244</v>
      </c>
      <c r="F3053" s="154" t="s">
        <v>1248</v>
      </c>
      <c r="G3053" s="154" t="s">
        <v>4385</v>
      </c>
      <c r="H3053" s="243">
        <v>2</v>
      </c>
      <c r="I3053" s="229">
        <v>45721.647303240738</v>
      </c>
      <c r="J3053" s="107">
        <v>24</v>
      </c>
      <c r="K3053" s="247">
        <v>300000</v>
      </c>
      <c r="L3053" s="107">
        <f>J3053+1</f>
        <v>25</v>
      </c>
      <c r="M3053" s="36">
        <f>K3053*(L3053/100)</f>
        <v>75000</v>
      </c>
    </row>
    <row r="3054" spans="1:13" x14ac:dyDescent="0.35">
      <c r="A3054" s="107">
        <v>1</v>
      </c>
      <c r="B3054" s="107">
        <v>890000737</v>
      </c>
      <c r="C3054" s="98" t="s">
        <v>459</v>
      </c>
      <c r="D3054" s="98" t="s">
        <v>15</v>
      </c>
      <c r="E3054" t="s">
        <v>1244</v>
      </c>
      <c r="F3054" t="s">
        <v>1248</v>
      </c>
      <c r="G3054" t="s">
        <v>2583</v>
      </c>
      <c r="H3054" s="107">
        <v>1</v>
      </c>
      <c r="I3054" s="229">
        <v>45474</v>
      </c>
      <c r="J3054" s="107">
        <v>12</v>
      </c>
      <c r="K3054" s="159">
        <v>105000</v>
      </c>
      <c r="L3054" s="107">
        <f>J3054+1</f>
        <v>13</v>
      </c>
      <c r="M3054" s="36">
        <f>K3054*(L3054/100)</f>
        <v>13650</v>
      </c>
    </row>
    <row r="3055" spans="1:13" x14ac:dyDescent="0.35">
      <c r="A3055" s="107">
        <v>1</v>
      </c>
      <c r="B3055" s="107" t="s">
        <v>4518</v>
      </c>
      <c r="C3055" s="98" t="s">
        <v>459</v>
      </c>
      <c r="D3055" s="98" t="s">
        <v>15</v>
      </c>
      <c r="E3055" t="s">
        <v>1244</v>
      </c>
      <c r="F3055" t="s">
        <v>1248</v>
      </c>
      <c r="G3055" t="s">
        <v>4519</v>
      </c>
      <c r="H3055" s="107">
        <v>1</v>
      </c>
      <c r="I3055" s="229">
        <v>45721.655219907407</v>
      </c>
      <c r="J3055" s="107">
        <v>24</v>
      </c>
      <c r="K3055" s="247">
        <v>300000</v>
      </c>
      <c r="L3055" s="107">
        <f>J3055+1</f>
        <v>25</v>
      </c>
      <c r="M3055" s="36">
        <f>K3055*(L3055/100)</f>
        <v>75000</v>
      </c>
    </row>
    <row r="3056" spans="1:13" x14ac:dyDescent="0.35">
      <c r="A3056" s="107">
        <v>1</v>
      </c>
      <c r="B3056" s="107">
        <v>890000164</v>
      </c>
      <c r="C3056" s="98" t="s">
        <v>459</v>
      </c>
      <c r="D3056" s="98" t="s">
        <v>257</v>
      </c>
      <c r="E3056" t="s">
        <v>53</v>
      </c>
      <c r="G3056" t="s">
        <v>933</v>
      </c>
      <c r="H3056" s="107">
        <v>2</v>
      </c>
      <c r="I3056" s="229">
        <v>45057.608773148146</v>
      </c>
      <c r="J3056" s="107">
        <v>8</v>
      </c>
      <c r="K3056" s="162">
        <v>136500</v>
      </c>
      <c r="L3056" s="107">
        <f>J3056+1</f>
        <v>9</v>
      </c>
      <c r="M3056" s="36">
        <f>K3056*(L3056/100)</f>
        <v>12285</v>
      </c>
    </row>
    <row r="3057" spans="1:13" x14ac:dyDescent="0.35">
      <c r="A3057" s="107">
        <v>1</v>
      </c>
      <c r="B3057" s="107" t="s">
        <v>2579</v>
      </c>
      <c r="C3057" s="98" t="s">
        <v>459</v>
      </c>
      <c r="D3057" s="98" t="s">
        <v>116</v>
      </c>
      <c r="E3057" t="s">
        <v>1250</v>
      </c>
      <c r="F3057" t="s">
        <v>1245</v>
      </c>
      <c r="G3057" t="s">
        <v>2580</v>
      </c>
      <c r="H3057" s="107">
        <v>6</v>
      </c>
      <c r="I3057" s="229">
        <v>45473.457175925927</v>
      </c>
      <c r="J3057" s="107">
        <v>8</v>
      </c>
      <c r="K3057" s="159">
        <v>136500</v>
      </c>
      <c r="L3057" s="107">
        <f>J3057+1</f>
        <v>9</v>
      </c>
      <c r="M3057" s="36">
        <f>K3057*(L3057/100)</f>
        <v>12285</v>
      </c>
    </row>
    <row r="3058" spans="1:13" x14ac:dyDescent="0.35">
      <c r="A3058" s="107">
        <v>1</v>
      </c>
      <c r="B3058" s="234">
        <v>890000275</v>
      </c>
      <c r="C3058" s="235" t="s">
        <v>459</v>
      </c>
      <c r="D3058" s="235" t="s">
        <v>15</v>
      </c>
      <c r="E3058" s="133" t="s">
        <v>16</v>
      </c>
      <c r="G3058" s="133" t="s">
        <v>1091</v>
      </c>
      <c r="H3058" s="234">
        <v>3</v>
      </c>
      <c r="I3058" s="229">
        <v>45142.5878703704</v>
      </c>
      <c r="J3058" s="107">
        <v>8</v>
      </c>
      <c r="K3058" s="236">
        <v>136500</v>
      </c>
      <c r="L3058" s="107">
        <f>J3058+1</f>
        <v>9</v>
      </c>
      <c r="M3058" s="36">
        <f>K3058*(L3058/100)</f>
        <v>12285</v>
      </c>
    </row>
    <row r="3059" spans="1:13" x14ac:dyDescent="0.35">
      <c r="A3059" s="107">
        <v>1</v>
      </c>
      <c r="B3059" s="237">
        <v>890000376</v>
      </c>
      <c r="C3059" s="141" t="s">
        <v>459</v>
      </c>
      <c r="D3059" s="141" t="s">
        <v>15</v>
      </c>
      <c r="E3059" s="139" t="s">
        <v>1244</v>
      </c>
      <c r="F3059" s="139" t="s">
        <v>1245</v>
      </c>
      <c r="G3059" s="139" t="s">
        <v>1091</v>
      </c>
      <c r="H3059" s="237">
        <v>4</v>
      </c>
      <c r="I3059" s="229">
        <v>45230.656585648103</v>
      </c>
      <c r="J3059" s="107">
        <v>8</v>
      </c>
      <c r="K3059" s="238">
        <v>136500</v>
      </c>
      <c r="L3059" s="107">
        <f>J3059+1</f>
        <v>9</v>
      </c>
      <c r="M3059" s="36">
        <f>K3059*(L3059/100)</f>
        <v>12285</v>
      </c>
    </row>
    <row r="3060" spans="1:13" x14ac:dyDescent="0.35">
      <c r="A3060" s="107">
        <v>1</v>
      </c>
      <c r="B3060" s="107" t="s">
        <v>1995</v>
      </c>
      <c r="C3060" s="98" t="s">
        <v>459</v>
      </c>
      <c r="D3060" s="98" t="s">
        <v>15</v>
      </c>
      <c r="E3060" t="s">
        <v>1244</v>
      </c>
      <c r="F3060" t="s">
        <v>1245</v>
      </c>
      <c r="G3060" t="s">
        <v>1091</v>
      </c>
      <c r="H3060" s="107">
        <v>5</v>
      </c>
      <c r="I3060" s="229">
        <v>45366.811597222222</v>
      </c>
      <c r="J3060" s="107">
        <v>8</v>
      </c>
      <c r="K3060" s="159">
        <v>136500</v>
      </c>
      <c r="L3060" s="107">
        <f>J3060+1</f>
        <v>9</v>
      </c>
      <c r="M3060" s="36">
        <f>K3060*(L3060/100)</f>
        <v>12285</v>
      </c>
    </row>
    <row r="3061" spans="1:13" x14ac:dyDescent="0.35">
      <c r="A3061" s="107">
        <v>1</v>
      </c>
      <c r="B3061" s="243" t="s">
        <v>4730</v>
      </c>
      <c r="C3061" s="244" t="s">
        <v>459</v>
      </c>
      <c r="D3061" s="244" t="s">
        <v>15</v>
      </c>
      <c r="E3061" s="154" t="s">
        <v>1244</v>
      </c>
      <c r="F3061" s="154" t="s">
        <v>1245</v>
      </c>
      <c r="G3061" s="154" t="s">
        <v>4731</v>
      </c>
      <c r="H3061" s="243">
        <v>8</v>
      </c>
      <c r="I3061" s="229">
        <v>45744.662743055553</v>
      </c>
      <c r="J3061" s="107">
        <v>7</v>
      </c>
      <c r="K3061" s="247">
        <v>110000</v>
      </c>
      <c r="L3061" s="107">
        <f>J3061+1</f>
        <v>8</v>
      </c>
      <c r="M3061" s="36">
        <f>K3061*(L3061/100)</f>
        <v>8800</v>
      </c>
    </row>
    <row r="3062" spans="1:13" x14ac:dyDescent="0.35">
      <c r="A3062" s="107">
        <v>1</v>
      </c>
      <c r="B3062" s="107">
        <v>890000040</v>
      </c>
      <c r="C3062" s="98" t="s">
        <v>459</v>
      </c>
      <c r="D3062" s="98" t="s">
        <v>381</v>
      </c>
      <c r="E3062" t="s">
        <v>16</v>
      </c>
      <c r="G3062" t="s">
        <v>461</v>
      </c>
      <c r="H3062" s="129">
        <v>1</v>
      </c>
      <c r="I3062" s="229">
        <v>44938.547048611108</v>
      </c>
      <c r="J3062" s="107">
        <v>8</v>
      </c>
      <c r="K3062" s="159">
        <v>136500</v>
      </c>
      <c r="L3062" s="107">
        <f>J3062+1</f>
        <v>9</v>
      </c>
      <c r="M3062" s="36">
        <f>K3062*(L3062/100)</f>
        <v>12285</v>
      </c>
    </row>
    <row r="3063" spans="1:13" x14ac:dyDescent="0.35">
      <c r="A3063" s="107">
        <v>1</v>
      </c>
      <c r="B3063" s="243" t="s">
        <v>3371</v>
      </c>
      <c r="C3063" s="244" t="s">
        <v>459</v>
      </c>
      <c r="D3063" s="244" t="s">
        <v>15</v>
      </c>
      <c r="E3063" s="154" t="s">
        <v>1244</v>
      </c>
      <c r="F3063" s="154" t="s">
        <v>1245</v>
      </c>
      <c r="G3063" s="154" t="s">
        <v>461</v>
      </c>
      <c r="H3063" s="243">
        <v>7</v>
      </c>
      <c r="I3063" s="229">
        <v>45591.726168981484</v>
      </c>
      <c r="J3063" s="107">
        <v>8</v>
      </c>
      <c r="K3063" s="159">
        <v>136500</v>
      </c>
      <c r="L3063" s="107">
        <f>J3063+1</f>
        <v>9</v>
      </c>
      <c r="M3063" s="36">
        <f>K3063*(L3063/100)</f>
        <v>12285</v>
      </c>
    </row>
    <row r="3064" spans="1:13" x14ac:dyDescent="0.35">
      <c r="A3064" s="107">
        <v>1</v>
      </c>
      <c r="B3064" s="243" t="s">
        <v>4182</v>
      </c>
      <c r="C3064" s="244" t="s">
        <v>459</v>
      </c>
      <c r="D3064" s="244" t="s">
        <v>15</v>
      </c>
      <c r="E3064" s="154" t="s">
        <v>1244</v>
      </c>
      <c r="F3064" s="154" t="s">
        <v>1248</v>
      </c>
      <c r="G3064" s="154" t="s">
        <v>4183</v>
      </c>
      <c r="H3064" s="243">
        <v>1</v>
      </c>
      <c r="I3064" s="229">
        <v>45694.716203703705</v>
      </c>
      <c r="J3064" s="107">
        <v>12</v>
      </c>
      <c r="K3064" s="159">
        <v>100000</v>
      </c>
      <c r="L3064" s="107">
        <f>J3064+1</f>
        <v>13</v>
      </c>
      <c r="M3064" s="36">
        <f>K3064*(L3064/100)</f>
        <v>13000</v>
      </c>
    </row>
    <row r="3065" spans="1:13" x14ac:dyDescent="0.35">
      <c r="A3065" s="107">
        <v>1</v>
      </c>
      <c r="B3065" s="107" t="s">
        <v>5690</v>
      </c>
      <c r="C3065" t="s">
        <v>459</v>
      </c>
      <c r="D3065" t="s">
        <v>15</v>
      </c>
      <c r="E3065" t="s">
        <v>1244</v>
      </c>
      <c r="F3065" t="s">
        <v>1248</v>
      </c>
      <c r="G3065" t="s">
        <v>5691</v>
      </c>
      <c r="H3065" s="107">
        <v>2</v>
      </c>
      <c r="I3065" s="231">
        <v>45848.802407407406</v>
      </c>
      <c r="J3065" s="107">
        <v>12</v>
      </c>
      <c r="K3065" s="120">
        <v>100000</v>
      </c>
      <c r="L3065" s="107">
        <f>J3065+1</f>
        <v>13</v>
      </c>
      <c r="M3065" s="36">
        <f>K3065*(L3065/100)</f>
        <v>13000</v>
      </c>
    </row>
    <row r="3066" spans="1:13" x14ac:dyDescent="0.35">
      <c r="A3066" s="107">
        <v>1</v>
      </c>
      <c r="B3066" s="243" t="s">
        <v>3713</v>
      </c>
      <c r="C3066" s="244" t="s">
        <v>459</v>
      </c>
      <c r="D3066" s="244" t="s">
        <v>15</v>
      </c>
      <c r="E3066" s="154" t="s">
        <v>1244</v>
      </c>
      <c r="F3066" s="154" t="s">
        <v>1245</v>
      </c>
      <c r="G3066" s="154" t="s">
        <v>3714</v>
      </c>
      <c r="H3066" s="243">
        <v>1</v>
      </c>
      <c r="I3066" s="229">
        <v>45616.657326388886</v>
      </c>
      <c r="J3066" s="107">
        <v>12</v>
      </c>
      <c r="K3066" s="159">
        <v>210000</v>
      </c>
      <c r="L3066" s="107">
        <f>J3066+1</f>
        <v>13</v>
      </c>
      <c r="M3066" s="36">
        <f>K3066*(L3066/100)</f>
        <v>27300</v>
      </c>
    </row>
    <row r="3067" spans="1:13" x14ac:dyDescent="0.35">
      <c r="A3067" s="107">
        <v>1</v>
      </c>
      <c r="B3067" s="107" t="s">
        <v>5906</v>
      </c>
      <c r="C3067" t="s">
        <v>459</v>
      </c>
      <c r="D3067" t="s">
        <v>188</v>
      </c>
      <c r="E3067" t="s">
        <v>5832</v>
      </c>
      <c r="F3067" t="s">
        <v>1245</v>
      </c>
      <c r="G3067" t="s">
        <v>5907</v>
      </c>
      <c r="H3067" s="107">
        <v>6</v>
      </c>
      <c r="I3067" s="231">
        <v>45877.733356481483</v>
      </c>
      <c r="J3067" s="107">
        <v>12</v>
      </c>
      <c r="K3067" s="120">
        <v>130000</v>
      </c>
      <c r="L3067" s="107">
        <f>J3067*2+2</f>
        <v>26</v>
      </c>
      <c r="M3067" s="36">
        <f>K3067*(L3067/100)</f>
        <v>33800</v>
      </c>
    </row>
    <row r="3068" spans="1:13" x14ac:dyDescent="0.35">
      <c r="A3068" s="107">
        <v>1</v>
      </c>
      <c r="B3068" s="237" t="s">
        <v>1619</v>
      </c>
      <c r="C3068" s="141" t="s">
        <v>459</v>
      </c>
      <c r="D3068" s="141" t="s">
        <v>15</v>
      </c>
      <c r="E3068" s="139" t="s">
        <v>1244</v>
      </c>
      <c r="F3068" s="139" t="s">
        <v>1245</v>
      </c>
      <c r="G3068" s="139" t="s">
        <v>1620</v>
      </c>
      <c r="H3068" s="237">
        <v>3</v>
      </c>
      <c r="I3068" s="229">
        <v>45271.630682870396</v>
      </c>
      <c r="J3068" s="107">
        <v>12</v>
      </c>
      <c r="K3068" s="238">
        <v>147000</v>
      </c>
      <c r="L3068" s="107">
        <f>J3068+1</f>
        <v>13</v>
      </c>
      <c r="M3068" s="36">
        <f>K3068*(L3068/100)</f>
        <v>19110</v>
      </c>
    </row>
    <row r="3069" spans="1:13" x14ac:dyDescent="0.35">
      <c r="A3069" s="107">
        <v>1</v>
      </c>
      <c r="B3069" s="243" t="s">
        <v>4076</v>
      </c>
      <c r="C3069" s="244" t="s">
        <v>459</v>
      </c>
      <c r="D3069" s="244" t="s">
        <v>188</v>
      </c>
      <c r="E3069" s="154" t="s">
        <v>1244</v>
      </c>
      <c r="F3069" s="154" t="s">
        <v>1245</v>
      </c>
      <c r="G3069" s="154" t="s">
        <v>4077</v>
      </c>
      <c r="H3069" s="243">
        <v>5</v>
      </c>
      <c r="I3069" s="229">
        <v>45666.630312499998</v>
      </c>
      <c r="J3069" s="107">
        <v>12</v>
      </c>
      <c r="K3069" s="159">
        <v>140000</v>
      </c>
      <c r="L3069" s="107">
        <f>J3069+1</f>
        <v>13</v>
      </c>
      <c r="M3069" s="36">
        <f>K3069*(L3069/100)</f>
        <v>18200</v>
      </c>
    </row>
    <row r="3070" spans="1:13" x14ac:dyDescent="0.35">
      <c r="A3070" s="107">
        <v>1</v>
      </c>
      <c r="B3070" s="107">
        <v>890000091</v>
      </c>
      <c r="C3070" s="98" t="s">
        <v>459</v>
      </c>
      <c r="D3070" s="98" t="s">
        <v>257</v>
      </c>
      <c r="E3070" t="s">
        <v>53</v>
      </c>
      <c r="G3070" t="s">
        <v>626</v>
      </c>
      <c r="H3070" s="132">
        <v>1</v>
      </c>
      <c r="I3070" s="229">
        <v>44993.601805555554</v>
      </c>
      <c r="J3070" s="107">
        <v>10</v>
      </c>
      <c r="K3070" s="159">
        <v>105000</v>
      </c>
      <c r="L3070" s="107">
        <f>J3070+1</f>
        <v>11</v>
      </c>
      <c r="M3070" s="36">
        <f>K3070*(L3070/100)</f>
        <v>11550</v>
      </c>
    </row>
    <row r="3071" spans="1:13" x14ac:dyDescent="0.35">
      <c r="A3071" s="107">
        <v>1</v>
      </c>
      <c r="B3071" s="107">
        <v>890000266</v>
      </c>
      <c r="C3071" s="98" t="s">
        <v>459</v>
      </c>
      <c r="D3071" s="98" t="s">
        <v>15</v>
      </c>
      <c r="E3071" t="s">
        <v>16</v>
      </c>
      <c r="G3071" t="s">
        <v>626</v>
      </c>
      <c r="H3071" s="107">
        <v>2</v>
      </c>
      <c r="I3071" s="229">
        <v>45138.773738425924</v>
      </c>
      <c r="J3071" s="107">
        <v>12</v>
      </c>
      <c r="K3071" s="159">
        <v>136500</v>
      </c>
      <c r="L3071" s="107">
        <f>J3071+1</f>
        <v>13</v>
      </c>
      <c r="M3071" s="36">
        <f>K3071*(L3071/100)</f>
        <v>17745</v>
      </c>
    </row>
    <row r="3072" spans="1:13" x14ac:dyDescent="0.35">
      <c r="A3072" s="107">
        <v>1</v>
      </c>
      <c r="B3072" s="107" t="s">
        <v>2355</v>
      </c>
      <c r="C3072" s="98" t="s">
        <v>459</v>
      </c>
      <c r="D3072" s="98" t="s">
        <v>188</v>
      </c>
      <c r="E3072" t="s">
        <v>1244</v>
      </c>
      <c r="F3072" t="s">
        <v>1245</v>
      </c>
      <c r="G3072" t="s">
        <v>2356</v>
      </c>
      <c r="H3072" s="107">
        <v>4</v>
      </c>
      <c r="I3072" s="229">
        <v>45448.646504629629</v>
      </c>
      <c r="J3072" s="107">
        <v>12</v>
      </c>
      <c r="K3072" s="159">
        <v>147000</v>
      </c>
      <c r="L3072" s="107">
        <f>J3072+1</f>
        <v>13</v>
      </c>
      <c r="M3072" s="36">
        <f>K3072*(L3072/100)</f>
        <v>19110</v>
      </c>
    </row>
    <row r="3073" spans="1:13" x14ac:dyDescent="0.35">
      <c r="A3073" s="107">
        <v>1</v>
      </c>
      <c r="B3073" s="107" t="s">
        <v>5831</v>
      </c>
      <c r="C3073" t="s">
        <v>459</v>
      </c>
      <c r="D3073" t="s">
        <v>15</v>
      </c>
      <c r="E3073" t="s">
        <v>5832</v>
      </c>
      <c r="F3073" t="s">
        <v>1248</v>
      </c>
      <c r="G3073" s="378" t="s">
        <v>5833</v>
      </c>
      <c r="H3073" s="107">
        <v>4</v>
      </c>
      <c r="I3073" s="231">
        <v>45890.821932870371</v>
      </c>
      <c r="J3073" s="107">
        <v>24</v>
      </c>
      <c r="K3073" s="120">
        <v>300000</v>
      </c>
      <c r="L3073" s="107">
        <f>J3073*2+2</f>
        <v>50</v>
      </c>
      <c r="M3073" s="36">
        <f>K3073*(L3073/100)</f>
        <v>150000</v>
      </c>
    </row>
    <row r="3074" spans="1:13" x14ac:dyDescent="0.35">
      <c r="A3074" s="107">
        <v>1</v>
      </c>
      <c r="B3074" s="107" t="s">
        <v>5151</v>
      </c>
      <c r="C3074" s="98" t="s">
        <v>459</v>
      </c>
      <c r="D3074" s="98" t="s">
        <v>15</v>
      </c>
      <c r="E3074" t="s">
        <v>1244</v>
      </c>
      <c r="F3074" t="s">
        <v>1248</v>
      </c>
      <c r="G3074" t="s">
        <v>5152</v>
      </c>
      <c r="H3074" s="107">
        <v>2</v>
      </c>
      <c r="I3074" s="229">
        <v>45805.533750000002</v>
      </c>
      <c r="J3074" s="107">
        <v>12</v>
      </c>
      <c r="K3074" s="159">
        <v>200000</v>
      </c>
      <c r="L3074" s="107">
        <f>J3074+1</f>
        <v>13</v>
      </c>
      <c r="M3074" s="36">
        <f>K3074*(L3074/100)</f>
        <v>26000</v>
      </c>
    </row>
    <row r="3075" spans="1:13" x14ac:dyDescent="0.35">
      <c r="A3075" s="107">
        <v>1</v>
      </c>
      <c r="B3075" s="243" t="s">
        <v>3961</v>
      </c>
      <c r="C3075" s="244" t="s">
        <v>459</v>
      </c>
      <c r="D3075" s="244" t="s">
        <v>15</v>
      </c>
      <c r="E3075" s="154" t="s">
        <v>1244</v>
      </c>
      <c r="F3075" s="154" t="s">
        <v>1248</v>
      </c>
      <c r="G3075" s="154" t="s">
        <v>3962</v>
      </c>
      <c r="H3075" s="243">
        <v>1</v>
      </c>
      <c r="I3075" s="229">
        <v>45639.654293981483</v>
      </c>
      <c r="J3075" s="107">
        <v>12</v>
      </c>
      <c r="K3075" s="159">
        <v>157500</v>
      </c>
      <c r="L3075" s="107">
        <f>J3075+1</f>
        <v>13</v>
      </c>
      <c r="M3075" s="36">
        <f>K3075*(L3075/100)</f>
        <v>20475</v>
      </c>
    </row>
    <row r="3076" spans="1:13" x14ac:dyDescent="0.35">
      <c r="A3076" s="107">
        <v>1</v>
      </c>
      <c r="B3076" s="107">
        <v>890000193</v>
      </c>
      <c r="C3076" s="98" t="s">
        <v>459</v>
      </c>
      <c r="D3076" s="98" t="s">
        <v>15</v>
      </c>
      <c r="E3076" t="s">
        <v>16</v>
      </c>
      <c r="G3076" t="s">
        <v>891</v>
      </c>
      <c r="H3076" s="107">
        <v>1</v>
      </c>
      <c r="I3076" s="229">
        <v>45077.637546296297</v>
      </c>
      <c r="J3076" s="107">
        <v>12</v>
      </c>
      <c r="K3076" s="162">
        <v>262500</v>
      </c>
      <c r="L3076" s="107">
        <f>J3076+1</f>
        <v>13</v>
      </c>
      <c r="M3076" s="36">
        <f>K3076*(L3076/100)</f>
        <v>34125</v>
      </c>
    </row>
    <row r="3077" spans="1:13" x14ac:dyDescent="0.35">
      <c r="A3077" s="107">
        <v>1</v>
      </c>
      <c r="B3077" s="243" t="s">
        <v>3972</v>
      </c>
      <c r="C3077" s="244" t="s">
        <v>459</v>
      </c>
      <c r="D3077" s="244" t="s">
        <v>15</v>
      </c>
      <c r="E3077" s="154" t="s">
        <v>1244</v>
      </c>
      <c r="F3077" s="154" t="s">
        <v>1248</v>
      </c>
      <c r="G3077" t="s">
        <v>3973</v>
      </c>
      <c r="H3077" s="243">
        <v>3</v>
      </c>
      <c r="I3077" s="229">
        <v>45640.595416666663</v>
      </c>
      <c r="J3077" s="107">
        <v>12</v>
      </c>
      <c r="K3077" s="159">
        <v>210000</v>
      </c>
      <c r="L3077" s="107">
        <f>J3077+1</f>
        <v>13</v>
      </c>
      <c r="M3077" s="36">
        <f>K3077*(L3077/100)</f>
        <v>27300</v>
      </c>
    </row>
    <row r="3078" spans="1:13" x14ac:dyDescent="0.35">
      <c r="A3078" s="107">
        <v>1</v>
      </c>
      <c r="B3078" s="107" t="s">
        <v>2488</v>
      </c>
      <c r="C3078" s="98" t="s">
        <v>459</v>
      </c>
      <c r="D3078" s="98" t="s">
        <v>15</v>
      </c>
      <c r="E3078" t="s">
        <v>1244</v>
      </c>
      <c r="F3078" t="s">
        <v>1248</v>
      </c>
      <c r="G3078" t="s">
        <v>2489</v>
      </c>
      <c r="H3078" s="107">
        <v>2</v>
      </c>
      <c r="I3078" s="229">
        <v>45464.707418981481</v>
      </c>
      <c r="J3078" s="107">
        <v>12</v>
      </c>
      <c r="K3078" s="159">
        <v>131250</v>
      </c>
      <c r="L3078" s="107">
        <f>J3078+1</f>
        <v>13</v>
      </c>
      <c r="M3078" s="36">
        <f>K3078*(L3078/100)</f>
        <v>17062.5</v>
      </c>
    </row>
    <row r="3079" spans="1:13" x14ac:dyDescent="0.35">
      <c r="A3079" s="107">
        <v>1</v>
      </c>
      <c r="B3079" s="243" t="s">
        <v>3151</v>
      </c>
      <c r="C3079" s="244" t="s">
        <v>2605</v>
      </c>
      <c r="D3079" s="244" t="s">
        <v>15</v>
      </c>
      <c r="E3079" s="154" t="s">
        <v>1244</v>
      </c>
      <c r="F3079" s="154" t="s">
        <v>1248</v>
      </c>
      <c r="G3079" s="154" t="s">
        <v>3152</v>
      </c>
      <c r="H3079" s="243">
        <v>1</v>
      </c>
      <c r="I3079" s="229">
        <v>45565</v>
      </c>
      <c r="J3079" s="107">
        <v>10</v>
      </c>
      <c r="K3079" s="159">
        <v>105000</v>
      </c>
      <c r="L3079" s="107">
        <f>J3079+1</f>
        <v>11</v>
      </c>
      <c r="M3079" s="36">
        <f>K3079*(L3079/100)</f>
        <v>11550</v>
      </c>
    </row>
    <row r="3080" spans="1:13" x14ac:dyDescent="0.35">
      <c r="A3080" s="107">
        <v>1</v>
      </c>
      <c r="B3080" s="243" t="s">
        <v>4284</v>
      </c>
      <c r="C3080" s="244" t="s">
        <v>2605</v>
      </c>
      <c r="D3080" s="244" t="s">
        <v>188</v>
      </c>
      <c r="E3080" s="154" t="s">
        <v>1244</v>
      </c>
      <c r="F3080" s="154" t="s">
        <v>1248</v>
      </c>
      <c r="G3080" s="154" t="s">
        <v>4285</v>
      </c>
      <c r="H3080" s="243">
        <v>2</v>
      </c>
      <c r="I3080" s="229">
        <v>45705.621747685182</v>
      </c>
      <c r="J3080" s="107">
        <v>12</v>
      </c>
      <c r="K3080" s="159">
        <v>120000</v>
      </c>
      <c r="L3080" s="107">
        <f>J3080+1</f>
        <v>13</v>
      </c>
      <c r="M3080" s="36">
        <f>K3080*(L3080/100)</f>
        <v>15600</v>
      </c>
    </row>
    <row r="3081" spans="1:13" x14ac:dyDescent="0.35">
      <c r="A3081" s="107">
        <v>1</v>
      </c>
      <c r="B3081" s="107">
        <v>890000821</v>
      </c>
      <c r="C3081" s="98" t="s">
        <v>2605</v>
      </c>
      <c r="D3081" s="98" t="s">
        <v>188</v>
      </c>
      <c r="E3081" t="s">
        <v>1244</v>
      </c>
      <c r="F3081" t="s">
        <v>1248</v>
      </c>
      <c r="G3081" t="s">
        <v>2677</v>
      </c>
      <c r="H3081" s="107">
        <v>1</v>
      </c>
      <c r="I3081" s="229">
        <v>45496</v>
      </c>
      <c r="J3081" s="107">
        <v>3</v>
      </c>
      <c r="K3081" s="159">
        <v>105000</v>
      </c>
      <c r="L3081" s="107">
        <f>J3081+1</f>
        <v>4</v>
      </c>
      <c r="M3081" s="36">
        <f>K3081*(L3081/100)</f>
        <v>4200</v>
      </c>
    </row>
    <row r="3082" spans="1:13" x14ac:dyDescent="0.35">
      <c r="A3082" s="107">
        <v>1</v>
      </c>
      <c r="B3082" s="243" t="s">
        <v>3934</v>
      </c>
      <c r="C3082" s="244" t="s">
        <v>2605</v>
      </c>
      <c r="D3082" s="244" t="s">
        <v>15</v>
      </c>
      <c r="E3082" s="154" t="s">
        <v>1244</v>
      </c>
      <c r="F3082" s="154" t="s">
        <v>1248</v>
      </c>
      <c r="G3082" s="154" t="s">
        <v>3935</v>
      </c>
      <c r="H3082" s="243">
        <v>2</v>
      </c>
      <c r="I3082" s="229">
        <v>45636.722500000003</v>
      </c>
      <c r="J3082" s="107">
        <v>8</v>
      </c>
      <c r="K3082" s="159">
        <v>210000</v>
      </c>
      <c r="L3082" s="107">
        <f>J3082+1</f>
        <v>9</v>
      </c>
      <c r="M3082" s="36">
        <f>K3082*(L3082/100)</f>
        <v>18900</v>
      </c>
    </row>
    <row r="3083" spans="1:13" x14ac:dyDescent="0.35">
      <c r="A3083" s="107">
        <v>1</v>
      </c>
      <c r="B3083" s="107" t="s">
        <v>5696</v>
      </c>
      <c r="C3083" t="s">
        <v>2605</v>
      </c>
      <c r="D3083" t="s">
        <v>15</v>
      </c>
      <c r="E3083" t="s">
        <v>1244</v>
      </c>
      <c r="F3083" t="s">
        <v>1248</v>
      </c>
      <c r="G3083" t="s">
        <v>5697</v>
      </c>
      <c r="H3083" s="107">
        <v>3</v>
      </c>
      <c r="I3083" s="231">
        <v>45847.84202546296</v>
      </c>
      <c r="J3083" s="107">
        <v>12</v>
      </c>
      <c r="K3083" s="120">
        <v>150000</v>
      </c>
      <c r="L3083" s="107">
        <f>J3083+1</f>
        <v>13</v>
      </c>
      <c r="M3083" s="36">
        <f>K3083*(L3083/100)</f>
        <v>19500</v>
      </c>
    </row>
    <row r="3084" spans="1:13" x14ac:dyDescent="0.35">
      <c r="A3084" s="107">
        <v>1</v>
      </c>
      <c r="B3084" s="107">
        <v>880001087</v>
      </c>
      <c r="C3084" s="98" t="s">
        <v>2605</v>
      </c>
      <c r="D3084" s="98" t="s">
        <v>169</v>
      </c>
      <c r="E3084" t="s">
        <v>1250</v>
      </c>
      <c r="F3084" t="s">
        <v>1245</v>
      </c>
      <c r="G3084" t="s">
        <v>2731</v>
      </c>
      <c r="H3084" s="107">
        <v>1</v>
      </c>
      <c r="I3084" s="229">
        <v>45504</v>
      </c>
      <c r="J3084" s="107">
        <v>12</v>
      </c>
      <c r="K3084" s="159">
        <v>73500</v>
      </c>
      <c r="L3084" s="107">
        <f>J3084+1</f>
        <v>13</v>
      </c>
      <c r="M3084" s="36">
        <f>K3084*(L3084/100)</f>
        <v>9555</v>
      </c>
    </row>
    <row r="3085" spans="1:13" x14ac:dyDescent="0.35">
      <c r="A3085" s="107">
        <v>1</v>
      </c>
      <c r="B3085" s="107" t="s">
        <v>4457</v>
      </c>
      <c r="C3085" s="98" t="s">
        <v>2605</v>
      </c>
      <c r="D3085" s="98" t="s">
        <v>15</v>
      </c>
      <c r="E3085" t="s">
        <v>1244</v>
      </c>
      <c r="F3085" t="s">
        <v>1245</v>
      </c>
      <c r="G3085" t="s">
        <v>4458</v>
      </c>
      <c r="H3085" s="107">
        <v>2</v>
      </c>
      <c r="I3085" s="229">
        <v>45737.538541666669</v>
      </c>
      <c r="J3085" s="107">
        <v>12</v>
      </c>
      <c r="K3085" s="247">
        <v>100000</v>
      </c>
      <c r="L3085" s="107">
        <f>J3085+1</f>
        <v>13</v>
      </c>
      <c r="M3085" s="36">
        <f>K3085*(L3085/100)</f>
        <v>13000</v>
      </c>
    </row>
    <row r="3086" spans="1:13" x14ac:dyDescent="0.35">
      <c r="A3086" s="107">
        <v>1</v>
      </c>
      <c r="B3086" s="243" t="s">
        <v>3170</v>
      </c>
      <c r="C3086" s="244" t="s">
        <v>2605</v>
      </c>
      <c r="D3086" s="244" t="s">
        <v>169</v>
      </c>
      <c r="E3086" s="154" t="s">
        <v>1250</v>
      </c>
      <c r="F3086" s="154" t="s">
        <v>1245</v>
      </c>
      <c r="G3086" s="154" t="s">
        <v>3171</v>
      </c>
      <c r="H3086" s="243">
        <v>1</v>
      </c>
      <c r="I3086" s="229">
        <v>45568.71465277778</v>
      </c>
      <c r="J3086" s="107">
        <v>8</v>
      </c>
      <c r="K3086" s="159">
        <v>105000</v>
      </c>
      <c r="L3086" s="107">
        <f>J3086+1</f>
        <v>9</v>
      </c>
      <c r="M3086" s="36">
        <f>K3086*(L3086/100)</f>
        <v>9450</v>
      </c>
    </row>
    <row r="3087" spans="1:13" x14ac:dyDescent="0.35">
      <c r="A3087" s="107">
        <v>1</v>
      </c>
      <c r="B3087" s="243" t="s">
        <v>4050</v>
      </c>
      <c r="C3087" s="244" t="s">
        <v>2605</v>
      </c>
      <c r="D3087" s="244" t="s">
        <v>52</v>
      </c>
      <c r="E3087" s="154" t="s">
        <v>1250</v>
      </c>
      <c r="F3087" s="154" t="s">
        <v>1245</v>
      </c>
      <c r="G3087" s="154" t="s">
        <v>3171</v>
      </c>
      <c r="H3087" s="243">
        <v>2</v>
      </c>
      <c r="I3087" s="229">
        <v>45685.70826388889</v>
      </c>
      <c r="J3087" s="107">
        <v>10</v>
      </c>
      <c r="K3087" s="159">
        <v>150000</v>
      </c>
      <c r="L3087" s="107">
        <f>J3087+1</f>
        <v>11</v>
      </c>
      <c r="M3087" s="36">
        <f>K3087*(L3087/100)</f>
        <v>16500</v>
      </c>
    </row>
    <row r="3088" spans="1:13" x14ac:dyDescent="0.35">
      <c r="A3088" s="107">
        <v>1</v>
      </c>
      <c r="B3088" s="107" t="s">
        <v>5170</v>
      </c>
      <c r="C3088" s="98" t="s">
        <v>2605</v>
      </c>
      <c r="D3088" s="98" t="s">
        <v>15</v>
      </c>
      <c r="E3088" t="s">
        <v>1244</v>
      </c>
      <c r="F3088" t="s">
        <v>1245</v>
      </c>
      <c r="G3088" t="s">
        <v>3171</v>
      </c>
      <c r="H3088" s="107">
        <v>3</v>
      </c>
      <c r="I3088" s="229">
        <v>45804.708472222221</v>
      </c>
      <c r="J3088" s="107">
        <v>12</v>
      </c>
      <c r="K3088" s="159">
        <v>180000</v>
      </c>
      <c r="L3088" s="107">
        <f>J3088+1</f>
        <v>13</v>
      </c>
      <c r="M3088" s="36">
        <f>K3088*(L3088/100)</f>
        <v>23400</v>
      </c>
    </row>
    <row r="3089" spans="1:13" x14ac:dyDescent="0.35">
      <c r="A3089" s="107">
        <v>1</v>
      </c>
      <c r="B3089" s="243" t="s">
        <v>4234</v>
      </c>
      <c r="C3089" s="244" t="s">
        <v>2605</v>
      </c>
      <c r="D3089" s="244" t="s">
        <v>381</v>
      </c>
      <c r="E3089" s="154" t="s">
        <v>1244</v>
      </c>
      <c r="F3089" s="154" t="s">
        <v>1248</v>
      </c>
      <c r="G3089" s="154" t="s">
        <v>4235</v>
      </c>
      <c r="H3089" s="243">
        <v>1</v>
      </c>
      <c r="I3089" s="229">
        <v>45707.720891203702</v>
      </c>
      <c r="J3089" s="107">
        <v>8</v>
      </c>
      <c r="K3089" s="159">
        <v>60000</v>
      </c>
      <c r="L3089" s="107">
        <f>J3089+1</f>
        <v>9</v>
      </c>
      <c r="M3089" s="36">
        <f>K3089*(L3089/100)</f>
        <v>5400</v>
      </c>
    </row>
    <row r="3090" spans="1:13" x14ac:dyDescent="0.35">
      <c r="A3090" s="107">
        <v>1</v>
      </c>
      <c r="B3090" s="243" t="s">
        <v>3698</v>
      </c>
      <c r="C3090" s="244" t="s">
        <v>2605</v>
      </c>
      <c r="D3090" s="244" t="s">
        <v>15</v>
      </c>
      <c r="E3090" s="154" t="s">
        <v>1244</v>
      </c>
      <c r="F3090" s="154" t="s">
        <v>1245</v>
      </c>
      <c r="G3090" s="154" t="s">
        <v>1287</v>
      </c>
      <c r="H3090" s="243">
        <v>2</v>
      </c>
      <c r="I3090" s="229">
        <v>45615.68891203704</v>
      </c>
      <c r="J3090" s="107">
        <v>7</v>
      </c>
      <c r="K3090" s="159">
        <v>189000</v>
      </c>
      <c r="L3090" s="107">
        <f>J3090+1</f>
        <v>8</v>
      </c>
      <c r="M3090" s="36">
        <f>K3090*(L3090/100)</f>
        <v>15120</v>
      </c>
    </row>
    <row r="3091" spans="1:13" x14ac:dyDescent="0.35">
      <c r="A3091" s="107">
        <v>1</v>
      </c>
      <c r="B3091" s="243" t="s">
        <v>4650</v>
      </c>
      <c r="C3091" s="244" t="s">
        <v>2605</v>
      </c>
      <c r="D3091" s="244" t="s">
        <v>188</v>
      </c>
      <c r="E3091" s="154" t="s">
        <v>1244</v>
      </c>
      <c r="F3091" s="154" t="s">
        <v>1245</v>
      </c>
      <c r="G3091" s="154" t="s">
        <v>4651</v>
      </c>
      <c r="H3091" s="243">
        <v>3</v>
      </c>
      <c r="I3091" s="229">
        <v>45735.711273148147</v>
      </c>
      <c r="J3091" s="107">
        <v>7</v>
      </c>
      <c r="K3091" s="247">
        <v>200000</v>
      </c>
      <c r="L3091" s="107">
        <f>J3091+1</f>
        <v>8</v>
      </c>
      <c r="M3091" s="36">
        <f>K3091*(L3091/100)</f>
        <v>16000</v>
      </c>
    </row>
    <row r="3092" spans="1:13" x14ac:dyDescent="0.35">
      <c r="A3092" s="107">
        <v>1</v>
      </c>
      <c r="B3092" s="107">
        <v>880001049</v>
      </c>
      <c r="C3092" s="98" t="s">
        <v>2605</v>
      </c>
      <c r="D3092" s="98" t="s">
        <v>169</v>
      </c>
      <c r="E3092" t="s">
        <v>1250</v>
      </c>
      <c r="F3092" t="s">
        <v>1245</v>
      </c>
      <c r="G3092" t="s">
        <v>2685</v>
      </c>
      <c r="H3092" s="107">
        <v>1</v>
      </c>
      <c r="I3092" s="229">
        <v>45497</v>
      </c>
      <c r="J3092" s="107">
        <v>6</v>
      </c>
      <c r="K3092" s="159">
        <v>78750</v>
      </c>
      <c r="L3092" s="107">
        <f>J3092+1</f>
        <v>7</v>
      </c>
      <c r="M3092" s="36">
        <f>K3092*(L3092/100)</f>
        <v>5512.5000000000009</v>
      </c>
    </row>
    <row r="3093" spans="1:13" x14ac:dyDescent="0.35">
      <c r="A3093" s="107">
        <v>1</v>
      </c>
      <c r="B3093" s="107" t="s">
        <v>5212</v>
      </c>
      <c r="C3093" s="98" t="s">
        <v>2605</v>
      </c>
      <c r="D3093" s="98" t="s">
        <v>15</v>
      </c>
      <c r="E3093" t="s">
        <v>1244</v>
      </c>
      <c r="F3093" t="s">
        <v>1245</v>
      </c>
      <c r="G3093" t="s">
        <v>5213</v>
      </c>
      <c r="H3093" s="107">
        <v>4</v>
      </c>
      <c r="I3093" s="229">
        <v>45793.688287037039</v>
      </c>
      <c r="J3093" s="107">
        <v>8</v>
      </c>
      <c r="K3093" s="159">
        <v>100000</v>
      </c>
      <c r="L3093" s="107">
        <f>J3093+1</f>
        <v>9</v>
      </c>
      <c r="M3093" s="36">
        <f>K3093*(L3093/100)</f>
        <v>9000</v>
      </c>
    </row>
    <row r="3094" spans="1:13" x14ac:dyDescent="0.35">
      <c r="A3094" s="107">
        <v>1</v>
      </c>
      <c r="B3094" s="243" t="s">
        <v>3330</v>
      </c>
      <c r="C3094" s="244" t="s">
        <v>2605</v>
      </c>
      <c r="D3094" s="244" t="s">
        <v>15</v>
      </c>
      <c r="E3094" s="154" t="s">
        <v>1244</v>
      </c>
      <c r="F3094" s="154" t="s">
        <v>1245</v>
      </c>
      <c r="G3094" s="154" t="s">
        <v>3331</v>
      </c>
      <c r="H3094" s="243">
        <v>2</v>
      </c>
      <c r="I3094" s="229">
        <v>45589.752395833333</v>
      </c>
      <c r="J3094" s="107">
        <v>7</v>
      </c>
      <c r="K3094" s="159">
        <v>99750</v>
      </c>
      <c r="L3094" s="107">
        <f>J3094+1</f>
        <v>8</v>
      </c>
      <c r="M3094" s="36">
        <f>K3094*(L3094/100)</f>
        <v>7980</v>
      </c>
    </row>
    <row r="3095" spans="1:13" x14ac:dyDescent="0.35">
      <c r="A3095" s="107">
        <v>1</v>
      </c>
      <c r="B3095" s="243" t="s">
        <v>4298</v>
      </c>
      <c r="C3095" s="244" t="s">
        <v>2605</v>
      </c>
      <c r="D3095" s="244" t="s">
        <v>15</v>
      </c>
      <c r="E3095" s="154" t="s">
        <v>1244</v>
      </c>
      <c r="F3095" s="154" t="s">
        <v>1245</v>
      </c>
      <c r="G3095" s="387" t="s">
        <v>3331</v>
      </c>
      <c r="H3095" s="243">
        <v>3</v>
      </c>
      <c r="I3095" s="229">
        <v>45692.807164351849</v>
      </c>
      <c r="J3095" s="107">
        <v>7</v>
      </c>
      <c r="K3095" s="159">
        <v>95000</v>
      </c>
      <c r="L3095" s="107">
        <f>J3095+1</f>
        <v>8</v>
      </c>
      <c r="M3095" s="36">
        <f>K3095*(L3095/100)</f>
        <v>7600</v>
      </c>
    </row>
    <row r="3096" spans="1:13" x14ac:dyDescent="0.35">
      <c r="A3096" s="107">
        <v>1</v>
      </c>
      <c r="B3096" s="107">
        <v>890000772</v>
      </c>
      <c r="C3096" s="98" t="s">
        <v>2605</v>
      </c>
      <c r="D3096" s="98" t="s">
        <v>15</v>
      </c>
      <c r="E3096" t="s">
        <v>1244</v>
      </c>
      <c r="F3096" t="s">
        <v>1248</v>
      </c>
      <c r="G3096" t="s">
        <v>2606</v>
      </c>
      <c r="H3096" s="107">
        <v>1</v>
      </c>
      <c r="I3096" s="229">
        <v>45481.724212962959</v>
      </c>
      <c r="J3096" s="107">
        <v>11</v>
      </c>
      <c r="K3096" s="159">
        <v>105000</v>
      </c>
      <c r="L3096" s="107">
        <f>J3096+1</f>
        <v>12</v>
      </c>
      <c r="M3096" s="36">
        <f>K3096*(L3096/100)</f>
        <v>12600</v>
      </c>
    </row>
    <row r="3097" spans="1:13" x14ac:dyDescent="0.35">
      <c r="A3097" s="107">
        <v>1</v>
      </c>
      <c r="B3097" s="243" t="s">
        <v>3911</v>
      </c>
      <c r="C3097" s="244" t="s">
        <v>2605</v>
      </c>
      <c r="D3097" s="244" t="s">
        <v>15</v>
      </c>
      <c r="E3097" s="154" t="s">
        <v>1244</v>
      </c>
      <c r="F3097" s="154" t="s">
        <v>1248</v>
      </c>
      <c r="G3097" s="154" t="s">
        <v>2606</v>
      </c>
      <c r="H3097" s="243">
        <v>2</v>
      </c>
      <c r="I3097" s="229">
        <v>45632</v>
      </c>
      <c r="J3097" s="107">
        <v>12</v>
      </c>
      <c r="K3097" s="159">
        <v>157500</v>
      </c>
      <c r="L3097" s="107">
        <f>J3097+1</f>
        <v>13</v>
      </c>
      <c r="M3097" s="36">
        <f>K3097*(L3097/100)</f>
        <v>20475</v>
      </c>
    </row>
    <row r="3098" spans="1:13" x14ac:dyDescent="0.35">
      <c r="A3098" s="107">
        <v>1</v>
      </c>
      <c r="B3098" s="107" t="s">
        <v>5182</v>
      </c>
      <c r="C3098" s="98" t="s">
        <v>2605</v>
      </c>
      <c r="D3098" s="98" t="s">
        <v>381</v>
      </c>
      <c r="E3098" t="s">
        <v>1244</v>
      </c>
      <c r="F3098" t="s">
        <v>1248</v>
      </c>
      <c r="G3098" t="s">
        <v>2606</v>
      </c>
      <c r="H3098" s="107">
        <v>3</v>
      </c>
      <c r="I3098" s="229">
        <v>45799.767893518518</v>
      </c>
      <c r="J3098" s="107">
        <v>12</v>
      </c>
      <c r="K3098" s="159">
        <v>170000</v>
      </c>
      <c r="L3098" s="107">
        <f>J3098+1</f>
        <v>13</v>
      </c>
      <c r="M3098" s="36">
        <f>K3098*(L3098/100)</f>
        <v>22100</v>
      </c>
    </row>
    <row r="3099" spans="1:13" x14ac:dyDescent="0.35">
      <c r="A3099" s="107">
        <v>1</v>
      </c>
      <c r="B3099" s="107" t="s">
        <v>5663</v>
      </c>
      <c r="C3099" t="s">
        <v>447</v>
      </c>
      <c r="D3099" t="s">
        <v>15</v>
      </c>
      <c r="E3099" t="s">
        <v>1244</v>
      </c>
      <c r="F3099" t="s">
        <v>1248</v>
      </c>
      <c r="G3099" t="s">
        <v>5664</v>
      </c>
      <c r="H3099" s="107">
        <v>1</v>
      </c>
      <c r="I3099" s="231">
        <v>45846.593240740738</v>
      </c>
      <c r="J3099" s="107">
        <v>21</v>
      </c>
      <c r="K3099" s="120">
        <v>300000</v>
      </c>
      <c r="L3099" s="107">
        <f>J3099+1</f>
        <v>22</v>
      </c>
      <c r="M3099" s="36">
        <f>K3099*(L3099/100)</f>
        <v>66000</v>
      </c>
    </row>
    <row r="3100" spans="1:13" x14ac:dyDescent="0.35">
      <c r="A3100" s="107">
        <v>1</v>
      </c>
      <c r="B3100" s="107" t="s">
        <v>5131</v>
      </c>
      <c r="C3100" s="98" t="s">
        <v>447</v>
      </c>
      <c r="D3100" s="98" t="s">
        <v>169</v>
      </c>
      <c r="E3100" t="s">
        <v>1250</v>
      </c>
      <c r="F3100" t="s">
        <v>1245</v>
      </c>
      <c r="G3100" t="s">
        <v>5132</v>
      </c>
      <c r="H3100" s="107">
        <v>2</v>
      </c>
      <c r="I3100" s="229">
        <v>45807.750254629631</v>
      </c>
      <c r="J3100" s="107">
        <v>12</v>
      </c>
      <c r="K3100" s="159">
        <v>300000</v>
      </c>
      <c r="L3100" s="107">
        <f>J3100+1</f>
        <v>13</v>
      </c>
      <c r="M3100" s="36">
        <f>K3100*(L3100/100)</f>
        <v>39000</v>
      </c>
    </row>
    <row r="3101" spans="1:13" x14ac:dyDescent="0.35">
      <c r="A3101" s="107">
        <v>1</v>
      </c>
      <c r="B3101" s="243" t="s">
        <v>3323</v>
      </c>
      <c r="C3101" s="244" t="s">
        <v>447</v>
      </c>
      <c r="D3101" s="244" t="s">
        <v>52</v>
      </c>
      <c r="E3101" s="154" t="s">
        <v>1250</v>
      </c>
      <c r="F3101" s="154" t="s">
        <v>1245</v>
      </c>
      <c r="G3101" s="154" t="s">
        <v>3324</v>
      </c>
      <c r="H3101" s="243">
        <v>1</v>
      </c>
      <c r="I3101" s="229">
        <v>45589.666331018518</v>
      </c>
      <c r="J3101" s="107">
        <v>12</v>
      </c>
      <c r="K3101" s="159">
        <v>315000</v>
      </c>
      <c r="L3101" s="107">
        <f>J3101+1</f>
        <v>13</v>
      </c>
      <c r="M3101" s="36">
        <f>K3101*(L3101/100)</f>
        <v>40950</v>
      </c>
    </row>
    <row r="3102" spans="1:13" x14ac:dyDescent="0.35">
      <c r="A3102" s="107">
        <v>1</v>
      </c>
      <c r="B3102" s="107">
        <v>890000115</v>
      </c>
      <c r="C3102" s="98" t="s">
        <v>447</v>
      </c>
      <c r="D3102" s="98" t="s">
        <v>15</v>
      </c>
      <c r="E3102" t="s">
        <v>16</v>
      </c>
      <c r="G3102" t="s">
        <v>632</v>
      </c>
      <c r="H3102" s="132">
        <v>1</v>
      </c>
      <c r="I3102" s="229">
        <v>45009.574560185189</v>
      </c>
      <c r="J3102" s="107">
        <v>6</v>
      </c>
      <c r="K3102" s="159">
        <v>63000</v>
      </c>
      <c r="L3102" s="107">
        <f>J3102+1</f>
        <v>7</v>
      </c>
      <c r="M3102" s="36">
        <f>K3102*(L3102/100)</f>
        <v>4410</v>
      </c>
    </row>
    <row r="3103" spans="1:13" x14ac:dyDescent="0.35">
      <c r="A3103" s="107">
        <v>1</v>
      </c>
      <c r="B3103" s="107" t="s">
        <v>6004</v>
      </c>
      <c r="C3103" t="s">
        <v>447</v>
      </c>
      <c r="D3103" t="s">
        <v>15</v>
      </c>
      <c r="E3103" t="s">
        <v>5832</v>
      </c>
      <c r="F3103" t="s">
        <v>1245</v>
      </c>
      <c r="G3103" t="s">
        <v>6005</v>
      </c>
      <c r="H3103" s="107">
        <v>1</v>
      </c>
      <c r="I3103" s="231">
        <v>45896.775706018518</v>
      </c>
      <c r="J3103" s="107">
        <v>24</v>
      </c>
      <c r="K3103" s="120">
        <v>300000</v>
      </c>
      <c r="L3103" s="107">
        <f>J3103*2+2</f>
        <v>50</v>
      </c>
      <c r="M3103" s="36">
        <f>K3103*(L3103/100)</f>
        <v>150000</v>
      </c>
    </row>
    <row r="3104" spans="1:13" x14ac:dyDescent="0.35">
      <c r="A3104" s="107">
        <v>1</v>
      </c>
      <c r="B3104" s="107">
        <v>890000050</v>
      </c>
      <c r="C3104" s="98" t="s">
        <v>447</v>
      </c>
      <c r="D3104" s="98" t="s">
        <v>15</v>
      </c>
      <c r="E3104" t="s">
        <v>16</v>
      </c>
      <c r="G3104" t="s">
        <v>449</v>
      </c>
      <c r="H3104" s="129">
        <v>1</v>
      </c>
      <c r="I3104" s="229">
        <v>44952.601643518516</v>
      </c>
      <c r="J3104" s="107">
        <v>12</v>
      </c>
      <c r="K3104" s="159">
        <v>94500</v>
      </c>
      <c r="L3104" s="107">
        <f>J3104+1</f>
        <v>13</v>
      </c>
      <c r="M3104" s="36">
        <f>K3104*(L3104/100)</f>
        <v>12285</v>
      </c>
    </row>
    <row r="3105" spans="1:13" x14ac:dyDescent="0.35">
      <c r="A3105" s="107">
        <v>1</v>
      </c>
      <c r="B3105" s="131" t="s">
        <v>6110</v>
      </c>
      <c r="C3105" s="131" t="s">
        <v>447</v>
      </c>
      <c r="D3105" s="131" t="s">
        <v>15</v>
      </c>
      <c r="E3105" s="131" t="s">
        <v>5832</v>
      </c>
      <c r="F3105" s="131" t="s">
        <v>1248</v>
      </c>
      <c r="G3105" s="131" t="s">
        <v>6143</v>
      </c>
      <c r="H3105" s="107">
        <v>6</v>
      </c>
      <c r="I3105" s="231">
        <v>45930.849363425928</v>
      </c>
      <c r="J3105" s="107">
        <v>18</v>
      </c>
      <c r="K3105" s="222">
        <v>180000</v>
      </c>
      <c r="L3105" s="107">
        <f>J3105*2+2</f>
        <v>38</v>
      </c>
      <c r="M3105" s="36">
        <f>K3105*(L3105/100)</f>
        <v>68400</v>
      </c>
    </row>
    <row r="3106" spans="1:13" x14ac:dyDescent="0.35">
      <c r="A3106" s="107">
        <v>1</v>
      </c>
      <c r="B3106" s="243" t="s">
        <v>3070</v>
      </c>
      <c r="C3106" s="244" t="s">
        <v>447</v>
      </c>
      <c r="D3106" s="244" t="s">
        <v>188</v>
      </c>
      <c r="E3106" s="154" t="s">
        <v>1244</v>
      </c>
      <c r="F3106" s="154" t="s">
        <v>1248</v>
      </c>
      <c r="G3106" s="154" t="s">
        <v>3071</v>
      </c>
      <c r="H3106" s="243">
        <v>4</v>
      </c>
      <c r="I3106" s="229">
        <v>45548.716516203705</v>
      </c>
      <c r="J3106" s="107">
        <v>12</v>
      </c>
      <c r="K3106" s="159">
        <v>105000</v>
      </c>
      <c r="L3106" s="107">
        <f>J3106+1</f>
        <v>13</v>
      </c>
      <c r="M3106" s="36">
        <f>K3106*(L3106/100)</f>
        <v>13650</v>
      </c>
    </row>
    <row r="3107" spans="1:13" x14ac:dyDescent="0.35">
      <c r="A3107" s="107">
        <v>1</v>
      </c>
      <c r="B3107" s="243" t="s">
        <v>4361</v>
      </c>
      <c r="C3107" s="244" t="s">
        <v>447</v>
      </c>
      <c r="D3107" s="244" t="s">
        <v>15</v>
      </c>
      <c r="E3107" s="154" t="s">
        <v>1244</v>
      </c>
      <c r="F3107" s="154" t="s">
        <v>1248</v>
      </c>
      <c r="G3107" s="154" t="s">
        <v>3071</v>
      </c>
      <c r="H3107" s="243">
        <v>5</v>
      </c>
      <c r="I3107" s="229">
        <v>45716.611250000002</v>
      </c>
      <c r="J3107" s="107">
        <v>15</v>
      </c>
      <c r="K3107" s="159">
        <v>150000</v>
      </c>
      <c r="L3107" s="107">
        <f>J3107+1</f>
        <v>16</v>
      </c>
      <c r="M3107" s="36">
        <f>K3107*(L3107/100)</f>
        <v>24000</v>
      </c>
    </row>
    <row r="3108" spans="1:13" x14ac:dyDescent="0.35">
      <c r="A3108" s="107">
        <v>1</v>
      </c>
      <c r="B3108" s="234">
        <v>890000285</v>
      </c>
      <c r="C3108" s="235" t="s">
        <v>447</v>
      </c>
      <c r="D3108" s="235" t="s">
        <v>15</v>
      </c>
      <c r="E3108" s="133" t="s">
        <v>16</v>
      </c>
      <c r="G3108" s="133" t="s">
        <v>1116</v>
      </c>
      <c r="H3108" s="234">
        <v>2</v>
      </c>
      <c r="I3108" s="229">
        <v>45147.460625</v>
      </c>
      <c r="J3108" s="107">
        <v>12</v>
      </c>
      <c r="K3108" s="236">
        <v>105000</v>
      </c>
      <c r="L3108" s="107">
        <f>J3108+1</f>
        <v>13</v>
      </c>
      <c r="M3108" s="36">
        <f>K3108*(L3108/100)</f>
        <v>13650</v>
      </c>
    </row>
    <row r="3109" spans="1:13" x14ac:dyDescent="0.35">
      <c r="A3109" s="107">
        <v>1</v>
      </c>
      <c r="B3109" s="243" t="s">
        <v>2771</v>
      </c>
      <c r="C3109" s="244" t="s">
        <v>447</v>
      </c>
      <c r="D3109" s="244" t="s">
        <v>15</v>
      </c>
      <c r="E3109" s="154" t="s">
        <v>1244</v>
      </c>
      <c r="F3109" s="154" t="s">
        <v>1245</v>
      </c>
      <c r="G3109" s="154" t="s">
        <v>2772</v>
      </c>
      <c r="H3109" s="243">
        <v>1</v>
      </c>
      <c r="I3109" s="229">
        <v>45506.718391203707</v>
      </c>
      <c r="J3109" s="107">
        <v>24</v>
      </c>
      <c r="K3109" s="162">
        <v>210000</v>
      </c>
      <c r="L3109" s="107">
        <f>J3109+1</f>
        <v>25</v>
      </c>
      <c r="M3109" s="36">
        <f>K3109*(L3109/100)</f>
        <v>52500</v>
      </c>
    </row>
    <row r="3110" spans="1:13" x14ac:dyDescent="0.35">
      <c r="A3110" s="107">
        <v>1</v>
      </c>
      <c r="B3110" s="107" t="s">
        <v>2430</v>
      </c>
      <c r="C3110" s="98" t="s">
        <v>447</v>
      </c>
      <c r="D3110" s="98" t="s">
        <v>15</v>
      </c>
      <c r="E3110" t="s">
        <v>1244</v>
      </c>
      <c r="F3110" t="s">
        <v>1248</v>
      </c>
      <c r="G3110" t="s">
        <v>2431</v>
      </c>
      <c r="H3110" s="107">
        <v>1</v>
      </c>
      <c r="I3110" s="229">
        <v>45457.623599537037</v>
      </c>
      <c r="J3110" s="107">
        <v>24</v>
      </c>
      <c r="K3110" s="159">
        <v>462000</v>
      </c>
      <c r="L3110" s="107">
        <f>J3110+1</f>
        <v>25</v>
      </c>
      <c r="M3110" s="36">
        <f>K3110*(L3110/100)</f>
        <v>115500</v>
      </c>
    </row>
    <row r="3111" spans="1:13" x14ac:dyDescent="0.35">
      <c r="A3111" s="107">
        <v>1</v>
      </c>
      <c r="B3111" s="107">
        <v>880001061</v>
      </c>
      <c r="C3111" s="98" t="s">
        <v>447</v>
      </c>
      <c r="D3111" s="98" t="s">
        <v>986</v>
      </c>
      <c r="E3111" t="s">
        <v>1244</v>
      </c>
      <c r="F3111" t="s">
        <v>1245</v>
      </c>
      <c r="G3111" t="s">
        <v>2707</v>
      </c>
      <c r="H3111" s="107">
        <v>1</v>
      </c>
      <c r="I3111" s="229">
        <v>45499.721956018519</v>
      </c>
      <c r="J3111" s="107">
        <v>12</v>
      </c>
      <c r="K3111" s="159">
        <v>210000</v>
      </c>
      <c r="L3111" s="107">
        <f>J3111+1</f>
        <v>13</v>
      </c>
      <c r="M3111" s="36">
        <f>K3111*(L3111/100)</f>
        <v>27300</v>
      </c>
    </row>
    <row r="3112" spans="1:13" x14ac:dyDescent="0.35">
      <c r="A3112" s="107">
        <v>1</v>
      </c>
      <c r="B3112" s="107" t="s">
        <v>4462</v>
      </c>
      <c r="C3112" s="98" t="s">
        <v>447</v>
      </c>
      <c r="D3112" s="98" t="s">
        <v>15</v>
      </c>
      <c r="E3112" t="s">
        <v>1244</v>
      </c>
      <c r="F3112" t="s">
        <v>1245</v>
      </c>
      <c r="G3112" t="s">
        <v>2707</v>
      </c>
      <c r="H3112" s="107">
        <v>2</v>
      </c>
      <c r="I3112" s="229">
        <v>45740.760405092595</v>
      </c>
      <c r="J3112" s="107">
        <v>12</v>
      </c>
      <c r="K3112" s="247">
        <v>300000</v>
      </c>
      <c r="L3112" s="107">
        <f>J3112+1</f>
        <v>13</v>
      </c>
      <c r="M3112" s="36">
        <f>K3112*(L3112/100)</f>
        <v>39000</v>
      </c>
    </row>
    <row r="3113" spans="1:13" x14ac:dyDescent="0.35">
      <c r="A3113" s="107">
        <v>1</v>
      </c>
      <c r="B3113" s="107" t="s">
        <v>1813</v>
      </c>
      <c r="C3113" s="98" t="s">
        <v>447</v>
      </c>
      <c r="D3113" s="98" t="s">
        <v>15</v>
      </c>
      <c r="E3113" t="s">
        <v>1244</v>
      </c>
      <c r="F3113" t="s">
        <v>1248</v>
      </c>
      <c r="G3113" t="s">
        <v>1814</v>
      </c>
      <c r="H3113" s="107">
        <v>3</v>
      </c>
      <c r="I3113" s="229">
        <v>45348.46366898148</v>
      </c>
      <c r="J3113" s="107">
        <v>12</v>
      </c>
      <c r="K3113" s="159">
        <v>105000</v>
      </c>
      <c r="L3113" s="107">
        <f>J3113+1</f>
        <v>13</v>
      </c>
      <c r="M3113" s="36">
        <f>K3113*(L3113/100)</f>
        <v>13650</v>
      </c>
    </row>
    <row r="3114" spans="1:13" x14ac:dyDescent="0.35">
      <c r="A3114" s="107">
        <v>1</v>
      </c>
      <c r="B3114" s="107" t="s">
        <v>5297</v>
      </c>
      <c r="C3114" t="s">
        <v>447</v>
      </c>
      <c r="D3114" t="s">
        <v>15</v>
      </c>
      <c r="E3114" t="s">
        <v>1244</v>
      </c>
      <c r="F3114" t="s">
        <v>1248</v>
      </c>
      <c r="G3114" t="s">
        <v>5298</v>
      </c>
      <c r="H3114" s="107">
        <v>1</v>
      </c>
      <c r="I3114" s="231">
        <v>45838.844108796293</v>
      </c>
      <c r="J3114" s="107">
        <v>24</v>
      </c>
      <c r="K3114" s="120">
        <v>300000</v>
      </c>
      <c r="L3114" s="107">
        <f>J3114+1</f>
        <v>25</v>
      </c>
      <c r="M3114" s="36">
        <f>K3114*(L3114/100)</f>
        <v>75000</v>
      </c>
    </row>
    <row r="3115" spans="1:13" x14ac:dyDescent="0.35">
      <c r="A3115" s="107">
        <v>1</v>
      </c>
      <c r="B3115" s="107">
        <v>890000783</v>
      </c>
      <c r="C3115" s="98" t="s">
        <v>296</v>
      </c>
      <c r="D3115" s="98" t="s">
        <v>169</v>
      </c>
      <c r="E3115" t="s">
        <v>1250</v>
      </c>
      <c r="F3115" t="s">
        <v>1245</v>
      </c>
      <c r="G3115" t="s">
        <v>2644</v>
      </c>
      <c r="H3115" s="107">
        <v>1</v>
      </c>
      <c r="I3115" s="229">
        <v>45490</v>
      </c>
      <c r="J3115" s="107">
        <v>6</v>
      </c>
      <c r="K3115" s="159">
        <v>53550</v>
      </c>
      <c r="L3115" s="107">
        <f>J3115+1</f>
        <v>7</v>
      </c>
      <c r="M3115" s="36">
        <f>K3115*(L3115/100)</f>
        <v>3748.5000000000005</v>
      </c>
    </row>
    <row r="3116" spans="1:13" x14ac:dyDescent="0.35">
      <c r="A3116" s="107">
        <v>1</v>
      </c>
      <c r="B3116" s="107" t="s">
        <v>2468</v>
      </c>
      <c r="C3116" s="98" t="s">
        <v>296</v>
      </c>
      <c r="D3116" s="98" t="s">
        <v>169</v>
      </c>
      <c r="E3116" t="s">
        <v>1250</v>
      </c>
      <c r="F3116" t="s">
        <v>1248</v>
      </c>
      <c r="G3116" t="s">
        <v>2469</v>
      </c>
      <c r="H3116" s="107">
        <v>1</v>
      </c>
      <c r="I3116" s="229">
        <v>45463.659745370373</v>
      </c>
      <c r="J3116" s="107">
        <v>12</v>
      </c>
      <c r="K3116" s="159">
        <v>315000</v>
      </c>
      <c r="L3116" s="107">
        <f>J3116+1</f>
        <v>13</v>
      </c>
      <c r="M3116" s="36">
        <f>K3116*(L3116/100)</f>
        <v>40950</v>
      </c>
    </row>
    <row r="3117" spans="1:13" x14ac:dyDescent="0.35">
      <c r="A3117" s="107">
        <v>1</v>
      </c>
      <c r="B3117" s="243" t="s">
        <v>3859</v>
      </c>
      <c r="C3117" s="244" t="s">
        <v>296</v>
      </c>
      <c r="D3117" s="244" t="s">
        <v>188</v>
      </c>
      <c r="E3117" s="154" t="s">
        <v>1244</v>
      </c>
      <c r="F3117" s="154" t="s">
        <v>1248</v>
      </c>
      <c r="G3117" s="154" t="s">
        <v>3860</v>
      </c>
      <c r="H3117" s="243">
        <v>2</v>
      </c>
      <c r="I3117" s="229">
        <v>45625.778310185182</v>
      </c>
      <c r="J3117" s="107">
        <v>12</v>
      </c>
      <c r="K3117" s="159">
        <v>315000</v>
      </c>
      <c r="L3117" s="107">
        <f>J3117+1</f>
        <v>13</v>
      </c>
      <c r="M3117" s="36">
        <f>K3117*(L3117/100)</f>
        <v>40950</v>
      </c>
    </row>
    <row r="3118" spans="1:13" x14ac:dyDescent="0.35">
      <c r="A3118" s="107">
        <v>1</v>
      </c>
      <c r="B3118" s="243" t="s">
        <v>2913</v>
      </c>
      <c r="C3118" s="244" t="s">
        <v>296</v>
      </c>
      <c r="D3118" s="244" t="s">
        <v>15</v>
      </c>
      <c r="E3118" s="154" t="s">
        <v>1244</v>
      </c>
      <c r="F3118" s="154" t="s">
        <v>1248</v>
      </c>
      <c r="G3118" s="377" t="s">
        <v>2914</v>
      </c>
      <c r="H3118" s="243">
        <v>3</v>
      </c>
      <c r="I3118" s="229">
        <v>45519.660567129627</v>
      </c>
      <c r="J3118" s="107">
        <v>12</v>
      </c>
      <c r="K3118" s="162">
        <v>262500</v>
      </c>
      <c r="L3118" s="107">
        <f>J3118+1</f>
        <v>13</v>
      </c>
      <c r="M3118" s="36">
        <f>K3118*(L3118/100)</f>
        <v>34125</v>
      </c>
    </row>
    <row r="3119" spans="1:13" x14ac:dyDescent="0.35">
      <c r="A3119" s="107">
        <v>1</v>
      </c>
      <c r="B3119" s="107" t="s">
        <v>5446</v>
      </c>
      <c r="C3119" t="s">
        <v>296</v>
      </c>
      <c r="D3119" t="s">
        <v>15</v>
      </c>
      <c r="E3119" t="s">
        <v>1244</v>
      </c>
      <c r="F3119" t="s">
        <v>1248</v>
      </c>
      <c r="G3119" t="s">
        <v>5447</v>
      </c>
      <c r="H3119" s="107">
        <v>4</v>
      </c>
      <c r="I3119" s="231">
        <v>45825.809594907405</v>
      </c>
      <c r="J3119" s="107">
        <v>12</v>
      </c>
      <c r="K3119" s="120">
        <v>300000</v>
      </c>
      <c r="L3119" s="107">
        <f>J3119+1</f>
        <v>13</v>
      </c>
      <c r="M3119" s="36">
        <f>K3119*(L3119/100)</f>
        <v>39000</v>
      </c>
    </row>
    <row r="3120" spans="1:13" x14ac:dyDescent="0.35">
      <c r="A3120" s="107">
        <v>1</v>
      </c>
      <c r="B3120" s="107">
        <v>880000867</v>
      </c>
      <c r="C3120" s="98" t="s">
        <v>296</v>
      </c>
      <c r="D3120" s="98" t="s">
        <v>15</v>
      </c>
      <c r="E3120" t="s">
        <v>1244</v>
      </c>
      <c r="F3120" t="s">
        <v>1245</v>
      </c>
      <c r="G3120" t="s">
        <v>2178</v>
      </c>
      <c r="H3120" s="107">
        <v>1</v>
      </c>
      <c r="I3120" s="229">
        <v>45406.819398148145</v>
      </c>
      <c r="J3120" s="107">
        <v>12</v>
      </c>
      <c r="K3120" s="159">
        <v>105000</v>
      </c>
      <c r="L3120" s="107">
        <f>J3120+1</f>
        <v>13</v>
      </c>
      <c r="M3120" s="36">
        <f>K3120*(L3120/100)</f>
        <v>13650</v>
      </c>
    </row>
    <row r="3121" spans="1:13" x14ac:dyDescent="0.35">
      <c r="A3121" s="107">
        <v>1</v>
      </c>
      <c r="B3121" s="243" t="s">
        <v>4998</v>
      </c>
      <c r="C3121" s="244" t="s">
        <v>296</v>
      </c>
      <c r="D3121" s="244" t="s">
        <v>986</v>
      </c>
      <c r="E3121" s="154" t="s">
        <v>1244</v>
      </c>
      <c r="F3121" s="154" t="s">
        <v>1245</v>
      </c>
      <c r="G3121" s="154" t="s">
        <v>4999</v>
      </c>
      <c r="H3121" s="243">
        <v>1</v>
      </c>
      <c r="I3121" s="229">
        <v>45754.701493055552</v>
      </c>
      <c r="J3121" s="107">
        <v>12</v>
      </c>
      <c r="K3121" s="159">
        <v>300000</v>
      </c>
      <c r="L3121" s="107">
        <f>J3121+1</f>
        <v>13</v>
      </c>
      <c r="M3121" s="36">
        <f>K3121*(L3121/100)</f>
        <v>39000</v>
      </c>
    </row>
    <row r="3122" spans="1:13" x14ac:dyDescent="0.35">
      <c r="A3122" s="107">
        <v>1</v>
      </c>
      <c r="B3122" s="107" t="s">
        <v>4657</v>
      </c>
      <c r="C3122" s="98" t="s">
        <v>296</v>
      </c>
      <c r="D3122" s="98" t="s">
        <v>52</v>
      </c>
      <c r="E3122" s="154" t="s">
        <v>1250</v>
      </c>
      <c r="F3122" t="s">
        <v>1245</v>
      </c>
      <c r="G3122" t="s">
        <v>4658</v>
      </c>
      <c r="H3122" s="107">
        <v>1</v>
      </c>
      <c r="I3122" s="229">
        <v>45736.748171296298</v>
      </c>
      <c r="J3122" s="107">
        <v>12</v>
      </c>
      <c r="K3122" s="247">
        <v>200000</v>
      </c>
      <c r="L3122" s="107">
        <f>J3122+1</f>
        <v>13</v>
      </c>
      <c r="M3122" s="36">
        <f>K3122*(L3122/100)</f>
        <v>26000</v>
      </c>
    </row>
    <row r="3123" spans="1:13" x14ac:dyDescent="0.35">
      <c r="A3123" s="107">
        <v>1</v>
      </c>
      <c r="B3123" s="107" t="s">
        <v>295</v>
      </c>
      <c r="C3123" s="98" t="s">
        <v>296</v>
      </c>
      <c r="D3123" s="98" t="s">
        <v>15</v>
      </c>
      <c r="E3123" t="s">
        <v>16</v>
      </c>
      <c r="F3123" s="144" t="s">
        <v>1248</v>
      </c>
      <c r="G3123" t="s">
        <v>298</v>
      </c>
      <c r="H3123" s="107">
        <v>1</v>
      </c>
      <c r="I3123" s="229">
        <v>44918.51054398148</v>
      </c>
      <c r="J3123" s="107">
        <v>12</v>
      </c>
      <c r="K3123" s="159">
        <v>210000</v>
      </c>
      <c r="L3123" s="107">
        <f>J3123+1</f>
        <v>13</v>
      </c>
      <c r="M3123" s="36">
        <f>K3123*(L3123/100)</f>
        <v>27300</v>
      </c>
    </row>
    <row r="3124" spans="1:13" x14ac:dyDescent="0.35">
      <c r="A3124" s="107">
        <v>1</v>
      </c>
      <c r="B3124" s="237" t="s">
        <v>1323</v>
      </c>
      <c r="C3124" s="141" t="s">
        <v>296</v>
      </c>
      <c r="D3124" s="141" t="s">
        <v>15</v>
      </c>
      <c r="E3124" s="139" t="s">
        <v>1244</v>
      </c>
      <c r="F3124" s="144" t="s">
        <v>1248</v>
      </c>
      <c r="G3124" s="139" t="s">
        <v>298</v>
      </c>
      <c r="H3124" s="237">
        <v>2</v>
      </c>
      <c r="I3124" s="229">
        <v>45232.6000347222</v>
      </c>
      <c r="J3124" s="107">
        <v>12</v>
      </c>
      <c r="K3124" s="238">
        <v>252000</v>
      </c>
      <c r="L3124" s="107">
        <f>J3124+1</f>
        <v>13</v>
      </c>
      <c r="M3124" s="36">
        <f>K3124*(L3124/100)</f>
        <v>32760</v>
      </c>
    </row>
    <row r="3125" spans="1:13" x14ac:dyDescent="0.35">
      <c r="A3125" s="107">
        <v>1</v>
      </c>
      <c r="B3125" s="243" t="s">
        <v>5032</v>
      </c>
      <c r="C3125" s="244" t="s">
        <v>296</v>
      </c>
      <c r="D3125" s="244" t="s">
        <v>116</v>
      </c>
      <c r="E3125" s="154" t="s">
        <v>1250</v>
      </c>
      <c r="F3125" s="154" t="s">
        <v>1248</v>
      </c>
      <c r="G3125" s="154" t="s">
        <v>5033</v>
      </c>
      <c r="H3125" s="243">
        <v>2</v>
      </c>
      <c r="I3125" s="229">
        <v>45764.569224537037</v>
      </c>
      <c r="J3125" s="107">
        <v>15</v>
      </c>
      <c r="K3125" s="159">
        <v>500000</v>
      </c>
      <c r="L3125" s="107">
        <f>J3125+1</f>
        <v>16</v>
      </c>
      <c r="M3125" s="36">
        <f>K3125*(L3125/100)</f>
        <v>80000</v>
      </c>
    </row>
    <row r="3126" spans="1:13" x14ac:dyDescent="0.35">
      <c r="A3126" s="107">
        <v>1</v>
      </c>
      <c r="B3126" s="243" t="s">
        <v>3847</v>
      </c>
      <c r="C3126" s="244" t="s">
        <v>296</v>
      </c>
      <c r="D3126" s="244" t="s">
        <v>15</v>
      </c>
      <c r="E3126" s="154" t="s">
        <v>1244</v>
      </c>
      <c r="F3126" s="154" t="s">
        <v>1248</v>
      </c>
      <c r="G3126" s="154" t="s">
        <v>3848</v>
      </c>
      <c r="H3126" s="243">
        <v>1</v>
      </c>
      <c r="I3126" s="229">
        <v>45625.716099537036</v>
      </c>
      <c r="J3126" s="107">
        <v>12</v>
      </c>
      <c r="K3126" s="159">
        <v>420000</v>
      </c>
      <c r="L3126" s="107">
        <f>J3126+1</f>
        <v>13</v>
      </c>
      <c r="M3126" s="36">
        <f>K3126*(L3126/100)</f>
        <v>54600</v>
      </c>
    </row>
    <row r="3127" spans="1:13" x14ac:dyDescent="0.35">
      <c r="A3127" s="107">
        <v>1</v>
      </c>
      <c r="B3127" s="107" t="s">
        <v>5121</v>
      </c>
      <c r="C3127" s="98" t="s">
        <v>2313</v>
      </c>
      <c r="D3127" s="98" t="s">
        <v>15</v>
      </c>
      <c r="E3127" t="s">
        <v>1244</v>
      </c>
      <c r="F3127" t="s">
        <v>1248</v>
      </c>
      <c r="G3127" t="s">
        <v>5122</v>
      </c>
      <c r="H3127" s="107">
        <v>2</v>
      </c>
      <c r="I3127" s="229">
        <v>45786.548148148147</v>
      </c>
      <c r="J3127" s="107">
        <v>6</v>
      </c>
      <c r="K3127" s="159">
        <v>51000</v>
      </c>
      <c r="L3127" s="107">
        <f>J3127+1</f>
        <v>7</v>
      </c>
      <c r="M3127" s="36">
        <f>K3127*(L3127/100)</f>
        <v>3570.0000000000005</v>
      </c>
    </row>
    <row r="3128" spans="1:13" x14ac:dyDescent="0.35">
      <c r="A3128" s="107">
        <v>1</v>
      </c>
      <c r="B3128" s="107" t="s">
        <v>5898</v>
      </c>
      <c r="C3128" t="s">
        <v>2313</v>
      </c>
      <c r="D3128" t="s">
        <v>15</v>
      </c>
      <c r="E3128" t="s">
        <v>5832</v>
      </c>
      <c r="F3128" t="s">
        <v>1248</v>
      </c>
      <c r="G3128" t="s">
        <v>5899</v>
      </c>
      <c r="H3128" s="107">
        <v>3</v>
      </c>
      <c r="I3128" s="231">
        <v>45878.631840277776</v>
      </c>
      <c r="J3128" s="107">
        <v>12</v>
      </c>
      <c r="K3128" s="120">
        <v>80000</v>
      </c>
      <c r="L3128" s="107">
        <f>J3128*2+2</f>
        <v>26</v>
      </c>
      <c r="M3128" s="36">
        <f>K3128*(L3128/100)</f>
        <v>20800</v>
      </c>
    </row>
    <row r="3129" spans="1:13" x14ac:dyDescent="0.35">
      <c r="A3129" s="107">
        <v>1</v>
      </c>
      <c r="B3129" s="107">
        <v>890000794</v>
      </c>
      <c r="C3129" s="98" t="s">
        <v>2313</v>
      </c>
      <c r="D3129" s="98" t="s">
        <v>15</v>
      </c>
      <c r="E3129" t="s">
        <v>1244</v>
      </c>
      <c r="F3129" t="s">
        <v>1245</v>
      </c>
      <c r="G3129" s="242" t="s">
        <v>8479</v>
      </c>
      <c r="H3129" s="107">
        <v>4</v>
      </c>
      <c r="I3129" s="229">
        <v>45485.643854166665</v>
      </c>
      <c r="J3129" s="107">
        <v>18</v>
      </c>
      <c r="K3129" s="159">
        <v>262500</v>
      </c>
      <c r="L3129" s="107">
        <f>J3129+1</f>
        <v>19</v>
      </c>
      <c r="M3129" s="36">
        <f>K3129*(L3129/100)</f>
        <v>49875</v>
      </c>
    </row>
    <row r="3130" spans="1:13" x14ac:dyDescent="0.35">
      <c r="A3130" s="107">
        <v>1</v>
      </c>
      <c r="B3130" s="243" t="s">
        <v>4710</v>
      </c>
      <c r="C3130" s="244" t="s">
        <v>2313</v>
      </c>
      <c r="D3130" s="244" t="s">
        <v>15</v>
      </c>
      <c r="E3130" s="154" t="s">
        <v>1244</v>
      </c>
      <c r="F3130" s="154" t="s">
        <v>1245</v>
      </c>
      <c r="G3130" s="242" t="s">
        <v>8479</v>
      </c>
      <c r="H3130" s="243">
        <v>5</v>
      </c>
      <c r="I3130" s="229">
        <v>45745.761307870373</v>
      </c>
      <c r="J3130" s="107">
        <v>22</v>
      </c>
      <c r="K3130" s="247">
        <v>330000</v>
      </c>
      <c r="L3130" s="107">
        <f>J3130+1</f>
        <v>23</v>
      </c>
      <c r="M3130" s="36">
        <f>K3130*(L3130/100)</f>
        <v>75900</v>
      </c>
    </row>
    <row r="3131" spans="1:13" x14ac:dyDescent="0.35">
      <c r="A3131" s="107">
        <v>1</v>
      </c>
      <c r="B3131" s="243" t="s">
        <v>4255</v>
      </c>
      <c r="C3131" s="244" t="s">
        <v>2313</v>
      </c>
      <c r="D3131" s="244" t="s">
        <v>15</v>
      </c>
      <c r="E3131" s="154" t="s">
        <v>1244</v>
      </c>
      <c r="F3131" s="154" t="s">
        <v>1248</v>
      </c>
      <c r="G3131" s="154" t="s">
        <v>4256</v>
      </c>
      <c r="H3131" s="243">
        <v>2</v>
      </c>
      <c r="I3131" s="229">
        <v>45699.644849537035</v>
      </c>
      <c r="J3131" s="107">
        <v>12</v>
      </c>
      <c r="K3131" s="159">
        <v>120000</v>
      </c>
      <c r="L3131" s="107">
        <f>J3131+1</f>
        <v>13</v>
      </c>
      <c r="M3131" s="36">
        <f>K3131*(L3131/100)</f>
        <v>15600</v>
      </c>
    </row>
    <row r="3132" spans="1:13" x14ac:dyDescent="0.35">
      <c r="A3132" s="107">
        <v>1</v>
      </c>
      <c r="B3132" s="243" t="s">
        <v>2975</v>
      </c>
      <c r="C3132" s="244" t="s">
        <v>2313</v>
      </c>
      <c r="D3132" s="244" t="s">
        <v>15</v>
      </c>
      <c r="E3132" s="154" t="s">
        <v>1244</v>
      </c>
      <c r="F3132" s="154" t="s">
        <v>1248</v>
      </c>
      <c r="G3132" s="154" t="s">
        <v>2976</v>
      </c>
      <c r="H3132" s="243">
        <v>1</v>
      </c>
      <c r="I3132" s="229">
        <v>45527.741643518515</v>
      </c>
      <c r="J3132" s="107">
        <v>12</v>
      </c>
      <c r="K3132" s="162">
        <v>105000</v>
      </c>
      <c r="L3132" s="107">
        <f>J3132+1</f>
        <v>13</v>
      </c>
      <c r="M3132" s="36">
        <f>K3132*(L3132/100)</f>
        <v>13650</v>
      </c>
    </row>
    <row r="3133" spans="1:13" x14ac:dyDescent="0.35">
      <c r="A3133" s="107">
        <v>1</v>
      </c>
      <c r="B3133" s="107" t="s">
        <v>5720</v>
      </c>
      <c r="C3133" t="s">
        <v>2313</v>
      </c>
      <c r="D3133" t="s">
        <v>188</v>
      </c>
      <c r="E3133" t="s">
        <v>1244</v>
      </c>
      <c r="F3133" t="s">
        <v>1245</v>
      </c>
      <c r="G3133" t="s">
        <v>5721</v>
      </c>
      <c r="H3133" s="107">
        <v>1</v>
      </c>
      <c r="I3133" s="231">
        <v>45842.710729166669</v>
      </c>
      <c r="J3133" s="107">
        <v>6</v>
      </c>
      <c r="K3133" s="120">
        <v>51000</v>
      </c>
      <c r="L3133" s="107">
        <f>J3133+1</f>
        <v>7</v>
      </c>
      <c r="M3133" s="36">
        <f>K3133*(L3133/100)</f>
        <v>3570.0000000000005</v>
      </c>
    </row>
    <row r="3134" spans="1:13" x14ac:dyDescent="0.35">
      <c r="A3134" s="107">
        <v>1</v>
      </c>
      <c r="B3134" s="107" t="s">
        <v>2312</v>
      </c>
      <c r="C3134" s="98" t="s">
        <v>2313</v>
      </c>
      <c r="D3134" s="98" t="s">
        <v>15</v>
      </c>
      <c r="E3134" t="s">
        <v>1244</v>
      </c>
      <c r="F3134" t="s">
        <v>1248</v>
      </c>
      <c r="G3134" t="s">
        <v>2314</v>
      </c>
      <c r="H3134" s="107">
        <v>1</v>
      </c>
      <c r="I3134" s="229">
        <v>45442.73777777778</v>
      </c>
      <c r="J3134" s="107">
        <v>12</v>
      </c>
      <c r="K3134" s="159">
        <v>105000</v>
      </c>
      <c r="L3134" s="107">
        <f>J3134+1</f>
        <v>13</v>
      </c>
      <c r="M3134" s="36">
        <f>K3134*(L3134/100)</f>
        <v>13650</v>
      </c>
    </row>
    <row r="3135" spans="1:13" x14ac:dyDescent="0.35">
      <c r="A3135" s="107">
        <v>1</v>
      </c>
      <c r="B3135" s="243" t="s">
        <v>3795</v>
      </c>
      <c r="C3135" s="244" t="s">
        <v>2313</v>
      </c>
      <c r="D3135" s="244" t="s">
        <v>15</v>
      </c>
      <c r="E3135" s="154" t="s">
        <v>1244</v>
      </c>
      <c r="F3135" s="154" t="s">
        <v>1248</v>
      </c>
      <c r="G3135" s="154" t="s">
        <v>3796</v>
      </c>
      <c r="H3135" s="243">
        <v>2</v>
      </c>
      <c r="I3135" s="229">
        <v>45623.693206018521</v>
      </c>
      <c r="J3135" s="107">
        <v>12</v>
      </c>
      <c r="K3135" s="159">
        <v>157500</v>
      </c>
      <c r="L3135" s="107">
        <f>J3135+1</f>
        <v>13</v>
      </c>
      <c r="M3135" s="36">
        <f>K3135*(L3135/100)</f>
        <v>20475</v>
      </c>
    </row>
    <row r="3136" spans="1:13" x14ac:dyDescent="0.35">
      <c r="A3136" s="107">
        <v>1</v>
      </c>
      <c r="B3136" s="243" t="s">
        <v>2883</v>
      </c>
      <c r="C3136" s="244" t="s">
        <v>2313</v>
      </c>
      <c r="D3136" s="244" t="s">
        <v>411</v>
      </c>
      <c r="E3136" s="154" t="s">
        <v>1244</v>
      </c>
      <c r="F3136" s="154" t="s">
        <v>1248</v>
      </c>
      <c r="G3136" s="154" t="s">
        <v>2884</v>
      </c>
      <c r="H3136" s="243">
        <v>1</v>
      </c>
      <c r="I3136" s="229">
        <v>45516.714606481481</v>
      </c>
      <c r="J3136" s="107">
        <v>6</v>
      </c>
      <c r="K3136" s="162">
        <v>577500</v>
      </c>
      <c r="L3136" s="107">
        <f>J3136+1</f>
        <v>7</v>
      </c>
      <c r="M3136" s="36">
        <f>K3136*(L3136/100)</f>
        <v>40425.000000000007</v>
      </c>
    </row>
    <row r="3137" spans="1:13" x14ac:dyDescent="0.35">
      <c r="A3137" s="107">
        <v>1</v>
      </c>
      <c r="B3137" s="243" t="s">
        <v>3947</v>
      </c>
      <c r="C3137" s="244" t="s">
        <v>2313</v>
      </c>
      <c r="D3137" s="244" t="s">
        <v>116</v>
      </c>
      <c r="E3137" s="154" t="s">
        <v>1250</v>
      </c>
      <c r="F3137" s="154" t="s">
        <v>1248</v>
      </c>
      <c r="G3137" s="154" t="s">
        <v>3948</v>
      </c>
      <c r="H3137" s="243">
        <v>2</v>
      </c>
      <c r="I3137" s="229">
        <v>45637.793229166666</v>
      </c>
      <c r="J3137" s="107">
        <v>6</v>
      </c>
      <c r="K3137" s="159">
        <v>577500</v>
      </c>
      <c r="L3137" s="107">
        <f>J3137+1</f>
        <v>7</v>
      </c>
      <c r="M3137" s="36">
        <f>K3137*(L3137/100)</f>
        <v>40425.000000000007</v>
      </c>
    </row>
    <row r="3138" spans="1:13" x14ac:dyDescent="0.35">
      <c r="A3138" s="107">
        <v>1</v>
      </c>
      <c r="B3138" s="107" t="s">
        <v>5186</v>
      </c>
      <c r="C3138" s="98" t="s">
        <v>2313</v>
      </c>
      <c r="D3138" s="98" t="s">
        <v>188</v>
      </c>
      <c r="E3138" t="s">
        <v>1244</v>
      </c>
      <c r="F3138" t="s">
        <v>1248</v>
      </c>
      <c r="G3138" t="s">
        <v>5187</v>
      </c>
      <c r="H3138" s="107">
        <v>3</v>
      </c>
      <c r="I3138" s="229">
        <v>45808.861319444448</v>
      </c>
      <c r="J3138" s="107">
        <v>6</v>
      </c>
      <c r="K3138" s="159">
        <v>550000</v>
      </c>
      <c r="L3138" s="107">
        <f>J3138+1</f>
        <v>7</v>
      </c>
      <c r="M3138" s="36">
        <f>K3138*(L3138/100)</f>
        <v>38500.000000000007</v>
      </c>
    </row>
    <row r="3139" spans="1:13" x14ac:dyDescent="0.35">
      <c r="A3139" s="107">
        <v>1</v>
      </c>
      <c r="B3139" s="107" t="s">
        <v>2367</v>
      </c>
      <c r="C3139" s="98" t="s">
        <v>2313</v>
      </c>
      <c r="D3139" s="98" t="s">
        <v>582</v>
      </c>
      <c r="E3139" t="s">
        <v>1244</v>
      </c>
      <c r="F3139" t="s">
        <v>1248</v>
      </c>
      <c r="G3139" t="s">
        <v>2368</v>
      </c>
      <c r="H3139" s="107">
        <v>1</v>
      </c>
      <c r="I3139" s="229">
        <v>45449.75540509259</v>
      </c>
      <c r="J3139" s="107">
        <v>12</v>
      </c>
      <c r="K3139" s="159">
        <v>157500</v>
      </c>
      <c r="L3139" s="107">
        <f>J3139+1</f>
        <v>13</v>
      </c>
      <c r="M3139" s="36">
        <f>K3139*(L3139/100)</f>
        <v>20475</v>
      </c>
    </row>
    <row r="3140" spans="1:13" x14ac:dyDescent="0.35">
      <c r="A3140" s="107">
        <v>1</v>
      </c>
      <c r="B3140" s="243" t="s">
        <v>3814</v>
      </c>
      <c r="C3140" s="244" t="s">
        <v>2313</v>
      </c>
      <c r="D3140" s="244" t="s">
        <v>15</v>
      </c>
      <c r="E3140" s="154" t="s">
        <v>1244</v>
      </c>
      <c r="F3140" s="154" t="s">
        <v>1248</v>
      </c>
      <c r="G3140" s="154" t="s">
        <v>3815</v>
      </c>
      <c r="H3140" s="243">
        <v>2</v>
      </c>
      <c r="I3140" s="229">
        <v>45624.693055555559</v>
      </c>
      <c r="J3140" s="107">
        <v>12</v>
      </c>
      <c r="K3140" s="159">
        <v>210000</v>
      </c>
      <c r="L3140" s="107">
        <f>J3140+1</f>
        <v>13</v>
      </c>
      <c r="M3140" s="36">
        <f>K3140*(L3140/100)</f>
        <v>27300</v>
      </c>
    </row>
    <row r="3141" spans="1:13" x14ac:dyDescent="0.35">
      <c r="A3141" s="107">
        <v>1</v>
      </c>
      <c r="B3141" s="107" t="s">
        <v>1849</v>
      </c>
      <c r="C3141" s="98" t="s">
        <v>281</v>
      </c>
      <c r="D3141" s="98" t="s">
        <v>169</v>
      </c>
      <c r="E3141" t="s">
        <v>1250</v>
      </c>
      <c r="F3141" t="s">
        <v>1248</v>
      </c>
      <c r="G3141" t="s">
        <v>1850</v>
      </c>
      <c r="H3141" s="107">
        <v>1</v>
      </c>
      <c r="I3141" s="229">
        <v>45350.578136574077</v>
      </c>
      <c r="J3141" s="107">
        <v>6</v>
      </c>
      <c r="K3141" s="159">
        <v>52500</v>
      </c>
      <c r="L3141" s="107">
        <f>J3141+1</f>
        <v>7</v>
      </c>
      <c r="M3141" s="36">
        <f>K3141*(L3141/100)</f>
        <v>3675.0000000000005</v>
      </c>
    </row>
    <row r="3142" spans="1:13" x14ac:dyDescent="0.35">
      <c r="A3142" s="107">
        <v>1</v>
      </c>
      <c r="B3142" s="107">
        <v>890000151</v>
      </c>
      <c r="C3142" s="98" t="s">
        <v>281</v>
      </c>
      <c r="D3142" s="98" t="s">
        <v>15</v>
      </c>
      <c r="E3142" t="s">
        <v>16</v>
      </c>
      <c r="G3142" t="s">
        <v>808</v>
      </c>
      <c r="H3142" s="107">
        <v>2</v>
      </c>
      <c r="I3142" s="229">
        <v>45040.60565972222</v>
      </c>
      <c r="J3142" s="107">
        <v>18</v>
      </c>
      <c r="K3142" s="159">
        <v>189000</v>
      </c>
      <c r="L3142" s="107">
        <f>J3142+1</f>
        <v>19</v>
      </c>
      <c r="M3142" s="36">
        <f>K3142*(L3142/100)</f>
        <v>35910</v>
      </c>
    </row>
    <row r="3143" spans="1:13" x14ac:dyDescent="0.35">
      <c r="A3143" s="107">
        <v>1</v>
      </c>
      <c r="B3143" s="107" t="s">
        <v>280</v>
      </c>
      <c r="C3143" s="98" t="s">
        <v>281</v>
      </c>
      <c r="D3143" s="98" t="s">
        <v>15</v>
      </c>
      <c r="E3143" t="s">
        <v>16</v>
      </c>
      <c r="F3143" s="154" t="s">
        <v>1245</v>
      </c>
      <c r="G3143" t="s">
        <v>283</v>
      </c>
      <c r="H3143" s="129">
        <v>1</v>
      </c>
      <c r="I3143" s="229">
        <v>44890.548229166663</v>
      </c>
      <c r="J3143" s="107">
        <v>14</v>
      </c>
      <c r="K3143" s="112">
        <v>157500</v>
      </c>
      <c r="L3143" s="107">
        <f>J3143+1</f>
        <v>15</v>
      </c>
      <c r="M3143" s="36">
        <f>K3143*(L3143/100)</f>
        <v>23625</v>
      </c>
    </row>
    <row r="3144" spans="1:13" x14ac:dyDescent="0.35">
      <c r="A3144" s="107">
        <v>1</v>
      </c>
      <c r="B3144" s="237" t="s">
        <v>1528</v>
      </c>
      <c r="C3144" s="141" t="s">
        <v>281</v>
      </c>
      <c r="D3144" s="141" t="s">
        <v>15</v>
      </c>
      <c r="E3144" s="139" t="s">
        <v>1244</v>
      </c>
      <c r="F3144" s="144" t="s">
        <v>1245</v>
      </c>
      <c r="G3144" s="139" t="s">
        <v>1529</v>
      </c>
      <c r="H3144" s="237">
        <v>3</v>
      </c>
      <c r="I3144" s="229">
        <v>45259.627812500003</v>
      </c>
      <c r="J3144" s="107">
        <v>18</v>
      </c>
      <c r="K3144" s="238">
        <v>189000</v>
      </c>
      <c r="L3144" s="107">
        <f>J3144+1</f>
        <v>19</v>
      </c>
      <c r="M3144" s="36">
        <f>K3144*(L3144/100)</f>
        <v>35910</v>
      </c>
    </row>
    <row r="3145" spans="1:13" x14ac:dyDescent="0.35">
      <c r="A3145" s="107">
        <v>1</v>
      </c>
      <c r="B3145" s="107">
        <v>890000083</v>
      </c>
      <c r="C3145" s="98" t="s">
        <v>281</v>
      </c>
      <c r="D3145" s="98" t="s">
        <v>582</v>
      </c>
      <c r="E3145" t="s">
        <v>16</v>
      </c>
      <c r="G3145" t="s">
        <v>584</v>
      </c>
      <c r="H3145" s="129">
        <v>1</v>
      </c>
      <c r="I3145" s="229">
        <v>44984.544409722221</v>
      </c>
      <c r="J3145" s="107">
        <v>18</v>
      </c>
      <c r="K3145" s="159">
        <v>262500</v>
      </c>
      <c r="L3145" s="107">
        <f>J3145+1</f>
        <v>19</v>
      </c>
      <c r="M3145" s="36">
        <f>K3145*(L3145/100)</f>
        <v>49875</v>
      </c>
    </row>
    <row r="3146" spans="1:13" x14ac:dyDescent="0.35">
      <c r="A3146" s="107">
        <v>1</v>
      </c>
      <c r="B3146" s="243" t="s">
        <v>4123</v>
      </c>
      <c r="C3146" s="244" t="s">
        <v>281</v>
      </c>
      <c r="D3146" s="244" t="s">
        <v>15</v>
      </c>
      <c r="E3146" s="154" t="s">
        <v>1244</v>
      </c>
      <c r="F3146" s="154" t="s">
        <v>1248</v>
      </c>
      <c r="G3146" s="154" t="s">
        <v>4124</v>
      </c>
      <c r="H3146" s="243">
        <v>2</v>
      </c>
      <c r="I3146" s="229">
        <v>45679.726180555554</v>
      </c>
      <c r="J3146" s="107">
        <v>12</v>
      </c>
      <c r="K3146" s="159">
        <v>150000</v>
      </c>
      <c r="L3146" s="107">
        <f>J3146+1</f>
        <v>13</v>
      </c>
      <c r="M3146" s="36">
        <f>K3146*(L3146/100)</f>
        <v>19500</v>
      </c>
    </row>
    <row r="3147" spans="1:13" x14ac:dyDescent="0.35">
      <c r="A3147" s="107">
        <v>1</v>
      </c>
      <c r="B3147" s="107">
        <v>890000846</v>
      </c>
      <c r="C3147" s="98" t="s">
        <v>281</v>
      </c>
      <c r="D3147" s="98" t="s">
        <v>188</v>
      </c>
      <c r="E3147" t="s">
        <v>1244</v>
      </c>
      <c r="F3147" t="s">
        <v>1248</v>
      </c>
      <c r="G3147" t="s">
        <v>2727</v>
      </c>
      <c r="H3147" s="107">
        <v>1</v>
      </c>
      <c r="I3147" s="229">
        <v>45503.769756944443</v>
      </c>
      <c r="J3147" s="107">
        <v>6</v>
      </c>
      <c r="K3147" s="159">
        <v>84000</v>
      </c>
      <c r="L3147" s="107">
        <f>J3147+1</f>
        <v>7</v>
      </c>
      <c r="M3147" s="36">
        <f>K3147*(L3147/100)</f>
        <v>5880.0000000000009</v>
      </c>
    </row>
    <row r="3148" spans="1:13" x14ac:dyDescent="0.35">
      <c r="A3148" s="107">
        <v>1</v>
      </c>
      <c r="B3148" s="107">
        <v>890000831</v>
      </c>
      <c r="C3148" s="98" t="s">
        <v>281</v>
      </c>
      <c r="D3148" s="98" t="s">
        <v>15</v>
      </c>
      <c r="E3148" t="s">
        <v>1244</v>
      </c>
      <c r="F3148" t="s">
        <v>1245</v>
      </c>
      <c r="G3148" t="s">
        <v>2706</v>
      </c>
      <c r="H3148" s="107">
        <v>1</v>
      </c>
      <c r="I3148" s="229">
        <v>45499.690706018519</v>
      </c>
      <c r="J3148" s="107">
        <v>18</v>
      </c>
      <c r="K3148" s="159">
        <v>210000</v>
      </c>
      <c r="L3148" s="107">
        <f>J3148+1</f>
        <v>19</v>
      </c>
      <c r="M3148" s="36">
        <f>K3148*(L3148/100)</f>
        <v>39900</v>
      </c>
    </row>
    <row r="3149" spans="1:13" x14ac:dyDescent="0.35">
      <c r="A3149" s="107">
        <v>1</v>
      </c>
      <c r="B3149" s="237" t="s">
        <v>1721</v>
      </c>
      <c r="C3149" s="141" t="s">
        <v>281</v>
      </c>
      <c r="D3149" s="141" t="s">
        <v>15</v>
      </c>
      <c r="E3149" s="139" t="s">
        <v>1244</v>
      </c>
      <c r="F3149" s="139" t="s">
        <v>1248</v>
      </c>
      <c r="G3149" s="139" t="s">
        <v>1722</v>
      </c>
      <c r="H3149" s="237">
        <v>2</v>
      </c>
      <c r="I3149" s="229">
        <v>45322.622916666704</v>
      </c>
      <c r="J3149" s="107">
        <v>18</v>
      </c>
      <c r="K3149" s="238">
        <v>262500</v>
      </c>
      <c r="L3149" s="107">
        <f>J3149+1</f>
        <v>19</v>
      </c>
      <c r="M3149" s="36">
        <f>K3149*(L3149/100)</f>
        <v>49875</v>
      </c>
    </row>
    <row r="3150" spans="1:13" x14ac:dyDescent="0.35">
      <c r="A3150" s="107">
        <v>1</v>
      </c>
      <c r="B3150" s="107" t="s">
        <v>2359</v>
      </c>
      <c r="C3150" s="98" t="s">
        <v>281</v>
      </c>
      <c r="D3150" s="98" t="s">
        <v>52</v>
      </c>
      <c r="E3150" t="s">
        <v>1250</v>
      </c>
      <c r="F3150" t="s">
        <v>1248</v>
      </c>
      <c r="G3150" t="s">
        <v>2360</v>
      </c>
      <c r="H3150" s="107">
        <v>1</v>
      </c>
      <c r="I3150" s="229">
        <v>45448.714224537034</v>
      </c>
      <c r="J3150" s="107">
        <v>24</v>
      </c>
      <c r="K3150" s="159">
        <v>210000</v>
      </c>
      <c r="L3150" s="107">
        <f>J3150+1</f>
        <v>25</v>
      </c>
      <c r="M3150" s="36">
        <f>K3150*(L3150/100)</f>
        <v>52500</v>
      </c>
    </row>
    <row r="3151" spans="1:13" x14ac:dyDescent="0.35">
      <c r="A3151" s="107">
        <v>1</v>
      </c>
      <c r="B3151" s="107" t="s">
        <v>5374</v>
      </c>
      <c r="C3151" t="s">
        <v>281</v>
      </c>
      <c r="D3151" t="s">
        <v>106</v>
      </c>
      <c r="E3151" t="s">
        <v>1244</v>
      </c>
      <c r="F3151" t="s">
        <v>1248</v>
      </c>
      <c r="G3151" t="s">
        <v>5375</v>
      </c>
      <c r="H3151" s="107">
        <v>2</v>
      </c>
      <c r="I3151" s="231">
        <v>45828.89912037037</v>
      </c>
      <c r="J3151" s="107">
        <v>12</v>
      </c>
      <c r="K3151" s="120">
        <v>150000</v>
      </c>
      <c r="L3151" s="107">
        <f>J3151+1</f>
        <v>13</v>
      </c>
      <c r="M3151" s="36">
        <f>K3151*(L3151/100)</f>
        <v>19500</v>
      </c>
    </row>
    <row r="3152" spans="1:13" x14ac:dyDescent="0.35">
      <c r="A3152" s="107">
        <v>1</v>
      </c>
      <c r="B3152" s="243" t="s">
        <v>3562</v>
      </c>
      <c r="C3152" s="244" t="s">
        <v>281</v>
      </c>
      <c r="D3152" s="244" t="s">
        <v>15</v>
      </c>
      <c r="E3152" s="154" t="s">
        <v>1244</v>
      </c>
      <c r="F3152" s="154" t="s">
        <v>1248</v>
      </c>
      <c r="G3152" s="154" t="s">
        <v>3563</v>
      </c>
      <c r="H3152" s="243">
        <v>1</v>
      </c>
      <c r="I3152" s="229">
        <v>45604.72556712963</v>
      </c>
      <c r="J3152" s="107">
        <v>12</v>
      </c>
      <c r="K3152" s="159">
        <v>157500</v>
      </c>
      <c r="L3152" s="107">
        <f>J3152+1</f>
        <v>13</v>
      </c>
      <c r="M3152" s="36">
        <f>K3152*(L3152/100)</f>
        <v>20475</v>
      </c>
    </row>
    <row r="3153" spans="1:13" x14ac:dyDescent="0.35">
      <c r="A3153" s="107">
        <v>1</v>
      </c>
      <c r="B3153" s="107">
        <v>890000625</v>
      </c>
      <c r="C3153" s="98" t="s">
        <v>420</v>
      </c>
      <c r="D3153" s="98" t="s">
        <v>15</v>
      </c>
      <c r="E3153" t="s">
        <v>1244</v>
      </c>
      <c r="F3153" t="s">
        <v>1245</v>
      </c>
      <c r="G3153" t="s">
        <v>2152</v>
      </c>
      <c r="H3153" s="107">
        <v>1</v>
      </c>
      <c r="I3153" s="229">
        <v>45395.580312500002</v>
      </c>
      <c r="J3153" s="107">
        <v>12</v>
      </c>
      <c r="K3153" s="159">
        <v>84000</v>
      </c>
      <c r="L3153" s="107">
        <f>J3153+1</f>
        <v>13</v>
      </c>
      <c r="M3153" s="36">
        <f>K3153*(L3153/100)</f>
        <v>10920</v>
      </c>
    </row>
    <row r="3154" spans="1:13" x14ac:dyDescent="0.35">
      <c r="A3154" s="107">
        <v>1</v>
      </c>
      <c r="B3154" s="243" t="s">
        <v>2810</v>
      </c>
      <c r="C3154" s="244" t="s">
        <v>420</v>
      </c>
      <c r="D3154" s="244" t="s">
        <v>15</v>
      </c>
      <c r="E3154" s="154" t="s">
        <v>1244</v>
      </c>
      <c r="F3154" s="154" t="s">
        <v>1245</v>
      </c>
      <c r="G3154" s="154" t="s">
        <v>2811</v>
      </c>
      <c r="H3154" s="243">
        <v>1</v>
      </c>
      <c r="I3154" s="229">
        <v>45511.583773148152</v>
      </c>
      <c r="J3154" s="107">
        <v>6</v>
      </c>
      <c r="K3154" s="162">
        <v>63000</v>
      </c>
      <c r="L3154" s="107">
        <f>J3154+1</f>
        <v>7</v>
      </c>
      <c r="M3154" s="36">
        <f>K3154*(L3154/100)</f>
        <v>4410</v>
      </c>
    </row>
    <row r="3155" spans="1:13" x14ac:dyDescent="0.35">
      <c r="A3155" s="107">
        <v>1</v>
      </c>
      <c r="B3155" s="243" t="s">
        <v>3930</v>
      </c>
      <c r="C3155" s="244" t="s">
        <v>420</v>
      </c>
      <c r="D3155" s="244" t="s">
        <v>15</v>
      </c>
      <c r="E3155" s="154" t="s">
        <v>1244</v>
      </c>
      <c r="F3155" s="154" t="s">
        <v>1245</v>
      </c>
      <c r="G3155" s="154" t="s">
        <v>3931</v>
      </c>
      <c r="H3155" s="243">
        <v>2</v>
      </c>
      <c r="I3155" s="229">
        <v>45636.480358796296</v>
      </c>
      <c r="J3155" s="107">
        <v>6</v>
      </c>
      <c r="K3155" s="159">
        <v>63000</v>
      </c>
      <c r="L3155" s="107">
        <f>J3155+1</f>
        <v>7</v>
      </c>
      <c r="M3155" s="36">
        <f>K3155*(L3155/100)</f>
        <v>4410</v>
      </c>
    </row>
    <row r="3156" spans="1:13" x14ac:dyDescent="0.35">
      <c r="A3156" s="107">
        <v>1</v>
      </c>
      <c r="B3156" s="107" t="s">
        <v>6002</v>
      </c>
      <c r="C3156" t="s">
        <v>420</v>
      </c>
      <c r="D3156" t="s">
        <v>15</v>
      </c>
      <c r="E3156" t="s">
        <v>5832</v>
      </c>
      <c r="F3156" t="s">
        <v>1245</v>
      </c>
      <c r="G3156" t="s">
        <v>3931</v>
      </c>
      <c r="H3156" s="107">
        <v>3</v>
      </c>
      <c r="I3156" s="231">
        <v>45897.457372685189</v>
      </c>
      <c r="J3156" s="107">
        <v>8</v>
      </c>
      <c r="K3156" s="120">
        <v>80000</v>
      </c>
      <c r="L3156" s="107">
        <f>J3156*2+2</f>
        <v>18</v>
      </c>
      <c r="M3156" s="36">
        <f>K3156*(L3156/100)</f>
        <v>14400</v>
      </c>
    </row>
    <row r="3157" spans="1:13" x14ac:dyDescent="0.35">
      <c r="A3157" s="107">
        <v>1</v>
      </c>
      <c r="B3157" s="107" t="s">
        <v>2051</v>
      </c>
      <c r="C3157" s="98" t="s">
        <v>420</v>
      </c>
      <c r="D3157" s="98" t="s">
        <v>15</v>
      </c>
      <c r="E3157" t="s">
        <v>1244</v>
      </c>
      <c r="F3157" t="s">
        <v>1245</v>
      </c>
      <c r="G3157" t="s">
        <v>2052</v>
      </c>
      <c r="H3157" s="107">
        <v>2</v>
      </c>
      <c r="I3157" s="229">
        <v>45377.699918981481</v>
      </c>
      <c r="J3157" s="107">
        <v>12</v>
      </c>
      <c r="K3157" s="159">
        <v>210000</v>
      </c>
      <c r="L3157" s="107">
        <f>J3157+1</f>
        <v>13</v>
      </c>
      <c r="M3157" s="36">
        <f>K3157*(L3157/100)</f>
        <v>27300</v>
      </c>
    </row>
    <row r="3158" spans="1:13" x14ac:dyDescent="0.35">
      <c r="A3158" s="107">
        <v>1</v>
      </c>
      <c r="B3158" s="237" t="s">
        <v>1217</v>
      </c>
      <c r="C3158" s="141" t="s">
        <v>420</v>
      </c>
      <c r="D3158" s="141" t="s">
        <v>15</v>
      </c>
      <c r="E3158" s="139" t="s">
        <v>16</v>
      </c>
      <c r="G3158" s="139" t="s">
        <v>1218</v>
      </c>
      <c r="H3158" s="237">
        <v>1</v>
      </c>
      <c r="I3158" s="229">
        <v>45195.481157407397</v>
      </c>
      <c r="J3158" s="107">
        <v>12</v>
      </c>
      <c r="K3158" s="238">
        <v>210000</v>
      </c>
      <c r="L3158" s="107">
        <f>J3158+1</f>
        <v>13</v>
      </c>
      <c r="M3158" s="36">
        <f>K3158*(L3158/100)</f>
        <v>27300</v>
      </c>
    </row>
    <row r="3159" spans="1:13" x14ac:dyDescent="0.35">
      <c r="A3159" s="107">
        <v>1</v>
      </c>
      <c r="B3159" s="107">
        <v>890000051</v>
      </c>
      <c r="C3159" s="98" t="s">
        <v>420</v>
      </c>
      <c r="D3159" s="98" t="s">
        <v>15</v>
      </c>
      <c r="E3159" t="s">
        <v>16</v>
      </c>
      <c r="G3159" s="139" t="s">
        <v>1428</v>
      </c>
      <c r="H3159" s="129">
        <v>1</v>
      </c>
      <c r="I3159" s="229">
        <v>44952.580428240741</v>
      </c>
      <c r="J3159" s="107">
        <v>12</v>
      </c>
      <c r="K3159" s="159">
        <v>157500</v>
      </c>
      <c r="L3159" s="107">
        <f>J3159+1</f>
        <v>13</v>
      </c>
      <c r="M3159" s="36">
        <f>K3159*(L3159/100)</f>
        <v>20475</v>
      </c>
    </row>
    <row r="3160" spans="1:13" x14ac:dyDescent="0.35">
      <c r="A3160" s="107">
        <v>1</v>
      </c>
      <c r="B3160" s="237" t="s">
        <v>1427</v>
      </c>
      <c r="C3160" s="141" t="s">
        <v>420</v>
      </c>
      <c r="D3160" s="141" t="s">
        <v>15</v>
      </c>
      <c r="E3160" s="139" t="s">
        <v>1244</v>
      </c>
      <c r="F3160" s="144" t="s">
        <v>1245</v>
      </c>
      <c r="G3160" s="139" t="s">
        <v>1428</v>
      </c>
      <c r="H3160" s="237">
        <v>2</v>
      </c>
      <c r="I3160" s="229">
        <v>45245.617071759298</v>
      </c>
      <c r="J3160" s="107">
        <v>12</v>
      </c>
      <c r="K3160" s="238">
        <v>210000</v>
      </c>
      <c r="L3160" s="107">
        <f>J3160+1</f>
        <v>13</v>
      </c>
      <c r="M3160" s="36">
        <f>K3160*(L3160/100)</f>
        <v>27300</v>
      </c>
    </row>
    <row r="3161" spans="1:13" x14ac:dyDescent="0.35">
      <c r="A3161" s="107">
        <v>1</v>
      </c>
      <c r="B3161" s="243" t="s">
        <v>4804</v>
      </c>
      <c r="C3161" s="244" t="s">
        <v>420</v>
      </c>
      <c r="D3161" s="244" t="s">
        <v>411</v>
      </c>
      <c r="E3161" s="154" t="s">
        <v>1244</v>
      </c>
      <c r="F3161" s="154" t="s">
        <v>1245</v>
      </c>
      <c r="G3161" s="139" t="s">
        <v>1428</v>
      </c>
      <c r="H3161" s="243">
        <v>5</v>
      </c>
      <c r="I3161" s="229">
        <v>45748.574814814812</v>
      </c>
      <c r="J3161" s="107">
        <v>6</v>
      </c>
      <c r="K3161" s="159">
        <v>150000</v>
      </c>
      <c r="L3161" s="107">
        <f>J3161+1</f>
        <v>7</v>
      </c>
      <c r="M3161" s="36">
        <f>K3161*(L3161/100)</f>
        <v>10500.000000000002</v>
      </c>
    </row>
    <row r="3162" spans="1:13" x14ac:dyDescent="0.35">
      <c r="A3162" s="107">
        <v>1</v>
      </c>
      <c r="B3162" s="107" t="s">
        <v>5681</v>
      </c>
      <c r="C3162" t="s">
        <v>420</v>
      </c>
      <c r="D3162" t="s">
        <v>15</v>
      </c>
      <c r="E3162" t="s">
        <v>1244</v>
      </c>
      <c r="F3162" t="s">
        <v>1245</v>
      </c>
      <c r="G3162" s="139" t="s">
        <v>1428</v>
      </c>
      <c r="H3162" s="107">
        <v>6</v>
      </c>
      <c r="I3162" s="231">
        <v>45847.506747685184</v>
      </c>
      <c r="J3162" s="107">
        <v>6</v>
      </c>
      <c r="K3162" s="120">
        <v>160000</v>
      </c>
      <c r="L3162" s="107">
        <f>J3162+1</f>
        <v>7</v>
      </c>
      <c r="M3162" s="36">
        <f>K3162*(L3162/100)</f>
        <v>11200.000000000002</v>
      </c>
    </row>
    <row r="3163" spans="1:13" x14ac:dyDescent="0.35">
      <c r="A3163" s="107">
        <v>1</v>
      </c>
      <c r="B3163" s="243" t="s">
        <v>4322</v>
      </c>
      <c r="C3163" s="244" t="s">
        <v>420</v>
      </c>
      <c r="D3163" s="244" t="s">
        <v>188</v>
      </c>
      <c r="E3163" s="154" t="s">
        <v>1244</v>
      </c>
      <c r="F3163" s="154" t="s">
        <v>1245</v>
      </c>
      <c r="G3163" s="139" t="s">
        <v>4323</v>
      </c>
      <c r="H3163" s="243">
        <v>3</v>
      </c>
      <c r="I3163" s="229">
        <v>45694.715821759259</v>
      </c>
      <c r="J3163" s="107">
        <v>3</v>
      </c>
      <c r="K3163" s="159">
        <v>80000</v>
      </c>
      <c r="L3163" s="107">
        <f>J3163+1</f>
        <v>4</v>
      </c>
      <c r="M3163" s="36">
        <f>K3163*(L3163/100)</f>
        <v>3200</v>
      </c>
    </row>
    <row r="3164" spans="1:13" x14ac:dyDescent="0.35">
      <c r="A3164" s="107">
        <v>1</v>
      </c>
      <c r="B3164" s="107" t="s">
        <v>2298</v>
      </c>
      <c r="C3164" s="98" t="s">
        <v>420</v>
      </c>
      <c r="D3164" s="98" t="s">
        <v>15</v>
      </c>
      <c r="E3164" t="s">
        <v>1244</v>
      </c>
      <c r="F3164" t="s">
        <v>1248</v>
      </c>
      <c r="G3164" t="s">
        <v>2299</v>
      </c>
      <c r="H3164" s="107">
        <v>1</v>
      </c>
      <c r="I3164" s="229">
        <v>45440.729537037034</v>
      </c>
      <c r="J3164" s="107">
        <v>12</v>
      </c>
      <c r="K3164" s="159">
        <v>105000</v>
      </c>
      <c r="L3164" s="107">
        <f>J3164+1</f>
        <v>13</v>
      </c>
      <c r="M3164" s="36">
        <f>K3164*(L3164/100)</f>
        <v>13650</v>
      </c>
    </row>
    <row r="3165" spans="1:13" x14ac:dyDescent="0.35">
      <c r="A3165" s="107">
        <v>1</v>
      </c>
      <c r="B3165" s="243" t="s">
        <v>3188</v>
      </c>
      <c r="C3165" s="244" t="s">
        <v>420</v>
      </c>
      <c r="D3165" s="244" t="s">
        <v>15</v>
      </c>
      <c r="E3165" s="154" t="s">
        <v>1244</v>
      </c>
      <c r="F3165" s="154" t="s">
        <v>1248</v>
      </c>
      <c r="G3165" s="154" t="s">
        <v>2299</v>
      </c>
      <c r="H3165" s="243">
        <v>2</v>
      </c>
      <c r="I3165" s="229">
        <v>45573.489699074074</v>
      </c>
      <c r="J3165" s="107">
        <v>12</v>
      </c>
      <c r="K3165" s="159">
        <v>105000</v>
      </c>
      <c r="L3165" s="107">
        <f>J3165+1</f>
        <v>13</v>
      </c>
      <c r="M3165" s="36">
        <f>K3165*(L3165/100)</f>
        <v>13650</v>
      </c>
    </row>
    <row r="3166" spans="1:13" x14ac:dyDescent="0.35">
      <c r="A3166" s="107">
        <v>1</v>
      </c>
      <c r="B3166" s="243" t="s">
        <v>4148</v>
      </c>
      <c r="C3166" s="244" t="s">
        <v>420</v>
      </c>
      <c r="D3166" s="244" t="s">
        <v>15</v>
      </c>
      <c r="E3166" s="154" t="s">
        <v>1244</v>
      </c>
      <c r="F3166" s="154" t="s">
        <v>1248</v>
      </c>
      <c r="G3166" s="154" t="s">
        <v>2299</v>
      </c>
      <c r="H3166" s="243">
        <v>3</v>
      </c>
      <c r="I3166" s="229">
        <v>45687.523692129631</v>
      </c>
      <c r="J3166" s="107">
        <v>12</v>
      </c>
      <c r="K3166" s="159">
        <v>130000</v>
      </c>
      <c r="L3166" s="107">
        <f>J3166+1</f>
        <v>13</v>
      </c>
      <c r="M3166" s="36">
        <f>K3166*(L3166/100)</f>
        <v>16900</v>
      </c>
    </row>
    <row r="3167" spans="1:13" x14ac:dyDescent="0.35">
      <c r="A3167" s="107">
        <v>1</v>
      </c>
      <c r="B3167" s="131" t="s">
        <v>6046</v>
      </c>
      <c r="C3167" s="131" t="s">
        <v>420</v>
      </c>
      <c r="D3167" s="131" t="s">
        <v>52</v>
      </c>
      <c r="E3167" s="131" t="s">
        <v>5832</v>
      </c>
      <c r="F3167" s="131" t="s">
        <v>1248</v>
      </c>
      <c r="G3167" s="131" t="s">
        <v>2299</v>
      </c>
      <c r="H3167" s="107">
        <v>4</v>
      </c>
      <c r="I3167" s="231">
        <v>45909.81690972222</v>
      </c>
      <c r="J3167" s="107">
        <v>12</v>
      </c>
      <c r="K3167" s="222">
        <v>130000</v>
      </c>
      <c r="L3167" s="107">
        <f>J3167*2+2</f>
        <v>26</v>
      </c>
      <c r="M3167" s="36">
        <f>K3167*(L3167/100)</f>
        <v>33800</v>
      </c>
    </row>
    <row r="3168" spans="1:13" x14ac:dyDescent="0.35">
      <c r="A3168" s="107">
        <v>1</v>
      </c>
      <c r="B3168" s="243" t="s">
        <v>3734</v>
      </c>
      <c r="C3168" s="244" t="s">
        <v>420</v>
      </c>
      <c r="D3168" s="244" t="s">
        <v>15</v>
      </c>
      <c r="E3168" s="154" t="s">
        <v>1244</v>
      </c>
      <c r="F3168" s="154" t="s">
        <v>1245</v>
      </c>
      <c r="G3168" s="154" t="s">
        <v>3735</v>
      </c>
      <c r="H3168" s="243">
        <v>2</v>
      </c>
      <c r="I3168" s="229">
        <v>45617.578148148146</v>
      </c>
      <c r="J3168" s="107">
        <v>6</v>
      </c>
      <c r="K3168" s="159">
        <v>63000</v>
      </c>
      <c r="L3168" s="107">
        <f>J3168+1</f>
        <v>7</v>
      </c>
      <c r="M3168" s="36">
        <f>K3168*(L3168/100)</f>
        <v>4410</v>
      </c>
    </row>
    <row r="3169" spans="1:13" x14ac:dyDescent="0.35">
      <c r="A3169" s="107">
        <v>1</v>
      </c>
      <c r="B3169" s="107">
        <v>890000788</v>
      </c>
      <c r="C3169" s="98" t="s">
        <v>420</v>
      </c>
      <c r="D3169" s="98" t="s">
        <v>52</v>
      </c>
      <c r="E3169" t="s">
        <v>1250</v>
      </c>
      <c r="F3169" t="s">
        <v>1245</v>
      </c>
      <c r="G3169" t="s">
        <v>2627</v>
      </c>
      <c r="H3169" s="107">
        <v>1</v>
      </c>
      <c r="I3169" s="229">
        <v>45484.663391203707</v>
      </c>
      <c r="J3169" s="107">
        <v>6</v>
      </c>
      <c r="K3169" s="162">
        <v>63000</v>
      </c>
      <c r="L3169" s="107">
        <f>J3169+1</f>
        <v>7</v>
      </c>
      <c r="M3169" s="36">
        <f>K3169*(L3169/100)</f>
        <v>4410</v>
      </c>
    </row>
    <row r="3170" spans="1:13" x14ac:dyDescent="0.35">
      <c r="A3170" s="107">
        <v>1</v>
      </c>
      <c r="B3170" s="107" t="s">
        <v>5169</v>
      </c>
      <c r="C3170" s="98" t="s">
        <v>420</v>
      </c>
      <c r="D3170" s="98" t="s">
        <v>52</v>
      </c>
      <c r="E3170" t="s">
        <v>1250</v>
      </c>
      <c r="F3170" t="s">
        <v>1245</v>
      </c>
      <c r="G3170" t="s">
        <v>2627</v>
      </c>
      <c r="H3170" s="107">
        <v>3</v>
      </c>
      <c r="I3170" s="229">
        <v>45797.715902777774</v>
      </c>
      <c r="J3170" s="107">
        <v>10</v>
      </c>
      <c r="K3170" s="159">
        <v>90000</v>
      </c>
      <c r="L3170" s="107">
        <f>J3170+1</f>
        <v>11</v>
      </c>
      <c r="M3170" s="36">
        <f>K3170*(L3170/100)</f>
        <v>9900</v>
      </c>
    </row>
    <row r="3171" spans="1:13" x14ac:dyDescent="0.35">
      <c r="A3171" s="107">
        <v>1</v>
      </c>
      <c r="B3171" s="107" t="s">
        <v>5373</v>
      </c>
      <c r="C3171" t="s">
        <v>420</v>
      </c>
      <c r="D3171" t="s">
        <v>15</v>
      </c>
      <c r="E3171" t="s">
        <v>1244</v>
      </c>
      <c r="F3171" t="s">
        <v>1248</v>
      </c>
      <c r="G3171" t="s">
        <v>11770</v>
      </c>
      <c r="H3171" s="107">
        <v>2</v>
      </c>
      <c r="I3171" s="231">
        <v>45836.731041666666</v>
      </c>
      <c r="J3171" s="107">
        <v>6</v>
      </c>
      <c r="K3171" s="120">
        <v>300000</v>
      </c>
      <c r="L3171" s="107">
        <f>J3171+1</f>
        <v>7</v>
      </c>
      <c r="M3171" s="36">
        <f>K3171*(L3171/100)</f>
        <v>21000.000000000004</v>
      </c>
    </row>
    <row r="3172" spans="1:13" x14ac:dyDescent="0.35">
      <c r="A3172" s="107">
        <v>1</v>
      </c>
      <c r="B3172" s="243" t="s">
        <v>4460</v>
      </c>
      <c r="C3172" s="244" t="s">
        <v>420</v>
      </c>
      <c r="D3172" s="244" t="s">
        <v>15</v>
      </c>
      <c r="E3172" t="s">
        <v>1244</v>
      </c>
      <c r="F3172" s="154" t="s">
        <v>1248</v>
      </c>
      <c r="G3172" t="s">
        <v>11770</v>
      </c>
      <c r="H3172" s="243">
        <v>1</v>
      </c>
      <c r="I3172" s="229">
        <v>45743.698819444442</v>
      </c>
      <c r="J3172" s="107">
        <v>3</v>
      </c>
      <c r="K3172" s="247">
        <v>200000</v>
      </c>
      <c r="L3172" s="107">
        <f>J3172+1</f>
        <v>4</v>
      </c>
      <c r="M3172" s="36">
        <f>K3172*(L3172/100)</f>
        <v>8000</v>
      </c>
    </row>
    <row r="3173" spans="1:13" x14ac:dyDescent="0.35">
      <c r="A3173" s="107">
        <v>1</v>
      </c>
      <c r="B3173" s="237" t="s">
        <v>1577</v>
      </c>
      <c r="C3173" s="141" t="s">
        <v>420</v>
      </c>
      <c r="D3173" s="141" t="s">
        <v>15</v>
      </c>
      <c r="E3173" s="139" t="s">
        <v>1244</v>
      </c>
      <c r="F3173" s="139" t="s">
        <v>1248</v>
      </c>
      <c r="G3173" s="139" t="s">
        <v>1578</v>
      </c>
      <c r="H3173" s="237">
        <v>1</v>
      </c>
      <c r="I3173" s="229">
        <v>45268.554363425901</v>
      </c>
      <c r="J3173" s="107">
        <v>12</v>
      </c>
      <c r="K3173" s="238">
        <v>262500</v>
      </c>
      <c r="L3173" s="107">
        <f>J3173+1</f>
        <v>13</v>
      </c>
      <c r="M3173" s="36">
        <f>K3173*(L3173/100)</f>
        <v>34125</v>
      </c>
    </row>
    <row r="3174" spans="1:13" x14ac:dyDescent="0.35">
      <c r="A3174" s="107">
        <v>1</v>
      </c>
      <c r="B3174" s="243" t="s">
        <v>3596</v>
      </c>
      <c r="C3174" s="244" t="s">
        <v>420</v>
      </c>
      <c r="D3174" s="244" t="s">
        <v>188</v>
      </c>
      <c r="E3174" s="154" t="s">
        <v>1244</v>
      </c>
      <c r="F3174" s="154" t="s">
        <v>1248</v>
      </c>
      <c r="G3174" s="154" t="s">
        <v>3597</v>
      </c>
      <c r="H3174" s="243">
        <v>2</v>
      </c>
      <c r="I3174" s="229">
        <v>45608.74722222222</v>
      </c>
      <c r="J3174" s="107">
        <v>12</v>
      </c>
      <c r="K3174" s="159">
        <v>315000</v>
      </c>
      <c r="L3174" s="107">
        <f>J3174+1</f>
        <v>13</v>
      </c>
      <c r="M3174" s="36">
        <f>K3174*(L3174/100)</f>
        <v>40950</v>
      </c>
    </row>
    <row r="3175" spans="1:13" x14ac:dyDescent="0.35">
      <c r="A3175" s="107">
        <v>1</v>
      </c>
      <c r="B3175" s="107" t="s">
        <v>5408</v>
      </c>
      <c r="C3175" t="s">
        <v>420</v>
      </c>
      <c r="D3175" t="s">
        <v>15</v>
      </c>
      <c r="E3175" t="s">
        <v>1244</v>
      </c>
      <c r="F3175" t="s">
        <v>1248</v>
      </c>
      <c r="G3175" t="s">
        <v>6157</v>
      </c>
      <c r="H3175" s="107">
        <v>3</v>
      </c>
      <c r="I3175" s="231">
        <v>45831.631203703706</v>
      </c>
      <c r="J3175" s="107">
        <v>12</v>
      </c>
      <c r="K3175" s="120">
        <v>300000</v>
      </c>
      <c r="L3175" s="107">
        <f>J3175+1</f>
        <v>13</v>
      </c>
      <c r="M3175" s="36">
        <f>K3175*(L3175/100)</f>
        <v>39000</v>
      </c>
    </row>
    <row r="3176" spans="1:13" x14ac:dyDescent="0.35">
      <c r="A3176" s="107">
        <v>1</v>
      </c>
      <c r="B3176" s="107">
        <v>890000059</v>
      </c>
      <c r="C3176" s="98" t="s">
        <v>420</v>
      </c>
      <c r="D3176" s="98" t="s">
        <v>15</v>
      </c>
      <c r="E3176" t="s">
        <v>16</v>
      </c>
      <c r="G3176" t="s">
        <v>544</v>
      </c>
      <c r="H3176" s="129">
        <v>1</v>
      </c>
      <c r="I3176" s="229">
        <v>44966.584050925929</v>
      </c>
      <c r="J3176" s="107">
        <v>12</v>
      </c>
      <c r="K3176" s="159">
        <v>105000</v>
      </c>
      <c r="L3176" s="107">
        <f>J3176+1</f>
        <v>13</v>
      </c>
      <c r="M3176" s="36">
        <f>K3176*(L3176/100)</f>
        <v>13650</v>
      </c>
    </row>
    <row r="3177" spans="1:13" x14ac:dyDescent="0.35">
      <c r="A3177" s="107">
        <v>1</v>
      </c>
      <c r="B3177" s="243" t="s">
        <v>3028</v>
      </c>
      <c r="C3177" s="244" t="s">
        <v>420</v>
      </c>
      <c r="D3177" s="244" t="s">
        <v>188</v>
      </c>
      <c r="E3177" s="154" t="s">
        <v>1244</v>
      </c>
      <c r="F3177" s="154" t="s">
        <v>1245</v>
      </c>
      <c r="G3177" s="154" t="s">
        <v>3029</v>
      </c>
      <c r="H3177" s="243">
        <v>3</v>
      </c>
      <c r="I3177" s="229">
        <v>45541.518807870372</v>
      </c>
      <c r="J3177" s="107">
        <v>12</v>
      </c>
      <c r="K3177" s="162">
        <v>105000</v>
      </c>
      <c r="L3177" s="107">
        <f>J3177+1</f>
        <v>13</v>
      </c>
      <c r="M3177" s="36">
        <f>K3177*(L3177/100)</f>
        <v>13650</v>
      </c>
    </row>
    <row r="3178" spans="1:13" x14ac:dyDescent="0.35">
      <c r="A3178" s="107">
        <v>1</v>
      </c>
      <c r="B3178" s="237" t="s">
        <v>1493</v>
      </c>
      <c r="C3178" s="141" t="s">
        <v>420</v>
      </c>
      <c r="D3178" s="141" t="s">
        <v>15</v>
      </c>
      <c r="E3178" s="139" t="s">
        <v>1244</v>
      </c>
      <c r="F3178" s="144" t="s">
        <v>1245</v>
      </c>
      <c r="G3178" s="139" t="s">
        <v>1494</v>
      </c>
      <c r="H3178" s="237">
        <v>2</v>
      </c>
      <c r="I3178" s="229">
        <v>45254.602858796301</v>
      </c>
      <c r="J3178" s="107">
        <v>12</v>
      </c>
      <c r="K3178" s="238">
        <v>105000</v>
      </c>
      <c r="L3178" s="107">
        <f>J3178+1</f>
        <v>13</v>
      </c>
      <c r="M3178" s="36">
        <f>K3178*(L3178/100)</f>
        <v>13650</v>
      </c>
    </row>
    <row r="3179" spans="1:13" x14ac:dyDescent="0.35">
      <c r="A3179" s="107">
        <v>1</v>
      </c>
      <c r="B3179" s="237" t="s">
        <v>1672</v>
      </c>
      <c r="C3179" s="141" t="s">
        <v>420</v>
      </c>
      <c r="D3179" s="141" t="s">
        <v>52</v>
      </c>
      <c r="E3179" s="139" t="s">
        <v>1250</v>
      </c>
      <c r="F3179" s="139" t="s">
        <v>1248</v>
      </c>
      <c r="G3179" t="s">
        <v>1031</v>
      </c>
      <c r="H3179" s="237">
        <v>3</v>
      </c>
      <c r="I3179" s="229">
        <v>45314.5776736111</v>
      </c>
      <c r="J3179" s="107">
        <v>8</v>
      </c>
      <c r="K3179" s="238">
        <v>189000</v>
      </c>
      <c r="L3179" s="107">
        <f>J3179+1</f>
        <v>9</v>
      </c>
      <c r="M3179" s="36">
        <f>K3179*(L3179/100)</f>
        <v>17010</v>
      </c>
    </row>
    <row r="3180" spans="1:13" x14ac:dyDescent="0.35">
      <c r="A3180" s="107">
        <v>1</v>
      </c>
      <c r="B3180" s="107">
        <v>890000242</v>
      </c>
      <c r="C3180" s="98" t="s">
        <v>420</v>
      </c>
      <c r="D3180" s="98" t="s">
        <v>15</v>
      </c>
      <c r="E3180" t="s">
        <v>16</v>
      </c>
      <c r="G3180" t="s">
        <v>1031</v>
      </c>
      <c r="H3180" s="107">
        <v>1</v>
      </c>
      <c r="I3180" s="229">
        <v>45124.526655092595</v>
      </c>
      <c r="J3180" s="107">
        <v>7</v>
      </c>
      <c r="K3180" s="159">
        <v>157500</v>
      </c>
      <c r="L3180" s="107">
        <f>J3180+1</f>
        <v>8</v>
      </c>
      <c r="M3180" s="36">
        <f>K3180*(L3180/100)</f>
        <v>12600</v>
      </c>
    </row>
    <row r="3181" spans="1:13" x14ac:dyDescent="0.35">
      <c r="A3181" s="107">
        <v>1</v>
      </c>
      <c r="B3181" s="237">
        <v>890000343</v>
      </c>
      <c r="C3181" s="141" t="s">
        <v>420</v>
      </c>
      <c r="D3181" s="141" t="s">
        <v>15</v>
      </c>
      <c r="E3181" s="139" t="s">
        <v>1244</v>
      </c>
      <c r="F3181" s="139" t="s">
        <v>1248</v>
      </c>
      <c r="G3181" s="139" t="s">
        <v>1249</v>
      </c>
      <c r="H3181" s="237">
        <v>2</v>
      </c>
      <c r="I3181" s="229">
        <v>45209.385231481501</v>
      </c>
      <c r="J3181" s="107">
        <v>7</v>
      </c>
      <c r="K3181" s="238">
        <v>157500</v>
      </c>
      <c r="L3181" s="107">
        <f>J3181+1</f>
        <v>8</v>
      </c>
      <c r="M3181" s="36">
        <f>K3181*(L3181/100)</f>
        <v>12600</v>
      </c>
    </row>
    <row r="3182" spans="1:13" x14ac:dyDescent="0.35">
      <c r="A3182" s="107">
        <v>1</v>
      </c>
      <c r="B3182" s="107">
        <v>890000644</v>
      </c>
      <c r="C3182" s="98" t="s">
        <v>420</v>
      </c>
      <c r="D3182" s="98" t="s">
        <v>15</v>
      </c>
      <c r="E3182" t="s">
        <v>1244</v>
      </c>
      <c r="F3182" t="s">
        <v>1245</v>
      </c>
      <c r="G3182" t="s">
        <v>2184</v>
      </c>
      <c r="H3182" s="107">
        <v>1</v>
      </c>
      <c r="I3182" s="229">
        <v>45408.802152777775</v>
      </c>
      <c r="J3182" s="107">
        <v>5</v>
      </c>
      <c r="K3182" s="159">
        <v>52500</v>
      </c>
      <c r="L3182" s="107">
        <f>J3182+1</f>
        <v>6</v>
      </c>
      <c r="M3182" s="36">
        <f>K3182*(L3182/100)</f>
        <v>3150</v>
      </c>
    </row>
    <row r="3183" spans="1:13" x14ac:dyDescent="0.35">
      <c r="A3183" s="107">
        <v>1</v>
      </c>
      <c r="B3183" s="243" t="s">
        <v>2833</v>
      </c>
      <c r="C3183" s="244" t="s">
        <v>420</v>
      </c>
      <c r="D3183" s="244" t="s">
        <v>15</v>
      </c>
      <c r="E3183" s="154" t="s">
        <v>1244</v>
      </c>
      <c r="F3183" s="154" t="s">
        <v>1245</v>
      </c>
      <c r="G3183" s="154" t="s">
        <v>2834</v>
      </c>
      <c r="H3183" s="243">
        <v>2</v>
      </c>
      <c r="I3183" s="229">
        <v>45511.752060185187</v>
      </c>
      <c r="J3183" s="107">
        <v>7</v>
      </c>
      <c r="K3183" s="162">
        <v>73500</v>
      </c>
      <c r="L3183" s="107">
        <f>J3183+1</f>
        <v>8</v>
      </c>
      <c r="M3183" s="36">
        <f>K3183*(L3183/100)</f>
        <v>5880</v>
      </c>
    </row>
    <row r="3184" spans="1:13" x14ac:dyDescent="0.35">
      <c r="A3184" s="107">
        <v>1</v>
      </c>
      <c r="B3184" s="243" t="s">
        <v>3325</v>
      </c>
      <c r="C3184" s="244" t="s">
        <v>420</v>
      </c>
      <c r="D3184" s="244" t="s">
        <v>15</v>
      </c>
      <c r="E3184" s="154" t="s">
        <v>1244</v>
      </c>
      <c r="F3184" s="154" t="s">
        <v>1245</v>
      </c>
      <c r="G3184" s="154" t="s">
        <v>3326</v>
      </c>
      <c r="H3184" s="243">
        <v>3</v>
      </c>
      <c r="I3184" s="229">
        <v>45589.686944444446</v>
      </c>
      <c r="J3184" s="107">
        <v>7</v>
      </c>
      <c r="K3184" s="159">
        <v>84000</v>
      </c>
      <c r="L3184" s="107">
        <f>J3184+1</f>
        <v>8</v>
      </c>
      <c r="M3184" s="36">
        <f>K3184*(L3184/100)</f>
        <v>6720</v>
      </c>
    </row>
    <row r="3185" spans="1:13" x14ac:dyDescent="0.35">
      <c r="A3185" s="107">
        <v>1</v>
      </c>
      <c r="B3185" s="243" t="s">
        <v>4856</v>
      </c>
      <c r="C3185" s="244" t="s">
        <v>420</v>
      </c>
      <c r="D3185" s="244" t="s">
        <v>15</v>
      </c>
      <c r="E3185" s="154" t="s">
        <v>1244</v>
      </c>
      <c r="F3185" s="154" t="s">
        <v>1245</v>
      </c>
      <c r="G3185" s="154" t="s">
        <v>3326</v>
      </c>
      <c r="H3185" s="243">
        <v>4</v>
      </c>
      <c r="I3185" s="229">
        <v>45758.624374999999</v>
      </c>
      <c r="J3185" s="107">
        <v>7</v>
      </c>
      <c r="K3185" s="159">
        <v>80000</v>
      </c>
      <c r="L3185" s="107">
        <f>J3185+1</f>
        <v>8</v>
      </c>
      <c r="M3185" s="36">
        <f>K3185*(L3185/100)</f>
        <v>6400</v>
      </c>
    </row>
    <row r="3186" spans="1:13" x14ac:dyDescent="0.35">
      <c r="A3186" s="107">
        <v>1</v>
      </c>
      <c r="B3186" s="107">
        <v>890000199</v>
      </c>
      <c r="C3186" s="98" t="s">
        <v>420</v>
      </c>
      <c r="D3186" s="98" t="s">
        <v>15</v>
      </c>
      <c r="E3186" t="s">
        <v>16</v>
      </c>
      <c r="G3186" t="s">
        <v>939</v>
      </c>
      <c r="H3186" s="107">
        <v>2</v>
      </c>
      <c r="I3186" s="229">
        <v>45084.480497685188</v>
      </c>
      <c r="J3186" s="107">
        <v>10</v>
      </c>
      <c r="K3186" s="159">
        <v>105000</v>
      </c>
      <c r="L3186" s="107">
        <f>J3186+1</f>
        <v>11</v>
      </c>
      <c r="M3186" s="36">
        <f>K3186*(L3186/100)</f>
        <v>11550</v>
      </c>
    </row>
    <row r="3187" spans="1:13" x14ac:dyDescent="0.35">
      <c r="A3187" s="107">
        <v>1</v>
      </c>
      <c r="B3187" s="243" t="s">
        <v>2955</v>
      </c>
      <c r="C3187" s="244" t="s">
        <v>420</v>
      </c>
      <c r="D3187" s="244" t="s">
        <v>15</v>
      </c>
      <c r="E3187" s="154" t="s">
        <v>1244</v>
      </c>
      <c r="F3187" s="154" t="s">
        <v>1245</v>
      </c>
      <c r="G3187" s="154" t="s">
        <v>2956</v>
      </c>
      <c r="H3187" s="243">
        <v>5</v>
      </c>
      <c r="I3187" s="229">
        <v>45525.609097222223</v>
      </c>
      <c r="J3187" s="107">
        <v>12</v>
      </c>
      <c r="K3187" s="162">
        <v>147000</v>
      </c>
      <c r="L3187" s="107">
        <f>J3187+1</f>
        <v>13</v>
      </c>
      <c r="M3187" s="36">
        <f>K3187*(L3187/100)</f>
        <v>19110</v>
      </c>
    </row>
    <row r="3188" spans="1:13" x14ac:dyDescent="0.35">
      <c r="A3188" s="107">
        <v>1</v>
      </c>
      <c r="B3188" s="107" t="s">
        <v>5499</v>
      </c>
      <c r="C3188" t="s">
        <v>420</v>
      </c>
      <c r="D3188" t="s">
        <v>15</v>
      </c>
      <c r="E3188" t="s">
        <v>1244</v>
      </c>
      <c r="F3188" t="s">
        <v>1245</v>
      </c>
      <c r="G3188" t="s">
        <v>5500</v>
      </c>
      <c r="H3188" s="107">
        <v>7</v>
      </c>
      <c r="I3188" s="231">
        <v>45836.716168981482</v>
      </c>
      <c r="J3188" s="107">
        <v>12</v>
      </c>
      <c r="K3188" s="120">
        <v>150000</v>
      </c>
      <c r="L3188" s="107">
        <f>J3188+1</f>
        <v>13</v>
      </c>
      <c r="M3188" s="36">
        <f>K3188*(L3188/100)</f>
        <v>19500</v>
      </c>
    </row>
    <row r="3189" spans="1:13" x14ac:dyDescent="0.35">
      <c r="A3189" s="107">
        <v>1</v>
      </c>
      <c r="B3189" s="107">
        <v>890000052</v>
      </c>
      <c r="C3189" s="98" t="s">
        <v>420</v>
      </c>
      <c r="D3189" s="98" t="s">
        <v>15</v>
      </c>
      <c r="E3189" t="s">
        <v>16</v>
      </c>
      <c r="G3189" t="s">
        <v>441</v>
      </c>
      <c r="H3189" s="129">
        <v>1</v>
      </c>
      <c r="I3189" s="229">
        <v>44954.457592592589</v>
      </c>
      <c r="J3189" s="107">
        <v>10</v>
      </c>
      <c r="K3189" s="159">
        <v>105000</v>
      </c>
      <c r="L3189" s="107">
        <f>J3189+1</f>
        <v>11</v>
      </c>
      <c r="M3189" s="36">
        <f>K3189*(L3189/100)</f>
        <v>11550</v>
      </c>
    </row>
    <row r="3190" spans="1:13" x14ac:dyDescent="0.35">
      <c r="A3190" s="107">
        <v>1</v>
      </c>
      <c r="B3190" s="237">
        <v>880000528</v>
      </c>
      <c r="C3190" s="141" t="s">
        <v>420</v>
      </c>
      <c r="D3190" s="141" t="s">
        <v>15</v>
      </c>
      <c r="E3190" s="139" t="s">
        <v>1244</v>
      </c>
      <c r="F3190" s="139" t="s">
        <v>1245</v>
      </c>
      <c r="G3190" s="139" t="s">
        <v>441</v>
      </c>
      <c r="H3190" s="237">
        <v>3</v>
      </c>
      <c r="I3190" s="229">
        <v>45217.5533796296</v>
      </c>
      <c r="J3190" s="107">
        <v>12</v>
      </c>
      <c r="K3190" s="238">
        <v>126000</v>
      </c>
      <c r="L3190" s="107">
        <f>J3190+1</f>
        <v>13</v>
      </c>
      <c r="M3190" s="36">
        <f>K3190*(L3190/100)</f>
        <v>16380</v>
      </c>
    </row>
    <row r="3191" spans="1:13" x14ac:dyDescent="0.35">
      <c r="A3191" s="107">
        <v>1</v>
      </c>
      <c r="B3191" s="107" t="s">
        <v>2065</v>
      </c>
      <c r="C3191" s="98" t="s">
        <v>420</v>
      </c>
      <c r="D3191" s="98" t="s">
        <v>15</v>
      </c>
      <c r="E3191" t="s">
        <v>1244</v>
      </c>
      <c r="F3191" t="s">
        <v>1245</v>
      </c>
      <c r="G3191" t="s">
        <v>441</v>
      </c>
      <c r="H3191" s="107">
        <v>4</v>
      </c>
      <c r="I3191" s="229">
        <v>45378.842916666668</v>
      </c>
      <c r="J3191" s="107">
        <v>12</v>
      </c>
      <c r="K3191" s="159">
        <v>126000</v>
      </c>
      <c r="L3191" s="107">
        <f>J3191+1</f>
        <v>13</v>
      </c>
      <c r="M3191" s="36">
        <f>K3191*(L3191/100)</f>
        <v>16380</v>
      </c>
    </row>
    <row r="3192" spans="1:13" x14ac:dyDescent="0.35">
      <c r="A3192" s="107">
        <v>1</v>
      </c>
      <c r="B3192" s="243" t="s">
        <v>4369</v>
      </c>
      <c r="C3192" s="244" t="s">
        <v>420</v>
      </c>
      <c r="D3192" s="244" t="s">
        <v>15</v>
      </c>
      <c r="E3192" s="154" t="s">
        <v>1244</v>
      </c>
      <c r="F3192" s="154" t="s">
        <v>1245</v>
      </c>
      <c r="G3192" s="154" t="s">
        <v>441</v>
      </c>
      <c r="H3192" s="243">
        <v>6</v>
      </c>
      <c r="I3192" s="229">
        <v>45692.453148148146</v>
      </c>
      <c r="J3192" s="107">
        <v>12</v>
      </c>
      <c r="K3192" s="159">
        <v>140000</v>
      </c>
      <c r="L3192" s="107">
        <f>J3192+1</f>
        <v>13</v>
      </c>
      <c r="M3192" s="36">
        <f>K3192*(L3192/100)</f>
        <v>18200</v>
      </c>
    </row>
    <row r="3193" spans="1:13" x14ac:dyDescent="0.35">
      <c r="A3193" s="107">
        <v>1</v>
      </c>
      <c r="B3193" s="107">
        <v>880000301</v>
      </c>
      <c r="C3193" s="98" t="s">
        <v>420</v>
      </c>
      <c r="D3193" s="98" t="s">
        <v>15</v>
      </c>
      <c r="E3193" t="s">
        <v>16</v>
      </c>
      <c r="G3193" t="s">
        <v>932</v>
      </c>
      <c r="H3193" s="107">
        <v>1</v>
      </c>
      <c r="I3193" s="229">
        <v>45069.488726851851</v>
      </c>
      <c r="J3193" s="107">
        <v>12</v>
      </c>
      <c r="K3193" s="162">
        <v>105000</v>
      </c>
      <c r="L3193" s="107">
        <f>J3193+1</f>
        <v>13</v>
      </c>
      <c r="M3193" s="36">
        <f>K3193*(L3193/100)</f>
        <v>13650</v>
      </c>
    </row>
    <row r="3194" spans="1:13" x14ac:dyDescent="0.35">
      <c r="A3194" s="107">
        <v>1</v>
      </c>
      <c r="B3194" s="107" t="s">
        <v>4516</v>
      </c>
      <c r="C3194" s="98" t="s">
        <v>420</v>
      </c>
      <c r="D3194" s="98" t="s">
        <v>188</v>
      </c>
      <c r="E3194" t="s">
        <v>1244</v>
      </c>
      <c r="F3194" t="s">
        <v>1245</v>
      </c>
      <c r="G3194" t="s">
        <v>4517</v>
      </c>
      <c r="H3194" s="107">
        <v>3</v>
      </c>
      <c r="I3194" s="229">
        <v>45747.693391203706</v>
      </c>
      <c r="J3194" s="107">
        <v>8</v>
      </c>
      <c r="K3194" s="247">
        <v>100000</v>
      </c>
      <c r="L3194" s="107">
        <f>J3194+1</f>
        <v>9</v>
      </c>
      <c r="M3194" s="36">
        <f>K3194*(L3194/100)</f>
        <v>9000</v>
      </c>
    </row>
    <row r="3195" spans="1:13" x14ac:dyDescent="0.35">
      <c r="A3195" s="107">
        <v>1</v>
      </c>
      <c r="B3195" s="237" t="s">
        <v>1623</v>
      </c>
      <c r="C3195" s="141" t="s">
        <v>420</v>
      </c>
      <c r="D3195" s="141" t="s">
        <v>15</v>
      </c>
      <c r="E3195" s="139" t="s">
        <v>1244</v>
      </c>
      <c r="F3195" s="139" t="s">
        <v>1245</v>
      </c>
      <c r="G3195" s="139" t="s">
        <v>1624</v>
      </c>
      <c r="H3195" s="237">
        <v>2</v>
      </c>
      <c r="I3195" s="229">
        <v>45300</v>
      </c>
      <c r="J3195" s="107">
        <v>12</v>
      </c>
      <c r="K3195" s="238">
        <v>105000</v>
      </c>
      <c r="L3195" s="107">
        <f>J3195+1</f>
        <v>13</v>
      </c>
      <c r="M3195" s="36">
        <f>K3195*(L3195/100)</f>
        <v>13650</v>
      </c>
    </row>
    <row r="3196" spans="1:13" x14ac:dyDescent="0.35">
      <c r="A3196" s="107">
        <v>1</v>
      </c>
      <c r="B3196" s="107" t="s">
        <v>5880</v>
      </c>
      <c r="C3196" t="s">
        <v>420</v>
      </c>
      <c r="D3196" t="s">
        <v>15</v>
      </c>
      <c r="E3196" t="s">
        <v>5832</v>
      </c>
      <c r="F3196" t="s">
        <v>1248</v>
      </c>
      <c r="G3196" t="s">
        <v>5881</v>
      </c>
      <c r="H3196" s="107">
        <v>1</v>
      </c>
      <c r="I3196" s="231">
        <v>45878.72320601852</v>
      </c>
      <c r="J3196" s="107">
        <v>36</v>
      </c>
      <c r="K3196" s="120">
        <v>570000</v>
      </c>
      <c r="L3196" s="107">
        <f>J3196*2+2</f>
        <v>74</v>
      </c>
      <c r="M3196" s="36">
        <f>K3196*(L3196/100)</f>
        <v>421800</v>
      </c>
    </row>
    <row r="3197" spans="1:13" x14ac:dyDescent="0.35">
      <c r="A3197" s="107">
        <v>1</v>
      </c>
      <c r="B3197" s="243" t="s">
        <v>2823</v>
      </c>
      <c r="C3197" s="244" t="s">
        <v>420</v>
      </c>
      <c r="D3197" s="244" t="s">
        <v>15</v>
      </c>
      <c r="E3197" s="154" t="s">
        <v>1244</v>
      </c>
      <c r="F3197" s="154" t="s">
        <v>1245</v>
      </c>
      <c r="G3197" s="154" t="s">
        <v>2824</v>
      </c>
      <c r="H3197" s="243">
        <v>1</v>
      </c>
      <c r="I3197" s="229">
        <v>45511.711377314816</v>
      </c>
      <c r="J3197" s="107">
        <v>12</v>
      </c>
      <c r="K3197" s="162">
        <v>210000</v>
      </c>
      <c r="L3197" s="107">
        <f>J3197+1</f>
        <v>13</v>
      </c>
      <c r="M3197" s="36">
        <f>K3197*(L3197/100)</f>
        <v>27300</v>
      </c>
    </row>
    <row r="3198" spans="1:13" x14ac:dyDescent="0.35">
      <c r="A3198" s="107">
        <v>1</v>
      </c>
      <c r="B3198" s="107" t="s">
        <v>4459</v>
      </c>
      <c r="C3198" s="98" t="s">
        <v>420</v>
      </c>
      <c r="D3198" s="98" t="s">
        <v>15</v>
      </c>
      <c r="E3198" t="s">
        <v>1244</v>
      </c>
      <c r="F3198" t="s">
        <v>1245</v>
      </c>
      <c r="G3198" t="s">
        <v>2824</v>
      </c>
      <c r="H3198" s="107">
        <v>2</v>
      </c>
      <c r="I3198" s="229">
        <v>45737.738425925927</v>
      </c>
      <c r="J3198" s="107">
        <v>12</v>
      </c>
      <c r="K3198" s="247">
        <v>200000</v>
      </c>
      <c r="L3198" s="107">
        <f>J3198+1</f>
        <v>13</v>
      </c>
      <c r="M3198" s="36">
        <f>K3198*(L3198/100)</f>
        <v>26000</v>
      </c>
    </row>
    <row r="3199" spans="1:13" x14ac:dyDescent="0.35">
      <c r="A3199" s="107">
        <v>1</v>
      </c>
      <c r="B3199" s="107" t="s">
        <v>1881</v>
      </c>
      <c r="C3199" s="98" t="s">
        <v>420</v>
      </c>
      <c r="D3199" s="98" t="s">
        <v>15</v>
      </c>
      <c r="E3199" t="s">
        <v>1244</v>
      </c>
      <c r="F3199" t="s">
        <v>1248</v>
      </c>
      <c r="G3199" t="s">
        <v>6151</v>
      </c>
      <c r="H3199" s="107">
        <v>1</v>
      </c>
      <c r="I3199" s="231">
        <v>45337.548854166664</v>
      </c>
      <c r="J3199" s="107">
        <v>24</v>
      </c>
      <c r="K3199" s="159">
        <v>315000</v>
      </c>
      <c r="L3199" s="107">
        <f>J3199+1</f>
        <v>25</v>
      </c>
      <c r="M3199" s="36">
        <f>K3199*(L3199/100)</f>
        <v>78750</v>
      </c>
    </row>
    <row r="3200" spans="1:13" x14ac:dyDescent="0.35">
      <c r="A3200" s="107">
        <v>1</v>
      </c>
      <c r="B3200" s="243" t="s">
        <v>4165</v>
      </c>
      <c r="C3200" s="244" t="s">
        <v>420</v>
      </c>
      <c r="D3200" s="244" t="s">
        <v>188</v>
      </c>
      <c r="E3200" s="154" t="s">
        <v>1244</v>
      </c>
      <c r="F3200" s="154" t="s">
        <v>1248</v>
      </c>
      <c r="G3200" s="154" t="s">
        <v>4166</v>
      </c>
      <c r="H3200" s="243">
        <v>2</v>
      </c>
      <c r="I3200" s="229">
        <v>45688.97142361111</v>
      </c>
      <c r="J3200" s="107">
        <v>24</v>
      </c>
      <c r="K3200" s="159">
        <v>300000</v>
      </c>
      <c r="L3200" s="107">
        <f>J3200+1</f>
        <v>25</v>
      </c>
      <c r="M3200" s="36">
        <f>K3200*(L3200/100)</f>
        <v>75000</v>
      </c>
    </row>
    <row r="3201" spans="1:13" x14ac:dyDescent="0.35">
      <c r="A3201" s="107">
        <v>1</v>
      </c>
      <c r="B3201" s="237" t="s">
        <v>1207</v>
      </c>
      <c r="C3201" s="141" t="s">
        <v>420</v>
      </c>
      <c r="D3201" s="141" t="s">
        <v>15</v>
      </c>
      <c r="E3201" s="139" t="s">
        <v>16</v>
      </c>
      <c r="G3201" s="139" t="s">
        <v>1208</v>
      </c>
      <c r="H3201" s="237">
        <v>1</v>
      </c>
      <c r="I3201" s="229">
        <v>45170.667106481502</v>
      </c>
      <c r="J3201" s="107">
        <v>12</v>
      </c>
      <c r="K3201" s="238">
        <v>210000</v>
      </c>
      <c r="L3201" s="107">
        <f>J3201+1</f>
        <v>13</v>
      </c>
      <c r="M3201" s="36">
        <f>K3201*(L3201/100)</f>
        <v>27300</v>
      </c>
    </row>
    <row r="3202" spans="1:13" x14ac:dyDescent="0.35">
      <c r="A3202" s="107">
        <v>1</v>
      </c>
      <c r="B3202" s="107" t="s">
        <v>1783</v>
      </c>
      <c r="C3202" s="98" t="s">
        <v>420</v>
      </c>
      <c r="D3202" s="98" t="s">
        <v>169</v>
      </c>
      <c r="E3202" t="s">
        <v>1250</v>
      </c>
      <c r="F3202" t="s">
        <v>1245</v>
      </c>
      <c r="G3202" t="s">
        <v>1784</v>
      </c>
      <c r="H3202" s="107">
        <v>2</v>
      </c>
      <c r="I3202" s="229">
        <v>45336</v>
      </c>
      <c r="J3202" s="107">
        <v>12</v>
      </c>
      <c r="K3202" s="159">
        <v>210000</v>
      </c>
      <c r="L3202" s="107">
        <f>J3202+1</f>
        <v>13</v>
      </c>
      <c r="M3202" s="36">
        <f>K3202*(L3202/100)</f>
        <v>27300</v>
      </c>
    </row>
    <row r="3203" spans="1:13" x14ac:dyDescent="0.35">
      <c r="A3203" s="107">
        <v>1</v>
      </c>
      <c r="B3203" s="243" t="s">
        <v>4953</v>
      </c>
      <c r="C3203" s="244" t="s">
        <v>420</v>
      </c>
      <c r="D3203" s="244" t="s">
        <v>15</v>
      </c>
      <c r="E3203" s="154" t="s">
        <v>1244</v>
      </c>
      <c r="F3203" s="154" t="s">
        <v>1248</v>
      </c>
      <c r="G3203" s="154" t="s">
        <v>4954</v>
      </c>
      <c r="H3203" s="243">
        <v>3</v>
      </c>
      <c r="I3203" s="229">
        <v>45749.587141203701</v>
      </c>
      <c r="J3203" s="107">
        <v>12</v>
      </c>
      <c r="K3203" s="159">
        <v>150000</v>
      </c>
      <c r="L3203" s="107">
        <f>J3203+1</f>
        <v>13</v>
      </c>
      <c r="M3203" s="36">
        <f>K3203*(L3203/100)</f>
        <v>19500</v>
      </c>
    </row>
    <row r="3204" spans="1:13" x14ac:dyDescent="0.35">
      <c r="A3204" s="107">
        <v>1</v>
      </c>
      <c r="B3204" s="243" t="s">
        <v>2864</v>
      </c>
      <c r="C3204" s="244" t="s">
        <v>420</v>
      </c>
      <c r="D3204" s="244" t="s">
        <v>15</v>
      </c>
      <c r="E3204" s="154" t="s">
        <v>1244</v>
      </c>
      <c r="F3204" s="154" t="s">
        <v>1248</v>
      </c>
      <c r="G3204" s="154" t="s">
        <v>2865</v>
      </c>
      <c r="H3204" s="243">
        <v>2</v>
      </c>
      <c r="I3204" s="229">
        <v>45514</v>
      </c>
      <c r="J3204" s="107">
        <v>12</v>
      </c>
      <c r="K3204" s="162">
        <v>157500</v>
      </c>
      <c r="L3204" s="107">
        <f>J3204+1</f>
        <v>13</v>
      </c>
      <c r="M3204" s="36">
        <f>K3204*(L3204/100)</f>
        <v>20475</v>
      </c>
    </row>
    <row r="3205" spans="1:13" x14ac:dyDescent="0.35">
      <c r="A3205" s="107">
        <v>1</v>
      </c>
      <c r="B3205" s="107" t="s">
        <v>1732</v>
      </c>
      <c r="C3205" s="98" t="s">
        <v>420</v>
      </c>
      <c r="D3205" s="98" t="s">
        <v>106</v>
      </c>
      <c r="E3205" t="s">
        <v>1244</v>
      </c>
      <c r="F3205" t="s">
        <v>1248</v>
      </c>
      <c r="G3205" t="s">
        <v>1733</v>
      </c>
      <c r="H3205" s="107">
        <v>1</v>
      </c>
      <c r="I3205" s="229">
        <v>45349.731898148151</v>
      </c>
      <c r="J3205" s="107">
        <v>12</v>
      </c>
      <c r="K3205" s="159">
        <v>105000</v>
      </c>
      <c r="L3205" s="107">
        <f>J3205+1</f>
        <v>13</v>
      </c>
      <c r="M3205" s="36">
        <f>K3205*(L3205/100)</f>
        <v>13650</v>
      </c>
    </row>
    <row r="3206" spans="1:13" x14ac:dyDescent="0.35">
      <c r="A3206" s="107">
        <v>1</v>
      </c>
      <c r="B3206" s="107" t="s">
        <v>5945</v>
      </c>
      <c r="C3206" t="s">
        <v>420</v>
      </c>
      <c r="D3206" t="s">
        <v>116</v>
      </c>
      <c r="E3206" t="s">
        <v>5832</v>
      </c>
      <c r="F3206" t="s">
        <v>1248</v>
      </c>
      <c r="G3206" t="s">
        <v>5946</v>
      </c>
      <c r="H3206" s="107">
        <v>1</v>
      </c>
      <c r="I3206" s="231">
        <v>45883.716562499998</v>
      </c>
      <c r="J3206" s="107">
        <v>12</v>
      </c>
      <c r="K3206" s="120">
        <v>200000</v>
      </c>
      <c r="L3206" s="107">
        <f>J3206*2+2</f>
        <v>26</v>
      </c>
      <c r="M3206" s="36">
        <f>K3206*(L3206/100)</f>
        <v>52000</v>
      </c>
    </row>
    <row r="3207" spans="1:13" x14ac:dyDescent="0.35">
      <c r="A3207" s="107">
        <v>1</v>
      </c>
      <c r="B3207" s="243" t="s">
        <v>3289</v>
      </c>
      <c r="C3207" s="244" t="s">
        <v>420</v>
      </c>
      <c r="D3207" s="244" t="s">
        <v>15</v>
      </c>
      <c r="E3207" s="154" t="s">
        <v>1244</v>
      </c>
      <c r="F3207" s="154" t="s">
        <v>1245</v>
      </c>
      <c r="G3207" s="154" t="s">
        <v>3290</v>
      </c>
      <c r="H3207" s="243">
        <v>2</v>
      </c>
      <c r="I3207" s="229">
        <v>45584.704236111109</v>
      </c>
      <c r="J3207" s="107">
        <v>12</v>
      </c>
      <c r="K3207" s="159">
        <v>315000</v>
      </c>
      <c r="L3207" s="107">
        <f>J3207+1</f>
        <v>13</v>
      </c>
      <c r="M3207" s="36">
        <f>K3207*(L3207/100)</f>
        <v>40950</v>
      </c>
    </row>
    <row r="3208" spans="1:13" x14ac:dyDescent="0.35">
      <c r="A3208" s="107">
        <v>1</v>
      </c>
      <c r="B3208" s="107" t="s">
        <v>1759</v>
      </c>
      <c r="C3208" s="98" t="s">
        <v>420</v>
      </c>
      <c r="D3208" s="98" t="s">
        <v>15</v>
      </c>
      <c r="E3208" t="s">
        <v>1244</v>
      </c>
      <c r="F3208" t="s">
        <v>1245</v>
      </c>
      <c r="G3208" t="s">
        <v>1760</v>
      </c>
      <c r="H3208" s="107">
        <v>1</v>
      </c>
      <c r="I3208" s="229">
        <v>45343.646539351852</v>
      </c>
      <c r="J3208" s="107">
        <v>12</v>
      </c>
      <c r="K3208" s="159">
        <v>315000</v>
      </c>
      <c r="L3208" s="107">
        <f>J3208+1</f>
        <v>13</v>
      </c>
      <c r="M3208" s="36">
        <f>K3208*(L3208/100)</f>
        <v>40950</v>
      </c>
    </row>
    <row r="3209" spans="1:13" x14ac:dyDescent="0.35">
      <c r="A3209" s="107">
        <v>1</v>
      </c>
      <c r="B3209" s="243" t="s">
        <v>4984</v>
      </c>
      <c r="C3209" s="244" t="s">
        <v>420</v>
      </c>
      <c r="D3209" s="244" t="s">
        <v>15</v>
      </c>
      <c r="E3209" s="154" t="s">
        <v>1244</v>
      </c>
      <c r="F3209" s="154" t="s">
        <v>1245</v>
      </c>
      <c r="G3209" s="154" t="s">
        <v>4985</v>
      </c>
      <c r="H3209" s="243">
        <v>3</v>
      </c>
      <c r="I3209" s="229">
        <v>45750.756481481483</v>
      </c>
      <c r="J3209" s="107">
        <v>12</v>
      </c>
      <c r="K3209" s="159">
        <v>700000</v>
      </c>
      <c r="L3209" s="107">
        <f>J3209+1</f>
        <v>13</v>
      </c>
      <c r="M3209" s="36">
        <f>K3209*(L3209/100)</f>
        <v>91000</v>
      </c>
    </row>
    <row r="3210" spans="1:13" x14ac:dyDescent="0.35">
      <c r="A3210" s="107">
        <v>1</v>
      </c>
      <c r="B3210" s="234">
        <v>880000475</v>
      </c>
      <c r="C3210" s="235" t="s">
        <v>420</v>
      </c>
      <c r="D3210" s="235" t="s">
        <v>15</v>
      </c>
      <c r="E3210" s="133" t="s">
        <v>16</v>
      </c>
      <c r="G3210" s="133" t="s">
        <v>1098</v>
      </c>
      <c r="H3210" s="234">
        <v>1</v>
      </c>
      <c r="I3210" s="229">
        <v>45155.633831018502</v>
      </c>
      <c r="J3210" s="107">
        <v>12</v>
      </c>
      <c r="K3210" s="236">
        <v>210000</v>
      </c>
      <c r="L3210" s="107">
        <f>J3210+1</f>
        <v>13</v>
      </c>
      <c r="M3210" s="36">
        <f>K3210*(L3210/100)</f>
        <v>27300</v>
      </c>
    </row>
    <row r="3211" spans="1:13" x14ac:dyDescent="0.35">
      <c r="A3211" s="107">
        <v>1</v>
      </c>
      <c r="B3211" s="107">
        <v>880000863</v>
      </c>
      <c r="C3211" s="98" t="s">
        <v>420</v>
      </c>
      <c r="D3211" s="98" t="s">
        <v>52</v>
      </c>
      <c r="E3211" t="s">
        <v>1250</v>
      </c>
      <c r="F3211" t="s">
        <v>1245</v>
      </c>
      <c r="G3211" t="s">
        <v>2183</v>
      </c>
      <c r="H3211" s="107">
        <v>2</v>
      </c>
      <c r="I3211" s="229">
        <v>45408.754733796297</v>
      </c>
      <c r="J3211" s="107">
        <v>12</v>
      </c>
      <c r="K3211" s="159">
        <v>630000</v>
      </c>
      <c r="L3211" s="107">
        <f>J3211+1</f>
        <v>13</v>
      </c>
      <c r="M3211" s="36">
        <f>K3211*(L3211/100)</f>
        <v>81900</v>
      </c>
    </row>
    <row r="3212" spans="1:13" x14ac:dyDescent="0.35">
      <c r="A3212" s="107">
        <v>1</v>
      </c>
      <c r="B3212" s="107">
        <v>880000395</v>
      </c>
      <c r="C3212" s="98" t="s">
        <v>420</v>
      </c>
      <c r="D3212" s="98" t="s">
        <v>15</v>
      </c>
      <c r="E3212" t="s">
        <v>16</v>
      </c>
      <c r="G3212" t="s">
        <v>1026</v>
      </c>
      <c r="H3212" s="107">
        <v>1</v>
      </c>
      <c r="I3212" s="229">
        <v>45122.457349537035</v>
      </c>
      <c r="J3212" s="107">
        <v>12</v>
      </c>
      <c r="K3212" s="159">
        <v>105000</v>
      </c>
      <c r="L3212" s="107">
        <f>J3212+1</f>
        <v>13</v>
      </c>
      <c r="M3212" s="36">
        <f>K3212*(L3212/100)</f>
        <v>13650</v>
      </c>
    </row>
    <row r="3213" spans="1:13" x14ac:dyDescent="0.35">
      <c r="A3213" s="107">
        <v>1</v>
      </c>
      <c r="B3213" s="107">
        <v>880000830</v>
      </c>
      <c r="C3213" s="98" t="s">
        <v>420</v>
      </c>
      <c r="D3213" s="98" t="s">
        <v>15</v>
      </c>
      <c r="E3213" t="s">
        <v>1244</v>
      </c>
      <c r="F3213" t="s">
        <v>1248</v>
      </c>
      <c r="G3213" t="s">
        <v>1026</v>
      </c>
      <c r="H3213" s="107">
        <v>3</v>
      </c>
      <c r="I3213" s="229">
        <v>45387.602766203701</v>
      </c>
      <c r="J3213" s="107">
        <v>12</v>
      </c>
      <c r="K3213" s="159">
        <v>157500</v>
      </c>
      <c r="L3213" s="107">
        <f>J3213+1</f>
        <v>13</v>
      </c>
      <c r="M3213" s="36">
        <f>K3213*(L3213/100)</f>
        <v>20475</v>
      </c>
    </row>
    <row r="3214" spans="1:13" x14ac:dyDescent="0.35">
      <c r="A3214" s="107">
        <v>1</v>
      </c>
      <c r="B3214" s="243" t="s">
        <v>3120</v>
      </c>
      <c r="C3214" s="244" t="s">
        <v>420</v>
      </c>
      <c r="D3214" s="244" t="s">
        <v>381</v>
      </c>
      <c r="E3214" s="154" t="s">
        <v>1244</v>
      </c>
      <c r="F3214" s="154" t="s">
        <v>1248</v>
      </c>
      <c r="G3214" s="154" t="s">
        <v>1026</v>
      </c>
      <c r="H3214" s="243">
        <v>4</v>
      </c>
      <c r="I3214" s="229">
        <v>45559.570625</v>
      </c>
      <c r="J3214" s="107">
        <v>12</v>
      </c>
      <c r="K3214" s="159">
        <v>210000</v>
      </c>
      <c r="L3214" s="107">
        <f>J3214+1</f>
        <v>13</v>
      </c>
      <c r="M3214" s="36">
        <f>K3214*(L3214/100)</f>
        <v>27300</v>
      </c>
    </row>
    <row r="3215" spans="1:13" x14ac:dyDescent="0.35">
      <c r="A3215" s="107">
        <v>1</v>
      </c>
      <c r="B3215" s="243" t="s">
        <v>4494</v>
      </c>
      <c r="C3215" s="244" t="s">
        <v>420</v>
      </c>
      <c r="D3215" s="244" t="s">
        <v>15</v>
      </c>
      <c r="E3215" t="s">
        <v>1244</v>
      </c>
      <c r="F3215" s="154" t="s">
        <v>1248</v>
      </c>
      <c r="G3215" s="154" t="s">
        <v>4495</v>
      </c>
      <c r="H3215" s="243">
        <v>5</v>
      </c>
      <c r="I3215" s="229">
        <v>45745.552881944444</v>
      </c>
      <c r="J3215" s="107">
        <v>12</v>
      </c>
      <c r="K3215" s="247">
        <v>220000</v>
      </c>
      <c r="L3215" s="107">
        <f>J3215+1</f>
        <v>13</v>
      </c>
      <c r="M3215" s="36">
        <f>K3215*(L3215/100)</f>
        <v>28600</v>
      </c>
    </row>
    <row r="3216" spans="1:13" x14ac:dyDescent="0.35">
      <c r="A3216" s="107">
        <v>1</v>
      </c>
      <c r="B3216" s="131" t="s">
        <v>6072</v>
      </c>
      <c r="C3216" s="131" t="s">
        <v>420</v>
      </c>
      <c r="D3216" s="131" t="s">
        <v>15</v>
      </c>
      <c r="E3216" s="131" t="s">
        <v>5832</v>
      </c>
      <c r="F3216" s="131" t="s">
        <v>1248</v>
      </c>
      <c r="G3216" s="131" t="s">
        <v>6073</v>
      </c>
      <c r="H3216" s="107">
        <v>6</v>
      </c>
      <c r="I3216" s="231">
        <v>45925.547199074077</v>
      </c>
      <c r="J3216" s="107">
        <v>12</v>
      </c>
      <c r="K3216" s="222">
        <v>230000</v>
      </c>
      <c r="L3216" s="107">
        <f>J3216*2+2</f>
        <v>26</v>
      </c>
      <c r="M3216" s="36">
        <f>K3216*(L3216/100)</f>
        <v>59800</v>
      </c>
    </row>
    <row r="3217" spans="1:13" x14ac:dyDescent="0.35">
      <c r="A3217" s="107">
        <v>1</v>
      </c>
      <c r="B3217" s="237" t="s">
        <v>1464</v>
      </c>
      <c r="C3217" s="141" t="s">
        <v>420</v>
      </c>
      <c r="D3217" s="141" t="s">
        <v>582</v>
      </c>
      <c r="E3217" s="139" t="s">
        <v>1244</v>
      </c>
      <c r="F3217" s="144" t="s">
        <v>1248</v>
      </c>
      <c r="G3217" s="139" t="s">
        <v>1465</v>
      </c>
      <c r="H3217" s="237">
        <v>2</v>
      </c>
      <c r="I3217" s="229">
        <v>45251.631898148102</v>
      </c>
      <c r="J3217" s="107">
        <v>12</v>
      </c>
      <c r="K3217" s="238">
        <v>157500</v>
      </c>
      <c r="L3217" s="107">
        <f>J3217+1</f>
        <v>13</v>
      </c>
      <c r="M3217" s="36">
        <f>K3217*(L3217/100)</f>
        <v>20475</v>
      </c>
    </row>
    <row r="3218" spans="1:13" x14ac:dyDescent="0.35">
      <c r="A3218" s="107">
        <v>1</v>
      </c>
      <c r="B3218" s="107">
        <v>890000822</v>
      </c>
      <c r="C3218" s="98" t="s">
        <v>420</v>
      </c>
      <c r="D3218" s="98" t="s">
        <v>582</v>
      </c>
      <c r="E3218" t="s">
        <v>1244</v>
      </c>
      <c r="F3218" t="s">
        <v>1245</v>
      </c>
      <c r="G3218" t="s">
        <v>2679</v>
      </c>
      <c r="H3218" s="107">
        <v>1</v>
      </c>
      <c r="I3218" s="229">
        <v>45496.685185185182</v>
      </c>
      <c r="J3218" s="107">
        <v>12</v>
      </c>
      <c r="K3218" s="159">
        <v>105000</v>
      </c>
      <c r="L3218" s="107">
        <f>J3218+1</f>
        <v>13</v>
      </c>
      <c r="M3218" s="36">
        <f>K3218*(L3218/100)</f>
        <v>13650</v>
      </c>
    </row>
    <row r="3219" spans="1:13" x14ac:dyDescent="0.35">
      <c r="A3219" s="107">
        <v>1</v>
      </c>
      <c r="B3219" s="243" t="s">
        <v>4057</v>
      </c>
      <c r="C3219" s="244" t="s">
        <v>420</v>
      </c>
      <c r="D3219" s="244" t="s">
        <v>15</v>
      </c>
      <c r="E3219" s="154" t="s">
        <v>1244</v>
      </c>
      <c r="F3219" s="154" t="s">
        <v>1245</v>
      </c>
      <c r="G3219" s="154" t="s">
        <v>4058</v>
      </c>
      <c r="H3219" s="243">
        <v>2</v>
      </c>
      <c r="I3219" s="229">
        <v>45687.641388888886</v>
      </c>
      <c r="J3219" s="107">
        <v>12</v>
      </c>
      <c r="K3219" s="159">
        <v>120000</v>
      </c>
      <c r="L3219" s="107">
        <f>J3219+1</f>
        <v>13</v>
      </c>
      <c r="M3219" s="36">
        <f>K3219*(L3219/100)</f>
        <v>15600</v>
      </c>
    </row>
    <row r="3220" spans="1:13" x14ac:dyDescent="0.35">
      <c r="A3220" s="107">
        <v>1</v>
      </c>
      <c r="B3220" s="243" t="s">
        <v>3097</v>
      </c>
      <c r="C3220" s="244" t="s">
        <v>420</v>
      </c>
      <c r="D3220" s="244" t="s">
        <v>52</v>
      </c>
      <c r="E3220" s="154" t="s">
        <v>1250</v>
      </c>
      <c r="F3220" s="154" t="s">
        <v>1248</v>
      </c>
      <c r="G3220" s="154" t="s">
        <v>3098</v>
      </c>
      <c r="H3220" s="243">
        <v>1</v>
      </c>
      <c r="I3220" s="229">
        <v>45554.538611111115</v>
      </c>
      <c r="J3220" s="107">
        <v>12</v>
      </c>
      <c r="K3220" s="159">
        <v>105000</v>
      </c>
      <c r="L3220" s="107">
        <f>J3220+1</f>
        <v>13</v>
      </c>
      <c r="M3220" s="36">
        <f>K3220*(L3220/100)</f>
        <v>13650</v>
      </c>
    </row>
    <row r="3221" spans="1:13" x14ac:dyDescent="0.35">
      <c r="A3221" s="107">
        <v>1</v>
      </c>
      <c r="B3221" s="243" t="s">
        <v>4145</v>
      </c>
      <c r="C3221" s="244" t="s">
        <v>420</v>
      </c>
      <c r="D3221" s="244" t="s">
        <v>15</v>
      </c>
      <c r="E3221" s="154" t="s">
        <v>1244</v>
      </c>
      <c r="F3221" s="154" t="s">
        <v>1248</v>
      </c>
      <c r="G3221" s="154" t="s">
        <v>3098</v>
      </c>
      <c r="H3221" s="243">
        <v>2</v>
      </c>
      <c r="I3221" s="229">
        <v>45686.666342592594</v>
      </c>
      <c r="J3221" s="107">
        <v>12</v>
      </c>
      <c r="K3221" s="159">
        <v>120000</v>
      </c>
      <c r="L3221" s="107">
        <f>J3221+1</f>
        <v>13</v>
      </c>
      <c r="M3221" s="36">
        <f>K3221*(L3221/100)</f>
        <v>15600</v>
      </c>
    </row>
    <row r="3222" spans="1:13" x14ac:dyDescent="0.35">
      <c r="A3222" s="107">
        <v>1</v>
      </c>
      <c r="B3222" s="107" t="s">
        <v>1771</v>
      </c>
      <c r="C3222" s="98" t="s">
        <v>420</v>
      </c>
      <c r="D3222" s="98" t="s">
        <v>15</v>
      </c>
      <c r="E3222" t="s">
        <v>1244</v>
      </c>
      <c r="F3222" t="s">
        <v>1245</v>
      </c>
      <c r="G3222" t="s">
        <v>1772</v>
      </c>
      <c r="H3222" s="107">
        <v>1</v>
      </c>
      <c r="I3222" s="229">
        <v>45345.720578703702</v>
      </c>
      <c r="J3222" s="107">
        <v>10</v>
      </c>
      <c r="K3222" s="159">
        <v>157500</v>
      </c>
      <c r="L3222" s="107">
        <f>J3222+1</f>
        <v>11</v>
      </c>
      <c r="M3222" s="36">
        <f>K3222*(L3222/100)</f>
        <v>17325</v>
      </c>
    </row>
    <row r="3223" spans="1:13" x14ac:dyDescent="0.35">
      <c r="A3223" s="107">
        <v>1</v>
      </c>
      <c r="B3223" s="107">
        <v>890000803</v>
      </c>
      <c r="C3223" s="98" t="s">
        <v>420</v>
      </c>
      <c r="D3223" s="98" t="s">
        <v>15</v>
      </c>
      <c r="E3223" t="s">
        <v>1244</v>
      </c>
      <c r="F3223" t="s">
        <v>1245</v>
      </c>
      <c r="G3223" t="s">
        <v>2650</v>
      </c>
      <c r="H3223" s="107">
        <v>2</v>
      </c>
      <c r="I3223" s="229">
        <v>45490.712893518517</v>
      </c>
      <c r="J3223" s="107">
        <v>10</v>
      </c>
      <c r="K3223" s="159">
        <v>157500</v>
      </c>
      <c r="L3223" s="107">
        <f>J3223+1</f>
        <v>11</v>
      </c>
      <c r="M3223" s="36">
        <f>K3223*(L3223/100)</f>
        <v>17325</v>
      </c>
    </row>
    <row r="3224" spans="1:13" x14ac:dyDescent="0.35">
      <c r="A3224" s="107">
        <v>1</v>
      </c>
      <c r="B3224" s="243" t="s">
        <v>4639</v>
      </c>
      <c r="C3224" s="244" t="s">
        <v>420</v>
      </c>
      <c r="D3224" s="244" t="s">
        <v>106</v>
      </c>
      <c r="E3224" s="154" t="s">
        <v>1244</v>
      </c>
      <c r="F3224" s="154" t="s">
        <v>1245</v>
      </c>
      <c r="G3224" s="154" t="s">
        <v>4640</v>
      </c>
      <c r="H3224" s="243">
        <v>4</v>
      </c>
      <c r="I3224" s="229">
        <v>45735.668935185182</v>
      </c>
      <c r="J3224" s="107">
        <v>12</v>
      </c>
      <c r="K3224" s="247">
        <v>250000</v>
      </c>
      <c r="L3224" s="107">
        <f>J3224+1</f>
        <v>13</v>
      </c>
      <c r="M3224" s="36">
        <f>K3224*(L3224/100)</f>
        <v>32500</v>
      </c>
    </row>
    <row r="3225" spans="1:13" x14ac:dyDescent="0.35">
      <c r="A3225" s="107">
        <v>1</v>
      </c>
      <c r="B3225" s="107" t="s">
        <v>5255</v>
      </c>
      <c r="C3225" s="98" t="s">
        <v>420</v>
      </c>
      <c r="D3225" s="98" t="s">
        <v>15</v>
      </c>
      <c r="E3225" t="s">
        <v>1244</v>
      </c>
      <c r="F3225" t="s">
        <v>1245</v>
      </c>
      <c r="G3225" t="s">
        <v>5256</v>
      </c>
      <c r="H3225" s="107">
        <v>5</v>
      </c>
      <c r="I3225" s="229">
        <v>45806.67596064815</v>
      </c>
      <c r="J3225" s="107">
        <v>12</v>
      </c>
      <c r="K3225" s="159">
        <v>280000</v>
      </c>
      <c r="L3225" s="107">
        <f>J3225+1</f>
        <v>13</v>
      </c>
      <c r="M3225" s="36">
        <f>K3225*(L3225/100)</f>
        <v>36400</v>
      </c>
    </row>
    <row r="3226" spans="1:13" x14ac:dyDescent="0.35">
      <c r="A3226" s="107">
        <v>1</v>
      </c>
      <c r="B3226" s="243" t="s">
        <v>3406</v>
      </c>
      <c r="C3226" s="244" t="s">
        <v>420</v>
      </c>
      <c r="D3226" s="244" t="s">
        <v>15</v>
      </c>
      <c r="E3226" s="154" t="s">
        <v>1244</v>
      </c>
      <c r="F3226" s="154" t="s">
        <v>1245</v>
      </c>
      <c r="G3226" s="154" t="s">
        <v>3407</v>
      </c>
      <c r="H3226" s="243">
        <v>3</v>
      </c>
      <c r="I3226" s="229">
        <v>45595</v>
      </c>
      <c r="J3226" s="107">
        <v>12</v>
      </c>
      <c r="K3226" s="159">
        <v>210000</v>
      </c>
      <c r="L3226" s="107">
        <f>J3226+1</f>
        <v>13</v>
      </c>
      <c r="M3226" s="36">
        <f>K3226*(L3226/100)</f>
        <v>27300</v>
      </c>
    </row>
    <row r="3227" spans="1:13" x14ac:dyDescent="0.35">
      <c r="A3227" s="107">
        <v>1</v>
      </c>
      <c r="B3227" s="107" t="s">
        <v>1964</v>
      </c>
      <c r="C3227" s="98" t="s">
        <v>420</v>
      </c>
      <c r="D3227" s="98" t="s">
        <v>15</v>
      </c>
      <c r="E3227" t="s">
        <v>1244</v>
      </c>
      <c r="F3227" t="s">
        <v>1245</v>
      </c>
      <c r="G3227" t="s">
        <v>1965</v>
      </c>
      <c r="H3227" s="107">
        <v>1</v>
      </c>
      <c r="I3227" s="229">
        <v>45363.725763888891</v>
      </c>
      <c r="J3227" s="107">
        <v>12</v>
      </c>
      <c r="K3227" s="159">
        <v>84000</v>
      </c>
      <c r="L3227" s="107">
        <f>J3227+1</f>
        <v>13</v>
      </c>
      <c r="M3227" s="36">
        <f>K3227*(L3227/100)</f>
        <v>10920</v>
      </c>
    </row>
    <row r="3228" spans="1:13" x14ac:dyDescent="0.35">
      <c r="A3228" s="107">
        <v>1</v>
      </c>
      <c r="B3228" s="243" t="s">
        <v>4783</v>
      </c>
      <c r="C3228" s="244" t="s">
        <v>956</v>
      </c>
      <c r="D3228" s="244" t="s">
        <v>15</v>
      </c>
      <c r="E3228" s="154" t="s">
        <v>1244</v>
      </c>
      <c r="F3228" s="154" t="s">
        <v>1245</v>
      </c>
      <c r="G3228" s="154" t="s">
        <v>4784</v>
      </c>
      <c r="H3228" s="243">
        <v>1</v>
      </c>
      <c r="I3228" s="229">
        <v>45763.509976851848</v>
      </c>
      <c r="J3228" s="107">
        <v>4</v>
      </c>
      <c r="K3228" s="159">
        <v>20000</v>
      </c>
      <c r="L3228" s="107">
        <f>J3228+1</f>
        <v>5</v>
      </c>
      <c r="M3228" s="36">
        <f>K3228*(L3228/100)</f>
        <v>1000</v>
      </c>
    </row>
    <row r="3229" spans="1:13" x14ac:dyDescent="0.35">
      <c r="A3229" s="107">
        <v>1</v>
      </c>
      <c r="B3229" s="107" t="s">
        <v>2235</v>
      </c>
      <c r="C3229" s="98" t="s">
        <v>956</v>
      </c>
      <c r="D3229" s="98" t="s">
        <v>15</v>
      </c>
      <c r="E3229" t="s">
        <v>1244</v>
      </c>
      <c r="F3229" t="s">
        <v>1245</v>
      </c>
      <c r="G3229" t="s">
        <v>2236</v>
      </c>
      <c r="H3229" s="107">
        <v>3</v>
      </c>
      <c r="I3229" s="229">
        <v>45427.526087962964</v>
      </c>
      <c r="J3229" s="107">
        <v>4</v>
      </c>
      <c r="K3229" s="159">
        <v>52500</v>
      </c>
      <c r="L3229" s="107">
        <f>J3229+1</f>
        <v>5</v>
      </c>
      <c r="M3229" s="36">
        <f>K3229*(L3229/100)</f>
        <v>2625</v>
      </c>
    </row>
    <row r="3230" spans="1:13" x14ac:dyDescent="0.35">
      <c r="A3230" s="107">
        <v>1</v>
      </c>
      <c r="B3230" s="234">
        <v>890000304</v>
      </c>
      <c r="C3230" s="235" t="s">
        <v>956</v>
      </c>
      <c r="D3230" s="235" t="s">
        <v>15</v>
      </c>
      <c r="E3230" s="133" t="s">
        <v>16</v>
      </c>
      <c r="G3230" s="133" t="s">
        <v>1097</v>
      </c>
      <c r="H3230" s="234">
        <v>1</v>
      </c>
      <c r="I3230" s="229">
        <v>45169.348171296297</v>
      </c>
      <c r="J3230" s="107">
        <v>3</v>
      </c>
      <c r="K3230" s="236">
        <v>52500</v>
      </c>
      <c r="L3230" s="107">
        <f>J3230+1</f>
        <v>4</v>
      </c>
      <c r="M3230" s="36">
        <f>K3230*(L3230/100)</f>
        <v>2100</v>
      </c>
    </row>
    <row r="3231" spans="1:13" x14ac:dyDescent="0.35">
      <c r="A3231" s="107">
        <v>1</v>
      </c>
      <c r="B3231" s="237" t="s">
        <v>1507</v>
      </c>
      <c r="C3231" s="141" t="s">
        <v>956</v>
      </c>
      <c r="D3231" s="141" t="s">
        <v>15</v>
      </c>
      <c r="E3231" s="139" t="s">
        <v>1244</v>
      </c>
      <c r="F3231" s="144" t="s">
        <v>1245</v>
      </c>
      <c r="G3231" s="139" t="s">
        <v>1097</v>
      </c>
      <c r="H3231" s="237">
        <v>2</v>
      </c>
      <c r="I3231" s="229">
        <v>45258.564270833303</v>
      </c>
      <c r="J3231" s="107">
        <v>3</v>
      </c>
      <c r="K3231" s="238">
        <v>52500</v>
      </c>
      <c r="L3231" s="107">
        <f>J3231+1</f>
        <v>4</v>
      </c>
      <c r="M3231" s="36">
        <f>K3231*(L3231/100)</f>
        <v>2100</v>
      </c>
    </row>
    <row r="3232" spans="1:13" x14ac:dyDescent="0.35">
      <c r="A3232" s="107">
        <v>1</v>
      </c>
      <c r="B3232" s="243" t="s">
        <v>2870</v>
      </c>
      <c r="C3232" s="244" t="s">
        <v>956</v>
      </c>
      <c r="D3232" s="244" t="s">
        <v>15</v>
      </c>
      <c r="E3232" s="154" t="s">
        <v>1244</v>
      </c>
      <c r="F3232" s="154" t="s">
        <v>1245</v>
      </c>
      <c r="G3232" s="154" t="s">
        <v>1097</v>
      </c>
      <c r="H3232" s="243">
        <v>4</v>
      </c>
      <c r="I3232" s="229">
        <v>45514.505185185182</v>
      </c>
      <c r="J3232" s="107">
        <v>4</v>
      </c>
      <c r="K3232" s="162">
        <v>63000</v>
      </c>
      <c r="L3232" s="107">
        <f>J3232+1</f>
        <v>5</v>
      </c>
      <c r="M3232" s="36">
        <f>K3232*(L3232/100)</f>
        <v>3150</v>
      </c>
    </row>
    <row r="3233" spans="1:13" x14ac:dyDescent="0.35">
      <c r="A3233" s="107">
        <v>1</v>
      </c>
      <c r="B3233" s="243" t="s">
        <v>3678</v>
      </c>
      <c r="C3233" s="244" t="s">
        <v>956</v>
      </c>
      <c r="D3233" s="244" t="s">
        <v>15</v>
      </c>
      <c r="E3233" s="154" t="s">
        <v>1244</v>
      </c>
      <c r="F3233" s="154" t="s">
        <v>1245</v>
      </c>
      <c r="G3233" s="154" t="s">
        <v>1097</v>
      </c>
      <c r="H3233" s="243">
        <v>5</v>
      </c>
      <c r="I3233" s="229">
        <v>45612.683888888889</v>
      </c>
      <c r="J3233" s="107">
        <v>4</v>
      </c>
      <c r="K3233" s="159">
        <v>63000</v>
      </c>
      <c r="L3233" s="107">
        <f>J3233+1</f>
        <v>5</v>
      </c>
      <c r="M3233" s="36">
        <f>K3233*(L3233/100)</f>
        <v>3150</v>
      </c>
    </row>
    <row r="3234" spans="1:13" x14ac:dyDescent="0.35">
      <c r="A3234" s="107">
        <v>1</v>
      </c>
      <c r="B3234" s="243" t="s">
        <v>4793</v>
      </c>
      <c r="C3234" s="244" t="s">
        <v>956</v>
      </c>
      <c r="D3234" s="244" t="s">
        <v>169</v>
      </c>
      <c r="E3234" s="154" t="s">
        <v>1250</v>
      </c>
      <c r="F3234" s="154" t="s">
        <v>1245</v>
      </c>
      <c r="G3234" s="154" t="s">
        <v>1097</v>
      </c>
      <c r="H3234" s="243">
        <v>6</v>
      </c>
      <c r="I3234" s="229">
        <v>45776.785694444443</v>
      </c>
      <c r="J3234" s="107">
        <v>4</v>
      </c>
      <c r="K3234" s="159">
        <v>50000</v>
      </c>
      <c r="L3234" s="107">
        <f>J3234+1</f>
        <v>5</v>
      </c>
      <c r="M3234" s="36">
        <f>K3234*(L3234/100)</f>
        <v>2500</v>
      </c>
    </row>
    <row r="3235" spans="1:13" x14ac:dyDescent="0.35">
      <c r="A3235" s="107">
        <v>1</v>
      </c>
      <c r="B3235" s="107">
        <v>890000637</v>
      </c>
      <c r="C3235" s="98" t="s">
        <v>956</v>
      </c>
      <c r="D3235" s="98" t="s">
        <v>15</v>
      </c>
      <c r="E3235" t="s">
        <v>1244</v>
      </c>
      <c r="F3235" t="s">
        <v>1248</v>
      </c>
      <c r="G3235" t="s">
        <v>2170</v>
      </c>
      <c r="H3235" s="107">
        <v>1</v>
      </c>
      <c r="I3235" s="229">
        <v>45404.732835648145</v>
      </c>
      <c r="J3235" s="107">
        <v>6</v>
      </c>
      <c r="K3235" s="159">
        <v>105000</v>
      </c>
      <c r="L3235" s="107">
        <f>J3235+1</f>
        <v>7</v>
      </c>
      <c r="M3235" s="36">
        <f>K3235*(L3235/100)</f>
        <v>7350.0000000000009</v>
      </c>
    </row>
    <row r="3236" spans="1:13" x14ac:dyDescent="0.35">
      <c r="A3236" s="107">
        <v>1</v>
      </c>
      <c r="B3236" s="243" t="s">
        <v>3306</v>
      </c>
      <c r="C3236" s="244" t="s">
        <v>956</v>
      </c>
      <c r="D3236" s="244" t="s">
        <v>15</v>
      </c>
      <c r="E3236" s="154" t="s">
        <v>1244</v>
      </c>
      <c r="F3236" s="154" t="s">
        <v>1248</v>
      </c>
      <c r="G3236" s="154" t="s">
        <v>3307</v>
      </c>
      <c r="H3236" s="243">
        <v>2</v>
      </c>
      <c r="I3236" s="229">
        <v>45588.586018518516</v>
      </c>
      <c r="J3236" s="107">
        <v>6</v>
      </c>
      <c r="K3236" s="159">
        <v>105000</v>
      </c>
      <c r="L3236" s="107">
        <f>J3236+1</f>
        <v>7</v>
      </c>
      <c r="M3236" s="36">
        <f>K3236*(L3236/100)</f>
        <v>7350.0000000000009</v>
      </c>
    </row>
    <row r="3237" spans="1:13" x14ac:dyDescent="0.35">
      <c r="A3237" s="107">
        <v>1</v>
      </c>
      <c r="B3237" s="243" t="s">
        <v>4309</v>
      </c>
      <c r="C3237" s="244" t="s">
        <v>956</v>
      </c>
      <c r="D3237" s="244" t="s">
        <v>15</v>
      </c>
      <c r="E3237" s="154" t="s">
        <v>1244</v>
      </c>
      <c r="F3237" s="154" t="s">
        <v>1248</v>
      </c>
      <c r="G3237" s="154" t="s">
        <v>3307</v>
      </c>
      <c r="H3237" s="243">
        <v>3</v>
      </c>
      <c r="I3237" s="229">
        <v>45694.718333333331</v>
      </c>
      <c r="J3237" s="107">
        <v>6</v>
      </c>
      <c r="K3237" s="159">
        <v>100000</v>
      </c>
      <c r="L3237" s="107">
        <f>J3237+1</f>
        <v>7</v>
      </c>
      <c r="M3237" s="36">
        <f>K3237*(L3237/100)</f>
        <v>7000.0000000000009</v>
      </c>
    </row>
    <row r="3238" spans="1:13" x14ac:dyDescent="0.35">
      <c r="A3238" s="107">
        <v>1</v>
      </c>
      <c r="B3238" s="107" t="s">
        <v>5925</v>
      </c>
      <c r="C3238" t="s">
        <v>956</v>
      </c>
      <c r="D3238" t="s">
        <v>15</v>
      </c>
      <c r="E3238" t="s">
        <v>5832</v>
      </c>
      <c r="F3238" t="s">
        <v>1248</v>
      </c>
      <c r="G3238" t="s">
        <v>5926</v>
      </c>
      <c r="H3238" s="107">
        <v>8</v>
      </c>
      <c r="I3238" s="231">
        <v>45878.669594907406</v>
      </c>
      <c r="J3238" s="107">
        <v>3</v>
      </c>
      <c r="K3238" s="120">
        <v>200000</v>
      </c>
      <c r="L3238" s="107">
        <f>J3238*2+2</f>
        <v>8</v>
      </c>
      <c r="M3238" s="36">
        <f>K3238*(L3238/100)</f>
        <v>16000</v>
      </c>
    </row>
    <row r="3239" spans="1:13" x14ac:dyDescent="0.35">
      <c r="A3239" s="107">
        <v>1</v>
      </c>
      <c r="B3239" s="107">
        <v>890000604</v>
      </c>
      <c r="C3239" s="98" t="s">
        <v>956</v>
      </c>
      <c r="D3239" s="98" t="s">
        <v>15</v>
      </c>
      <c r="E3239" t="s">
        <v>1244</v>
      </c>
      <c r="F3239" t="s">
        <v>1248</v>
      </c>
      <c r="G3239" t="s">
        <v>2111</v>
      </c>
      <c r="H3239" s="107">
        <v>1</v>
      </c>
      <c r="I3239" s="229">
        <v>45386.778356481482</v>
      </c>
      <c r="J3239" s="107">
        <v>3</v>
      </c>
      <c r="K3239" s="159">
        <v>105000</v>
      </c>
      <c r="L3239" s="107">
        <f>J3239+1</f>
        <v>4</v>
      </c>
      <c r="M3239" s="36">
        <f>K3239*(L3239/100)</f>
        <v>4200</v>
      </c>
    </row>
    <row r="3240" spans="1:13" x14ac:dyDescent="0.35">
      <c r="A3240" s="107">
        <v>1</v>
      </c>
      <c r="B3240" s="107" t="s">
        <v>2333</v>
      </c>
      <c r="C3240" s="98" t="s">
        <v>956</v>
      </c>
      <c r="D3240" s="98" t="s">
        <v>15</v>
      </c>
      <c r="E3240" t="s">
        <v>1244</v>
      </c>
      <c r="F3240" t="s">
        <v>1248</v>
      </c>
      <c r="G3240" t="s">
        <v>2111</v>
      </c>
      <c r="H3240" s="107">
        <v>2</v>
      </c>
      <c r="I3240" s="229">
        <v>45443.688634259262</v>
      </c>
      <c r="J3240" s="107">
        <v>3</v>
      </c>
      <c r="K3240" s="159">
        <v>105000</v>
      </c>
      <c r="L3240" s="107">
        <f>J3240+1</f>
        <v>4</v>
      </c>
      <c r="M3240" s="36">
        <f>K3240*(L3240/100)</f>
        <v>4200</v>
      </c>
    </row>
    <row r="3241" spans="1:13" x14ac:dyDescent="0.35">
      <c r="A3241" s="107">
        <v>1</v>
      </c>
      <c r="B3241" s="107" t="s">
        <v>2440</v>
      </c>
      <c r="C3241" s="98" t="s">
        <v>956</v>
      </c>
      <c r="D3241" s="98" t="s">
        <v>15</v>
      </c>
      <c r="E3241" t="s">
        <v>1244</v>
      </c>
      <c r="F3241" t="s">
        <v>1248</v>
      </c>
      <c r="G3241" t="s">
        <v>2111</v>
      </c>
      <c r="H3241" s="107">
        <v>3</v>
      </c>
      <c r="I3241" s="229">
        <v>45457.763449074075</v>
      </c>
      <c r="J3241" s="107">
        <v>6</v>
      </c>
      <c r="K3241" s="159">
        <v>210000</v>
      </c>
      <c r="L3241" s="107">
        <f>J3241+1</f>
        <v>7</v>
      </c>
      <c r="M3241" s="36">
        <f>K3241*(L3241/100)</f>
        <v>14700.000000000002</v>
      </c>
    </row>
    <row r="3242" spans="1:13" x14ac:dyDescent="0.35">
      <c r="A3242" s="107">
        <v>1</v>
      </c>
      <c r="B3242" s="243" t="s">
        <v>3131</v>
      </c>
      <c r="C3242" s="244" t="s">
        <v>956</v>
      </c>
      <c r="D3242" s="244" t="s">
        <v>106</v>
      </c>
      <c r="E3242" s="154" t="s">
        <v>1244</v>
      </c>
      <c r="F3242" s="154" t="s">
        <v>1248</v>
      </c>
      <c r="G3242" s="154" t="s">
        <v>3132</v>
      </c>
      <c r="H3242" s="243">
        <v>4</v>
      </c>
      <c r="I3242" s="229">
        <v>45560.740995370368</v>
      </c>
      <c r="J3242" s="107">
        <v>6</v>
      </c>
      <c r="K3242" s="159">
        <v>210000</v>
      </c>
      <c r="L3242" s="107">
        <f>J3242+1</f>
        <v>7</v>
      </c>
      <c r="M3242" s="36">
        <f>K3242*(L3242/100)</f>
        <v>14700.000000000002</v>
      </c>
    </row>
    <row r="3243" spans="1:13" x14ac:dyDescent="0.35">
      <c r="A3243" s="107">
        <v>1</v>
      </c>
      <c r="B3243" s="243" t="s">
        <v>3985</v>
      </c>
      <c r="C3243" s="244" t="s">
        <v>956</v>
      </c>
      <c r="D3243" s="244" t="s">
        <v>15</v>
      </c>
      <c r="E3243" s="154" t="s">
        <v>1244</v>
      </c>
      <c r="F3243" s="154" t="s">
        <v>1248</v>
      </c>
      <c r="G3243" s="154" t="s">
        <v>3132</v>
      </c>
      <c r="H3243" s="243">
        <v>5</v>
      </c>
      <c r="I3243" s="229">
        <v>45646.728206018517</v>
      </c>
      <c r="J3243" s="107">
        <v>4</v>
      </c>
      <c r="K3243" s="159">
        <v>210000</v>
      </c>
      <c r="L3243" s="107">
        <f>J3243+1</f>
        <v>5</v>
      </c>
      <c r="M3243" s="36">
        <f>K3243*(L3243/100)</f>
        <v>10500</v>
      </c>
    </row>
    <row r="3244" spans="1:13" x14ac:dyDescent="0.35">
      <c r="A3244" s="107">
        <v>1</v>
      </c>
      <c r="B3244" s="243" t="s">
        <v>4641</v>
      </c>
      <c r="C3244" s="244" t="s">
        <v>956</v>
      </c>
      <c r="D3244" s="244" t="s">
        <v>188</v>
      </c>
      <c r="E3244" s="154" t="s">
        <v>1244</v>
      </c>
      <c r="F3244" s="154" t="s">
        <v>1248</v>
      </c>
      <c r="G3244" s="154" t="s">
        <v>2111</v>
      </c>
      <c r="H3244" s="243">
        <v>6</v>
      </c>
      <c r="I3244" s="229">
        <v>45736.568692129629</v>
      </c>
      <c r="J3244" s="107">
        <v>4</v>
      </c>
      <c r="K3244" s="247">
        <v>200000</v>
      </c>
      <c r="L3244" s="107">
        <f>J3244+1</f>
        <v>5</v>
      </c>
      <c r="M3244" s="36">
        <f>K3244*(L3244/100)</f>
        <v>10000</v>
      </c>
    </row>
    <row r="3245" spans="1:13" x14ac:dyDescent="0.35">
      <c r="A3245" s="107">
        <v>1</v>
      </c>
      <c r="B3245" s="107" t="s">
        <v>5279</v>
      </c>
      <c r="C3245" s="98" t="s">
        <v>956</v>
      </c>
      <c r="D3245" s="98" t="s">
        <v>257</v>
      </c>
      <c r="E3245" t="s">
        <v>1250</v>
      </c>
      <c r="F3245" t="s">
        <v>1248</v>
      </c>
      <c r="G3245" t="s">
        <v>5280</v>
      </c>
      <c r="H3245" s="107">
        <v>7</v>
      </c>
      <c r="I3245" s="229">
        <v>45803.742118055554</v>
      </c>
      <c r="J3245" s="107">
        <v>3</v>
      </c>
      <c r="K3245" s="159">
        <v>200000</v>
      </c>
      <c r="L3245" s="107">
        <f>J3245+1</f>
        <v>4</v>
      </c>
      <c r="M3245" s="36">
        <f>K3245*(L3245/100)</f>
        <v>8000</v>
      </c>
    </row>
    <row r="3246" spans="1:13" x14ac:dyDescent="0.35">
      <c r="A3246" s="107">
        <v>1</v>
      </c>
      <c r="B3246" s="131" t="s">
        <v>6139</v>
      </c>
      <c r="C3246" s="131" t="s">
        <v>956</v>
      </c>
      <c r="D3246" s="131" t="s">
        <v>866</v>
      </c>
      <c r="E3246" s="131" t="s">
        <v>5832</v>
      </c>
      <c r="F3246" s="131" t="s">
        <v>1248</v>
      </c>
      <c r="G3246" s="131" t="s">
        <v>6140</v>
      </c>
      <c r="H3246" s="107">
        <v>1</v>
      </c>
      <c r="I3246" s="231">
        <v>45919.797511574077</v>
      </c>
      <c r="J3246" s="107">
        <v>6</v>
      </c>
      <c r="K3246" s="222">
        <v>40000</v>
      </c>
      <c r="L3246" s="107">
        <f>J3246*2+2</f>
        <v>14</v>
      </c>
      <c r="M3246" s="36">
        <f>K3246*(L3246/100)</f>
        <v>5600.0000000000009</v>
      </c>
    </row>
    <row r="3247" spans="1:13" x14ac:dyDescent="0.35">
      <c r="A3247" s="107">
        <v>1</v>
      </c>
      <c r="B3247" s="243" t="s">
        <v>3432</v>
      </c>
      <c r="C3247" s="244" t="s">
        <v>956</v>
      </c>
      <c r="D3247" s="244" t="s">
        <v>188</v>
      </c>
      <c r="E3247" s="154" t="s">
        <v>1244</v>
      </c>
      <c r="F3247" s="154" t="s">
        <v>1245</v>
      </c>
      <c r="G3247" s="154" t="s">
        <v>3433</v>
      </c>
      <c r="H3247" s="243">
        <v>2</v>
      </c>
      <c r="I3247" s="229">
        <v>45595.68959490741</v>
      </c>
      <c r="J3247" s="107">
        <v>10</v>
      </c>
      <c r="K3247" s="159">
        <v>210000</v>
      </c>
      <c r="L3247" s="107">
        <f>J3247+1</f>
        <v>11</v>
      </c>
      <c r="M3247" s="36">
        <f>K3247*(L3247/100)</f>
        <v>23100</v>
      </c>
    </row>
    <row r="3248" spans="1:13" x14ac:dyDescent="0.35">
      <c r="A3248" s="107">
        <v>1</v>
      </c>
      <c r="B3248" s="107" t="s">
        <v>4426</v>
      </c>
      <c r="C3248" s="98" t="s">
        <v>956</v>
      </c>
      <c r="D3248" s="98" t="s">
        <v>15</v>
      </c>
      <c r="E3248" t="s">
        <v>1244</v>
      </c>
      <c r="F3248" t="s">
        <v>1245</v>
      </c>
      <c r="G3248" t="s">
        <v>4427</v>
      </c>
      <c r="H3248" s="107">
        <v>3</v>
      </c>
      <c r="I3248" s="229">
        <v>45729.719594907408</v>
      </c>
      <c r="J3248" s="107">
        <v>10</v>
      </c>
      <c r="K3248" s="247">
        <v>200000</v>
      </c>
      <c r="L3248" s="107">
        <f>J3248+1</f>
        <v>11</v>
      </c>
      <c r="M3248" s="36">
        <f>K3248*(L3248/100)</f>
        <v>22000</v>
      </c>
    </row>
    <row r="3249" spans="1:13" x14ac:dyDescent="0.35">
      <c r="A3249" s="107">
        <v>1</v>
      </c>
      <c r="B3249" s="107" t="s">
        <v>5707</v>
      </c>
      <c r="C3249" t="s">
        <v>956</v>
      </c>
      <c r="D3249" t="s">
        <v>15</v>
      </c>
      <c r="E3249" t="s">
        <v>1244</v>
      </c>
      <c r="F3249" t="s">
        <v>1245</v>
      </c>
      <c r="G3249" t="s">
        <v>4427</v>
      </c>
      <c r="H3249" s="107">
        <v>4</v>
      </c>
      <c r="I3249" s="231">
        <v>45848.844837962963</v>
      </c>
      <c r="J3249" s="107">
        <v>10</v>
      </c>
      <c r="K3249" s="120">
        <v>200000</v>
      </c>
      <c r="L3249" s="107">
        <f>J3249+1</f>
        <v>11</v>
      </c>
      <c r="M3249" s="36">
        <f>K3249*(L3249/100)</f>
        <v>22000</v>
      </c>
    </row>
    <row r="3250" spans="1:13" x14ac:dyDescent="0.35">
      <c r="A3250" s="107">
        <v>1</v>
      </c>
      <c r="B3250" s="243" t="s">
        <v>2806</v>
      </c>
      <c r="C3250" s="244" t="s">
        <v>956</v>
      </c>
      <c r="D3250" s="244" t="s">
        <v>169</v>
      </c>
      <c r="E3250" s="154" t="s">
        <v>1250</v>
      </c>
      <c r="F3250" s="154" t="s">
        <v>1245</v>
      </c>
      <c r="G3250" s="377" t="s">
        <v>2807</v>
      </c>
      <c r="H3250" s="243">
        <v>1</v>
      </c>
      <c r="I3250" s="229">
        <v>45511.460057870368</v>
      </c>
      <c r="J3250" s="107">
        <v>10</v>
      </c>
      <c r="K3250" s="162">
        <v>210000</v>
      </c>
      <c r="L3250" s="107">
        <f>J3250+1</f>
        <v>11</v>
      </c>
      <c r="M3250" s="36">
        <f>K3250*(L3250/100)</f>
        <v>23100</v>
      </c>
    </row>
    <row r="3251" spans="1:13" x14ac:dyDescent="0.35">
      <c r="A3251" s="107">
        <v>1</v>
      </c>
      <c r="B3251" s="107">
        <v>890000206</v>
      </c>
      <c r="C3251" s="98" t="s">
        <v>956</v>
      </c>
      <c r="D3251" s="98" t="s">
        <v>15</v>
      </c>
      <c r="E3251" t="s">
        <v>16</v>
      </c>
      <c r="G3251" t="s">
        <v>957</v>
      </c>
      <c r="H3251" s="107">
        <v>1</v>
      </c>
      <c r="I3251" s="229">
        <v>45090.583981481483</v>
      </c>
      <c r="J3251" s="107">
        <v>9</v>
      </c>
      <c r="K3251" s="159">
        <v>94500</v>
      </c>
      <c r="L3251" s="107">
        <f>J3251+1</f>
        <v>10</v>
      </c>
      <c r="M3251" s="36">
        <f>K3251*(L3251/100)</f>
        <v>9450</v>
      </c>
    </row>
    <row r="3252" spans="1:13" x14ac:dyDescent="0.35">
      <c r="A3252" s="107">
        <v>1</v>
      </c>
      <c r="B3252" s="243" t="s">
        <v>3099</v>
      </c>
      <c r="C3252" s="244" t="s">
        <v>956</v>
      </c>
      <c r="D3252" s="244" t="s">
        <v>116</v>
      </c>
      <c r="E3252" s="154" t="s">
        <v>1250</v>
      </c>
      <c r="F3252" s="154" t="s">
        <v>1245</v>
      </c>
      <c r="G3252" s="154" t="s">
        <v>3100</v>
      </c>
      <c r="H3252" s="243">
        <v>4</v>
      </c>
      <c r="I3252" s="229">
        <v>45554.679583333331</v>
      </c>
      <c r="J3252" s="107">
        <v>9</v>
      </c>
      <c r="K3252" s="159">
        <v>105000</v>
      </c>
      <c r="L3252" s="107">
        <f>J3252+1</f>
        <v>10</v>
      </c>
      <c r="M3252" s="36">
        <f>K3252*(L3252/100)</f>
        <v>10500</v>
      </c>
    </row>
    <row r="3253" spans="1:13" x14ac:dyDescent="0.35">
      <c r="A3253" s="107">
        <v>1</v>
      </c>
      <c r="B3253" s="237" t="s">
        <v>1347</v>
      </c>
      <c r="C3253" s="141" t="s">
        <v>956</v>
      </c>
      <c r="D3253" s="141" t="s">
        <v>162</v>
      </c>
      <c r="E3253" s="139" t="s">
        <v>1250</v>
      </c>
      <c r="F3253" s="144" t="s">
        <v>1245</v>
      </c>
      <c r="G3253" s="139" t="s">
        <v>1348</v>
      </c>
      <c r="H3253" s="237">
        <v>2</v>
      </c>
      <c r="I3253" s="229">
        <v>45236.627268518503</v>
      </c>
      <c r="J3253" s="107">
        <v>9</v>
      </c>
      <c r="K3253" s="238">
        <v>105000</v>
      </c>
      <c r="L3253" s="107">
        <f>J3253+1</f>
        <v>10</v>
      </c>
      <c r="M3253" s="36">
        <f>K3253*(L3253/100)</f>
        <v>10500</v>
      </c>
    </row>
    <row r="3254" spans="1:13" x14ac:dyDescent="0.35">
      <c r="A3254" s="107">
        <v>1</v>
      </c>
      <c r="B3254" s="107">
        <v>890000629</v>
      </c>
      <c r="C3254" s="98" t="s">
        <v>956</v>
      </c>
      <c r="D3254" s="98" t="s">
        <v>15</v>
      </c>
      <c r="E3254" t="s">
        <v>1244</v>
      </c>
      <c r="F3254" t="s">
        <v>1245</v>
      </c>
      <c r="G3254" t="s">
        <v>1348</v>
      </c>
      <c r="H3254" s="107">
        <v>3</v>
      </c>
      <c r="I3254" s="229">
        <v>45398.769456018519</v>
      </c>
      <c r="J3254" s="107">
        <v>9</v>
      </c>
      <c r="K3254" s="159">
        <v>105000</v>
      </c>
      <c r="L3254" s="107">
        <f>J3254+1</f>
        <v>10</v>
      </c>
      <c r="M3254" s="36">
        <f>K3254*(L3254/100)</f>
        <v>10500</v>
      </c>
    </row>
    <row r="3255" spans="1:13" x14ac:dyDescent="0.35">
      <c r="A3255" s="107">
        <v>1</v>
      </c>
      <c r="B3255" s="107" t="s">
        <v>2329</v>
      </c>
      <c r="C3255" s="98" t="s">
        <v>956</v>
      </c>
      <c r="D3255" s="98" t="s">
        <v>15</v>
      </c>
      <c r="E3255" t="s">
        <v>1244</v>
      </c>
      <c r="F3255" t="s">
        <v>1245</v>
      </c>
      <c r="G3255" t="s">
        <v>2330</v>
      </c>
      <c r="H3255" s="107">
        <v>1</v>
      </c>
      <c r="I3255" s="229">
        <v>45443.635717592595</v>
      </c>
      <c r="J3255" s="107">
        <v>8</v>
      </c>
      <c r="K3255" s="159">
        <v>105000</v>
      </c>
      <c r="L3255" s="107">
        <f>J3255+1</f>
        <v>9</v>
      </c>
      <c r="M3255" s="36">
        <f>K3255*(L3255/100)</f>
        <v>9450</v>
      </c>
    </row>
    <row r="3256" spans="1:13" x14ac:dyDescent="0.35">
      <c r="A3256" s="107">
        <v>1</v>
      </c>
      <c r="B3256" s="107">
        <v>890000836</v>
      </c>
      <c r="C3256" s="98" t="s">
        <v>956</v>
      </c>
      <c r="D3256" s="98" t="s">
        <v>15</v>
      </c>
      <c r="E3256" t="s">
        <v>1244</v>
      </c>
      <c r="F3256" t="s">
        <v>1245</v>
      </c>
      <c r="G3256" t="s">
        <v>2708</v>
      </c>
      <c r="H3256" s="107">
        <v>1</v>
      </c>
      <c r="I3256" s="229">
        <v>45499.721956018519</v>
      </c>
      <c r="J3256" s="107">
        <v>7</v>
      </c>
      <c r="K3256" s="159">
        <v>105000</v>
      </c>
      <c r="L3256" s="107">
        <f>J3256+1</f>
        <v>8</v>
      </c>
      <c r="M3256" s="36">
        <f>K3256*(L3256/100)</f>
        <v>8400</v>
      </c>
    </row>
    <row r="3257" spans="1:13" x14ac:dyDescent="0.35">
      <c r="A3257" s="107">
        <v>1</v>
      </c>
      <c r="B3257" s="243" t="s">
        <v>3529</v>
      </c>
      <c r="C3257" s="244" t="s">
        <v>956</v>
      </c>
      <c r="D3257" s="244" t="s">
        <v>15</v>
      </c>
      <c r="E3257" s="154" t="s">
        <v>1244</v>
      </c>
      <c r="F3257" s="154" t="s">
        <v>1245</v>
      </c>
      <c r="G3257" s="154" t="s">
        <v>2708</v>
      </c>
      <c r="H3257" s="243">
        <v>2</v>
      </c>
      <c r="I3257" s="229">
        <v>45603.60769675926</v>
      </c>
      <c r="J3257" s="107">
        <v>7</v>
      </c>
      <c r="K3257" s="159">
        <v>105000</v>
      </c>
      <c r="L3257" s="107">
        <f>J3257+1</f>
        <v>8</v>
      </c>
      <c r="M3257" s="36">
        <f>K3257*(L3257/100)</f>
        <v>8400</v>
      </c>
    </row>
    <row r="3258" spans="1:13" x14ac:dyDescent="0.35">
      <c r="A3258" s="107">
        <v>1</v>
      </c>
      <c r="B3258" s="243" t="s">
        <v>4951</v>
      </c>
      <c r="C3258" s="244" t="s">
        <v>956</v>
      </c>
      <c r="D3258" s="244" t="s">
        <v>15</v>
      </c>
      <c r="E3258" s="154" t="s">
        <v>1244</v>
      </c>
      <c r="F3258" s="154" t="s">
        <v>1245</v>
      </c>
      <c r="G3258" s="154" t="s">
        <v>4952</v>
      </c>
      <c r="H3258" s="243">
        <v>3</v>
      </c>
      <c r="I3258" s="229">
        <v>45755.668391203704</v>
      </c>
      <c r="J3258" s="107">
        <v>7</v>
      </c>
      <c r="K3258" s="159">
        <v>100000</v>
      </c>
      <c r="L3258" s="107">
        <f>J3258+1</f>
        <v>8</v>
      </c>
      <c r="M3258" s="36">
        <f>K3258*(L3258/100)</f>
        <v>8000</v>
      </c>
    </row>
    <row r="3259" spans="1:13" x14ac:dyDescent="0.35">
      <c r="A3259" s="107">
        <v>1</v>
      </c>
      <c r="B3259" s="243" t="s">
        <v>3009</v>
      </c>
      <c r="C3259" s="244" t="s">
        <v>956</v>
      </c>
      <c r="D3259" s="244" t="s">
        <v>381</v>
      </c>
      <c r="E3259" s="154" t="s">
        <v>1244</v>
      </c>
      <c r="F3259" s="154" t="s">
        <v>1245</v>
      </c>
      <c r="G3259" s="154" t="s">
        <v>3010</v>
      </c>
      <c r="H3259" s="243">
        <v>1</v>
      </c>
      <c r="I3259" s="229">
        <v>45535.648946759262</v>
      </c>
      <c r="J3259" s="107">
        <v>3</v>
      </c>
      <c r="K3259" s="162">
        <v>21000</v>
      </c>
      <c r="L3259" s="107">
        <f>J3259+1</f>
        <v>4</v>
      </c>
      <c r="M3259" s="36">
        <f>K3259*(L3259/100)</f>
        <v>840</v>
      </c>
    </row>
    <row r="3260" spans="1:13" x14ac:dyDescent="0.35">
      <c r="A3260" s="107">
        <v>1</v>
      </c>
      <c r="B3260" s="107" t="s">
        <v>2267</v>
      </c>
      <c r="C3260" s="98" t="s">
        <v>956</v>
      </c>
      <c r="D3260" s="98" t="s">
        <v>188</v>
      </c>
      <c r="E3260" t="s">
        <v>1244</v>
      </c>
      <c r="F3260" t="s">
        <v>1248</v>
      </c>
      <c r="G3260" s="385" t="s">
        <v>2268</v>
      </c>
      <c r="H3260" s="107">
        <v>2</v>
      </c>
      <c r="I3260" s="229">
        <v>45434.698912037034</v>
      </c>
      <c r="J3260" s="107">
        <v>6</v>
      </c>
      <c r="K3260" s="159">
        <v>210000</v>
      </c>
      <c r="L3260" s="107">
        <f>J3260+1</f>
        <v>7</v>
      </c>
      <c r="M3260" s="36">
        <f>K3260*(L3260/100)</f>
        <v>14700.000000000002</v>
      </c>
    </row>
    <row r="3261" spans="1:13" x14ac:dyDescent="0.35">
      <c r="A3261" s="107">
        <v>1</v>
      </c>
      <c r="B3261" s="243" t="s">
        <v>3000</v>
      </c>
      <c r="C3261" s="244" t="s">
        <v>956</v>
      </c>
      <c r="D3261" s="244" t="s">
        <v>15</v>
      </c>
      <c r="E3261" s="154" t="s">
        <v>1244</v>
      </c>
      <c r="F3261" s="154" t="s">
        <v>1248</v>
      </c>
      <c r="G3261" s="384" t="s">
        <v>3001</v>
      </c>
      <c r="H3261" s="243">
        <v>3</v>
      </c>
      <c r="I3261" s="229">
        <v>45535.580185185187</v>
      </c>
      <c r="J3261" s="107">
        <v>8</v>
      </c>
      <c r="K3261" s="162">
        <v>210000</v>
      </c>
      <c r="L3261" s="107">
        <f>J3261+1</f>
        <v>9</v>
      </c>
      <c r="M3261" s="36">
        <f>K3261*(L3261/100)</f>
        <v>18900</v>
      </c>
    </row>
    <row r="3262" spans="1:13" x14ac:dyDescent="0.35">
      <c r="A3262" s="107">
        <v>1</v>
      </c>
      <c r="B3262" s="107" t="s">
        <v>5789</v>
      </c>
      <c r="C3262" t="s">
        <v>956</v>
      </c>
      <c r="D3262" t="s">
        <v>15</v>
      </c>
      <c r="E3262" t="s">
        <v>1244</v>
      </c>
      <c r="F3262" t="s">
        <v>1248</v>
      </c>
      <c r="G3262" s="385" t="s">
        <v>2268</v>
      </c>
      <c r="H3262" s="107">
        <v>6</v>
      </c>
      <c r="I3262" s="231">
        <v>45856.762060185189</v>
      </c>
      <c r="J3262" s="107">
        <v>6</v>
      </c>
      <c r="K3262" s="120">
        <v>200000</v>
      </c>
      <c r="L3262" s="107">
        <f>J3262+1</f>
        <v>7</v>
      </c>
      <c r="M3262" s="36">
        <f>K3262*(L3262/100)</f>
        <v>14000.000000000002</v>
      </c>
    </row>
    <row r="3263" spans="1:13" x14ac:dyDescent="0.35">
      <c r="A3263" s="107">
        <v>1</v>
      </c>
      <c r="B3263" s="243" t="s">
        <v>4980</v>
      </c>
      <c r="C3263" s="244" t="s">
        <v>956</v>
      </c>
      <c r="D3263" s="244" t="s">
        <v>15</v>
      </c>
      <c r="E3263" s="154" t="s">
        <v>1244</v>
      </c>
      <c r="F3263" s="154" t="s">
        <v>1248</v>
      </c>
      <c r="G3263" s="385" t="s">
        <v>2268</v>
      </c>
      <c r="H3263" s="243">
        <v>5</v>
      </c>
      <c r="I3263" s="229">
        <v>45750.653298611112</v>
      </c>
      <c r="J3263" s="107">
        <v>6</v>
      </c>
      <c r="K3263" s="159">
        <v>200000</v>
      </c>
      <c r="L3263" s="107">
        <f>J3263+1</f>
        <v>7</v>
      </c>
      <c r="M3263" s="36">
        <f>K3263*(L3263/100)</f>
        <v>14000.000000000002</v>
      </c>
    </row>
    <row r="3264" spans="1:13" x14ac:dyDescent="0.35">
      <c r="A3264" s="107">
        <v>1</v>
      </c>
      <c r="B3264" s="243" t="s">
        <v>3936</v>
      </c>
      <c r="C3264" s="244" t="s">
        <v>956</v>
      </c>
      <c r="D3264" s="244" t="s">
        <v>15</v>
      </c>
      <c r="E3264" s="154" t="s">
        <v>1244</v>
      </c>
      <c r="F3264" s="154" t="s">
        <v>1248</v>
      </c>
      <c r="G3264" s="384" t="s">
        <v>3937</v>
      </c>
      <c r="H3264" s="243">
        <v>4</v>
      </c>
      <c r="I3264" s="229">
        <v>45636.724618055552</v>
      </c>
      <c r="J3264" s="107">
        <v>8</v>
      </c>
      <c r="K3264" s="159">
        <v>210000</v>
      </c>
      <c r="L3264" s="107">
        <f>J3264+1</f>
        <v>9</v>
      </c>
      <c r="M3264" s="36">
        <f>K3264*(L3264/100)</f>
        <v>18900</v>
      </c>
    </row>
    <row r="3265" spans="1:13" x14ac:dyDescent="0.35">
      <c r="A3265" s="107">
        <v>1</v>
      </c>
      <c r="B3265" s="237" t="s">
        <v>1699</v>
      </c>
      <c r="C3265" s="141" t="s">
        <v>956</v>
      </c>
      <c r="D3265" s="141" t="s">
        <v>15</v>
      </c>
      <c r="E3265" s="139" t="s">
        <v>1244</v>
      </c>
      <c r="F3265" s="139" t="s">
        <v>1248</v>
      </c>
      <c r="G3265" s="384" t="s">
        <v>3937</v>
      </c>
      <c r="H3265" s="237">
        <v>1</v>
      </c>
      <c r="I3265" s="229">
        <v>45321.391736111102</v>
      </c>
      <c r="J3265" s="107">
        <v>6</v>
      </c>
      <c r="K3265" s="238">
        <v>210000</v>
      </c>
      <c r="L3265" s="107">
        <f>J3265+1</f>
        <v>7</v>
      </c>
      <c r="M3265" s="36">
        <f>K3265*(L3265/100)</f>
        <v>14700.000000000002</v>
      </c>
    </row>
    <row r="3266" spans="1:13" x14ac:dyDescent="0.35">
      <c r="A3266" s="107">
        <v>1</v>
      </c>
      <c r="B3266" s="107" t="s">
        <v>5345</v>
      </c>
      <c r="C3266" t="s">
        <v>956</v>
      </c>
      <c r="D3266" t="s">
        <v>381</v>
      </c>
      <c r="E3266" t="s">
        <v>1244</v>
      </c>
      <c r="F3266" t="s">
        <v>1245</v>
      </c>
      <c r="G3266" s="385" t="s">
        <v>5346</v>
      </c>
      <c r="H3266" s="107">
        <v>1</v>
      </c>
      <c r="I3266" s="231">
        <v>45825.620046296295</v>
      </c>
      <c r="J3266" s="107">
        <v>6</v>
      </c>
      <c r="K3266" s="120">
        <v>50000</v>
      </c>
      <c r="L3266" s="107">
        <f>J3266+1</f>
        <v>7</v>
      </c>
      <c r="M3266" s="36">
        <f>K3266*(L3266/100)</f>
        <v>3500.0000000000005</v>
      </c>
    </row>
    <row r="3267" spans="1:13" x14ac:dyDescent="0.35">
      <c r="A3267" s="107">
        <v>1</v>
      </c>
      <c r="B3267" s="107" t="s">
        <v>6000</v>
      </c>
      <c r="C3267" t="s">
        <v>956</v>
      </c>
      <c r="D3267" t="s">
        <v>15</v>
      </c>
      <c r="E3267" t="s">
        <v>5832</v>
      </c>
      <c r="F3267" t="s">
        <v>1245</v>
      </c>
      <c r="G3267" s="385" t="s">
        <v>6001</v>
      </c>
      <c r="H3267" s="107">
        <v>2</v>
      </c>
      <c r="I3267" s="231">
        <v>45895.826793981483</v>
      </c>
      <c r="J3267" s="107">
        <v>6</v>
      </c>
      <c r="K3267" s="120">
        <v>50000</v>
      </c>
      <c r="L3267" s="107">
        <f>J3267*2+2</f>
        <v>14</v>
      </c>
      <c r="M3267" s="36">
        <f>K3267*(L3267/100)</f>
        <v>7000.0000000000009</v>
      </c>
    </row>
    <row r="3268" spans="1:13" x14ac:dyDescent="0.35">
      <c r="A3268" s="107">
        <v>1</v>
      </c>
      <c r="B3268" s="107" t="s">
        <v>5814</v>
      </c>
      <c r="C3268" t="s">
        <v>956</v>
      </c>
      <c r="D3268" t="s">
        <v>15</v>
      </c>
      <c r="E3268" t="s">
        <v>1244</v>
      </c>
      <c r="F3268" t="s">
        <v>1245</v>
      </c>
      <c r="G3268" t="s">
        <v>5815</v>
      </c>
      <c r="H3268" s="107">
        <v>1</v>
      </c>
      <c r="I3268" s="231">
        <v>45849.709988425922</v>
      </c>
      <c r="J3268" s="107">
        <v>6</v>
      </c>
      <c r="K3268" s="120">
        <v>60000</v>
      </c>
      <c r="L3268" s="107">
        <f>J3268+1</f>
        <v>7</v>
      </c>
      <c r="M3268" s="36">
        <f>K3268*(L3268/100)</f>
        <v>4200</v>
      </c>
    </row>
    <row r="3269" spans="1:13" x14ac:dyDescent="0.35">
      <c r="A3269" s="107">
        <v>1</v>
      </c>
      <c r="B3269" s="243" t="s">
        <v>4210</v>
      </c>
      <c r="C3269" s="244" t="s">
        <v>956</v>
      </c>
      <c r="D3269" s="244" t="s">
        <v>15</v>
      </c>
      <c r="E3269" s="154" t="s">
        <v>1244</v>
      </c>
      <c r="F3269" s="154" t="s">
        <v>1245</v>
      </c>
      <c r="G3269" s="154" t="s">
        <v>4211</v>
      </c>
      <c r="H3269" s="243">
        <v>1</v>
      </c>
      <c r="I3269" s="229">
        <v>45716.738125000003</v>
      </c>
      <c r="J3269" s="107">
        <v>6</v>
      </c>
      <c r="K3269" s="159">
        <v>50000</v>
      </c>
      <c r="L3269" s="107">
        <f>J3269+1</f>
        <v>7</v>
      </c>
      <c r="M3269" s="36">
        <f>K3269*(L3269/100)</f>
        <v>3500.0000000000005</v>
      </c>
    </row>
    <row r="3270" spans="1:13" x14ac:dyDescent="0.35">
      <c r="A3270" s="107">
        <v>1</v>
      </c>
      <c r="B3270" s="107">
        <v>890000078</v>
      </c>
      <c r="C3270" s="98" t="s">
        <v>285</v>
      </c>
      <c r="D3270" s="98" t="s">
        <v>162</v>
      </c>
      <c r="E3270" t="s">
        <v>53</v>
      </c>
      <c r="F3270" s="144" t="s">
        <v>1248</v>
      </c>
      <c r="G3270" t="s">
        <v>983</v>
      </c>
      <c r="H3270" s="129">
        <v>1</v>
      </c>
      <c r="I3270" s="229">
        <v>44979.543773148151</v>
      </c>
      <c r="J3270" s="107">
        <v>7</v>
      </c>
      <c r="K3270" s="159">
        <v>52500</v>
      </c>
      <c r="L3270" s="107">
        <f>J3270+1</f>
        <v>8</v>
      </c>
      <c r="M3270" s="36">
        <f>K3270*(L3270/100)</f>
        <v>4200</v>
      </c>
    </row>
    <row r="3271" spans="1:13" x14ac:dyDescent="0.35">
      <c r="A3271" s="107">
        <v>1</v>
      </c>
      <c r="B3271" s="107">
        <v>890000207</v>
      </c>
      <c r="C3271" s="98" t="s">
        <v>285</v>
      </c>
      <c r="D3271" s="98" t="s">
        <v>188</v>
      </c>
      <c r="E3271" t="s">
        <v>16</v>
      </c>
      <c r="F3271" s="144" t="s">
        <v>1248</v>
      </c>
      <c r="G3271" t="s">
        <v>983</v>
      </c>
      <c r="H3271" s="107">
        <v>2</v>
      </c>
      <c r="I3271" s="229">
        <v>45091.56386574074</v>
      </c>
      <c r="J3271" s="107">
        <v>8</v>
      </c>
      <c r="K3271" s="159">
        <v>73500</v>
      </c>
      <c r="L3271" s="107">
        <f>J3271+1</f>
        <v>9</v>
      </c>
      <c r="M3271" s="36">
        <f>K3271*(L3271/100)</f>
        <v>6615</v>
      </c>
    </row>
    <row r="3272" spans="1:13" x14ac:dyDescent="0.35">
      <c r="A3272" s="107">
        <v>1</v>
      </c>
      <c r="B3272" s="237" t="s">
        <v>1512</v>
      </c>
      <c r="C3272" s="141" t="s">
        <v>285</v>
      </c>
      <c r="D3272" s="141" t="s">
        <v>15</v>
      </c>
      <c r="E3272" s="139" t="s">
        <v>1244</v>
      </c>
      <c r="F3272" s="144" t="s">
        <v>1248</v>
      </c>
      <c r="G3272" s="139" t="s">
        <v>983</v>
      </c>
      <c r="H3272" s="237">
        <v>3</v>
      </c>
      <c r="I3272" s="229">
        <v>45258.6114930556</v>
      </c>
      <c r="J3272" s="107">
        <v>8</v>
      </c>
      <c r="K3272" s="238">
        <v>84000</v>
      </c>
      <c r="L3272" s="107">
        <f>J3272+1</f>
        <v>9</v>
      </c>
      <c r="M3272" s="36">
        <f>K3272*(L3272/100)</f>
        <v>7560</v>
      </c>
    </row>
    <row r="3273" spans="1:13" x14ac:dyDescent="0.35">
      <c r="A3273" s="107">
        <v>1</v>
      </c>
      <c r="B3273" s="107" t="s">
        <v>5171</v>
      </c>
      <c r="C3273" s="98" t="s">
        <v>285</v>
      </c>
      <c r="D3273" s="98" t="s">
        <v>15</v>
      </c>
      <c r="E3273" t="s">
        <v>1244</v>
      </c>
      <c r="F3273" t="s">
        <v>1245</v>
      </c>
      <c r="G3273" t="s">
        <v>5172</v>
      </c>
      <c r="H3273" s="107">
        <v>3</v>
      </c>
      <c r="I3273" s="229">
        <v>45805.702650462961</v>
      </c>
      <c r="J3273" s="107">
        <v>12</v>
      </c>
      <c r="K3273" s="159">
        <v>160000</v>
      </c>
      <c r="L3273" s="107">
        <f>J3273+1</f>
        <v>13</v>
      </c>
      <c r="M3273" s="36">
        <f>K3273*(L3273/100)</f>
        <v>20800</v>
      </c>
    </row>
    <row r="3274" spans="1:13" x14ac:dyDescent="0.35">
      <c r="A3274" s="107">
        <v>1</v>
      </c>
      <c r="B3274" s="243" t="s">
        <v>3184</v>
      </c>
      <c r="C3274" s="244" t="s">
        <v>285</v>
      </c>
      <c r="D3274" s="244" t="s">
        <v>582</v>
      </c>
      <c r="E3274" s="154" t="s">
        <v>1244</v>
      </c>
      <c r="F3274" s="154" t="s">
        <v>1245</v>
      </c>
      <c r="G3274" s="154" t="s">
        <v>3185</v>
      </c>
      <c r="H3274" s="243">
        <v>2</v>
      </c>
      <c r="I3274" s="229">
        <v>45572.757627314815</v>
      </c>
      <c r="J3274" s="107">
        <v>12</v>
      </c>
      <c r="K3274" s="159">
        <v>168000</v>
      </c>
      <c r="L3274" s="107">
        <f>J3274+1</f>
        <v>13</v>
      </c>
      <c r="M3274" s="36">
        <f>K3274*(L3274/100)</f>
        <v>21840</v>
      </c>
    </row>
    <row r="3275" spans="1:13" x14ac:dyDescent="0.35">
      <c r="A3275" s="107">
        <v>1</v>
      </c>
      <c r="B3275" s="107">
        <v>880001018</v>
      </c>
      <c r="C3275" s="98" t="s">
        <v>285</v>
      </c>
      <c r="D3275" s="98" t="s">
        <v>188</v>
      </c>
      <c r="E3275" t="s">
        <v>1244</v>
      </c>
      <c r="F3275" t="s">
        <v>1245</v>
      </c>
      <c r="G3275" t="s">
        <v>2624</v>
      </c>
      <c r="H3275" s="107">
        <v>1</v>
      </c>
      <c r="I3275" s="229">
        <v>45484.594305555554</v>
      </c>
      <c r="J3275" s="107">
        <v>12</v>
      </c>
      <c r="K3275" s="159">
        <v>105000</v>
      </c>
      <c r="L3275" s="107">
        <f>J3275+1</f>
        <v>13</v>
      </c>
      <c r="M3275" s="36">
        <f>K3275*(L3275/100)</f>
        <v>13650</v>
      </c>
    </row>
    <row r="3276" spans="1:13" x14ac:dyDescent="0.35">
      <c r="A3276" s="107">
        <v>1</v>
      </c>
      <c r="B3276" s="107">
        <v>890000063</v>
      </c>
      <c r="C3276" s="98" t="s">
        <v>285</v>
      </c>
      <c r="D3276" s="98" t="s">
        <v>15</v>
      </c>
      <c r="E3276" t="s">
        <v>16</v>
      </c>
      <c r="G3276" t="s">
        <v>400</v>
      </c>
      <c r="H3276" s="129">
        <v>1</v>
      </c>
      <c r="I3276" s="229">
        <v>44971.469768518517</v>
      </c>
      <c r="J3276" s="107">
        <v>12</v>
      </c>
      <c r="K3276" s="159">
        <v>210000</v>
      </c>
      <c r="L3276" s="107">
        <f>J3276+1</f>
        <v>13</v>
      </c>
      <c r="M3276" s="36">
        <f>K3276*(L3276/100)</f>
        <v>27300</v>
      </c>
    </row>
    <row r="3277" spans="1:13" x14ac:dyDescent="0.35">
      <c r="A3277" s="107">
        <v>1</v>
      </c>
      <c r="B3277" s="107">
        <v>890000835</v>
      </c>
      <c r="C3277" s="98" t="s">
        <v>285</v>
      </c>
      <c r="D3277" s="98" t="s">
        <v>188</v>
      </c>
      <c r="E3277" t="s">
        <v>1244</v>
      </c>
      <c r="F3277" t="s">
        <v>1245</v>
      </c>
      <c r="G3277" t="s">
        <v>2698</v>
      </c>
      <c r="H3277" s="107">
        <v>1</v>
      </c>
      <c r="I3277" s="229">
        <v>45498.609363425923</v>
      </c>
      <c r="J3277" s="107">
        <v>6</v>
      </c>
      <c r="K3277" s="159">
        <v>52500</v>
      </c>
      <c r="L3277" s="107">
        <f>J3277+1</f>
        <v>7</v>
      </c>
      <c r="M3277" s="36">
        <f>K3277*(L3277/100)</f>
        <v>3675.0000000000005</v>
      </c>
    </row>
    <row r="3278" spans="1:13" x14ac:dyDescent="0.35">
      <c r="A3278" s="107">
        <v>1</v>
      </c>
      <c r="B3278" s="243" t="s">
        <v>4867</v>
      </c>
      <c r="C3278" s="244" t="s">
        <v>285</v>
      </c>
      <c r="D3278" s="244" t="s">
        <v>169</v>
      </c>
      <c r="E3278" s="154" t="s">
        <v>1250</v>
      </c>
      <c r="F3278" s="154" t="s">
        <v>1245</v>
      </c>
      <c r="G3278" s="154" t="s">
        <v>4868</v>
      </c>
      <c r="H3278" s="243">
        <v>3</v>
      </c>
      <c r="I3278" s="229">
        <v>45749.67355324074</v>
      </c>
      <c r="J3278" s="107">
        <v>7</v>
      </c>
      <c r="K3278" s="159">
        <v>60000</v>
      </c>
      <c r="L3278" s="107">
        <f>J3278+1</f>
        <v>8</v>
      </c>
      <c r="M3278" s="36">
        <f>K3278*(L3278/100)</f>
        <v>4800</v>
      </c>
    </row>
    <row r="3279" spans="1:13" x14ac:dyDescent="0.35">
      <c r="A3279" s="107">
        <v>1</v>
      </c>
      <c r="B3279" s="243" t="s">
        <v>3707</v>
      </c>
      <c r="C3279" s="244" t="s">
        <v>285</v>
      </c>
      <c r="D3279" s="244" t="s">
        <v>15</v>
      </c>
      <c r="E3279" s="154" t="s">
        <v>1244</v>
      </c>
      <c r="F3279" s="154" t="s">
        <v>1245</v>
      </c>
      <c r="G3279" s="154" t="s">
        <v>3708</v>
      </c>
      <c r="H3279" s="243">
        <v>2</v>
      </c>
      <c r="I3279" s="229">
        <v>45616.587708333333</v>
      </c>
      <c r="J3279" s="107">
        <v>7</v>
      </c>
      <c r="K3279" s="159">
        <v>63000</v>
      </c>
      <c r="L3279" s="107">
        <f>J3279+1</f>
        <v>8</v>
      </c>
      <c r="M3279" s="36">
        <f>K3279*(L3279/100)</f>
        <v>5040</v>
      </c>
    </row>
    <row r="3280" spans="1:13" x14ac:dyDescent="0.35">
      <c r="A3280" s="107">
        <v>1</v>
      </c>
      <c r="B3280" s="107">
        <v>880001017</v>
      </c>
      <c r="C3280" s="98" t="s">
        <v>285</v>
      </c>
      <c r="D3280" s="98" t="s">
        <v>188</v>
      </c>
      <c r="E3280" t="s">
        <v>1244</v>
      </c>
      <c r="F3280" t="s">
        <v>1245</v>
      </c>
      <c r="G3280" t="s">
        <v>2623</v>
      </c>
      <c r="H3280" s="107">
        <v>1</v>
      </c>
      <c r="I3280" s="229">
        <v>45484.48238425926</v>
      </c>
      <c r="J3280" s="107">
        <v>6</v>
      </c>
      <c r="K3280" s="159">
        <v>105000</v>
      </c>
      <c r="L3280" s="107">
        <f>J3280+1</f>
        <v>7</v>
      </c>
      <c r="M3280" s="36">
        <f>K3280*(L3280/100)</f>
        <v>7350.0000000000009</v>
      </c>
    </row>
    <row r="3281" spans="1:13" x14ac:dyDescent="0.35">
      <c r="A3281" s="107">
        <v>1</v>
      </c>
      <c r="B3281" s="243" t="s">
        <v>3140</v>
      </c>
      <c r="C3281" s="244" t="s">
        <v>285</v>
      </c>
      <c r="D3281" s="244" t="s">
        <v>15</v>
      </c>
      <c r="E3281" s="154" t="s">
        <v>1244</v>
      </c>
      <c r="F3281" s="154" t="s">
        <v>1245</v>
      </c>
      <c r="G3281" s="154" t="s">
        <v>2623</v>
      </c>
      <c r="H3281" s="243">
        <v>2</v>
      </c>
      <c r="I3281" s="229">
        <v>45561.70684027778</v>
      </c>
      <c r="J3281" s="107">
        <v>12</v>
      </c>
      <c r="K3281" s="159">
        <v>168000</v>
      </c>
      <c r="L3281" s="107">
        <f>J3281+1</f>
        <v>13</v>
      </c>
      <c r="M3281" s="36">
        <f>K3281*(L3281/100)</f>
        <v>21840</v>
      </c>
    </row>
    <row r="3282" spans="1:13" x14ac:dyDescent="0.35">
      <c r="A3282" s="107">
        <v>1</v>
      </c>
      <c r="B3282" s="243" t="s">
        <v>3369</v>
      </c>
      <c r="C3282" s="244" t="s">
        <v>285</v>
      </c>
      <c r="D3282" s="244" t="s">
        <v>15</v>
      </c>
      <c r="E3282" s="154" t="s">
        <v>1244</v>
      </c>
      <c r="F3282" s="154" t="s">
        <v>1248</v>
      </c>
      <c r="G3282" s="154" t="s">
        <v>3370</v>
      </c>
      <c r="H3282" s="243">
        <v>1</v>
      </c>
      <c r="I3282" s="229">
        <v>45591.726157407407</v>
      </c>
      <c r="J3282" s="107">
        <v>12</v>
      </c>
      <c r="K3282" s="159">
        <v>262500</v>
      </c>
      <c r="L3282" s="107">
        <f>J3282+1</f>
        <v>13</v>
      </c>
      <c r="M3282" s="36">
        <f>K3282*(L3282/100)</f>
        <v>34125</v>
      </c>
    </row>
    <row r="3283" spans="1:13" x14ac:dyDescent="0.35">
      <c r="A3283" s="107">
        <v>1</v>
      </c>
      <c r="B3283" s="107" t="s">
        <v>5419</v>
      </c>
      <c r="C3283" t="s">
        <v>285</v>
      </c>
      <c r="D3283" t="s">
        <v>15</v>
      </c>
      <c r="E3283" t="s">
        <v>1244</v>
      </c>
      <c r="F3283" t="s">
        <v>1245</v>
      </c>
      <c r="G3283" t="s">
        <v>5420</v>
      </c>
      <c r="H3283" s="107">
        <v>3</v>
      </c>
      <c r="I3283" s="231">
        <v>45838.790879629632</v>
      </c>
      <c r="J3283" s="107">
        <v>12</v>
      </c>
      <c r="K3283" s="120">
        <v>120000</v>
      </c>
      <c r="L3283" s="107">
        <f>J3283+1</f>
        <v>13</v>
      </c>
      <c r="M3283" s="36">
        <f>K3283*(L3283/100)</f>
        <v>15600</v>
      </c>
    </row>
    <row r="3284" spans="1:13" x14ac:dyDescent="0.35">
      <c r="A3284" s="107">
        <v>1</v>
      </c>
      <c r="B3284" s="107" t="s">
        <v>2046</v>
      </c>
      <c r="C3284" s="98" t="s">
        <v>285</v>
      </c>
      <c r="D3284" s="98" t="s">
        <v>411</v>
      </c>
      <c r="E3284" t="s">
        <v>1244</v>
      </c>
      <c r="F3284" t="s">
        <v>1245</v>
      </c>
      <c r="G3284" t="s">
        <v>2047</v>
      </c>
      <c r="H3284" s="107">
        <v>1</v>
      </c>
      <c r="I3284" s="229">
        <v>45377.319826388892</v>
      </c>
      <c r="J3284" s="107">
        <v>12</v>
      </c>
      <c r="K3284" s="159">
        <v>315000</v>
      </c>
      <c r="L3284" s="107">
        <f>J3284+1</f>
        <v>13</v>
      </c>
      <c r="M3284" s="36">
        <f>K3284*(L3284/100)</f>
        <v>40950</v>
      </c>
    </row>
    <row r="3285" spans="1:13" x14ac:dyDescent="0.35">
      <c r="A3285" s="107">
        <v>1</v>
      </c>
      <c r="B3285" s="107">
        <v>880000207</v>
      </c>
      <c r="C3285" s="98" t="s">
        <v>285</v>
      </c>
      <c r="D3285" s="98" t="s">
        <v>15</v>
      </c>
      <c r="E3285" t="s">
        <v>16</v>
      </c>
      <c r="G3285" s="378" t="s">
        <v>704</v>
      </c>
      <c r="H3285" s="132">
        <v>1</v>
      </c>
      <c r="I3285" s="229">
        <v>45015.640081018515</v>
      </c>
      <c r="J3285" s="107">
        <v>12</v>
      </c>
      <c r="K3285" s="159">
        <v>315000</v>
      </c>
      <c r="L3285" s="107">
        <f>J3285+1</f>
        <v>13</v>
      </c>
      <c r="M3285" s="36">
        <f>K3285*(L3285/100)</f>
        <v>40950</v>
      </c>
    </row>
    <row r="3286" spans="1:13" x14ac:dyDescent="0.35">
      <c r="A3286" s="107">
        <v>1</v>
      </c>
      <c r="B3286" s="107">
        <v>890000239</v>
      </c>
      <c r="C3286" s="98" t="s">
        <v>285</v>
      </c>
      <c r="D3286" s="98" t="s">
        <v>411</v>
      </c>
      <c r="E3286" t="s">
        <v>16</v>
      </c>
      <c r="G3286" s="378" t="s">
        <v>1022</v>
      </c>
      <c r="H3286" s="107">
        <v>2</v>
      </c>
      <c r="I3286" s="229">
        <v>45121.483611111114</v>
      </c>
      <c r="J3286" s="107">
        <v>15</v>
      </c>
      <c r="K3286" s="159">
        <v>262500</v>
      </c>
      <c r="L3286" s="107">
        <f>J3286+1</f>
        <v>16</v>
      </c>
      <c r="M3286" s="36">
        <f>K3286*(L3286/100)</f>
        <v>42000</v>
      </c>
    </row>
    <row r="3287" spans="1:13" x14ac:dyDescent="0.35">
      <c r="A3287" s="107">
        <v>1</v>
      </c>
      <c r="B3287" s="234">
        <v>880000483</v>
      </c>
      <c r="C3287" s="235" t="s">
        <v>285</v>
      </c>
      <c r="D3287" s="235" t="s">
        <v>15</v>
      </c>
      <c r="E3287" s="133" t="s">
        <v>16</v>
      </c>
      <c r="G3287" s="381" t="s">
        <v>1102</v>
      </c>
      <c r="H3287" s="234">
        <v>2</v>
      </c>
      <c r="I3287" s="229">
        <v>45168.488344907397</v>
      </c>
      <c r="J3287" s="107">
        <v>18</v>
      </c>
      <c r="K3287" s="236">
        <v>420000</v>
      </c>
      <c r="L3287" s="107">
        <f>J3287+1</f>
        <v>19</v>
      </c>
      <c r="M3287" s="36">
        <f>K3287*(L3287/100)</f>
        <v>79800</v>
      </c>
    </row>
    <row r="3288" spans="1:13" x14ac:dyDescent="0.35">
      <c r="A3288" s="107">
        <v>1</v>
      </c>
      <c r="B3288" s="243" t="s">
        <v>2821</v>
      </c>
      <c r="C3288" s="244" t="s">
        <v>285</v>
      </c>
      <c r="D3288" s="244" t="s">
        <v>15</v>
      </c>
      <c r="E3288" s="154" t="s">
        <v>1244</v>
      </c>
      <c r="F3288" s="154" t="s">
        <v>1248</v>
      </c>
      <c r="G3288" s="154" t="s">
        <v>2822</v>
      </c>
      <c r="H3288" s="243">
        <v>1</v>
      </c>
      <c r="I3288" s="229">
        <v>45511.686886574076</v>
      </c>
      <c r="J3288" s="107">
        <v>6</v>
      </c>
      <c r="K3288" s="162">
        <v>73500</v>
      </c>
      <c r="L3288" s="107">
        <f>J3288+1</f>
        <v>7</v>
      </c>
      <c r="M3288" s="36">
        <f>K3288*(L3288/100)</f>
        <v>5145.0000000000009</v>
      </c>
    </row>
    <row r="3289" spans="1:13" x14ac:dyDescent="0.35">
      <c r="A3289" s="107">
        <v>1</v>
      </c>
      <c r="B3289" s="243" t="s">
        <v>3720</v>
      </c>
      <c r="C3289" s="244" t="s">
        <v>285</v>
      </c>
      <c r="D3289" s="244" t="s">
        <v>15</v>
      </c>
      <c r="E3289" s="154" t="s">
        <v>1244</v>
      </c>
      <c r="F3289" s="154" t="s">
        <v>1248</v>
      </c>
      <c r="G3289" s="154" t="s">
        <v>2822</v>
      </c>
      <c r="H3289" s="243">
        <v>2</v>
      </c>
      <c r="I3289" s="229">
        <v>45616.73228009259</v>
      </c>
      <c r="J3289" s="107">
        <v>8</v>
      </c>
      <c r="K3289" s="159">
        <v>105000</v>
      </c>
      <c r="L3289" s="107">
        <f>J3289+1</f>
        <v>9</v>
      </c>
      <c r="M3289" s="36">
        <f>K3289*(L3289/100)</f>
        <v>9450</v>
      </c>
    </row>
    <row r="3290" spans="1:13" x14ac:dyDescent="0.35">
      <c r="A3290" s="107">
        <v>1</v>
      </c>
      <c r="B3290" s="107" t="s">
        <v>284</v>
      </c>
      <c r="C3290" s="98" t="s">
        <v>285</v>
      </c>
      <c r="D3290" s="98" t="s">
        <v>15</v>
      </c>
      <c r="E3290" t="s">
        <v>16</v>
      </c>
      <c r="F3290" s="154" t="s">
        <v>1245</v>
      </c>
      <c r="G3290" t="s">
        <v>1860</v>
      </c>
      <c r="H3290" s="129">
        <v>1</v>
      </c>
      <c r="I3290" s="229">
        <v>44882.48877314815</v>
      </c>
      <c r="J3290" s="107">
        <v>12</v>
      </c>
      <c r="K3290" s="112">
        <v>315000</v>
      </c>
      <c r="L3290" s="107">
        <f>J3290+1</f>
        <v>13</v>
      </c>
      <c r="M3290" s="36">
        <f>K3290*(L3290/100)</f>
        <v>40950</v>
      </c>
    </row>
    <row r="3291" spans="1:13" x14ac:dyDescent="0.35">
      <c r="A3291" s="107">
        <v>1</v>
      </c>
      <c r="B3291" s="107" t="s">
        <v>1859</v>
      </c>
      <c r="C3291" s="98" t="s">
        <v>285</v>
      </c>
      <c r="D3291" s="98" t="s">
        <v>15</v>
      </c>
      <c r="E3291" t="s">
        <v>1244</v>
      </c>
      <c r="F3291" t="s">
        <v>1245</v>
      </c>
      <c r="G3291" t="s">
        <v>1860</v>
      </c>
      <c r="H3291" s="107">
        <v>3</v>
      </c>
      <c r="I3291" s="229">
        <v>45332.421574074076</v>
      </c>
      <c r="J3291" s="107">
        <v>16</v>
      </c>
      <c r="K3291" s="159">
        <v>399000</v>
      </c>
      <c r="L3291" s="107">
        <f>J3291+1</f>
        <v>17</v>
      </c>
      <c r="M3291" s="36">
        <f>K3291*(L3291/100)</f>
        <v>67830</v>
      </c>
    </row>
    <row r="3292" spans="1:13" x14ac:dyDescent="0.35">
      <c r="A3292" s="107">
        <v>1</v>
      </c>
      <c r="B3292" s="243" t="s">
        <v>3004</v>
      </c>
      <c r="C3292" s="244" t="s">
        <v>285</v>
      </c>
      <c r="D3292" s="244" t="s">
        <v>106</v>
      </c>
      <c r="E3292" s="154" t="s">
        <v>1244</v>
      </c>
      <c r="F3292" s="154" t="s">
        <v>1245</v>
      </c>
      <c r="G3292" s="154" t="s">
        <v>1860</v>
      </c>
      <c r="H3292" s="243">
        <v>4</v>
      </c>
      <c r="I3292" s="229">
        <v>45535.581365740742</v>
      </c>
      <c r="J3292" s="107">
        <v>18</v>
      </c>
      <c r="K3292" s="162">
        <v>441000</v>
      </c>
      <c r="L3292" s="107">
        <f>J3292+1</f>
        <v>19</v>
      </c>
      <c r="M3292" s="36">
        <f>K3292*(L3292/100)</f>
        <v>83790</v>
      </c>
    </row>
    <row r="3293" spans="1:13" x14ac:dyDescent="0.35">
      <c r="A3293" s="107">
        <v>1</v>
      </c>
      <c r="B3293" s="107" t="s">
        <v>5244</v>
      </c>
      <c r="C3293" s="98" t="s">
        <v>285</v>
      </c>
      <c r="D3293" s="98" t="s">
        <v>106</v>
      </c>
      <c r="E3293" t="s">
        <v>1244</v>
      </c>
      <c r="F3293" t="s">
        <v>1245</v>
      </c>
      <c r="G3293" t="s">
        <v>1860</v>
      </c>
      <c r="H3293" s="107">
        <v>5</v>
      </c>
      <c r="I3293" s="229">
        <v>45808.657766203702</v>
      </c>
      <c r="J3293" s="107">
        <v>18</v>
      </c>
      <c r="K3293" s="159">
        <v>420000</v>
      </c>
      <c r="L3293" s="107">
        <f>J3293+1</f>
        <v>19</v>
      </c>
      <c r="M3293" s="36">
        <f>K3293*(L3293/100)</f>
        <v>79800</v>
      </c>
    </row>
    <row r="3294" spans="1:13" x14ac:dyDescent="0.35">
      <c r="A3294" s="107">
        <v>1</v>
      </c>
      <c r="B3294" s="107">
        <v>880000355</v>
      </c>
      <c r="C3294" s="98" t="s">
        <v>285</v>
      </c>
      <c r="D3294" s="98" t="s">
        <v>15</v>
      </c>
      <c r="E3294" t="s">
        <v>16</v>
      </c>
      <c r="G3294" t="s">
        <v>942</v>
      </c>
      <c r="H3294" s="107">
        <v>2</v>
      </c>
      <c r="I3294" s="229">
        <v>45099.607303240744</v>
      </c>
      <c r="J3294" s="107">
        <v>14</v>
      </c>
      <c r="K3294" s="159">
        <v>367500</v>
      </c>
      <c r="L3294" s="107">
        <f>J3294+1</f>
        <v>15</v>
      </c>
      <c r="M3294" s="36">
        <f>K3294*(L3294/100)</f>
        <v>55125</v>
      </c>
    </row>
    <row r="3295" spans="1:13" x14ac:dyDescent="0.35">
      <c r="A3295" s="107">
        <v>1</v>
      </c>
      <c r="B3295" s="131" t="s">
        <v>6091</v>
      </c>
      <c r="C3295" s="131" t="s">
        <v>285</v>
      </c>
      <c r="D3295" s="131" t="s">
        <v>15</v>
      </c>
      <c r="E3295" s="131" t="s">
        <v>5832</v>
      </c>
      <c r="F3295" s="131" t="s">
        <v>1248</v>
      </c>
      <c r="G3295" s="131" t="s">
        <v>6092</v>
      </c>
      <c r="H3295" s="107">
        <v>1</v>
      </c>
      <c r="I3295" s="231">
        <v>45919.742592592593</v>
      </c>
      <c r="J3295" s="107">
        <v>12</v>
      </c>
      <c r="K3295" s="222">
        <v>160000</v>
      </c>
      <c r="L3295" s="107">
        <f>J3295*2+2</f>
        <v>26</v>
      </c>
      <c r="M3295" s="36">
        <f>K3295*(L3295/100)</f>
        <v>41600</v>
      </c>
    </row>
    <row r="3296" spans="1:13" x14ac:dyDescent="0.35">
      <c r="A3296" s="107">
        <v>1</v>
      </c>
      <c r="B3296" s="107" t="s">
        <v>2199</v>
      </c>
      <c r="C3296" s="98" t="s">
        <v>285</v>
      </c>
      <c r="D3296" s="98" t="s">
        <v>15</v>
      </c>
      <c r="E3296" t="s">
        <v>1244</v>
      </c>
      <c r="F3296" t="s">
        <v>1245</v>
      </c>
      <c r="G3296" t="s">
        <v>2200</v>
      </c>
      <c r="H3296" s="107">
        <v>4</v>
      </c>
      <c r="I3296" s="229">
        <v>45418.711157407408</v>
      </c>
      <c r="J3296" s="107">
        <v>12</v>
      </c>
      <c r="K3296" s="159">
        <v>126000</v>
      </c>
      <c r="L3296" s="107">
        <f>J3296+1</f>
        <v>13</v>
      </c>
      <c r="M3296" s="36">
        <f>K3296*(L3296/100)</f>
        <v>16380</v>
      </c>
    </row>
    <row r="3297" spans="1:13" x14ac:dyDescent="0.35">
      <c r="A3297" s="107">
        <v>1</v>
      </c>
      <c r="B3297" s="243" t="s">
        <v>3797</v>
      </c>
      <c r="C3297" s="244" t="s">
        <v>285</v>
      </c>
      <c r="D3297" s="244" t="s">
        <v>15</v>
      </c>
      <c r="E3297" s="154" t="s">
        <v>1244</v>
      </c>
      <c r="F3297" s="154" t="s">
        <v>1245</v>
      </c>
      <c r="G3297" s="154" t="s">
        <v>2200</v>
      </c>
      <c r="H3297" s="243">
        <v>5</v>
      </c>
      <c r="I3297" s="229">
        <v>45623.769861111112</v>
      </c>
      <c r="J3297" s="107">
        <v>12</v>
      </c>
      <c r="K3297" s="159">
        <v>157500</v>
      </c>
      <c r="L3297" s="107">
        <f>J3297+1</f>
        <v>13</v>
      </c>
      <c r="M3297" s="36">
        <f>K3297*(L3297/100)</f>
        <v>20475</v>
      </c>
    </row>
    <row r="3298" spans="1:13" x14ac:dyDescent="0.35">
      <c r="A3298" s="107">
        <v>1</v>
      </c>
      <c r="B3298" s="243" t="s">
        <v>3974</v>
      </c>
      <c r="C3298" s="244" t="s">
        <v>285</v>
      </c>
      <c r="D3298" s="244" t="s">
        <v>411</v>
      </c>
      <c r="E3298" s="154" t="s">
        <v>1244</v>
      </c>
      <c r="F3298" s="154" t="s">
        <v>1245</v>
      </c>
      <c r="G3298" s="154" t="s">
        <v>3975</v>
      </c>
      <c r="H3298" s="243">
        <v>2</v>
      </c>
      <c r="I3298" s="229">
        <v>45642.530509259261</v>
      </c>
      <c r="J3298" s="107">
        <v>9</v>
      </c>
      <c r="K3298" s="159">
        <v>157500</v>
      </c>
      <c r="L3298" s="107">
        <f>J3298+1</f>
        <v>10</v>
      </c>
      <c r="M3298" s="36">
        <f>K3298*(L3298/100)</f>
        <v>15750</v>
      </c>
    </row>
    <row r="3299" spans="1:13" x14ac:dyDescent="0.35">
      <c r="A3299" s="107">
        <v>1</v>
      </c>
      <c r="B3299" s="243" t="s">
        <v>2982</v>
      </c>
      <c r="C3299" s="244" t="s">
        <v>285</v>
      </c>
      <c r="D3299" s="244" t="s">
        <v>188</v>
      </c>
      <c r="E3299" s="154" t="s">
        <v>1244</v>
      </c>
      <c r="F3299" s="154" t="s">
        <v>1245</v>
      </c>
      <c r="G3299" s="154" t="s">
        <v>2983</v>
      </c>
      <c r="H3299" s="243">
        <v>1</v>
      </c>
      <c r="I3299" s="229">
        <v>45532.65252314815</v>
      </c>
      <c r="J3299" s="107">
        <v>7</v>
      </c>
      <c r="K3299" s="162">
        <v>126000</v>
      </c>
      <c r="L3299" s="107">
        <f>J3299+1</f>
        <v>8</v>
      </c>
      <c r="M3299" s="36">
        <f>K3299*(L3299/100)</f>
        <v>10080</v>
      </c>
    </row>
    <row r="3300" spans="1:13" x14ac:dyDescent="0.35">
      <c r="A3300" s="107">
        <v>1</v>
      </c>
      <c r="B3300" s="107" t="s">
        <v>5183</v>
      </c>
      <c r="C3300" s="98" t="s">
        <v>285</v>
      </c>
      <c r="D3300" s="98" t="s">
        <v>15</v>
      </c>
      <c r="E3300" t="s">
        <v>1244</v>
      </c>
      <c r="F3300" t="s">
        <v>1245</v>
      </c>
      <c r="G3300" t="s">
        <v>5184</v>
      </c>
      <c r="H3300" s="107">
        <v>3</v>
      </c>
      <c r="I3300" s="229">
        <v>45784.538530092592</v>
      </c>
      <c r="J3300" s="107">
        <v>9</v>
      </c>
      <c r="K3300" s="159">
        <v>150000</v>
      </c>
      <c r="L3300" s="107">
        <f>J3300+1</f>
        <v>10</v>
      </c>
      <c r="M3300" s="36">
        <f>K3300*(L3300/100)</f>
        <v>15000</v>
      </c>
    </row>
    <row r="3301" spans="1:13" x14ac:dyDescent="0.35">
      <c r="A3301" s="107">
        <v>1</v>
      </c>
      <c r="B3301" s="243" t="s">
        <v>4113</v>
      </c>
      <c r="C3301" s="244" t="s">
        <v>285</v>
      </c>
      <c r="D3301" s="244" t="s">
        <v>15</v>
      </c>
      <c r="E3301" s="154" t="s">
        <v>1244</v>
      </c>
      <c r="F3301" s="154" t="s">
        <v>1245</v>
      </c>
      <c r="G3301" s="154" t="s">
        <v>4114</v>
      </c>
      <c r="H3301" s="243">
        <v>1</v>
      </c>
      <c r="I3301" s="229">
        <v>45677.676990740743</v>
      </c>
      <c r="J3301" s="107">
        <v>12</v>
      </c>
      <c r="K3301" s="159">
        <v>120000</v>
      </c>
      <c r="L3301" s="107">
        <f>J3301+1</f>
        <v>13</v>
      </c>
      <c r="M3301" s="36">
        <f>K3301*(L3301/100)</f>
        <v>15600</v>
      </c>
    </row>
    <row r="3302" spans="1:13" x14ac:dyDescent="0.35">
      <c r="A3302" s="107">
        <v>1</v>
      </c>
      <c r="B3302" s="107" t="s">
        <v>2241</v>
      </c>
      <c r="C3302" s="98" t="s">
        <v>285</v>
      </c>
      <c r="D3302" s="98" t="s">
        <v>15</v>
      </c>
      <c r="E3302" t="s">
        <v>1244</v>
      </c>
      <c r="F3302" t="s">
        <v>1245</v>
      </c>
      <c r="G3302" t="s">
        <v>2242</v>
      </c>
      <c r="H3302" s="107">
        <v>1</v>
      </c>
      <c r="I3302" s="229">
        <v>45427.80609953704</v>
      </c>
      <c r="J3302" s="107">
        <v>12</v>
      </c>
      <c r="K3302" s="159">
        <v>367500</v>
      </c>
      <c r="L3302" s="107">
        <f>J3302+1</f>
        <v>13</v>
      </c>
      <c r="M3302" s="36">
        <f>K3302*(L3302/100)</f>
        <v>47775</v>
      </c>
    </row>
    <row r="3303" spans="1:13" x14ac:dyDescent="0.35">
      <c r="A3303" s="107">
        <v>1</v>
      </c>
      <c r="B3303" s="107" t="s">
        <v>5299</v>
      </c>
      <c r="C3303" t="s">
        <v>1314</v>
      </c>
      <c r="D3303" t="s">
        <v>15</v>
      </c>
      <c r="E3303" t="s">
        <v>1244</v>
      </c>
      <c r="F3303" t="s">
        <v>1245</v>
      </c>
      <c r="G3303" t="s">
        <v>5300</v>
      </c>
      <c r="H3303" s="107">
        <v>1</v>
      </c>
      <c r="I3303" s="231">
        <v>45820.83384259259</v>
      </c>
      <c r="J3303" s="107">
        <v>7</v>
      </c>
      <c r="K3303" s="120">
        <v>70000</v>
      </c>
      <c r="L3303" s="107">
        <f>J3303+1</f>
        <v>8</v>
      </c>
      <c r="M3303" s="36">
        <f>K3303*(L3303/100)</f>
        <v>5600</v>
      </c>
    </row>
    <row r="3304" spans="1:13" x14ac:dyDescent="0.35">
      <c r="A3304" s="107">
        <v>1</v>
      </c>
      <c r="B3304" s="107" t="s">
        <v>5067</v>
      </c>
      <c r="C3304" s="98" t="s">
        <v>1314</v>
      </c>
      <c r="D3304" s="98" t="s">
        <v>15</v>
      </c>
      <c r="E3304" t="s">
        <v>1244</v>
      </c>
      <c r="F3304" t="s">
        <v>1245</v>
      </c>
      <c r="G3304" t="s">
        <v>5068</v>
      </c>
      <c r="H3304" s="107">
        <v>1</v>
      </c>
      <c r="I3304" s="229">
        <v>45793.671851851854</v>
      </c>
      <c r="J3304" s="107">
        <v>12</v>
      </c>
      <c r="K3304" s="159">
        <v>100000</v>
      </c>
      <c r="L3304" s="107">
        <f>J3304+1</f>
        <v>13</v>
      </c>
      <c r="M3304" s="36">
        <f>K3304*(L3304/100)</f>
        <v>13000</v>
      </c>
    </row>
    <row r="3305" spans="1:13" x14ac:dyDescent="0.35">
      <c r="A3305" s="107">
        <v>1</v>
      </c>
      <c r="B3305" s="237">
        <v>890000342</v>
      </c>
      <c r="C3305" s="141" t="s">
        <v>1314</v>
      </c>
      <c r="D3305" s="141" t="s">
        <v>15</v>
      </c>
      <c r="E3305" s="139" t="s">
        <v>1244</v>
      </c>
      <c r="F3305" s="139" t="s">
        <v>1245</v>
      </c>
      <c r="G3305" s="139" t="s">
        <v>1315</v>
      </c>
      <c r="H3305" s="237">
        <v>1</v>
      </c>
      <c r="I3305" s="229">
        <v>45208.561469907399</v>
      </c>
      <c r="J3305" s="107">
        <v>15</v>
      </c>
      <c r="K3305" s="238">
        <v>262500</v>
      </c>
      <c r="L3305" s="107">
        <f>J3305+1</f>
        <v>16</v>
      </c>
      <c r="M3305" s="36">
        <f>K3305*(L3305/100)</f>
        <v>42000</v>
      </c>
    </row>
    <row r="3306" spans="1:13" x14ac:dyDescent="0.35">
      <c r="A3306" s="107">
        <v>1</v>
      </c>
      <c r="B3306" s="107" t="s">
        <v>2277</v>
      </c>
      <c r="C3306" s="98" t="s">
        <v>1314</v>
      </c>
      <c r="D3306" s="98" t="s">
        <v>15</v>
      </c>
      <c r="E3306" t="s">
        <v>1244</v>
      </c>
      <c r="F3306" t="s">
        <v>1245</v>
      </c>
      <c r="G3306" t="s">
        <v>2278</v>
      </c>
      <c r="H3306" s="107">
        <v>2</v>
      </c>
      <c r="I3306" s="229">
        <v>45435.754247685189</v>
      </c>
      <c r="J3306" s="107">
        <v>18</v>
      </c>
      <c r="K3306" s="159">
        <v>315000</v>
      </c>
      <c r="L3306" s="107">
        <f>J3306+1</f>
        <v>19</v>
      </c>
      <c r="M3306" s="36">
        <f>K3306*(L3306/100)</f>
        <v>59850</v>
      </c>
    </row>
    <row r="3307" spans="1:13" x14ac:dyDescent="0.35">
      <c r="A3307" s="107">
        <v>1</v>
      </c>
      <c r="B3307" s="243" t="s">
        <v>4310</v>
      </c>
      <c r="C3307" s="244" t="s">
        <v>1314</v>
      </c>
      <c r="D3307" s="244" t="s">
        <v>15</v>
      </c>
      <c r="E3307" s="154" t="s">
        <v>1244</v>
      </c>
      <c r="F3307" s="154" t="s">
        <v>1245</v>
      </c>
      <c r="G3307" s="154" t="s">
        <v>2278</v>
      </c>
      <c r="H3307" s="243">
        <v>3</v>
      </c>
      <c r="I3307" s="229">
        <v>45698.698657407411</v>
      </c>
      <c r="J3307" s="107">
        <v>18</v>
      </c>
      <c r="K3307" s="159">
        <v>300000</v>
      </c>
      <c r="L3307" s="107">
        <f>J3307+1</f>
        <v>19</v>
      </c>
      <c r="M3307" s="36">
        <f>K3307*(L3307/100)</f>
        <v>57000</v>
      </c>
    </row>
    <row r="3308" spans="1:13" x14ac:dyDescent="0.35">
      <c r="A3308" s="107">
        <v>1</v>
      </c>
      <c r="B3308" s="107" t="s">
        <v>5085</v>
      </c>
      <c r="C3308" s="98" t="s">
        <v>1314</v>
      </c>
      <c r="D3308" s="98" t="s">
        <v>15</v>
      </c>
      <c r="E3308" t="s">
        <v>1244</v>
      </c>
      <c r="F3308" t="s">
        <v>1245</v>
      </c>
      <c r="G3308" t="s">
        <v>5086</v>
      </c>
      <c r="H3308" s="107">
        <v>1</v>
      </c>
      <c r="I3308" s="229">
        <v>45806.501388888886</v>
      </c>
      <c r="J3308" s="107">
        <v>5</v>
      </c>
      <c r="K3308" s="159">
        <v>50000</v>
      </c>
      <c r="L3308" s="107">
        <f>J3308+1</f>
        <v>6</v>
      </c>
      <c r="M3308" s="36">
        <f>K3308*(L3308/100)</f>
        <v>3000</v>
      </c>
    </row>
    <row r="3309" spans="1:13" x14ac:dyDescent="0.35">
      <c r="A3309" s="107">
        <v>1</v>
      </c>
      <c r="B3309" s="131" t="s">
        <v>6117</v>
      </c>
      <c r="C3309" s="131" t="s">
        <v>1314</v>
      </c>
      <c r="D3309" s="131" t="s">
        <v>15</v>
      </c>
      <c r="E3309" s="131" t="s">
        <v>5832</v>
      </c>
      <c r="F3309" s="131" t="s">
        <v>1245</v>
      </c>
      <c r="G3309" s="131" t="s">
        <v>6118</v>
      </c>
      <c r="H3309" s="107">
        <v>2</v>
      </c>
      <c r="I3309" s="231">
        <v>45913.61891203704</v>
      </c>
      <c r="J3309" s="107">
        <v>7</v>
      </c>
      <c r="K3309" s="222">
        <v>70000</v>
      </c>
      <c r="L3309" s="107">
        <f>J3309*2+2</f>
        <v>16</v>
      </c>
      <c r="M3309" s="36">
        <f>K3309*(L3309/100)</f>
        <v>11200</v>
      </c>
    </row>
    <row r="3310" spans="1:13" x14ac:dyDescent="0.35">
      <c r="A3310" s="107">
        <v>1</v>
      </c>
      <c r="B3310" s="243" t="s">
        <v>3123</v>
      </c>
      <c r="C3310" s="244" t="s">
        <v>1314</v>
      </c>
      <c r="D3310" s="244" t="s">
        <v>15</v>
      </c>
      <c r="E3310" s="154" t="s">
        <v>1244</v>
      </c>
      <c r="F3310" s="154" t="s">
        <v>1245</v>
      </c>
      <c r="G3310" s="154" t="s">
        <v>3124</v>
      </c>
      <c r="H3310" s="243">
        <v>1</v>
      </c>
      <c r="I3310" s="229">
        <v>45559.711701388886</v>
      </c>
      <c r="J3310" s="107">
        <v>18</v>
      </c>
      <c r="K3310" s="159">
        <v>315000</v>
      </c>
      <c r="L3310" s="107">
        <f>J3310+1</f>
        <v>19</v>
      </c>
      <c r="M3310" s="36">
        <f>K3310*(L3310/100)</f>
        <v>59850</v>
      </c>
    </row>
    <row r="3311" spans="1:13" x14ac:dyDescent="0.35">
      <c r="A3311" s="107">
        <v>1</v>
      </c>
      <c r="B3311" s="107" t="s">
        <v>4739</v>
      </c>
      <c r="C3311" s="98" t="s">
        <v>1314</v>
      </c>
      <c r="D3311" s="98" t="s">
        <v>169</v>
      </c>
      <c r="E3311" s="154" t="s">
        <v>1250</v>
      </c>
      <c r="F3311" t="s">
        <v>1245</v>
      </c>
      <c r="G3311" t="s">
        <v>4740</v>
      </c>
      <c r="H3311" s="107">
        <v>1</v>
      </c>
      <c r="I3311" s="229">
        <v>45745.627233796295</v>
      </c>
      <c r="J3311" s="107">
        <v>9</v>
      </c>
      <c r="K3311" s="247">
        <v>100000</v>
      </c>
      <c r="L3311" s="107">
        <f>J3311+1</f>
        <v>10</v>
      </c>
      <c r="M3311" s="36">
        <f>K3311*(L3311/100)</f>
        <v>10000</v>
      </c>
    </row>
    <row r="3312" spans="1:13" x14ac:dyDescent="0.35">
      <c r="A3312" s="107">
        <v>1</v>
      </c>
      <c r="B3312" s="107" t="s">
        <v>5301</v>
      </c>
      <c r="C3312" t="s">
        <v>1314</v>
      </c>
      <c r="D3312" t="s">
        <v>15</v>
      </c>
      <c r="E3312" t="s">
        <v>1244</v>
      </c>
      <c r="F3312" t="s">
        <v>1245</v>
      </c>
      <c r="G3312" t="s">
        <v>5302</v>
      </c>
      <c r="H3312" s="107">
        <v>1</v>
      </c>
      <c r="I3312" s="231">
        <v>45813.709282407406</v>
      </c>
      <c r="J3312" s="107">
        <v>10</v>
      </c>
      <c r="K3312" s="120">
        <v>200000</v>
      </c>
      <c r="L3312" s="107">
        <f>J3312+1</f>
        <v>11</v>
      </c>
      <c r="M3312" s="36">
        <f>K3312*(L3312/100)</f>
        <v>22000</v>
      </c>
    </row>
    <row r="3313" spans="1:13" x14ac:dyDescent="0.35">
      <c r="A3313" s="107">
        <v>1</v>
      </c>
      <c r="B3313" s="107" t="s">
        <v>5710</v>
      </c>
      <c r="C3313" t="s">
        <v>1314</v>
      </c>
      <c r="D3313" t="s">
        <v>15</v>
      </c>
      <c r="E3313" t="s">
        <v>1244</v>
      </c>
      <c r="F3313" t="s">
        <v>1248</v>
      </c>
      <c r="G3313" t="s">
        <v>5711</v>
      </c>
      <c r="H3313" s="107">
        <v>1</v>
      </c>
      <c r="I3313" s="231">
        <v>45860.813888888886</v>
      </c>
      <c r="J3313" s="107">
        <v>12</v>
      </c>
      <c r="K3313" s="120">
        <v>300000</v>
      </c>
      <c r="L3313" s="107">
        <f>J3313+1</f>
        <v>13</v>
      </c>
      <c r="M3313" s="36">
        <f>K3313*(L3313/100)</f>
        <v>39000</v>
      </c>
    </row>
    <row r="3314" spans="1:13" x14ac:dyDescent="0.35">
      <c r="A3314" s="107">
        <v>1</v>
      </c>
      <c r="B3314" s="107" t="s">
        <v>5089</v>
      </c>
      <c r="C3314" s="98" t="s">
        <v>1314</v>
      </c>
      <c r="D3314" s="98" t="s">
        <v>15</v>
      </c>
      <c r="E3314" t="s">
        <v>1244</v>
      </c>
      <c r="F3314" t="s">
        <v>1248</v>
      </c>
      <c r="G3314" t="s">
        <v>5090</v>
      </c>
      <c r="H3314" s="107">
        <v>1</v>
      </c>
      <c r="I3314" s="229">
        <v>45800.80064814815</v>
      </c>
      <c r="J3314" s="107">
        <v>20</v>
      </c>
      <c r="K3314" s="159">
        <v>300000</v>
      </c>
      <c r="L3314" s="107">
        <f>J3314+1</f>
        <v>21</v>
      </c>
      <c r="M3314" s="36">
        <f>K3314*(L3314/100)</f>
        <v>63000</v>
      </c>
    </row>
    <row r="3315" spans="1:13" x14ac:dyDescent="0.35">
      <c r="A3315" s="107">
        <v>1</v>
      </c>
      <c r="B3315" s="243" t="s">
        <v>4925</v>
      </c>
      <c r="C3315" s="244" t="s">
        <v>1314</v>
      </c>
      <c r="D3315" s="244" t="s">
        <v>15</v>
      </c>
      <c r="E3315" s="154" t="s">
        <v>1244</v>
      </c>
      <c r="F3315" s="154" t="s">
        <v>1248</v>
      </c>
      <c r="G3315" s="154" t="s">
        <v>4926</v>
      </c>
      <c r="H3315" s="243">
        <v>1</v>
      </c>
      <c r="I3315" s="229">
        <v>45772.786851851852</v>
      </c>
      <c r="J3315" s="107">
        <v>10</v>
      </c>
      <c r="K3315" s="159">
        <v>100000</v>
      </c>
      <c r="L3315" s="107">
        <f>J3315+1</f>
        <v>11</v>
      </c>
      <c r="M3315" s="36">
        <f>K3315*(L3315/100)</f>
        <v>11000</v>
      </c>
    </row>
    <row r="3316" spans="1:13" x14ac:dyDescent="0.35">
      <c r="A3316" s="107">
        <v>1</v>
      </c>
      <c r="B3316" s="107" t="s">
        <v>1880</v>
      </c>
      <c r="C3316" s="98" t="s">
        <v>1314</v>
      </c>
      <c r="D3316" s="98" t="s">
        <v>15</v>
      </c>
      <c r="E3316" t="s">
        <v>1244</v>
      </c>
      <c r="F3316" t="s">
        <v>1245</v>
      </c>
      <c r="G3316" s="378" t="s">
        <v>1022</v>
      </c>
      <c r="H3316" s="107">
        <v>3</v>
      </c>
      <c r="I3316" s="229">
        <v>45337.549108796295</v>
      </c>
      <c r="J3316" s="107">
        <v>18</v>
      </c>
      <c r="K3316" s="159">
        <v>315000</v>
      </c>
      <c r="L3316" s="107">
        <f>J3316+1</f>
        <v>19</v>
      </c>
      <c r="M3316" s="36">
        <f>K3316*(L3316/100)</f>
        <v>59850</v>
      </c>
    </row>
    <row r="3317" spans="1:13" x14ac:dyDescent="0.35">
      <c r="A3317" s="107">
        <v>1</v>
      </c>
      <c r="B3317" s="107" t="s">
        <v>5479</v>
      </c>
      <c r="C3317" t="s">
        <v>1314</v>
      </c>
      <c r="D3317" t="s">
        <v>381</v>
      </c>
      <c r="E3317" t="s">
        <v>1244</v>
      </c>
      <c r="F3317" t="s">
        <v>1245</v>
      </c>
      <c r="G3317" s="378" t="s">
        <v>5480</v>
      </c>
      <c r="H3317" s="107">
        <v>5</v>
      </c>
      <c r="I3317" s="231">
        <v>45836.730740740742</v>
      </c>
      <c r="J3317" s="107">
        <v>18</v>
      </c>
      <c r="K3317" s="120">
        <v>300000</v>
      </c>
      <c r="L3317" s="107">
        <f>J3317+1</f>
        <v>19</v>
      </c>
      <c r="M3317" s="36">
        <f>K3317*(L3317/100)</f>
        <v>57000</v>
      </c>
    </row>
    <row r="3318" spans="1:13" x14ac:dyDescent="0.35">
      <c r="A3318" s="107">
        <v>1</v>
      </c>
      <c r="B3318" s="107" t="s">
        <v>2380</v>
      </c>
      <c r="C3318" s="98" t="s">
        <v>1314</v>
      </c>
      <c r="D3318" s="98" t="s">
        <v>52</v>
      </c>
      <c r="E3318" t="s">
        <v>1250</v>
      </c>
      <c r="F3318" t="s">
        <v>1245</v>
      </c>
      <c r="G3318" s="378" t="s">
        <v>2381</v>
      </c>
      <c r="H3318" s="107">
        <v>3</v>
      </c>
      <c r="I3318" s="229">
        <v>45450.825439814813</v>
      </c>
      <c r="J3318" s="107">
        <v>22</v>
      </c>
      <c r="K3318" s="159">
        <v>525000</v>
      </c>
      <c r="L3318" s="107">
        <f>J3318+1</f>
        <v>23</v>
      </c>
      <c r="M3318" s="36">
        <f>K3318*(L3318/100)</f>
        <v>120750</v>
      </c>
    </row>
    <row r="3319" spans="1:13" x14ac:dyDescent="0.35">
      <c r="A3319" s="107">
        <v>1</v>
      </c>
      <c r="B3319" s="107" t="s">
        <v>5790</v>
      </c>
      <c r="C3319" t="s">
        <v>1314</v>
      </c>
      <c r="D3319" t="s">
        <v>15</v>
      </c>
      <c r="E3319" t="s">
        <v>1244</v>
      </c>
      <c r="F3319" t="s">
        <v>1245</v>
      </c>
      <c r="G3319" t="s">
        <v>5791</v>
      </c>
      <c r="H3319" s="107">
        <v>1</v>
      </c>
      <c r="I3319" s="231">
        <v>45847.671180555553</v>
      </c>
      <c r="J3319" s="107">
        <v>10</v>
      </c>
      <c r="K3319" s="120">
        <v>200000</v>
      </c>
      <c r="L3319" s="107">
        <f>J3319+1</f>
        <v>11</v>
      </c>
      <c r="M3319" s="36">
        <f>K3319*(L3319/100)</f>
        <v>22000</v>
      </c>
    </row>
    <row r="3320" spans="1:13" x14ac:dyDescent="0.35">
      <c r="A3320" s="107">
        <v>1</v>
      </c>
      <c r="B3320" s="107" t="s">
        <v>5509</v>
      </c>
      <c r="C3320" t="s">
        <v>1314</v>
      </c>
      <c r="D3320" t="s">
        <v>248</v>
      </c>
      <c r="E3320" t="s">
        <v>1250</v>
      </c>
      <c r="F3320" t="s">
        <v>1245</v>
      </c>
      <c r="G3320" t="s">
        <v>5510</v>
      </c>
      <c r="H3320" s="107">
        <v>1</v>
      </c>
      <c r="I3320" s="231">
        <v>45821.681655092594</v>
      </c>
      <c r="J3320" s="107">
        <v>9</v>
      </c>
      <c r="K3320" s="120">
        <v>100000</v>
      </c>
      <c r="L3320" s="107">
        <f>J3320+1</f>
        <v>10</v>
      </c>
      <c r="M3320" s="36">
        <f>K3320*(L3320/100)</f>
        <v>10000</v>
      </c>
    </row>
    <row r="3321" spans="1:13" x14ac:dyDescent="0.35">
      <c r="A3321" s="107">
        <v>1</v>
      </c>
      <c r="B3321" s="243" t="s">
        <v>4586</v>
      </c>
      <c r="C3321" s="244" t="s">
        <v>1314</v>
      </c>
      <c r="D3321" s="244" t="s">
        <v>15</v>
      </c>
      <c r="E3321" s="154" t="s">
        <v>1244</v>
      </c>
      <c r="F3321" s="154" t="s">
        <v>1248</v>
      </c>
      <c r="G3321" s="154" t="s">
        <v>4587</v>
      </c>
      <c r="H3321" s="243">
        <v>1</v>
      </c>
      <c r="I3321" s="229">
        <v>45729.816701388889</v>
      </c>
      <c r="J3321" s="107">
        <v>12</v>
      </c>
      <c r="K3321" s="247">
        <v>200000</v>
      </c>
      <c r="L3321" s="107">
        <f>J3321+1</f>
        <v>13</v>
      </c>
      <c r="M3321" s="36">
        <f>K3321*(L3321/100)</f>
        <v>26000</v>
      </c>
    </row>
    <row r="3322" spans="1:13" x14ac:dyDescent="0.35">
      <c r="A3322" s="107">
        <v>1</v>
      </c>
      <c r="B3322" s="131" t="s">
        <v>6040</v>
      </c>
      <c r="C3322" s="131" t="s">
        <v>1314</v>
      </c>
      <c r="D3322" s="131" t="s">
        <v>15</v>
      </c>
      <c r="E3322" s="131" t="s">
        <v>5832</v>
      </c>
      <c r="F3322" s="131" t="s">
        <v>1248</v>
      </c>
      <c r="G3322" s="131" t="s">
        <v>4587</v>
      </c>
      <c r="H3322" s="107">
        <v>2</v>
      </c>
      <c r="I3322" s="231">
        <v>45917.621423611112</v>
      </c>
      <c r="J3322" s="107">
        <v>12</v>
      </c>
      <c r="K3322" s="222">
        <v>180000</v>
      </c>
      <c r="L3322" s="107">
        <f>J3322*2+2</f>
        <v>26</v>
      </c>
      <c r="M3322" s="36">
        <f>K3322*(L3322/100)</f>
        <v>46800</v>
      </c>
    </row>
    <row r="3323" spans="1:13" x14ac:dyDescent="0.35">
      <c r="A3323" s="107">
        <v>1</v>
      </c>
      <c r="B3323" s="107" t="s">
        <v>5303</v>
      </c>
      <c r="C3323" t="s">
        <v>1314</v>
      </c>
      <c r="D3323" t="s">
        <v>15</v>
      </c>
      <c r="E3323" t="s">
        <v>1244</v>
      </c>
      <c r="F3323" t="s">
        <v>1245</v>
      </c>
      <c r="G3323" t="s">
        <v>5304</v>
      </c>
      <c r="H3323" s="107">
        <v>1</v>
      </c>
      <c r="I3323" s="231">
        <v>45835.722453703704</v>
      </c>
      <c r="J3323" s="107">
        <v>12</v>
      </c>
      <c r="K3323" s="120">
        <v>100000</v>
      </c>
      <c r="L3323" s="107">
        <f>J3323+1</f>
        <v>13</v>
      </c>
      <c r="M3323" s="36">
        <f>K3323*(L3323/100)</f>
        <v>13000</v>
      </c>
    </row>
    <row r="3324" spans="1:13" x14ac:dyDescent="0.35">
      <c r="A3324" s="107">
        <v>1</v>
      </c>
      <c r="B3324" s="237" t="s">
        <v>1635</v>
      </c>
      <c r="C3324" s="141" t="s">
        <v>465</v>
      </c>
      <c r="D3324" s="141" t="s">
        <v>15</v>
      </c>
      <c r="E3324" s="139" t="s">
        <v>1244</v>
      </c>
      <c r="F3324" s="139" t="s">
        <v>1245</v>
      </c>
      <c r="G3324" s="139" t="s">
        <v>1636</v>
      </c>
      <c r="H3324" s="237">
        <v>1</v>
      </c>
      <c r="I3324" s="229">
        <v>45303.565752314797</v>
      </c>
      <c r="J3324" s="107">
        <v>8</v>
      </c>
      <c r="K3324" s="238">
        <v>157500</v>
      </c>
      <c r="L3324" s="107">
        <f>J3324+1</f>
        <v>9</v>
      </c>
      <c r="M3324" s="36">
        <f>K3324*(L3324/100)</f>
        <v>14175</v>
      </c>
    </row>
    <row r="3325" spans="1:13" x14ac:dyDescent="0.35">
      <c r="A3325" s="107">
        <v>1</v>
      </c>
      <c r="B3325" s="107">
        <v>890000614</v>
      </c>
      <c r="C3325" s="98" t="s">
        <v>465</v>
      </c>
      <c r="D3325" s="98" t="s">
        <v>188</v>
      </c>
      <c r="E3325" t="s">
        <v>1244</v>
      </c>
      <c r="F3325" t="s">
        <v>1245</v>
      </c>
      <c r="G3325" t="s">
        <v>2128</v>
      </c>
      <c r="H3325" s="107">
        <v>2</v>
      </c>
      <c r="I3325" s="229">
        <v>45391</v>
      </c>
      <c r="J3325" s="107">
        <v>8</v>
      </c>
      <c r="K3325" s="159">
        <v>157500</v>
      </c>
      <c r="L3325" s="107">
        <f>J3325+1</f>
        <v>9</v>
      </c>
      <c r="M3325" s="36">
        <f>K3325*(L3325/100)</f>
        <v>14175</v>
      </c>
    </row>
    <row r="3326" spans="1:13" x14ac:dyDescent="0.35">
      <c r="A3326" s="107">
        <v>1</v>
      </c>
      <c r="B3326" s="243" t="s">
        <v>2979</v>
      </c>
      <c r="C3326" s="244" t="s">
        <v>465</v>
      </c>
      <c r="D3326" s="244" t="s">
        <v>15</v>
      </c>
      <c r="E3326" s="154" t="s">
        <v>1244</v>
      </c>
      <c r="F3326" s="154" t="s">
        <v>1245</v>
      </c>
      <c r="G3326" s="154" t="s">
        <v>2128</v>
      </c>
      <c r="H3326" s="243">
        <v>3</v>
      </c>
      <c r="I3326" s="229">
        <v>45531.68482638889</v>
      </c>
      <c r="J3326" s="107">
        <v>8</v>
      </c>
      <c r="K3326" s="162">
        <v>157500</v>
      </c>
      <c r="L3326" s="107">
        <f>J3326+1</f>
        <v>9</v>
      </c>
      <c r="M3326" s="36">
        <f>K3326*(L3326/100)</f>
        <v>14175</v>
      </c>
    </row>
    <row r="3327" spans="1:13" x14ac:dyDescent="0.35">
      <c r="A3327" s="107">
        <v>1</v>
      </c>
      <c r="B3327" s="107" t="s">
        <v>1952</v>
      </c>
      <c r="C3327" s="98" t="s">
        <v>465</v>
      </c>
      <c r="D3327" s="98" t="s">
        <v>15</v>
      </c>
      <c r="E3327" t="s">
        <v>1244</v>
      </c>
      <c r="F3327" t="s">
        <v>1248</v>
      </c>
      <c r="G3327" t="s">
        <v>1953</v>
      </c>
      <c r="H3327" s="107">
        <v>1</v>
      </c>
      <c r="I3327" s="229">
        <v>45362.702662037038</v>
      </c>
      <c r="J3327" s="107">
        <v>12</v>
      </c>
      <c r="K3327" s="159">
        <v>84000</v>
      </c>
      <c r="L3327" s="107">
        <f>J3327+1</f>
        <v>13</v>
      </c>
      <c r="M3327" s="36">
        <f>K3327*(L3327/100)</f>
        <v>10920</v>
      </c>
    </row>
    <row r="3328" spans="1:13" x14ac:dyDescent="0.35">
      <c r="A3328" s="107">
        <v>1</v>
      </c>
      <c r="B3328" s="243" t="s">
        <v>3482</v>
      </c>
      <c r="C3328" s="244" t="s">
        <v>465</v>
      </c>
      <c r="D3328" s="244" t="s">
        <v>15</v>
      </c>
      <c r="E3328" s="154" t="s">
        <v>1244</v>
      </c>
      <c r="F3328" s="154" t="s">
        <v>1248</v>
      </c>
      <c r="G3328" s="154" t="s">
        <v>1953</v>
      </c>
      <c r="H3328" s="243">
        <v>2</v>
      </c>
      <c r="I3328" s="229">
        <v>45597</v>
      </c>
      <c r="J3328" s="107">
        <v>12</v>
      </c>
      <c r="K3328" s="159">
        <v>52500</v>
      </c>
      <c r="L3328" s="107">
        <f>J3328+1</f>
        <v>13</v>
      </c>
      <c r="M3328" s="36">
        <f>K3328*(L3328/100)</f>
        <v>6825</v>
      </c>
    </row>
    <row r="3329" spans="1:13" x14ac:dyDescent="0.35">
      <c r="A3329" s="107">
        <v>1</v>
      </c>
      <c r="B3329" s="243" t="s">
        <v>4828</v>
      </c>
      <c r="C3329" s="244" t="s">
        <v>465</v>
      </c>
      <c r="D3329" s="244" t="s">
        <v>15</v>
      </c>
      <c r="E3329" s="154" t="s">
        <v>1244</v>
      </c>
      <c r="F3329" s="154" t="s">
        <v>1248</v>
      </c>
      <c r="G3329" s="154" t="s">
        <v>1953</v>
      </c>
      <c r="H3329" s="243">
        <v>3</v>
      </c>
      <c r="I3329" s="229">
        <v>45756.722662037035</v>
      </c>
      <c r="J3329" s="107">
        <v>12</v>
      </c>
      <c r="K3329" s="159">
        <v>80000</v>
      </c>
      <c r="L3329" s="107">
        <f>J3329+1</f>
        <v>13</v>
      </c>
      <c r="M3329" s="36">
        <f>K3329*(L3329/100)</f>
        <v>10400</v>
      </c>
    </row>
    <row r="3330" spans="1:13" x14ac:dyDescent="0.35">
      <c r="A3330" s="107">
        <v>1</v>
      </c>
      <c r="B3330" s="107" t="s">
        <v>2069</v>
      </c>
      <c r="C3330" s="98" t="s">
        <v>465</v>
      </c>
      <c r="D3330" s="98" t="s">
        <v>15</v>
      </c>
      <c r="E3330" t="s">
        <v>1244</v>
      </c>
      <c r="F3330" t="s">
        <v>1245</v>
      </c>
      <c r="G3330" t="s">
        <v>2070</v>
      </c>
      <c r="H3330" s="107">
        <v>7</v>
      </c>
      <c r="I3330" s="229">
        <v>45379</v>
      </c>
      <c r="J3330" s="107">
        <v>5</v>
      </c>
      <c r="K3330" s="159">
        <v>52500</v>
      </c>
      <c r="L3330" s="107">
        <f>J3330+1</f>
        <v>6</v>
      </c>
      <c r="M3330" s="36">
        <f>K3330*(L3330/100)</f>
        <v>3150</v>
      </c>
    </row>
    <row r="3331" spans="1:13" x14ac:dyDescent="0.35">
      <c r="A3331" s="107">
        <v>1</v>
      </c>
      <c r="B3331" s="237" t="s">
        <v>1159</v>
      </c>
      <c r="C3331" s="141" t="s">
        <v>465</v>
      </c>
      <c r="D3331" s="141" t="s">
        <v>15</v>
      </c>
      <c r="E3331" s="139" t="s">
        <v>16</v>
      </c>
      <c r="G3331" s="139" t="s">
        <v>1160</v>
      </c>
      <c r="H3331" s="237">
        <v>5</v>
      </c>
      <c r="I3331" s="229">
        <v>45180.625277777799</v>
      </c>
      <c r="J3331" s="107">
        <v>4</v>
      </c>
      <c r="K3331" s="238">
        <v>89250</v>
      </c>
      <c r="L3331" s="107">
        <f>J3331+1</f>
        <v>5</v>
      </c>
      <c r="M3331" s="36">
        <f>K3331*(L3331/100)</f>
        <v>4462.5</v>
      </c>
    </row>
    <row r="3332" spans="1:13" x14ac:dyDescent="0.35">
      <c r="A3332" s="107">
        <v>1</v>
      </c>
      <c r="B3332" s="237" t="s">
        <v>1499</v>
      </c>
      <c r="C3332" s="141" t="s">
        <v>465</v>
      </c>
      <c r="D3332" s="141" t="s">
        <v>15</v>
      </c>
      <c r="E3332" s="139" t="s">
        <v>1244</v>
      </c>
      <c r="F3332" s="144" t="s">
        <v>1245</v>
      </c>
      <c r="G3332" s="139" t="s">
        <v>1160</v>
      </c>
      <c r="H3332" s="237">
        <v>6</v>
      </c>
      <c r="I3332" s="229">
        <v>45257.4313541667</v>
      </c>
      <c r="J3332" s="107">
        <v>4</v>
      </c>
      <c r="K3332" s="238">
        <v>84000</v>
      </c>
      <c r="L3332" s="107">
        <f>J3332+1</f>
        <v>5</v>
      </c>
      <c r="M3332" s="36">
        <f>K3332*(L3332/100)</f>
        <v>4200</v>
      </c>
    </row>
    <row r="3333" spans="1:13" x14ac:dyDescent="0.35">
      <c r="A3333" s="107">
        <v>1</v>
      </c>
      <c r="B3333" s="107" t="s">
        <v>2466</v>
      </c>
      <c r="C3333" s="98" t="s">
        <v>465</v>
      </c>
      <c r="D3333" s="98" t="s">
        <v>257</v>
      </c>
      <c r="E3333" t="s">
        <v>1250</v>
      </c>
      <c r="F3333" t="s">
        <v>1245</v>
      </c>
      <c r="G3333" t="s">
        <v>2467</v>
      </c>
      <c r="H3333" s="107">
        <v>8</v>
      </c>
      <c r="I3333" s="229">
        <v>45463.547777777778</v>
      </c>
      <c r="J3333" s="107">
        <v>5</v>
      </c>
      <c r="K3333" s="159">
        <v>52500</v>
      </c>
      <c r="L3333" s="107">
        <f>J3333+1</f>
        <v>6</v>
      </c>
      <c r="M3333" s="36">
        <f>K3333*(L3333/100)</f>
        <v>3150</v>
      </c>
    </row>
    <row r="3334" spans="1:13" x14ac:dyDescent="0.35">
      <c r="A3334" s="107">
        <v>1</v>
      </c>
      <c r="B3334" s="107">
        <v>890000038</v>
      </c>
      <c r="C3334" s="98" t="s">
        <v>465</v>
      </c>
      <c r="D3334" s="98" t="s">
        <v>15</v>
      </c>
      <c r="E3334" t="s">
        <v>16</v>
      </c>
      <c r="G3334" t="s">
        <v>467</v>
      </c>
      <c r="H3334" s="129">
        <v>2</v>
      </c>
      <c r="I3334" s="229">
        <v>44937.551724537036</v>
      </c>
      <c r="J3334" s="107">
        <v>4</v>
      </c>
      <c r="K3334" s="159">
        <v>89250</v>
      </c>
      <c r="L3334" s="107">
        <f>J3334+1</f>
        <v>5</v>
      </c>
      <c r="M3334" s="36">
        <f>K3334*(L3334/100)</f>
        <v>4462.5</v>
      </c>
    </row>
    <row r="3335" spans="1:13" x14ac:dyDescent="0.35">
      <c r="A3335" s="107">
        <v>1</v>
      </c>
      <c r="B3335" s="107">
        <v>890000086</v>
      </c>
      <c r="C3335" s="98" t="s">
        <v>465</v>
      </c>
      <c r="D3335" s="98" t="s">
        <v>15</v>
      </c>
      <c r="E3335" t="s">
        <v>16</v>
      </c>
      <c r="G3335" t="s">
        <v>467</v>
      </c>
      <c r="H3335" s="132">
        <v>2</v>
      </c>
      <c r="I3335" s="229">
        <v>44987</v>
      </c>
      <c r="J3335" s="107">
        <v>4</v>
      </c>
      <c r="K3335" s="159">
        <v>89250</v>
      </c>
      <c r="L3335" s="107">
        <f>J3335+1</f>
        <v>5</v>
      </c>
      <c r="M3335" s="36">
        <f>K3335*(L3335/100)</f>
        <v>4462.5</v>
      </c>
    </row>
    <row r="3336" spans="1:13" x14ac:dyDescent="0.35">
      <c r="A3336" s="107">
        <v>1</v>
      </c>
      <c r="B3336" s="107">
        <v>890000161</v>
      </c>
      <c r="C3336" s="98" t="s">
        <v>465</v>
      </c>
      <c r="D3336" s="98" t="s">
        <v>15</v>
      </c>
      <c r="E3336" t="s">
        <v>16</v>
      </c>
      <c r="G3336" t="s">
        <v>467</v>
      </c>
      <c r="H3336" s="107">
        <v>3</v>
      </c>
      <c r="I3336" s="229">
        <v>45051.534201388888</v>
      </c>
      <c r="J3336" s="107">
        <v>4</v>
      </c>
      <c r="K3336" s="162">
        <v>89250</v>
      </c>
      <c r="L3336" s="107">
        <f>J3336+1</f>
        <v>5</v>
      </c>
      <c r="M3336" s="36">
        <f>K3336*(L3336/100)</f>
        <v>4462.5</v>
      </c>
    </row>
    <row r="3337" spans="1:13" x14ac:dyDescent="0.35">
      <c r="A3337" s="107">
        <v>1</v>
      </c>
      <c r="B3337" s="107">
        <v>890000247</v>
      </c>
      <c r="C3337" s="98" t="s">
        <v>465</v>
      </c>
      <c r="D3337" s="98" t="s">
        <v>15</v>
      </c>
      <c r="E3337" t="s">
        <v>16</v>
      </c>
      <c r="G3337" t="s">
        <v>467</v>
      </c>
      <c r="H3337" s="107">
        <v>4</v>
      </c>
      <c r="I3337" s="229">
        <v>45126.565729166665</v>
      </c>
      <c r="J3337" s="107">
        <v>4</v>
      </c>
      <c r="K3337" s="159">
        <v>84000</v>
      </c>
      <c r="L3337" s="107">
        <f>J3337+1</f>
        <v>5</v>
      </c>
      <c r="M3337" s="36">
        <f>K3337*(L3337/100)</f>
        <v>4200</v>
      </c>
    </row>
    <row r="3338" spans="1:13" x14ac:dyDescent="0.35">
      <c r="A3338" s="107">
        <v>1</v>
      </c>
      <c r="B3338" s="237">
        <v>890000367</v>
      </c>
      <c r="C3338" s="141" t="s">
        <v>465</v>
      </c>
      <c r="D3338" s="141" t="s">
        <v>15</v>
      </c>
      <c r="E3338" s="139" t="s">
        <v>1244</v>
      </c>
      <c r="F3338" s="139" t="s">
        <v>1248</v>
      </c>
      <c r="G3338" s="139" t="s">
        <v>1277</v>
      </c>
      <c r="H3338" s="237">
        <v>3</v>
      </c>
      <c r="I3338" s="229">
        <v>45227</v>
      </c>
      <c r="J3338" s="107">
        <v>5</v>
      </c>
      <c r="K3338" s="238">
        <v>110250</v>
      </c>
      <c r="L3338" s="107">
        <f>J3338+1</f>
        <v>6</v>
      </c>
      <c r="M3338" s="36">
        <f>K3338*(L3338/100)</f>
        <v>6615</v>
      </c>
    </row>
    <row r="3339" spans="1:13" x14ac:dyDescent="0.35">
      <c r="A3339" s="107">
        <v>1</v>
      </c>
      <c r="B3339" s="107" t="s">
        <v>2365</v>
      </c>
      <c r="C3339" s="98" t="s">
        <v>465</v>
      </c>
      <c r="D3339" s="98" t="s">
        <v>15</v>
      </c>
      <c r="E3339" t="s">
        <v>1244</v>
      </c>
      <c r="F3339" t="s">
        <v>1248</v>
      </c>
      <c r="G3339" t="s">
        <v>2366</v>
      </c>
      <c r="H3339" s="107">
        <v>4</v>
      </c>
      <c r="I3339" s="229">
        <v>45449.728067129632</v>
      </c>
      <c r="J3339" s="107">
        <v>12</v>
      </c>
      <c r="K3339" s="159">
        <v>315000</v>
      </c>
      <c r="L3339" s="107">
        <f>J3339+1</f>
        <v>13</v>
      </c>
      <c r="M3339" s="36">
        <f>K3339*(L3339/100)</f>
        <v>40950</v>
      </c>
    </row>
    <row r="3340" spans="1:13" x14ac:dyDescent="0.35">
      <c r="A3340" s="107">
        <v>1</v>
      </c>
      <c r="B3340" s="243" t="s">
        <v>3805</v>
      </c>
      <c r="C3340" s="244" t="s">
        <v>465</v>
      </c>
      <c r="D3340" s="244" t="s">
        <v>15</v>
      </c>
      <c r="E3340" s="154" t="s">
        <v>1244</v>
      </c>
      <c r="F3340" s="154" t="s">
        <v>1248</v>
      </c>
      <c r="G3340" s="154" t="s">
        <v>2366</v>
      </c>
      <c r="H3340" s="243">
        <v>5</v>
      </c>
      <c r="I3340" s="229">
        <v>45624</v>
      </c>
      <c r="J3340" s="107">
        <v>12</v>
      </c>
      <c r="K3340" s="159">
        <v>315000</v>
      </c>
      <c r="L3340" s="107">
        <f>J3340+1</f>
        <v>13</v>
      </c>
      <c r="M3340" s="36">
        <f>K3340*(L3340/100)</f>
        <v>40950</v>
      </c>
    </row>
    <row r="3341" spans="1:13" x14ac:dyDescent="0.35">
      <c r="A3341" s="107">
        <v>1</v>
      </c>
      <c r="B3341" s="107" t="s">
        <v>5493</v>
      </c>
      <c r="C3341" t="s">
        <v>465</v>
      </c>
      <c r="D3341" t="s">
        <v>188</v>
      </c>
      <c r="E3341" t="s">
        <v>1244</v>
      </c>
      <c r="F3341" t="s">
        <v>1248</v>
      </c>
      <c r="G3341" t="s">
        <v>2366</v>
      </c>
      <c r="H3341" s="107">
        <v>6</v>
      </c>
      <c r="I3341" s="231">
        <v>45832.816342592596</v>
      </c>
      <c r="J3341" s="107">
        <v>12</v>
      </c>
      <c r="K3341" s="120">
        <v>300000</v>
      </c>
      <c r="L3341" s="107">
        <f>J3341+1</f>
        <v>13</v>
      </c>
      <c r="M3341" s="36">
        <f>K3341*(L3341/100)</f>
        <v>39000</v>
      </c>
    </row>
    <row r="3342" spans="1:13" x14ac:dyDescent="0.35">
      <c r="A3342" s="107">
        <v>1</v>
      </c>
      <c r="B3342" s="107">
        <v>890000089</v>
      </c>
      <c r="C3342" s="98" t="s">
        <v>465</v>
      </c>
      <c r="D3342" s="98" t="s">
        <v>15</v>
      </c>
      <c r="E3342" t="s">
        <v>16</v>
      </c>
      <c r="G3342" t="s">
        <v>624</v>
      </c>
      <c r="H3342" s="132">
        <v>1</v>
      </c>
      <c r="I3342" s="229">
        <v>44991</v>
      </c>
      <c r="J3342" s="107">
        <v>4</v>
      </c>
      <c r="K3342" s="159">
        <v>89250</v>
      </c>
      <c r="L3342" s="107">
        <f>J3342+1</f>
        <v>5</v>
      </c>
      <c r="M3342" s="36">
        <f>K3342*(L3342/100)</f>
        <v>4462.5</v>
      </c>
    </row>
    <row r="3343" spans="1:13" x14ac:dyDescent="0.35">
      <c r="A3343" s="107">
        <v>1</v>
      </c>
      <c r="B3343" s="234">
        <v>890000271</v>
      </c>
      <c r="C3343" s="235" t="s">
        <v>465</v>
      </c>
      <c r="D3343" s="235" t="s">
        <v>15</v>
      </c>
      <c r="E3343" s="133" t="s">
        <v>16</v>
      </c>
      <c r="G3343" s="133" t="s">
        <v>624</v>
      </c>
      <c r="H3343" s="234">
        <v>2</v>
      </c>
      <c r="I3343" s="229">
        <v>45141.533194444397</v>
      </c>
      <c r="J3343" s="107">
        <v>4</v>
      </c>
      <c r="K3343" s="236">
        <v>89250</v>
      </c>
      <c r="L3343" s="107">
        <f>J3343+1</f>
        <v>5</v>
      </c>
      <c r="M3343" s="36">
        <f>K3343*(L3343/100)</f>
        <v>4462.5</v>
      </c>
    </row>
    <row r="3344" spans="1:13" x14ac:dyDescent="0.35">
      <c r="A3344" s="107">
        <v>1</v>
      </c>
      <c r="B3344" s="243" t="s">
        <v>4559</v>
      </c>
      <c r="C3344" s="244" t="s">
        <v>465</v>
      </c>
      <c r="D3344" s="244" t="s">
        <v>15</v>
      </c>
      <c r="E3344" s="154" t="s">
        <v>1244</v>
      </c>
      <c r="F3344" s="154" t="s">
        <v>1248</v>
      </c>
      <c r="G3344" s="154" t="s">
        <v>4560</v>
      </c>
      <c r="H3344" s="243">
        <v>3</v>
      </c>
      <c r="I3344" s="229">
        <v>45726.725543981483</v>
      </c>
      <c r="J3344" s="107">
        <v>12</v>
      </c>
      <c r="K3344" s="247">
        <v>200000</v>
      </c>
      <c r="L3344" s="107">
        <f>J3344+1</f>
        <v>13</v>
      </c>
      <c r="M3344" s="36">
        <f>K3344*(L3344/100)</f>
        <v>26000</v>
      </c>
    </row>
    <row r="3345" spans="1:13" x14ac:dyDescent="0.35">
      <c r="A3345" s="107">
        <v>1</v>
      </c>
      <c r="B3345" s="107" t="s">
        <v>2097</v>
      </c>
      <c r="C3345" s="98" t="s">
        <v>465</v>
      </c>
      <c r="D3345" s="98" t="s">
        <v>15</v>
      </c>
      <c r="E3345" t="s">
        <v>1244</v>
      </c>
      <c r="F3345" t="s">
        <v>1248</v>
      </c>
      <c r="G3345" t="s">
        <v>2098</v>
      </c>
      <c r="H3345" s="107">
        <v>1</v>
      </c>
      <c r="I3345" s="229">
        <v>45381.61383101852</v>
      </c>
      <c r="J3345" s="107">
        <v>12</v>
      </c>
      <c r="K3345" s="159">
        <v>157500</v>
      </c>
      <c r="L3345" s="107">
        <f>J3345+1</f>
        <v>13</v>
      </c>
      <c r="M3345" s="36">
        <f>K3345*(L3345/100)</f>
        <v>20475</v>
      </c>
    </row>
    <row r="3346" spans="1:13" x14ac:dyDescent="0.35">
      <c r="A3346" s="107">
        <v>1</v>
      </c>
      <c r="B3346" s="243" t="s">
        <v>2962</v>
      </c>
      <c r="C3346" s="244" t="s">
        <v>465</v>
      </c>
      <c r="D3346" s="244" t="s">
        <v>15</v>
      </c>
      <c r="E3346" s="154" t="s">
        <v>1244</v>
      </c>
      <c r="F3346" s="154" t="s">
        <v>1248</v>
      </c>
      <c r="G3346" s="154" t="s">
        <v>2963</v>
      </c>
      <c r="H3346" s="243">
        <v>2</v>
      </c>
      <c r="I3346" s="229">
        <v>45526.783206018517</v>
      </c>
      <c r="J3346" s="107">
        <v>12</v>
      </c>
      <c r="K3346" s="162">
        <v>189000</v>
      </c>
      <c r="L3346" s="107">
        <f>J3346+1</f>
        <v>13</v>
      </c>
      <c r="M3346" s="36">
        <f>K3346*(L3346/100)</f>
        <v>24570</v>
      </c>
    </row>
    <row r="3347" spans="1:13" x14ac:dyDescent="0.35">
      <c r="A3347" s="107">
        <v>1</v>
      </c>
      <c r="B3347" s="107">
        <v>890000624</v>
      </c>
      <c r="C3347" s="98" t="s">
        <v>465</v>
      </c>
      <c r="D3347" s="98" t="s">
        <v>15</v>
      </c>
      <c r="E3347" t="s">
        <v>1244</v>
      </c>
      <c r="F3347" t="s">
        <v>1248</v>
      </c>
      <c r="G3347" s="378" t="s">
        <v>2156</v>
      </c>
      <c r="H3347" s="107">
        <v>1</v>
      </c>
      <c r="I3347" s="229">
        <v>45398.594942129632</v>
      </c>
      <c r="J3347" s="107">
        <v>12</v>
      </c>
      <c r="K3347" s="159">
        <v>210000</v>
      </c>
      <c r="L3347" s="107">
        <f>J3347+1</f>
        <v>13</v>
      </c>
      <c r="M3347" s="36">
        <f>K3347*(L3347/100)</f>
        <v>27300</v>
      </c>
    </row>
    <row r="3348" spans="1:13" x14ac:dyDescent="0.35">
      <c r="A3348" s="107">
        <v>1</v>
      </c>
      <c r="B3348" s="243" t="s">
        <v>4277</v>
      </c>
      <c r="C3348" s="244" t="s">
        <v>465</v>
      </c>
      <c r="D3348" s="244" t="s">
        <v>106</v>
      </c>
      <c r="E3348" s="154" t="s">
        <v>1244</v>
      </c>
      <c r="F3348" s="154" t="s">
        <v>1248</v>
      </c>
      <c r="G3348" s="378" t="s">
        <v>4278</v>
      </c>
      <c r="H3348" s="243">
        <v>2</v>
      </c>
      <c r="I3348" s="229">
        <v>45716.858587962961</v>
      </c>
      <c r="J3348" s="107">
        <v>12</v>
      </c>
      <c r="K3348" s="159">
        <v>130000</v>
      </c>
      <c r="L3348" s="107">
        <f>J3348+1</f>
        <v>13</v>
      </c>
      <c r="M3348" s="36">
        <f>K3348*(L3348/100)</f>
        <v>16900</v>
      </c>
    </row>
    <row r="3349" spans="1:13" x14ac:dyDescent="0.35">
      <c r="A3349" s="107">
        <v>1</v>
      </c>
      <c r="B3349" s="243" t="s">
        <v>5019</v>
      </c>
      <c r="C3349" s="244" t="s">
        <v>465</v>
      </c>
      <c r="D3349" s="244" t="s">
        <v>15</v>
      </c>
      <c r="E3349" s="154" t="s">
        <v>1244</v>
      </c>
      <c r="F3349" s="154" t="s">
        <v>1245</v>
      </c>
      <c r="G3349" s="154" t="s">
        <v>5020</v>
      </c>
      <c r="H3349" s="243">
        <v>1</v>
      </c>
      <c r="I3349" s="229">
        <v>45764.835578703707</v>
      </c>
      <c r="J3349" s="107">
        <v>15</v>
      </c>
      <c r="K3349" s="159">
        <v>200000</v>
      </c>
      <c r="L3349" s="107">
        <f>J3349+1</f>
        <v>16</v>
      </c>
      <c r="M3349" s="36">
        <f>K3349*(L3349/100)</f>
        <v>32000</v>
      </c>
    </row>
    <row r="3350" spans="1:13" x14ac:dyDescent="0.35">
      <c r="A3350" s="107">
        <v>1</v>
      </c>
      <c r="B3350" s="107" t="s">
        <v>5164</v>
      </c>
      <c r="C3350" s="98" t="s">
        <v>603</v>
      </c>
      <c r="D3350" s="98" t="s">
        <v>986</v>
      </c>
      <c r="E3350" t="s">
        <v>1244</v>
      </c>
      <c r="F3350" t="s">
        <v>1245</v>
      </c>
      <c r="G3350" t="s">
        <v>5165</v>
      </c>
      <c r="H3350" s="107">
        <v>3</v>
      </c>
      <c r="I3350" s="229">
        <v>45808.68209490741</v>
      </c>
      <c r="J3350" s="107">
        <v>12</v>
      </c>
      <c r="K3350" s="159">
        <v>300000</v>
      </c>
      <c r="L3350" s="107">
        <f>J3350+1</f>
        <v>13</v>
      </c>
      <c r="M3350" s="36">
        <f>K3350*(L3350/100)</f>
        <v>39000</v>
      </c>
    </row>
    <row r="3351" spans="1:13" x14ac:dyDescent="0.35">
      <c r="A3351" s="107">
        <v>1</v>
      </c>
      <c r="B3351" s="243" t="s">
        <v>3106</v>
      </c>
      <c r="C3351" s="244" t="s">
        <v>603</v>
      </c>
      <c r="D3351" s="244" t="s">
        <v>15</v>
      </c>
      <c r="E3351" s="154" t="s">
        <v>1244</v>
      </c>
      <c r="F3351" s="154" t="s">
        <v>1245</v>
      </c>
      <c r="G3351" s="154" t="s">
        <v>3107</v>
      </c>
      <c r="H3351" s="243">
        <v>2</v>
      </c>
      <c r="I3351" s="229">
        <v>45555.60260416667</v>
      </c>
      <c r="J3351" s="107">
        <v>15</v>
      </c>
      <c r="K3351" s="159">
        <v>189000</v>
      </c>
      <c r="L3351" s="107">
        <f>J3351+1</f>
        <v>16</v>
      </c>
      <c r="M3351" s="36">
        <f>K3351*(L3351/100)</f>
        <v>30240</v>
      </c>
    </row>
    <row r="3352" spans="1:13" x14ac:dyDescent="0.35">
      <c r="A3352" s="107">
        <v>1</v>
      </c>
      <c r="B3352" s="107" t="s">
        <v>5410</v>
      </c>
      <c r="C3352" t="s">
        <v>603</v>
      </c>
      <c r="D3352" t="s">
        <v>15</v>
      </c>
      <c r="E3352" t="s">
        <v>1244</v>
      </c>
      <c r="F3352" t="s">
        <v>1245</v>
      </c>
      <c r="G3352" t="s">
        <v>3107</v>
      </c>
      <c r="H3352" s="107">
        <v>3</v>
      </c>
      <c r="I3352" s="231">
        <v>45828.790555555555</v>
      </c>
      <c r="J3352" s="107">
        <v>15</v>
      </c>
      <c r="K3352" s="120">
        <v>180000</v>
      </c>
      <c r="L3352" s="107">
        <f>J3352+1</f>
        <v>16</v>
      </c>
      <c r="M3352" s="36">
        <f>K3352*(L3352/100)</f>
        <v>28800</v>
      </c>
    </row>
    <row r="3353" spans="1:13" x14ac:dyDescent="0.35">
      <c r="A3353" s="107">
        <v>1</v>
      </c>
      <c r="B3353" s="107" t="s">
        <v>1905</v>
      </c>
      <c r="C3353" s="98" t="s">
        <v>603</v>
      </c>
      <c r="D3353" s="98" t="s">
        <v>169</v>
      </c>
      <c r="E3353" t="s">
        <v>1250</v>
      </c>
      <c r="F3353" t="s">
        <v>1245</v>
      </c>
      <c r="G3353" t="s">
        <v>1906</v>
      </c>
      <c r="H3353" s="107">
        <v>1</v>
      </c>
      <c r="I3353" s="229">
        <v>45338.593333333331</v>
      </c>
      <c r="J3353" s="107">
        <v>12</v>
      </c>
      <c r="K3353" s="159">
        <v>157500</v>
      </c>
      <c r="L3353" s="107">
        <f>J3353+1</f>
        <v>13</v>
      </c>
      <c r="M3353" s="36">
        <f>K3353*(L3353/100)</f>
        <v>20475</v>
      </c>
    </row>
    <row r="3354" spans="1:13" x14ac:dyDescent="0.35">
      <c r="A3354" s="107">
        <v>1</v>
      </c>
      <c r="B3354" s="107">
        <v>880000277</v>
      </c>
      <c r="C3354" s="98" t="s">
        <v>603</v>
      </c>
      <c r="D3354" s="98" t="s">
        <v>52</v>
      </c>
      <c r="E3354" t="s">
        <v>53</v>
      </c>
      <c r="G3354" t="s">
        <v>863</v>
      </c>
      <c r="H3354" s="107">
        <v>1</v>
      </c>
      <c r="I3354" s="229">
        <v>45048.556875000002</v>
      </c>
      <c r="J3354" s="107">
        <v>9</v>
      </c>
      <c r="K3354" s="162">
        <v>52500</v>
      </c>
      <c r="L3354" s="107">
        <f>J3354+1</f>
        <v>10</v>
      </c>
      <c r="M3354" s="36">
        <f>K3354*(L3354/100)</f>
        <v>5250</v>
      </c>
    </row>
    <row r="3355" spans="1:13" x14ac:dyDescent="0.35">
      <c r="A3355" s="107">
        <v>1</v>
      </c>
      <c r="B3355" s="237">
        <v>890000355</v>
      </c>
      <c r="C3355" s="141" t="s">
        <v>603</v>
      </c>
      <c r="D3355" s="141" t="s">
        <v>15</v>
      </c>
      <c r="E3355" s="139" t="s">
        <v>1244</v>
      </c>
      <c r="F3355" s="139" t="s">
        <v>1245</v>
      </c>
      <c r="G3355" s="139" t="s">
        <v>863</v>
      </c>
      <c r="H3355" s="237">
        <v>2</v>
      </c>
      <c r="I3355" s="229">
        <v>45225.624803240702</v>
      </c>
      <c r="J3355" s="107">
        <v>12</v>
      </c>
      <c r="K3355" s="238">
        <v>78750</v>
      </c>
      <c r="L3355" s="107">
        <f>J3355+1</f>
        <v>13</v>
      </c>
      <c r="M3355" s="36">
        <f>K3355*(L3355/100)</f>
        <v>10237.5</v>
      </c>
    </row>
    <row r="3356" spans="1:13" x14ac:dyDescent="0.35">
      <c r="A3356" s="107">
        <v>1</v>
      </c>
      <c r="B3356" s="107" t="s">
        <v>2574</v>
      </c>
      <c r="C3356" s="98" t="s">
        <v>603</v>
      </c>
      <c r="D3356" s="98" t="s">
        <v>188</v>
      </c>
      <c r="E3356" t="s">
        <v>1244</v>
      </c>
      <c r="F3356" t="s">
        <v>1245</v>
      </c>
      <c r="G3356" t="s">
        <v>2575</v>
      </c>
      <c r="H3356" s="107">
        <v>3</v>
      </c>
      <c r="I3356" s="229">
        <v>45472.685034722221</v>
      </c>
      <c r="J3356" s="107">
        <v>12</v>
      </c>
      <c r="K3356" s="159">
        <v>105000</v>
      </c>
      <c r="L3356" s="107">
        <f>J3356+1</f>
        <v>13</v>
      </c>
      <c r="M3356" s="36">
        <f>K3356*(L3356/100)</f>
        <v>13650</v>
      </c>
    </row>
    <row r="3357" spans="1:13" x14ac:dyDescent="0.35">
      <c r="A3357" s="107">
        <v>1</v>
      </c>
      <c r="B3357" s="107">
        <v>880000163</v>
      </c>
      <c r="C3357" s="98" t="s">
        <v>603</v>
      </c>
      <c r="D3357" s="98" t="s">
        <v>52</v>
      </c>
      <c r="E3357" s="131" t="s">
        <v>53</v>
      </c>
      <c r="G3357" t="s">
        <v>676</v>
      </c>
      <c r="H3357" s="132">
        <v>1</v>
      </c>
      <c r="I3357" s="229">
        <v>44991.507395833331</v>
      </c>
      <c r="J3357" s="107">
        <v>12</v>
      </c>
      <c r="K3357" s="159">
        <v>84000</v>
      </c>
      <c r="L3357" s="107">
        <f>J3357+1</f>
        <v>13</v>
      </c>
      <c r="M3357" s="36">
        <f>K3357*(L3357/100)</f>
        <v>10920</v>
      </c>
    </row>
    <row r="3358" spans="1:13" x14ac:dyDescent="0.35">
      <c r="A3358" s="107">
        <v>1</v>
      </c>
      <c r="B3358" s="243" t="s">
        <v>4174</v>
      </c>
      <c r="C3358" s="244" t="s">
        <v>603</v>
      </c>
      <c r="D3358" s="244" t="s">
        <v>15</v>
      </c>
      <c r="E3358" s="154" t="s">
        <v>1244</v>
      </c>
      <c r="F3358" s="154" t="s">
        <v>1245</v>
      </c>
      <c r="G3358" s="154" t="s">
        <v>4175</v>
      </c>
      <c r="H3358" s="243">
        <v>1</v>
      </c>
      <c r="I3358" s="229">
        <v>45694.773263888892</v>
      </c>
      <c r="J3358" s="107">
        <v>6</v>
      </c>
      <c r="K3358" s="159">
        <v>50000</v>
      </c>
      <c r="L3358" s="107">
        <f>J3358+1</f>
        <v>7</v>
      </c>
      <c r="M3358" s="36">
        <f>K3358*(L3358/100)</f>
        <v>3500.0000000000005</v>
      </c>
    </row>
    <row r="3359" spans="1:13" x14ac:dyDescent="0.35">
      <c r="A3359" s="107">
        <v>1</v>
      </c>
      <c r="B3359" s="107" t="s">
        <v>5700</v>
      </c>
      <c r="C3359" t="s">
        <v>603</v>
      </c>
      <c r="D3359" t="s">
        <v>15</v>
      </c>
      <c r="E3359" t="s">
        <v>1244</v>
      </c>
      <c r="F3359" t="s">
        <v>1245</v>
      </c>
      <c r="G3359" t="s">
        <v>5701</v>
      </c>
      <c r="H3359" s="107">
        <v>2</v>
      </c>
      <c r="I3359" s="231">
        <v>45840.695532407408</v>
      </c>
      <c r="J3359" s="107">
        <v>12</v>
      </c>
      <c r="K3359" s="120">
        <v>100000</v>
      </c>
      <c r="L3359" s="107">
        <f>J3359+1</f>
        <v>13</v>
      </c>
      <c r="M3359" s="36">
        <f>K3359*(L3359/100)</f>
        <v>13000</v>
      </c>
    </row>
    <row r="3360" spans="1:13" x14ac:dyDescent="0.35">
      <c r="A3360" s="107">
        <v>1</v>
      </c>
      <c r="B3360" s="107">
        <v>890000120</v>
      </c>
      <c r="C3360" s="98" t="s">
        <v>603</v>
      </c>
      <c r="D3360" s="98" t="s">
        <v>15</v>
      </c>
      <c r="E3360" t="s">
        <v>16</v>
      </c>
      <c r="G3360" t="s">
        <v>605</v>
      </c>
      <c r="H3360" s="132">
        <v>1</v>
      </c>
      <c r="I3360" s="229">
        <v>45013.625127314815</v>
      </c>
      <c r="J3360" s="107">
        <v>12</v>
      </c>
      <c r="K3360" s="159">
        <v>210000</v>
      </c>
      <c r="L3360" s="107">
        <f>J3360+1</f>
        <v>13</v>
      </c>
      <c r="M3360" s="36">
        <f>K3360*(L3360/100)</f>
        <v>27300</v>
      </c>
    </row>
    <row r="3361" spans="1:13" x14ac:dyDescent="0.35">
      <c r="A3361" s="107">
        <v>1</v>
      </c>
      <c r="B3361" s="243" t="s">
        <v>3005</v>
      </c>
      <c r="C3361" s="244" t="s">
        <v>603</v>
      </c>
      <c r="D3361" s="244" t="s">
        <v>15</v>
      </c>
      <c r="E3361" s="154" t="s">
        <v>1244</v>
      </c>
      <c r="F3361" s="154" t="s">
        <v>1248</v>
      </c>
      <c r="G3361" s="154" t="s">
        <v>3006</v>
      </c>
      <c r="H3361" s="243">
        <v>3</v>
      </c>
      <c r="I3361" s="229">
        <v>45535.607245370367</v>
      </c>
      <c r="J3361" s="107">
        <v>18</v>
      </c>
      <c r="K3361" s="162">
        <v>315000</v>
      </c>
      <c r="L3361" s="107">
        <f>J3361+1</f>
        <v>19</v>
      </c>
      <c r="M3361" s="36">
        <f>K3361*(L3361/100)</f>
        <v>59850</v>
      </c>
    </row>
    <row r="3362" spans="1:13" x14ac:dyDescent="0.35">
      <c r="A3362" s="107">
        <v>1</v>
      </c>
      <c r="B3362" s="237" t="s">
        <v>1554</v>
      </c>
      <c r="C3362" s="141" t="s">
        <v>603</v>
      </c>
      <c r="D3362" s="141" t="s">
        <v>15</v>
      </c>
      <c r="E3362" s="139" t="s">
        <v>1244</v>
      </c>
      <c r="F3362" s="144" t="s">
        <v>1248</v>
      </c>
      <c r="G3362" s="139" t="s">
        <v>1555</v>
      </c>
      <c r="H3362" s="237">
        <v>2</v>
      </c>
      <c r="I3362" s="229">
        <v>45260.779155092598</v>
      </c>
      <c r="J3362" s="107">
        <v>12</v>
      </c>
      <c r="K3362" s="238">
        <v>262500</v>
      </c>
      <c r="L3362" s="107">
        <f>J3362+1</f>
        <v>13</v>
      </c>
      <c r="M3362" s="36">
        <f>K3362*(L3362/100)</f>
        <v>34125</v>
      </c>
    </row>
    <row r="3363" spans="1:13" x14ac:dyDescent="0.35">
      <c r="A3363" s="107">
        <v>1</v>
      </c>
      <c r="B3363" s="243" t="s">
        <v>3857</v>
      </c>
      <c r="C3363" s="244" t="s">
        <v>603</v>
      </c>
      <c r="D3363" s="244" t="s">
        <v>15</v>
      </c>
      <c r="E3363" s="154" t="s">
        <v>1244</v>
      </c>
      <c r="F3363" s="154" t="s">
        <v>1245</v>
      </c>
      <c r="G3363" s="154" t="s">
        <v>3858</v>
      </c>
      <c r="H3363" s="243">
        <v>1</v>
      </c>
      <c r="I3363" s="229">
        <v>45625.777349537035</v>
      </c>
      <c r="J3363" s="107">
        <v>12</v>
      </c>
      <c r="K3363" s="159">
        <v>231000</v>
      </c>
      <c r="L3363" s="107">
        <f>J3363+1</f>
        <v>13</v>
      </c>
      <c r="M3363" s="36">
        <f>K3363*(L3363/100)</f>
        <v>30030</v>
      </c>
    </row>
    <row r="3364" spans="1:13" x14ac:dyDescent="0.35">
      <c r="A3364" s="107">
        <v>1</v>
      </c>
      <c r="B3364" s="107" t="s">
        <v>5142</v>
      </c>
      <c r="C3364" s="98" t="s">
        <v>603</v>
      </c>
      <c r="D3364" s="98" t="s">
        <v>15</v>
      </c>
      <c r="E3364" t="s">
        <v>1244</v>
      </c>
      <c r="F3364" t="s">
        <v>1248</v>
      </c>
      <c r="G3364" t="s">
        <v>5143</v>
      </c>
      <c r="H3364" s="107">
        <v>2</v>
      </c>
      <c r="I3364" s="229">
        <v>45803.722534722219</v>
      </c>
      <c r="J3364" s="107">
        <v>12</v>
      </c>
      <c r="K3364" s="159">
        <v>70000</v>
      </c>
      <c r="L3364" s="107">
        <f>J3364+1</f>
        <v>13</v>
      </c>
      <c r="M3364" s="36">
        <f>K3364*(L3364/100)</f>
        <v>9100</v>
      </c>
    </row>
    <row r="3365" spans="1:13" x14ac:dyDescent="0.35">
      <c r="A3365" s="107">
        <v>1</v>
      </c>
      <c r="B3365" s="107" t="s">
        <v>2508</v>
      </c>
      <c r="C3365" s="98" t="s">
        <v>603</v>
      </c>
      <c r="D3365" s="98" t="s">
        <v>15</v>
      </c>
      <c r="E3365" t="s">
        <v>1244</v>
      </c>
      <c r="F3365" t="s">
        <v>1248</v>
      </c>
      <c r="G3365" t="s">
        <v>2509</v>
      </c>
      <c r="H3365" s="107">
        <v>1</v>
      </c>
      <c r="I3365" s="229">
        <v>45465.550138888888</v>
      </c>
      <c r="J3365" s="107">
        <v>12</v>
      </c>
      <c r="K3365" s="159">
        <v>157500</v>
      </c>
      <c r="L3365" s="107">
        <f>J3365+1</f>
        <v>13</v>
      </c>
      <c r="M3365" s="36">
        <f>K3365*(L3365/100)</f>
        <v>20475</v>
      </c>
    </row>
    <row r="3366" spans="1:13" x14ac:dyDescent="0.35">
      <c r="A3366" s="107">
        <v>1</v>
      </c>
      <c r="B3366" s="107">
        <v>880000237</v>
      </c>
      <c r="C3366" s="98" t="s">
        <v>603</v>
      </c>
      <c r="D3366" s="98" t="s">
        <v>52</v>
      </c>
      <c r="E3366" t="s">
        <v>53</v>
      </c>
      <c r="G3366" s="378" t="s">
        <v>766</v>
      </c>
      <c r="H3366" s="107">
        <v>1</v>
      </c>
      <c r="I3366" s="229">
        <v>45030.612141203703</v>
      </c>
      <c r="J3366" s="107">
        <v>12</v>
      </c>
      <c r="K3366" s="159">
        <v>94500</v>
      </c>
      <c r="L3366" s="107">
        <f>J3366+1</f>
        <v>13</v>
      </c>
      <c r="M3366" s="36">
        <f>K3366*(L3366/100)</f>
        <v>12285</v>
      </c>
    </row>
    <row r="3367" spans="1:13" x14ac:dyDescent="0.35">
      <c r="A3367" s="107">
        <v>1</v>
      </c>
      <c r="B3367" s="107" t="s">
        <v>4413</v>
      </c>
      <c r="C3367" s="98" t="s">
        <v>603</v>
      </c>
      <c r="D3367" s="98" t="s">
        <v>15</v>
      </c>
      <c r="E3367" t="s">
        <v>1244</v>
      </c>
      <c r="F3367" t="s">
        <v>1245</v>
      </c>
      <c r="G3367" t="s">
        <v>4414</v>
      </c>
      <c r="H3367" s="107">
        <v>2</v>
      </c>
      <c r="I3367" s="229">
        <v>45729.793634259258</v>
      </c>
      <c r="J3367" s="107">
        <v>12</v>
      </c>
      <c r="K3367" s="247">
        <v>70000</v>
      </c>
      <c r="L3367" s="107">
        <f>J3367+1</f>
        <v>13</v>
      </c>
      <c r="M3367" s="36">
        <f>K3367*(L3367/100)</f>
        <v>9100</v>
      </c>
    </row>
    <row r="3368" spans="1:13" x14ac:dyDescent="0.35">
      <c r="A3368" s="107">
        <v>1</v>
      </c>
      <c r="B3368" s="107" t="s">
        <v>5343</v>
      </c>
      <c r="C3368" t="s">
        <v>603</v>
      </c>
      <c r="D3368" t="s">
        <v>411</v>
      </c>
      <c r="E3368" t="s">
        <v>1244</v>
      </c>
      <c r="F3368" t="s">
        <v>1248</v>
      </c>
      <c r="G3368" s="378" t="s">
        <v>5344</v>
      </c>
      <c r="H3368" s="107">
        <v>1</v>
      </c>
      <c r="I3368" s="231">
        <v>45832.716932870368</v>
      </c>
      <c r="J3368" s="107">
        <v>18</v>
      </c>
      <c r="K3368" s="120">
        <v>250000</v>
      </c>
      <c r="L3368" s="107">
        <f>J3368+1</f>
        <v>19</v>
      </c>
      <c r="M3368" s="36">
        <f>K3368*(L3368/100)</f>
        <v>47500</v>
      </c>
    </row>
    <row r="3369" spans="1:13" x14ac:dyDescent="0.35">
      <c r="A3369" s="107">
        <v>1</v>
      </c>
      <c r="B3369" s="243" t="s">
        <v>3447</v>
      </c>
      <c r="C3369" s="244" t="s">
        <v>603</v>
      </c>
      <c r="D3369" s="244" t="s">
        <v>411</v>
      </c>
      <c r="E3369" s="154" t="s">
        <v>1244</v>
      </c>
      <c r="F3369" s="154" t="s">
        <v>1245</v>
      </c>
      <c r="G3369" s="154" t="s">
        <v>3448</v>
      </c>
      <c r="H3369" s="243">
        <v>1</v>
      </c>
      <c r="I3369" s="229">
        <v>45596.330914351849</v>
      </c>
      <c r="J3369" s="107">
        <v>12</v>
      </c>
      <c r="K3369" s="159">
        <v>157500</v>
      </c>
      <c r="L3369" s="107">
        <f>J3369+1</f>
        <v>13</v>
      </c>
      <c r="M3369" s="36">
        <f>K3369*(L3369/100)</f>
        <v>20475</v>
      </c>
    </row>
    <row r="3370" spans="1:13" x14ac:dyDescent="0.35">
      <c r="A3370" s="107">
        <v>1</v>
      </c>
      <c r="B3370" s="107" t="s">
        <v>2326</v>
      </c>
      <c r="C3370" s="98" t="s">
        <v>603</v>
      </c>
      <c r="D3370" s="98" t="s">
        <v>15</v>
      </c>
      <c r="E3370" t="s">
        <v>1244</v>
      </c>
      <c r="F3370" t="s">
        <v>1245</v>
      </c>
      <c r="G3370" t="s">
        <v>2327</v>
      </c>
      <c r="H3370" s="107">
        <v>1</v>
      </c>
      <c r="I3370" s="229">
        <v>45443.507407407407</v>
      </c>
      <c r="J3370" s="107">
        <v>12</v>
      </c>
      <c r="K3370" s="159">
        <v>84000</v>
      </c>
      <c r="L3370" s="107">
        <f>J3370+1</f>
        <v>13</v>
      </c>
      <c r="M3370" s="36">
        <f>K3370*(L3370/100)</f>
        <v>10920</v>
      </c>
    </row>
    <row r="3371" spans="1:13" x14ac:dyDescent="0.35">
      <c r="A3371" s="107">
        <v>1</v>
      </c>
      <c r="B3371" s="243" t="s">
        <v>4178</v>
      </c>
      <c r="C3371" s="244" t="s">
        <v>603</v>
      </c>
      <c r="D3371" s="244" t="s">
        <v>15</v>
      </c>
      <c r="E3371" s="154" t="s">
        <v>1244</v>
      </c>
      <c r="F3371" s="154" t="s">
        <v>1248</v>
      </c>
      <c r="G3371" s="154" t="s">
        <v>4179</v>
      </c>
      <c r="H3371" s="243">
        <v>1</v>
      </c>
      <c r="I3371" s="229">
        <v>45698.552037037036</v>
      </c>
      <c r="J3371" s="107">
        <v>12</v>
      </c>
      <c r="K3371" s="159">
        <v>60000</v>
      </c>
      <c r="L3371" s="107">
        <f>J3371+1</f>
        <v>13</v>
      </c>
      <c r="M3371" s="36">
        <f>K3371*(L3371/100)</f>
        <v>7800</v>
      </c>
    </row>
    <row r="3372" spans="1:13" x14ac:dyDescent="0.35">
      <c r="A3372" s="107">
        <v>1</v>
      </c>
      <c r="B3372" s="243" t="s">
        <v>3460</v>
      </c>
      <c r="C3372" s="244" t="s">
        <v>603</v>
      </c>
      <c r="D3372" s="244" t="s">
        <v>15</v>
      </c>
      <c r="E3372" s="154" t="s">
        <v>1244</v>
      </c>
      <c r="F3372" s="154" t="s">
        <v>1245</v>
      </c>
      <c r="G3372" s="377" t="s">
        <v>3461</v>
      </c>
      <c r="H3372" s="243">
        <v>2</v>
      </c>
      <c r="I3372" s="229">
        <v>45596.755358796298</v>
      </c>
      <c r="J3372" s="107">
        <v>15</v>
      </c>
      <c r="K3372" s="159">
        <v>157500</v>
      </c>
      <c r="L3372" s="107">
        <f>J3372+1</f>
        <v>16</v>
      </c>
      <c r="M3372" s="36">
        <f>K3372*(L3372/100)</f>
        <v>25200</v>
      </c>
    </row>
    <row r="3373" spans="1:13" x14ac:dyDescent="0.35">
      <c r="A3373" s="107">
        <v>1</v>
      </c>
      <c r="B3373" s="107" t="s">
        <v>2283</v>
      </c>
      <c r="C3373" s="98" t="s">
        <v>603</v>
      </c>
      <c r="D3373" s="98" t="s">
        <v>52</v>
      </c>
      <c r="E3373" t="s">
        <v>1250</v>
      </c>
      <c r="F3373" t="s">
        <v>1245</v>
      </c>
      <c r="G3373" t="s">
        <v>2284</v>
      </c>
      <c r="H3373" s="107">
        <v>1</v>
      </c>
      <c r="I3373" s="229">
        <v>45436.689930555556</v>
      </c>
      <c r="J3373" s="107">
        <v>12</v>
      </c>
      <c r="K3373" s="159">
        <v>126000</v>
      </c>
      <c r="L3373" s="107">
        <f>J3373+1</f>
        <v>13</v>
      </c>
      <c r="M3373" s="36">
        <f>K3373*(L3373/100)</f>
        <v>16380</v>
      </c>
    </row>
    <row r="3374" spans="1:13" x14ac:dyDescent="0.35">
      <c r="A3374" s="107">
        <v>1</v>
      </c>
      <c r="B3374" s="243" t="s">
        <v>4965</v>
      </c>
      <c r="C3374" s="244" t="s">
        <v>603</v>
      </c>
      <c r="D3374" s="244" t="s">
        <v>169</v>
      </c>
      <c r="E3374" s="154" t="s">
        <v>1250</v>
      </c>
      <c r="F3374" s="154" t="s">
        <v>1248</v>
      </c>
      <c r="G3374" s="154" t="s">
        <v>4966</v>
      </c>
      <c r="H3374" s="243">
        <v>2</v>
      </c>
      <c r="I3374" s="229">
        <v>45756.722662037035</v>
      </c>
      <c r="J3374" s="107">
        <v>12</v>
      </c>
      <c r="K3374" s="159">
        <v>250000</v>
      </c>
      <c r="L3374" s="107">
        <f>J3374+1</f>
        <v>13</v>
      </c>
      <c r="M3374" s="36">
        <f>K3374*(L3374/100)</f>
        <v>32500</v>
      </c>
    </row>
    <row r="3375" spans="1:13" x14ac:dyDescent="0.35">
      <c r="A3375" s="107">
        <v>1</v>
      </c>
      <c r="B3375" s="243" t="s">
        <v>2835</v>
      </c>
      <c r="C3375" s="244" t="s">
        <v>603</v>
      </c>
      <c r="D3375" s="244" t="s">
        <v>15</v>
      </c>
      <c r="E3375" s="154" t="s">
        <v>1244</v>
      </c>
      <c r="F3375" s="154" t="s">
        <v>1248</v>
      </c>
      <c r="G3375" s="154" t="s">
        <v>2836</v>
      </c>
      <c r="H3375" s="243">
        <v>1</v>
      </c>
      <c r="I3375" s="229">
        <v>45511.775682870371</v>
      </c>
      <c r="J3375" s="107">
        <v>12</v>
      </c>
      <c r="K3375" s="162">
        <v>262500</v>
      </c>
      <c r="L3375" s="107">
        <f>J3375+1</f>
        <v>13</v>
      </c>
      <c r="M3375" s="36">
        <f>K3375*(L3375/100)</f>
        <v>34125</v>
      </c>
    </row>
    <row r="3376" spans="1:13" x14ac:dyDescent="0.35">
      <c r="A3376" s="107">
        <v>1</v>
      </c>
      <c r="B3376" s="107" t="s">
        <v>2492</v>
      </c>
      <c r="C3376" s="98" t="s">
        <v>603</v>
      </c>
      <c r="D3376" s="98" t="s">
        <v>15</v>
      </c>
      <c r="E3376" t="s">
        <v>1244</v>
      </c>
      <c r="F3376" t="s">
        <v>1248</v>
      </c>
      <c r="G3376" t="s">
        <v>2493</v>
      </c>
      <c r="H3376" s="107">
        <v>1</v>
      </c>
      <c r="I3376" s="229">
        <v>45464.753252314818</v>
      </c>
      <c r="J3376" s="107">
        <v>18</v>
      </c>
      <c r="K3376" s="159">
        <v>315000</v>
      </c>
      <c r="L3376" s="107">
        <f>J3376+1</f>
        <v>19</v>
      </c>
      <c r="M3376" s="36">
        <f>K3376*(L3376/100)</f>
        <v>59850</v>
      </c>
    </row>
    <row r="3377" spans="1:13" x14ac:dyDescent="0.35">
      <c r="A3377" s="107">
        <v>1</v>
      </c>
      <c r="B3377" s="107" t="s">
        <v>2441</v>
      </c>
      <c r="C3377" s="98" t="s">
        <v>603</v>
      </c>
      <c r="D3377" s="98" t="s">
        <v>15</v>
      </c>
      <c r="E3377" t="s">
        <v>1244</v>
      </c>
      <c r="F3377" t="s">
        <v>1245</v>
      </c>
      <c r="G3377" s="378" t="s">
        <v>2442</v>
      </c>
      <c r="H3377" s="107">
        <v>1</v>
      </c>
      <c r="I3377" s="229">
        <v>45457.764780092592</v>
      </c>
      <c r="J3377" s="107">
        <v>12</v>
      </c>
      <c r="K3377" s="159">
        <v>315000</v>
      </c>
      <c r="L3377" s="107">
        <f>J3377+1</f>
        <v>13</v>
      </c>
      <c r="M3377" s="36">
        <f>K3377*(L3377/100)</f>
        <v>40950</v>
      </c>
    </row>
    <row r="3378" spans="1:13" x14ac:dyDescent="0.35">
      <c r="A3378" s="107">
        <v>1</v>
      </c>
      <c r="B3378" s="243" t="s">
        <v>4974</v>
      </c>
      <c r="C3378" s="244" t="s">
        <v>603</v>
      </c>
      <c r="D3378" s="244" t="s">
        <v>15</v>
      </c>
      <c r="E3378" s="154" t="s">
        <v>1244</v>
      </c>
      <c r="F3378" s="154" t="s">
        <v>1245</v>
      </c>
      <c r="G3378" s="377" t="s">
        <v>4975</v>
      </c>
      <c r="H3378" s="243">
        <v>2</v>
      </c>
      <c r="I3378" s="229">
        <v>45755.684363425928</v>
      </c>
      <c r="J3378" s="107">
        <v>12</v>
      </c>
      <c r="K3378" s="159">
        <v>300000</v>
      </c>
      <c r="L3378" s="107">
        <f>J3378+1</f>
        <v>13</v>
      </c>
      <c r="M3378" s="36">
        <f>K3378*(L3378/100)</f>
        <v>39000</v>
      </c>
    </row>
    <row r="3379" spans="1:13" x14ac:dyDescent="0.35">
      <c r="A3379" s="107">
        <v>1</v>
      </c>
      <c r="B3379" s="243" t="s">
        <v>4671</v>
      </c>
      <c r="C3379" s="244" t="s">
        <v>603</v>
      </c>
      <c r="D3379" s="244" t="s">
        <v>15</v>
      </c>
      <c r="E3379" s="154" t="s">
        <v>1244</v>
      </c>
      <c r="F3379" s="154" t="s">
        <v>1245</v>
      </c>
      <c r="G3379" s="154" t="s">
        <v>4672</v>
      </c>
      <c r="H3379" s="243">
        <v>2</v>
      </c>
      <c r="I3379" s="229">
        <v>45741.640277777777</v>
      </c>
      <c r="J3379" s="107">
        <v>12</v>
      </c>
      <c r="K3379" s="247">
        <v>110000</v>
      </c>
      <c r="L3379" s="107">
        <f>J3379+1</f>
        <v>13</v>
      </c>
      <c r="M3379" s="36">
        <f>K3379*(L3379/100)</f>
        <v>14300</v>
      </c>
    </row>
    <row r="3380" spans="1:13" x14ac:dyDescent="0.35">
      <c r="A3380" s="107">
        <v>1</v>
      </c>
      <c r="B3380" s="107" t="s">
        <v>2251</v>
      </c>
      <c r="C3380" s="98" t="s">
        <v>603</v>
      </c>
      <c r="D3380" s="98" t="s">
        <v>15</v>
      </c>
      <c r="E3380" t="s">
        <v>1244</v>
      </c>
      <c r="F3380" t="s">
        <v>1245</v>
      </c>
      <c r="G3380" t="s">
        <v>2252</v>
      </c>
      <c r="H3380" s="107">
        <v>1</v>
      </c>
      <c r="I3380" s="229">
        <v>45429.774351851855</v>
      </c>
      <c r="J3380" s="107">
        <v>12</v>
      </c>
      <c r="K3380" s="159">
        <v>126000</v>
      </c>
      <c r="L3380" s="107">
        <f>J3380+1</f>
        <v>13</v>
      </c>
      <c r="M3380" s="36">
        <f>K3380*(L3380/100)</f>
        <v>16380</v>
      </c>
    </row>
    <row r="3381" spans="1:13" x14ac:dyDescent="0.35">
      <c r="A3381" s="107">
        <v>1</v>
      </c>
      <c r="B3381" s="243" t="s">
        <v>3824</v>
      </c>
      <c r="C3381" s="244" t="s">
        <v>603</v>
      </c>
      <c r="D3381" s="244" t="s">
        <v>15</v>
      </c>
      <c r="E3381" s="154" t="s">
        <v>1244</v>
      </c>
      <c r="F3381" s="154" t="s">
        <v>1245</v>
      </c>
      <c r="G3381" s="154" t="s">
        <v>3825</v>
      </c>
      <c r="H3381" s="243">
        <v>3</v>
      </c>
      <c r="I3381" s="229">
        <v>45624.764189814814</v>
      </c>
      <c r="J3381" s="107">
        <v>18</v>
      </c>
      <c r="K3381" s="159">
        <v>189000</v>
      </c>
      <c r="L3381" s="107">
        <f>J3381+1</f>
        <v>19</v>
      </c>
      <c r="M3381" s="36">
        <f>K3381*(L3381/100)</f>
        <v>35910</v>
      </c>
    </row>
    <row r="3382" spans="1:13" x14ac:dyDescent="0.35">
      <c r="A3382" s="107">
        <v>1</v>
      </c>
      <c r="B3382" s="107">
        <v>880000426</v>
      </c>
      <c r="C3382" s="98" t="s">
        <v>603</v>
      </c>
      <c r="D3382" s="98" t="s">
        <v>15</v>
      </c>
      <c r="E3382" t="s">
        <v>16</v>
      </c>
      <c r="G3382" t="s">
        <v>1074</v>
      </c>
      <c r="H3382" s="107">
        <v>1</v>
      </c>
      <c r="I3382" s="229">
        <v>45135.753611111111</v>
      </c>
      <c r="J3382" s="107">
        <v>12</v>
      </c>
      <c r="K3382" s="159">
        <v>136500</v>
      </c>
      <c r="L3382" s="107">
        <f>J3382+1</f>
        <v>13</v>
      </c>
      <c r="M3382" s="36">
        <f>K3382*(L3382/100)</f>
        <v>17745</v>
      </c>
    </row>
    <row r="3383" spans="1:13" x14ac:dyDescent="0.35">
      <c r="A3383" s="107">
        <v>1</v>
      </c>
      <c r="B3383" s="107">
        <v>880000826</v>
      </c>
      <c r="C3383" s="98" t="s">
        <v>603</v>
      </c>
      <c r="D3383" s="98" t="s">
        <v>15</v>
      </c>
      <c r="E3383" t="s">
        <v>1244</v>
      </c>
      <c r="F3383" t="s">
        <v>1245</v>
      </c>
      <c r="G3383" t="s">
        <v>1074</v>
      </c>
      <c r="H3383" s="107">
        <v>2</v>
      </c>
      <c r="I3383" s="229">
        <v>45385.635740740741</v>
      </c>
      <c r="J3383" s="107">
        <v>12</v>
      </c>
      <c r="K3383" s="159">
        <v>136500</v>
      </c>
      <c r="L3383" s="107">
        <f>J3383+1</f>
        <v>13</v>
      </c>
      <c r="M3383" s="36">
        <f>K3383*(L3383/100)</f>
        <v>17745</v>
      </c>
    </row>
    <row r="3384" spans="1:13" x14ac:dyDescent="0.35">
      <c r="A3384" s="107">
        <v>1</v>
      </c>
      <c r="B3384" s="107">
        <v>890000775</v>
      </c>
      <c r="C3384" s="98" t="s">
        <v>603</v>
      </c>
      <c r="D3384" s="98" t="s">
        <v>15</v>
      </c>
      <c r="E3384" t="s">
        <v>1244</v>
      </c>
      <c r="F3384" t="s">
        <v>1245</v>
      </c>
      <c r="G3384" t="s">
        <v>2609</v>
      </c>
      <c r="H3384" s="107">
        <v>1</v>
      </c>
      <c r="I3384" s="229">
        <v>45482.48641203704</v>
      </c>
      <c r="J3384" s="107">
        <v>9</v>
      </c>
      <c r="K3384" s="159">
        <v>73500</v>
      </c>
      <c r="L3384" s="107">
        <f>J3384+1</f>
        <v>10</v>
      </c>
      <c r="M3384" s="36">
        <f>K3384*(L3384/100)</f>
        <v>7350</v>
      </c>
    </row>
    <row r="3385" spans="1:13" x14ac:dyDescent="0.35">
      <c r="A3385" s="107">
        <v>1</v>
      </c>
      <c r="B3385" s="243" t="s">
        <v>4624</v>
      </c>
      <c r="C3385" s="244" t="s">
        <v>603</v>
      </c>
      <c r="D3385" s="244" t="s">
        <v>15</v>
      </c>
      <c r="E3385" s="154" t="s">
        <v>1244</v>
      </c>
      <c r="F3385" s="154" t="s">
        <v>1245</v>
      </c>
      <c r="G3385" s="154" t="s">
        <v>2609</v>
      </c>
      <c r="H3385" s="243">
        <v>2</v>
      </c>
      <c r="I3385" s="229">
        <v>45734.624710648146</v>
      </c>
      <c r="J3385" s="107">
        <v>12</v>
      </c>
      <c r="K3385" s="247">
        <v>100000</v>
      </c>
      <c r="L3385" s="107">
        <f>J3385+1</f>
        <v>13</v>
      </c>
      <c r="M3385" s="36">
        <f>K3385*(L3385/100)</f>
        <v>13000</v>
      </c>
    </row>
    <row r="3386" spans="1:13" x14ac:dyDescent="0.35">
      <c r="A3386" s="107">
        <v>1</v>
      </c>
      <c r="B3386" s="107">
        <v>890000833</v>
      </c>
      <c r="C3386" s="98" t="s">
        <v>603</v>
      </c>
      <c r="D3386" s="98" t="s">
        <v>169</v>
      </c>
      <c r="E3386" t="s">
        <v>1250</v>
      </c>
      <c r="F3386" t="s">
        <v>1245</v>
      </c>
      <c r="G3386" t="s">
        <v>2700</v>
      </c>
      <c r="H3386" s="107">
        <v>1</v>
      </c>
      <c r="I3386" s="229">
        <v>45498.669282407405</v>
      </c>
      <c r="J3386" s="107">
        <v>6</v>
      </c>
      <c r="K3386" s="159">
        <v>31500</v>
      </c>
      <c r="L3386" s="107">
        <f>J3386+1</f>
        <v>7</v>
      </c>
      <c r="M3386" s="36">
        <f>K3386*(L3386/100)</f>
        <v>2205</v>
      </c>
    </row>
    <row r="3387" spans="1:13" x14ac:dyDescent="0.35">
      <c r="A3387" s="107">
        <v>1</v>
      </c>
      <c r="B3387" s="243" t="s">
        <v>3159</v>
      </c>
      <c r="C3387" s="244" t="s">
        <v>603</v>
      </c>
      <c r="D3387" s="244" t="s">
        <v>188</v>
      </c>
      <c r="E3387" s="154" t="s">
        <v>1244</v>
      </c>
      <c r="F3387" s="154" t="s">
        <v>1245</v>
      </c>
      <c r="G3387" s="154" t="s">
        <v>2700</v>
      </c>
      <c r="H3387" s="243">
        <v>2</v>
      </c>
      <c r="I3387" s="229">
        <v>45565.782361111109</v>
      </c>
      <c r="J3387" s="107">
        <v>12</v>
      </c>
      <c r="K3387" s="159">
        <v>105000</v>
      </c>
      <c r="L3387" s="107">
        <f>J3387+1</f>
        <v>13</v>
      </c>
      <c r="M3387" s="36">
        <f>K3387*(L3387/100)</f>
        <v>13650</v>
      </c>
    </row>
    <row r="3388" spans="1:13" x14ac:dyDescent="0.35">
      <c r="A3388" s="107">
        <v>1</v>
      </c>
      <c r="B3388" s="243" t="s">
        <v>4329</v>
      </c>
      <c r="C3388" s="244" t="s">
        <v>603</v>
      </c>
      <c r="D3388" s="244" t="s">
        <v>381</v>
      </c>
      <c r="E3388" s="154" t="s">
        <v>1244</v>
      </c>
      <c r="F3388" s="154" t="s">
        <v>1245</v>
      </c>
      <c r="G3388" s="154" t="s">
        <v>2700</v>
      </c>
      <c r="H3388" s="243">
        <v>3</v>
      </c>
      <c r="I3388" s="229">
        <v>45715.746712962966</v>
      </c>
      <c r="J3388" s="107">
        <v>15</v>
      </c>
      <c r="K3388" s="159">
        <v>150000</v>
      </c>
      <c r="L3388" s="107">
        <f>J3388+1</f>
        <v>16</v>
      </c>
      <c r="M3388" s="36">
        <f>K3388*(L3388/100)</f>
        <v>24000</v>
      </c>
    </row>
    <row r="3389" spans="1:13" x14ac:dyDescent="0.35">
      <c r="A3389" s="107">
        <v>1</v>
      </c>
      <c r="B3389" s="243" t="s">
        <v>5005</v>
      </c>
      <c r="C3389" s="244" t="s">
        <v>603</v>
      </c>
      <c r="D3389" s="244" t="s">
        <v>15</v>
      </c>
      <c r="E3389" s="154" t="s">
        <v>1244</v>
      </c>
      <c r="F3389" s="154" t="s">
        <v>1245</v>
      </c>
      <c r="G3389" s="154" t="s">
        <v>5006</v>
      </c>
      <c r="H3389" s="243">
        <v>1</v>
      </c>
      <c r="I3389" s="229">
        <v>45777.536886574075</v>
      </c>
      <c r="J3389" s="107">
        <v>12</v>
      </c>
      <c r="K3389" s="159">
        <v>160000</v>
      </c>
      <c r="L3389" s="107">
        <f>J3389+1</f>
        <v>13</v>
      </c>
      <c r="M3389" s="36">
        <f>K3389*(L3389/100)</f>
        <v>20800</v>
      </c>
    </row>
    <row r="3390" spans="1:13" x14ac:dyDescent="0.35">
      <c r="A3390" s="107">
        <v>1</v>
      </c>
      <c r="B3390" s="107" t="s">
        <v>5113</v>
      </c>
      <c r="C3390" s="98" t="s">
        <v>603</v>
      </c>
      <c r="D3390" s="98" t="s">
        <v>169</v>
      </c>
      <c r="E3390" t="s">
        <v>1250</v>
      </c>
      <c r="F3390" t="s">
        <v>1245</v>
      </c>
      <c r="G3390" t="s">
        <v>5114</v>
      </c>
      <c r="H3390" s="107">
        <v>1</v>
      </c>
      <c r="I3390" s="229">
        <v>45807.563576388886</v>
      </c>
      <c r="J3390" s="107">
        <v>12</v>
      </c>
      <c r="K3390" s="159">
        <v>60000</v>
      </c>
      <c r="L3390" s="107">
        <f>J3390+1</f>
        <v>13</v>
      </c>
      <c r="M3390" s="36">
        <f>K3390*(L3390/100)</f>
        <v>7800</v>
      </c>
    </row>
    <row r="3391" spans="1:13" x14ac:dyDescent="0.35">
      <c r="A3391" s="107">
        <v>1</v>
      </c>
      <c r="B3391" s="107" t="s">
        <v>1970</v>
      </c>
      <c r="C3391" s="98" t="s">
        <v>603</v>
      </c>
      <c r="D3391" s="98" t="s">
        <v>15</v>
      </c>
      <c r="E3391" t="s">
        <v>1244</v>
      </c>
      <c r="F3391" t="s">
        <v>1248</v>
      </c>
      <c r="G3391" t="s">
        <v>1971</v>
      </c>
      <c r="H3391" s="107">
        <v>1</v>
      </c>
      <c r="I3391" s="229">
        <v>45364.641770833332</v>
      </c>
      <c r="J3391" s="107">
        <v>12</v>
      </c>
      <c r="K3391" s="159">
        <v>157500</v>
      </c>
      <c r="L3391" s="107">
        <f>J3391+1</f>
        <v>13</v>
      </c>
      <c r="M3391" s="36">
        <f>K3391*(L3391/100)</f>
        <v>20475</v>
      </c>
    </row>
    <row r="3392" spans="1:13" x14ac:dyDescent="0.35">
      <c r="A3392" s="107">
        <v>1</v>
      </c>
      <c r="B3392" s="243" t="s">
        <v>3034</v>
      </c>
      <c r="C3392" s="244" t="s">
        <v>603</v>
      </c>
      <c r="D3392" s="244" t="s">
        <v>15</v>
      </c>
      <c r="E3392" s="154" t="s">
        <v>1244</v>
      </c>
      <c r="F3392" s="154" t="s">
        <v>1248</v>
      </c>
      <c r="G3392" s="154" t="s">
        <v>3035</v>
      </c>
      <c r="H3392" s="243">
        <v>2</v>
      </c>
      <c r="I3392" s="229">
        <v>45541.796909722223</v>
      </c>
      <c r="J3392" s="107">
        <v>18</v>
      </c>
      <c r="K3392" s="162">
        <v>210000</v>
      </c>
      <c r="L3392" s="107">
        <f>J3392+1</f>
        <v>19</v>
      </c>
      <c r="M3392" s="36">
        <f>K3392*(L3392/100)</f>
        <v>39900</v>
      </c>
    </row>
    <row r="3393" spans="1:13" x14ac:dyDescent="0.35">
      <c r="A3393" s="107">
        <v>1</v>
      </c>
      <c r="B3393" s="243" t="s">
        <v>4609</v>
      </c>
      <c r="C3393" s="244" t="s">
        <v>603</v>
      </c>
      <c r="D3393" s="244" t="s">
        <v>15</v>
      </c>
      <c r="E3393" s="154" t="s">
        <v>1244</v>
      </c>
      <c r="F3393" s="154" t="s">
        <v>1248</v>
      </c>
      <c r="G3393" s="154" t="s">
        <v>3035</v>
      </c>
      <c r="H3393" s="243">
        <v>3</v>
      </c>
      <c r="I3393" s="229">
        <v>45731.537430555552</v>
      </c>
      <c r="J3393" s="107">
        <v>18</v>
      </c>
      <c r="K3393" s="247">
        <v>300000</v>
      </c>
      <c r="L3393" s="107">
        <f>J3393+1</f>
        <v>19</v>
      </c>
      <c r="M3393" s="36">
        <f>K3393*(L3393/100)</f>
        <v>57000</v>
      </c>
    </row>
    <row r="3394" spans="1:13" x14ac:dyDescent="0.35">
      <c r="A3394" s="107">
        <v>1</v>
      </c>
      <c r="B3394" s="243" t="s">
        <v>3980</v>
      </c>
      <c r="C3394" s="244" t="s">
        <v>603</v>
      </c>
      <c r="D3394" s="244" t="s">
        <v>15</v>
      </c>
      <c r="E3394" s="154" t="s">
        <v>1244</v>
      </c>
      <c r="F3394" s="154" t="s">
        <v>1245</v>
      </c>
      <c r="G3394" s="154" t="s">
        <v>3981</v>
      </c>
      <c r="H3394" s="243">
        <v>1</v>
      </c>
      <c r="I3394" s="229">
        <v>45645.714456018519</v>
      </c>
      <c r="J3394" s="107">
        <v>6</v>
      </c>
      <c r="K3394" s="159">
        <v>157500</v>
      </c>
      <c r="L3394" s="107">
        <f>J3394+1</f>
        <v>7</v>
      </c>
      <c r="M3394" s="36">
        <f>K3394*(L3394/100)</f>
        <v>11025.000000000002</v>
      </c>
    </row>
    <row r="3395" spans="1:13" x14ac:dyDescent="0.35">
      <c r="A3395" s="107">
        <v>1</v>
      </c>
      <c r="B3395" s="243" t="s">
        <v>4283</v>
      </c>
      <c r="C3395" s="244" t="s">
        <v>603</v>
      </c>
      <c r="D3395" s="244" t="s">
        <v>411</v>
      </c>
      <c r="E3395" s="154" t="s">
        <v>1244</v>
      </c>
      <c r="F3395" s="154" t="s">
        <v>1245</v>
      </c>
      <c r="G3395" s="154" t="s">
        <v>3981</v>
      </c>
      <c r="H3395" s="243">
        <v>2</v>
      </c>
      <c r="I3395" s="229">
        <v>45709.675162037034</v>
      </c>
      <c r="J3395" s="107">
        <v>8</v>
      </c>
      <c r="K3395" s="159">
        <v>200000</v>
      </c>
      <c r="L3395" s="107">
        <f>J3395+1</f>
        <v>9</v>
      </c>
      <c r="M3395" s="36">
        <f>K3395*(L3395/100)</f>
        <v>18000</v>
      </c>
    </row>
    <row r="3396" spans="1:13" x14ac:dyDescent="0.35">
      <c r="A3396" s="107">
        <v>1</v>
      </c>
      <c r="B3396" s="107" t="s">
        <v>5305</v>
      </c>
      <c r="C3396" t="s">
        <v>603</v>
      </c>
      <c r="D3396" t="s">
        <v>15</v>
      </c>
      <c r="E3396" t="s">
        <v>1244</v>
      </c>
      <c r="F3396" t="s">
        <v>1248</v>
      </c>
      <c r="G3396" t="s">
        <v>5306</v>
      </c>
      <c r="H3396" s="107">
        <v>1</v>
      </c>
      <c r="I3396" s="231">
        <v>45822.448229166665</v>
      </c>
      <c r="J3396" s="107">
        <v>18</v>
      </c>
      <c r="K3396" s="120">
        <v>200000</v>
      </c>
      <c r="L3396" s="107">
        <f>J3396+1</f>
        <v>19</v>
      </c>
      <c r="M3396" s="36">
        <f>K3396*(L3396/100)</f>
        <v>38000</v>
      </c>
    </row>
    <row r="3397" spans="1:13" x14ac:dyDescent="0.35">
      <c r="A3397" s="107">
        <v>1</v>
      </c>
      <c r="B3397" s="243" t="s">
        <v>3227</v>
      </c>
      <c r="C3397" s="244" t="s">
        <v>3017</v>
      </c>
      <c r="D3397" s="244" t="s">
        <v>15</v>
      </c>
      <c r="E3397" s="154" t="s">
        <v>1244</v>
      </c>
      <c r="F3397" s="154" t="s">
        <v>1245</v>
      </c>
      <c r="G3397" s="154" t="s">
        <v>3228</v>
      </c>
      <c r="H3397" s="243">
        <v>1</v>
      </c>
      <c r="I3397" s="229">
        <v>45580.768622685187</v>
      </c>
      <c r="J3397" s="107">
        <v>12</v>
      </c>
      <c r="K3397" s="159">
        <v>105000</v>
      </c>
      <c r="L3397" s="107">
        <f>J3397+1</f>
        <v>13</v>
      </c>
      <c r="M3397" s="36">
        <f>K3397*(L3397/100)</f>
        <v>13650</v>
      </c>
    </row>
    <row r="3398" spans="1:13" x14ac:dyDescent="0.35">
      <c r="A3398" s="107">
        <v>1</v>
      </c>
      <c r="B3398" s="107" t="s">
        <v>5347</v>
      </c>
      <c r="C3398" t="s">
        <v>3017</v>
      </c>
      <c r="D3398" t="s">
        <v>381</v>
      </c>
      <c r="E3398" t="s">
        <v>1244</v>
      </c>
      <c r="F3398" t="s">
        <v>1245</v>
      </c>
      <c r="G3398" t="s">
        <v>5348</v>
      </c>
      <c r="H3398" s="107">
        <v>1</v>
      </c>
      <c r="I3398" s="231">
        <v>45828.47383101852</v>
      </c>
      <c r="J3398" s="107">
        <v>12</v>
      </c>
      <c r="K3398" s="120">
        <v>200000</v>
      </c>
      <c r="L3398" s="107">
        <f>J3398+1</f>
        <v>13</v>
      </c>
      <c r="M3398" s="36">
        <f>K3398*(L3398/100)</f>
        <v>26000</v>
      </c>
    </row>
    <row r="3399" spans="1:13" x14ac:dyDescent="0.35">
      <c r="A3399" s="107">
        <v>1</v>
      </c>
      <c r="B3399" s="243" t="s">
        <v>3016</v>
      </c>
      <c r="C3399" s="244" t="s">
        <v>3017</v>
      </c>
      <c r="D3399" s="244" t="s">
        <v>52</v>
      </c>
      <c r="E3399" s="154" t="s">
        <v>1250</v>
      </c>
      <c r="F3399" s="154" t="s">
        <v>1245</v>
      </c>
      <c r="G3399" s="154" t="s">
        <v>3018</v>
      </c>
      <c r="H3399" s="243">
        <v>1</v>
      </c>
      <c r="I3399" s="229">
        <v>45538.792812500003</v>
      </c>
      <c r="J3399" s="107">
        <v>10</v>
      </c>
      <c r="K3399" s="159">
        <v>105000</v>
      </c>
      <c r="L3399" s="107">
        <f>J3399+1</f>
        <v>11</v>
      </c>
      <c r="M3399" s="36">
        <f>K3399*(L3399/100)</f>
        <v>11550</v>
      </c>
    </row>
    <row r="3400" spans="1:13" x14ac:dyDescent="0.35">
      <c r="A3400" s="107">
        <v>1</v>
      </c>
      <c r="B3400" s="243" t="s">
        <v>3058</v>
      </c>
      <c r="C3400" s="244" t="s">
        <v>3017</v>
      </c>
      <c r="D3400" s="244" t="s">
        <v>188</v>
      </c>
      <c r="E3400" s="154" t="s">
        <v>1244</v>
      </c>
      <c r="F3400" s="154" t="s">
        <v>1248</v>
      </c>
      <c r="G3400" s="154" t="s">
        <v>3059</v>
      </c>
      <c r="H3400" s="243">
        <v>1</v>
      </c>
      <c r="I3400" s="229">
        <v>45547.631331018521</v>
      </c>
      <c r="J3400" s="107">
        <v>8</v>
      </c>
      <c r="K3400" s="159">
        <v>73500</v>
      </c>
      <c r="L3400" s="107">
        <f>J3400+1</f>
        <v>9</v>
      </c>
      <c r="M3400" s="36">
        <f>K3400*(L3400/100)</f>
        <v>6615</v>
      </c>
    </row>
    <row r="3401" spans="1:13" x14ac:dyDescent="0.35">
      <c r="A3401" s="107">
        <v>1</v>
      </c>
      <c r="B3401" s="243" t="s">
        <v>4160</v>
      </c>
      <c r="C3401" s="244" t="s">
        <v>3017</v>
      </c>
      <c r="D3401" s="244" t="s">
        <v>188</v>
      </c>
      <c r="E3401" s="154" t="s">
        <v>1244</v>
      </c>
      <c r="F3401" s="154" t="s">
        <v>1245</v>
      </c>
      <c r="G3401" s="154" t="s">
        <v>4161</v>
      </c>
      <c r="H3401" s="243">
        <v>1</v>
      </c>
      <c r="I3401" s="229">
        <v>45688.925462962965</v>
      </c>
      <c r="J3401" s="107">
        <v>10</v>
      </c>
      <c r="K3401" s="159">
        <v>80000</v>
      </c>
      <c r="L3401" s="107">
        <f>J3401+1</f>
        <v>11</v>
      </c>
      <c r="M3401" s="36">
        <f>K3401*(L3401/100)</f>
        <v>8800</v>
      </c>
    </row>
    <row r="3402" spans="1:13" x14ac:dyDescent="0.35">
      <c r="A3402" s="107">
        <v>1</v>
      </c>
      <c r="B3402" s="107" t="s">
        <v>5754</v>
      </c>
      <c r="C3402" t="s">
        <v>3017</v>
      </c>
      <c r="D3402" t="s">
        <v>15</v>
      </c>
      <c r="E3402" t="s">
        <v>1244</v>
      </c>
      <c r="F3402" t="s">
        <v>1245</v>
      </c>
      <c r="G3402" t="s">
        <v>5755</v>
      </c>
      <c r="H3402" s="107">
        <v>1</v>
      </c>
      <c r="I3402" s="231">
        <v>45847.528912037036</v>
      </c>
      <c r="J3402" s="107">
        <v>6</v>
      </c>
      <c r="K3402" s="120">
        <v>50000</v>
      </c>
      <c r="L3402" s="107">
        <f>J3402+1</f>
        <v>7</v>
      </c>
      <c r="M3402" s="36">
        <f>K3402*(L3402/100)</f>
        <v>3500.0000000000005</v>
      </c>
    </row>
    <row r="3403" spans="1:13" x14ac:dyDescent="0.35">
      <c r="A3403" s="107">
        <v>1</v>
      </c>
      <c r="B3403" s="107" t="s">
        <v>5967</v>
      </c>
      <c r="C3403" t="s">
        <v>3017</v>
      </c>
      <c r="D3403" t="s">
        <v>15</v>
      </c>
      <c r="E3403" t="s">
        <v>5832</v>
      </c>
      <c r="F3403" t="s">
        <v>1248</v>
      </c>
      <c r="G3403" t="s">
        <v>5968</v>
      </c>
      <c r="H3403" s="107">
        <v>1</v>
      </c>
      <c r="I3403" s="231">
        <v>45885.557210648149</v>
      </c>
      <c r="J3403" s="107">
        <v>12</v>
      </c>
      <c r="K3403" s="120">
        <v>120000</v>
      </c>
      <c r="L3403" s="107">
        <f>J3403*2+2</f>
        <v>26</v>
      </c>
      <c r="M3403" s="36">
        <f>K3403*(L3403/100)</f>
        <v>31200</v>
      </c>
    </row>
    <row r="3404" spans="1:13" x14ac:dyDescent="0.35">
      <c r="A3404" s="107">
        <v>1</v>
      </c>
      <c r="B3404" s="243" t="s">
        <v>4236</v>
      </c>
      <c r="C3404" s="244" t="s">
        <v>3017</v>
      </c>
      <c r="D3404" s="244" t="s">
        <v>381</v>
      </c>
      <c r="E3404" s="154" t="s">
        <v>1244</v>
      </c>
      <c r="F3404" s="154" t="s">
        <v>1248</v>
      </c>
      <c r="G3404" s="154" t="s">
        <v>4237</v>
      </c>
      <c r="H3404" s="243">
        <v>1</v>
      </c>
      <c r="I3404" s="229">
        <v>45696.59270833333</v>
      </c>
      <c r="J3404" s="107">
        <v>8</v>
      </c>
      <c r="K3404" s="159">
        <v>100000</v>
      </c>
      <c r="L3404" s="107">
        <f>J3404+1</f>
        <v>9</v>
      </c>
      <c r="M3404" s="36">
        <f>K3404*(L3404/100)</f>
        <v>9000</v>
      </c>
    </row>
    <row r="3405" spans="1:13" x14ac:dyDescent="0.35">
      <c r="A3405" s="107">
        <v>1</v>
      </c>
      <c r="B3405" s="107" t="s">
        <v>5962</v>
      </c>
      <c r="C3405" t="s">
        <v>3017</v>
      </c>
      <c r="D3405" t="s">
        <v>15</v>
      </c>
      <c r="E3405" t="s">
        <v>5832</v>
      </c>
      <c r="F3405" t="s">
        <v>1248</v>
      </c>
      <c r="G3405" s="378" t="s">
        <v>4237</v>
      </c>
      <c r="H3405" s="107">
        <v>2</v>
      </c>
      <c r="I3405" s="231">
        <v>45885.451006944444</v>
      </c>
      <c r="J3405" s="107">
        <v>10</v>
      </c>
      <c r="K3405" s="120">
        <v>130000</v>
      </c>
      <c r="L3405" s="107">
        <f>J3405*2+2</f>
        <v>22</v>
      </c>
      <c r="M3405" s="36">
        <f>K3405*(L3405/100)</f>
        <v>28600</v>
      </c>
    </row>
    <row r="3406" spans="1:13" x14ac:dyDescent="0.35">
      <c r="A3406" s="107">
        <v>1</v>
      </c>
      <c r="B3406" s="243" t="s">
        <v>4561</v>
      </c>
      <c r="C3406" s="244" t="s">
        <v>3017</v>
      </c>
      <c r="D3406" s="244" t="s">
        <v>15</v>
      </c>
      <c r="E3406" s="154" t="s">
        <v>1244</v>
      </c>
      <c r="F3406" s="154" t="s">
        <v>1248</v>
      </c>
      <c r="G3406" s="154" t="s">
        <v>4562</v>
      </c>
      <c r="H3406" s="243">
        <v>1</v>
      </c>
      <c r="I3406" s="229">
        <v>45728.498900462961</v>
      </c>
      <c r="J3406" s="107">
        <v>12</v>
      </c>
      <c r="K3406" s="247">
        <v>100000</v>
      </c>
      <c r="L3406" s="107">
        <f>J3406+1</f>
        <v>13</v>
      </c>
      <c r="M3406" s="36">
        <f>K3406*(L3406/100)</f>
        <v>13000</v>
      </c>
    </row>
    <row r="3407" spans="1:13" x14ac:dyDescent="0.35">
      <c r="A3407" s="107">
        <v>1</v>
      </c>
      <c r="B3407" s="107" t="s">
        <v>5798</v>
      </c>
      <c r="C3407" t="s">
        <v>3017</v>
      </c>
      <c r="D3407" t="s">
        <v>15</v>
      </c>
      <c r="E3407" t="s">
        <v>1244</v>
      </c>
      <c r="F3407" t="s">
        <v>1245</v>
      </c>
      <c r="G3407" t="s">
        <v>5799</v>
      </c>
      <c r="H3407" s="107">
        <v>1</v>
      </c>
      <c r="I3407" s="231">
        <v>45841.626898148148</v>
      </c>
      <c r="J3407" s="107">
        <v>6</v>
      </c>
      <c r="K3407" s="120">
        <v>55000</v>
      </c>
      <c r="L3407" s="107">
        <f>J3407+1</f>
        <v>7</v>
      </c>
      <c r="M3407" s="36">
        <f>K3407*(L3407/100)</f>
        <v>3850.0000000000005</v>
      </c>
    </row>
    <row r="3408" spans="1:13" x14ac:dyDescent="0.35">
      <c r="A3408" s="107">
        <v>1</v>
      </c>
      <c r="B3408" s="243" t="s">
        <v>4186</v>
      </c>
      <c r="C3408" s="244" t="s">
        <v>3017</v>
      </c>
      <c r="D3408" s="244" t="s">
        <v>15</v>
      </c>
      <c r="E3408" s="154" t="s">
        <v>1244</v>
      </c>
      <c r="F3408" s="154" t="s">
        <v>1245</v>
      </c>
      <c r="G3408" s="154" t="s">
        <v>4187</v>
      </c>
      <c r="H3408" s="243">
        <v>1</v>
      </c>
      <c r="I3408" s="229">
        <v>45694.725185185183</v>
      </c>
      <c r="J3408" s="107">
        <v>8</v>
      </c>
      <c r="K3408" s="159">
        <v>80000</v>
      </c>
      <c r="L3408" s="107">
        <f>J3408+1</f>
        <v>9</v>
      </c>
      <c r="M3408" s="36">
        <f>K3408*(L3408/100)</f>
        <v>7200</v>
      </c>
    </row>
    <row r="3409" spans="1:13" x14ac:dyDescent="0.35">
      <c r="A3409" s="107">
        <v>1</v>
      </c>
      <c r="B3409" s="131" t="s">
        <v>6101</v>
      </c>
      <c r="C3409" s="131" t="s">
        <v>3017</v>
      </c>
      <c r="D3409" s="131" t="s">
        <v>15</v>
      </c>
      <c r="E3409" s="131" t="s">
        <v>5832</v>
      </c>
      <c r="F3409" s="131" t="s">
        <v>1245</v>
      </c>
      <c r="G3409" s="131" t="s">
        <v>4187</v>
      </c>
      <c r="H3409" s="107">
        <v>2</v>
      </c>
      <c r="I3409" s="231">
        <v>45922.592962962961</v>
      </c>
      <c r="J3409" s="107">
        <v>12</v>
      </c>
      <c r="K3409" s="222">
        <v>100000</v>
      </c>
      <c r="L3409" s="107">
        <f>J3409*2+2</f>
        <v>26</v>
      </c>
      <c r="M3409" s="36">
        <f>K3409*(L3409/100)</f>
        <v>26000</v>
      </c>
    </row>
    <row r="3410" spans="1:13" x14ac:dyDescent="0.35">
      <c r="A3410" s="107">
        <v>1</v>
      </c>
      <c r="B3410" s="243" t="s">
        <v>5049</v>
      </c>
      <c r="C3410" s="244" t="s">
        <v>3017</v>
      </c>
      <c r="D3410" s="244" t="s">
        <v>15</v>
      </c>
      <c r="E3410" s="154" t="s">
        <v>1244</v>
      </c>
      <c r="F3410" s="154" t="s">
        <v>1248</v>
      </c>
      <c r="G3410" s="154" t="s">
        <v>5050</v>
      </c>
      <c r="H3410" s="243">
        <v>1</v>
      </c>
      <c r="I3410" s="229">
        <v>45754.451631944445</v>
      </c>
      <c r="J3410" s="107">
        <v>8</v>
      </c>
      <c r="K3410" s="159">
        <v>80000</v>
      </c>
      <c r="L3410" s="107">
        <f>J3410+1</f>
        <v>9</v>
      </c>
      <c r="M3410" s="36">
        <f>K3410*(L3410/100)</f>
        <v>7200</v>
      </c>
    </row>
    <row r="3411" spans="1:13" x14ac:dyDescent="0.35">
      <c r="A3411" s="107">
        <v>1</v>
      </c>
      <c r="B3411" s="107" t="s">
        <v>5119</v>
      </c>
      <c r="C3411" s="98" t="s">
        <v>3017</v>
      </c>
      <c r="D3411" s="98" t="s">
        <v>15</v>
      </c>
      <c r="E3411" t="s">
        <v>1244</v>
      </c>
      <c r="F3411" t="s">
        <v>1248</v>
      </c>
      <c r="G3411" t="s">
        <v>5120</v>
      </c>
      <c r="H3411" s="107">
        <v>1</v>
      </c>
      <c r="I3411" s="229">
        <v>45806.675983796296</v>
      </c>
      <c r="J3411" s="107">
        <v>6</v>
      </c>
      <c r="K3411" s="371">
        <v>100000</v>
      </c>
      <c r="L3411" s="107">
        <f>J3411+1</f>
        <v>7</v>
      </c>
      <c r="M3411" s="36">
        <f>K3411*(L3411/100)</f>
        <v>7000.0000000000009</v>
      </c>
    </row>
    <row r="3412" spans="1:13" x14ac:dyDescent="0.35">
      <c r="A3412" s="107">
        <v>1</v>
      </c>
      <c r="B3412" s="107" t="s">
        <v>5059</v>
      </c>
      <c r="C3412" s="98" t="s">
        <v>2861</v>
      </c>
      <c r="D3412" s="98" t="s">
        <v>15</v>
      </c>
      <c r="E3412" t="s">
        <v>1244</v>
      </c>
      <c r="F3412" t="s">
        <v>1245</v>
      </c>
      <c r="G3412" t="s">
        <v>5060</v>
      </c>
      <c r="H3412" s="107">
        <v>1</v>
      </c>
      <c r="I3412" s="229">
        <v>45779.78019675926</v>
      </c>
      <c r="J3412" s="107">
        <v>8</v>
      </c>
      <c r="K3412" s="159">
        <v>70000</v>
      </c>
      <c r="L3412" s="107">
        <f>J3412+1</f>
        <v>9</v>
      </c>
      <c r="M3412" s="36">
        <f>K3412*(L3412/100)</f>
        <v>6300</v>
      </c>
    </row>
    <row r="3413" spans="1:13" x14ac:dyDescent="0.35">
      <c r="A3413" s="107">
        <v>1</v>
      </c>
      <c r="B3413" s="131" t="s">
        <v>6095</v>
      </c>
      <c r="C3413" s="131" t="s">
        <v>2861</v>
      </c>
      <c r="D3413" s="131" t="s">
        <v>15</v>
      </c>
      <c r="E3413" s="131" t="s">
        <v>5832</v>
      </c>
      <c r="F3413" s="131" t="s">
        <v>1245</v>
      </c>
      <c r="G3413" s="131" t="s">
        <v>6096</v>
      </c>
      <c r="H3413" s="107">
        <v>2</v>
      </c>
      <c r="I3413" s="231">
        <v>45912.806944444441</v>
      </c>
      <c r="J3413" s="107">
        <v>10</v>
      </c>
      <c r="K3413" s="222">
        <v>80000</v>
      </c>
      <c r="L3413" s="107">
        <f>J3413*2+2</f>
        <v>22</v>
      </c>
      <c r="M3413" s="36">
        <f>K3413*(L3413/100)</f>
        <v>17600</v>
      </c>
    </row>
    <row r="3414" spans="1:13" x14ac:dyDescent="0.35">
      <c r="A3414" s="107">
        <v>1</v>
      </c>
      <c r="B3414" s="131" t="s">
        <v>6034</v>
      </c>
      <c r="C3414" s="131" t="s">
        <v>2861</v>
      </c>
      <c r="D3414" s="131" t="s">
        <v>381</v>
      </c>
      <c r="E3414" s="131" t="s">
        <v>5832</v>
      </c>
      <c r="F3414" s="131" t="s">
        <v>1245</v>
      </c>
      <c r="G3414" s="131" t="s">
        <v>6035</v>
      </c>
      <c r="H3414" s="107">
        <v>1</v>
      </c>
      <c r="I3414" s="231">
        <v>45912.649398148147</v>
      </c>
      <c r="J3414" s="107">
        <v>24</v>
      </c>
      <c r="K3414" s="222">
        <v>700000</v>
      </c>
      <c r="L3414" s="107">
        <f>J3414*2+2</f>
        <v>50</v>
      </c>
      <c r="M3414" s="36">
        <f>K3414*(L3414/100)</f>
        <v>350000</v>
      </c>
    </row>
    <row r="3415" spans="1:13" x14ac:dyDescent="0.35">
      <c r="A3415" s="107">
        <v>1</v>
      </c>
      <c r="B3415" s="243" t="s">
        <v>4218</v>
      </c>
      <c r="C3415" s="244" t="s">
        <v>2861</v>
      </c>
      <c r="D3415" s="244" t="s">
        <v>582</v>
      </c>
      <c r="E3415" s="154" t="s">
        <v>1244</v>
      </c>
      <c r="F3415" s="154" t="s">
        <v>1245</v>
      </c>
      <c r="G3415" s="154" t="s">
        <v>4219</v>
      </c>
      <c r="H3415" s="243">
        <v>1</v>
      </c>
      <c r="I3415" s="229">
        <v>45695.62164351852</v>
      </c>
      <c r="J3415" s="107">
        <v>8</v>
      </c>
      <c r="K3415" s="159">
        <v>40000</v>
      </c>
      <c r="L3415" s="107">
        <f>J3415+1</f>
        <v>9</v>
      </c>
      <c r="M3415" s="36">
        <f>K3415*(L3415/100)</f>
        <v>3600</v>
      </c>
    </row>
    <row r="3416" spans="1:13" x14ac:dyDescent="0.35">
      <c r="A3416" s="107">
        <v>1</v>
      </c>
      <c r="B3416" s="107" t="s">
        <v>5661</v>
      </c>
      <c r="C3416" t="s">
        <v>2861</v>
      </c>
      <c r="D3416" t="s">
        <v>582</v>
      </c>
      <c r="E3416" t="s">
        <v>1244</v>
      </c>
      <c r="F3416" t="s">
        <v>1245</v>
      </c>
      <c r="G3416" t="s">
        <v>5662</v>
      </c>
      <c r="H3416" s="107">
        <v>1</v>
      </c>
      <c r="I3416" s="231">
        <v>45841.787141203706</v>
      </c>
      <c r="J3416" s="107">
        <v>8</v>
      </c>
      <c r="K3416" s="120">
        <v>50000</v>
      </c>
      <c r="L3416" s="107">
        <f>J3416+1</f>
        <v>9</v>
      </c>
      <c r="M3416" s="36">
        <f>K3416*(L3416/100)</f>
        <v>4500</v>
      </c>
    </row>
    <row r="3417" spans="1:13" x14ac:dyDescent="0.35">
      <c r="A3417" s="107">
        <v>1</v>
      </c>
      <c r="B3417" s="131" t="s">
        <v>6050</v>
      </c>
      <c r="C3417" s="131" t="s">
        <v>2861</v>
      </c>
      <c r="D3417" s="131" t="s">
        <v>582</v>
      </c>
      <c r="E3417" s="131" t="s">
        <v>5832</v>
      </c>
      <c r="F3417" s="131" t="s">
        <v>1245</v>
      </c>
      <c r="G3417" s="131" t="s">
        <v>5662</v>
      </c>
      <c r="H3417" s="107">
        <v>2</v>
      </c>
      <c r="I3417" s="231">
        <v>45912.512372685182</v>
      </c>
      <c r="J3417" s="107">
        <v>9</v>
      </c>
      <c r="K3417" s="222">
        <v>60000</v>
      </c>
      <c r="L3417" s="107">
        <f>J3417*2+2</f>
        <v>20</v>
      </c>
      <c r="M3417" s="36">
        <f>K3417*(L3417/100)</f>
        <v>12000</v>
      </c>
    </row>
    <row r="3418" spans="1:13" x14ac:dyDescent="0.35">
      <c r="A3418" s="107">
        <v>1</v>
      </c>
      <c r="B3418" s="131" t="s">
        <v>6088</v>
      </c>
      <c r="C3418" s="131" t="s">
        <v>2861</v>
      </c>
      <c r="D3418" s="131" t="s">
        <v>381</v>
      </c>
      <c r="E3418" s="131" t="s">
        <v>5832</v>
      </c>
      <c r="F3418" s="131" t="s">
        <v>1248</v>
      </c>
      <c r="G3418" s="131" t="s">
        <v>6089</v>
      </c>
      <c r="H3418" s="107">
        <v>1</v>
      </c>
      <c r="I3418" s="231">
        <v>45910.458124999997</v>
      </c>
      <c r="J3418" s="107">
        <v>12</v>
      </c>
      <c r="K3418" s="222">
        <v>105000</v>
      </c>
      <c r="L3418" s="107">
        <f>J3418*2+2</f>
        <v>26</v>
      </c>
      <c r="M3418" s="36">
        <f>K3418*(L3418/100)</f>
        <v>27300</v>
      </c>
    </row>
    <row r="3419" spans="1:13" x14ac:dyDescent="0.35">
      <c r="A3419" s="107">
        <v>1</v>
      </c>
      <c r="B3419" s="107" t="s">
        <v>5667</v>
      </c>
      <c r="C3419" t="s">
        <v>2861</v>
      </c>
      <c r="D3419" t="s">
        <v>15</v>
      </c>
      <c r="E3419" t="s">
        <v>1244</v>
      </c>
      <c r="F3419" t="s">
        <v>1245</v>
      </c>
      <c r="G3419" t="s">
        <v>5668</v>
      </c>
      <c r="H3419" s="107">
        <v>1</v>
      </c>
      <c r="I3419" s="231">
        <v>45854.556805555556</v>
      </c>
      <c r="J3419" s="107">
        <v>6</v>
      </c>
      <c r="K3419" s="120">
        <v>50000</v>
      </c>
      <c r="L3419" s="107">
        <f>J3419+1</f>
        <v>7</v>
      </c>
      <c r="M3419" s="36">
        <f>K3419*(L3419/100)</f>
        <v>3500.0000000000005</v>
      </c>
    </row>
    <row r="3420" spans="1:13" x14ac:dyDescent="0.35">
      <c r="A3420" s="107">
        <v>1</v>
      </c>
      <c r="B3420" s="107" t="s">
        <v>5971</v>
      </c>
      <c r="C3420" t="s">
        <v>2861</v>
      </c>
      <c r="D3420" t="s">
        <v>15</v>
      </c>
      <c r="E3420" t="s">
        <v>5832</v>
      </c>
      <c r="F3420" t="s">
        <v>1248</v>
      </c>
      <c r="G3420" t="s">
        <v>5972</v>
      </c>
      <c r="H3420" s="107">
        <v>2</v>
      </c>
      <c r="I3420" s="231">
        <v>45888.340856481482</v>
      </c>
      <c r="J3420" s="107">
        <v>12</v>
      </c>
      <c r="K3420" s="120">
        <v>100000</v>
      </c>
      <c r="L3420" s="107">
        <f>J3420*2+2</f>
        <v>26</v>
      </c>
      <c r="M3420" s="36">
        <f>K3420*(L3420/100)</f>
        <v>26000</v>
      </c>
    </row>
    <row r="3421" spans="1:13" x14ac:dyDescent="0.35">
      <c r="A3421" s="107">
        <v>1</v>
      </c>
      <c r="B3421" s="243" t="s">
        <v>3517</v>
      </c>
      <c r="C3421" s="244" t="s">
        <v>2861</v>
      </c>
      <c r="D3421" s="244" t="s">
        <v>15</v>
      </c>
      <c r="E3421" s="154" t="s">
        <v>1244</v>
      </c>
      <c r="F3421" s="154" t="s">
        <v>1245</v>
      </c>
      <c r="G3421" s="154" t="s">
        <v>3518</v>
      </c>
      <c r="H3421" s="243">
        <v>1</v>
      </c>
      <c r="I3421" s="229">
        <v>45603.450636574074</v>
      </c>
      <c r="J3421" s="107">
        <v>12</v>
      </c>
      <c r="K3421" s="159">
        <v>42000</v>
      </c>
      <c r="L3421" s="107">
        <f>J3421+1</f>
        <v>13</v>
      </c>
      <c r="M3421" s="36">
        <f>K3421*(L3421/100)</f>
        <v>5460</v>
      </c>
    </row>
    <row r="3422" spans="1:13" x14ac:dyDescent="0.35">
      <c r="A3422" s="107">
        <v>1</v>
      </c>
      <c r="B3422" s="243" t="s">
        <v>4625</v>
      </c>
      <c r="C3422" s="244" t="s">
        <v>2861</v>
      </c>
      <c r="D3422" s="244" t="s">
        <v>582</v>
      </c>
      <c r="E3422" s="154" t="s">
        <v>1244</v>
      </c>
      <c r="F3422" s="154" t="s">
        <v>1248</v>
      </c>
      <c r="G3422" s="154" t="s">
        <v>4626</v>
      </c>
      <c r="H3422" s="243">
        <v>2</v>
      </c>
      <c r="I3422" s="229">
        <v>45734.694479166668</v>
      </c>
      <c r="J3422" s="107">
        <v>12</v>
      </c>
      <c r="K3422" s="247">
        <v>150000</v>
      </c>
      <c r="L3422" s="107">
        <f>J3422+1</f>
        <v>13</v>
      </c>
      <c r="M3422" s="36">
        <f>K3422*(L3422/100)</f>
        <v>19500</v>
      </c>
    </row>
    <row r="3423" spans="1:13" x14ac:dyDescent="0.35">
      <c r="A3423" s="107">
        <v>1</v>
      </c>
      <c r="B3423" s="243" t="s">
        <v>3466</v>
      </c>
      <c r="C3423" s="244" t="s">
        <v>2861</v>
      </c>
      <c r="D3423" s="244" t="s">
        <v>15</v>
      </c>
      <c r="E3423" s="154" t="s">
        <v>1244</v>
      </c>
      <c r="F3423" s="154" t="s">
        <v>1248</v>
      </c>
      <c r="G3423" s="154" t="s">
        <v>3467</v>
      </c>
      <c r="H3423" s="243">
        <v>1</v>
      </c>
      <c r="I3423" s="229">
        <v>45596.769143518519</v>
      </c>
      <c r="J3423" s="107">
        <v>12</v>
      </c>
      <c r="K3423" s="159">
        <v>105000</v>
      </c>
      <c r="L3423" s="107">
        <f>J3423+1</f>
        <v>13</v>
      </c>
      <c r="M3423" s="36">
        <f>K3423*(L3423/100)</f>
        <v>13650</v>
      </c>
    </row>
    <row r="3424" spans="1:13" x14ac:dyDescent="0.35">
      <c r="A3424" s="107">
        <v>1</v>
      </c>
      <c r="B3424" s="243" t="s">
        <v>3054</v>
      </c>
      <c r="C3424" s="244" t="s">
        <v>2861</v>
      </c>
      <c r="D3424" s="244" t="s">
        <v>15</v>
      </c>
      <c r="E3424" s="154" t="s">
        <v>1244</v>
      </c>
      <c r="F3424" s="154" t="s">
        <v>1245</v>
      </c>
      <c r="G3424" s="154" t="s">
        <v>3055</v>
      </c>
      <c r="H3424" s="243">
        <v>1</v>
      </c>
      <c r="I3424" s="229">
        <v>45547.484594907408</v>
      </c>
      <c r="J3424" s="107">
        <v>6</v>
      </c>
      <c r="K3424" s="159">
        <v>63000</v>
      </c>
      <c r="L3424" s="107">
        <f>J3424+1</f>
        <v>7</v>
      </c>
      <c r="M3424" s="36">
        <f>K3424*(L3424/100)</f>
        <v>4410</v>
      </c>
    </row>
    <row r="3425" spans="1:13" x14ac:dyDescent="0.35">
      <c r="A3425" s="107">
        <v>1</v>
      </c>
      <c r="B3425" s="243" t="s">
        <v>3895</v>
      </c>
      <c r="C3425" s="244" t="s">
        <v>2861</v>
      </c>
      <c r="D3425" s="244" t="s">
        <v>15</v>
      </c>
      <c r="E3425" s="154" t="s">
        <v>1244</v>
      </c>
      <c r="F3425" s="154" t="s">
        <v>1245</v>
      </c>
      <c r="G3425" s="154" t="s">
        <v>3055</v>
      </c>
      <c r="H3425" s="243">
        <v>2</v>
      </c>
      <c r="I3425" s="229">
        <v>45628.648668981485</v>
      </c>
      <c r="J3425" s="107">
        <v>10</v>
      </c>
      <c r="K3425" s="159">
        <v>84000</v>
      </c>
      <c r="L3425" s="107">
        <f>J3425+1</f>
        <v>11</v>
      </c>
      <c r="M3425" s="36">
        <f>K3425*(L3425/100)</f>
        <v>9240</v>
      </c>
    </row>
    <row r="3426" spans="1:13" x14ac:dyDescent="0.35">
      <c r="A3426" s="107">
        <v>1</v>
      </c>
      <c r="B3426" s="107" t="s">
        <v>4677</v>
      </c>
      <c r="C3426" s="98" t="s">
        <v>2861</v>
      </c>
      <c r="D3426" s="98" t="s">
        <v>15</v>
      </c>
      <c r="E3426" t="s">
        <v>1244</v>
      </c>
      <c r="F3426" t="s">
        <v>1245</v>
      </c>
      <c r="G3426" t="s">
        <v>3055</v>
      </c>
      <c r="H3426" s="107">
        <v>3</v>
      </c>
      <c r="I3426" s="229">
        <v>45741.416504629633</v>
      </c>
      <c r="J3426" s="107">
        <v>10</v>
      </c>
      <c r="K3426" s="247">
        <v>80000</v>
      </c>
      <c r="L3426" s="107">
        <f>J3426+1</f>
        <v>11</v>
      </c>
      <c r="M3426" s="36">
        <f>K3426*(L3426/100)</f>
        <v>8800</v>
      </c>
    </row>
    <row r="3427" spans="1:13" x14ac:dyDescent="0.35">
      <c r="A3427" s="107">
        <v>1</v>
      </c>
      <c r="B3427" s="107" t="s">
        <v>5069</v>
      </c>
      <c r="C3427" s="98" t="s">
        <v>2861</v>
      </c>
      <c r="D3427" s="98" t="s">
        <v>582</v>
      </c>
      <c r="E3427" t="s">
        <v>1244</v>
      </c>
      <c r="F3427" t="s">
        <v>1248</v>
      </c>
      <c r="G3427" t="s">
        <v>5070</v>
      </c>
      <c r="H3427" s="107">
        <v>1</v>
      </c>
      <c r="I3427" s="229">
        <v>45800.80064814815</v>
      </c>
      <c r="J3427" s="107">
        <v>12</v>
      </c>
      <c r="K3427" s="159">
        <v>100000</v>
      </c>
      <c r="L3427" s="107">
        <f>J3427+1</f>
        <v>13</v>
      </c>
      <c r="M3427" s="36">
        <f>K3427*(L3427/100)</f>
        <v>13000</v>
      </c>
    </row>
    <row r="3428" spans="1:13" x14ac:dyDescent="0.35">
      <c r="A3428" s="107">
        <v>1</v>
      </c>
      <c r="B3428" s="243" t="s">
        <v>3873</v>
      </c>
      <c r="C3428" s="244" t="s">
        <v>2861</v>
      </c>
      <c r="D3428" s="244" t="s">
        <v>15</v>
      </c>
      <c r="E3428" s="154" t="s">
        <v>1244</v>
      </c>
      <c r="F3428" s="154" t="s">
        <v>1248</v>
      </c>
      <c r="G3428" s="154" t="s">
        <v>3874</v>
      </c>
      <c r="H3428" s="243">
        <v>1</v>
      </c>
      <c r="I3428" s="229">
        <v>45626.525393518517</v>
      </c>
      <c r="J3428" s="107">
        <v>12</v>
      </c>
      <c r="K3428" s="159">
        <v>105000</v>
      </c>
      <c r="L3428" s="107">
        <f>J3428+1</f>
        <v>13</v>
      </c>
      <c r="M3428" s="36">
        <f>K3428*(L3428/100)</f>
        <v>13650</v>
      </c>
    </row>
    <row r="3429" spans="1:13" x14ac:dyDescent="0.35">
      <c r="A3429" s="107">
        <v>1</v>
      </c>
      <c r="B3429" s="243" t="s">
        <v>4796</v>
      </c>
      <c r="C3429" s="244" t="s">
        <v>2861</v>
      </c>
      <c r="D3429" s="244" t="s">
        <v>15</v>
      </c>
      <c r="E3429" s="154" t="s">
        <v>1244</v>
      </c>
      <c r="F3429" s="154" t="s">
        <v>1248</v>
      </c>
      <c r="G3429" s="154" t="s">
        <v>4797</v>
      </c>
      <c r="H3429" s="243">
        <v>1</v>
      </c>
      <c r="I3429" s="229">
        <v>45750.425428240742</v>
      </c>
      <c r="J3429" s="107">
        <v>8</v>
      </c>
      <c r="K3429" s="159">
        <v>70000</v>
      </c>
      <c r="L3429" s="107">
        <f>J3429+1</f>
        <v>9</v>
      </c>
      <c r="M3429" s="36">
        <f>K3429*(L3429/100)</f>
        <v>6300</v>
      </c>
    </row>
    <row r="3430" spans="1:13" x14ac:dyDescent="0.35">
      <c r="A3430" s="107">
        <v>1</v>
      </c>
      <c r="B3430" s="107" t="s">
        <v>5987</v>
      </c>
      <c r="C3430" t="s">
        <v>2861</v>
      </c>
      <c r="D3430" t="s">
        <v>15</v>
      </c>
      <c r="E3430" t="s">
        <v>5832</v>
      </c>
      <c r="F3430" t="s">
        <v>1245</v>
      </c>
      <c r="G3430" t="s">
        <v>5988</v>
      </c>
      <c r="H3430" s="107">
        <v>2</v>
      </c>
      <c r="I3430" s="231">
        <v>45891.546712962961</v>
      </c>
      <c r="J3430" s="107">
        <v>12</v>
      </c>
      <c r="K3430" s="120">
        <v>100000</v>
      </c>
      <c r="L3430" s="107">
        <f>J3430*2+2</f>
        <v>26</v>
      </c>
      <c r="M3430" s="36">
        <f>K3430*(L3430/100)</f>
        <v>26000</v>
      </c>
    </row>
    <row r="3431" spans="1:13" x14ac:dyDescent="0.35">
      <c r="A3431" s="107">
        <v>1</v>
      </c>
      <c r="B3431" s="243" t="s">
        <v>3957</v>
      </c>
      <c r="C3431" s="244" t="s">
        <v>2861</v>
      </c>
      <c r="D3431" s="244" t="s">
        <v>15</v>
      </c>
      <c r="E3431" s="154" t="s">
        <v>1244</v>
      </c>
      <c r="F3431" s="154" t="s">
        <v>1245</v>
      </c>
      <c r="G3431" s="154" t="s">
        <v>3958</v>
      </c>
      <c r="H3431" s="243">
        <v>1</v>
      </c>
      <c r="I3431" s="229">
        <v>45639.652199074073</v>
      </c>
      <c r="J3431" s="107">
        <v>12</v>
      </c>
      <c r="K3431" s="159">
        <v>94500</v>
      </c>
      <c r="L3431" s="107">
        <f>J3431+1</f>
        <v>13</v>
      </c>
      <c r="M3431" s="36">
        <f>K3431*(L3431/100)</f>
        <v>12285</v>
      </c>
    </row>
    <row r="3432" spans="1:13" x14ac:dyDescent="0.35">
      <c r="A3432" s="107">
        <v>1</v>
      </c>
      <c r="B3432" s="243" t="s">
        <v>4799</v>
      </c>
      <c r="C3432" s="244" t="s">
        <v>2861</v>
      </c>
      <c r="D3432" s="244" t="s">
        <v>15</v>
      </c>
      <c r="E3432" s="154" t="s">
        <v>1244</v>
      </c>
      <c r="F3432" s="154" t="s">
        <v>1245</v>
      </c>
      <c r="G3432" s="154" t="s">
        <v>4800</v>
      </c>
      <c r="H3432" s="243">
        <v>1</v>
      </c>
      <c r="I3432" s="229">
        <v>45759.661851851852</v>
      </c>
      <c r="J3432" s="107">
        <v>12</v>
      </c>
      <c r="K3432" s="159">
        <v>100000</v>
      </c>
      <c r="L3432" s="107">
        <f>J3432+1</f>
        <v>13</v>
      </c>
      <c r="M3432" s="36">
        <f>K3432*(L3432/100)</f>
        <v>13000</v>
      </c>
    </row>
    <row r="3433" spans="1:13" x14ac:dyDescent="0.35">
      <c r="A3433" s="107">
        <v>1</v>
      </c>
      <c r="B3433" s="131" t="s">
        <v>6115</v>
      </c>
      <c r="C3433" s="131" t="s">
        <v>2861</v>
      </c>
      <c r="D3433" s="131" t="s">
        <v>381</v>
      </c>
      <c r="E3433" s="131" t="s">
        <v>5832</v>
      </c>
      <c r="F3433" s="131" t="s">
        <v>1245</v>
      </c>
      <c r="G3433" s="131" t="s">
        <v>6116</v>
      </c>
      <c r="H3433" s="107">
        <v>2</v>
      </c>
      <c r="I3433" s="231">
        <v>45908.573865740742</v>
      </c>
      <c r="J3433" s="107">
        <v>12</v>
      </c>
      <c r="K3433" s="222">
        <v>110000</v>
      </c>
      <c r="L3433" s="107">
        <f>J3433*2+2</f>
        <v>26</v>
      </c>
      <c r="M3433" s="36">
        <f>K3433*(L3433/100)</f>
        <v>28600</v>
      </c>
    </row>
    <row r="3434" spans="1:13" x14ac:dyDescent="0.35">
      <c r="A3434" s="107">
        <v>1</v>
      </c>
      <c r="B3434" s="243" t="s">
        <v>3909</v>
      </c>
      <c r="C3434" s="244" t="s">
        <v>2861</v>
      </c>
      <c r="D3434" s="244" t="s">
        <v>15</v>
      </c>
      <c r="E3434" s="154" t="s">
        <v>1244</v>
      </c>
      <c r="F3434" s="154" t="s">
        <v>1245</v>
      </c>
      <c r="G3434" s="154" t="s">
        <v>3910</v>
      </c>
      <c r="H3434" s="243">
        <v>1</v>
      </c>
      <c r="I3434" s="229">
        <v>45631.719444444447</v>
      </c>
      <c r="J3434" s="107">
        <v>12</v>
      </c>
      <c r="K3434" s="159">
        <v>115500</v>
      </c>
      <c r="L3434" s="107">
        <f>J3434+1</f>
        <v>13</v>
      </c>
      <c r="M3434" s="36">
        <f>K3434*(L3434/100)</f>
        <v>15015</v>
      </c>
    </row>
    <row r="3435" spans="1:13" x14ac:dyDescent="0.35">
      <c r="A3435" s="107">
        <v>1</v>
      </c>
      <c r="B3435" s="107" t="s">
        <v>5376</v>
      </c>
      <c r="C3435" t="s">
        <v>2861</v>
      </c>
      <c r="D3435" t="s">
        <v>582</v>
      </c>
      <c r="E3435" t="s">
        <v>1244</v>
      </c>
      <c r="F3435" t="s">
        <v>1245</v>
      </c>
      <c r="G3435" t="s">
        <v>5377</v>
      </c>
      <c r="H3435" s="107">
        <v>2</v>
      </c>
      <c r="I3435" s="231">
        <v>45817.773182870369</v>
      </c>
      <c r="J3435" s="107">
        <v>12</v>
      </c>
      <c r="K3435" s="120">
        <v>100000</v>
      </c>
      <c r="L3435" s="107">
        <f>J3435+1</f>
        <v>13</v>
      </c>
      <c r="M3435" s="36">
        <f>K3435*(L3435/100)</f>
        <v>13000</v>
      </c>
    </row>
    <row r="3436" spans="1:13" x14ac:dyDescent="0.35">
      <c r="A3436" s="107">
        <v>1</v>
      </c>
      <c r="B3436" s="107" t="s">
        <v>5307</v>
      </c>
      <c r="C3436" t="s">
        <v>2861</v>
      </c>
      <c r="D3436" t="s">
        <v>15</v>
      </c>
      <c r="E3436" t="s">
        <v>1244</v>
      </c>
      <c r="F3436" t="s">
        <v>1248</v>
      </c>
      <c r="G3436" t="s">
        <v>5308</v>
      </c>
      <c r="H3436" s="107">
        <v>1</v>
      </c>
      <c r="I3436" s="231">
        <v>45818.55232638889</v>
      </c>
      <c r="J3436" s="107">
        <v>6</v>
      </c>
      <c r="K3436" s="120">
        <v>50000</v>
      </c>
      <c r="L3436" s="107">
        <f>J3436+1</f>
        <v>7</v>
      </c>
      <c r="M3436" s="36">
        <f>K3436*(L3436/100)</f>
        <v>3500.0000000000005</v>
      </c>
    </row>
    <row r="3437" spans="1:13" x14ac:dyDescent="0.35">
      <c r="A3437" s="107">
        <v>1</v>
      </c>
      <c r="B3437" s="243" t="s">
        <v>4200</v>
      </c>
      <c r="C3437" s="244" t="s">
        <v>2861</v>
      </c>
      <c r="D3437" s="244" t="s">
        <v>15</v>
      </c>
      <c r="E3437" s="154" t="s">
        <v>1244</v>
      </c>
      <c r="F3437" s="154" t="s">
        <v>1245</v>
      </c>
      <c r="G3437" s="154" t="s">
        <v>4201</v>
      </c>
      <c r="H3437" s="243">
        <v>1</v>
      </c>
      <c r="I3437" s="229">
        <v>45708.59002314815</v>
      </c>
      <c r="J3437" s="107">
        <v>12</v>
      </c>
      <c r="K3437" s="159">
        <v>150000</v>
      </c>
      <c r="L3437" s="107">
        <f>J3437+1</f>
        <v>13</v>
      </c>
      <c r="M3437" s="36">
        <f>K3437*(L3437/100)</f>
        <v>19500</v>
      </c>
    </row>
    <row r="3438" spans="1:13" x14ac:dyDescent="0.35">
      <c r="A3438" s="107">
        <v>1</v>
      </c>
      <c r="B3438" s="243" t="s">
        <v>4683</v>
      </c>
      <c r="C3438" s="244" t="s">
        <v>2861</v>
      </c>
      <c r="D3438" s="244" t="s">
        <v>582</v>
      </c>
      <c r="E3438" s="154" t="s">
        <v>1244</v>
      </c>
      <c r="F3438" s="154" t="s">
        <v>1245</v>
      </c>
      <c r="G3438" s="154" t="s">
        <v>4684</v>
      </c>
      <c r="H3438" s="243">
        <v>1</v>
      </c>
      <c r="I3438" s="229">
        <v>45741.744942129626</v>
      </c>
      <c r="J3438" s="107">
        <v>10</v>
      </c>
      <c r="K3438" s="247">
        <v>30000</v>
      </c>
      <c r="L3438" s="107">
        <f>J3438+1</f>
        <v>11</v>
      </c>
      <c r="M3438" s="36">
        <f>K3438*(L3438/100)</f>
        <v>3300</v>
      </c>
    </row>
    <row r="3439" spans="1:13" x14ac:dyDescent="0.35">
      <c r="A3439" s="107">
        <v>1</v>
      </c>
      <c r="B3439" s="107" t="s">
        <v>5947</v>
      </c>
      <c r="C3439" t="s">
        <v>2861</v>
      </c>
      <c r="D3439" t="s">
        <v>582</v>
      </c>
      <c r="E3439" t="s">
        <v>5832</v>
      </c>
      <c r="F3439" t="s">
        <v>1245</v>
      </c>
      <c r="G3439" t="s">
        <v>5948</v>
      </c>
      <c r="H3439" s="107">
        <v>2</v>
      </c>
      <c r="I3439" s="231">
        <v>45882.510104166664</v>
      </c>
      <c r="J3439" s="107">
        <v>12</v>
      </c>
      <c r="K3439" s="120">
        <v>50000</v>
      </c>
      <c r="L3439" s="107">
        <f>J3439*2+2</f>
        <v>26</v>
      </c>
      <c r="M3439" s="36">
        <f>K3439*(L3439/100)</f>
        <v>13000</v>
      </c>
    </row>
    <row r="3440" spans="1:13" x14ac:dyDescent="0.35">
      <c r="A3440" s="107">
        <v>1</v>
      </c>
      <c r="B3440" s="107" t="s">
        <v>5077</v>
      </c>
      <c r="C3440" s="98" t="s">
        <v>2861</v>
      </c>
      <c r="D3440" s="98" t="s">
        <v>15</v>
      </c>
      <c r="E3440" t="s">
        <v>1244</v>
      </c>
      <c r="F3440" t="s">
        <v>1248</v>
      </c>
      <c r="G3440" t="s">
        <v>5078</v>
      </c>
      <c r="H3440" s="107">
        <v>1</v>
      </c>
      <c r="I3440" s="229">
        <v>45789.569282407407</v>
      </c>
      <c r="J3440" s="107">
        <v>12</v>
      </c>
      <c r="K3440" s="159">
        <v>50000</v>
      </c>
      <c r="L3440" s="107">
        <f>J3440+1</f>
        <v>13</v>
      </c>
      <c r="M3440" s="36">
        <f>K3440*(L3440/100)</f>
        <v>6500</v>
      </c>
    </row>
    <row r="3441" spans="1:13" x14ac:dyDescent="0.35">
      <c r="A3441" s="107">
        <v>1</v>
      </c>
      <c r="B3441" s="243" t="s">
        <v>4222</v>
      </c>
      <c r="C3441" s="244" t="s">
        <v>2861</v>
      </c>
      <c r="D3441" s="244" t="s">
        <v>582</v>
      </c>
      <c r="E3441" s="154" t="s">
        <v>1244</v>
      </c>
      <c r="F3441" s="154" t="s">
        <v>1245</v>
      </c>
      <c r="G3441" s="154" t="s">
        <v>4223</v>
      </c>
      <c r="H3441" s="243">
        <v>1</v>
      </c>
      <c r="I3441" s="229">
        <v>45712.74658564815</v>
      </c>
      <c r="J3441" s="107">
        <v>10</v>
      </c>
      <c r="K3441" s="159">
        <v>80000</v>
      </c>
      <c r="L3441" s="107">
        <f>J3441+1</f>
        <v>11</v>
      </c>
      <c r="M3441" s="36">
        <f>K3441*(L3441/100)</f>
        <v>8800</v>
      </c>
    </row>
    <row r="3442" spans="1:13" x14ac:dyDescent="0.35">
      <c r="A3442" s="107">
        <v>1</v>
      </c>
      <c r="B3442" s="107" t="s">
        <v>5884</v>
      </c>
      <c r="C3442" t="s">
        <v>2861</v>
      </c>
      <c r="D3442" t="s">
        <v>582</v>
      </c>
      <c r="E3442" t="s">
        <v>5832</v>
      </c>
      <c r="F3442" t="s">
        <v>1245</v>
      </c>
      <c r="G3442" t="s">
        <v>5885</v>
      </c>
      <c r="H3442" s="107">
        <v>1</v>
      </c>
      <c r="I3442" s="231">
        <v>45876.619641203702</v>
      </c>
      <c r="J3442" s="107">
        <v>8</v>
      </c>
      <c r="K3442" s="120">
        <v>50000</v>
      </c>
      <c r="L3442" s="107">
        <f>J3442*2+2</f>
        <v>18</v>
      </c>
      <c r="M3442" s="36">
        <f>K3442*(L3442/100)</f>
        <v>9000</v>
      </c>
    </row>
    <row r="3443" spans="1:13" x14ac:dyDescent="0.35">
      <c r="A3443" s="107">
        <v>1</v>
      </c>
      <c r="B3443" s="107" t="s">
        <v>5081</v>
      </c>
      <c r="C3443" s="98" t="s">
        <v>2861</v>
      </c>
      <c r="D3443" s="98" t="s">
        <v>15</v>
      </c>
      <c r="E3443" t="s">
        <v>1244</v>
      </c>
      <c r="F3443" t="s">
        <v>1245</v>
      </c>
      <c r="G3443" t="s">
        <v>5082</v>
      </c>
      <c r="H3443" s="107">
        <v>1</v>
      </c>
      <c r="I3443" s="229">
        <v>45797.80667824074</v>
      </c>
      <c r="J3443" s="107">
        <v>12</v>
      </c>
      <c r="K3443" s="159">
        <v>100000</v>
      </c>
      <c r="L3443" s="107">
        <f>J3443+1</f>
        <v>13</v>
      </c>
      <c r="M3443" s="36">
        <f>K3443*(L3443/100)</f>
        <v>13000</v>
      </c>
    </row>
    <row r="3444" spans="1:13" x14ac:dyDescent="0.35">
      <c r="A3444" s="107">
        <v>1</v>
      </c>
      <c r="B3444" s="243" t="s">
        <v>3014</v>
      </c>
      <c r="C3444" s="244" t="s">
        <v>2861</v>
      </c>
      <c r="D3444" s="244" t="s">
        <v>188</v>
      </c>
      <c r="E3444" s="154" t="s">
        <v>1244</v>
      </c>
      <c r="F3444" s="154" t="s">
        <v>1248</v>
      </c>
      <c r="G3444" s="154" t="s">
        <v>3015</v>
      </c>
      <c r="H3444" s="243">
        <v>1</v>
      </c>
      <c r="I3444" s="229">
        <v>45538.738796296297</v>
      </c>
      <c r="J3444" s="107">
        <v>12</v>
      </c>
      <c r="K3444" s="159">
        <v>98700</v>
      </c>
      <c r="L3444" s="107">
        <f>J3444+1</f>
        <v>13</v>
      </c>
      <c r="M3444" s="36">
        <f>K3444*(L3444/100)</f>
        <v>12831</v>
      </c>
    </row>
    <row r="3445" spans="1:13" x14ac:dyDescent="0.35">
      <c r="A3445" s="107">
        <v>1</v>
      </c>
      <c r="B3445" s="243" t="s">
        <v>4279</v>
      </c>
      <c r="C3445" s="244" t="s">
        <v>2861</v>
      </c>
      <c r="D3445" s="244" t="s">
        <v>582</v>
      </c>
      <c r="E3445" s="154" t="s">
        <v>1244</v>
      </c>
      <c r="F3445" s="154" t="s">
        <v>1248</v>
      </c>
      <c r="G3445" s="154" t="s">
        <v>4280</v>
      </c>
      <c r="H3445" s="243">
        <v>2</v>
      </c>
      <c r="I3445" s="229">
        <v>45709.606666666667</v>
      </c>
      <c r="J3445" s="107">
        <v>12</v>
      </c>
      <c r="K3445" s="159">
        <v>100000</v>
      </c>
      <c r="L3445" s="107">
        <f>J3445+1</f>
        <v>13</v>
      </c>
      <c r="M3445" s="36">
        <f>K3445*(L3445/100)</f>
        <v>13000</v>
      </c>
    </row>
    <row r="3446" spans="1:13" x14ac:dyDescent="0.35">
      <c r="A3446" s="107">
        <v>1</v>
      </c>
      <c r="B3446" s="107" t="s">
        <v>5134</v>
      </c>
      <c r="C3446" s="98" t="s">
        <v>2861</v>
      </c>
      <c r="D3446" s="98" t="s">
        <v>582</v>
      </c>
      <c r="E3446" t="s">
        <v>1244</v>
      </c>
      <c r="F3446" t="s">
        <v>1245</v>
      </c>
      <c r="G3446" t="s">
        <v>5135</v>
      </c>
      <c r="H3446" s="107">
        <v>2</v>
      </c>
      <c r="I3446" s="229">
        <v>45798.776898148149</v>
      </c>
      <c r="J3446" s="107">
        <v>12</v>
      </c>
      <c r="K3446" s="159">
        <v>70000</v>
      </c>
      <c r="L3446" s="107">
        <f>J3446+1</f>
        <v>13</v>
      </c>
      <c r="M3446" s="36">
        <f>K3446*(L3446/100)</f>
        <v>9100</v>
      </c>
    </row>
    <row r="3447" spans="1:13" x14ac:dyDescent="0.35">
      <c r="A3447" s="107">
        <v>1</v>
      </c>
      <c r="B3447" s="243" t="s">
        <v>3102</v>
      </c>
      <c r="C3447" s="244" t="s">
        <v>2861</v>
      </c>
      <c r="D3447" s="244" t="s">
        <v>15</v>
      </c>
      <c r="E3447" s="154" t="s">
        <v>1244</v>
      </c>
      <c r="F3447" s="154" t="s">
        <v>1245</v>
      </c>
      <c r="G3447" s="154" t="s">
        <v>3103</v>
      </c>
      <c r="H3447" s="243">
        <v>1</v>
      </c>
      <c r="I3447" s="229">
        <v>45555.524525462963</v>
      </c>
      <c r="J3447" s="107">
        <v>12</v>
      </c>
      <c r="K3447" s="159">
        <v>63000</v>
      </c>
      <c r="L3447" s="107">
        <f>J3447+1</f>
        <v>13</v>
      </c>
      <c r="M3447" s="36">
        <f>K3447*(L3447/100)</f>
        <v>8190</v>
      </c>
    </row>
    <row r="3448" spans="1:13" x14ac:dyDescent="0.35">
      <c r="A3448" s="107">
        <v>1</v>
      </c>
      <c r="B3448" s="243" t="s">
        <v>4734</v>
      </c>
      <c r="C3448" s="244" t="s">
        <v>2861</v>
      </c>
      <c r="D3448" s="244" t="s">
        <v>582</v>
      </c>
      <c r="E3448" s="154" t="s">
        <v>1244</v>
      </c>
      <c r="F3448" s="154" t="s">
        <v>1245</v>
      </c>
      <c r="G3448" s="154" t="s">
        <v>4735</v>
      </c>
      <c r="H3448" s="243">
        <v>1</v>
      </c>
      <c r="I3448" s="229">
        <v>45745.464548611111</v>
      </c>
      <c r="J3448" s="107">
        <v>12</v>
      </c>
      <c r="K3448" s="247">
        <v>50000</v>
      </c>
      <c r="L3448" s="107">
        <f>J3448+1</f>
        <v>13</v>
      </c>
      <c r="M3448" s="36">
        <f>K3448*(L3448/100)</f>
        <v>6500</v>
      </c>
    </row>
    <row r="3449" spans="1:13" x14ac:dyDescent="0.35">
      <c r="A3449" s="107">
        <v>1</v>
      </c>
      <c r="B3449" s="243" t="s">
        <v>4171</v>
      </c>
      <c r="C3449" s="244" t="s">
        <v>2861</v>
      </c>
      <c r="D3449" s="244" t="s">
        <v>582</v>
      </c>
      <c r="E3449" s="154" t="s">
        <v>1244</v>
      </c>
      <c r="F3449" s="154" t="s">
        <v>1245</v>
      </c>
      <c r="G3449" s="154" t="s">
        <v>4172</v>
      </c>
      <c r="H3449" s="243">
        <v>1</v>
      </c>
      <c r="I3449" s="229">
        <v>45688.939814814818</v>
      </c>
      <c r="J3449" s="107">
        <v>8</v>
      </c>
      <c r="K3449" s="159">
        <v>35000</v>
      </c>
      <c r="L3449" s="107">
        <f>J3449+1</f>
        <v>9</v>
      </c>
      <c r="M3449" s="36">
        <f>K3449*(L3449/100)</f>
        <v>3150</v>
      </c>
    </row>
    <row r="3450" spans="1:13" x14ac:dyDescent="0.35">
      <c r="A3450" s="107">
        <v>1</v>
      </c>
      <c r="B3450" s="107" t="s">
        <v>5378</v>
      </c>
      <c r="C3450" t="s">
        <v>2861</v>
      </c>
      <c r="D3450" t="s">
        <v>582</v>
      </c>
      <c r="E3450" t="s">
        <v>1244</v>
      </c>
      <c r="F3450" t="s">
        <v>1245</v>
      </c>
      <c r="G3450" t="s">
        <v>5379</v>
      </c>
      <c r="H3450" s="107">
        <v>2</v>
      </c>
      <c r="I3450" s="231">
        <v>45832.671435185184</v>
      </c>
      <c r="J3450" s="107">
        <v>10</v>
      </c>
      <c r="K3450" s="120">
        <v>45000</v>
      </c>
      <c r="L3450" s="107">
        <f>J3450+1</f>
        <v>11</v>
      </c>
      <c r="M3450" s="36">
        <f>K3450*(L3450/100)</f>
        <v>4950</v>
      </c>
    </row>
    <row r="3451" spans="1:13" x14ac:dyDescent="0.35">
      <c r="A3451" s="107">
        <v>1</v>
      </c>
      <c r="B3451" s="107" t="s">
        <v>5339</v>
      </c>
      <c r="C3451" t="s">
        <v>2861</v>
      </c>
      <c r="D3451" t="s">
        <v>582</v>
      </c>
      <c r="E3451" t="s">
        <v>1244</v>
      </c>
      <c r="F3451" t="s">
        <v>1245</v>
      </c>
      <c r="G3451" t="s">
        <v>5340</v>
      </c>
      <c r="H3451" s="107">
        <v>1</v>
      </c>
      <c r="I3451" s="231">
        <v>45827.612037037034</v>
      </c>
      <c r="J3451" s="107">
        <v>12</v>
      </c>
      <c r="K3451" s="120">
        <v>70000</v>
      </c>
      <c r="L3451" s="107">
        <f>J3451+1</f>
        <v>13</v>
      </c>
      <c r="M3451" s="36">
        <f>K3451*(L3451/100)</f>
        <v>9100</v>
      </c>
    </row>
    <row r="3452" spans="1:13" x14ac:dyDescent="0.35">
      <c r="A3452" s="107">
        <v>1</v>
      </c>
      <c r="B3452" s="107" t="s">
        <v>5725</v>
      </c>
      <c r="C3452" t="s">
        <v>2861</v>
      </c>
      <c r="D3452" t="s">
        <v>582</v>
      </c>
      <c r="E3452" t="s">
        <v>1244</v>
      </c>
      <c r="F3452" t="s">
        <v>1245</v>
      </c>
      <c r="G3452" t="s">
        <v>5726</v>
      </c>
      <c r="H3452" s="107">
        <v>2</v>
      </c>
      <c r="I3452" s="231">
        <v>45862.513541666667</v>
      </c>
      <c r="J3452" s="107">
        <v>11</v>
      </c>
      <c r="K3452" s="120">
        <v>50000</v>
      </c>
      <c r="L3452" s="107">
        <f>J3452+1</f>
        <v>12</v>
      </c>
      <c r="M3452" s="36">
        <f>K3452*(L3452/100)</f>
        <v>6000</v>
      </c>
    </row>
    <row r="3453" spans="1:13" x14ac:dyDescent="0.35">
      <c r="A3453" s="107">
        <v>1</v>
      </c>
      <c r="B3453" s="243" t="s">
        <v>4006</v>
      </c>
      <c r="C3453" s="244" t="s">
        <v>2861</v>
      </c>
      <c r="D3453" s="244" t="s">
        <v>15</v>
      </c>
      <c r="E3453" s="154" t="s">
        <v>1244</v>
      </c>
      <c r="F3453" s="154" t="s">
        <v>1245</v>
      </c>
      <c r="G3453" s="154" t="s">
        <v>4007</v>
      </c>
      <c r="H3453" s="243">
        <v>1</v>
      </c>
      <c r="I3453" s="229">
        <v>45670.584606481483</v>
      </c>
      <c r="J3453" s="107">
        <v>8</v>
      </c>
      <c r="K3453" s="159">
        <v>50000</v>
      </c>
      <c r="L3453" s="107">
        <f>J3453+1</f>
        <v>9</v>
      </c>
      <c r="M3453" s="36">
        <f>K3453*(L3453/100)</f>
        <v>4500</v>
      </c>
    </row>
    <row r="3454" spans="1:13" x14ac:dyDescent="0.35">
      <c r="A3454" s="107">
        <v>1</v>
      </c>
      <c r="B3454" s="107" t="s">
        <v>5882</v>
      </c>
      <c r="C3454" t="s">
        <v>2861</v>
      </c>
      <c r="D3454" t="s">
        <v>15</v>
      </c>
      <c r="E3454" t="s">
        <v>5832</v>
      </c>
      <c r="F3454" t="s">
        <v>1245</v>
      </c>
      <c r="G3454" t="s">
        <v>5883</v>
      </c>
      <c r="H3454" s="107">
        <v>1</v>
      </c>
      <c r="I3454" s="231">
        <v>45876.619560185187</v>
      </c>
      <c r="J3454" s="107">
        <v>12</v>
      </c>
      <c r="K3454" s="120">
        <v>35000</v>
      </c>
      <c r="L3454" s="107">
        <f>J3454*2+2</f>
        <v>26</v>
      </c>
      <c r="M3454" s="36">
        <f>K3454*(L3454/100)</f>
        <v>9100</v>
      </c>
    </row>
    <row r="3455" spans="1:13" x14ac:dyDescent="0.35">
      <c r="A3455" s="107">
        <v>1</v>
      </c>
      <c r="B3455" s="107" t="s">
        <v>5912</v>
      </c>
      <c r="C3455" t="s">
        <v>2861</v>
      </c>
      <c r="D3455" t="s">
        <v>582</v>
      </c>
      <c r="E3455" t="s">
        <v>5832</v>
      </c>
      <c r="F3455" t="s">
        <v>1245</v>
      </c>
      <c r="G3455" t="s">
        <v>5913</v>
      </c>
      <c r="H3455" s="107">
        <v>1</v>
      </c>
      <c r="I3455" s="231">
        <v>45877.627060185187</v>
      </c>
      <c r="J3455" s="107">
        <v>9</v>
      </c>
      <c r="K3455" s="120">
        <v>40000</v>
      </c>
      <c r="L3455" s="107">
        <f>J3455*2+2</f>
        <v>20</v>
      </c>
      <c r="M3455" s="36">
        <f>K3455*(L3455/100)</f>
        <v>8000</v>
      </c>
    </row>
    <row r="3456" spans="1:13" x14ac:dyDescent="0.35">
      <c r="A3456" s="107">
        <v>1</v>
      </c>
      <c r="B3456" s="243" t="s">
        <v>4873</v>
      </c>
      <c r="C3456" s="244" t="s">
        <v>2861</v>
      </c>
      <c r="D3456" s="244" t="s">
        <v>15</v>
      </c>
      <c r="E3456" s="154" t="s">
        <v>1244</v>
      </c>
      <c r="F3456" s="154" t="s">
        <v>1245</v>
      </c>
      <c r="G3456" s="154" t="s">
        <v>4874</v>
      </c>
      <c r="H3456" s="243">
        <v>1</v>
      </c>
      <c r="I3456" s="229">
        <v>45771.706273148149</v>
      </c>
      <c r="J3456" s="107">
        <v>3</v>
      </c>
      <c r="K3456" s="159">
        <v>100000</v>
      </c>
      <c r="L3456" s="107">
        <f>J3456+1</f>
        <v>4</v>
      </c>
      <c r="M3456" s="36">
        <f>K3456*(L3456/100)</f>
        <v>4000</v>
      </c>
    </row>
    <row r="3457" spans="1:13" x14ac:dyDescent="0.35">
      <c r="A3457" s="107">
        <v>1</v>
      </c>
      <c r="B3457" s="107" t="s">
        <v>5341</v>
      </c>
      <c r="C3457" t="s">
        <v>2861</v>
      </c>
      <c r="D3457" t="s">
        <v>582</v>
      </c>
      <c r="E3457" t="s">
        <v>1244</v>
      </c>
      <c r="F3457" t="s">
        <v>1248</v>
      </c>
      <c r="G3457" t="s">
        <v>5342</v>
      </c>
      <c r="H3457" s="107">
        <v>1</v>
      </c>
      <c r="I3457" s="231">
        <v>45832.747164351851</v>
      </c>
      <c r="J3457" s="107">
        <v>12</v>
      </c>
      <c r="K3457" s="120">
        <v>100000</v>
      </c>
      <c r="L3457" s="107">
        <f>J3457+1</f>
        <v>13</v>
      </c>
      <c r="M3457" s="36">
        <f>K3457*(L3457/100)</f>
        <v>13000</v>
      </c>
    </row>
    <row r="3458" spans="1:13" x14ac:dyDescent="0.35">
      <c r="A3458" s="107">
        <v>1</v>
      </c>
      <c r="B3458" s="107" t="s">
        <v>5752</v>
      </c>
      <c r="C3458" t="s">
        <v>2861</v>
      </c>
      <c r="D3458" t="s">
        <v>15</v>
      </c>
      <c r="E3458" t="s">
        <v>1244</v>
      </c>
      <c r="F3458" t="s">
        <v>1245</v>
      </c>
      <c r="G3458" t="s">
        <v>5753</v>
      </c>
      <c r="H3458" s="107">
        <v>1</v>
      </c>
      <c r="I3458" s="231">
        <v>45855.460231481484</v>
      </c>
      <c r="J3458" s="107">
        <v>12</v>
      </c>
      <c r="K3458" s="120">
        <v>50000</v>
      </c>
      <c r="L3458" s="107">
        <f>J3458+1</f>
        <v>13</v>
      </c>
      <c r="M3458" s="36">
        <f>K3458*(L3458/100)</f>
        <v>6500</v>
      </c>
    </row>
    <row r="3459" spans="1:13" x14ac:dyDescent="0.35">
      <c r="A3459" s="107">
        <v>1</v>
      </c>
      <c r="B3459" s="243" t="s">
        <v>3069</v>
      </c>
      <c r="C3459" s="244" t="s">
        <v>2861</v>
      </c>
      <c r="D3459" s="244" t="s">
        <v>15</v>
      </c>
      <c r="E3459" s="154" t="s">
        <v>1244</v>
      </c>
      <c r="F3459" s="154" t="s">
        <v>1245</v>
      </c>
      <c r="G3459" s="377" t="s">
        <v>1890</v>
      </c>
      <c r="H3459" s="243">
        <v>1</v>
      </c>
      <c r="I3459" s="229">
        <v>45548.687106481484</v>
      </c>
      <c r="J3459" s="107">
        <v>4</v>
      </c>
      <c r="K3459" s="159">
        <v>36750</v>
      </c>
      <c r="L3459" s="107">
        <f>J3459+1</f>
        <v>5</v>
      </c>
      <c r="M3459" s="36">
        <f>K3459*(L3459/100)</f>
        <v>1837.5</v>
      </c>
    </row>
    <row r="3460" spans="1:13" x14ac:dyDescent="0.35">
      <c r="A3460" s="107">
        <v>1</v>
      </c>
      <c r="B3460" s="243" t="s">
        <v>4289</v>
      </c>
      <c r="C3460" s="244" t="s">
        <v>2861</v>
      </c>
      <c r="D3460" s="244" t="s">
        <v>162</v>
      </c>
      <c r="E3460" s="154" t="s">
        <v>1250</v>
      </c>
      <c r="F3460" s="154" t="s">
        <v>1245</v>
      </c>
      <c r="G3460" s="154" t="s">
        <v>4290</v>
      </c>
      <c r="H3460" s="243">
        <v>2</v>
      </c>
      <c r="I3460" s="229">
        <v>45695.621608796297</v>
      </c>
      <c r="J3460" s="107">
        <v>9</v>
      </c>
      <c r="K3460" s="159">
        <v>70000</v>
      </c>
      <c r="L3460" s="107">
        <f>J3460+1</f>
        <v>10</v>
      </c>
      <c r="M3460" s="36">
        <f>K3460*(L3460/100)</f>
        <v>7000</v>
      </c>
    </row>
    <row r="3461" spans="1:13" x14ac:dyDescent="0.35">
      <c r="A3461" s="107">
        <v>1</v>
      </c>
      <c r="B3461" s="243" t="s">
        <v>2922</v>
      </c>
      <c r="C3461" s="244" t="s">
        <v>2861</v>
      </c>
      <c r="D3461" s="244" t="s">
        <v>169</v>
      </c>
      <c r="E3461" s="154" t="s">
        <v>1250</v>
      </c>
      <c r="F3461" s="154" t="s">
        <v>1248</v>
      </c>
      <c r="G3461" s="154" t="s">
        <v>2923</v>
      </c>
      <c r="H3461" s="243">
        <v>1</v>
      </c>
      <c r="I3461" s="229">
        <v>45519.740277777775</v>
      </c>
      <c r="J3461" s="107">
        <v>10</v>
      </c>
      <c r="K3461" s="162">
        <v>94500</v>
      </c>
      <c r="L3461" s="107">
        <f>J3461+1</f>
        <v>11</v>
      </c>
      <c r="M3461" s="36">
        <f>K3461*(L3461/100)</f>
        <v>10395</v>
      </c>
    </row>
    <row r="3462" spans="1:13" x14ac:dyDescent="0.35">
      <c r="A3462" s="107">
        <v>1</v>
      </c>
      <c r="B3462" s="243" t="s">
        <v>4913</v>
      </c>
      <c r="C3462" s="244" t="s">
        <v>2861</v>
      </c>
      <c r="D3462" s="244" t="s">
        <v>169</v>
      </c>
      <c r="E3462" s="154" t="s">
        <v>1250</v>
      </c>
      <c r="F3462" s="154" t="s">
        <v>1248</v>
      </c>
      <c r="G3462" s="154" t="s">
        <v>4914</v>
      </c>
      <c r="H3462" s="243">
        <v>2</v>
      </c>
      <c r="I3462" s="229">
        <v>45751.563935185186</v>
      </c>
      <c r="J3462" s="107">
        <v>12</v>
      </c>
      <c r="K3462" s="159">
        <v>100000</v>
      </c>
      <c r="L3462" s="107">
        <f>J3462+1</f>
        <v>13</v>
      </c>
      <c r="M3462" s="36">
        <f>K3462*(L3462/100)</f>
        <v>13000</v>
      </c>
    </row>
    <row r="3463" spans="1:13" x14ac:dyDescent="0.35">
      <c r="A3463" s="107">
        <v>1</v>
      </c>
      <c r="B3463" s="243" t="s">
        <v>4115</v>
      </c>
      <c r="C3463" s="244" t="s">
        <v>2861</v>
      </c>
      <c r="D3463" s="244" t="s">
        <v>381</v>
      </c>
      <c r="E3463" s="154" t="s">
        <v>1244</v>
      </c>
      <c r="F3463" s="154" t="s">
        <v>1245</v>
      </c>
      <c r="G3463" s="154" t="s">
        <v>4116</v>
      </c>
      <c r="H3463" s="243">
        <v>1</v>
      </c>
      <c r="I3463" s="229">
        <v>45674.70888888889</v>
      </c>
      <c r="J3463" s="107">
        <v>6</v>
      </c>
      <c r="K3463" s="159">
        <v>20000</v>
      </c>
      <c r="L3463" s="107">
        <f>J3463+1</f>
        <v>7</v>
      </c>
      <c r="M3463" s="36">
        <f>K3463*(L3463/100)</f>
        <v>1400.0000000000002</v>
      </c>
    </row>
    <row r="3464" spans="1:13" x14ac:dyDescent="0.35">
      <c r="A3464" s="107">
        <v>1</v>
      </c>
      <c r="B3464" s="131" t="s">
        <v>6123</v>
      </c>
      <c r="C3464" s="131" t="s">
        <v>2861</v>
      </c>
      <c r="D3464" s="131" t="s">
        <v>15</v>
      </c>
      <c r="E3464" s="131" t="s">
        <v>5832</v>
      </c>
      <c r="F3464" s="131" t="s">
        <v>1245</v>
      </c>
      <c r="G3464" s="131" t="s">
        <v>6124</v>
      </c>
      <c r="H3464" s="107">
        <v>3</v>
      </c>
      <c r="I3464" s="231">
        <v>45903.735208333332</v>
      </c>
      <c r="J3464" s="107">
        <v>12</v>
      </c>
      <c r="K3464" s="222">
        <v>80000</v>
      </c>
      <c r="L3464" s="107">
        <f>J3464*2+2</f>
        <v>26</v>
      </c>
      <c r="M3464" s="36">
        <f>K3464*(L3464/100)</f>
        <v>20800</v>
      </c>
    </row>
    <row r="3465" spans="1:13" x14ac:dyDescent="0.35">
      <c r="A3465" s="107">
        <v>1</v>
      </c>
      <c r="B3465" s="243" t="s">
        <v>4923</v>
      </c>
      <c r="C3465" s="244" t="s">
        <v>2861</v>
      </c>
      <c r="D3465" s="244" t="s">
        <v>582</v>
      </c>
      <c r="E3465" s="154" t="s">
        <v>1244</v>
      </c>
      <c r="F3465" s="154" t="s">
        <v>1248</v>
      </c>
      <c r="G3465" s="154" t="s">
        <v>4924</v>
      </c>
      <c r="H3465" s="243">
        <v>1</v>
      </c>
      <c r="I3465" s="229">
        <v>45751.638495370367</v>
      </c>
      <c r="J3465" s="107">
        <v>12</v>
      </c>
      <c r="K3465" s="159">
        <v>70000</v>
      </c>
      <c r="L3465" s="107">
        <f>J3465+1</f>
        <v>13</v>
      </c>
      <c r="M3465" s="36">
        <f>K3465*(L3465/100)</f>
        <v>9100</v>
      </c>
    </row>
    <row r="3466" spans="1:13" x14ac:dyDescent="0.35">
      <c r="A3466" s="107">
        <v>1</v>
      </c>
      <c r="B3466" s="243" t="s">
        <v>4754</v>
      </c>
      <c r="C3466" s="244" t="s">
        <v>2861</v>
      </c>
      <c r="D3466" s="244" t="s">
        <v>582</v>
      </c>
      <c r="E3466" s="154" t="s">
        <v>1244</v>
      </c>
      <c r="F3466" s="154" t="s">
        <v>1245</v>
      </c>
      <c r="G3466" s="154" t="s">
        <v>4755</v>
      </c>
      <c r="H3466" s="243">
        <v>1</v>
      </c>
      <c r="I3466" s="229">
        <v>45747.589849537035</v>
      </c>
      <c r="J3466" s="107">
        <v>12</v>
      </c>
      <c r="K3466" s="247">
        <v>150000</v>
      </c>
      <c r="L3466" s="107">
        <f>J3466+1</f>
        <v>13</v>
      </c>
      <c r="M3466" s="36">
        <f>K3466*(L3466/100)</f>
        <v>19500</v>
      </c>
    </row>
    <row r="3467" spans="1:13" x14ac:dyDescent="0.35">
      <c r="A3467" s="107">
        <v>1</v>
      </c>
      <c r="B3467" s="243" t="s">
        <v>3653</v>
      </c>
      <c r="C3467" s="244" t="s">
        <v>2861</v>
      </c>
      <c r="D3467" s="244" t="s">
        <v>15</v>
      </c>
      <c r="E3467" s="154" t="s">
        <v>1244</v>
      </c>
      <c r="F3467" s="154" t="s">
        <v>1245</v>
      </c>
      <c r="G3467" s="154" t="s">
        <v>3654</v>
      </c>
      <c r="H3467" s="243">
        <v>1</v>
      </c>
      <c r="I3467" s="229">
        <v>45611.713819444441</v>
      </c>
      <c r="J3467" s="107">
        <v>12</v>
      </c>
      <c r="K3467" s="159">
        <v>262500</v>
      </c>
      <c r="L3467" s="107">
        <f>J3467+1</f>
        <v>13</v>
      </c>
      <c r="M3467" s="36">
        <f>K3467*(L3467/100)</f>
        <v>34125</v>
      </c>
    </row>
    <row r="3468" spans="1:13" x14ac:dyDescent="0.35">
      <c r="A3468" s="107">
        <v>1</v>
      </c>
      <c r="B3468" s="107" t="s">
        <v>5838</v>
      </c>
      <c r="C3468" t="s">
        <v>2861</v>
      </c>
      <c r="D3468" t="s">
        <v>15</v>
      </c>
      <c r="E3468" t="s">
        <v>5832</v>
      </c>
      <c r="F3468" t="s">
        <v>1245</v>
      </c>
      <c r="G3468" t="s">
        <v>3654</v>
      </c>
      <c r="H3468" s="107">
        <v>2</v>
      </c>
      <c r="I3468" s="231">
        <v>45873.470949074072</v>
      </c>
      <c r="J3468" s="107">
        <v>12</v>
      </c>
      <c r="K3468" s="120">
        <v>250000</v>
      </c>
      <c r="L3468" s="107">
        <f>J3468*2+2</f>
        <v>26</v>
      </c>
      <c r="M3468" s="36">
        <f>K3468*(L3468/100)</f>
        <v>65000</v>
      </c>
    </row>
    <row r="3469" spans="1:13" x14ac:dyDescent="0.35">
      <c r="A3469" s="107">
        <v>1</v>
      </c>
      <c r="B3469" s="107" t="s">
        <v>5770</v>
      </c>
      <c r="C3469" t="s">
        <v>2861</v>
      </c>
      <c r="D3469" t="s">
        <v>582</v>
      </c>
      <c r="E3469" t="s">
        <v>1244</v>
      </c>
      <c r="F3469" t="s">
        <v>1245</v>
      </c>
      <c r="G3469" t="s">
        <v>5771</v>
      </c>
      <c r="H3469" s="107">
        <v>1</v>
      </c>
      <c r="I3469" s="231">
        <v>45854.851099537038</v>
      </c>
      <c r="J3469" s="107">
        <v>12</v>
      </c>
      <c r="K3469" s="120">
        <v>100000</v>
      </c>
      <c r="L3469" s="107">
        <f>J3469+1</f>
        <v>13</v>
      </c>
      <c r="M3469" s="36">
        <f>K3469*(L3469/100)</f>
        <v>13000</v>
      </c>
    </row>
    <row r="3470" spans="1:13" x14ac:dyDescent="0.35">
      <c r="A3470" s="107">
        <v>1</v>
      </c>
      <c r="B3470" s="243" t="s">
        <v>4617</v>
      </c>
      <c r="C3470" s="244" t="s">
        <v>2861</v>
      </c>
      <c r="D3470" s="244" t="s">
        <v>381</v>
      </c>
      <c r="E3470" s="154" t="s">
        <v>1244</v>
      </c>
      <c r="F3470" s="154" t="s">
        <v>1245</v>
      </c>
      <c r="G3470" s="377" t="s">
        <v>4618</v>
      </c>
      <c r="H3470" s="243">
        <v>1</v>
      </c>
      <c r="I3470" s="229">
        <v>45733.689039351855</v>
      </c>
      <c r="J3470" s="107">
        <v>6</v>
      </c>
      <c r="K3470" s="247">
        <v>50000</v>
      </c>
      <c r="L3470" s="107">
        <f>J3470+1</f>
        <v>7</v>
      </c>
      <c r="M3470" s="36">
        <f>K3470*(L3470/100)</f>
        <v>3500.0000000000005</v>
      </c>
    </row>
    <row r="3471" spans="1:13" x14ac:dyDescent="0.35">
      <c r="A3471" s="107">
        <v>1</v>
      </c>
      <c r="B3471" s="243" t="s">
        <v>4220</v>
      </c>
      <c r="C3471" s="244" t="s">
        <v>2861</v>
      </c>
      <c r="D3471" s="244" t="s">
        <v>582</v>
      </c>
      <c r="E3471" s="154" t="s">
        <v>1244</v>
      </c>
      <c r="F3471" s="154" t="s">
        <v>1248</v>
      </c>
      <c r="G3471" s="154" t="s">
        <v>4221</v>
      </c>
      <c r="H3471" s="243">
        <v>1</v>
      </c>
      <c r="I3471" s="229">
        <v>45702.779050925928</v>
      </c>
      <c r="J3471" s="107">
        <v>12</v>
      </c>
      <c r="K3471" s="159">
        <v>50000</v>
      </c>
      <c r="L3471" s="107">
        <f>J3471+1</f>
        <v>13</v>
      </c>
      <c r="M3471" s="36">
        <f>K3471*(L3471/100)</f>
        <v>6500</v>
      </c>
    </row>
    <row r="3472" spans="1:13" x14ac:dyDescent="0.35">
      <c r="A3472" s="107">
        <v>1</v>
      </c>
      <c r="B3472" s="107" t="s">
        <v>5095</v>
      </c>
      <c r="C3472" s="98" t="s">
        <v>2861</v>
      </c>
      <c r="D3472" s="98" t="s">
        <v>15</v>
      </c>
      <c r="E3472" t="s">
        <v>1244</v>
      </c>
      <c r="F3472" t="s">
        <v>1248</v>
      </c>
      <c r="G3472" s="378" t="s">
        <v>5096</v>
      </c>
      <c r="H3472" s="107">
        <v>1</v>
      </c>
      <c r="I3472" s="229">
        <v>45804.776956018519</v>
      </c>
      <c r="J3472" s="107">
        <v>12</v>
      </c>
      <c r="K3472" s="159">
        <v>100000</v>
      </c>
      <c r="L3472" s="107">
        <f>J3472+1</f>
        <v>13</v>
      </c>
      <c r="M3472" s="36">
        <f>K3472*(L3472/100)</f>
        <v>13000</v>
      </c>
    </row>
    <row r="3473" spans="1:13" x14ac:dyDescent="0.35">
      <c r="A3473" s="107">
        <v>1</v>
      </c>
      <c r="B3473" s="107" t="s">
        <v>5309</v>
      </c>
      <c r="C3473" t="s">
        <v>2861</v>
      </c>
      <c r="D3473" t="s">
        <v>15</v>
      </c>
      <c r="E3473" t="s">
        <v>1244</v>
      </c>
      <c r="F3473" t="s">
        <v>1245</v>
      </c>
      <c r="G3473" t="s">
        <v>5310</v>
      </c>
      <c r="H3473" s="107">
        <v>1</v>
      </c>
      <c r="I3473" s="231">
        <v>45821.498553240737</v>
      </c>
      <c r="J3473" s="107">
        <v>12</v>
      </c>
      <c r="K3473" s="120">
        <v>100000</v>
      </c>
      <c r="L3473" s="107">
        <f>J3473+1</f>
        <v>13</v>
      </c>
      <c r="M3473" s="36">
        <f>K3473*(L3473/100)</f>
        <v>13000</v>
      </c>
    </row>
    <row r="3474" spans="1:13" x14ac:dyDescent="0.35">
      <c r="A3474" s="107">
        <v>1</v>
      </c>
      <c r="B3474" s="243" t="s">
        <v>3990</v>
      </c>
      <c r="C3474" s="244" t="s">
        <v>2861</v>
      </c>
      <c r="D3474" s="244" t="s">
        <v>15</v>
      </c>
      <c r="E3474" s="154" t="s">
        <v>1244</v>
      </c>
      <c r="F3474" s="154" t="s">
        <v>1245</v>
      </c>
      <c r="G3474" s="154" t="s">
        <v>3991</v>
      </c>
      <c r="H3474" s="243">
        <v>1</v>
      </c>
      <c r="I3474" s="229">
        <v>45649.546817129631</v>
      </c>
      <c r="J3474" s="107">
        <v>10</v>
      </c>
      <c r="K3474" s="159">
        <v>63000</v>
      </c>
      <c r="L3474" s="107">
        <f>J3474+1</f>
        <v>11</v>
      </c>
      <c r="M3474" s="36">
        <f>K3474*(L3474/100)</f>
        <v>6930</v>
      </c>
    </row>
    <row r="3475" spans="1:13" x14ac:dyDescent="0.35">
      <c r="A3475" s="107">
        <v>1</v>
      </c>
      <c r="B3475" s="131" t="s">
        <v>6141</v>
      </c>
      <c r="C3475" s="131" t="s">
        <v>2861</v>
      </c>
      <c r="D3475" s="131" t="s">
        <v>582</v>
      </c>
      <c r="E3475" s="131" t="s">
        <v>5832</v>
      </c>
      <c r="F3475" s="131" t="s">
        <v>1245</v>
      </c>
      <c r="G3475" s="382" t="s">
        <v>6142</v>
      </c>
      <c r="H3475" s="107">
        <v>2</v>
      </c>
      <c r="I3475" s="231">
        <v>45930.623078703706</v>
      </c>
      <c r="J3475" s="107">
        <v>11</v>
      </c>
      <c r="K3475" s="222">
        <v>60000</v>
      </c>
      <c r="L3475" s="107">
        <f>J3475*2+2</f>
        <v>24</v>
      </c>
      <c r="M3475" s="36">
        <f>K3475*(L3475/100)</f>
        <v>14400</v>
      </c>
    </row>
    <row r="3476" spans="1:13" x14ac:dyDescent="0.35">
      <c r="A3476" s="107">
        <v>1</v>
      </c>
      <c r="B3476" s="243" t="s">
        <v>4646</v>
      </c>
      <c r="C3476" s="244" t="s">
        <v>2861</v>
      </c>
      <c r="D3476" s="244" t="s">
        <v>15</v>
      </c>
      <c r="E3476" s="154" t="s">
        <v>1244</v>
      </c>
      <c r="F3476" s="154" t="s">
        <v>1245</v>
      </c>
      <c r="G3476" s="154" t="s">
        <v>4647</v>
      </c>
      <c r="H3476" s="243">
        <v>1</v>
      </c>
      <c r="I3476" s="229">
        <v>45740.742604166669</v>
      </c>
      <c r="J3476" s="107">
        <v>12</v>
      </c>
      <c r="K3476" s="247">
        <v>100000</v>
      </c>
      <c r="L3476" s="107">
        <f>J3476+1</f>
        <v>13</v>
      </c>
      <c r="M3476" s="36">
        <f>K3476*(L3476/100)</f>
        <v>13000</v>
      </c>
    </row>
    <row r="3477" spans="1:13" x14ac:dyDescent="0.35">
      <c r="A3477" s="107">
        <v>1</v>
      </c>
      <c r="B3477" s="243" t="s">
        <v>4524</v>
      </c>
      <c r="C3477" s="244" t="s">
        <v>2861</v>
      </c>
      <c r="D3477" s="244" t="s">
        <v>15</v>
      </c>
      <c r="E3477" s="154" t="s">
        <v>1244</v>
      </c>
      <c r="F3477" s="154" t="s">
        <v>1248</v>
      </c>
      <c r="G3477" s="154" t="s">
        <v>4525</v>
      </c>
      <c r="H3477" s="243">
        <v>2</v>
      </c>
      <c r="I3477" s="229">
        <v>45721.686631944445</v>
      </c>
      <c r="J3477" s="107">
        <v>12</v>
      </c>
      <c r="K3477" s="247">
        <v>150000</v>
      </c>
      <c r="L3477" s="107">
        <f>J3477+1</f>
        <v>13</v>
      </c>
      <c r="M3477" s="36">
        <f>K3477*(L3477/100)</f>
        <v>19500</v>
      </c>
    </row>
    <row r="3478" spans="1:13" x14ac:dyDescent="0.35">
      <c r="A3478" s="107">
        <v>1</v>
      </c>
      <c r="B3478" s="243" t="s">
        <v>3212</v>
      </c>
      <c r="C3478" s="244" t="s">
        <v>2861</v>
      </c>
      <c r="D3478" s="244" t="s">
        <v>15</v>
      </c>
      <c r="E3478" s="154" t="s">
        <v>1244</v>
      </c>
      <c r="F3478" s="154" t="s">
        <v>1248</v>
      </c>
      <c r="G3478" s="154" t="s">
        <v>3213</v>
      </c>
      <c r="H3478" s="243">
        <v>1</v>
      </c>
      <c r="I3478" s="229">
        <v>45577</v>
      </c>
      <c r="J3478" s="107">
        <v>12</v>
      </c>
      <c r="K3478" s="159">
        <v>105000</v>
      </c>
      <c r="L3478" s="107">
        <f>J3478+1</f>
        <v>13</v>
      </c>
      <c r="M3478" s="36">
        <f>K3478*(L3478/100)</f>
        <v>13650</v>
      </c>
    </row>
    <row r="3479" spans="1:13" x14ac:dyDescent="0.35">
      <c r="A3479" s="107">
        <v>1</v>
      </c>
      <c r="B3479" s="107" t="s">
        <v>5101</v>
      </c>
      <c r="C3479" s="98" t="s">
        <v>2861</v>
      </c>
      <c r="D3479" s="98" t="s">
        <v>582</v>
      </c>
      <c r="E3479" t="s">
        <v>1244</v>
      </c>
      <c r="F3479" t="s">
        <v>1245</v>
      </c>
      <c r="G3479" t="s">
        <v>5102</v>
      </c>
      <c r="H3479" s="107">
        <v>1</v>
      </c>
      <c r="I3479" s="229">
        <v>45807.806331018517</v>
      </c>
      <c r="J3479" s="107">
        <v>12</v>
      </c>
      <c r="K3479" s="159">
        <v>35000</v>
      </c>
      <c r="L3479" s="107">
        <f>J3479+1</f>
        <v>13</v>
      </c>
      <c r="M3479" s="36">
        <f>K3479*(L3479/100)</f>
        <v>4550</v>
      </c>
    </row>
    <row r="3480" spans="1:13" x14ac:dyDescent="0.35">
      <c r="A3480" s="107">
        <v>1</v>
      </c>
      <c r="B3480" s="131" t="s">
        <v>6038</v>
      </c>
      <c r="C3480" s="131" t="s">
        <v>2861</v>
      </c>
      <c r="D3480" s="131" t="s">
        <v>15</v>
      </c>
      <c r="E3480" s="131" t="s">
        <v>5832</v>
      </c>
      <c r="F3480" s="131" t="s">
        <v>1245</v>
      </c>
      <c r="G3480" s="131" t="s">
        <v>6039</v>
      </c>
      <c r="H3480" s="107">
        <v>1</v>
      </c>
      <c r="I3480" s="231">
        <v>45904.458761574075</v>
      </c>
      <c r="J3480" s="107">
        <v>12</v>
      </c>
      <c r="K3480" s="222">
        <v>50000</v>
      </c>
      <c r="L3480" s="107">
        <f>J3480*2+2</f>
        <v>26</v>
      </c>
      <c r="M3480" s="36">
        <f>K3480*(L3480/100)</f>
        <v>13000</v>
      </c>
    </row>
    <row r="3481" spans="1:13" x14ac:dyDescent="0.35">
      <c r="A3481" s="107">
        <v>1</v>
      </c>
      <c r="B3481" s="243" t="s">
        <v>2860</v>
      </c>
      <c r="C3481" s="244" t="s">
        <v>2861</v>
      </c>
      <c r="D3481" s="244" t="s">
        <v>15</v>
      </c>
      <c r="E3481" s="154" t="s">
        <v>1244</v>
      </c>
      <c r="F3481" s="154" t="s">
        <v>1248</v>
      </c>
      <c r="G3481" s="154" t="s">
        <v>2862</v>
      </c>
      <c r="H3481" s="243">
        <v>1</v>
      </c>
      <c r="I3481" s="229">
        <v>45513.700844907406</v>
      </c>
      <c r="J3481" s="107">
        <v>6</v>
      </c>
      <c r="K3481" s="162">
        <v>52500</v>
      </c>
      <c r="L3481" s="107">
        <f>J3481+1</f>
        <v>7</v>
      </c>
      <c r="M3481" s="36">
        <f>K3481*(L3481/100)</f>
        <v>3675.0000000000005</v>
      </c>
    </row>
    <row r="3482" spans="1:13" x14ac:dyDescent="0.35">
      <c r="A3482" s="107">
        <v>1</v>
      </c>
      <c r="B3482" s="243" t="s">
        <v>3474</v>
      </c>
      <c r="C3482" s="244" t="s">
        <v>2861</v>
      </c>
      <c r="D3482" s="244" t="s">
        <v>15</v>
      </c>
      <c r="E3482" s="154" t="s">
        <v>1244</v>
      </c>
      <c r="F3482" s="154" t="s">
        <v>1248</v>
      </c>
      <c r="G3482" s="154" t="s">
        <v>2862</v>
      </c>
      <c r="H3482" s="243">
        <v>2</v>
      </c>
      <c r="I3482" s="229">
        <v>45596.807129629633</v>
      </c>
      <c r="J3482" s="107">
        <v>12</v>
      </c>
      <c r="K3482" s="159">
        <v>73500</v>
      </c>
      <c r="L3482" s="107">
        <f>J3482+1</f>
        <v>13</v>
      </c>
      <c r="M3482" s="36">
        <f>K3482*(L3482/100)</f>
        <v>9555</v>
      </c>
    </row>
    <row r="3483" spans="1:13" x14ac:dyDescent="0.35">
      <c r="A3483" s="107">
        <v>1</v>
      </c>
      <c r="B3483" s="107" t="s">
        <v>5421</v>
      </c>
      <c r="C3483" t="s">
        <v>2861</v>
      </c>
      <c r="D3483" t="s">
        <v>15</v>
      </c>
      <c r="E3483" t="s">
        <v>1244</v>
      </c>
      <c r="F3483" t="s">
        <v>1248</v>
      </c>
      <c r="G3483" t="s">
        <v>5422</v>
      </c>
      <c r="H3483" s="107">
        <v>3</v>
      </c>
      <c r="I3483" s="231">
        <v>45818.814305555556</v>
      </c>
      <c r="J3483" s="107">
        <v>12</v>
      </c>
      <c r="K3483" s="120">
        <v>70000</v>
      </c>
      <c r="L3483" s="107">
        <f>J3483+1</f>
        <v>13</v>
      </c>
      <c r="M3483" s="36">
        <f>K3483*(L3483/100)</f>
        <v>9100</v>
      </c>
    </row>
    <row r="3484" spans="1:13" x14ac:dyDescent="0.35">
      <c r="A3484" s="107">
        <v>1</v>
      </c>
      <c r="B3484" s="243" t="s">
        <v>5001</v>
      </c>
      <c r="C3484" s="244" t="s">
        <v>2861</v>
      </c>
      <c r="D3484" s="244" t="s">
        <v>582</v>
      </c>
      <c r="E3484" s="154" t="s">
        <v>1244</v>
      </c>
      <c r="F3484" s="154" t="s">
        <v>1245</v>
      </c>
      <c r="G3484" s="154" t="s">
        <v>5002</v>
      </c>
      <c r="H3484" s="243">
        <v>1</v>
      </c>
      <c r="I3484" s="229">
        <v>45762.54111111111</v>
      </c>
      <c r="J3484" s="107">
        <v>12</v>
      </c>
      <c r="K3484" s="159">
        <v>50000</v>
      </c>
      <c r="L3484" s="107">
        <f>J3484+1</f>
        <v>13</v>
      </c>
      <c r="M3484" s="36">
        <f>K3484*(L3484/100)</f>
        <v>6500</v>
      </c>
    </row>
    <row r="3485" spans="1:13" x14ac:dyDescent="0.35">
      <c r="A3485" s="107">
        <v>1</v>
      </c>
      <c r="B3485" s="243" t="s">
        <v>4593</v>
      </c>
      <c r="C3485" s="244" t="s">
        <v>2861</v>
      </c>
      <c r="D3485" s="244" t="s">
        <v>106</v>
      </c>
      <c r="E3485" s="154" t="s">
        <v>1244</v>
      </c>
      <c r="F3485" s="154" t="s">
        <v>1248</v>
      </c>
      <c r="G3485" s="154" t="s">
        <v>4594</v>
      </c>
      <c r="H3485" s="243">
        <v>1</v>
      </c>
      <c r="I3485" s="229">
        <v>45729.82671296296</v>
      </c>
      <c r="J3485" s="107">
        <v>12</v>
      </c>
      <c r="K3485" s="247">
        <v>150000</v>
      </c>
      <c r="L3485" s="107">
        <f>J3485+1</f>
        <v>13</v>
      </c>
      <c r="M3485" s="36">
        <f>K3485*(L3485/100)</f>
        <v>19500</v>
      </c>
    </row>
    <row r="3486" spans="1:13" x14ac:dyDescent="0.35">
      <c r="A3486" s="107">
        <v>1</v>
      </c>
      <c r="B3486" s="243" t="s">
        <v>4275</v>
      </c>
      <c r="C3486" s="244" t="s">
        <v>2861</v>
      </c>
      <c r="D3486" s="244" t="s">
        <v>106</v>
      </c>
      <c r="E3486" s="154" t="s">
        <v>1244</v>
      </c>
      <c r="F3486" s="154" t="s">
        <v>1245</v>
      </c>
      <c r="G3486" s="154" t="s">
        <v>4276</v>
      </c>
      <c r="H3486" s="243">
        <v>2</v>
      </c>
      <c r="I3486" s="229">
        <v>45713.722592592596</v>
      </c>
      <c r="J3486" s="107">
        <v>8</v>
      </c>
      <c r="K3486" s="159">
        <v>30000</v>
      </c>
      <c r="L3486" s="107">
        <f>J3486+1</f>
        <v>9</v>
      </c>
      <c r="M3486" s="36">
        <f>K3486*(L3486/100)</f>
        <v>2700</v>
      </c>
    </row>
    <row r="3487" spans="1:13" x14ac:dyDescent="0.35">
      <c r="A3487" s="107">
        <v>1</v>
      </c>
      <c r="B3487" s="243" t="s">
        <v>4224</v>
      </c>
      <c r="C3487" s="244" t="s">
        <v>2861</v>
      </c>
      <c r="D3487" s="244" t="s">
        <v>582</v>
      </c>
      <c r="E3487" s="154" t="s">
        <v>1244</v>
      </c>
      <c r="F3487" s="154" t="s">
        <v>1245</v>
      </c>
      <c r="G3487" s="154" t="s">
        <v>4225</v>
      </c>
      <c r="H3487" s="243">
        <v>1</v>
      </c>
      <c r="I3487" s="229">
        <v>45715.677870370368</v>
      </c>
      <c r="J3487" s="107">
        <v>11</v>
      </c>
      <c r="K3487" s="159">
        <v>50000</v>
      </c>
      <c r="L3487" s="107">
        <f>J3487+1</f>
        <v>12</v>
      </c>
      <c r="M3487" s="36">
        <f>K3487*(L3487/100)</f>
        <v>6000</v>
      </c>
    </row>
    <row r="3488" spans="1:13" x14ac:dyDescent="0.35">
      <c r="A3488" s="107">
        <v>1</v>
      </c>
      <c r="B3488" s="131" t="s">
        <v>6053</v>
      </c>
      <c r="C3488" s="131" t="s">
        <v>2861</v>
      </c>
      <c r="D3488" s="131" t="s">
        <v>582</v>
      </c>
      <c r="E3488" s="131" t="s">
        <v>5832</v>
      </c>
      <c r="F3488" s="131" t="s">
        <v>1245</v>
      </c>
      <c r="G3488" s="131" t="s">
        <v>6054</v>
      </c>
      <c r="H3488" s="107">
        <v>2</v>
      </c>
      <c r="I3488" s="231">
        <v>45910.458124999997</v>
      </c>
      <c r="J3488" s="107">
        <v>12</v>
      </c>
      <c r="K3488" s="222">
        <v>60000</v>
      </c>
      <c r="L3488" s="107">
        <f>J3488*2+2</f>
        <v>26</v>
      </c>
      <c r="M3488" s="36">
        <f>K3488*(L3488/100)</f>
        <v>15600</v>
      </c>
    </row>
    <row r="3489" spans="1:13" x14ac:dyDescent="0.35">
      <c r="A3489" s="107">
        <v>1</v>
      </c>
      <c r="B3489" s="243" t="s">
        <v>3745</v>
      </c>
      <c r="C3489" s="244" t="s">
        <v>2861</v>
      </c>
      <c r="D3489" s="244" t="s">
        <v>15</v>
      </c>
      <c r="E3489" s="154" t="s">
        <v>1244</v>
      </c>
      <c r="F3489" s="154" t="s">
        <v>1248</v>
      </c>
      <c r="G3489" s="154" t="s">
        <v>3746</v>
      </c>
      <c r="H3489" s="243">
        <v>1</v>
      </c>
      <c r="I3489" s="229">
        <v>45618.600289351853</v>
      </c>
      <c r="J3489" s="107">
        <v>12</v>
      </c>
      <c r="K3489" s="159">
        <v>105000</v>
      </c>
      <c r="L3489" s="107">
        <f>J3489+1</f>
        <v>13</v>
      </c>
      <c r="M3489" s="36">
        <f>K3489*(L3489/100)</f>
        <v>13650</v>
      </c>
    </row>
    <row r="3490" spans="1:13" x14ac:dyDescent="0.35">
      <c r="A3490" s="107">
        <v>1</v>
      </c>
      <c r="B3490" s="107" t="s">
        <v>5796</v>
      </c>
      <c r="C3490" t="s">
        <v>2861</v>
      </c>
      <c r="D3490" t="s">
        <v>15</v>
      </c>
      <c r="E3490" t="s">
        <v>1244</v>
      </c>
      <c r="F3490" t="s">
        <v>1245</v>
      </c>
      <c r="G3490" t="s">
        <v>5797</v>
      </c>
      <c r="H3490" s="107">
        <v>3</v>
      </c>
      <c r="I3490" s="231">
        <v>45850.679328703707</v>
      </c>
      <c r="J3490" s="107">
        <v>12</v>
      </c>
      <c r="K3490" s="120">
        <v>150000</v>
      </c>
      <c r="L3490" s="107">
        <f>J3490+1</f>
        <v>13</v>
      </c>
      <c r="M3490" s="36">
        <f>K3490*(L3490/100)</f>
        <v>19500</v>
      </c>
    </row>
    <row r="3491" spans="1:13" x14ac:dyDescent="0.35">
      <c r="A3491" s="107">
        <v>1</v>
      </c>
      <c r="B3491" s="243" t="s">
        <v>5017</v>
      </c>
      <c r="C3491" s="244" t="s">
        <v>2861</v>
      </c>
      <c r="D3491" s="244" t="s">
        <v>15</v>
      </c>
      <c r="E3491" s="154" t="s">
        <v>1244</v>
      </c>
      <c r="F3491" s="154" t="s">
        <v>1245</v>
      </c>
      <c r="G3491" s="154" t="s">
        <v>5018</v>
      </c>
      <c r="H3491" s="243">
        <v>1</v>
      </c>
      <c r="I3491" s="229">
        <v>45772.773460648146</v>
      </c>
      <c r="J3491" s="107">
        <v>6</v>
      </c>
      <c r="K3491" s="159">
        <v>30000</v>
      </c>
      <c r="L3491" s="107">
        <f>J3491+1</f>
        <v>7</v>
      </c>
      <c r="M3491" s="36">
        <f>K3491*(L3491/100)</f>
        <v>2100</v>
      </c>
    </row>
    <row r="3492" spans="1:13" x14ac:dyDescent="0.35">
      <c r="A3492" s="107">
        <v>1</v>
      </c>
      <c r="B3492" s="243" t="s">
        <v>3308</v>
      </c>
      <c r="C3492" s="244" t="s">
        <v>2861</v>
      </c>
      <c r="D3492" s="244" t="s">
        <v>15</v>
      </c>
      <c r="E3492" s="154" t="s">
        <v>1244</v>
      </c>
      <c r="F3492" s="154" t="s">
        <v>1245</v>
      </c>
      <c r="G3492" s="154" t="s">
        <v>3309</v>
      </c>
      <c r="H3492" s="243">
        <v>1</v>
      </c>
      <c r="I3492" s="229">
        <v>45588.779629629629</v>
      </c>
      <c r="J3492" s="107">
        <v>16</v>
      </c>
      <c r="K3492" s="159">
        <v>262500</v>
      </c>
      <c r="L3492" s="107">
        <f>J3492+1</f>
        <v>17</v>
      </c>
      <c r="M3492" s="36">
        <f>K3492*(L3492/100)</f>
        <v>44625</v>
      </c>
    </row>
    <row r="3493" spans="1:13" x14ac:dyDescent="0.35">
      <c r="A3493" s="107">
        <v>1</v>
      </c>
      <c r="B3493" s="243" t="s">
        <v>3676</v>
      </c>
      <c r="C3493" s="244" t="s">
        <v>2861</v>
      </c>
      <c r="D3493" s="244" t="s">
        <v>15</v>
      </c>
      <c r="E3493" s="154" t="s">
        <v>1244</v>
      </c>
      <c r="F3493" s="154" t="s">
        <v>1248</v>
      </c>
      <c r="G3493" s="154" t="s">
        <v>3677</v>
      </c>
      <c r="H3493" s="243">
        <v>1</v>
      </c>
      <c r="I3493" s="229">
        <v>45612.676203703704</v>
      </c>
      <c r="J3493" s="107">
        <v>12</v>
      </c>
      <c r="K3493" s="159">
        <v>78750</v>
      </c>
      <c r="L3493" s="107">
        <f>J3493+1</f>
        <v>13</v>
      </c>
      <c r="M3493" s="36">
        <f>K3493*(L3493/100)</f>
        <v>10237.5</v>
      </c>
    </row>
    <row r="3494" spans="1:13" x14ac:dyDescent="0.35">
      <c r="A3494" s="107">
        <v>1</v>
      </c>
      <c r="B3494" s="243" t="s">
        <v>3338</v>
      </c>
      <c r="C3494" s="244" t="s">
        <v>2861</v>
      </c>
      <c r="D3494" s="244" t="s">
        <v>169</v>
      </c>
      <c r="E3494" s="154" t="s">
        <v>1250</v>
      </c>
      <c r="F3494" s="154" t="s">
        <v>1248</v>
      </c>
      <c r="G3494" s="154" t="s">
        <v>3339</v>
      </c>
      <c r="H3494" s="243">
        <v>1</v>
      </c>
      <c r="I3494" s="229">
        <v>45590.80972222222</v>
      </c>
      <c r="J3494" s="107">
        <v>12</v>
      </c>
      <c r="K3494" s="159">
        <v>94500</v>
      </c>
      <c r="L3494" s="107">
        <f>J3494+1</f>
        <v>13</v>
      </c>
      <c r="M3494" s="36">
        <f>K3494*(L3494/100)</f>
        <v>12285</v>
      </c>
    </row>
    <row r="3495" spans="1:13" x14ac:dyDescent="0.35">
      <c r="A3495" s="107">
        <v>1</v>
      </c>
      <c r="B3495" s="243" t="s">
        <v>4745</v>
      </c>
      <c r="C3495" s="244" t="s">
        <v>2861</v>
      </c>
      <c r="D3495" s="244" t="s">
        <v>582</v>
      </c>
      <c r="E3495" s="154" t="s">
        <v>1244</v>
      </c>
      <c r="F3495" s="154" t="s">
        <v>1248</v>
      </c>
      <c r="G3495" s="154" t="s">
        <v>3339</v>
      </c>
      <c r="H3495" s="243">
        <v>2</v>
      </c>
      <c r="I3495" s="229">
        <v>45747.524305555555</v>
      </c>
      <c r="J3495" s="107">
        <v>12</v>
      </c>
      <c r="K3495" s="247">
        <v>150000</v>
      </c>
      <c r="L3495" s="107">
        <f>J3495+1</f>
        <v>13</v>
      </c>
      <c r="M3495" s="36">
        <f>K3495*(L3495/100)</f>
        <v>19500</v>
      </c>
    </row>
    <row r="3496" spans="1:13" x14ac:dyDescent="0.35">
      <c r="A3496" s="107">
        <v>1</v>
      </c>
      <c r="B3496" s="131" t="s">
        <v>6070</v>
      </c>
      <c r="C3496" s="131" t="s">
        <v>2861</v>
      </c>
      <c r="D3496" s="131" t="s">
        <v>582</v>
      </c>
      <c r="E3496" s="131" t="s">
        <v>5832</v>
      </c>
      <c r="F3496" s="131" t="s">
        <v>1248</v>
      </c>
      <c r="G3496" s="131" t="s">
        <v>6071</v>
      </c>
      <c r="H3496" s="107">
        <v>1</v>
      </c>
      <c r="I3496" s="231">
        <v>45930.718090277776</v>
      </c>
      <c r="J3496" s="107">
        <v>12</v>
      </c>
      <c r="K3496" s="222">
        <v>100000</v>
      </c>
      <c r="L3496" s="107">
        <f>J3496*2+2</f>
        <v>26</v>
      </c>
      <c r="M3496" s="36">
        <f>K3496*(L3496/100)</f>
        <v>26000</v>
      </c>
    </row>
    <row r="3497" spans="1:13" x14ac:dyDescent="0.35">
      <c r="A3497" s="107">
        <v>1</v>
      </c>
      <c r="B3497" s="243" t="s">
        <v>4695</v>
      </c>
      <c r="C3497" s="244" t="s">
        <v>2861</v>
      </c>
      <c r="D3497" s="244" t="s">
        <v>15</v>
      </c>
      <c r="E3497" s="154" t="s">
        <v>1244</v>
      </c>
      <c r="F3497" s="154" t="s">
        <v>1245</v>
      </c>
      <c r="G3497" s="154" t="s">
        <v>4696</v>
      </c>
      <c r="H3497" s="243">
        <v>2</v>
      </c>
      <c r="I3497" s="229">
        <v>45742.712685185186</v>
      </c>
      <c r="J3497" s="107">
        <v>12</v>
      </c>
      <c r="K3497" s="247">
        <v>150000</v>
      </c>
      <c r="L3497" s="107">
        <f>J3497+1</f>
        <v>13</v>
      </c>
      <c r="M3497" s="36">
        <f>K3497*(L3497/100)</f>
        <v>19500</v>
      </c>
    </row>
    <row r="3498" spans="1:13" x14ac:dyDescent="0.35">
      <c r="A3498" s="107">
        <v>1</v>
      </c>
      <c r="B3498" s="243" t="s">
        <v>3574</v>
      </c>
      <c r="C3498" s="244" t="s">
        <v>2861</v>
      </c>
      <c r="D3498" s="244" t="s">
        <v>15</v>
      </c>
      <c r="E3498" s="154" t="s">
        <v>1244</v>
      </c>
      <c r="F3498" s="154" t="s">
        <v>1245</v>
      </c>
      <c r="G3498" s="154" t="s">
        <v>3575</v>
      </c>
      <c r="H3498" s="243">
        <v>1</v>
      </c>
      <c r="I3498" s="229">
        <v>45607.71266203704</v>
      </c>
      <c r="J3498" s="107">
        <v>3</v>
      </c>
      <c r="K3498" s="159">
        <v>21000</v>
      </c>
      <c r="L3498" s="107">
        <f>J3498+1</f>
        <v>4</v>
      </c>
      <c r="M3498" s="36">
        <f>K3498*(L3498/100)</f>
        <v>840</v>
      </c>
    </row>
    <row r="3499" spans="1:13" x14ac:dyDescent="0.35">
      <c r="A3499" s="107">
        <v>1</v>
      </c>
      <c r="B3499" s="243" t="s">
        <v>3798</v>
      </c>
      <c r="C3499" s="244" t="s">
        <v>2861</v>
      </c>
      <c r="D3499" s="244" t="s">
        <v>15</v>
      </c>
      <c r="E3499" s="154" t="s">
        <v>1244</v>
      </c>
      <c r="F3499" s="154" t="s">
        <v>1245</v>
      </c>
      <c r="G3499" s="154" t="s">
        <v>3799</v>
      </c>
      <c r="H3499" s="243">
        <v>2</v>
      </c>
      <c r="I3499" s="229">
        <v>45623.780821759261</v>
      </c>
      <c r="J3499" s="107">
        <v>12</v>
      </c>
      <c r="K3499" s="159">
        <v>84000</v>
      </c>
      <c r="L3499" s="107">
        <f>J3499+1</f>
        <v>13</v>
      </c>
      <c r="M3499" s="36">
        <f>K3499*(L3499/100)</f>
        <v>10920</v>
      </c>
    </row>
    <row r="3500" spans="1:13" x14ac:dyDescent="0.35">
      <c r="A3500" s="107">
        <v>1</v>
      </c>
      <c r="B3500" s="243" t="s">
        <v>4318</v>
      </c>
      <c r="C3500" s="244" t="s">
        <v>2861</v>
      </c>
      <c r="D3500" s="244" t="s">
        <v>15</v>
      </c>
      <c r="E3500" s="154" t="s">
        <v>1244</v>
      </c>
      <c r="F3500" s="154" t="s">
        <v>1245</v>
      </c>
      <c r="G3500" s="154" t="s">
        <v>3575</v>
      </c>
      <c r="H3500" s="243">
        <v>3</v>
      </c>
      <c r="I3500" s="229">
        <v>45708.759780092594</v>
      </c>
      <c r="J3500" s="107">
        <v>12</v>
      </c>
      <c r="K3500" s="159">
        <v>80000</v>
      </c>
      <c r="L3500" s="107">
        <f>J3500+1</f>
        <v>13</v>
      </c>
      <c r="M3500" s="36">
        <f>K3500*(L3500/100)</f>
        <v>10400</v>
      </c>
    </row>
    <row r="3501" spans="1:13" x14ac:dyDescent="0.35">
      <c r="A3501" s="107">
        <v>1</v>
      </c>
      <c r="B3501" s="243" t="s">
        <v>3353</v>
      </c>
      <c r="C3501" s="244" t="s">
        <v>2861</v>
      </c>
      <c r="D3501" s="244" t="s">
        <v>15</v>
      </c>
      <c r="E3501" s="154" t="s">
        <v>1244</v>
      </c>
      <c r="F3501" s="154" t="s">
        <v>1245</v>
      </c>
      <c r="G3501" s="154" t="s">
        <v>3354</v>
      </c>
      <c r="H3501" s="243">
        <v>1</v>
      </c>
      <c r="I3501" s="229">
        <v>45591.549884259257</v>
      </c>
      <c r="J3501" s="107">
        <v>12</v>
      </c>
      <c r="K3501" s="159">
        <v>105000</v>
      </c>
      <c r="L3501" s="107">
        <f>J3501+1</f>
        <v>13</v>
      </c>
      <c r="M3501" s="36">
        <f>K3501*(L3501/100)</f>
        <v>13650</v>
      </c>
    </row>
    <row r="3502" spans="1:13" x14ac:dyDescent="0.35">
      <c r="A3502" s="107">
        <v>1</v>
      </c>
      <c r="B3502" s="243" t="s">
        <v>5047</v>
      </c>
      <c r="C3502" s="244" t="s">
        <v>2861</v>
      </c>
      <c r="D3502" s="244" t="s">
        <v>15</v>
      </c>
      <c r="E3502" s="154" t="s">
        <v>1244</v>
      </c>
      <c r="F3502" s="154" t="s">
        <v>1245</v>
      </c>
      <c r="G3502" s="154" t="s">
        <v>5048</v>
      </c>
      <c r="H3502" s="243">
        <v>1</v>
      </c>
      <c r="I3502" s="229">
        <v>45756.729502314818</v>
      </c>
      <c r="J3502" s="107">
        <v>12</v>
      </c>
      <c r="K3502" s="159">
        <v>100000</v>
      </c>
      <c r="L3502" s="107">
        <f>J3502+1</f>
        <v>13</v>
      </c>
      <c r="M3502" s="36">
        <f>K3502*(L3502/100)</f>
        <v>13000</v>
      </c>
    </row>
    <row r="3503" spans="1:13" x14ac:dyDescent="0.35">
      <c r="A3503" s="107">
        <v>1</v>
      </c>
      <c r="B3503" s="243" t="s">
        <v>4061</v>
      </c>
      <c r="C3503" s="244" t="s">
        <v>2861</v>
      </c>
      <c r="D3503" s="244" t="s">
        <v>15</v>
      </c>
      <c r="E3503" s="154" t="s">
        <v>1244</v>
      </c>
      <c r="F3503" s="154" t="s">
        <v>1248</v>
      </c>
      <c r="G3503" s="154" t="s">
        <v>4062</v>
      </c>
      <c r="H3503" s="243">
        <v>1</v>
      </c>
      <c r="I3503" s="229">
        <v>45664.48978009259</v>
      </c>
      <c r="J3503" s="107">
        <v>9</v>
      </c>
      <c r="K3503" s="159">
        <v>80000</v>
      </c>
      <c r="L3503" s="107">
        <f>J3503+1</f>
        <v>10</v>
      </c>
      <c r="M3503" s="36">
        <f>K3503*(L3503/100)</f>
        <v>8000</v>
      </c>
    </row>
    <row r="3504" spans="1:13" x14ac:dyDescent="0.35">
      <c r="A3504" s="107">
        <v>1</v>
      </c>
      <c r="B3504" s="107" t="s">
        <v>5160</v>
      </c>
      <c r="C3504" s="98" t="s">
        <v>2861</v>
      </c>
      <c r="D3504" s="98" t="s">
        <v>582</v>
      </c>
      <c r="E3504" t="s">
        <v>1244</v>
      </c>
      <c r="F3504" t="s">
        <v>1248</v>
      </c>
      <c r="G3504" t="s">
        <v>5161</v>
      </c>
      <c r="H3504" s="107">
        <v>2</v>
      </c>
      <c r="I3504" s="229">
        <v>45796.834236111114</v>
      </c>
      <c r="J3504" s="107">
        <v>12</v>
      </c>
      <c r="K3504" s="159">
        <v>100000</v>
      </c>
      <c r="L3504" s="107">
        <f>J3504+1</f>
        <v>13</v>
      </c>
      <c r="M3504" s="36">
        <f>K3504*(L3504/100)</f>
        <v>13000</v>
      </c>
    </row>
    <row r="3505" spans="1:13" x14ac:dyDescent="0.35">
      <c r="A3505" s="107">
        <v>1</v>
      </c>
      <c r="B3505" s="243" t="s">
        <v>4573</v>
      </c>
      <c r="C3505" s="244" t="s">
        <v>2965</v>
      </c>
      <c r="D3505" s="244" t="s">
        <v>52</v>
      </c>
      <c r="E3505" s="154" t="s">
        <v>1250</v>
      </c>
      <c r="F3505" s="154" t="s">
        <v>1245</v>
      </c>
      <c r="G3505" s="154" t="s">
        <v>4574</v>
      </c>
      <c r="H3505" s="243">
        <v>1</v>
      </c>
      <c r="I3505" s="229">
        <v>45727.692152777781</v>
      </c>
      <c r="J3505" s="107">
        <v>12</v>
      </c>
      <c r="K3505" s="247">
        <v>50000</v>
      </c>
      <c r="L3505" s="107">
        <f>J3505+1</f>
        <v>13</v>
      </c>
      <c r="M3505" s="36">
        <f>K3505*(L3505/100)</f>
        <v>6500</v>
      </c>
    </row>
    <row r="3506" spans="1:13" x14ac:dyDescent="0.35">
      <c r="A3506" s="107">
        <v>1</v>
      </c>
      <c r="B3506" s="107" t="s">
        <v>4655</v>
      </c>
      <c r="C3506" s="98" t="s">
        <v>2965</v>
      </c>
      <c r="D3506" s="98" t="s">
        <v>116</v>
      </c>
      <c r="E3506" s="154" t="s">
        <v>1250</v>
      </c>
      <c r="F3506" t="s">
        <v>1245</v>
      </c>
      <c r="G3506" t="s">
        <v>4656</v>
      </c>
      <c r="H3506" s="107">
        <v>1</v>
      </c>
      <c r="I3506" s="229">
        <v>45735.706863425927</v>
      </c>
      <c r="J3506" s="107">
        <v>12</v>
      </c>
      <c r="K3506" s="247">
        <v>130000</v>
      </c>
      <c r="L3506" s="107">
        <f>J3506+1</f>
        <v>13</v>
      </c>
      <c r="M3506" s="36">
        <f>K3506*(L3506/100)</f>
        <v>16900</v>
      </c>
    </row>
    <row r="3507" spans="1:13" x14ac:dyDescent="0.35">
      <c r="A3507" s="107">
        <v>1</v>
      </c>
      <c r="B3507" s="243" t="s">
        <v>4772</v>
      </c>
      <c r="C3507" s="244" t="s">
        <v>2965</v>
      </c>
      <c r="D3507" s="244" t="s">
        <v>52</v>
      </c>
      <c r="E3507" s="154" t="s">
        <v>1250</v>
      </c>
      <c r="F3507" s="154" t="s">
        <v>1248</v>
      </c>
      <c r="G3507" s="154" t="s">
        <v>4773</v>
      </c>
      <c r="H3507" s="243">
        <v>1</v>
      </c>
      <c r="I3507" s="229">
        <v>45755.594942129632</v>
      </c>
      <c r="J3507" s="107">
        <v>12</v>
      </c>
      <c r="K3507" s="159">
        <v>150000</v>
      </c>
      <c r="L3507" s="107">
        <f>J3507+1</f>
        <v>13</v>
      </c>
      <c r="M3507" s="36">
        <f>K3507*(L3507/100)</f>
        <v>19500</v>
      </c>
    </row>
    <row r="3508" spans="1:13" x14ac:dyDescent="0.35">
      <c r="A3508" s="107">
        <v>1</v>
      </c>
      <c r="B3508" s="243" t="s">
        <v>3679</v>
      </c>
      <c r="C3508" s="244" t="s">
        <v>2965</v>
      </c>
      <c r="D3508" s="244" t="s">
        <v>411</v>
      </c>
      <c r="E3508" s="154" t="s">
        <v>1244</v>
      </c>
      <c r="F3508" s="154" t="s">
        <v>1245</v>
      </c>
      <c r="G3508" s="154" t="s">
        <v>3680</v>
      </c>
      <c r="H3508" s="243">
        <v>1</v>
      </c>
      <c r="I3508" s="229">
        <v>45612.691724537035</v>
      </c>
      <c r="J3508" s="107">
        <v>12</v>
      </c>
      <c r="K3508" s="159">
        <v>210000</v>
      </c>
      <c r="L3508" s="107">
        <f>J3508+1</f>
        <v>13</v>
      </c>
      <c r="M3508" s="36">
        <f>K3508*(L3508/100)</f>
        <v>27300</v>
      </c>
    </row>
    <row r="3509" spans="1:13" x14ac:dyDescent="0.35">
      <c r="A3509" s="107">
        <v>1</v>
      </c>
      <c r="B3509" s="107" t="s">
        <v>5389</v>
      </c>
      <c r="C3509" t="s">
        <v>2965</v>
      </c>
      <c r="D3509" t="s">
        <v>1095</v>
      </c>
      <c r="E3509" t="s">
        <v>1244</v>
      </c>
      <c r="F3509" t="s">
        <v>1248</v>
      </c>
      <c r="G3509" t="s">
        <v>5390</v>
      </c>
      <c r="H3509" s="107">
        <v>2</v>
      </c>
      <c r="I3509" s="231">
        <v>45829.215833333335</v>
      </c>
      <c r="J3509" s="107">
        <v>10</v>
      </c>
      <c r="K3509" s="120">
        <v>35000</v>
      </c>
      <c r="L3509" s="107">
        <f>J3509+1</f>
        <v>11</v>
      </c>
      <c r="M3509" s="36">
        <f>K3509*(L3509/100)</f>
        <v>3850</v>
      </c>
    </row>
    <row r="3510" spans="1:13" x14ac:dyDescent="0.35">
      <c r="A3510" s="107">
        <v>1</v>
      </c>
      <c r="B3510" s="107" t="s">
        <v>5063</v>
      </c>
      <c r="C3510" s="98" t="s">
        <v>2965</v>
      </c>
      <c r="D3510" s="98" t="s">
        <v>1095</v>
      </c>
      <c r="E3510" t="s">
        <v>1244</v>
      </c>
      <c r="F3510" t="s">
        <v>1248</v>
      </c>
      <c r="G3510" t="s">
        <v>5064</v>
      </c>
      <c r="H3510" s="107">
        <v>1</v>
      </c>
      <c r="I3510" s="229">
        <v>45806.675983796296</v>
      </c>
      <c r="J3510" s="107">
        <v>6</v>
      </c>
      <c r="K3510" s="159">
        <v>35000</v>
      </c>
      <c r="L3510" s="107">
        <f>J3510+1</f>
        <v>7</v>
      </c>
      <c r="M3510" s="36">
        <f>K3510*(L3510/100)</f>
        <v>2450.0000000000005</v>
      </c>
    </row>
    <row r="3511" spans="1:13" x14ac:dyDescent="0.35">
      <c r="A3511" s="107">
        <v>1</v>
      </c>
      <c r="B3511" s="243" t="s">
        <v>4569</v>
      </c>
      <c r="C3511" s="244" t="s">
        <v>2965</v>
      </c>
      <c r="D3511" s="244" t="s">
        <v>15</v>
      </c>
      <c r="E3511" s="154" t="s">
        <v>1244</v>
      </c>
      <c r="F3511" s="154" t="s">
        <v>1245</v>
      </c>
      <c r="G3511" s="154" t="s">
        <v>4570</v>
      </c>
      <c r="H3511" s="243">
        <v>1</v>
      </c>
      <c r="I3511" s="229">
        <v>45728.66574074074</v>
      </c>
      <c r="J3511" s="107">
        <v>12</v>
      </c>
      <c r="K3511" s="247">
        <v>30000</v>
      </c>
      <c r="L3511" s="107">
        <f>J3511+1</f>
        <v>13</v>
      </c>
      <c r="M3511" s="36">
        <f>K3511*(L3511/100)</f>
        <v>3900</v>
      </c>
    </row>
    <row r="3512" spans="1:13" x14ac:dyDescent="0.35">
      <c r="A3512" s="107">
        <v>1</v>
      </c>
      <c r="B3512" s="131" t="s">
        <v>6076</v>
      </c>
      <c r="C3512" s="131" t="s">
        <v>2965</v>
      </c>
      <c r="D3512" s="131" t="s">
        <v>15</v>
      </c>
      <c r="E3512" s="131" t="s">
        <v>5832</v>
      </c>
      <c r="F3512" s="131" t="s">
        <v>1245</v>
      </c>
      <c r="G3512" s="131" t="s">
        <v>4570</v>
      </c>
      <c r="H3512" s="107">
        <v>2</v>
      </c>
      <c r="I3512" s="231">
        <v>45929.712361111109</v>
      </c>
      <c r="J3512" s="107">
        <v>12</v>
      </c>
      <c r="K3512" s="222">
        <v>45000</v>
      </c>
      <c r="L3512" s="107">
        <f>J3512*2+2</f>
        <v>26</v>
      </c>
      <c r="M3512" s="36">
        <f>K3512*(L3512/100)</f>
        <v>11700</v>
      </c>
    </row>
    <row r="3513" spans="1:13" x14ac:dyDescent="0.35">
      <c r="A3513" s="107">
        <v>1</v>
      </c>
      <c r="B3513" s="107" t="s">
        <v>5065</v>
      </c>
      <c r="C3513" s="98" t="s">
        <v>2965</v>
      </c>
      <c r="D3513" s="98" t="s">
        <v>15</v>
      </c>
      <c r="E3513" t="s">
        <v>1244</v>
      </c>
      <c r="F3513" t="s">
        <v>1245</v>
      </c>
      <c r="G3513" t="s">
        <v>5066</v>
      </c>
      <c r="H3513" s="107">
        <v>1</v>
      </c>
      <c r="I3513" s="229">
        <v>45789.776504629626</v>
      </c>
      <c r="J3513" s="107">
        <v>12</v>
      </c>
      <c r="K3513" s="159">
        <v>100000</v>
      </c>
      <c r="L3513" s="107">
        <f>J3513+1</f>
        <v>13</v>
      </c>
      <c r="M3513" s="36">
        <f>K3513*(L3513/100)</f>
        <v>13000</v>
      </c>
    </row>
    <row r="3514" spans="1:13" x14ac:dyDescent="0.35">
      <c r="A3514" s="107">
        <v>1</v>
      </c>
      <c r="B3514" s="107" t="s">
        <v>5311</v>
      </c>
      <c r="C3514" t="s">
        <v>2965</v>
      </c>
      <c r="D3514" t="s">
        <v>15</v>
      </c>
      <c r="E3514" t="s">
        <v>1244</v>
      </c>
      <c r="F3514" t="s">
        <v>1245</v>
      </c>
      <c r="G3514" t="s">
        <v>5312</v>
      </c>
      <c r="H3514" s="107">
        <v>1</v>
      </c>
      <c r="I3514" s="231">
        <v>45835.722962962966</v>
      </c>
      <c r="J3514" s="107">
        <v>12</v>
      </c>
      <c r="K3514" s="120">
        <v>150000</v>
      </c>
      <c r="L3514" s="107">
        <f>J3514+1</f>
        <v>13</v>
      </c>
      <c r="M3514" s="36">
        <f>K3514*(L3514/100)</f>
        <v>19500</v>
      </c>
    </row>
    <row r="3515" spans="1:13" x14ac:dyDescent="0.35">
      <c r="A3515" s="107">
        <v>1</v>
      </c>
      <c r="B3515" s="243" t="s">
        <v>3869</v>
      </c>
      <c r="C3515" s="244" t="s">
        <v>2965</v>
      </c>
      <c r="D3515" s="244" t="s">
        <v>162</v>
      </c>
      <c r="E3515" s="154" t="s">
        <v>1250</v>
      </c>
      <c r="F3515" s="154" t="s">
        <v>1245</v>
      </c>
      <c r="G3515" s="154" t="s">
        <v>3870</v>
      </c>
      <c r="H3515" s="243">
        <v>1</v>
      </c>
      <c r="I3515" s="229">
        <v>45626.396840277775</v>
      </c>
      <c r="J3515" s="107">
        <v>12</v>
      </c>
      <c r="K3515" s="159">
        <v>525000</v>
      </c>
      <c r="L3515" s="107">
        <f>J3515+1</f>
        <v>13</v>
      </c>
      <c r="M3515" s="36">
        <f>K3515*(L3515/100)</f>
        <v>68250</v>
      </c>
    </row>
    <row r="3516" spans="1:13" x14ac:dyDescent="0.35">
      <c r="A3516" s="107">
        <v>1</v>
      </c>
      <c r="B3516" s="243" t="s">
        <v>4208</v>
      </c>
      <c r="C3516" s="244" t="s">
        <v>2965</v>
      </c>
      <c r="D3516" s="244" t="s">
        <v>15</v>
      </c>
      <c r="E3516" s="154" t="s">
        <v>1244</v>
      </c>
      <c r="F3516" s="154" t="s">
        <v>1245</v>
      </c>
      <c r="G3516" s="154" t="s">
        <v>4209</v>
      </c>
      <c r="H3516" s="243">
        <v>1</v>
      </c>
      <c r="I3516" s="229">
        <v>45713.715219907404</v>
      </c>
      <c r="J3516" s="107">
        <v>12</v>
      </c>
      <c r="K3516" s="159">
        <v>150000</v>
      </c>
      <c r="L3516" s="107">
        <f>J3516+1</f>
        <v>13</v>
      </c>
      <c r="M3516" s="36">
        <f>K3516*(L3516/100)</f>
        <v>19500</v>
      </c>
    </row>
    <row r="3517" spans="1:13" x14ac:dyDescent="0.35">
      <c r="A3517" s="107">
        <v>1</v>
      </c>
      <c r="B3517" s="131" t="s">
        <v>6062</v>
      </c>
      <c r="C3517" s="131" t="s">
        <v>2965</v>
      </c>
      <c r="D3517" s="131" t="s">
        <v>15</v>
      </c>
      <c r="E3517" s="131" t="s">
        <v>5832</v>
      </c>
      <c r="F3517" s="131" t="s">
        <v>1245</v>
      </c>
      <c r="G3517" s="131" t="s">
        <v>6063</v>
      </c>
      <c r="H3517" s="107">
        <v>2</v>
      </c>
      <c r="I3517" s="231">
        <v>45925.663831018515</v>
      </c>
      <c r="J3517" s="107">
        <v>14</v>
      </c>
      <c r="K3517" s="222">
        <v>200000</v>
      </c>
      <c r="L3517" s="107">
        <f>J3517*2+2</f>
        <v>30</v>
      </c>
      <c r="M3517" s="36">
        <f>K3517*(L3517/100)</f>
        <v>60000</v>
      </c>
    </row>
    <row r="3518" spans="1:13" x14ac:dyDescent="0.35">
      <c r="A3518" s="107">
        <v>1</v>
      </c>
      <c r="B3518" s="107" t="s">
        <v>5335</v>
      </c>
      <c r="C3518" t="s">
        <v>2965</v>
      </c>
      <c r="D3518" t="s">
        <v>15</v>
      </c>
      <c r="E3518" t="s">
        <v>1244</v>
      </c>
      <c r="F3518" t="s">
        <v>1248</v>
      </c>
      <c r="G3518" t="s">
        <v>5336</v>
      </c>
      <c r="H3518" s="107">
        <v>1</v>
      </c>
      <c r="I3518" s="231">
        <v>45831.722581018519</v>
      </c>
      <c r="J3518" s="107">
        <v>12</v>
      </c>
      <c r="K3518" s="120">
        <v>100000</v>
      </c>
      <c r="L3518" s="107">
        <f>J3518+1</f>
        <v>13</v>
      </c>
      <c r="M3518" s="36">
        <f>K3518*(L3518/100)</f>
        <v>13000</v>
      </c>
    </row>
    <row r="3519" spans="1:13" x14ac:dyDescent="0.35">
      <c r="A3519" s="107">
        <v>1</v>
      </c>
      <c r="B3519" s="107" t="s">
        <v>5683</v>
      </c>
      <c r="C3519" t="s">
        <v>2965</v>
      </c>
      <c r="D3519" t="s">
        <v>15</v>
      </c>
      <c r="E3519" t="s">
        <v>1244</v>
      </c>
      <c r="F3519" t="s">
        <v>1248</v>
      </c>
      <c r="G3519" t="s">
        <v>5684</v>
      </c>
      <c r="H3519" s="107">
        <v>2</v>
      </c>
      <c r="I3519" s="231">
        <v>45852.788101851853</v>
      </c>
      <c r="J3519" s="107">
        <v>12</v>
      </c>
      <c r="K3519" s="120">
        <v>300000</v>
      </c>
      <c r="L3519" s="107">
        <f>J3519+1</f>
        <v>13</v>
      </c>
      <c r="M3519" s="36">
        <f>K3519*(L3519/100)</f>
        <v>39000</v>
      </c>
    </row>
    <row r="3520" spans="1:13" x14ac:dyDescent="0.35">
      <c r="A3520" s="107">
        <v>1</v>
      </c>
      <c r="B3520" s="243" t="s">
        <v>3592</v>
      </c>
      <c r="C3520" s="244" t="s">
        <v>2965</v>
      </c>
      <c r="D3520" s="244" t="s">
        <v>15</v>
      </c>
      <c r="E3520" s="154" t="s">
        <v>1244</v>
      </c>
      <c r="F3520" s="154" t="s">
        <v>1248</v>
      </c>
      <c r="G3520" s="154" t="s">
        <v>3593</v>
      </c>
      <c r="H3520" s="243">
        <v>1</v>
      </c>
      <c r="I3520" s="229">
        <v>45608.738726851851</v>
      </c>
      <c r="J3520" s="107">
        <v>12</v>
      </c>
      <c r="K3520" s="159">
        <v>210000</v>
      </c>
      <c r="L3520" s="107">
        <f>J3520+1</f>
        <v>13</v>
      </c>
      <c r="M3520" s="36">
        <f>K3520*(L3520/100)</f>
        <v>27300</v>
      </c>
    </row>
    <row r="3521" spans="1:13" x14ac:dyDescent="0.35">
      <c r="A3521" s="107">
        <v>1</v>
      </c>
      <c r="B3521" s="243" t="s">
        <v>4212</v>
      </c>
      <c r="C3521" s="244" t="s">
        <v>2965</v>
      </c>
      <c r="D3521" s="244" t="s">
        <v>15</v>
      </c>
      <c r="E3521" s="154" t="s">
        <v>1244</v>
      </c>
      <c r="F3521" s="154" t="s">
        <v>1245</v>
      </c>
      <c r="G3521" s="154" t="s">
        <v>4213</v>
      </c>
      <c r="H3521" s="243">
        <v>1</v>
      </c>
      <c r="I3521" s="229">
        <v>45714.618402777778</v>
      </c>
      <c r="J3521" s="107">
        <v>12</v>
      </c>
      <c r="K3521" s="159">
        <v>100000</v>
      </c>
      <c r="L3521" s="107">
        <f>J3521+1</f>
        <v>13</v>
      </c>
      <c r="M3521" s="36">
        <f>K3521*(L3521/100)</f>
        <v>13000</v>
      </c>
    </row>
    <row r="3522" spans="1:13" x14ac:dyDescent="0.35">
      <c r="A3522" s="107">
        <v>1</v>
      </c>
      <c r="B3522" s="131" t="s">
        <v>6081</v>
      </c>
      <c r="C3522" s="131" t="s">
        <v>2965</v>
      </c>
      <c r="D3522" s="131" t="s">
        <v>15</v>
      </c>
      <c r="E3522" s="131" t="s">
        <v>5832</v>
      </c>
      <c r="F3522" s="131" t="s">
        <v>1245</v>
      </c>
      <c r="G3522" s="131" t="s">
        <v>6082</v>
      </c>
      <c r="H3522" s="107">
        <v>1</v>
      </c>
      <c r="I3522" s="231">
        <v>45930.644652777781</v>
      </c>
      <c r="J3522" s="107">
        <v>12</v>
      </c>
      <c r="K3522" s="222">
        <v>150000</v>
      </c>
      <c r="L3522" s="107">
        <f>J3522*2+2</f>
        <v>26</v>
      </c>
      <c r="M3522" s="36">
        <f>K3522*(L3522/100)</f>
        <v>39000</v>
      </c>
    </row>
    <row r="3523" spans="1:13" x14ac:dyDescent="0.35">
      <c r="A3523" s="107">
        <v>1</v>
      </c>
      <c r="B3523" s="107" t="s">
        <v>5337</v>
      </c>
      <c r="C3523" t="s">
        <v>2965</v>
      </c>
      <c r="D3523" t="s">
        <v>15</v>
      </c>
      <c r="E3523" t="s">
        <v>1244</v>
      </c>
      <c r="F3523" t="s">
        <v>1248</v>
      </c>
      <c r="G3523" t="s">
        <v>5338</v>
      </c>
      <c r="H3523" s="107">
        <v>1</v>
      </c>
      <c r="I3523" s="231">
        <v>45836.579375000001</v>
      </c>
      <c r="J3523" s="107">
        <v>12</v>
      </c>
      <c r="K3523" s="120">
        <v>100000</v>
      </c>
      <c r="L3523" s="107">
        <f>J3523+1</f>
        <v>13</v>
      </c>
      <c r="M3523" s="36">
        <f>K3523*(L3523/100)</f>
        <v>13000</v>
      </c>
    </row>
    <row r="3524" spans="1:13" x14ac:dyDescent="0.35">
      <c r="A3524" s="107">
        <v>1</v>
      </c>
      <c r="B3524" s="107" t="s">
        <v>5702</v>
      </c>
      <c r="C3524" t="s">
        <v>2965</v>
      </c>
      <c r="D3524" t="s">
        <v>15</v>
      </c>
      <c r="E3524" t="s">
        <v>1244</v>
      </c>
      <c r="F3524" t="s">
        <v>1245</v>
      </c>
      <c r="G3524" t="s">
        <v>5703</v>
      </c>
      <c r="H3524" s="107">
        <v>1</v>
      </c>
      <c r="I3524" s="231">
        <v>45856.782002314816</v>
      </c>
      <c r="J3524" s="107">
        <v>8</v>
      </c>
      <c r="K3524" s="120">
        <v>50000</v>
      </c>
      <c r="L3524" s="107">
        <f>J3524+1</f>
        <v>9</v>
      </c>
      <c r="M3524" s="36">
        <f>K3524*(L3524/100)</f>
        <v>4500</v>
      </c>
    </row>
    <row r="3525" spans="1:13" x14ac:dyDescent="0.35">
      <c r="A3525" s="107">
        <v>1</v>
      </c>
      <c r="B3525" s="131" t="s">
        <v>6104</v>
      </c>
      <c r="C3525" s="131" t="s">
        <v>2965</v>
      </c>
      <c r="D3525" s="131" t="s">
        <v>15</v>
      </c>
      <c r="E3525" s="131" t="s">
        <v>5832</v>
      </c>
      <c r="F3525" s="131" t="s">
        <v>1245</v>
      </c>
      <c r="G3525" s="131" t="s">
        <v>6105</v>
      </c>
      <c r="H3525" s="107">
        <v>1</v>
      </c>
      <c r="I3525" s="231">
        <v>45919.840486111112</v>
      </c>
      <c r="J3525" s="107">
        <v>12</v>
      </c>
      <c r="K3525" s="222">
        <v>150000</v>
      </c>
      <c r="L3525" s="107">
        <f>J3525*2+2</f>
        <v>26</v>
      </c>
      <c r="M3525" s="36">
        <f>K3525*(L3525/100)</f>
        <v>39000</v>
      </c>
    </row>
    <row r="3526" spans="1:13" x14ac:dyDescent="0.35">
      <c r="A3526" s="107">
        <v>1</v>
      </c>
      <c r="B3526" s="107" t="s">
        <v>4571</v>
      </c>
      <c r="C3526" s="98" t="s">
        <v>2965</v>
      </c>
      <c r="D3526" s="98" t="s">
        <v>15</v>
      </c>
      <c r="E3526" t="s">
        <v>1244</v>
      </c>
      <c r="F3526" t="s">
        <v>1245</v>
      </c>
      <c r="G3526" t="s">
        <v>4572</v>
      </c>
      <c r="H3526" s="107">
        <v>1</v>
      </c>
      <c r="I3526" s="229">
        <v>45728.665752314817</v>
      </c>
      <c r="J3526" s="107">
        <v>12</v>
      </c>
      <c r="K3526" s="247">
        <v>100000</v>
      </c>
      <c r="L3526" s="107">
        <f>J3526+1</f>
        <v>13</v>
      </c>
      <c r="M3526" s="36">
        <f>K3526*(L3526/100)</f>
        <v>13000</v>
      </c>
    </row>
    <row r="3527" spans="1:13" x14ac:dyDescent="0.35">
      <c r="A3527" s="107">
        <v>1</v>
      </c>
      <c r="B3527" s="131" t="s">
        <v>6121</v>
      </c>
      <c r="C3527" s="131" t="s">
        <v>2965</v>
      </c>
      <c r="D3527" s="131" t="s">
        <v>15</v>
      </c>
      <c r="E3527" s="131" t="s">
        <v>5832</v>
      </c>
      <c r="F3527" s="131" t="s">
        <v>1248</v>
      </c>
      <c r="G3527" s="131" t="s">
        <v>6122</v>
      </c>
      <c r="H3527" s="107">
        <v>3</v>
      </c>
      <c r="I3527" s="231">
        <v>45902.533472222225</v>
      </c>
      <c r="J3527" s="107">
        <v>12</v>
      </c>
      <c r="K3527" s="222">
        <v>250000</v>
      </c>
      <c r="L3527" s="107">
        <f>J3527*2+2</f>
        <v>26</v>
      </c>
      <c r="M3527" s="36">
        <f>K3527*(L3527/100)</f>
        <v>65000</v>
      </c>
    </row>
    <row r="3528" spans="1:13" x14ac:dyDescent="0.35">
      <c r="A3528" s="107">
        <v>1</v>
      </c>
      <c r="B3528" s="243" t="s">
        <v>3186</v>
      </c>
      <c r="C3528" s="244" t="s">
        <v>2965</v>
      </c>
      <c r="D3528" s="244" t="s">
        <v>15</v>
      </c>
      <c r="E3528" s="154" t="s">
        <v>1244</v>
      </c>
      <c r="F3528" s="154" t="s">
        <v>1248</v>
      </c>
      <c r="G3528" s="154" t="s">
        <v>3187</v>
      </c>
      <c r="H3528" s="243">
        <v>1</v>
      </c>
      <c r="I3528" s="229">
        <v>45572.757650462961</v>
      </c>
      <c r="J3528" s="107">
        <v>12</v>
      </c>
      <c r="K3528" s="159">
        <v>157500</v>
      </c>
      <c r="L3528" s="107">
        <f>J3528+1</f>
        <v>13</v>
      </c>
      <c r="M3528" s="36">
        <f>K3528*(L3528/100)</f>
        <v>20475</v>
      </c>
    </row>
    <row r="3529" spans="1:13" x14ac:dyDescent="0.35">
      <c r="A3529" s="107">
        <v>1</v>
      </c>
      <c r="B3529" s="243" t="s">
        <v>4871</v>
      </c>
      <c r="C3529" s="244" t="s">
        <v>2965</v>
      </c>
      <c r="D3529" s="244" t="s">
        <v>15</v>
      </c>
      <c r="E3529" s="154" t="s">
        <v>1244</v>
      </c>
      <c r="F3529" s="154" t="s">
        <v>1248</v>
      </c>
      <c r="G3529" s="154" t="s">
        <v>4872</v>
      </c>
      <c r="H3529" s="243">
        <v>2</v>
      </c>
      <c r="I3529" s="229">
        <v>45770.798391203702</v>
      </c>
      <c r="J3529" s="107">
        <v>12</v>
      </c>
      <c r="K3529" s="159">
        <v>200000</v>
      </c>
      <c r="L3529" s="107">
        <f>J3529+1</f>
        <v>13</v>
      </c>
      <c r="M3529" s="36">
        <f>K3529*(L3529/100)</f>
        <v>26000</v>
      </c>
    </row>
    <row r="3530" spans="1:13" x14ac:dyDescent="0.35">
      <c r="A3530" s="107">
        <v>1</v>
      </c>
      <c r="B3530" s="107" t="s">
        <v>5744</v>
      </c>
      <c r="C3530" t="s">
        <v>2965</v>
      </c>
      <c r="D3530" t="s">
        <v>15</v>
      </c>
      <c r="E3530" t="s">
        <v>1244</v>
      </c>
      <c r="F3530" t="s">
        <v>1248</v>
      </c>
      <c r="G3530" t="s">
        <v>5745</v>
      </c>
      <c r="H3530" s="107">
        <v>1</v>
      </c>
      <c r="I3530" s="231">
        <v>45850.546238425923</v>
      </c>
      <c r="J3530" s="107">
        <v>12</v>
      </c>
      <c r="K3530" s="120">
        <v>100000</v>
      </c>
      <c r="L3530" s="107">
        <f>J3530+1</f>
        <v>13</v>
      </c>
      <c r="M3530" s="36">
        <f>K3530*(L3530/100)</f>
        <v>13000</v>
      </c>
    </row>
    <row r="3531" spans="1:13" x14ac:dyDescent="0.35">
      <c r="A3531" s="107">
        <v>1</v>
      </c>
      <c r="B3531" s="243" t="s">
        <v>4070</v>
      </c>
      <c r="C3531" s="244" t="s">
        <v>2965</v>
      </c>
      <c r="D3531" s="244" t="s">
        <v>381</v>
      </c>
      <c r="E3531" s="154" t="s">
        <v>1244</v>
      </c>
      <c r="F3531" s="154" t="s">
        <v>1245</v>
      </c>
      <c r="G3531" s="154" t="s">
        <v>4071</v>
      </c>
      <c r="H3531" s="243">
        <v>1</v>
      </c>
      <c r="I3531" s="229">
        <v>45664.750069444446</v>
      </c>
      <c r="J3531" s="107">
        <v>12</v>
      </c>
      <c r="K3531" s="159">
        <v>30000</v>
      </c>
      <c r="L3531" s="107">
        <f>J3531+1</f>
        <v>13</v>
      </c>
      <c r="M3531" s="36">
        <f>K3531*(L3531/100)</f>
        <v>3900</v>
      </c>
    </row>
    <row r="3532" spans="1:13" x14ac:dyDescent="0.35">
      <c r="A3532" s="107">
        <v>1</v>
      </c>
      <c r="B3532" s="243" t="s">
        <v>4685</v>
      </c>
      <c r="C3532" s="244" t="s">
        <v>2965</v>
      </c>
      <c r="D3532" s="244" t="s">
        <v>15</v>
      </c>
      <c r="E3532" s="154" t="s">
        <v>1244</v>
      </c>
      <c r="F3532" s="154" t="s">
        <v>1245</v>
      </c>
      <c r="G3532" s="154" t="s">
        <v>4686</v>
      </c>
      <c r="H3532" s="243">
        <v>1</v>
      </c>
      <c r="I3532" s="229">
        <v>45741.685358796298</v>
      </c>
      <c r="J3532" s="107">
        <v>12</v>
      </c>
      <c r="K3532" s="247">
        <v>150000</v>
      </c>
      <c r="L3532" s="107">
        <f>J3532+1</f>
        <v>13</v>
      </c>
      <c r="M3532" s="36">
        <f>K3532*(L3532/100)</f>
        <v>19500</v>
      </c>
    </row>
    <row r="3533" spans="1:13" x14ac:dyDescent="0.35">
      <c r="A3533" s="107">
        <v>1</v>
      </c>
      <c r="B3533" s="107" t="s">
        <v>6023</v>
      </c>
      <c r="C3533" t="s">
        <v>2965</v>
      </c>
      <c r="D3533" t="s">
        <v>15</v>
      </c>
      <c r="E3533" t="s">
        <v>5832</v>
      </c>
      <c r="F3533" t="s">
        <v>1248</v>
      </c>
      <c r="G3533" t="s">
        <v>6024</v>
      </c>
      <c r="H3533" s="107">
        <v>1</v>
      </c>
      <c r="I3533" s="231">
        <v>45899.763402777775</v>
      </c>
      <c r="J3533" s="107">
        <v>12</v>
      </c>
      <c r="K3533" s="120">
        <v>100000</v>
      </c>
      <c r="L3533" s="107">
        <f>J3533*2+2</f>
        <v>26</v>
      </c>
      <c r="M3533" s="36">
        <f>K3533*(L3533/100)</f>
        <v>26000</v>
      </c>
    </row>
    <row r="3534" spans="1:13" x14ac:dyDescent="0.35">
      <c r="A3534" s="107">
        <v>1</v>
      </c>
      <c r="B3534" s="107" t="s">
        <v>5313</v>
      </c>
      <c r="C3534" t="s">
        <v>2965</v>
      </c>
      <c r="D3534" t="s">
        <v>15</v>
      </c>
      <c r="E3534" t="s">
        <v>1244</v>
      </c>
      <c r="F3534" t="s">
        <v>1248</v>
      </c>
      <c r="G3534" s="378" t="s">
        <v>5314</v>
      </c>
      <c r="H3534" s="107">
        <v>1</v>
      </c>
      <c r="I3534" s="231">
        <v>45812.777650462966</v>
      </c>
      <c r="J3534" s="107">
        <v>12</v>
      </c>
      <c r="K3534" s="120">
        <v>100000</v>
      </c>
      <c r="L3534" s="107">
        <f>J3534+1</f>
        <v>13</v>
      </c>
      <c r="M3534" s="36">
        <f>K3534*(L3534/100)</f>
        <v>13000</v>
      </c>
    </row>
    <row r="3535" spans="1:13" x14ac:dyDescent="0.35">
      <c r="A3535" s="107">
        <v>1</v>
      </c>
      <c r="B3535" s="107" t="s">
        <v>5513</v>
      </c>
      <c r="C3535" t="s">
        <v>2965</v>
      </c>
      <c r="D3535" t="s">
        <v>116</v>
      </c>
      <c r="E3535" t="s">
        <v>1250</v>
      </c>
      <c r="F3535" t="s">
        <v>1248</v>
      </c>
      <c r="G3535" t="s">
        <v>5514</v>
      </c>
      <c r="H3535" s="107">
        <v>1</v>
      </c>
      <c r="I3535" s="231">
        <v>45819.769884259258</v>
      </c>
      <c r="J3535" s="107">
        <v>12</v>
      </c>
      <c r="K3535" s="120">
        <v>120000</v>
      </c>
      <c r="L3535" s="107">
        <f>J3535+1</f>
        <v>13</v>
      </c>
      <c r="M3535" s="36">
        <f>K3535*(L3535/100)</f>
        <v>15600</v>
      </c>
    </row>
    <row r="3536" spans="1:13" x14ac:dyDescent="0.35">
      <c r="A3536" s="107">
        <v>1</v>
      </c>
      <c r="B3536" s="107" t="s">
        <v>5103</v>
      </c>
      <c r="C3536" s="98" t="s">
        <v>2965</v>
      </c>
      <c r="D3536" s="98" t="s">
        <v>15</v>
      </c>
      <c r="E3536" t="s">
        <v>1244</v>
      </c>
      <c r="F3536" t="s">
        <v>1248</v>
      </c>
      <c r="G3536" t="s">
        <v>5104</v>
      </c>
      <c r="H3536" s="107">
        <v>1</v>
      </c>
      <c r="I3536" s="229">
        <v>45790.662418981483</v>
      </c>
      <c r="J3536" s="107">
        <v>6</v>
      </c>
      <c r="K3536" s="159">
        <v>100000</v>
      </c>
      <c r="L3536" s="107">
        <f>J3536+1</f>
        <v>7</v>
      </c>
      <c r="M3536" s="36">
        <f>K3536*(L3536/100)</f>
        <v>7000.0000000000009</v>
      </c>
    </row>
    <row r="3537" spans="1:13" x14ac:dyDescent="0.35">
      <c r="A3537" s="107">
        <v>1</v>
      </c>
      <c r="B3537" s="131" t="s">
        <v>6119</v>
      </c>
      <c r="C3537" s="131" t="s">
        <v>2965</v>
      </c>
      <c r="D3537" s="131" t="s">
        <v>15</v>
      </c>
      <c r="E3537" s="131" t="s">
        <v>5832</v>
      </c>
      <c r="F3537" s="131" t="s">
        <v>1248</v>
      </c>
      <c r="G3537" s="131" t="s">
        <v>6120</v>
      </c>
      <c r="H3537" s="107">
        <v>2</v>
      </c>
      <c r="I3537" s="231">
        <v>45925.583020833335</v>
      </c>
      <c r="J3537" s="107">
        <v>14</v>
      </c>
      <c r="K3537" s="222">
        <v>180000</v>
      </c>
      <c r="L3537" s="107">
        <f>J3537*2+2</f>
        <v>30</v>
      </c>
      <c r="M3537" s="36">
        <f>K3537*(L3537/100)</f>
        <v>54000</v>
      </c>
    </row>
    <row r="3538" spans="1:13" x14ac:dyDescent="0.35">
      <c r="A3538" s="107">
        <v>1</v>
      </c>
      <c r="B3538" s="243" t="s">
        <v>4117</v>
      </c>
      <c r="C3538" s="244" t="s">
        <v>2965</v>
      </c>
      <c r="D3538" s="244" t="s">
        <v>15</v>
      </c>
      <c r="E3538" s="154" t="s">
        <v>1244</v>
      </c>
      <c r="F3538" s="154" t="s">
        <v>1245</v>
      </c>
      <c r="G3538" s="154" t="s">
        <v>4118</v>
      </c>
      <c r="H3538" s="243">
        <v>1</v>
      </c>
      <c r="I3538" s="229">
        <v>45677.674884259257</v>
      </c>
      <c r="J3538" s="107">
        <v>12</v>
      </c>
      <c r="K3538" s="159">
        <v>50000</v>
      </c>
      <c r="L3538" s="107">
        <f>J3538+1</f>
        <v>13</v>
      </c>
      <c r="M3538" s="36">
        <f>K3538*(L3538/100)</f>
        <v>6500</v>
      </c>
    </row>
    <row r="3539" spans="1:13" x14ac:dyDescent="0.35">
      <c r="A3539" s="107">
        <v>1</v>
      </c>
      <c r="B3539" s="107" t="s">
        <v>5802</v>
      </c>
      <c r="C3539" t="s">
        <v>2965</v>
      </c>
      <c r="D3539" t="s">
        <v>15</v>
      </c>
      <c r="E3539" t="s">
        <v>1244</v>
      </c>
      <c r="F3539" t="s">
        <v>1245</v>
      </c>
      <c r="G3539" t="s">
        <v>4118</v>
      </c>
      <c r="H3539" s="107">
        <v>2</v>
      </c>
      <c r="I3539" s="231">
        <v>45848.558171296296</v>
      </c>
      <c r="J3539" s="107">
        <v>12</v>
      </c>
      <c r="K3539" s="120">
        <v>50000</v>
      </c>
      <c r="L3539" s="107">
        <f>J3539+1</f>
        <v>13</v>
      </c>
      <c r="M3539" s="36">
        <f>K3539*(L3539/100)</f>
        <v>6500</v>
      </c>
    </row>
    <row r="3540" spans="1:13" x14ac:dyDescent="0.35">
      <c r="A3540" s="107">
        <v>1</v>
      </c>
      <c r="B3540" s="243" t="s">
        <v>4644</v>
      </c>
      <c r="C3540" s="244" t="s">
        <v>2965</v>
      </c>
      <c r="D3540" s="244" t="s">
        <v>15</v>
      </c>
      <c r="E3540" s="154" t="s">
        <v>1244</v>
      </c>
      <c r="F3540" s="154" t="s">
        <v>1248</v>
      </c>
      <c r="G3540" s="154" t="s">
        <v>4645</v>
      </c>
      <c r="H3540" s="243">
        <v>1</v>
      </c>
      <c r="I3540" s="229">
        <v>45737.66333333333</v>
      </c>
      <c r="J3540" s="107">
        <v>12</v>
      </c>
      <c r="K3540" s="247">
        <v>150000</v>
      </c>
      <c r="L3540" s="107">
        <f>J3540+1</f>
        <v>13</v>
      </c>
      <c r="M3540" s="36">
        <f>K3540*(L3540/100)</f>
        <v>19500</v>
      </c>
    </row>
    <row r="3541" spans="1:13" x14ac:dyDescent="0.35">
      <c r="A3541" s="107">
        <v>1</v>
      </c>
      <c r="B3541" s="107" t="s">
        <v>4669</v>
      </c>
      <c r="C3541" s="98" t="s">
        <v>2965</v>
      </c>
      <c r="D3541" s="98" t="s">
        <v>15</v>
      </c>
      <c r="E3541" t="s">
        <v>1244</v>
      </c>
      <c r="F3541" t="s">
        <v>1245</v>
      </c>
      <c r="G3541" t="s">
        <v>4670</v>
      </c>
      <c r="H3541" s="107">
        <v>1</v>
      </c>
      <c r="I3541" s="229">
        <v>45741.453553240739</v>
      </c>
      <c r="J3541" s="107">
        <v>12</v>
      </c>
      <c r="K3541" s="247">
        <v>150000</v>
      </c>
      <c r="L3541" s="107">
        <f>J3541+1</f>
        <v>13</v>
      </c>
      <c r="M3541" s="36">
        <f>K3541*(L3541/100)</f>
        <v>19500</v>
      </c>
    </row>
    <row r="3542" spans="1:13" x14ac:dyDescent="0.35">
      <c r="A3542" s="107">
        <v>1</v>
      </c>
      <c r="B3542" s="107" t="s">
        <v>5153</v>
      </c>
      <c r="C3542" s="98" t="s">
        <v>2965</v>
      </c>
      <c r="D3542" s="98" t="s">
        <v>15</v>
      </c>
      <c r="E3542" t="s">
        <v>1244</v>
      </c>
      <c r="F3542" t="s">
        <v>1248</v>
      </c>
      <c r="G3542" t="s">
        <v>5154</v>
      </c>
      <c r="H3542" s="107">
        <v>2</v>
      </c>
      <c r="I3542" s="229">
        <v>45794.664131944446</v>
      </c>
      <c r="J3542" s="107">
        <v>9</v>
      </c>
      <c r="K3542" s="159">
        <v>150000</v>
      </c>
      <c r="L3542" s="107">
        <f>J3542+1</f>
        <v>10</v>
      </c>
      <c r="M3542" s="36">
        <f>K3542*(L3542/100)</f>
        <v>15000</v>
      </c>
    </row>
    <row r="3543" spans="1:13" x14ac:dyDescent="0.35">
      <c r="A3543" s="107">
        <v>1</v>
      </c>
      <c r="B3543" s="243" t="s">
        <v>4042</v>
      </c>
      <c r="C3543" s="244" t="s">
        <v>2965</v>
      </c>
      <c r="D3543" s="244" t="s">
        <v>15</v>
      </c>
      <c r="E3543" s="154" t="s">
        <v>1244</v>
      </c>
      <c r="F3543" s="154" t="s">
        <v>1248</v>
      </c>
      <c r="G3543" s="154" t="s">
        <v>4043</v>
      </c>
      <c r="H3543" s="243">
        <v>1</v>
      </c>
      <c r="I3543" s="229">
        <v>45682.51662037037</v>
      </c>
      <c r="J3543" s="107">
        <v>6</v>
      </c>
      <c r="K3543" s="159">
        <v>100000</v>
      </c>
      <c r="L3543" s="107">
        <f>J3543+1</f>
        <v>7</v>
      </c>
      <c r="M3543" s="36">
        <f>K3543*(L3543/100)</f>
        <v>7000.0000000000009</v>
      </c>
    </row>
    <row r="3544" spans="1:13" x14ac:dyDescent="0.35">
      <c r="A3544" s="107">
        <v>1</v>
      </c>
      <c r="B3544" s="243" t="s">
        <v>4620</v>
      </c>
      <c r="C3544" s="244" t="s">
        <v>2965</v>
      </c>
      <c r="D3544" s="244" t="s">
        <v>15</v>
      </c>
      <c r="E3544" s="154" t="s">
        <v>1244</v>
      </c>
      <c r="F3544" s="154" t="s">
        <v>1245</v>
      </c>
      <c r="G3544" s="154" t="s">
        <v>4621</v>
      </c>
      <c r="H3544" s="243">
        <v>1</v>
      </c>
      <c r="I3544" s="229">
        <v>45733.669525462959</v>
      </c>
      <c r="J3544" s="107">
        <v>12</v>
      </c>
      <c r="K3544" s="247">
        <v>50000</v>
      </c>
      <c r="L3544" s="107">
        <f>J3544+1</f>
        <v>13</v>
      </c>
      <c r="M3544" s="36">
        <f>K3544*(L3544/100)</f>
        <v>6500</v>
      </c>
    </row>
    <row r="3545" spans="1:13" x14ac:dyDescent="0.35">
      <c r="A3545" s="107">
        <v>1</v>
      </c>
      <c r="B3545" s="107" t="s">
        <v>5315</v>
      </c>
      <c r="C3545" t="s">
        <v>2965</v>
      </c>
      <c r="D3545" t="s">
        <v>15</v>
      </c>
      <c r="E3545" t="s">
        <v>1244</v>
      </c>
      <c r="F3545" t="s">
        <v>1245</v>
      </c>
      <c r="G3545" t="s">
        <v>5316</v>
      </c>
      <c r="H3545" s="107">
        <v>1</v>
      </c>
      <c r="I3545" s="231">
        <v>45828.89471064815</v>
      </c>
      <c r="J3545" s="107">
        <v>12</v>
      </c>
      <c r="K3545" s="120">
        <v>120000</v>
      </c>
      <c r="L3545" s="107">
        <f>J3545+1</f>
        <v>13</v>
      </c>
      <c r="M3545" s="36">
        <f>K3545*(L3545/100)</f>
        <v>15600</v>
      </c>
    </row>
    <row r="3546" spans="1:13" x14ac:dyDescent="0.35">
      <c r="A3546" s="107">
        <v>1</v>
      </c>
      <c r="B3546" s="243" t="s">
        <v>2964</v>
      </c>
      <c r="C3546" s="244" t="s">
        <v>2965</v>
      </c>
      <c r="D3546" s="244" t="s">
        <v>15</v>
      </c>
      <c r="E3546" s="154" t="s">
        <v>1244</v>
      </c>
      <c r="F3546" s="154" t="s">
        <v>1245</v>
      </c>
      <c r="G3546" s="154" t="s">
        <v>2966</v>
      </c>
      <c r="H3546" s="243">
        <v>1</v>
      </c>
      <c r="I3546" s="229">
        <v>45526.79005787037</v>
      </c>
      <c r="J3546" s="107">
        <v>12</v>
      </c>
      <c r="K3546" s="162">
        <v>84000</v>
      </c>
      <c r="L3546" s="107">
        <f>J3546+1</f>
        <v>13</v>
      </c>
      <c r="M3546" s="36">
        <f>K3546*(L3546/100)</f>
        <v>10920</v>
      </c>
    </row>
    <row r="3547" spans="1:13" x14ac:dyDescent="0.35">
      <c r="A3547" s="107">
        <v>1</v>
      </c>
      <c r="B3547" s="243" t="s">
        <v>3890</v>
      </c>
      <c r="C3547" s="244" t="s">
        <v>2965</v>
      </c>
      <c r="D3547" s="244" t="s">
        <v>15</v>
      </c>
      <c r="E3547" s="154" t="s">
        <v>1244</v>
      </c>
      <c r="F3547" s="154" t="s">
        <v>1245</v>
      </c>
      <c r="G3547" s="154" t="s">
        <v>3891</v>
      </c>
      <c r="H3547" s="243">
        <v>2</v>
      </c>
      <c r="I3547" s="229">
        <v>45626.793969907405</v>
      </c>
      <c r="J3547" s="107">
        <v>12</v>
      </c>
      <c r="K3547" s="159">
        <v>84000</v>
      </c>
      <c r="L3547" s="107">
        <f>J3547+1</f>
        <v>13</v>
      </c>
      <c r="M3547" s="36">
        <f>K3547*(L3547/100)</f>
        <v>10920</v>
      </c>
    </row>
    <row r="3548" spans="1:13" x14ac:dyDescent="0.35">
      <c r="A3548" s="107">
        <v>1</v>
      </c>
      <c r="B3548" s="107" t="s">
        <v>5411</v>
      </c>
      <c r="C3548" t="s">
        <v>2965</v>
      </c>
      <c r="D3548" t="s">
        <v>15</v>
      </c>
      <c r="E3548" t="s">
        <v>1244</v>
      </c>
      <c r="F3548" t="s">
        <v>1245</v>
      </c>
      <c r="G3548" t="s">
        <v>5412</v>
      </c>
      <c r="H3548" s="107">
        <v>3</v>
      </c>
      <c r="I3548" s="231">
        <v>45835.939791666664</v>
      </c>
      <c r="J3548" s="107">
        <v>12</v>
      </c>
      <c r="K3548" s="120">
        <v>80000</v>
      </c>
      <c r="L3548" s="107">
        <f>J3548+1</f>
        <v>13</v>
      </c>
      <c r="M3548" s="36">
        <f>K3548*(L3548/100)</f>
        <v>10400</v>
      </c>
    </row>
    <row r="3549" spans="1:13" x14ac:dyDescent="0.35">
      <c r="A3549" s="107">
        <v>1</v>
      </c>
      <c r="B3549" s="107" t="s">
        <v>5317</v>
      </c>
      <c r="C3549" t="s">
        <v>2965</v>
      </c>
      <c r="D3549" t="s">
        <v>15</v>
      </c>
      <c r="E3549" t="s">
        <v>1244</v>
      </c>
      <c r="F3549" t="s">
        <v>1248</v>
      </c>
      <c r="G3549" t="s">
        <v>5318</v>
      </c>
      <c r="H3549" s="107">
        <v>1</v>
      </c>
      <c r="I3549" s="231">
        <v>45820.79314814815</v>
      </c>
      <c r="J3549" s="107">
        <v>12</v>
      </c>
      <c r="K3549" s="120">
        <v>200000</v>
      </c>
      <c r="L3549" s="107">
        <f>J3549+1</f>
        <v>13</v>
      </c>
      <c r="M3549" s="36">
        <f>K3549*(L3549/100)</f>
        <v>26000</v>
      </c>
    </row>
    <row r="3550" spans="1:13" x14ac:dyDescent="0.35">
      <c r="A3550" s="107">
        <v>1</v>
      </c>
      <c r="B3550" s="107" t="s">
        <v>5822</v>
      </c>
      <c r="C3550" t="s">
        <v>2965</v>
      </c>
      <c r="D3550" t="s">
        <v>15</v>
      </c>
      <c r="E3550" t="s">
        <v>1244</v>
      </c>
      <c r="F3550" t="s">
        <v>1245</v>
      </c>
      <c r="G3550" t="s">
        <v>5823</v>
      </c>
      <c r="H3550" s="107">
        <v>1</v>
      </c>
      <c r="I3550" s="231">
        <v>45849.756574074076</v>
      </c>
      <c r="J3550" s="107">
        <v>12</v>
      </c>
      <c r="K3550" s="120">
        <v>250000</v>
      </c>
      <c r="L3550" s="107">
        <f>J3550+1</f>
        <v>13</v>
      </c>
      <c r="M3550" s="36">
        <f>K3550*(L3550/100)</f>
        <v>32500</v>
      </c>
    </row>
    <row r="3551" spans="1:13" ht="15" thickBot="1" x14ac:dyDescent="0.4">
      <c r="A3551" s="107">
        <v>1</v>
      </c>
      <c r="B3551" s="243" t="s">
        <v>5054</v>
      </c>
      <c r="C3551" s="244" t="s">
        <v>2965</v>
      </c>
      <c r="D3551" s="244" t="s">
        <v>15</v>
      </c>
      <c r="E3551" s="154" t="s">
        <v>1244</v>
      </c>
      <c r="F3551" s="154" t="s">
        <v>1245</v>
      </c>
      <c r="G3551" s="154" t="s">
        <v>5055</v>
      </c>
      <c r="H3551" s="243">
        <v>1</v>
      </c>
      <c r="I3551" s="229">
        <v>45755.594953703701</v>
      </c>
      <c r="J3551" s="107">
        <v>12</v>
      </c>
      <c r="K3551" s="159">
        <v>30000</v>
      </c>
      <c r="L3551" s="107">
        <f>J3551+1</f>
        <v>13</v>
      </c>
      <c r="M3551" s="36">
        <f>K3551*(L3551/100)</f>
        <v>3900</v>
      </c>
    </row>
    <row r="3552" spans="1:13" ht="15" thickBot="1" x14ac:dyDescent="0.4">
      <c r="A3552" s="361"/>
      <c r="E3552" s="248" t="s">
        <v>6159</v>
      </c>
      <c r="F3552" s="104" t="e">
        <f>COUNTBLANK(#REF!)</f>
        <v>#REF!</v>
      </c>
      <c r="G3552" s="249" t="e">
        <f>F3552/#REF!</f>
        <v>#REF!</v>
      </c>
      <c r="J3552" s="366"/>
      <c r="K3552" s="368"/>
      <c r="L3552" s="361"/>
    </row>
    <row r="3553" spans="1:12" x14ac:dyDescent="0.35">
      <c r="E3553" s="248" t="s">
        <v>1248</v>
      </c>
      <c r="F3553" s="104" t="e">
        <f>COUNTIF(#REF!,"Male")</f>
        <v>#REF!</v>
      </c>
      <c r="G3553" s="249" t="e">
        <f>F3553/A3551</f>
        <v>#REF!</v>
      </c>
      <c r="J3553" s="370"/>
      <c r="K3553" s="371"/>
    </row>
    <row r="3554" spans="1:12" x14ac:dyDescent="0.35">
      <c r="E3554" s="248" t="s">
        <v>1245</v>
      </c>
      <c r="F3554" s="104" t="e">
        <f>COUNTIF(#REF!,"Female")</f>
        <v>#REF!</v>
      </c>
      <c r="G3554" s="249" t="e">
        <f>F3554/A3551</f>
        <v>#REF!</v>
      </c>
    </row>
    <row r="3555" spans="1:12" x14ac:dyDescent="0.35">
      <c r="I3555" s="104" t="s">
        <v>6158</v>
      </c>
      <c r="J3555" s="367" t="e">
        <f>J3554/A3554</f>
        <v>#DIV/0!</v>
      </c>
      <c r="K3555" s="362" t="e">
        <f>K3554/A3554</f>
        <v>#DIV/0!</v>
      </c>
      <c r="L3555" s="369" t="e">
        <f>(L3554/A3554)/100</f>
        <v>#DIV/0!</v>
      </c>
    </row>
    <row r="3556" spans="1:12" x14ac:dyDescent="0.35">
      <c r="A3556" s="104">
        <f>SUM(A6:A3555)</f>
        <v>3546</v>
      </c>
      <c r="J3556" s="362" t="e">
        <f>SUM(J6:J3555)</f>
        <v>#DIV/0!</v>
      </c>
      <c r="K3556" s="363" t="e">
        <f>SUM(K6:K3555)</f>
        <v>#DIV/0!</v>
      </c>
      <c r="L3556" s="363" t="e">
        <f>SUM(L6:L3555)</f>
        <v>#DIV/0!</v>
      </c>
    </row>
  </sheetData>
  <autoFilter ref="A1:M3264" xr:uid="{2C4C24DD-E2D3-4B06-A3C6-4941D37DDA0C}">
    <sortState xmlns:xlrd2="http://schemas.microsoft.com/office/spreadsheetml/2017/richdata2" ref="A2:M3556">
      <sortCondition ref="C1:C3264"/>
    </sortState>
  </autoFilter>
  <conditionalFormatting sqref="G980:G1031 G2407:G2500 G1603:G1939 G1033:G1601">
    <cfRule type="containsText" dxfId="51" priority="4" operator="containsText" text="Kiserian">
      <formula>NOT(ISERROR(SEARCH("Kiserian",G980)))</formula>
    </cfRule>
  </conditionalFormatting>
  <conditionalFormatting sqref="G1884">
    <cfRule type="containsText" dxfId="50" priority="3" operator="containsText" text="Kiserian joyland Academy ">
      <formula>NOT(ISERROR(SEARCH("Kiserian joyland Academy ",G1884)))</formula>
    </cfRule>
  </conditionalFormatting>
  <conditionalFormatting sqref="G2502:G2897 G3131:G1048576 G2899:G3128">
    <cfRule type="containsText" dxfId="49" priority="1" operator="containsText" text="Kiserian">
      <formula>NOT(ISERROR(SEARCH("Kiserian",G2502)))</formula>
    </cfRule>
  </conditionalFormatting>
  <conditionalFormatting sqref="H1:H48 H86:H719 H1544:H1724">
    <cfRule type="cellIs" dxfId="48" priority="6" operator="greaterThan">
      <formula>1</formula>
    </cfRule>
  </conditionalFormatting>
  <conditionalFormatting sqref="H1:H48 H1860:H2406">
    <cfRule type="cellIs" dxfId="47" priority="2" operator="greaterThan">
      <formula>1.5</formula>
    </cfRule>
  </conditionalFormatting>
  <conditionalFormatting sqref="H720:H1338 H1423:H1543">
    <cfRule type="cellIs" dxfId="46" priority="5" operator="greaterThan">
      <formula>1.5</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FDC2-7E1B-4CD8-AC38-8151E86F928B}">
  <sheetPr codeName="Sheet3"/>
  <dimension ref="A1:L1488"/>
  <sheetViews>
    <sheetView topLeftCell="A1325" zoomScale="80" zoomScaleNormal="80" workbookViewId="0">
      <pane xSplit="3" topLeftCell="E1" activePane="topRight" state="frozen"/>
      <selection activeCell="I1298" sqref="I1298"/>
      <selection pane="topRight" activeCell="E1305" sqref="E1305"/>
    </sheetView>
  </sheetViews>
  <sheetFormatPr defaultRowHeight="14.5" x14ac:dyDescent="0.35"/>
  <cols>
    <col min="1" max="1" width="14.54296875" customWidth="1"/>
    <col min="2" max="2" width="20.81640625" customWidth="1"/>
    <col min="3" max="3" width="39.54296875" customWidth="1"/>
    <col min="4" max="4" width="42.453125" customWidth="1"/>
    <col min="5" max="5" width="14" customWidth="1"/>
    <col min="6" max="6" width="17.81640625" customWidth="1"/>
    <col min="7" max="7" width="33" customWidth="1"/>
    <col min="9" max="9" width="15.7265625" customWidth="1"/>
    <col min="10" max="10" width="16.453125" customWidth="1"/>
    <col min="11" max="11" width="17.26953125" customWidth="1"/>
    <col min="12" max="12" width="23" customWidth="1"/>
  </cols>
  <sheetData>
    <row r="1" spans="1:12" x14ac:dyDescent="0.35">
      <c r="B1" s="16" t="s">
        <v>1621</v>
      </c>
    </row>
    <row r="2" spans="1:12" x14ac:dyDescent="0.35">
      <c r="A2" s="109" t="s">
        <v>1</v>
      </c>
      <c r="B2" s="1" t="s">
        <v>2</v>
      </c>
      <c r="C2" s="1" t="s">
        <v>3</v>
      </c>
      <c r="D2" s="1" t="s">
        <v>4</v>
      </c>
      <c r="E2" s="1" t="s">
        <v>5</v>
      </c>
      <c r="F2" s="1" t="s">
        <v>6</v>
      </c>
      <c r="G2" s="1" t="s">
        <v>7</v>
      </c>
      <c r="H2" s="109" t="s">
        <v>8</v>
      </c>
      <c r="I2" s="109" t="s">
        <v>9</v>
      </c>
      <c r="J2" s="109" t="s">
        <v>10</v>
      </c>
      <c r="K2" s="109" t="s">
        <v>11</v>
      </c>
      <c r="L2" s="11" t="s">
        <v>12</v>
      </c>
    </row>
    <row r="3" spans="1:12" x14ac:dyDescent="0.35">
      <c r="A3" s="139" t="s">
        <v>1622</v>
      </c>
      <c r="B3" s="139" t="s">
        <v>58</v>
      </c>
      <c r="C3" s="139" t="s">
        <v>411</v>
      </c>
      <c r="D3" s="139" t="s">
        <v>1244</v>
      </c>
      <c r="F3" s="139" t="s">
        <v>1245</v>
      </c>
      <c r="G3" s="139" t="s">
        <v>977</v>
      </c>
      <c r="H3" s="139">
        <v>3</v>
      </c>
      <c r="I3" s="117">
        <v>45296</v>
      </c>
      <c r="J3" s="130">
        <v>12</v>
      </c>
      <c r="K3" s="140">
        <v>126000</v>
      </c>
    </row>
    <row r="4" spans="1:12" x14ac:dyDescent="0.35">
      <c r="A4" s="139" t="s">
        <v>1623</v>
      </c>
      <c r="B4" s="139" t="s">
        <v>420</v>
      </c>
      <c r="C4" s="139" t="s">
        <v>15</v>
      </c>
      <c r="D4" s="139" t="s">
        <v>1244</v>
      </c>
      <c r="F4" s="139" t="s">
        <v>1245</v>
      </c>
      <c r="G4" s="139" t="s">
        <v>1624</v>
      </c>
      <c r="H4" s="139">
        <v>2</v>
      </c>
      <c r="I4" s="117">
        <v>45300</v>
      </c>
      <c r="J4" s="130">
        <v>12</v>
      </c>
      <c r="K4" s="140">
        <v>105000</v>
      </c>
    </row>
    <row r="5" spans="1:12" x14ac:dyDescent="0.35">
      <c r="A5" s="139" t="s">
        <v>1625</v>
      </c>
      <c r="B5" s="139" t="s">
        <v>146</v>
      </c>
      <c r="C5" s="139" t="s">
        <v>15</v>
      </c>
      <c r="D5" s="139" t="s">
        <v>1244</v>
      </c>
      <c r="F5" s="139" t="s">
        <v>1245</v>
      </c>
      <c r="G5" s="139" t="s">
        <v>825</v>
      </c>
      <c r="H5" s="139">
        <v>3</v>
      </c>
      <c r="I5" s="117">
        <v>45301.581192129597</v>
      </c>
      <c r="J5" s="130">
        <v>6</v>
      </c>
      <c r="K5" s="140">
        <v>63000</v>
      </c>
    </row>
    <row r="6" spans="1:12" x14ac:dyDescent="0.35">
      <c r="A6" s="139" t="s">
        <v>1626</v>
      </c>
      <c r="B6" s="139" t="s">
        <v>24</v>
      </c>
      <c r="C6" s="139" t="s">
        <v>257</v>
      </c>
      <c r="D6" s="139" t="s">
        <v>1250</v>
      </c>
      <c r="F6" s="139" t="s">
        <v>1248</v>
      </c>
      <c r="G6" s="139" t="s">
        <v>1627</v>
      </c>
      <c r="H6" s="139">
        <v>2</v>
      </c>
      <c r="I6" s="117">
        <v>45301.589050925897</v>
      </c>
      <c r="J6" s="130">
        <v>12</v>
      </c>
      <c r="K6" s="140">
        <v>105000</v>
      </c>
    </row>
    <row r="7" spans="1:12" x14ac:dyDescent="0.35">
      <c r="A7" s="139" t="s">
        <v>1628</v>
      </c>
      <c r="B7" s="139" t="s">
        <v>476</v>
      </c>
      <c r="C7" s="139" t="s">
        <v>15</v>
      </c>
      <c r="D7" s="139" t="s">
        <v>1244</v>
      </c>
      <c r="F7" s="139" t="s">
        <v>1248</v>
      </c>
      <c r="G7" s="139" t="s">
        <v>1629</v>
      </c>
      <c r="H7" s="139">
        <v>3</v>
      </c>
      <c r="I7" s="117">
        <v>45301.611180555599</v>
      </c>
      <c r="J7" s="130">
        <v>12</v>
      </c>
      <c r="K7" s="140">
        <v>136500</v>
      </c>
    </row>
    <row r="8" spans="1:12" x14ac:dyDescent="0.35">
      <c r="A8" s="139" t="s">
        <v>1630</v>
      </c>
      <c r="B8" s="139" t="s">
        <v>102</v>
      </c>
      <c r="C8" s="139" t="s">
        <v>257</v>
      </c>
      <c r="D8" s="139" t="s">
        <v>1250</v>
      </c>
      <c r="F8" s="139" t="s">
        <v>1245</v>
      </c>
      <c r="G8" s="139" t="s">
        <v>1012</v>
      </c>
      <c r="H8" s="139">
        <v>3</v>
      </c>
      <c r="I8" s="117">
        <v>45302.564988425896</v>
      </c>
      <c r="J8" s="130">
        <v>12</v>
      </c>
      <c r="K8" s="140">
        <v>210000</v>
      </c>
    </row>
    <row r="9" spans="1:12" x14ac:dyDescent="0.35">
      <c r="A9" s="139" t="s">
        <v>1631</v>
      </c>
      <c r="B9" s="139" t="s">
        <v>256</v>
      </c>
      <c r="C9" s="139" t="s">
        <v>188</v>
      </c>
      <c r="D9" s="139" t="s">
        <v>1244</v>
      </c>
      <c r="F9" s="139" t="s">
        <v>1248</v>
      </c>
      <c r="G9" s="139" t="s">
        <v>1632</v>
      </c>
      <c r="H9" s="139">
        <v>1</v>
      </c>
      <c r="I9" s="117">
        <v>45302.650254629603</v>
      </c>
      <c r="J9" s="130">
        <v>4</v>
      </c>
      <c r="K9" s="140">
        <v>52500</v>
      </c>
    </row>
    <row r="10" spans="1:12" x14ac:dyDescent="0.35">
      <c r="A10" s="139" t="s">
        <v>1633</v>
      </c>
      <c r="B10" s="139" t="s">
        <v>14</v>
      </c>
      <c r="C10" s="139" t="s">
        <v>15</v>
      </c>
      <c r="D10" s="139" t="s">
        <v>1244</v>
      </c>
      <c r="F10" s="139" t="s">
        <v>1245</v>
      </c>
      <c r="G10" s="139" t="s">
        <v>1634</v>
      </c>
      <c r="H10" s="139">
        <v>3</v>
      </c>
      <c r="I10" s="117">
        <v>45303.434212963002</v>
      </c>
      <c r="J10" s="130">
        <v>12</v>
      </c>
      <c r="K10" s="140">
        <v>105000</v>
      </c>
    </row>
    <row r="11" spans="1:12" x14ac:dyDescent="0.35">
      <c r="A11" s="139" t="s">
        <v>1635</v>
      </c>
      <c r="B11" s="139" t="s">
        <v>465</v>
      </c>
      <c r="C11" s="139" t="s">
        <v>15</v>
      </c>
      <c r="D11" s="139" t="s">
        <v>1244</v>
      </c>
      <c r="F11" s="139" t="s">
        <v>1245</v>
      </c>
      <c r="G11" s="139" t="s">
        <v>1636</v>
      </c>
      <c r="H11" s="139">
        <v>1</v>
      </c>
      <c r="I11" s="117">
        <v>45303.565752314797</v>
      </c>
      <c r="J11" s="130">
        <v>8</v>
      </c>
      <c r="K11" s="140">
        <v>157500</v>
      </c>
    </row>
    <row r="12" spans="1:12" x14ac:dyDescent="0.35">
      <c r="A12" s="139" t="s">
        <v>1637</v>
      </c>
      <c r="B12" s="139" t="s">
        <v>36</v>
      </c>
      <c r="C12" s="139" t="s">
        <v>169</v>
      </c>
      <c r="D12" s="139" t="s">
        <v>1250</v>
      </c>
      <c r="F12" s="139" t="s">
        <v>1245</v>
      </c>
      <c r="G12" s="139" t="s">
        <v>1638</v>
      </c>
      <c r="H12" s="139">
        <v>1</v>
      </c>
      <c r="I12" s="117">
        <v>45303.643969907404</v>
      </c>
      <c r="J12" s="130">
        <v>12</v>
      </c>
      <c r="K12" s="140">
        <v>126000</v>
      </c>
    </row>
    <row r="13" spans="1:12" x14ac:dyDescent="0.35">
      <c r="A13" s="139" t="s">
        <v>1639</v>
      </c>
      <c r="B13" s="139" t="s">
        <v>14</v>
      </c>
      <c r="C13" s="139" t="s">
        <v>52</v>
      </c>
      <c r="D13" s="139" t="s">
        <v>1250</v>
      </c>
      <c r="F13" s="139" t="s">
        <v>1245</v>
      </c>
      <c r="G13" s="139" t="s">
        <v>1640</v>
      </c>
      <c r="H13" s="139">
        <v>3</v>
      </c>
      <c r="I13" s="117">
        <v>45306.451666666697</v>
      </c>
      <c r="J13" s="130">
        <v>8</v>
      </c>
      <c r="K13" s="140">
        <v>105000</v>
      </c>
    </row>
    <row r="14" spans="1:12" x14ac:dyDescent="0.35">
      <c r="A14" s="139" t="s">
        <v>1641</v>
      </c>
      <c r="B14" s="139" t="s">
        <v>146</v>
      </c>
      <c r="C14" s="139" t="s">
        <v>15</v>
      </c>
      <c r="D14" s="139" t="s">
        <v>1244</v>
      </c>
      <c r="F14" s="139" t="s">
        <v>1248</v>
      </c>
      <c r="G14" s="139" t="s">
        <v>1642</v>
      </c>
      <c r="H14" s="139">
        <v>2</v>
      </c>
      <c r="I14" s="117">
        <v>45306.580358796302</v>
      </c>
      <c r="J14" s="130">
        <v>10</v>
      </c>
      <c r="K14" s="140">
        <v>73500</v>
      </c>
    </row>
    <row r="15" spans="1:12" x14ac:dyDescent="0.35">
      <c r="A15" s="139" t="s">
        <v>1643</v>
      </c>
      <c r="B15" s="139" t="s">
        <v>32</v>
      </c>
      <c r="C15" s="139" t="s">
        <v>15</v>
      </c>
      <c r="D15" s="139" t="s">
        <v>1244</v>
      </c>
      <c r="F15" s="139" t="s">
        <v>1245</v>
      </c>
      <c r="G15" s="139" t="s">
        <v>1644</v>
      </c>
      <c r="H15" s="139">
        <v>1</v>
      </c>
      <c r="I15" s="117">
        <v>45307.3664699074</v>
      </c>
      <c r="J15" s="130">
        <v>6</v>
      </c>
      <c r="K15" s="140">
        <v>52500</v>
      </c>
    </row>
    <row r="16" spans="1:12" x14ac:dyDescent="0.35">
      <c r="A16" s="139" t="s">
        <v>1645</v>
      </c>
      <c r="B16" s="139" t="s">
        <v>32</v>
      </c>
      <c r="C16" s="139" t="s">
        <v>15</v>
      </c>
      <c r="D16" s="139" t="s">
        <v>1244</v>
      </c>
      <c r="F16" s="139" t="s">
        <v>1248</v>
      </c>
      <c r="G16" s="139" t="s">
        <v>1646</v>
      </c>
      <c r="H16" s="139">
        <v>2</v>
      </c>
      <c r="I16" s="117">
        <v>45307.462372685201</v>
      </c>
      <c r="J16" s="130">
        <v>7</v>
      </c>
      <c r="K16" s="140">
        <v>52500</v>
      </c>
    </row>
    <row r="17" spans="1:11" x14ac:dyDescent="0.35">
      <c r="A17" s="139" t="s">
        <v>1647</v>
      </c>
      <c r="B17" s="139" t="s">
        <v>36</v>
      </c>
      <c r="C17" s="139" t="s">
        <v>15</v>
      </c>
      <c r="D17" s="139" t="s">
        <v>1244</v>
      </c>
      <c r="F17" s="139" t="s">
        <v>1245</v>
      </c>
      <c r="G17" s="139" t="s">
        <v>1648</v>
      </c>
      <c r="H17" s="139">
        <v>5</v>
      </c>
      <c r="I17" s="117">
        <v>45307.463414351798</v>
      </c>
      <c r="J17" s="130">
        <v>8</v>
      </c>
      <c r="K17" s="140">
        <v>84000</v>
      </c>
    </row>
    <row r="18" spans="1:11" x14ac:dyDescent="0.35">
      <c r="A18" s="139" t="s">
        <v>1649</v>
      </c>
      <c r="B18" s="139" t="s">
        <v>32</v>
      </c>
      <c r="C18" s="139" t="s">
        <v>15</v>
      </c>
      <c r="D18" s="139" t="s">
        <v>1244</v>
      </c>
      <c r="F18" s="139" t="s">
        <v>1245</v>
      </c>
      <c r="G18" s="139" t="s">
        <v>1650</v>
      </c>
      <c r="H18" s="139">
        <v>5</v>
      </c>
      <c r="I18" s="117">
        <v>45308.529837962997</v>
      </c>
      <c r="J18" s="130">
        <v>6</v>
      </c>
      <c r="K18" s="140">
        <v>210000</v>
      </c>
    </row>
    <row r="19" spans="1:11" x14ac:dyDescent="0.35">
      <c r="A19" s="139" t="s">
        <v>1651</v>
      </c>
      <c r="B19" s="139" t="s">
        <v>14</v>
      </c>
      <c r="C19" s="139" t="s">
        <v>52</v>
      </c>
      <c r="D19" s="139" t="s">
        <v>1250</v>
      </c>
      <c r="F19" s="139" t="s">
        <v>1248</v>
      </c>
      <c r="G19" s="139" t="s">
        <v>1652</v>
      </c>
      <c r="H19" s="139">
        <v>2</v>
      </c>
      <c r="I19" s="117">
        <v>45309.434039351901</v>
      </c>
      <c r="J19" s="130">
        <v>8</v>
      </c>
      <c r="K19" s="140">
        <v>73500</v>
      </c>
    </row>
    <row r="20" spans="1:11" x14ac:dyDescent="0.35">
      <c r="A20" s="139" t="s">
        <v>1653</v>
      </c>
      <c r="B20" s="139" t="s">
        <v>14</v>
      </c>
      <c r="C20" s="139" t="s">
        <v>116</v>
      </c>
      <c r="D20" s="139" t="s">
        <v>1250</v>
      </c>
      <c r="F20" s="139" t="s">
        <v>1245</v>
      </c>
      <c r="G20" s="139" t="s">
        <v>1654</v>
      </c>
      <c r="H20" s="139">
        <v>3</v>
      </c>
      <c r="I20" s="117">
        <v>45309.488136574102</v>
      </c>
      <c r="J20" s="130">
        <v>6</v>
      </c>
      <c r="K20" s="140">
        <v>157500</v>
      </c>
    </row>
    <row r="21" spans="1:11" x14ac:dyDescent="0.35">
      <c r="A21" s="139" t="s">
        <v>1655</v>
      </c>
      <c r="B21" s="139" t="s">
        <v>230</v>
      </c>
      <c r="C21" s="139" t="s">
        <v>15</v>
      </c>
      <c r="D21" s="139" t="s">
        <v>1244</v>
      </c>
      <c r="F21" s="139" t="s">
        <v>1248</v>
      </c>
      <c r="G21" s="139" t="s">
        <v>1656</v>
      </c>
      <c r="H21" s="139">
        <v>3</v>
      </c>
      <c r="I21" s="117">
        <v>45309.538333333301</v>
      </c>
      <c r="J21" s="130">
        <v>10</v>
      </c>
      <c r="K21" s="140">
        <v>126000</v>
      </c>
    </row>
    <row r="22" spans="1:11" x14ac:dyDescent="0.35">
      <c r="A22" s="139" t="s">
        <v>1657</v>
      </c>
      <c r="B22" s="139" t="s">
        <v>135</v>
      </c>
      <c r="C22" s="139" t="s">
        <v>169</v>
      </c>
      <c r="D22" s="139" t="s">
        <v>1250</v>
      </c>
      <c r="F22" s="139" t="s">
        <v>1245</v>
      </c>
      <c r="G22" s="139" t="s">
        <v>1658</v>
      </c>
      <c r="H22" s="139">
        <v>2</v>
      </c>
      <c r="I22" s="117">
        <v>45309.590787036999</v>
      </c>
      <c r="J22" s="130">
        <v>12</v>
      </c>
      <c r="K22" s="140">
        <v>105000</v>
      </c>
    </row>
    <row r="23" spans="1:11" x14ac:dyDescent="0.35">
      <c r="A23" s="139" t="s">
        <v>1659</v>
      </c>
      <c r="B23" s="139" t="s">
        <v>44</v>
      </c>
      <c r="C23" s="139" t="s">
        <v>15</v>
      </c>
      <c r="D23" s="139" t="s">
        <v>1244</v>
      </c>
      <c r="F23" s="139" t="s">
        <v>1245</v>
      </c>
      <c r="G23" s="139" t="s">
        <v>1144</v>
      </c>
      <c r="H23" s="139">
        <v>2</v>
      </c>
      <c r="I23" s="117">
        <v>45310.427766203698</v>
      </c>
      <c r="J23" s="130">
        <v>8</v>
      </c>
      <c r="K23" s="140">
        <v>84000</v>
      </c>
    </row>
    <row r="24" spans="1:11" x14ac:dyDescent="0.35">
      <c r="A24" s="139" t="s">
        <v>1660</v>
      </c>
      <c r="B24" s="139" t="s">
        <v>14</v>
      </c>
      <c r="C24" s="139" t="s">
        <v>52</v>
      </c>
      <c r="D24" s="139" t="s">
        <v>1250</v>
      </c>
      <c r="F24" s="139" t="s">
        <v>1245</v>
      </c>
      <c r="G24" s="139" t="s">
        <v>1661</v>
      </c>
      <c r="H24" s="139">
        <v>3</v>
      </c>
      <c r="I24" s="117">
        <v>45310.429791666698</v>
      </c>
      <c r="J24" s="130">
        <v>12</v>
      </c>
      <c r="K24" s="140">
        <v>84000</v>
      </c>
    </row>
    <row r="25" spans="1:11" x14ac:dyDescent="0.35">
      <c r="A25" s="139" t="s">
        <v>1662</v>
      </c>
      <c r="B25" s="139" t="s">
        <v>32</v>
      </c>
      <c r="C25" s="139" t="s">
        <v>15</v>
      </c>
      <c r="D25" s="139" t="s">
        <v>1244</v>
      </c>
      <c r="F25" s="139" t="s">
        <v>1248</v>
      </c>
      <c r="G25" s="139" t="s">
        <v>1663</v>
      </c>
      <c r="H25" s="139">
        <v>1</v>
      </c>
      <c r="I25" s="117">
        <v>45311.464039351798</v>
      </c>
      <c r="J25" s="130">
        <v>4</v>
      </c>
      <c r="K25" s="140">
        <v>57750</v>
      </c>
    </row>
    <row r="26" spans="1:11" x14ac:dyDescent="0.35">
      <c r="A26" s="139" t="s">
        <v>1664</v>
      </c>
      <c r="B26" s="139" t="s">
        <v>14</v>
      </c>
      <c r="C26" s="139" t="s">
        <v>52</v>
      </c>
      <c r="D26" s="139" t="s">
        <v>1250</v>
      </c>
      <c r="F26" s="139" t="s">
        <v>1245</v>
      </c>
      <c r="G26" s="139" t="s">
        <v>1665</v>
      </c>
      <c r="H26" s="139">
        <v>2</v>
      </c>
      <c r="I26" s="117">
        <v>45314.395416666703</v>
      </c>
      <c r="J26" s="130">
        <v>12</v>
      </c>
      <c r="K26" s="140">
        <v>105000</v>
      </c>
    </row>
    <row r="27" spans="1:11" x14ac:dyDescent="0.35">
      <c r="A27" s="139" t="s">
        <v>1666</v>
      </c>
      <c r="B27" s="139" t="s">
        <v>230</v>
      </c>
      <c r="C27" s="139" t="s">
        <v>15</v>
      </c>
      <c r="D27" s="139" t="s">
        <v>1244</v>
      </c>
      <c r="F27" s="139" t="s">
        <v>1245</v>
      </c>
      <c r="G27" s="139" t="s">
        <v>1667</v>
      </c>
      <c r="H27" s="139">
        <v>3</v>
      </c>
      <c r="I27" s="117">
        <v>45314.4480092593</v>
      </c>
      <c r="J27" s="130">
        <v>12</v>
      </c>
      <c r="K27" s="140">
        <v>94500</v>
      </c>
    </row>
    <row r="28" spans="1:11" x14ac:dyDescent="0.35">
      <c r="A28" s="139" t="s">
        <v>1668</v>
      </c>
      <c r="B28" s="139" t="s">
        <v>14</v>
      </c>
      <c r="C28" s="139" t="s">
        <v>15</v>
      </c>
      <c r="D28" s="139" t="s">
        <v>1244</v>
      </c>
      <c r="F28" s="139" t="s">
        <v>1245</v>
      </c>
      <c r="G28" s="139" t="s">
        <v>1669</v>
      </c>
      <c r="H28" s="139">
        <v>1</v>
      </c>
      <c r="I28" s="117">
        <v>45314.465127314797</v>
      </c>
      <c r="J28" s="130">
        <v>12</v>
      </c>
      <c r="K28" s="140">
        <v>241500</v>
      </c>
    </row>
    <row r="29" spans="1:11" x14ac:dyDescent="0.35">
      <c r="A29" s="139" t="s">
        <v>1670</v>
      </c>
      <c r="B29" s="139" t="s">
        <v>32</v>
      </c>
      <c r="C29" s="139" t="s">
        <v>15</v>
      </c>
      <c r="D29" s="139" t="s">
        <v>1244</v>
      </c>
      <c r="F29" s="139" t="s">
        <v>1248</v>
      </c>
      <c r="G29" s="139" t="s">
        <v>1671</v>
      </c>
      <c r="H29" s="139">
        <v>3</v>
      </c>
      <c r="I29" s="117">
        <v>45314.5776736111</v>
      </c>
      <c r="J29" s="130">
        <v>7</v>
      </c>
      <c r="K29" s="140">
        <v>157500</v>
      </c>
    </row>
    <row r="30" spans="1:11" x14ac:dyDescent="0.35">
      <c r="A30" s="139" t="s">
        <v>1672</v>
      </c>
      <c r="B30" s="139" t="s">
        <v>420</v>
      </c>
      <c r="C30" s="139" t="s">
        <v>52</v>
      </c>
      <c r="D30" s="139" t="s">
        <v>1250</v>
      </c>
      <c r="F30" s="139" t="s">
        <v>1248</v>
      </c>
      <c r="G30" s="139" t="s">
        <v>1673</v>
      </c>
      <c r="H30" s="139">
        <v>3</v>
      </c>
      <c r="I30" s="117">
        <v>45314.5776736111</v>
      </c>
      <c r="J30" s="130">
        <v>8</v>
      </c>
      <c r="K30" s="140">
        <v>189000</v>
      </c>
    </row>
    <row r="31" spans="1:11" x14ac:dyDescent="0.35">
      <c r="A31" s="139" t="s">
        <v>1674</v>
      </c>
      <c r="B31" s="139" t="s">
        <v>14</v>
      </c>
      <c r="C31" s="139" t="s">
        <v>15</v>
      </c>
      <c r="D31" s="139" t="s">
        <v>1244</v>
      </c>
      <c r="F31" s="139" t="s">
        <v>1245</v>
      </c>
      <c r="G31" s="139" t="s">
        <v>1675</v>
      </c>
      <c r="H31" s="139">
        <v>1</v>
      </c>
      <c r="I31" s="117">
        <v>45315.4789467593</v>
      </c>
      <c r="J31" s="130">
        <v>10</v>
      </c>
      <c r="K31" s="140">
        <v>52500</v>
      </c>
    </row>
    <row r="32" spans="1:11" x14ac:dyDescent="0.35">
      <c r="A32" s="139" t="s">
        <v>1676</v>
      </c>
      <c r="B32" s="139" t="s">
        <v>442</v>
      </c>
      <c r="C32" s="139" t="s">
        <v>15</v>
      </c>
      <c r="D32" s="139" t="s">
        <v>1244</v>
      </c>
      <c r="F32" s="139" t="s">
        <v>1245</v>
      </c>
      <c r="G32" s="139" t="s">
        <v>1677</v>
      </c>
      <c r="H32" s="139">
        <v>3</v>
      </c>
      <c r="I32" s="117">
        <v>45315.555983796301</v>
      </c>
      <c r="J32" s="130">
        <v>12</v>
      </c>
      <c r="K32" s="140">
        <v>147000</v>
      </c>
    </row>
    <row r="33" spans="1:11" x14ac:dyDescent="0.35">
      <c r="A33" s="139" t="s">
        <v>1678</v>
      </c>
      <c r="B33" s="177" t="s">
        <v>36</v>
      </c>
      <c r="C33" s="177" t="s">
        <v>204</v>
      </c>
      <c r="D33" s="177" t="s">
        <v>1250</v>
      </c>
      <c r="E33" s="156"/>
      <c r="F33" s="177" t="s">
        <v>1245</v>
      </c>
      <c r="G33" s="139" t="s">
        <v>1679</v>
      </c>
      <c r="H33" s="139">
        <v>5</v>
      </c>
      <c r="I33" s="117">
        <v>45315.5804166667</v>
      </c>
      <c r="J33" s="130">
        <v>5</v>
      </c>
      <c r="K33" s="140">
        <v>84000</v>
      </c>
    </row>
    <row r="34" spans="1:11" x14ac:dyDescent="0.35">
      <c r="A34" s="139" t="s">
        <v>1680</v>
      </c>
      <c r="B34" s="139" t="s">
        <v>359</v>
      </c>
      <c r="C34" s="139" t="s">
        <v>257</v>
      </c>
      <c r="D34" s="139" t="s">
        <v>1250</v>
      </c>
      <c r="F34" s="139" t="s">
        <v>1248</v>
      </c>
      <c r="G34" s="139" t="s">
        <v>1117</v>
      </c>
      <c r="H34" s="139">
        <v>4</v>
      </c>
      <c r="I34" s="117">
        <v>45316.564907407403</v>
      </c>
      <c r="J34" s="130">
        <v>6</v>
      </c>
      <c r="K34" s="140">
        <v>147000</v>
      </c>
    </row>
    <row r="35" spans="1:11" x14ac:dyDescent="0.35">
      <c r="A35" s="139" t="s">
        <v>1681</v>
      </c>
      <c r="B35" s="139" t="s">
        <v>32</v>
      </c>
      <c r="C35" s="139" t="s">
        <v>15</v>
      </c>
      <c r="D35" s="139" t="s">
        <v>1244</v>
      </c>
      <c r="F35" s="139" t="s">
        <v>1245</v>
      </c>
      <c r="G35" s="139" t="s">
        <v>1682</v>
      </c>
      <c r="H35" s="139">
        <v>1</v>
      </c>
      <c r="I35" s="117">
        <v>45316.578923611101</v>
      </c>
      <c r="J35" s="130">
        <v>5</v>
      </c>
      <c r="K35" s="140">
        <v>52500</v>
      </c>
    </row>
    <row r="36" spans="1:11" x14ac:dyDescent="0.35">
      <c r="A36" s="139" t="s">
        <v>1683</v>
      </c>
      <c r="B36" s="139" t="s">
        <v>146</v>
      </c>
      <c r="C36" s="139" t="s">
        <v>188</v>
      </c>
      <c r="D36" s="139" t="s">
        <v>1244</v>
      </c>
      <c r="F36" s="139" t="s">
        <v>1248</v>
      </c>
      <c r="G36" s="139" t="s">
        <v>1684</v>
      </c>
      <c r="H36" s="139">
        <v>1</v>
      </c>
      <c r="I36" s="117">
        <v>45316.586886574099</v>
      </c>
      <c r="J36" s="130">
        <v>4</v>
      </c>
      <c r="K36" s="140">
        <v>105000</v>
      </c>
    </row>
    <row r="37" spans="1:11" x14ac:dyDescent="0.35">
      <c r="A37" s="139" t="s">
        <v>1685</v>
      </c>
      <c r="B37" s="139" t="s">
        <v>32</v>
      </c>
      <c r="C37" s="139" t="s">
        <v>411</v>
      </c>
      <c r="D37" s="139" t="s">
        <v>1244</v>
      </c>
      <c r="F37" s="139" t="s">
        <v>1245</v>
      </c>
      <c r="G37" s="139" t="s">
        <v>1686</v>
      </c>
      <c r="H37" s="139">
        <v>1</v>
      </c>
      <c r="I37" s="117">
        <v>45316.601087962998</v>
      </c>
      <c r="J37" s="130">
        <v>8</v>
      </c>
      <c r="K37" s="140">
        <v>105000</v>
      </c>
    </row>
    <row r="38" spans="1:11" x14ac:dyDescent="0.35">
      <c r="A38" s="139" t="s">
        <v>1687</v>
      </c>
      <c r="B38" s="139" t="s">
        <v>32</v>
      </c>
      <c r="C38" s="139" t="s">
        <v>116</v>
      </c>
      <c r="D38" s="139" t="s">
        <v>1250</v>
      </c>
      <c r="F38" s="139" t="s">
        <v>1245</v>
      </c>
      <c r="G38" s="139" t="s">
        <v>1688</v>
      </c>
      <c r="H38" s="139">
        <v>4</v>
      </c>
      <c r="I38" s="117">
        <v>45317.425671296303</v>
      </c>
      <c r="J38" s="130">
        <v>5</v>
      </c>
      <c r="K38" s="140">
        <v>57750</v>
      </c>
    </row>
    <row r="39" spans="1:11" x14ac:dyDescent="0.35">
      <c r="A39" s="139" t="s">
        <v>1689</v>
      </c>
      <c r="B39" s="139" t="s">
        <v>32</v>
      </c>
      <c r="C39" s="139" t="s">
        <v>15</v>
      </c>
      <c r="D39" s="139" t="s">
        <v>1244</v>
      </c>
      <c r="F39" s="139" t="s">
        <v>1245</v>
      </c>
      <c r="G39" s="139" t="s">
        <v>1690</v>
      </c>
      <c r="H39" s="139">
        <v>3</v>
      </c>
      <c r="I39" s="117">
        <v>45317.5285069444</v>
      </c>
      <c r="J39" s="130">
        <v>12</v>
      </c>
      <c r="K39" s="140">
        <v>241500</v>
      </c>
    </row>
    <row r="40" spans="1:11" x14ac:dyDescent="0.35">
      <c r="A40" s="139" t="s">
        <v>1691</v>
      </c>
      <c r="B40" s="139" t="s">
        <v>139</v>
      </c>
      <c r="C40" s="139" t="s">
        <v>15</v>
      </c>
      <c r="D40" s="139" t="s">
        <v>1244</v>
      </c>
      <c r="F40" s="139" t="s">
        <v>1248</v>
      </c>
      <c r="G40" s="139" t="s">
        <v>1692</v>
      </c>
      <c r="H40" s="139">
        <v>3</v>
      </c>
      <c r="I40" s="117">
        <v>45317.570081018501</v>
      </c>
      <c r="J40" s="130">
        <v>5</v>
      </c>
      <c r="K40" s="140">
        <v>126000</v>
      </c>
    </row>
    <row r="41" spans="1:11" x14ac:dyDescent="0.35">
      <c r="A41" s="139" t="s">
        <v>1693</v>
      </c>
      <c r="B41" s="139" t="s">
        <v>14</v>
      </c>
      <c r="C41" s="139" t="s">
        <v>162</v>
      </c>
      <c r="D41" s="139" t="s">
        <v>1250</v>
      </c>
      <c r="F41" s="139" t="s">
        <v>1248</v>
      </c>
      <c r="G41" s="139" t="s">
        <v>1694</v>
      </c>
      <c r="H41" s="139">
        <v>3</v>
      </c>
      <c r="I41" s="117">
        <v>45318.418784722198</v>
      </c>
      <c r="J41" s="130">
        <v>7</v>
      </c>
      <c r="K41" s="140">
        <v>73500</v>
      </c>
    </row>
    <row r="42" spans="1:11" x14ac:dyDescent="0.35">
      <c r="A42" s="139" t="s">
        <v>1695</v>
      </c>
      <c r="B42" s="139" t="s">
        <v>14</v>
      </c>
      <c r="C42" s="139" t="s">
        <v>188</v>
      </c>
      <c r="D42" s="139" t="s">
        <v>1244</v>
      </c>
      <c r="F42" s="139" t="s">
        <v>1245</v>
      </c>
      <c r="G42" s="139" t="s">
        <v>1696</v>
      </c>
      <c r="H42" s="139">
        <v>2</v>
      </c>
      <c r="I42" s="117">
        <v>45320.479907407404</v>
      </c>
      <c r="J42" s="130">
        <v>9</v>
      </c>
      <c r="K42" s="140">
        <v>157500</v>
      </c>
    </row>
    <row r="43" spans="1:11" x14ac:dyDescent="0.35">
      <c r="A43" s="139" t="s">
        <v>1697</v>
      </c>
      <c r="B43" s="139" t="s">
        <v>355</v>
      </c>
      <c r="C43" s="139" t="s">
        <v>15</v>
      </c>
      <c r="D43" s="139" t="s">
        <v>1244</v>
      </c>
      <c r="F43" s="139" t="s">
        <v>1248</v>
      </c>
      <c r="G43" s="139" t="s">
        <v>1698</v>
      </c>
      <c r="H43" s="139">
        <v>1</v>
      </c>
      <c r="I43" s="117">
        <v>45321</v>
      </c>
      <c r="J43" s="130">
        <v>12</v>
      </c>
      <c r="K43" s="140">
        <v>157500</v>
      </c>
    </row>
    <row r="44" spans="1:11" x14ac:dyDescent="0.35">
      <c r="A44" s="139" t="s">
        <v>1699</v>
      </c>
      <c r="B44" s="139" t="s">
        <v>956</v>
      </c>
      <c r="C44" s="139" t="s">
        <v>15</v>
      </c>
      <c r="D44" s="139" t="s">
        <v>1244</v>
      </c>
      <c r="F44" s="139" t="s">
        <v>1248</v>
      </c>
      <c r="G44" s="139" t="s">
        <v>1700</v>
      </c>
      <c r="H44" s="139">
        <v>1</v>
      </c>
      <c r="I44" s="117">
        <v>45321.391736111102</v>
      </c>
      <c r="J44" s="130">
        <v>6</v>
      </c>
      <c r="K44" s="140">
        <v>210000</v>
      </c>
    </row>
    <row r="45" spans="1:11" x14ac:dyDescent="0.35">
      <c r="A45" s="139" t="s">
        <v>1701</v>
      </c>
      <c r="B45" s="139" t="s">
        <v>139</v>
      </c>
      <c r="C45" s="139" t="s">
        <v>15</v>
      </c>
      <c r="D45" s="139" t="s">
        <v>1244</v>
      </c>
      <c r="F45" s="139" t="s">
        <v>1245</v>
      </c>
      <c r="G45" s="139" t="s">
        <v>1702</v>
      </c>
      <c r="H45" s="139">
        <v>3</v>
      </c>
      <c r="I45" s="117">
        <v>45321.466041666703</v>
      </c>
      <c r="J45" s="130">
        <v>5</v>
      </c>
      <c r="K45" s="140">
        <v>105000</v>
      </c>
    </row>
    <row r="46" spans="1:11" x14ac:dyDescent="0.35">
      <c r="A46" s="139" t="s">
        <v>1703</v>
      </c>
      <c r="B46" s="139" t="s">
        <v>359</v>
      </c>
      <c r="C46" s="139" t="s">
        <v>257</v>
      </c>
      <c r="D46" s="139" t="s">
        <v>1250</v>
      </c>
      <c r="F46" s="139" t="s">
        <v>1248</v>
      </c>
      <c r="G46" s="139" t="s">
        <v>1704</v>
      </c>
      <c r="H46" s="139">
        <v>3</v>
      </c>
      <c r="I46" s="117">
        <v>45321.554803240702</v>
      </c>
      <c r="J46" s="130">
        <v>12</v>
      </c>
      <c r="K46" s="140">
        <v>262500</v>
      </c>
    </row>
    <row r="47" spans="1:11" x14ac:dyDescent="0.35">
      <c r="A47" s="139" t="s">
        <v>1705</v>
      </c>
      <c r="B47" s="139" t="s">
        <v>256</v>
      </c>
      <c r="C47" s="139" t="s">
        <v>188</v>
      </c>
      <c r="D47" s="139" t="s">
        <v>1244</v>
      </c>
      <c r="F47" s="139" t="s">
        <v>1248</v>
      </c>
      <c r="G47" s="139" t="s">
        <v>1706</v>
      </c>
      <c r="H47" s="139">
        <v>3</v>
      </c>
      <c r="I47" s="117">
        <v>45321.6038541667</v>
      </c>
      <c r="J47" s="130">
        <v>7</v>
      </c>
      <c r="K47" s="140">
        <v>115500</v>
      </c>
    </row>
    <row r="48" spans="1:11" x14ac:dyDescent="0.35">
      <c r="A48" s="139" t="s">
        <v>1707</v>
      </c>
      <c r="B48" s="139" t="s">
        <v>14</v>
      </c>
      <c r="C48" s="139" t="s">
        <v>15</v>
      </c>
      <c r="D48" s="139" t="s">
        <v>1244</v>
      </c>
      <c r="F48" s="139" t="s">
        <v>1248</v>
      </c>
      <c r="G48" s="139" t="s">
        <v>180</v>
      </c>
      <c r="H48" s="139">
        <v>2</v>
      </c>
      <c r="I48" s="117">
        <v>45322.401736111096</v>
      </c>
      <c r="J48" s="130">
        <v>6</v>
      </c>
      <c r="K48" s="140">
        <v>52500</v>
      </c>
    </row>
    <row r="49" spans="1:12" x14ac:dyDescent="0.35">
      <c r="A49" s="139" t="s">
        <v>1708</v>
      </c>
      <c r="B49" s="139" t="s">
        <v>909</v>
      </c>
      <c r="C49" s="139" t="s">
        <v>162</v>
      </c>
      <c r="D49" s="139" t="s">
        <v>1250</v>
      </c>
      <c r="F49" s="139" t="s">
        <v>1245</v>
      </c>
      <c r="G49" s="139" t="s">
        <v>1709</v>
      </c>
      <c r="H49" s="139">
        <v>3</v>
      </c>
      <c r="I49" s="117">
        <v>45322.401805555601</v>
      </c>
      <c r="J49" s="130">
        <v>7</v>
      </c>
      <c r="K49" s="140">
        <v>126000</v>
      </c>
    </row>
    <row r="50" spans="1:12" x14ac:dyDescent="0.35">
      <c r="A50" s="139" t="s">
        <v>1710</v>
      </c>
      <c r="B50" s="139" t="s">
        <v>102</v>
      </c>
      <c r="C50" s="139" t="s">
        <v>15</v>
      </c>
      <c r="D50" s="139" t="s">
        <v>1244</v>
      </c>
      <c r="F50" s="139" t="s">
        <v>1245</v>
      </c>
      <c r="G50" s="139" t="s">
        <v>1711</v>
      </c>
      <c r="H50" s="139">
        <v>2</v>
      </c>
      <c r="I50" s="117">
        <v>45322.405740740702</v>
      </c>
      <c r="J50" s="130">
        <v>12</v>
      </c>
      <c r="K50" s="140">
        <v>315000</v>
      </c>
    </row>
    <row r="51" spans="1:12" x14ac:dyDescent="0.35">
      <c r="A51" s="139" t="s">
        <v>1712</v>
      </c>
      <c r="B51" s="139" t="s">
        <v>102</v>
      </c>
      <c r="C51" s="139" t="s">
        <v>52</v>
      </c>
      <c r="D51" s="139" t="s">
        <v>1250</v>
      </c>
      <c r="F51" s="139" t="s">
        <v>1248</v>
      </c>
      <c r="G51" s="139" t="s">
        <v>1713</v>
      </c>
      <c r="H51" s="139">
        <v>2</v>
      </c>
      <c r="I51" s="117">
        <v>45322.428043981497</v>
      </c>
      <c r="J51" s="130">
        <v>10</v>
      </c>
      <c r="K51" s="140">
        <v>157500</v>
      </c>
    </row>
    <row r="52" spans="1:12" x14ac:dyDescent="0.35">
      <c r="A52" s="139" t="s">
        <v>1714</v>
      </c>
      <c r="B52" s="139" t="s">
        <v>913</v>
      </c>
      <c r="C52" s="139" t="s">
        <v>52</v>
      </c>
      <c r="D52" s="139" t="s">
        <v>1250</v>
      </c>
      <c r="F52" s="139" t="s">
        <v>1245</v>
      </c>
      <c r="G52" s="139" t="s">
        <v>1715</v>
      </c>
      <c r="H52" s="139">
        <v>3</v>
      </c>
      <c r="I52" s="117">
        <v>45322.462893518503</v>
      </c>
      <c r="J52" s="130">
        <v>12</v>
      </c>
      <c r="K52" s="140">
        <v>126000</v>
      </c>
    </row>
    <row r="53" spans="1:12" x14ac:dyDescent="0.35">
      <c r="A53" s="139" t="s">
        <v>1716</v>
      </c>
      <c r="B53" s="139" t="s">
        <v>32</v>
      </c>
      <c r="C53" s="139" t="s">
        <v>15</v>
      </c>
      <c r="D53" s="139" t="s">
        <v>1244</v>
      </c>
      <c r="F53" s="139" t="s">
        <v>1245</v>
      </c>
      <c r="G53" s="139" t="s">
        <v>898</v>
      </c>
      <c r="H53" s="139">
        <v>4</v>
      </c>
      <c r="I53" s="117">
        <v>45322.555972222202</v>
      </c>
      <c r="J53" s="130">
        <v>5</v>
      </c>
      <c r="K53" s="140">
        <v>126000</v>
      </c>
    </row>
    <row r="54" spans="1:12" x14ac:dyDescent="0.35">
      <c r="A54" s="139" t="s">
        <v>1717</v>
      </c>
      <c r="B54" s="139" t="s">
        <v>32</v>
      </c>
      <c r="C54" s="139" t="s">
        <v>15</v>
      </c>
      <c r="D54" s="139" t="s">
        <v>1244</v>
      </c>
      <c r="F54" s="139" t="s">
        <v>1245</v>
      </c>
      <c r="G54" s="139" t="s">
        <v>1718</v>
      </c>
      <c r="H54" s="139">
        <v>2</v>
      </c>
      <c r="I54" s="117">
        <v>45322.5604282407</v>
      </c>
      <c r="J54" s="130">
        <v>6</v>
      </c>
      <c r="K54" s="140">
        <v>94500</v>
      </c>
    </row>
    <row r="55" spans="1:12" x14ac:dyDescent="0.35">
      <c r="A55" s="139" t="s">
        <v>1719</v>
      </c>
      <c r="B55" s="139" t="s">
        <v>139</v>
      </c>
      <c r="C55" s="139" t="s">
        <v>15</v>
      </c>
      <c r="D55" s="139" t="s">
        <v>1244</v>
      </c>
      <c r="F55" s="139" t="s">
        <v>1248</v>
      </c>
      <c r="G55" s="139" t="s">
        <v>1720</v>
      </c>
      <c r="H55" s="139">
        <v>2</v>
      </c>
      <c r="I55" s="117">
        <v>45322.567407407398</v>
      </c>
      <c r="J55" s="130">
        <v>12</v>
      </c>
      <c r="K55" s="140">
        <v>136500</v>
      </c>
    </row>
    <row r="56" spans="1:12" x14ac:dyDescent="0.35">
      <c r="A56" s="139" t="s">
        <v>1721</v>
      </c>
      <c r="B56" s="139" t="s">
        <v>281</v>
      </c>
      <c r="C56" s="139" t="s">
        <v>15</v>
      </c>
      <c r="D56" s="139" t="s">
        <v>1244</v>
      </c>
      <c r="F56" s="139" t="s">
        <v>1248</v>
      </c>
      <c r="G56" s="139" t="s">
        <v>1722</v>
      </c>
      <c r="H56" s="139">
        <v>2</v>
      </c>
      <c r="I56" s="117">
        <v>45322.622916666704</v>
      </c>
      <c r="J56" s="130">
        <v>18</v>
      </c>
      <c r="K56" s="140">
        <v>262500</v>
      </c>
    </row>
    <row r="57" spans="1:12" x14ac:dyDescent="0.35">
      <c r="A57" s="139" t="s">
        <v>1723</v>
      </c>
      <c r="B57" s="139" t="s">
        <v>58</v>
      </c>
      <c r="C57" s="139" t="s">
        <v>15</v>
      </c>
      <c r="D57" s="139" t="s">
        <v>1244</v>
      </c>
      <c r="F57" s="139" t="s">
        <v>1245</v>
      </c>
      <c r="G57" s="139" t="s">
        <v>1724</v>
      </c>
      <c r="H57" s="139">
        <v>1</v>
      </c>
      <c r="I57" s="117">
        <v>45322.631168981497</v>
      </c>
      <c r="J57" s="130">
        <v>12</v>
      </c>
      <c r="K57" s="140">
        <v>105000</v>
      </c>
    </row>
    <row r="58" spans="1:12" x14ac:dyDescent="0.35">
      <c r="A58" s="139" t="s">
        <v>1725</v>
      </c>
      <c r="B58" s="139" t="s">
        <v>146</v>
      </c>
      <c r="C58" s="139" t="s">
        <v>15</v>
      </c>
      <c r="D58" s="139" t="s">
        <v>1244</v>
      </c>
      <c r="F58" s="139" t="s">
        <v>1248</v>
      </c>
      <c r="G58" s="139" t="s">
        <v>1726</v>
      </c>
      <c r="H58" s="139">
        <v>1</v>
      </c>
      <c r="I58" s="117">
        <v>45322.641087962998</v>
      </c>
      <c r="J58" s="130">
        <v>6</v>
      </c>
      <c r="K58" s="140">
        <v>57750</v>
      </c>
    </row>
    <row r="59" spans="1:12" x14ac:dyDescent="0.35">
      <c r="A59" s="139" t="s">
        <v>1727</v>
      </c>
      <c r="B59" s="139" t="s">
        <v>24</v>
      </c>
      <c r="C59" s="139" t="s">
        <v>15</v>
      </c>
      <c r="D59" s="139" t="s">
        <v>1244</v>
      </c>
      <c r="F59" s="139" t="s">
        <v>1248</v>
      </c>
      <c r="G59" s="139" t="s">
        <v>1728</v>
      </c>
      <c r="H59" s="139">
        <v>3</v>
      </c>
      <c r="I59" s="117">
        <v>45322.708182870403</v>
      </c>
      <c r="J59" s="130">
        <v>12</v>
      </c>
      <c r="K59" s="140">
        <v>157500</v>
      </c>
    </row>
    <row r="60" spans="1:12" ht="15" thickBot="1" x14ac:dyDescent="0.4">
      <c r="K60" s="121">
        <f>SUM(K3:K59)</f>
        <v>7155750</v>
      </c>
    </row>
    <row r="61" spans="1:12" ht="15" thickTop="1" x14ac:dyDescent="0.35"/>
    <row r="63" spans="1:12" x14ac:dyDescent="0.35">
      <c r="B63" s="16" t="s">
        <v>1729</v>
      </c>
    </row>
    <row r="64" spans="1:12" x14ac:dyDescent="0.35">
      <c r="A64" s="109" t="s">
        <v>1</v>
      </c>
      <c r="B64" s="1" t="s">
        <v>2</v>
      </c>
      <c r="C64" s="1" t="s">
        <v>3</v>
      </c>
      <c r="D64" s="1" t="s">
        <v>4</v>
      </c>
      <c r="E64" s="1" t="s">
        <v>5</v>
      </c>
      <c r="F64" s="1" t="s">
        <v>6</v>
      </c>
      <c r="G64" s="1" t="s">
        <v>7</v>
      </c>
      <c r="H64" s="109" t="s">
        <v>8</v>
      </c>
      <c r="I64" s="109" t="s">
        <v>9</v>
      </c>
      <c r="J64" s="109" t="s">
        <v>10</v>
      </c>
      <c r="K64" s="109" t="s">
        <v>11</v>
      </c>
      <c r="L64" s="11" t="s">
        <v>12</v>
      </c>
    </row>
    <row r="65" spans="1:11" x14ac:dyDescent="0.35">
      <c r="A65" t="s">
        <v>1730</v>
      </c>
      <c r="B65" t="s">
        <v>442</v>
      </c>
      <c r="C65" t="s">
        <v>52</v>
      </c>
      <c r="D65" t="s">
        <v>1250</v>
      </c>
      <c r="F65" t="s">
        <v>1245</v>
      </c>
      <c r="G65" t="s">
        <v>1731</v>
      </c>
      <c r="H65" s="12">
        <v>3</v>
      </c>
      <c r="I65" s="117">
        <v>45346.558425925927</v>
      </c>
      <c r="J65" s="130">
        <v>12</v>
      </c>
      <c r="K65" s="130">
        <v>231000</v>
      </c>
    </row>
    <row r="66" spans="1:11" x14ac:dyDescent="0.35">
      <c r="A66" t="s">
        <v>1732</v>
      </c>
      <c r="B66" t="s">
        <v>420</v>
      </c>
      <c r="C66" t="s">
        <v>106</v>
      </c>
      <c r="D66" t="s">
        <v>1244</v>
      </c>
      <c r="F66" t="s">
        <v>1248</v>
      </c>
      <c r="G66" t="s">
        <v>1733</v>
      </c>
      <c r="H66" s="12">
        <v>1</v>
      </c>
      <c r="I66" s="117">
        <v>45349.731898148151</v>
      </c>
      <c r="J66" s="130">
        <v>12</v>
      </c>
      <c r="K66" s="130">
        <v>105000</v>
      </c>
    </row>
    <row r="67" spans="1:11" x14ac:dyDescent="0.35">
      <c r="A67" t="s">
        <v>1734</v>
      </c>
      <c r="B67" t="s">
        <v>32</v>
      </c>
      <c r="C67" t="s">
        <v>15</v>
      </c>
      <c r="D67" t="s">
        <v>1244</v>
      </c>
      <c r="F67" t="s">
        <v>1245</v>
      </c>
      <c r="G67" t="s">
        <v>1735</v>
      </c>
      <c r="H67" s="12">
        <v>2</v>
      </c>
      <c r="I67" s="117">
        <v>45334.498611111114</v>
      </c>
      <c r="J67" s="130">
        <v>5</v>
      </c>
      <c r="K67" s="130">
        <v>52500</v>
      </c>
    </row>
    <row r="68" spans="1:11" x14ac:dyDescent="0.35">
      <c r="A68" t="s">
        <v>1736</v>
      </c>
      <c r="B68" t="s">
        <v>549</v>
      </c>
      <c r="C68" t="s">
        <v>15</v>
      </c>
      <c r="D68" t="s">
        <v>1244</v>
      </c>
      <c r="F68" t="s">
        <v>1245</v>
      </c>
      <c r="G68" t="s">
        <v>1737</v>
      </c>
      <c r="H68" s="12">
        <v>1</v>
      </c>
      <c r="I68" s="117">
        <v>45338.593356481484</v>
      </c>
      <c r="J68" s="130">
        <v>10</v>
      </c>
      <c r="K68" s="130">
        <v>105000</v>
      </c>
    </row>
    <row r="69" spans="1:11" x14ac:dyDescent="0.35">
      <c r="A69" t="s">
        <v>1738</v>
      </c>
      <c r="B69" t="s">
        <v>223</v>
      </c>
      <c r="C69" t="s">
        <v>169</v>
      </c>
      <c r="D69" t="s">
        <v>1250</v>
      </c>
      <c r="F69" t="s">
        <v>1245</v>
      </c>
      <c r="G69" t="s">
        <v>1739</v>
      </c>
      <c r="H69" s="12">
        <v>3</v>
      </c>
      <c r="I69" s="117">
        <v>45328.549467592595</v>
      </c>
      <c r="J69" s="130">
        <v>12</v>
      </c>
      <c r="K69" s="130">
        <v>178500</v>
      </c>
    </row>
    <row r="70" spans="1:11" x14ac:dyDescent="0.35">
      <c r="A70" t="s">
        <v>1740</v>
      </c>
      <c r="B70" t="s">
        <v>871</v>
      </c>
      <c r="C70" t="s">
        <v>15</v>
      </c>
      <c r="D70" t="s">
        <v>1244</v>
      </c>
      <c r="F70" t="s">
        <v>1248</v>
      </c>
      <c r="G70" t="s">
        <v>1741</v>
      </c>
      <c r="H70" s="12">
        <v>2</v>
      </c>
      <c r="I70" s="117">
        <v>45330.577962962961</v>
      </c>
      <c r="J70" s="130">
        <v>12</v>
      </c>
      <c r="K70" s="130">
        <v>157500</v>
      </c>
    </row>
    <row r="71" spans="1:11" x14ac:dyDescent="0.35">
      <c r="A71" t="s">
        <v>1742</v>
      </c>
      <c r="B71" t="s">
        <v>909</v>
      </c>
      <c r="C71" t="s">
        <v>411</v>
      </c>
      <c r="D71" t="s">
        <v>1244</v>
      </c>
      <c r="F71" t="s">
        <v>1248</v>
      </c>
      <c r="G71" t="s">
        <v>1743</v>
      </c>
      <c r="H71" s="12">
        <v>1</v>
      </c>
      <c r="I71" s="117">
        <v>45330.584513888891</v>
      </c>
      <c r="J71" s="130">
        <v>6</v>
      </c>
      <c r="K71" s="130">
        <v>84000</v>
      </c>
    </row>
    <row r="72" spans="1:11" x14ac:dyDescent="0.35">
      <c r="A72" t="s">
        <v>1744</v>
      </c>
      <c r="B72" t="s">
        <v>32</v>
      </c>
      <c r="C72" t="s">
        <v>15</v>
      </c>
      <c r="D72" t="s">
        <v>1244</v>
      </c>
      <c r="F72" t="s">
        <v>1245</v>
      </c>
      <c r="G72" t="s">
        <v>1745</v>
      </c>
      <c r="H72" s="12">
        <v>2</v>
      </c>
      <c r="I72" s="117">
        <v>45329.573923611111</v>
      </c>
      <c r="J72" s="130">
        <v>10</v>
      </c>
      <c r="K72" s="130">
        <v>157500</v>
      </c>
    </row>
    <row r="73" spans="1:11" x14ac:dyDescent="0.35">
      <c r="A73" t="s">
        <v>1746</v>
      </c>
      <c r="B73" t="s">
        <v>102</v>
      </c>
      <c r="C73" t="s">
        <v>381</v>
      </c>
      <c r="D73" t="s">
        <v>1244</v>
      </c>
      <c r="F73" t="s">
        <v>1248</v>
      </c>
      <c r="G73" t="s">
        <v>1747</v>
      </c>
      <c r="H73" s="12">
        <v>1</v>
      </c>
      <c r="I73" s="117">
        <v>45351.492604166669</v>
      </c>
      <c r="J73" s="130">
        <v>4</v>
      </c>
      <c r="K73" s="130">
        <v>105000</v>
      </c>
    </row>
    <row r="74" spans="1:11" x14ac:dyDescent="0.35">
      <c r="A74" t="s">
        <v>1748</v>
      </c>
      <c r="B74" t="s">
        <v>809</v>
      </c>
      <c r="C74" t="s">
        <v>15</v>
      </c>
      <c r="D74" t="s">
        <v>1244</v>
      </c>
      <c r="F74" t="s">
        <v>1245</v>
      </c>
      <c r="G74" t="s">
        <v>1749</v>
      </c>
      <c r="H74" s="12">
        <v>4</v>
      </c>
      <c r="I74" s="117">
        <v>45343.516886574071</v>
      </c>
      <c r="J74" s="130">
        <v>12</v>
      </c>
      <c r="K74" s="130">
        <v>210000</v>
      </c>
    </row>
    <row r="75" spans="1:11" x14ac:dyDescent="0.35">
      <c r="A75" t="s">
        <v>1750</v>
      </c>
      <c r="B75" t="s">
        <v>230</v>
      </c>
      <c r="C75" t="s">
        <v>15</v>
      </c>
      <c r="D75" t="s">
        <v>1244</v>
      </c>
      <c r="F75" t="s">
        <v>1245</v>
      </c>
      <c r="G75" t="s">
        <v>1751</v>
      </c>
      <c r="H75" s="12">
        <v>3</v>
      </c>
      <c r="I75" s="117">
        <v>45343</v>
      </c>
      <c r="J75" s="130">
        <v>10</v>
      </c>
      <c r="K75" s="130">
        <v>126000</v>
      </c>
    </row>
    <row r="76" spans="1:11" x14ac:dyDescent="0.35">
      <c r="A76" t="s">
        <v>1752</v>
      </c>
      <c r="B76" t="s">
        <v>36</v>
      </c>
      <c r="C76" t="s">
        <v>15</v>
      </c>
      <c r="D76" t="s">
        <v>1244</v>
      </c>
      <c r="F76" t="s">
        <v>1248</v>
      </c>
      <c r="G76" t="s">
        <v>1753</v>
      </c>
      <c r="H76" s="12">
        <v>4</v>
      </c>
      <c r="I76" s="117">
        <v>45351.659560185188</v>
      </c>
      <c r="J76" s="130">
        <v>12</v>
      </c>
      <c r="K76" s="130">
        <v>178500</v>
      </c>
    </row>
    <row r="77" spans="1:11" x14ac:dyDescent="0.35">
      <c r="A77" t="s">
        <v>1754</v>
      </c>
      <c r="B77" t="s">
        <v>146</v>
      </c>
      <c r="C77" t="s">
        <v>15</v>
      </c>
      <c r="D77" t="s">
        <v>1244</v>
      </c>
      <c r="F77" t="s">
        <v>1248</v>
      </c>
      <c r="G77" t="s">
        <v>1455</v>
      </c>
      <c r="H77" s="12">
        <v>2</v>
      </c>
      <c r="I77" s="117">
        <v>45351.815983796296</v>
      </c>
      <c r="J77" s="130">
        <v>6</v>
      </c>
      <c r="K77" s="130">
        <v>63000</v>
      </c>
    </row>
    <row r="78" spans="1:11" x14ac:dyDescent="0.35">
      <c r="A78" t="s">
        <v>1755</v>
      </c>
      <c r="B78" t="s">
        <v>230</v>
      </c>
      <c r="C78" t="s">
        <v>188</v>
      </c>
      <c r="D78" t="s">
        <v>1244</v>
      </c>
      <c r="F78" t="s">
        <v>1245</v>
      </c>
      <c r="G78" t="s">
        <v>1756</v>
      </c>
      <c r="H78" s="12">
        <v>1</v>
      </c>
      <c r="I78" s="117">
        <v>45343.46802083333</v>
      </c>
      <c r="J78" s="130">
        <v>6</v>
      </c>
      <c r="K78" s="130">
        <v>52500</v>
      </c>
    </row>
    <row r="79" spans="1:11" x14ac:dyDescent="0.35">
      <c r="A79" t="s">
        <v>1757</v>
      </c>
      <c r="B79" t="s">
        <v>32</v>
      </c>
      <c r="C79" t="s">
        <v>15</v>
      </c>
      <c r="D79" t="s">
        <v>1244</v>
      </c>
      <c r="F79" t="s">
        <v>1245</v>
      </c>
      <c r="G79" t="s">
        <v>1758</v>
      </c>
      <c r="H79" s="12">
        <v>1</v>
      </c>
      <c r="I79" s="117">
        <v>45338.585196759261</v>
      </c>
      <c r="J79" s="130">
        <v>7</v>
      </c>
      <c r="K79" s="130">
        <v>63000</v>
      </c>
    </row>
    <row r="80" spans="1:11" x14ac:dyDescent="0.35">
      <c r="A80" t="s">
        <v>1759</v>
      </c>
      <c r="B80" t="s">
        <v>420</v>
      </c>
      <c r="C80" t="s">
        <v>15</v>
      </c>
      <c r="D80" t="s">
        <v>1244</v>
      </c>
      <c r="F80" t="s">
        <v>1245</v>
      </c>
      <c r="G80" t="s">
        <v>1760</v>
      </c>
      <c r="H80" s="12">
        <v>1</v>
      </c>
      <c r="I80" s="117">
        <v>45343.646539351852</v>
      </c>
      <c r="J80" s="130">
        <v>12</v>
      </c>
      <c r="K80" s="130">
        <v>315000</v>
      </c>
    </row>
    <row r="81" spans="1:11" x14ac:dyDescent="0.35">
      <c r="A81" t="s">
        <v>1761</v>
      </c>
      <c r="B81" t="s">
        <v>230</v>
      </c>
      <c r="C81" t="s">
        <v>15</v>
      </c>
      <c r="D81" t="s">
        <v>1244</v>
      </c>
      <c r="F81" t="s">
        <v>1245</v>
      </c>
      <c r="G81" t="s">
        <v>1762</v>
      </c>
      <c r="H81" s="12">
        <v>2</v>
      </c>
      <c r="I81" s="117">
        <v>45342.418749999997</v>
      </c>
      <c r="J81" s="130">
        <v>6</v>
      </c>
      <c r="K81" s="130">
        <v>52500</v>
      </c>
    </row>
    <row r="82" spans="1:11" x14ac:dyDescent="0.35">
      <c r="A82" t="s">
        <v>1763</v>
      </c>
      <c r="B82" t="s">
        <v>14</v>
      </c>
      <c r="C82" t="s">
        <v>411</v>
      </c>
      <c r="D82" t="s">
        <v>1244</v>
      </c>
      <c r="F82" t="s">
        <v>1245</v>
      </c>
      <c r="G82" t="s">
        <v>1764</v>
      </c>
      <c r="H82" s="12">
        <v>3</v>
      </c>
      <c r="I82" s="117">
        <v>45344.678136574075</v>
      </c>
      <c r="J82" s="130">
        <v>12</v>
      </c>
      <c r="K82" s="130">
        <v>210000</v>
      </c>
    </row>
    <row r="83" spans="1:11" x14ac:dyDescent="0.35">
      <c r="A83" t="s">
        <v>1765</v>
      </c>
      <c r="B83" t="s">
        <v>131</v>
      </c>
      <c r="C83" t="s">
        <v>188</v>
      </c>
      <c r="D83" t="s">
        <v>1244</v>
      </c>
      <c r="F83" t="s">
        <v>1248</v>
      </c>
      <c r="G83" t="s">
        <v>1766</v>
      </c>
      <c r="H83" s="12">
        <v>3</v>
      </c>
      <c r="I83" s="117">
        <v>45330.597615740742</v>
      </c>
      <c r="J83" s="130">
        <v>12</v>
      </c>
      <c r="K83" s="130">
        <v>157500</v>
      </c>
    </row>
    <row r="84" spans="1:11" x14ac:dyDescent="0.35">
      <c r="A84" t="s">
        <v>1767</v>
      </c>
      <c r="B84" t="s">
        <v>139</v>
      </c>
      <c r="C84" t="s">
        <v>15</v>
      </c>
      <c r="D84" t="s">
        <v>1244</v>
      </c>
      <c r="F84" t="s">
        <v>1248</v>
      </c>
      <c r="G84" t="s">
        <v>1768</v>
      </c>
      <c r="H84" s="12">
        <v>1</v>
      </c>
      <c r="I84" s="117">
        <v>45338.585243055553</v>
      </c>
      <c r="J84" s="130">
        <v>12</v>
      </c>
      <c r="K84" s="130">
        <v>346500</v>
      </c>
    </row>
    <row r="85" spans="1:11" x14ac:dyDescent="0.35">
      <c r="A85" t="s">
        <v>1769</v>
      </c>
      <c r="B85" t="s">
        <v>355</v>
      </c>
      <c r="C85" t="s">
        <v>381</v>
      </c>
      <c r="D85" t="s">
        <v>1244</v>
      </c>
      <c r="F85" t="s">
        <v>1248</v>
      </c>
      <c r="G85" t="s">
        <v>1770</v>
      </c>
      <c r="H85" s="12">
        <v>2</v>
      </c>
      <c r="I85" s="117">
        <v>45327</v>
      </c>
      <c r="J85" s="130">
        <v>10</v>
      </c>
      <c r="K85" s="130">
        <v>105000</v>
      </c>
    </row>
    <row r="86" spans="1:11" x14ac:dyDescent="0.35">
      <c r="A86" t="s">
        <v>1771</v>
      </c>
      <c r="B86" t="s">
        <v>420</v>
      </c>
      <c r="C86" t="s">
        <v>15</v>
      </c>
      <c r="D86" t="s">
        <v>1244</v>
      </c>
      <c r="F86" t="s">
        <v>1245</v>
      </c>
      <c r="G86" t="s">
        <v>1772</v>
      </c>
      <c r="H86" s="12">
        <v>1</v>
      </c>
      <c r="I86" s="117">
        <v>45345.720578703702</v>
      </c>
      <c r="J86" s="130">
        <v>10</v>
      </c>
      <c r="K86" s="130">
        <v>157500</v>
      </c>
    </row>
    <row r="87" spans="1:11" x14ac:dyDescent="0.35">
      <c r="A87" t="s">
        <v>1773</v>
      </c>
      <c r="B87" t="s">
        <v>40</v>
      </c>
      <c r="C87" t="s">
        <v>15</v>
      </c>
      <c r="D87" t="s">
        <v>1244</v>
      </c>
      <c r="F87" t="s">
        <v>1245</v>
      </c>
      <c r="G87" t="s">
        <v>1774</v>
      </c>
      <c r="H87" s="12">
        <v>2</v>
      </c>
      <c r="I87" s="117">
        <v>45351.759027777778</v>
      </c>
      <c r="J87" s="130">
        <v>12</v>
      </c>
      <c r="K87" s="130">
        <v>157500</v>
      </c>
    </row>
    <row r="88" spans="1:11" x14ac:dyDescent="0.35">
      <c r="A88" t="s">
        <v>1775</v>
      </c>
      <c r="B88" t="s">
        <v>14</v>
      </c>
      <c r="C88" t="s">
        <v>52</v>
      </c>
      <c r="D88" t="s">
        <v>1250</v>
      </c>
      <c r="F88" t="s">
        <v>1245</v>
      </c>
      <c r="G88" t="s">
        <v>1776</v>
      </c>
      <c r="H88" s="12">
        <v>3</v>
      </c>
      <c r="I88" s="117">
        <v>45330.549201388887</v>
      </c>
      <c r="J88" s="130">
        <v>6</v>
      </c>
      <c r="K88" s="130">
        <v>52500</v>
      </c>
    </row>
    <row r="89" spans="1:11" x14ac:dyDescent="0.35">
      <c r="A89" t="s">
        <v>1777</v>
      </c>
      <c r="B89" t="s">
        <v>721</v>
      </c>
      <c r="C89" t="s">
        <v>15</v>
      </c>
      <c r="D89" t="s">
        <v>1244</v>
      </c>
      <c r="F89" t="s">
        <v>1245</v>
      </c>
      <c r="G89" t="s">
        <v>1778</v>
      </c>
      <c r="H89" s="12">
        <v>1</v>
      </c>
      <c r="I89" s="117">
        <v>45336.545023148145</v>
      </c>
      <c r="J89" s="130">
        <v>12</v>
      </c>
      <c r="K89" s="130">
        <v>157500</v>
      </c>
    </row>
    <row r="90" spans="1:11" x14ac:dyDescent="0.35">
      <c r="A90" t="s">
        <v>1779</v>
      </c>
      <c r="B90" t="s">
        <v>14</v>
      </c>
      <c r="C90" t="s">
        <v>15</v>
      </c>
      <c r="D90" t="s">
        <v>1244</v>
      </c>
      <c r="F90" t="s">
        <v>1245</v>
      </c>
      <c r="G90" t="s">
        <v>1780</v>
      </c>
      <c r="H90" s="12">
        <v>1</v>
      </c>
      <c r="I90" s="117">
        <v>45350.747037037036</v>
      </c>
      <c r="J90" s="130">
        <v>11</v>
      </c>
      <c r="K90" s="130">
        <v>63000</v>
      </c>
    </row>
    <row r="91" spans="1:11" x14ac:dyDescent="0.35">
      <c r="A91" t="s">
        <v>1781</v>
      </c>
      <c r="B91" t="s">
        <v>476</v>
      </c>
      <c r="C91" t="s">
        <v>15</v>
      </c>
      <c r="D91" t="s">
        <v>1244</v>
      </c>
      <c r="F91" t="s">
        <v>1248</v>
      </c>
      <c r="G91" s="145" t="s">
        <v>1782</v>
      </c>
      <c r="H91" s="12">
        <v>2</v>
      </c>
      <c r="I91" s="117">
        <v>45351.546863425923</v>
      </c>
      <c r="J91" s="130">
        <v>6</v>
      </c>
      <c r="K91" s="130">
        <v>57750</v>
      </c>
    </row>
    <row r="92" spans="1:11" x14ac:dyDescent="0.35">
      <c r="A92" t="s">
        <v>1783</v>
      </c>
      <c r="B92" t="s">
        <v>420</v>
      </c>
      <c r="C92" t="s">
        <v>169</v>
      </c>
      <c r="D92" t="s">
        <v>1250</v>
      </c>
      <c r="F92" t="s">
        <v>1245</v>
      </c>
      <c r="G92" t="s">
        <v>1784</v>
      </c>
      <c r="H92" s="12">
        <v>2</v>
      </c>
      <c r="I92" s="117">
        <v>45336</v>
      </c>
      <c r="J92" s="130">
        <v>12</v>
      </c>
      <c r="K92" s="130">
        <v>210000</v>
      </c>
    </row>
    <row r="93" spans="1:11" x14ac:dyDescent="0.35">
      <c r="A93" t="s">
        <v>1785</v>
      </c>
      <c r="B93" t="s">
        <v>14</v>
      </c>
      <c r="C93" t="s">
        <v>188</v>
      </c>
      <c r="D93" t="s">
        <v>1244</v>
      </c>
      <c r="F93" t="s">
        <v>1245</v>
      </c>
      <c r="G93" t="s">
        <v>1786</v>
      </c>
      <c r="H93" s="12">
        <v>3</v>
      </c>
      <c r="I93" s="117">
        <v>45330.589282407411</v>
      </c>
      <c r="J93" s="130">
        <v>6</v>
      </c>
      <c r="K93" s="130">
        <v>52500</v>
      </c>
    </row>
    <row r="94" spans="1:11" x14ac:dyDescent="0.35">
      <c r="A94" t="s">
        <v>1787</v>
      </c>
      <c r="B94" t="s">
        <v>32</v>
      </c>
      <c r="C94" t="s">
        <v>15</v>
      </c>
      <c r="D94" t="s">
        <v>1244</v>
      </c>
      <c r="F94" t="s">
        <v>1245</v>
      </c>
      <c r="G94" t="s">
        <v>1788</v>
      </c>
      <c r="H94" s="12">
        <v>4</v>
      </c>
      <c r="I94" s="117">
        <v>45351.644641203704</v>
      </c>
      <c r="J94" s="130">
        <v>8</v>
      </c>
      <c r="K94" s="130">
        <v>157500</v>
      </c>
    </row>
    <row r="95" spans="1:11" x14ac:dyDescent="0.35">
      <c r="A95" t="s">
        <v>1789</v>
      </c>
      <c r="B95" t="s">
        <v>359</v>
      </c>
      <c r="C95" t="s">
        <v>15</v>
      </c>
      <c r="D95" t="s">
        <v>1244</v>
      </c>
      <c r="F95" t="s">
        <v>1248</v>
      </c>
      <c r="G95" t="s">
        <v>1790</v>
      </c>
      <c r="H95" s="12">
        <v>2</v>
      </c>
      <c r="I95" s="117">
        <v>45341.549363425926</v>
      </c>
      <c r="J95" s="130">
        <v>12</v>
      </c>
      <c r="K95" s="130">
        <v>315000</v>
      </c>
    </row>
    <row r="96" spans="1:11" x14ac:dyDescent="0.35">
      <c r="A96" t="s">
        <v>1791</v>
      </c>
      <c r="B96" t="s">
        <v>786</v>
      </c>
      <c r="C96" t="s">
        <v>15</v>
      </c>
      <c r="D96" t="s">
        <v>1244</v>
      </c>
      <c r="F96" t="s">
        <v>1248</v>
      </c>
      <c r="G96" t="s">
        <v>1792</v>
      </c>
      <c r="H96" s="12">
        <v>2</v>
      </c>
      <c r="I96" s="117">
        <v>45351.815509259257</v>
      </c>
      <c r="J96" s="130">
        <v>12</v>
      </c>
      <c r="K96" s="130">
        <v>105000</v>
      </c>
    </row>
    <row r="97" spans="1:11" x14ac:dyDescent="0.35">
      <c r="A97" t="s">
        <v>1793</v>
      </c>
      <c r="B97" t="s">
        <v>359</v>
      </c>
      <c r="C97" t="s">
        <v>188</v>
      </c>
      <c r="D97" t="s">
        <v>1244</v>
      </c>
      <c r="F97" t="s">
        <v>1245</v>
      </c>
      <c r="G97" t="s">
        <v>1794</v>
      </c>
      <c r="H97" s="12">
        <v>4</v>
      </c>
      <c r="I97" s="117">
        <v>45330.597627314812</v>
      </c>
      <c r="J97" s="130">
        <v>9</v>
      </c>
      <c r="K97" s="130">
        <v>147000</v>
      </c>
    </row>
    <row r="98" spans="1:11" x14ac:dyDescent="0.35">
      <c r="A98" t="s">
        <v>1795</v>
      </c>
      <c r="B98" t="s">
        <v>32</v>
      </c>
      <c r="C98" t="s">
        <v>15</v>
      </c>
      <c r="D98" t="s">
        <v>1244</v>
      </c>
      <c r="F98" t="s">
        <v>1245</v>
      </c>
      <c r="G98" t="s">
        <v>1796</v>
      </c>
      <c r="H98" s="12">
        <v>2</v>
      </c>
      <c r="I98" s="117">
        <v>45338</v>
      </c>
      <c r="J98" s="130">
        <v>5</v>
      </c>
      <c r="K98" s="130">
        <v>57750</v>
      </c>
    </row>
    <row r="99" spans="1:11" x14ac:dyDescent="0.35">
      <c r="A99" t="s">
        <v>1797</v>
      </c>
      <c r="B99" t="s">
        <v>549</v>
      </c>
      <c r="C99" t="s">
        <v>15</v>
      </c>
      <c r="D99" t="s">
        <v>1244</v>
      </c>
      <c r="F99" t="s">
        <v>1245</v>
      </c>
      <c r="G99" t="s">
        <v>1798</v>
      </c>
      <c r="H99" s="12">
        <v>1</v>
      </c>
      <c r="I99" s="117">
        <v>45342</v>
      </c>
      <c r="J99" s="130">
        <v>12</v>
      </c>
      <c r="K99" s="130">
        <v>105000</v>
      </c>
    </row>
    <row r="100" spans="1:11" x14ac:dyDescent="0.35">
      <c r="A100" t="s">
        <v>1799</v>
      </c>
      <c r="B100" t="s">
        <v>32</v>
      </c>
      <c r="C100" t="s">
        <v>15</v>
      </c>
      <c r="D100" t="s">
        <v>1244</v>
      </c>
      <c r="F100" t="s">
        <v>1245</v>
      </c>
      <c r="G100" t="s">
        <v>1800</v>
      </c>
      <c r="H100" s="12">
        <v>5</v>
      </c>
      <c r="I100" s="117">
        <v>45329.573923611111</v>
      </c>
      <c r="J100" s="130">
        <v>10</v>
      </c>
      <c r="K100" s="130">
        <v>147000</v>
      </c>
    </row>
    <row r="101" spans="1:11" x14ac:dyDescent="0.35">
      <c r="A101" t="s">
        <v>1801</v>
      </c>
      <c r="B101" t="s">
        <v>58</v>
      </c>
      <c r="C101" t="s">
        <v>116</v>
      </c>
      <c r="D101" t="s">
        <v>1250</v>
      </c>
      <c r="F101" t="s">
        <v>1245</v>
      </c>
      <c r="G101" t="s">
        <v>1802</v>
      </c>
      <c r="H101" s="12">
        <v>2</v>
      </c>
      <c r="I101" s="117">
        <v>45341.553981481484</v>
      </c>
      <c r="J101" s="130">
        <v>12</v>
      </c>
      <c r="K101" s="130">
        <v>105000</v>
      </c>
    </row>
    <row r="102" spans="1:11" x14ac:dyDescent="0.35">
      <c r="A102" t="s">
        <v>1803</v>
      </c>
      <c r="B102" t="s">
        <v>871</v>
      </c>
      <c r="C102" t="s">
        <v>15</v>
      </c>
      <c r="D102" t="s">
        <v>1244</v>
      </c>
      <c r="F102" t="s">
        <v>1248</v>
      </c>
      <c r="G102" t="s">
        <v>1804</v>
      </c>
      <c r="H102" s="12">
        <v>3</v>
      </c>
      <c r="I102" s="117">
        <v>45351.572488425925</v>
      </c>
      <c r="J102" s="130">
        <v>12</v>
      </c>
      <c r="K102" s="130">
        <v>315000</v>
      </c>
    </row>
    <row r="103" spans="1:11" x14ac:dyDescent="0.35">
      <c r="A103" t="s">
        <v>1805</v>
      </c>
      <c r="B103" t="s">
        <v>14</v>
      </c>
      <c r="C103" t="s">
        <v>52</v>
      </c>
      <c r="D103" t="s">
        <v>1250</v>
      </c>
      <c r="F103" t="s">
        <v>1245</v>
      </c>
      <c r="G103" t="s">
        <v>1806</v>
      </c>
      <c r="H103" s="12">
        <v>1</v>
      </c>
      <c r="I103" s="117">
        <v>45345.49596064815</v>
      </c>
      <c r="J103" s="130">
        <v>7</v>
      </c>
      <c r="K103" s="130">
        <v>73500</v>
      </c>
    </row>
    <row r="104" spans="1:11" x14ac:dyDescent="0.35">
      <c r="A104" t="s">
        <v>1807</v>
      </c>
      <c r="B104" t="s">
        <v>32</v>
      </c>
      <c r="C104" t="s">
        <v>15</v>
      </c>
      <c r="D104" t="s">
        <v>1244</v>
      </c>
      <c r="F104" t="s">
        <v>1245</v>
      </c>
      <c r="G104" t="s">
        <v>1808</v>
      </c>
      <c r="H104" s="12">
        <v>1</v>
      </c>
      <c r="I104" s="117">
        <v>45335.430902777778</v>
      </c>
      <c r="J104" s="130">
        <v>6</v>
      </c>
      <c r="K104" s="130">
        <v>105000</v>
      </c>
    </row>
    <row r="105" spans="1:11" x14ac:dyDescent="0.35">
      <c r="A105" t="s">
        <v>1809</v>
      </c>
      <c r="B105" t="s">
        <v>252</v>
      </c>
      <c r="C105" t="s">
        <v>52</v>
      </c>
      <c r="D105" t="s">
        <v>1250</v>
      </c>
      <c r="F105" t="s">
        <v>1245</v>
      </c>
      <c r="G105" t="s">
        <v>1810</v>
      </c>
      <c r="H105" s="12">
        <v>1</v>
      </c>
      <c r="I105" s="117">
        <v>45337.549050925925</v>
      </c>
      <c r="J105" s="130">
        <v>12</v>
      </c>
      <c r="K105" s="130">
        <v>231000</v>
      </c>
    </row>
    <row r="106" spans="1:11" x14ac:dyDescent="0.35">
      <c r="A106" t="s">
        <v>1811</v>
      </c>
      <c r="B106" t="s">
        <v>252</v>
      </c>
      <c r="C106" t="s">
        <v>15</v>
      </c>
      <c r="D106" t="s">
        <v>1244</v>
      </c>
      <c r="F106" t="s">
        <v>1245</v>
      </c>
      <c r="G106" t="s">
        <v>1812</v>
      </c>
      <c r="H106" s="12">
        <v>1</v>
      </c>
      <c r="I106" s="117">
        <v>45334.543981481482</v>
      </c>
      <c r="J106" s="130">
        <v>12</v>
      </c>
      <c r="K106" s="130">
        <v>157500</v>
      </c>
    </row>
    <row r="107" spans="1:11" x14ac:dyDescent="0.35">
      <c r="A107" t="s">
        <v>1813</v>
      </c>
      <c r="B107" t="s">
        <v>447</v>
      </c>
      <c r="C107" t="s">
        <v>15</v>
      </c>
      <c r="D107" t="s">
        <v>1244</v>
      </c>
      <c r="F107" t="s">
        <v>1248</v>
      </c>
      <c r="G107" t="s">
        <v>1814</v>
      </c>
      <c r="H107" s="12">
        <v>3</v>
      </c>
      <c r="I107" s="117">
        <v>45348.46366898148</v>
      </c>
      <c r="J107" s="130">
        <v>12</v>
      </c>
      <c r="K107" s="130">
        <v>105000</v>
      </c>
    </row>
    <row r="108" spans="1:11" x14ac:dyDescent="0.35">
      <c r="A108" t="s">
        <v>1815</v>
      </c>
      <c r="B108" t="s">
        <v>1816</v>
      </c>
      <c r="C108" t="s">
        <v>15</v>
      </c>
      <c r="D108" t="s">
        <v>1244</v>
      </c>
      <c r="F108" t="s">
        <v>1245</v>
      </c>
      <c r="G108" t="s">
        <v>1817</v>
      </c>
      <c r="H108" s="12">
        <v>1</v>
      </c>
      <c r="I108" s="117">
        <v>45351.63554398148</v>
      </c>
      <c r="J108" s="130">
        <v>8</v>
      </c>
      <c r="K108" s="130">
        <v>73500</v>
      </c>
    </row>
    <row r="109" spans="1:11" x14ac:dyDescent="0.35">
      <c r="A109" t="s">
        <v>1818</v>
      </c>
      <c r="B109" t="s">
        <v>1056</v>
      </c>
      <c r="C109" t="s">
        <v>15</v>
      </c>
      <c r="D109" t="s">
        <v>1244</v>
      </c>
      <c r="F109" t="s">
        <v>1245</v>
      </c>
      <c r="G109" t="s">
        <v>1819</v>
      </c>
      <c r="H109" s="12">
        <v>2</v>
      </c>
      <c r="I109" s="117">
        <v>45334.515381944446</v>
      </c>
      <c r="J109" s="130">
        <v>12</v>
      </c>
      <c r="K109" s="130">
        <v>157500</v>
      </c>
    </row>
    <row r="110" spans="1:11" x14ac:dyDescent="0.35">
      <c r="A110" t="s">
        <v>1820</v>
      </c>
      <c r="B110" t="s">
        <v>398</v>
      </c>
      <c r="C110" t="s">
        <v>582</v>
      </c>
      <c r="D110" t="s">
        <v>1244</v>
      </c>
      <c r="F110" t="s">
        <v>1245</v>
      </c>
      <c r="G110" t="s">
        <v>961</v>
      </c>
      <c r="H110" s="12">
        <v>3</v>
      </c>
      <c r="I110" s="117">
        <v>45343.58252314815</v>
      </c>
      <c r="J110" s="130">
        <v>12</v>
      </c>
      <c r="K110" s="130">
        <v>105000</v>
      </c>
    </row>
    <row r="111" spans="1:11" x14ac:dyDescent="0.35">
      <c r="A111" t="s">
        <v>1821</v>
      </c>
      <c r="B111" t="s">
        <v>32</v>
      </c>
      <c r="C111" t="s">
        <v>15</v>
      </c>
      <c r="D111" t="s">
        <v>1244</v>
      </c>
      <c r="F111" t="s">
        <v>1245</v>
      </c>
      <c r="G111" t="s">
        <v>1822</v>
      </c>
      <c r="H111" s="12">
        <v>1</v>
      </c>
      <c r="I111" s="117">
        <v>45343.418611111112</v>
      </c>
      <c r="J111" s="130">
        <v>6</v>
      </c>
      <c r="K111" s="130">
        <v>105000</v>
      </c>
    </row>
    <row r="112" spans="1:11" x14ac:dyDescent="0.35">
      <c r="A112" t="s">
        <v>1823</v>
      </c>
      <c r="B112" t="s">
        <v>146</v>
      </c>
      <c r="C112" t="s">
        <v>15</v>
      </c>
      <c r="D112" t="s">
        <v>1244</v>
      </c>
      <c r="F112" t="s">
        <v>1248</v>
      </c>
      <c r="G112" t="s">
        <v>1824</v>
      </c>
      <c r="H112" s="12">
        <v>1</v>
      </c>
      <c r="I112" s="117">
        <v>45351.734224537038</v>
      </c>
      <c r="J112" s="130">
        <v>6</v>
      </c>
      <c r="K112" s="130">
        <v>84000</v>
      </c>
    </row>
    <row r="113" spans="1:11" x14ac:dyDescent="0.35">
      <c r="A113" t="s">
        <v>1825</v>
      </c>
      <c r="B113" t="s">
        <v>456</v>
      </c>
      <c r="C113" t="s">
        <v>169</v>
      </c>
      <c r="D113" t="s">
        <v>1250</v>
      </c>
      <c r="F113" t="s">
        <v>1245</v>
      </c>
      <c r="G113" t="s">
        <v>946</v>
      </c>
      <c r="H113" s="12">
        <v>4</v>
      </c>
      <c r="I113" s="117">
        <v>45350.456446759257</v>
      </c>
      <c r="J113" s="130">
        <v>8</v>
      </c>
      <c r="K113" s="130">
        <v>84000</v>
      </c>
    </row>
    <row r="114" spans="1:11" x14ac:dyDescent="0.35">
      <c r="A114" t="s">
        <v>1826</v>
      </c>
      <c r="B114" t="s">
        <v>32</v>
      </c>
      <c r="C114" t="s">
        <v>15</v>
      </c>
      <c r="D114" t="s">
        <v>1244</v>
      </c>
      <c r="F114" t="s">
        <v>1245</v>
      </c>
      <c r="G114" t="s">
        <v>1827</v>
      </c>
      <c r="H114" s="12">
        <v>2</v>
      </c>
      <c r="I114" s="117">
        <v>45349.664594907408</v>
      </c>
      <c r="J114" s="130">
        <v>6</v>
      </c>
      <c r="K114" s="130">
        <v>105000</v>
      </c>
    </row>
    <row r="115" spans="1:11" x14ac:dyDescent="0.35">
      <c r="A115" t="s">
        <v>1828</v>
      </c>
      <c r="B115" t="s">
        <v>355</v>
      </c>
      <c r="C115" t="s">
        <v>188</v>
      </c>
      <c r="D115" t="s">
        <v>1244</v>
      </c>
      <c r="F115" t="s">
        <v>1245</v>
      </c>
      <c r="G115" t="s">
        <v>1829</v>
      </c>
      <c r="H115" s="12">
        <v>5</v>
      </c>
      <c r="I115" s="117">
        <v>45338.470682870371</v>
      </c>
      <c r="J115" s="130">
        <v>12</v>
      </c>
      <c r="K115" s="130">
        <v>105000</v>
      </c>
    </row>
    <row r="116" spans="1:11" x14ac:dyDescent="0.35">
      <c r="A116" t="s">
        <v>1830</v>
      </c>
      <c r="B116" t="s">
        <v>14</v>
      </c>
      <c r="C116" t="s">
        <v>52</v>
      </c>
      <c r="D116" t="s">
        <v>1250</v>
      </c>
      <c r="F116" t="s">
        <v>1248</v>
      </c>
      <c r="G116" t="s">
        <v>1831</v>
      </c>
      <c r="H116" s="12">
        <v>3</v>
      </c>
      <c r="I116" s="117">
        <v>45335.528136574074</v>
      </c>
      <c r="J116" s="130">
        <v>12</v>
      </c>
      <c r="K116" s="130">
        <v>105000</v>
      </c>
    </row>
    <row r="117" spans="1:11" x14ac:dyDescent="0.35">
      <c r="A117" t="s">
        <v>1832</v>
      </c>
      <c r="B117" t="s">
        <v>36</v>
      </c>
      <c r="C117" t="s">
        <v>162</v>
      </c>
      <c r="D117" t="s">
        <v>1250</v>
      </c>
      <c r="F117" t="s">
        <v>1245</v>
      </c>
      <c r="G117" t="s">
        <v>1833</v>
      </c>
      <c r="H117" s="12">
        <v>1</v>
      </c>
      <c r="I117" s="117">
        <v>45342.520810185182</v>
      </c>
      <c r="J117" s="130">
        <v>7</v>
      </c>
      <c r="K117" s="130">
        <v>84000</v>
      </c>
    </row>
    <row r="118" spans="1:11" x14ac:dyDescent="0.35">
      <c r="A118" t="s">
        <v>1834</v>
      </c>
      <c r="B118" t="s">
        <v>14</v>
      </c>
      <c r="C118" t="s">
        <v>15</v>
      </c>
      <c r="D118" t="s">
        <v>1244</v>
      </c>
      <c r="F118" t="s">
        <v>1245</v>
      </c>
      <c r="G118" s="152" t="s">
        <v>1835</v>
      </c>
      <c r="H118" s="12">
        <v>4</v>
      </c>
      <c r="I118" s="117">
        <v>45327.70890046296</v>
      </c>
      <c r="J118" s="130">
        <v>10</v>
      </c>
      <c r="K118" s="130">
        <v>105000</v>
      </c>
    </row>
    <row r="119" spans="1:11" x14ac:dyDescent="0.35">
      <c r="A119" t="s">
        <v>1836</v>
      </c>
      <c r="B119" t="s">
        <v>127</v>
      </c>
      <c r="C119" t="s">
        <v>15</v>
      </c>
      <c r="D119" t="s">
        <v>1244</v>
      </c>
      <c r="F119" t="s">
        <v>1245</v>
      </c>
      <c r="G119" t="s">
        <v>1837</v>
      </c>
      <c r="H119" s="12">
        <v>3</v>
      </c>
      <c r="I119" s="117">
        <v>45328.580347222225</v>
      </c>
      <c r="J119" s="130">
        <v>12</v>
      </c>
      <c r="K119" s="130">
        <v>105000</v>
      </c>
    </row>
    <row r="120" spans="1:11" x14ac:dyDescent="0.35">
      <c r="A120" t="s">
        <v>1838</v>
      </c>
      <c r="B120" t="s">
        <v>24</v>
      </c>
      <c r="C120" t="s">
        <v>52</v>
      </c>
      <c r="D120" t="s">
        <v>1250</v>
      </c>
      <c r="F120" t="s">
        <v>1245</v>
      </c>
      <c r="G120" t="s">
        <v>945</v>
      </c>
      <c r="H120" s="12">
        <v>3</v>
      </c>
      <c r="I120" s="117">
        <v>45336.536817129629</v>
      </c>
      <c r="J120" s="130">
        <v>12</v>
      </c>
      <c r="K120" s="130">
        <v>157500</v>
      </c>
    </row>
    <row r="121" spans="1:11" x14ac:dyDescent="0.35">
      <c r="A121" t="s">
        <v>1839</v>
      </c>
      <c r="B121" t="s">
        <v>146</v>
      </c>
      <c r="C121" t="s">
        <v>15</v>
      </c>
      <c r="D121" t="s">
        <v>1244</v>
      </c>
      <c r="F121" t="s">
        <v>1248</v>
      </c>
      <c r="G121" t="s">
        <v>1840</v>
      </c>
      <c r="H121" s="12">
        <v>3</v>
      </c>
      <c r="I121" s="117">
        <v>45335.515208333331</v>
      </c>
      <c r="J121" s="130">
        <v>8</v>
      </c>
      <c r="K121" s="130">
        <v>178500</v>
      </c>
    </row>
    <row r="122" spans="1:11" x14ac:dyDescent="0.35">
      <c r="A122" t="s">
        <v>1841</v>
      </c>
      <c r="B122" t="s">
        <v>32</v>
      </c>
      <c r="C122" t="s">
        <v>116</v>
      </c>
      <c r="D122" t="s">
        <v>1250</v>
      </c>
      <c r="F122" t="s">
        <v>1245</v>
      </c>
      <c r="G122" t="s">
        <v>1842</v>
      </c>
      <c r="H122" s="12">
        <v>2</v>
      </c>
      <c r="I122" s="117">
        <v>45338.511296296296</v>
      </c>
      <c r="J122" s="130">
        <v>7</v>
      </c>
      <c r="K122" s="130">
        <v>73500</v>
      </c>
    </row>
    <row r="123" spans="1:11" x14ac:dyDescent="0.35">
      <c r="A123" t="s">
        <v>1843</v>
      </c>
      <c r="B123" t="s">
        <v>146</v>
      </c>
      <c r="C123" t="s">
        <v>15</v>
      </c>
      <c r="D123" t="s">
        <v>1244</v>
      </c>
      <c r="F123" t="s">
        <v>1245</v>
      </c>
      <c r="G123" t="s">
        <v>1186</v>
      </c>
      <c r="H123" s="12">
        <v>4</v>
      </c>
      <c r="I123" s="117">
        <v>45330.58929398148</v>
      </c>
      <c r="J123" s="130">
        <v>7</v>
      </c>
      <c r="K123" s="130">
        <v>94500</v>
      </c>
    </row>
    <row r="124" spans="1:11" x14ac:dyDescent="0.35">
      <c r="A124" t="s">
        <v>1844</v>
      </c>
      <c r="B124" t="s">
        <v>14</v>
      </c>
      <c r="C124" t="s">
        <v>15</v>
      </c>
      <c r="D124" t="s">
        <v>1244</v>
      </c>
      <c r="F124" t="s">
        <v>1245</v>
      </c>
      <c r="G124" t="s">
        <v>981</v>
      </c>
      <c r="H124" s="12">
        <v>2</v>
      </c>
      <c r="I124" s="117">
        <v>45337.522430555553</v>
      </c>
      <c r="J124" s="130">
        <v>6</v>
      </c>
      <c r="K124" s="130">
        <v>63000</v>
      </c>
    </row>
    <row r="125" spans="1:11" x14ac:dyDescent="0.35">
      <c r="A125" t="s">
        <v>1845</v>
      </c>
      <c r="B125" t="s">
        <v>32</v>
      </c>
      <c r="C125" t="s">
        <v>15</v>
      </c>
      <c r="D125" t="s">
        <v>1244</v>
      </c>
      <c r="F125" t="s">
        <v>1245</v>
      </c>
      <c r="G125" t="s">
        <v>1846</v>
      </c>
      <c r="H125" s="12">
        <v>1</v>
      </c>
      <c r="I125" s="117">
        <v>45336.526342592595</v>
      </c>
      <c r="J125" s="130">
        <v>10</v>
      </c>
      <c r="K125" s="130">
        <v>157500</v>
      </c>
    </row>
    <row r="126" spans="1:11" x14ac:dyDescent="0.35">
      <c r="A126" t="s">
        <v>1847</v>
      </c>
      <c r="B126" t="s">
        <v>44</v>
      </c>
      <c r="C126" t="s">
        <v>169</v>
      </c>
      <c r="D126" t="s">
        <v>1250</v>
      </c>
      <c r="F126" t="s">
        <v>1248</v>
      </c>
      <c r="G126" t="s">
        <v>1848</v>
      </c>
      <c r="H126" s="12">
        <v>3</v>
      </c>
      <c r="I126" s="117">
        <v>45349.746354166666</v>
      </c>
      <c r="J126" s="130">
        <v>9</v>
      </c>
      <c r="K126" s="130">
        <v>315000</v>
      </c>
    </row>
    <row r="127" spans="1:11" x14ac:dyDescent="0.35">
      <c r="A127" t="s">
        <v>1849</v>
      </c>
      <c r="B127" t="s">
        <v>281</v>
      </c>
      <c r="C127" t="s">
        <v>169</v>
      </c>
      <c r="D127" t="s">
        <v>1250</v>
      </c>
      <c r="F127" t="s">
        <v>1248</v>
      </c>
      <c r="G127" t="s">
        <v>1850</v>
      </c>
      <c r="H127" s="12">
        <v>1</v>
      </c>
      <c r="I127" s="117">
        <v>45350.578136574077</v>
      </c>
      <c r="J127" s="130">
        <v>6</v>
      </c>
      <c r="K127" s="130">
        <v>52500</v>
      </c>
    </row>
    <row r="128" spans="1:11" x14ac:dyDescent="0.35">
      <c r="A128" t="s">
        <v>1851</v>
      </c>
      <c r="B128" t="s">
        <v>456</v>
      </c>
      <c r="C128" t="s">
        <v>15</v>
      </c>
      <c r="D128" t="s">
        <v>1244</v>
      </c>
      <c r="F128" t="s">
        <v>1248</v>
      </c>
      <c r="G128" t="s">
        <v>1852</v>
      </c>
      <c r="H128" s="12">
        <v>5</v>
      </c>
      <c r="I128" s="117">
        <v>45342.558668981481</v>
      </c>
      <c r="J128" s="130">
        <v>7</v>
      </c>
      <c r="K128" s="130">
        <v>73500</v>
      </c>
    </row>
    <row r="129" spans="1:11" x14ac:dyDescent="0.35">
      <c r="A129" t="s">
        <v>1853</v>
      </c>
      <c r="B129" t="s">
        <v>14</v>
      </c>
      <c r="C129" t="s">
        <v>188</v>
      </c>
      <c r="D129" t="s">
        <v>1244</v>
      </c>
      <c r="F129" t="s">
        <v>1245</v>
      </c>
      <c r="G129" t="s">
        <v>1854</v>
      </c>
      <c r="H129" s="12">
        <v>3</v>
      </c>
      <c r="I129" s="117">
        <v>45336.565474537034</v>
      </c>
      <c r="J129" s="130">
        <v>12</v>
      </c>
      <c r="K129" s="130">
        <v>315000</v>
      </c>
    </row>
    <row r="130" spans="1:11" x14ac:dyDescent="0.35">
      <c r="A130" t="s">
        <v>1855</v>
      </c>
      <c r="B130" t="s">
        <v>102</v>
      </c>
      <c r="C130" t="s">
        <v>411</v>
      </c>
      <c r="D130" t="s">
        <v>1244</v>
      </c>
      <c r="F130" t="s">
        <v>1245</v>
      </c>
      <c r="G130" t="s">
        <v>1856</v>
      </c>
      <c r="H130" s="12">
        <v>1</v>
      </c>
      <c r="I130" s="117">
        <v>45344.683321759258</v>
      </c>
      <c r="J130" s="130">
        <v>6</v>
      </c>
      <c r="K130" s="130">
        <v>262500</v>
      </c>
    </row>
    <row r="131" spans="1:11" x14ac:dyDescent="0.35">
      <c r="A131" t="s">
        <v>1857</v>
      </c>
      <c r="B131" t="s">
        <v>223</v>
      </c>
      <c r="C131" t="s">
        <v>169</v>
      </c>
      <c r="D131" t="s">
        <v>1250</v>
      </c>
      <c r="F131" t="s">
        <v>1248</v>
      </c>
      <c r="G131" t="s">
        <v>1858</v>
      </c>
      <c r="H131" s="12">
        <v>3</v>
      </c>
      <c r="I131" s="117">
        <v>45331</v>
      </c>
      <c r="J131" s="130">
        <v>16</v>
      </c>
      <c r="K131" s="130">
        <v>220500</v>
      </c>
    </row>
    <row r="132" spans="1:11" x14ac:dyDescent="0.35">
      <c r="A132" t="s">
        <v>1859</v>
      </c>
      <c r="B132" t="s">
        <v>285</v>
      </c>
      <c r="C132" t="s">
        <v>15</v>
      </c>
      <c r="D132" t="s">
        <v>1244</v>
      </c>
      <c r="F132" t="s">
        <v>1245</v>
      </c>
      <c r="G132" t="s">
        <v>1860</v>
      </c>
      <c r="H132" s="12">
        <v>3</v>
      </c>
      <c r="I132" s="117">
        <v>45332.421574074076</v>
      </c>
      <c r="J132" s="130">
        <v>16</v>
      </c>
      <c r="K132" s="130">
        <v>399000</v>
      </c>
    </row>
    <row r="133" spans="1:11" x14ac:dyDescent="0.35">
      <c r="A133" t="s">
        <v>1861</v>
      </c>
      <c r="B133" t="s">
        <v>256</v>
      </c>
      <c r="C133" t="s">
        <v>15</v>
      </c>
      <c r="D133" t="s">
        <v>1244</v>
      </c>
      <c r="F133" t="s">
        <v>1245</v>
      </c>
      <c r="G133" t="s">
        <v>1862</v>
      </c>
      <c r="H133" s="12">
        <v>3</v>
      </c>
      <c r="I133" s="117">
        <v>45335.56962962963</v>
      </c>
      <c r="J133" s="130">
        <v>12</v>
      </c>
      <c r="K133" s="130">
        <v>115500</v>
      </c>
    </row>
    <row r="134" spans="1:11" x14ac:dyDescent="0.35">
      <c r="A134" t="s">
        <v>1863</v>
      </c>
      <c r="B134" t="s">
        <v>102</v>
      </c>
      <c r="C134" t="s">
        <v>15</v>
      </c>
      <c r="D134" t="s">
        <v>1244</v>
      </c>
      <c r="F134" t="s">
        <v>1248</v>
      </c>
      <c r="G134" t="s">
        <v>206</v>
      </c>
      <c r="H134" s="12">
        <v>6</v>
      </c>
      <c r="I134" s="117">
        <v>45335.569594907407</v>
      </c>
      <c r="J134" s="130">
        <v>6</v>
      </c>
      <c r="K134" s="130">
        <v>210000</v>
      </c>
    </row>
    <row r="135" spans="1:11" x14ac:dyDescent="0.35">
      <c r="A135" t="s">
        <v>1864</v>
      </c>
      <c r="B135" t="s">
        <v>14</v>
      </c>
      <c r="C135" t="s">
        <v>15</v>
      </c>
      <c r="D135" t="s">
        <v>1244</v>
      </c>
      <c r="F135" t="s">
        <v>1245</v>
      </c>
      <c r="G135" t="s">
        <v>1865</v>
      </c>
      <c r="H135" s="12">
        <v>1</v>
      </c>
      <c r="I135" s="117">
        <v>45343.521782407406</v>
      </c>
      <c r="J135" s="130">
        <v>7</v>
      </c>
      <c r="K135" s="130">
        <v>63000</v>
      </c>
    </row>
    <row r="136" spans="1:11" x14ac:dyDescent="0.35">
      <c r="A136" t="s">
        <v>1866</v>
      </c>
      <c r="B136" t="s">
        <v>549</v>
      </c>
      <c r="C136" t="s">
        <v>52</v>
      </c>
      <c r="D136" t="s">
        <v>1250</v>
      </c>
      <c r="F136" t="s">
        <v>1245</v>
      </c>
      <c r="G136" t="s">
        <v>1867</v>
      </c>
      <c r="H136" s="12">
        <v>3</v>
      </c>
      <c r="I136" s="117">
        <v>45334.498032407406</v>
      </c>
      <c r="J136" s="130">
        <v>12</v>
      </c>
      <c r="K136" s="130">
        <v>136500</v>
      </c>
    </row>
    <row r="137" spans="1:11" x14ac:dyDescent="0.35">
      <c r="A137" t="s">
        <v>1868</v>
      </c>
      <c r="B137" t="s">
        <v>32</v>
      </c>
      <c r="C137" t="s">
        <v>15</v>
      </c>
      <c r="D137" t="s">
        <v>1244</v>
      </c>
      <c r="F137" t="s">
        <v>1245</v>
      </c>
      <c r="G137" t="s">
        <v>1869</v>
      </c>
      <c r="H137" s="12">
        <v>2</v>
      </c>
      <c r="I137" s="117">
        <v>45345.637685185182</v>
      </c>
      <c r="J137" s="130">
        <v>12</v>
      </c>
      <c r="K137" s="130">
        <v>157500</v>
      </c>
    </row>
    <row r="138" spans="1:11" x14ac:dyDescent="0.35">
      <c r="A138" t="s">
        <v>1870</v>
      </c>
      <c r="B138" t="s">
        <v>146</v>
      </c>
      <c r="C138" t="s">
        <v>188</v>
      </c>
      <c r="D138" t="s">
        <v>1244</v>
      </c>
      <c r="F138" t="s">
        <v>1248</v>
      </c>
      <c r="G138" t="s">
        <v>1871</v>
      </c>
      <c r="H138" s="12">
        <v>3</v>
      </c>
      <c r="I138" s="117">
        <v>45337.546863425923</v>
      </c>
      <c r="J138" s="130">
        <v>5</v>
      </c>
      <c r="K138" s="130">
        <v>73500</v>
      </c>
    </row>
    <row r="139" spans="1:11" x14ac:dyDescent="0.35">
      <c r="A139" t="s">
        <v>1872</v>
      </c>
      <c r="B139" t="s">
        <v>247</v>
      </c>
      <c r="C139" t="s">
        <v>15</v>
      </c>
      <c r="D139" t="s">
        <v>1244</v>
      </c>
      <c r="F139" t="s">
        <v>1245</v>
      </c>
      <c r="G139" t="s">
        <v>1873</v>
      </c>
      <c r="H139" s="12">
        <v>3</v>
      </c>
      <c r="I139" s="117">
        <v>45346.548472222225</v>
      </c>
      <c r="J139" s="130">
        <v>12</v>
      </c>
      <c r="K139" s="130">
        <v>157500</v>
      </c>
    </row>
    <row r="140" spans="1:11" x14ac:dyDescent="0.35">
      <c r="A140" t="s">
        <v>1874</v>
      </c>
      <c r="B140" t="s">
        <v>14</v>
      </c>
      <c r="C140" t="s">
        <v>188</v>
      </c>
      <c r="D140" t="s">
        <v>1244</v>
      </c>
      <c r="F140" t="s">
        <v>1245</v>
      </c>
      <c r="G140" t="s">
        <v>1875</v>
      </c>
      <c r="H140" s="12">
        <v>1</v>
      </c>
      <c r="I140" s="117">
        <v>45345.714537037034</v>
      </c>
      <c r="J140" s="130">
        <v>10</v>
      </c>
      <c r="K140" s="130">
        <v>52500</v>
      </c>
    </row>
    <row r="141" spans="1:11" x14ac:dyDescent="0.35">
      <c r="A141" t="s">
        <v>1876</v>
      </c>
      <c r="B141" t="s">
        <v>223</v>
      </c>
      <c r="C141" t="s">
        <v>15</v>
      </c>
      <c r="D141" t="s">
        <v>1244</v>
      </c>
      <c r="F141" t="s">
        <v>1245</v>
      </c>
      <c r="G141" t="s">
        <v>1877</v>
      </c>
      <c r="H141" s="12">
        <v>1</v>
      </c>
      <c r="I141" s="117">
        <v>45345.560081018521</v>
      </c>
      <c r="J141" s="130">
        <v>12</v>
      </c>
      <c r="K141" s="130">
        <v>210000</v>
      </c>
    </row>
    <row r="142" spans="1:11" x14ac:dyDescent="0.35">
      <c r="A142" t="s">
        <v>1878</v>
      </c>
      <c r="B142" t="s">
        <v>146</v>
      </c>
      <c r="C142" t="s">
        <v>15</v>
      </c>
      <c r="D142" t="s">
        <v>1244</v>
      </c>
      <c r="F142" t="s">
        <v>1245</v>
      </c>
      <c r="G142" t="s">
        <v>1879</v>
      </c>
      <c r="H142" s="12">
        <v>5</v>
      </c>
      <c r="I142" s="117">
        <v>45342.544872685183</v>
      </c>
      <c r="J142" s="130">
        <v>6</v>
      </c>
      <c r="K142" s="130">
        <v>105000</v>
      </c>
    </row>
    <row r="143" spans="1:11" x14ac:dyDescent="0.35">
      <c r="A143" t="s">
        <v>1880</v>
      </c>
      <c r="B143" t="s">
        <v>1314</v>
      </c>
      <c r="C143" t="s">
        <v>15</v>
      </c>
      <c r="D143" t="s">
        <v>1244</v>
      </c>
      <c r="F143" t="s">
        <v>1245</v>
      </c>
      <c r="G143" t="s">
        <v>1022</v>
      </c>
      <c r="H143" s="12">
        <v>3</v>
      </c>
      <c r="I143" s="117">
        <v>45337.549108796295</v>
      </c>
      <c r="J143" s="130">
        <v>18</v>
      </c>
      <c r="K143" s="130">
        <v>315000</v>
      </c>
    </row>
    <row r="144" spans="1:11" x14ac:dyDescent="0.35">
      <c r="A144" t="s">
        <v>1881</v>
      </c>
      <c r="B144" t="s">
        <v>420</v>
      </c>
      <c r="C144" t="s">
        <v>15</v>
      </c>
      <c r="D144" t="s">
        <v>1244</v>
      </c>
      <c r="F144" t="s">
        <v>1248</v>
      </c>
      <c r="G144" t="s">
        <v>1882</v>
      </c>
      <c r="H144" s="12">
        <v>1</v>
      </c>
      <c r="I144" s="117">
        <v>45337.548854166664</v>
      </c>
      <c r="J144" s="130">
        <v>24</v>
      </c>
      <c r="K144" s="130">
        <v>315000</v>
      </c>
    </row>
    <row r="145" spans="1:11" x14ac:dyDescent="0.35">
      <c r="A145" t="s">
        <v>1883</v>
      </c>
      <c r="B145" t="s">
        <v>32</v>
      </c>
      <c r="C145" t="s">
        <v>106</v>
      </c>
      <c r="D145" t="s">
        <v>1244</v>
      </c>
      <c r="F145" t="s">
        <v>1245</v>
      </c>
      <c r="G145" t="s">
        <v>1884</v>
      </c>
      <c r="H145" s="12">
        <v>2</v>
      </c>
      <c r="I145" s="117">
        <v>45351.69427083333</v>
      </c>
      <c r="J145" s="130">
        <v>8</v>
      </c>
      <c r="K145" s="130">
        <v>84000</v>
      </c>
    </row>
    <row r="146" spans="1:11" x14ac:dyDescent="0.35">
      <c r="A146" t="s">
        <v>1885</v>
      </c>
      <c r="B146" t="s">
        <v>40</v>
      </c>
      <c r="C146" t="s">
        <v>257</v>
      </c>
      <c r="D146" t="s">
        <v>1250</v>
      </c>
      <c r="F146" t="s">
        <v>1248</v>
      </c>
      <c r="G146" t="s">
        <v>1886</v>
      </c>
      <c r="H146" s="12">
        <v>3</v>
      </c>
      <c r="I146" s="117">
        <v>45334.515393518515</v>
      </c>
      <c r="J146" s="130">
        <v>12</v>
      </c>
      <c r="K146" s="130">
        <v>147000</v>
      </c>
    </row>
    <row r="147" spans="1:11" x14ac:dyDescent="0.35">
      <c r="A147" t="s">
        <v>1887</v>
      </c>
      <c r="B147" t="s">
        <v>127</v>
      </c>
      <c r="C147" t="s">
        <v>15</v>
      </c>
      <c r="D147" t="s">
        <v>1244</v>
      </c>
      <c r="F147" t="s">
        <v>1248</v>
      </c>
      <c r="G147" t="s">
        <v>1888</v>
      </c>
      <c r="H147" s="12">
        <v>3</v>
      </c>
      <c r="I147" s="117">
        <v>45331.597199074073</v>
      </c>
      <c r="J147" s="130">
        <v>12</v>
      </c>
      <c r="K147" s="130">
        <v>157500</v>
      </c>
    </row>
    <row r="148" spans="1:11" x14ac:dyDescent="0.35">
      <c r="A148" t="s">
        <v>1889</v>
      </c>
      <c r="B148" t="s">
        <v>230</v>
      </c>
      <c r="C148" t="s">
        <v>15</v>
      </c>
      <c r="D148" t="s">
        <v>1244</v>
      </c>
      <c r="F148" t="s">
        <v>1245</v>
      </c>
      <c r="G148" t="s">
        <v>1890</v>
      </c>
      <c r="H148" s="12">
        <v>3</v>
      </c>
      <c r="I148" s="117">
        <v>45337</v>
      </c>
      <c r="J148" s="130">
        <v>6</v>
      </c>
      <c r="K148" s="130">
        <v>105000</v>
      </c>
    </row>
    <row r="149" spans="1:11" x14ac:dyDescent="0.35">
      <c r="A149" t="s">
        <v>1891</v>
      </c>
      <c r="B149" t="s">
        <v>252</v>
      </c>
      <c r="C149" t="s">
        <v>188</v>
      </c>
      <c r="D149" t="s">
        <v>1244</v>
      </c>
      <c r="F149" t="s">
        <v>1245</v>
      </c>
      <c r="G149" t="s">
        <v>1892</v>
      </c>
      <c r="H149" s="12">
        <v>3</v>
      </c>
      <c r="I149" s="117">
        <v>45345</v>
      </c>
      <c r="J149" s="130">
        <v>5</v>
      </c>
      <c r="K149" s="130">
        <v>157500</v>
      </c>
    </row>
    <row r="150" spans="1:11" x14ac:dyDescent="0.35">
      <c r="A150" t="s">
        <v>1893</v>
      </c>
      <c r="B150" t="s">
        <v>252</v>
      </c>
      <c r="C150" t="s">
        <v>188</v>
      </c>
      <c r="D150" t="s">
        <v>1244</v>
      </c>
      <c r="F150" t="s">
        <v>1245</v>
      </c>
      <c r="G150" t="s">
        <v>1894</v>
      </c>
      <c r="H150" s="12">
        <v>1</v>
      </c>
      <c r="I150" s="117">
        <v>45346.558449074073</v>
      </c>
      <c r="J150" s="130">
        <v>12</v>
      </c>
      <c r="K150" s="130">
        <v>136500</v>
      </c>
    </row>
    <row r="151" spans="1:11" x14ac:dyDescent="0.35">
      <c r="A151" t="s">
        <v>1895</v>
      </c>
      <c r="B151" t="s">
        <v>577</v>
      </c>
      <c r="C151" t="s">
        <v>188</v>
      </c>
      <c r="D151" t="s">
        <v>1244</v>
      </c>
      <c r="F151" t="s">
        <v>1245</v>
      </c>
      <c r="G151" t="s">
        <v>1896</v>
      </c>
      <c r="H151" s="12">
        <v>2</v>
      </c>
      <c r="I151" s="117">
        <v>45343.533622685187</v>
      </c>
      <c r="J151" s="130">
        <v>10</v>
      </c>
      <c r="K151" s="130">
        <v>126000</v>
      </c>
    </row>
    <row r="152" spans="1:11" x14ac:dyDescent="0.35">
      <c r="A152" t="s">
        <v>1897</v>
      </c>
      <c r="B152" t="s">
        <v>32</v>
      </c>
      <c r="C152" t="s">
        <v>15</v>
      </c>
      <c r="D152" t="s">
        <v>1244</v>
      </c>
      <c r="F152" t="s">
        <v>1248</v>
      </c>
      <c r="G152" t="s">
        <v>1898</v>
      </c>
      <c r="H152" s="12">
        <v>3</v>
      </c>
      <c r="I152" s="117">
        <v>45330.573391203703</v>
      </c>
      <c r="J152" s="130">
        <v>10</v>
      </c>
      <c r="K152" s="130">
        <v>262500</v>
      </c>
    </row>
    <row r="153" spans="1:11" x14ac:dyDescent="0.35">
      <c r="A153" t="s">
        <v>1899</v>
      </c>
      <c r="B153" t="s">
        <v>146</v>
      </c>
      <c r="C153" t="s">
        <v>169</v>
      </c>
      <c r="D153" t="s">
        <v>1250</v>
      </c>
      <c r="F153" t="s">
        <v>1245</v>
      </c>
      <c r="G153" t="s">
        <v>1900</v>
      </c>
      <c r="H153" s="12">
        <v>2</v>
      </c>
      <c r="I153" s="117">
        <v>45338.539120370369</v>
      </c>
      <c r="J153" s="130">
        <v>6</v>
      </c>
      <c r="K153" s="130">
        <v>105000</v>
      </c>
    </row>
    <row r="154" spans="1:11" x14ac:dyDescent="0.35">
      <c r="A154" t="s">
        <v>1901</v>
      </c>
      <c r="B154" t="s">
        <v>355</v>
      </c>
      <c r="C154" t="s">
        <v>15</v>
      </c>
      <c r="D154" t="s">
        <v>1244</v>
      </c>
      <c r="F154" t="s">
        <v>1245</v>
      </c>
      <c r="G154" t="s">
        <v>1902</v>
      </c>
      <c r="H154" s="12">
        <v>1</v>
      </c>
      <c r="I154" s="117">
        <v>45348.680462962962</v>
      </c>
      <c r="J154" s="130">
        <v>6</v>
      </c>
      <c r="K154" s="130">
        <v>73500</v>
      </c>
    </row>
    <row r="155" spans="1:11" x14ac:dyDescent="0.35">
      <c r="A155" t="s">
        <v>1903</v>
      </c>
      <c r="B155" t="s">
        <v>462</v>
      </c>
      <c r="C155" t="s">
        <v>15</v>
      </c>
      <c r="D155" t="s">
        <v>1244</v>
      </c>
      <c r="F155" t="s">
        <v>1248</v>
      </c>
      <c r="G155" t="s">
        <v>1904</v>
      </c>
      <c r="H155" s="12">
        <v>3</v>
      </c>
      <c r="I155" s="117">
        <v>45342.554456018515</v>
      </c>
      <c r="J155" s="130">
        <v>12</v>
      </c>
      <c r="K155" s="130">
        <v>105000</v>
      </c>
    </row>
    <row r="156" spans="1:11" x14ac:dyDescent="0.35">
      <c r="A156" t="s">
        <v>1905</v>
      </c>
      <c r="B156" t="s">
        <v>603</v>
      </c>
      <c r="C156" t="s">
        <v>169</v>
      </c>
      <c r="D156" t="s">
        <v>1250</v>
      </c>
      <c r="F156" t="s">
        <v>1245</v>
      </c>
      <c r="G156" t="s">
        <v>1906</v>
      </c>
      <c r="H156" s="12">
        <v>1</v>
      </c>
      <c r="I156" s="117">
        <v>45338.593333333331</v>
      </c>
      <c r="J156" s="130">
        <v>12</v>
      </c>
      <c r="K156" s="130">
        <v>157500</v>
      </c>
    </row>
    <row r="157" spans="1:11" ht="15" thickBot="1" x14ac:dyDescent="0.4">
      <c r="K157" s="146">
        <f>SUM(K65:K156)</f>
        <v>13198500</v>
      </c>
    </row>
    <row r="158" spans="1:11" ht="15" thickTop="1" x14ac:dyDescent="0.35"/>
    <row r="160" spans="1:11" x14ac:dyDescent="0.35">
      <c r="B160" s="16" t="s">
        <v>1907</v>
      </c>
    </row>
    <row r="161" spans="1:12" x14ac:dyDescent="0.35">
      <c r="A161" s="109" t="s">
        <v>1</v>
      </c>
      <c r="B161" s="1" t="s">
        <v>2</v>
      </c>
      <c r="C161" s="1" t="s">
        <v>3</v>
      </c>
      <c r="D161" s="1" t="s">
        <v>4</v>
      </c>
      <c r="E161" s="1" t="s">
        <v>5</v>
      </c>
      <c r="F161" s="1" t="s">
        <v>6</v>
      </c>
      <c r="G161" s="1" t="s">
        <v>7</v>
      </c>
      <c r="H161" s="109" t="s">
        <v>8</v>
      </c>
      <c r="I161" s="109" t="s">
        <v>9</v>
      </c>
      <c r="J161" s="109" t="s">
        <v>10</v>
      </c>
      <c r="K161" s="109" t="s">
        <v>11</v>
      </c>
      <c r="L161" s="11" t="s">
        <v>12</v>
      </c>
    </row>
    <row r="162" spans="1:12" x14ac:dyDescent="0.35">
      <c r="A162" t="s">
        <v>1908</v>
      </c>
      <c r="B162" t="s">
        <v>146</v>
      </c>
      <c r="C162" t="s">
        <v>15</v>
      </c>
      <c r="D162" t="s">
        <v>1244</v>
      </c>
      <c r="F162" t="s">
        <v>1248</v>
      </c>
      <c r="G162" t="s">
        <v>1909</v>
      </c>
      <c r="H162">
        <v>5</v>
      </c>
      <c r="I162" s="117">
        <v>45352</v>
      </c>
      <c r="J162" s="130">
        <v>7</v>
      </c>
      <c r="K162" s="120">
        <v>231000</v>
      </c>
    </row>
    <row r="163" spans="1:12" x14ac:dyDescent="0.35">
      <c r="A163" t="s">
        <v>1910</v>
      </c>
      <c r="B163" t="s">
        <v>476</v>
      </c>
      <c r="C163" t="s">
        <v>15</v>
      </c>
      <c r="D163" t="s">
        <v>1244</v>
      </c>
      <c r="F163" t="s">
        <v>1245</v>
      </c>
      <c r="G163" t="s">
        <v>1032</v>
      </c>
      <c r="H163">
        <v>4</v>
      </c>
      <c r="I163" s="117">
        <v>45352.667592592596</v>
      </c>
      <c r="J163" s="130">
        <v>7</v>
      </c>
      <c r="K163" s="120">
        <v>63000</v>
      </c>
    </row>
    <row r="164" spans="1:12" x14ac:dyDescent="0.35">
      <c r="A164" t="s">
        <v>1911</v>
      </c>
      <c r="B164" t="s">
        <v>809</v>
      </c>
      <c r="C164" t="s">
        <v>381</v>
      </c>
      <c r="D164" t="s">
        <v>1244</v>
      </c>
      <c r="F164" t="s">
        <v>1245</v>
      </c>
      <c r="G164" t="s">
        <v>1912</v>
      </c>
      <c r="H164">
        <v>2</v>
      </c>
      <c r="I164" s="117">
        <v>45355</v>
      </c>
      <c r="J164" s="130">
        <v>12</v>
      </c>
      <c r="K164" s="120">
        <v>126000</v>
      </c>
    </row>
    <row r="165" spans="1:12" x14ac:dyDescent="0.35">
      <c r="A165" t="s">
        <v>1913</v>
      </c>
      <c r="B165" t="s">
        <v>146</v>
      </c>
      <c r="C165" t="s">
        <v>116</v>
      </c>
      <c r="D165" t="s">
        <v>1250</v>
      </c>
      <c r="F165" t="s">
        <v>1245</v>
      </c>
      <c r="G165" t="s">
        <v>1914</v>
      </c>
      <c r="H165">
        <v>1</v>
      </c>
      <c r="I165" s="117">
        <v>45355</v>
      </c>
      <c r="J165" s="130">
        <v>5</v>
      </c>
      <c r="K165" s="120">
        <v>105000</v>
      </c>
    </row>
    <row r="166" spans="1:12" x14ac:dyDescent="0.35">
      <c r="A166" t="s">
        <v>1915</v>
      </c>
      <c r="B166" t="s">
        <v>24</v>
      </c>
      <c r="C166" t="s">
        <v>15</v>
      </c>
      <c r="D166" t="s">
        <v>1244</v>
      </c>
      <c r="F166" t="s">
        <v>1245</v>
      </c>
      <c r="G166" t="s">
        <v>1916</v>
      </c>
      <c r="H166">
        <v>3</v>
      </c>
      <c r="I166" s="117">
        <v>45356.541168981479</v>
      </c>
      <c r="J166" s="130">
        <v>12</v>
      </c>
      <c r="K166" s="120">
        <v>105000</v>
      </c>
    </row>
    <row r="167" spans="1:12" x14ac:dyDescent="0.35">
      <c r="A167" t="s">
        <v>1917</v>
      </c>
      <c r="B167" t="s">
        <v>131</v>
      </c>
      <c r="C167" t="s">
        <v>15</v>
      </c>
      <c r="D167" t="s">
        <v>1244</v>
      </c>
      <c r="F167" t="s">
        <v>1245</v>
      </c>
      <c r="G167" t="s">
        <v>1918</v>
      </c>
      <c r="H167">
        <v>2</v>
      </c>
      <c r="I167" s="117">
        <v>45356.710682870369</v>
      </c>
      <c r="J167" s="130">
        <v>12</v>
      </c>
      <c r="K167" s="120">
        <v>126000</v>
      </c>
    </row>
    <row r="168" spans="1:12" x14ac:dyDescent="0.35">
      <c r="A168" t="s">
        <v>1919</v>
      </c>
      <c r="B168" t="s">
        <v>32</v>
      </c>
      <c r="C168" t="s">
        <v>15</v>
      </c>
      <c r="D168" t="s">
        <v>1244</v>
      </c>
      <c r="F168" t="s">
        <v>1245</v>
      </c>
      <c r="G168" t="s">
        <v>1920</v>
      </c>
      <c r="H168">
        <v>1</v>
      </c>
      <c r="I168" s="117">
        <v>45357</v>
      </c>
      <c r="J168" s="130">
        <v>7</v>
      </c>
      <c r="K168" s="120">
        <v>57750</v>
      </c>
    </row>
    <row r="169" spans="1:12" x14ac:dyDescent="0.35">
      <c r="A169" t="s">
        <v>1921</v>
      </c>
      <c r="B169" t="s">
        <v>410</v>
      </c>
      <c r="C169" t="s">
        <v>52</v>
      </c>
      <c r="D169" t="s">
        <v>1250</v>
      </c>
      <c r="F169" t="s">
        <v>1245</v>
      </c>
      <c r="G169" t="s">
        <v>1101</v>
      </c>
      <c r="H169">
        <v>2</v>
      </c>
      <c r="I169" s="117">
        <v>45357.704560185186</v>
      </c>
      <c r="J169" s="130">
        <v>8</v>
      </c>
      <c r="K169" s="120">
        <v>105000</v>
      </c>
    </row>
    <row r="170" spans="1:12" x14ac:dyDescent="0.35">
      <c r="A170" t="s">
        <v>1922</v>
      </c>
      <c r="B170" t="s">
        <v>230</v>
      </c>
      <c r="C170" t="s">
        <v>188</v>
      </c>
      <c r="D170" t="s">
        <v>1244</v>
      </c>
      <c r="F170" t="s">
        <v>1245</v>
      </c>
      <c r="G170" t="s">
        <v>1923</v>
      </c>
      <c r="H170">
        <v>3</v>
      </c>
      <c r="I170" s="117">
        <v>45357.728067129632</v>
      </c>
      <c r="J170" s="130">
        <v>8</v>
      </c>
      <c r="K170" s="120">
        <v>105000</v>
      </c>
    </row>
    <row r="171" spans="1:12" x14ac:dyDescent="0.35">
      <c r="A171" t="s">
        <v>1924</v>
      </c>
      <c r="B171" t="s">
        <v>44</v>
      </c>
      <c r="C171" t="s">
        <v>15</v>
      </c>
      <c r="D171" t="s">
        <v>1244</v>
      </c>
      <c r="F171" t="s">
        <v>1245</v>
      </c>
      <c r="G171" t="s">
        <v>1925</v>
      </c>
      <c r="H171">
        <v>4</v>
      </c>
      <c r="I171" s="117">
        <v>45357.749085648145</v>
      </c>
      <c r="J171" s="130">
        <v>12</v>
      </c>
      <c r="K171" s="120">
        <v>231000</v>
      </c>
    </row>
    <row r="172" spans="1:12" x14ac:dyDescent="0.35">
      <c r="A172" t="s">
        <v>1926</v>
      </c>
      <c r="B172" t="s">
        <v>786</v>
      </c>
      <c r="C172" t="s">
        <v>986</v>
      </c>
      <c r="D172" t="s">
        <v>1244</v>
      </c>
      <c r="F172" t="s">
        <v>1245</v>
      </c>
      <c r="G172" t="s">
        <v>1927</v>
      </c>
      <c r="H172">
        <v>1</v>
      </c>
      <c r="I172" s="117">
        <v>45357.773865740739</v>
      </c>
      <c r="J172" s="130">
        <v>12</v>
      </c>
      <c r="K172" s="120">
        <v>157500</v>
      </c>
    </row>
    <row r="173" spans="1:12" x14ac:dyDescent="0.35">
      <c r="A173" t="s">
        <v>1928</v>
      </c>
      <c r="B173" t="s">
        <v>355</v>
      </c>
      <c r="C173" t="s">
        <v>15</v>
      </c>
      <c r="D173" t="s">
        <v>1244</v>
      </c>
      <c r="F173" t="s">
        <v>1248</v>
      </c>
      <c r="G173" t="s">
        <v>1929</v>
      </c>
      <c r="H173">
        <v>2</v>
      </c>
      <c r="I173" s="117">
        <v>45357.776979166665</v>
      </c>
      <c r="J173" s="130">
        <v>4</v>
      </c>
      <c r="K173" s="120">
        <v>157500</v>
      </c>
    </row>
    <row r="174" spans="1:12" x14ac:dyDescent="0.35">
      <c r="A174" t="s">
        <v>1930</v>
      </c>
      <c r="B174" t="s">
        <v>230</v>
      </c>
      <c r="C174" t="s">
        <v>188</v>
      </c>
      <c r="D174" t="s">
        <v>1244</v>
      </c>
      <c r="F174" t="s">
        <v>1245</v>
      </c>
      <c r="G174" t="s">
        <v>1931</v>
      </c>
      <c r="H174">
        <v>4</v>
      </c>
      <c r="I174" s="117">
        <v>45358.742592592593</v>
      </c>
      <c r="J174" s="130">
        <v>7</v>
      </c>
      <c r="K174" s="120">
        <v>105000</v>
      </c>
    </row>
    <row r="175" spans="1:12" x14ac:dyDescent="0.35">
      <c r="A175" t="s">
        <v>1932</v>
      </c>
      <c r="B175" t="s">
        <v>32</v>
      </c>
      <c r="C175" t="s">
        <v>15</v>
      </c>
      <c r="D175" t="s">
        <v>1244</v>
      </c>
      <c r="F175" t="s">
        <v>1245</v>
      </c>
      <c r="G175" t="s">
        <v>1933</v>
      </c>
      <c r="H175">
        <v>3</v>
      </c>
      <c r="I175" s="117">
        <v>45359</v>
      </c>
      <c r="J175" s="130">
        <v>12</v>
      </c>
      <c r="K175" s="120">
        <v>105000</v>
      </c>
    </row>
    <row r="176" spans="1:12" x14ac:dyDescent="0.35">
      <c r="A176" t="s">
        <v>1934</v>
      </c>
      <c r="B176" t="s">
        <v>58</v>
      </c>
      <c r="C176" t="s">
        <v>15</v>
      </c>
      <c r="D176" t="s">
        <v>1244</v>
      </c>
      <c r="F176" t="s">
        <v>1245</v>
      </c>
      <c r="G176" t="s">
        <v>1935</v>
      </c>
      <c r="H176">
        <v>1</v>
      </c>
      <c r="I176" s="117">
        <v>45359.545451388891</v>
      </c>
      <c r="J176" s="130">
        <v>12</v>
      </c>
      <c r="K176" s="120">
        <v>105000</v>
      </c>
    </row>
    <row r="177" spans="1:11" x14ac:dyDescent="0.35">
      <c r="A177" t="s">
        <v>1936</v>
      </c>
      <c r="B177" t="s">
        <v>14</v>
      </c>
      <c r="C177" t="s">
        <v>15</v>
      </c>
      <c r="D177" t="s">
        <v>1244</v>
      </c>
      <c r="F177" t="s">
        <v>1248</v>
      </c>
      <c r="G177" t="s">
        <v>1937</v>
      </c>
      <c r="H177">
        <v>1</v>
      </c>
      <c r="I177" s="117">
        <v>45359.655856481484</v>
      </c>
      <c r="J177" s="130">
        <v>12</v>
      </c>
      <c r="K177" s="120">
        <v>84000</v>
      </c>
    </row>
    <row r="178" spans="1:11" x14ac:dyDescent="0.35">
      <c r="A178" t="s">
        <v>1938</v>
      </c>
      <c r="B178" t="s">
        <v>139</v>
      </c>
      <c r="C178" t="s">
        <v>15</v>
      </c>
      <c r="D178" t="s">
        <v>1244</v>
      </c>
      <c r="F178" t="s">
        <v>1248</v>
      </c>
      <c r="G178" t="s">
        <v>1403</v>
      </c>
      <c r="H178">
        <v>2</v>
      </c>
      <c r="I178" s="117">
        <v>45359.662488425929</v>
      </c>
      <c r="J178" s="130">
        <v>7</v>
      </c>
      <c r="K178" s="120">
        <v>126000</v>
      </c>
    </row>
    <row r="179" spans="1:11" x14ac:dyDescent="0.35">
      <c r="A179" t="s">
        <v>1939</v>
      </c>
      <c r="B179" t="s">
        <v>32</v>
      </c>
      <c r="C179" t="s">
        <v>116</v>
      </c>
      <c r="D179" t="s">
        <v>1250</v>
      </c>
      <c r="F179" t="s">
        <v>1245</v>
      </c>
      <c r="G179" t="s">
        <v>1940</v>
      </c>
      <c r="H179">
        <v>1</v>
      </c>
      <c r="I179" s="117">
        <v>45360</v>
      </c>
      <c r="J179" s="130">
        <v>7</v>
      </c>
      <c r="K179" s="120">
        <v>105000</v>
      </c>
    </row>
    <row r="180" spans="1:11" x14ac:dyDescent="0.35">
      <c r="A180" t="s">
        <v>1941</v>
      </c>
      <c r="B180" t="s">
        <v>139</v>
      </c>
      <c r="C180" t="s">
        <v>15</v>
      </c>
      <c r="D180" t="s">
        <v>1244</v>
      </c>
      <c r="F180" t="s">
        <v>1245</v>
      </c>
      <c r="G180" t="s">
        <v>1942</v>
      </c>
      <c r="H180">
        <v>1</v>
      </c>
      <c r="I180" s="117">
        <v>45360.494988425926</v>
      </c>
      <c r="J180" s="130">
        <v>3</v>
      </c>
      <c r="K180" s="120">
        <v>105000</v>
      </c>
    </row>
    <row r="181" spans="1:11" x14ac:dyDescent="0.35">
      <c r="A181" t="s">
        <v>1943</v>
      </c>
      <c r="B181" t="s">
        <v>14</v>
      </c>
      <c r="C181" t="s">
        <v>15</v>
      </c>
      <c r="D181" t="s">
        <v>1244</v>
      </c>
      <c r="F181" t="s">
        <v>1248</v>
      </c>
      <c r="G181" t="s">
        <v>1944</v>
      </c>
      <c r="H181">
        <v>3</v>
      </c>
      <c r="I181" s="117">
        <v>45360.625798611109</v>
      </c>
      <c r="J181" s="130">
        <v>4</v>
      </c>
      <c r="K181" s="120">
        <v>210000</v>
      </c>
    </row>
    <row r="182" spans="1:11" x14ac:dyDescent="0.35">
      <c r="A182" t="s">
        <v>1945</v>
      </c>
      <c r="B182" t="s">
        <v>549</v>
      </c>
      <c r="C182" t="s">
        <v>15</v>
      </c>
      <c r="D182" t="s">
        <v>1244</v>
      </c>
      <c r="F182" t="s">
        <v>1245</v>
      </c>
      <c r="G182" t="s">
        <v>598</v>
      </c>
      <c r="H182">
        <v>4</v>
      </c>
      <c r="I182" s="117">
        <v>45360.625891203701</v>
      </c>
      <c r="J182" s="130">
        <v>12</v>
      </c>
      <c r="K182" s="120">
        <v>105000</v>
      </c>
    </row>
    <row r="183" spans="1:11" x14ac:dyDescent="0.35">
      <c r="A183" t="s">
        <v>1946</v>
      </c>
      <c r="B183" t="s">
        <v>14</v>
      </c>
      <c r="C183" t="s">
        <v>52</v>
      </c>
      <c r="D183" t="s">
        <v>1250</v>
      </c>
      <c r="F183" t="s">
        <v>1245</v>
      </c>
      <c r="G183" t="s">
        <v>1947</v>
      </c>
      <c r="H183">
        <v>3</v>
      </c>
      <c r="I183" s="117">
        <v>45362</v>
      </c>
      <c r="J183" s="130">
        <v>8</v>
      </c>
      <c r="K183" s="120">
        <v>105000</v>
      </c>
    </row>
    <row r="184" spans="1:11" x14ac:dyDescent="0.35">
      <c r="A184" t="s">
        <v>1948</v>
      </c>
      <c r="B184" t="s">
        <v>230</v>
      </c>
      <c r="C184" t="s">
        <v>15</v>
      </c>
      <c r="D184" t="s">
        <v>1244</v>
      </c>
      <c r="F184" t="s">
        <v>1245</v>
      </c>
      <c r="G184" t="s">
        <v>1949</v>
      </c>
      <c r="H184">
        <v>4</v>
      </c>
      <c r="I184" s="117">
        <v>45362.51630787037</v>
      </c>
      <c r="J184" s="130">
        <v>12</v>
      </c>
      <c r="K184" s="120">
        <v>115500</v>
      </c>
    </row>
    <row r="185" spans="1:11" x14ac:dyDescent="0.35">
      <c r="A185" t="s">
        <v>1950</v>
      </c>
      <c r="B185" t="s">
        <v>139</v>
      </c>
      <c r="C185" t="s">
        <v>15</v>
      </c>
      <c r="D185" t="s">
        <v>1244</v>
      </c>
      <c r="F185" t="s">
        <v>1248</v>
      </c>
      <c r="G185" t="s">
        <v>1951</v>
      </c>
      <c r="H185">
        <v>1</v>
      </c>
      <c r="I185" s="117">
        <v>45362.702546296299</v>
      </c>
      <c r="J185" s="130">
        <v>4</v>
      </c>
      <c r="K185" s="120">
        <v>105000</v>
      </c>
    </row>
    <row r="186" spans="1:11" x14ac:dyDescent="0.35">
      <c r="A186" t="s">
        <v>1952</v>
      </c>
      <c r="B186" t="s">
        <v>465</v>
      </c>
      <c r="C186" t="s">
        <v>15</v>
      </c>
      <c r="D186" t="s">
        <v>1244</v>
      </c>
      <c r="F186" t="s">
        <v>1248</v>
      </c>
      <c r="G186" t="s">
        <v>1953</v>
      </c>
      <c r="H186">
        <v>1</v>
      </c>
      <c r="I186" s="117">
        <v>45362.702662037038</v>
      </c>
      <c r="J186" s="130">
        <v>12</v>
      </c>
      <c r="K186" s="120">
        <v>84000</v>
      </c>
    </row>
    <row r="187" spans="1:11" x14ac:dyDescent="0.35">
      <c r="A187" t="s">
        <v>1954</v>
      </c>
      <c r="B187" t="s">
        <v>32</v>
      </c>
      <c r="C187" t="s">
        <v>15</v>
      </c>
      <c r="D187" t="s">
        <v>1244</v>
      </c>
      <c r="F187" t="s">
        <v>1245</v>
      </c>
      <c r="G187" t="s">
        <v>1955</v>
      </c>
      <c r="H187">
        <v>1</v>
      </c>
      <c r="I187" s="117">
        <v>45363</v>
      </c>
      <c r="J187" s="130">
        <v>6</v>
      </c>
      <c r="K187" s="120">
        <v>63000</v>
      </c>
    </row>
    <row r="188" spans="1:11" x14ac:dyDescent="0.35">
      <c r="A188" t="s">
        <v>1956</v>
      </c>
      <c r="B188" t="s">
        <v>32</v>
      </c>
      <c r="C188" t="s">
        <v>15</v>
      </c>
      <c r="D188" t="s">
        <v>1244</v>
      </c>
      <c r="F188" t="s">
        <v>1248</v>
      </c>
      <c r="G188" t="s">
        <v>1957</v>
      </c>
      <c r="H188">
        <v>1</v>
      </c>
      <c r="I188" s="117">
        <v>45363</v>
      </c>
      <c r="J188" s="130">
        <v>8</v>
      </c>
      <c r="K188" s="120">
        <v>84000</v>
      </c>
    </row>
    <row r="189" spans="1:11" x14ac:dyDescent="0.35">
      <c r="A189" t="s">
        <v>1958</v>
      </c>
      <c r="B189" t="s">
        <v>146</v>
      </c>
      <c r="C189" t="s">
        <v>15</v>
      </c>
      <c r="D189" t="s">
        <v>1244</v>
      </c>
      <c r="F189" t="s">
        <v>1245</v>
      </c>
      <c r="G189" t="s">
        <v>1959</v>
      </c>
      <c r="H189">
        <v>4</v>
      </c>
      <c r="I189" s="117">
        <v>45363</v>
      </c>
      <c r="J189" s="130">
        <v>8</v>
      </c>
      <c r="K189" s="120">
        <v>189000</v>
      </c>
    </row>
    <row r="190" spans="1:11" x14ac:dyDescent="0.35">
      <c r="A190" t="s">
        <v>1960</v>
      </c>
      <c r="B190" t="s">
        <v>1056</v>
      </c>
      <c r="C190" t="s">
        <v>116</v>
      </c>
      <c r="D190" t="s">
        <v>1250</v>
      </c>
      <c r="F190" t="s">
        <v>1245</v>
      </c>
      <c r="G190" t="s">
        <v>1961</v>
      </c>
      <c r="H190">
        <v>1</v>
      </c>
      <c r="I190" s="117">
        <v>45363.542210648149</v>
      </c>
      <c r="J190" s="130">
        <v>12</v>
      </c>
      <c r="K190" s="120">
        <v>210000</v>
      </c>
    </row>
    <row r="191" spans="1:11" x14ac:dyDescent="0.35">
      <c r="A191" t="s">
        <v>1962</v>
      </c>
      <c r="B191" t="s">
        <v>398</v>
      </c>
      <c r="C191" t="s">
        <v>15</v>
      </c>
      <c r="D191" t="s">
        <v>1244</v>
      </c>
      <c r="F191" t="s">
        <v>1248</v>
      </c>
      <c r="G191" t="s">
        <v>1963</v>
      </c>
      <c r="H191">
        <v>3</v>
      </c>
      <c r="I191" s="117">
        <v>45363.583333333336</v>
      </c>
      <c r="J191" s="130">
        <v>12</v>
      </c>
      <c r="K191" s="120">
        <v>126000</v>
      </c>
    </row>
    <row r="192" spans="1:11" x14ac:dyDescent="0.35">
      <c r="A192" t="s">
        <v>1964</v>
      </c>
      <c r="B192" t="s">
        <v>420</v>
      </c>
      <c r="C192" t="s">
        <v>15</v>
      </c>
      <c r="D192" t="s">
        <v>1244</v>
      </c>
      <c r="F192" t="s">
        <v>1245</v>
      </c>
      <c r="G192" t="s">
        <v>1965</v>
      </c>
      <c r="H192">
        <v>1</v>
      </c>
      <c r="I192" s="117">
        <v>45363.725763888891</v>
      </c>
      <c r="J192" s="130">
        <v>12</v>
      </c>
      <c r="K192" s="120">
        <v>84000</v>
      </c>
    </row>
    <row r="193" spans="1:11" x14ac:dyDescent="0.35">
      <c r="A193" t="s">
        <v>1966</v>
      </c>
      <c r="B193" t="s">
        <v>14</v>
      </c>
      <c r="C193" t="s">
        <v>188</v>
      </c>
      <c r="D193" t="s">
        <v>1244</v>
      </c>
      <c r="F193" t="s">
        <v>1245</v>
      </c>
      <c r="G193" t="s">
        <v>1967</v>
      </c>
      <c r="H193">
        <v>3</v>
      </c>
      <c r="I193" s="117">
        <v>45364</v>
      </c>
      <c r="J193" s="130">
        <v>6</v>
      </c>
      <c r="K193" s="120">
        <v>52500</v>
      </c>
    </row>
    <row r="194" spans="1:11" x14ac:dyDescent="0.35">
      <c r="A194" t="s">
        <v>1968</v>
      </c>
      <c r="B194" t="s">
        <v>32</v>
      </c>
      <c r="C194" t="s">
        <v>169</v>
      </c>
      <c r="D194" t="s">
        <v>1250</v>
      </c>
      <c r="F194" t="s">
        <v>1245</v>
      </c>
      <c r="G194" t="s">
        <v>1969</v>
      </c>
      <c r="H194">
        <v>5</v>
      </c>
      <c r="I194" s="117">
        <v>45364.602951388886</v>
      </c>
      <c r="J194" s="130">
        <v>8</v>
      </c>
      <c r="K194" s="120">
        <v>262500</v>
      </c>
    </row>
    <row r="195" spans="1:11" x14ac:dyDescent="0.35">
      <c r="A195" t="s">
        <v>1970</v>
      </c>
      <c r="B195" t="s">
        <v>603</v>
      </c>
      <c r="C195" t="s">
        <v>15</v>
      </c>
      <c r="D195" t="s">
        <v>1244</v>
      </c>
      <c r="F195" t="s">
        <v>1248</v>
      </c>
      <c r="G195" t="s">
        <v>1971</v>
      </c>
      <c r="H195">
        <v>1</v>
      </c>
      <c r="I195" s="117">
        <v>45364.641770833332</v>
      </c>
      <c r="J195" s="130">
        <v>12</v>
      </c>
      <c r="K195" s="120">
        <v>157500</v>
      </c>
    </row>
    <row r="196" spans="1:11" x14ac:dyDescent="0.35">
      <c r="A196" t="s">
        <v>1972</v>
      </c>
      <c r="B196" t="s">
        <v>102</v>
      </c>
      <c r="C196" t="s">
        <v>15</v>
      </c>
      <c r="D196" t="s">
        <v>1244</v>
      </c>
      <c r="F196" t="s">
        <v>1248</v>
      </c>
      <c r="G196" t="s">
        <v>1973</v>
      </c>
      <c r="H196">
        <v>1</v>
      </c>
      <c r="I196" s="117">
        <v>45364.720567129632</v>
      </c>
      <c r="J196" s="130">
        <v>12</v>
      </c>
      <c r="K196" s="120">
        <v>157500</v>
      </c>
    </row>
    <row r="197" spans="1:11" x14ac:dyDescent="0.35">
      <c r="A197" t="s">
        <v>1974</v>
      </c>
      <c r="B197" t="s">
        <v>306</v>
      </c>
      <c r="C197" t="s">
        <v>411</v>
      </c>
      <c r="D197" t="s">
        <v>1244</v>
      </c>
      <c r="F197" t="s">
        <v>1245</v>
      </c>
      <c r="G197" t="s">
        <v>1975</v>
      </c>
      <c r="H197">
        <v>1</v>
      </c>
      <c r="I197" s="117">
        <v>45364.758946759262</v>
      </c>
      <c r="J197" s="130">
        <v>12</v>
      </c>
      <c r="K197" s="120">
        <v>157500</v>
      </c>
    </row>
    <row r="198" spans="1:11" x14ac:dyDescent="0.35">
      <c r="A198" t="s">
        <v>1976</v>
      </c>
      <c r="B198" t="s">
        <v>14</v>
      </c>
      <c r="C198" t="s">
        <v>52</v>
      </c>
      <c r="D198" t="s">
        <v>1250</v>
      </c>
      <c r="F198" t="s">
        <v>1245</v>
      </c>
      <c r="G198" s="153" t="s">
        <v>1977</v>
      </c>
      <c r="H198">
        <v>3</v>
      </c>
      <c r="I198" s="117">
        <v>45364.772638888891</v>
      </c>
      <c r="J198" s="130">
        <v>8</v>
      </c>
      <c r="K198" s="120">
        <v>210000</v>
      </c>
    </row>
    <row r="199" spans="1:11" x14ac:dyDescent="0.35">
      <c r="A199" t="s">
        <v>1978</v>
      </c>
      <c r="B199" t="s">
        <v>32</v>
      </c>
      <c r="C199" t="s">
        <v>15</v>
      </c>
      <c r="D199" t="s">
        <v>1244</v>
      </c>
      <c r="F199" t="s">
        <v>1248</v>
      </c>
      <c r="G199" t="s">
        <v>1979</v>
      </c>
      <c r="H199">
        <v>1</v>
      </c>
      <c r="I199" s="117">
        <v>45365</v>
      </c>
      <c r="J199" s="130">
        <v>7</v>
      </c>
      <c r="K199" s="120">
        <v>57750</v>
      </c>
    </row>
    <row r="200" spans="1:11" x14ac:dyDescent="0.35">
      <c r="A200" t="s">
        <v>1980</v>
      </c>
      <c r="B200" t="s">
        <v>146</v>
      </c>
      <c r="C200" t="s">
        <v>15</v>
      </c>
      <c r="D200" t="s">
        <v>1244</v>
      </c>
      <c r="F200" t="s">
        <v>1245</v>
      </c>
      <c r="G200" s="152" t="s">
        <v>1301</v>
      </c>
      <c r="H200">
        <v>3</v>
      </c>
      <c r="I200" s="117">
        <v>45365</v>
      </c>
      <c r="J200" s="130">
        <v>9</v>
      </c>
      <c r="K200" s="120">
        <v>178500</v>
      </c>
    </row>
    <row r="201" spans="1:11" x14ac:dyDescent="0.35">
      <c r="A201" t="s">
        <v>1981</v>
      </c>
      <c r="B201" t="s">
        <v>230</v>
      </c>
      <c r="C201" t="s">
        <v>188</v>
      </c>
      <c r="D201" t="s">
        <v>1244</v>
      </c>
      <c r="F201" t="s">
        <v>1245</v>
      </c>
      <c r="G201" t="s">
        <v>1982</v>
      </c>
      <c r="H201">
        <v>3</v>
      </c>
      <c r="I201" s="117">
        <v>45365</v>
      </c>
      <c r="J201" s="130">
        <v>8</v>
      </c>
      <c r="K201" s="120">
        <v>105000</v>
      </c>
    </row>
    <row r="202" spans="1:11" x14ac:dyDescent="0.35">
      <c r="A202" t="s">
        <v>1983</v>
      </c>
      <c r="B202" t="s">
        <v>14</v>
      </c>
      <c r="C202" t="s">
        <v>188</v>
      </c>
      <c r="D202" t="s">
        <v>1244</v>
      </c>
      <c r="F202" t="s">
        <v>1245</v>
      </c>
      <c r="G202" t="s">
        <v>1984</v>
      </c>
      <c r="H202">
        <v>3</v>
      </c>
      <c r="I202" s="117">
        <v>45365.71597222222</v>
      </c>
      <c r="J202" s="130">
        <v>9</v>
      </c>
      <c r="K202" s="120">
        <v>105000</v>
      </c>
    </row>
    <row r="203" spans="1:11" x14ac:dyDescent="0.35">
      <c r="A203" t="s">
        <v>1985</v>
      </c>
      <c r="B203" t="s">
        <v>146</v>
      </c>
      <c r="C203" t="s">
        <v>15</v>
      </c>
      <c r="D203" t="s">
        <v>1244</v>
      </c>
      <c r="F203" t="s">
        <v>1245</v>
      </c>
      <c r="G203" t="s">
        <v>1450</v>
      </c>
      <c r="H203">
        <v>5</v>
      </c>
      <c r="I203" s="117">
        <v>45366</v>
      </c>
      <c r="J203" s="130">
        <v>7</v>
      </c>
      <c r="K203" s="120">
        <v>178500</v>
      </c>
    </row>
    <row r="204" spans="1:11" x14ac:dyDescent="0.35">
      <c r="A204" t="s">
        <v>1986</v>
      </c>
      <c r="B204" t="s">
        <v>1987</v>
      </c>
      <c r="C204" t="s">
        <v>188</v>
      </c>
      <c r="D204" t="s">
        <v>1244</v>
      </c>
      <c r="F204" t="s">
        <v>1245</v>
      </c>
      <c r="G204" t="s">
        <v>1988</v>
      </c>
      <c r="H204">
        <v>1</v>
      </c>
      <c r="I204" s="117">
        <v>45366.771574074075</v>
      </c>
      <c r="J204" s="130">
        <v>6</v>
      </c>
      <c r="K204" s="120">
        <v>105000</v>
      </c>
    </row>
    <row r="205" spans="1:11" x14ac:dyDescent="0.35">
      <c r="A205" t="s">
        <v>1989</v>
      </c>
      <c r="B205" t="s">
        <v>809</v>
      </c>
      <c r="C205" t="s">
        <v>169</v>
      </c>
      <c r="D205" t="s">
        <v>1250</v>
      </c>
      <c r="F205" t="s">
        <v>1245</v>
      </c>
      <c r="G205" t="s">
        <v>1990</v>
      </c>
      <c r="H205">
        <v>1</v>
      </c>
      <c r="I205" s="117">
        <v>45366.772245370368</v>
      </c>
      <c r="J205" s="130">
        <v>12</v>
      </c>
      <c r="K205" s="120">
        <v>157500</v>
      </c>
    </row>
    <row r="206" spans="1:11" x14ac:dyDescent="0.35">
      <c r="A206" t="s">
        <v>1991</v>
      </c>
      <c r="B206" t="s">
        <v>131</v>
      </c>
      <c r="C206" t="s">
        <v>15</v>
      </c>
      <c r="D206" t="s">
        <v>1244</v>
      </c>
      <c r="F206" t="s">
        <v>1245</v>
      </c>
      <c r="G206" t="s">
        <v>1992</v>
      </c>
      <c r="H206">
        <v>2</v>
      </c>
      <c r="I206" s="117">
        <v>45366.799849537034</v>
      </c>
      <c r="J206" s="130">
        <v>6</v>
      </c>
      <c r="K206" s="120">
        <v>126000</v>
      </c>
    </row>
    <row r="207" spans="1:11" x14ac:dyDescent="0.35">
      <c r="A207" t="s">
        <v>1993</v>
      </c>
      <c r="B207" t="s">
        <v>1056</v>
      </c>
      <c r="C207" t="s">
        <v>15</v>
      </c>
      <c r="D207" t="s">
        <v>1244</v>
      </c>
      <c r="F207" t="s">
        <v>1245</v>
      </c>
      <c r="G207" t="s">
        <v>1994</v>
      </c>
      <c r="H207">
        <v>1</v>
      </c>
      <c r="I207" s="117">
        <v>45366.809027777781</v>
      </c>
      <c r="J207" s="130">
        <v>9</v>
      </c>
      <c r="K207" s="120">
        <v>105000</v>
      </c>
    </row>
    <row r="208" spans="1:11" x14ac:dyDescent="0.35">
      <c r="A208" t="s">
        <v>1995</v>
      </c>
      <c r="B208" t="s">
        <v>459</v>
      </c>
      <c r="C208" t="s">
        <v>15</v>
      </c>
      <c r="D208" t="s">
        <v>1244</v>
      </c>
      <c r="F208" t="s">
        <v>1245</v>
      </c>
      <c r="G208" t="s">
        <v>1091</v>
      </c>
      <c r="H208">
        <v>5</v>
      </c>
      <c r="I208" s="117">
        <v>45366.811597222222</v>
      </c>
      <c r="J208" s="130">
        <v>8</v>
      </c>
      <c r="K208" s="120">
        <v>136500</v>
      </c>
    </row>
    <row r="209" spans="1:11" x14ac:dyDescent="0.35">
      <c r="A209" t="s">
        <v>1996</v>
      </c>
      <c r="B209" t="s">
        <v>139</v>
      </c>
      <c r="C209" t="s">
        <v>15</v>
      </c>
      <c r="D209" t="s">
        <v>1244</v>
      </c>
      <c r="F209" t="s">
        <v>1245</v>
      </c>
      <c r="G209" t="s">
        <v>622</v>
      </c>
      <c r="H209">
        <v>4</v>
      </c>
      <c r="I209" s="117">
        <v>45369.653333333335</v>
      </c>
      <c r="J209" s="130">
        <v>9</v>
      </c>
      <c r="K209" s="120">
        <v>63000</v>
      </c>
    </row>
    <row r="210" spans="1:11" x14ac:dyDescent="0.35">
      <c r="A210" t="s">
        <v>1997</v>
      </c>
      <c r="B210" t="s">
        <v>14</v>
      </c>
      <c r="C210" t="s">
        <v>15</v>
      </c>
      <c r="D210" t="s">
        <v>1244</v>
      </c>
      <c r="F210" t="s">
        <v>1245</v>
      </c>
      <c r="G210" t="s">
        <v>1998</v>
      </c>
      <c r="H210">
        <v>1</v>
      </c>
      <c r="I210" s="117">
        <v>45369.901747685188</v>
      </c>
      <c r="J210" s="130">
        <v>12</v>
      </c>
      <c r="K210" s="120">
        <v>105000</v>
      </c>
    </row>
    <row r="211" spans="1:11" x14ac:dyDescent="0.35">
      <c r="A211" t="s">
        <v>1999</v>
      </c>
      <c r="B211" t="s">
        <v>256</v>
      </c>
      <c r="C211" t="s">
        <v>15</v>
      </c>
      <c r="D211" t="s">
        <v>1244</v>
      </c>
      <c r="F211" t="s">
        <v>1248</v>
      </c>
      <c r="G211" t="s">
        <v>2000</v>
      </c>
      <c r="H211">
        <v>3</v>
      </c>
      <c r="I211" s="117">
        <v>45370.734768518516</v>
      </c>
      <c r="J211" s="130">
        <v>12</v>
      </c>
      <c r="K211" s="120">
        <v>178500</v>
      </c>
    </row>
    <row r="212" spans="1:11" x14ac:dyDescent="0.35">
      <c r="A212" t="s">
        <v>2001</v>
      </c>
      <c r="B212" t="s">
        <v>14</v>
      </c>
      <c r="C212" t="s">
        <v>15</v>
      </c>
      <c r="D212" t="s">
        <v>1244</v>
      </c>
      <c r="F212" t="s">
        <v>1245</v>
      </c>
      <c r="G212" t="s">
        <v>2002</v>
      </c>
      <c r="H212">
        <v>2</v>
      </c>
      <c r="I212" s="117">
        <v>45370.734826388885</v>
      </c>
      <c r="J212" s="130">
        <v>10</v>
      </c>
      <c r="K212" s="120">
        <v>52500</v>
      </c>
    </row>
    <row r="213" spans="1:11" x14ac:dyDescent="0.35">
      <c r="A213" t="s">
        <v>2003</v>
      </c>
      <c r="B213" t="s">
        <v>230</v>
      </c>
      <c r="C213" t="s">
        <v>15</v>
      </c>
      <c r="D213" t="s">
        <v>1244</v>
      </c>
      <c r="F213" t="s">
        <v>1245</v>
      </c>
      <c r="G213" t="s">
        <v>2004</v>
      </c>
      <c r="H213">
        <v>2</v>
      </c>
      <c r="I213" s="117">
        <v>45370.788865740738</v>
      </c>
      <c r="J213" s="130">
        <v>10</v>
      </c>
      <c r="K213" s="120">
        <v>105000</v>
      </c>
    </row>
    <row r="214" spans="1:11" x14ac:dyDescent="0.35">
      <c r="A214" t="s">
        <v>2005</v>
      </c>
      <c r="B214" t="s">
        <v>102</v>
      </c>
      <c r="C214" t="s">
        <v>381</v>
      </c>
      <c r="D214" t="s">
        <v>1244</v>
      </c>
      <c r="F214" t="s">
        <v>1248</v>
      </c>
      <c r="G214" t="s">
        <v>2006</v>
      </c>
      <c r="H214">
        <v>1</v>
      </c>
      <c r="I214" s="117">
        <v>45370.828483796293</v>
      </c>
      <c r="J214" s="130">
        <v>6</v>
      </c>
      <c r="K214" s="120">
        <v>63000</v>
      </c>
    </row>
    <row r="215" spans="1:11" x14ac:dyDescent="0.35">
      <c r="A215" t="s">
        <v>2007</v>
      </c>
      <c r="B215" t="s">
        <v>32</v>
      </c>
      <c r="C215" t="s">
        <v>15</v>
      </c>
      <c r="D215" t="s">
        <v>1244</v>
      </c>
      <c r="F215" t="s">
        <v>1245</v>
      </c>
      <c r="G215" t="s">
        <v>2008</v>
      </c>
      <c r="H215">
        <v>1</v>
      </c>
      <c r="I215" s="117">
        <v>45371</v>
      </c>
      <c r="J215" s="130">
        <v>6</v>
      </c>
      <c r="K215" s="120">
        <v>63000</v>
      </c>
    </row>
    <row r="216" spans="1:11" x14ac:dyDescent="0.35">
      <c r="A216" t="s">
        <v>2009</v>
      </c>
      <c r="B216" t="s">
        <v>32</v>
      </c>
      <c r="C216" t="s">
        <v>15</v>
      </c>
      <c r="D216" t="s">
        <v>1244</v>
      </c>
      <c r="F216" t="s">
        <v>1248</v>
      </c>
      <c r="G216" t="s">
        <v>774</v>
      </c>
      <c r="H216">
        <v>3</v>
      </c>
      <c r="I216" s="117">
        <v>45371</v>
      </c>
      <c r="J216" s="130">
        <v>7</v>
      </c>
      <c r="K216" s="120">
        <v>210000</v>
      </c>
    </row>
    <row r="217" spans="1:11" x14ac:dyDescent="0.35">
      <c r="A217" t="s">
        <v>2010</v>
      </c>
      <c r="B217" t="s">
        <v>809</v>
      </c>
      <c r="C217" t="s">
        <v>169</v>
      </c>
      <c r="D217" t="s">
        <v>1250</v>
      </c>
      <c r="F217" t="s">
        <v>1245</v>
      </c>
      <c r="G217" t="s">
        <v>2011</v>
      </c>
      <c r="H217">
        <v>3</v>
      </c>
      <c r="I217" s="117">
        <v>45371.623136574075</v>
      </c>
      <c r="J217" s="130">
        <v>12</v>
      </c>
      <c r="K217" s="120">
        <v>105000</v>
      </c>
    </row>
    <row r="218" spans="1:11" x14ac:dyDescent="0.35">
      <c r="A218" t="s">
        <v>2012</v>
      </c>
      <c r="B218" t="s">
        <v>442</v>
      </c>
      <c r="C218" t="s">
        <v>411</v>
      </c>
      <c r="D218" t="s">
        <v>1244</v>
      </c>
      <c r="F218" t="s">
        <v>1248</v>
      </c>
      <c r="G218" t="s">
        <v>2013</v>
      </c>
      <c r="H218">
        <v>1</v>
      </c>
      <c r="I218" s="117">
        <v>45371.671967592592</v>
      </c>
      <c r="J218" s="130">
        <v>12</v>
      </c>
      <c r="K218" s="120">
        <v>105000</v>
      </c>
    </row>
    <row r="219" spans="1:11" x14ac:dyDescent="0.35">
      <c r="A219" t="s">
        <v>2014</v>
      </c>
      <c r="B219" t="s">
        <v>247</v>
      </c>
      <c r="C219" t="s">
        <v>15</v>
      </c>
      <c r="D219" t="s">
        <v>1244</v>
      </c>
      <c r="F219" t="s">
        <v>1248</v>
      </c>
      <c r="G219" t="s">
        <v>2015</v>
      </c>
      <c r="H219">
        <v>1</v>
      </c>
      <c r="I219" s="117">
        <v>45371.712777777779</v>
      </c>
      <c r="J219" s="130">
        <v>12</v>
      </c>
      <c r="K219" s="120">
        <v>105000</v>
      </c>
    </row>
    <row r="220" spans="1:11" x14ac:dyDescent="0.35">
      <c r="A220" t="s">
        <v>2016</v>
      </c>
      <c r="B220" t="s">
        <v>14</v>
      </c>
      <c r="C220" t="s">
        <v>15</v>
      </c>
      <c r="D220" t="s">
        <v>1244</v>
      </c>
      <c r="F220" t="s">
        <v>1245</v>
      </c>
      <c r="G220" t="s">
        <v>2017</v>
      </c>
      <c r="H220">
        <v>1</v>
      </c>
      <c r="I220" s="117">
        <v>45371.747094907405</v>
      </c>
      <c r="J220" s="130">
        <v>12</v>
      </c>
      <c r="K220" s="120">
        <v>105000</v>
      </c>
    </row>
    <row r="221" spans="1:11" x14ac:dyDescent="0.35">
      <c r="A221" t="s">
        <v>2018</v>
      </c>
      <c r="B221" t="s">
        <v>139</v>
      </c>
      <c r="C221" t="s">
        <v>15</v>
      </c>
      <c r="D221" t="s">
        <v>1244</v>
      </c>
      <c r="F221" t="s">
        <v>1245</v>
      </c>
      <c r="G221" t="s">
        <v>2019</v>
      </c>
      <c r="H221">
        <v>1</v>
      </c>
      <c r="I221" s="117">
        <v>45371.771874999999</v>
      </c>
      <c r="J221" s="130">
        <v>3</v>
      </c>
      <c r="K221" s="120">
        <v>105000</v>
      </c>
    </row>
    <row r="222" spans="1:11" x14ac:dyDescent="0.35">
      <c r="A222" t="s">
        <v>2020</v>
      </c>
      <c r="B222" t="s">
        <v>725</v>
      </c>
      <c r="C222" t="s">
        <v>52</v>
      </c>
      <c r="D222" t="s">
        <v>1250</v>
      </c>
      <c r="F222" t="s">
        <v>1248</v>
      </c>
      <c r="G222" t="s">
        <v>2021</v>
      </c>
      <c r="H222">
        <v>3</v>
      </c>
      <c r="I222" s="117">
        <v>45371.775636574072</v>
      </c>
      <c r="J222" s="130">
        <v>8</v>
      </c>
      <c r="K222" s="120">
        <v>105000</v>
      </c>
    </row>
    <row r="223" spans="1:11" x14ac:dyDescent="0.35">
      <c r="A223" t="s">
        <v>2022</v>
      </c>
      <c r="B223" t="s">
        <v>252</v>
      </c>
      <c r="C223" t="s">
        <v>15</v>
      </c>
      <c r="D223" t="s">
        <v>1244</v>
      </c>
      <c r="F223" t="s">
        <v>1245</v>
      </c>
      <c r="G223" t="s">
        <v>254</v>
      </c>
      <c r="H223">
        <v>4</v>
      </c>
      <c r="I223" s="117">
        <v>45371.775740740741</v>
      </c>
      <c r="J223" s="130">
        <v>12</v>
      </c>
      <c r="K223" s="120">
        <v>210000</v>
      </c>
    </row>
    <row r="224" spans="1:11" x14ac:dyDescent="0.35">
      <c r="A224" t="s">
        <v>2023</v>
      </c>
      <c r="B224" t="s">
        <v>442</v>
      </c>
      <c r="C224" t="s">
        <v>248</v>
      </c>
      <c r="D224" t="s">
        <v>1250</v>
      </c>
      <c r="F224" t="s">
        <v>1248</v>
      </c>
      <c r="G224" t="s">
        <v>2024</v>
      </c>
      <c r="H224">
        <v>4</v>
      </c>
      <c r="I224" s="117">
        <v>45371.777488425927</v>
      </c>
      <c r="J224" s="130">
        <v>12</v>
      </c>
      <c r="K224" s="120">
        <v>105000</v>
      </c>
    </row>
    <row r="225" spans="1:11" x14ac:dyDescent="0.35">
      <c r="A225" t="s">
        <v>2025</v>
      </c>
      <c r="B225" t="s">
        <v>230</v>
      </c>
      <c r="C225" t="s">
        <v>15</v>
      </c>
      <c r="D225" t="s">
        <v>1244</v>
      </c>
      <c r="F225" t="s">
        <v>1248</v>
      </c>
      <c r="G225" t="s">
        <v>1478</v>
      </c>
      <c r="H225">
        <v>2</v>
      </c>
      <c r="I225" s="117">
        <v>45372.673020833332</v>
      </c>
      <c r="J225" s="130">
        <v>6</v>
      </c>
      <c r="K225" s="120">
        <v>84000</v>
      </c>
    </row>
    <row r="226" spans="1:11" x14ac:dyDescent="0.35">
      <c r="A226" t="s">
        <v>2026</v>
      </c>
      <c r="B226" t="s">
        <v>58</v>
      </c>
      <c r="C226" t="s">
        <v>52</v>
      </c>
      <c r="D226" t="s">
        <v>1250</v>
      </c>
      <c r="F226" t="s">
        <v>1248</v>
      </c>
      <c r="G226" t="s">
        <v>2027</v>
      </c>
      <c r="H226">
        <v>1</v>
      </c>
      <c r="I226" s="117">
        <v>45373</v>
      </c>
      <c r="J226" s="130">
        <v>6</v>
      </c>
      <c r="K226" s="120">
        <v>210000</v>
      </c>
    </row>
    <row r="227" spans="1:11" x14ac:dyDescent="0.35">
      <c r="A227" t="s">
        <v>2028</v>
      </c>
      <c r="B227" t="s">
        <v>871</v>
      </c>
      <c r="C227" t="s">
        <v>15</v>
      </c>
      <c r="D227" t="s">
        <v>1244</v>
      </c>
      <c r="F227" t="s">
        <v>1245</v>
      </c>
      <c r="G227" t="s">
        <v>390</v>
      </c>
      <c r="H227">
        <v>4</v>
      </c>
      <c r="I227" s="117">
        <v>45373.595416666663</v>
      </c>
      <c r="J227" s="130">
        <v>12</v>
      </c>
      <c r="K227" s="120">
        <v>367500</v>
      </c>
    </row>
    <row r="228" spans="1:11" x14ac:dyDescent="0.35">
      <c r="A228" t="s">
        <v>2029</v>
      </c>
      <c r="B228" t="s">
        <v>14</v>
      </c>
      <c r="C228" t="s">
        <v>162</v>
      </c>
      <c r="D228" t="s">
        <v>1250</v>
      </c>
      <c r="F228" t="s">
        <v>1245</v>
      </c>
      <c r="G228" t="s">
        <v>2030</v>
      </c>
      <c r="H228">
        <v>1</v>
      </c>
      <c r="I228" s="117">
        <v>45373.706747685188</v>
      </c>
      <c r="J228" s="130">
        <v>12</v>
      </c>
      <c r="K228" s="120">
        <v>105000</v>
      </c>
    </row>
    <row r="229" spans="1:11" x14ac:dyDescent="0.35">
      <c r="A229" t="s">
        <v>2031</v>
      </c>
      <c r="B229" t="s">
        <v>14</v>
      </c>
      <c r="C229" t="s">
        <v>52</v>
      </c>
      <c r="D229" t="s">
        <v>1250</v>
      </c>
      <c r="F229" t="s">
        <v>1245</v>
      </c>
      <c r="G229" t="s">
        <v>2032</v>
      </c>
      <c r="H229">
        <v>3</v>
      </c>
      <c r="I229" s="117">
        <v>45373.707997685182</v>
      </c>
      <c r="J229" s="130">
        <v>12</v>
      </c>
      <c r="K229" s="120">
        <v>210000</v>
      </c>
    </row>
    <row r="230" spans="1:11" x14ac:dyDescent="0.35">
      <c r="A230" t="s">
        <v>2033</v>
      </c>
      <c r="B230" t="s">
        <v>14</v>
      </c>
      <c r="C230" t="s">
        <v>15</v>
      </c>
      <c r="D230" t="s">
        <v>1244</v>
      </c>
      <c r="F230" t="s">
        <v>1248</v>
      </c>
      <c r="G230" t="s">
        <v>2034</v>
      </c>
      <c r="H230">
        <v>4</v>
      </c>
      <c r="I230" s="117">
        <v>45373.750324074077</v>
      </c>
      <c r="J230" s="130">
        <v>10</v>
      </c>
      <c r="K230" s="120">
        <v>63000</v>
      </c>
    </row>
    <row r="231" spans="1:11" x14ac:dyDescent="0.35">
      <c r="A231" t="s">
        <v>2035</v>
      </c>
      <c r="B231" t="s">
        <v>139</v>
      </c>
      <c r="C231" t="s">
        <v>15</v>
      </c>
      <c r="D231" t="s">
        <v>1244</v>
      </c>
      <c r="F231" t="s">
        <v>1248</v>
      </c>
      <c r="G231" t="s">
        <v>2036</v>
      </c>
      <c r="H231">
        <v>4</v>
      </c>
      <c r="I231" s="117">
        <v>45374</v>
      </c>
      <c r="J231" s="130">
        <v>6</v>
      </c>
      <c r="K231" s="120">
        <v>105000</v>
      </c>
    </row>
    <row r="232" spans="1:11" x14ac:dyDescent="0.35">
      <c r="A232" t="s">
        <v>2037</v>
      </c>
      <c r="B232" t="s">
        <v>139</v>
      </c>
      <c r="C232" t="s">
        <v>15</v>
      </c>
      <c r="D232" t="s">
        <v>1244</v>
      </c>
      <c r="F232" t="s">
        <v>1245</v>
      </c>
      <c r="G232" t="s">
        <v>2038</v>
      </c>
      <c r="H232">
        <v>4</v>
      </c>
      <c r="I232" s="117">
        <v>45374</v>
      </c>
      <c r="J232" s="130">
        <v>6</v>
      </c>
      <c r="K232" s="120">
        <v>68250</v>
      </c>
    </row>
    <row r="233" spans="1:11" x14ac:dyDescent="0.35">
      <c r="A233" t="s">
        <v>2039</v>
      </c>
      <c r="B233" t="s">
        <v>32</v>
      </c>
      <c r="C233" t="s">
        <v>116</v>
      </c>
      <c r="D233" t="s">
        <v>1250</v>
      </c>
      <c r="F233" t="s">
        <v>1245</v>
      </c>
      <c r="G233" t="s">
        <v>2040</v>
      </c>
      <c r="H233">
        <v>5</v>
      </c>
      <c r="I233" s="117">
        <v>45374</v>
      </c>
      <c r="J233" s="130">
        <v>6</v>
      </c>
      <c r="K233" s="120">
        <v>178500</v>
      </c>
    </row>
    <row r="234" spans="1:11" x14ac:dyDescent="0.35">
      <c r="A234" t="s">
        <v>2041</v>
      </c>
      <c r="B234" t="s">
        <v>256</v>
      </c>
      <c r="C234" t="s">
        <v>188</v>
      </c>
      <c r="D234" t="s">
        <v>1244</v>
      </c>
      <c r="F234" t="s">
        <v>1245</v>
      </c>
      <c r="G234" t="s">
        <v>2042</v>
      </c>
      <c r="H234">
        <v>2</v>
      </c>
      <c r="I234" s="117">
        <v>45376.672615740739</v>
      </c>
      <c r="J234" s="130">
        <v>7</v>
      </c>
      <c r="K234" s="120">
        <v>63000</v>
      </c>
    </row>
    <row r="235" spans="1:11" x14ac:dyDescent="0.35">
      <c r="A235" t="s">
        <v>2043</v>
      </c>
      <c r="B235" t="s">
        <v>476</v>
      </c>
      <c r="C235" t="s">
        <v>15</v>
      </c>
      <c r="D235" t="s">
        <v>1244</v>
      </c>
      <c r="F235" t="s">
        <v>1248</v>
      </c>
      <c r="G235" t="s">
        <v>873</v>
      </c>
      <c r="H235">
        <v>3</v>
      </c>
      <c r="I235" s="117">
        <v>45376.683900462966</v>
      </c>
      <c r="J235" s="130">
        <v>12</v>
      </c>
      <c r="K235" s="120">
        <v>126000</v>
      </c>
    </row>
    <row r="236" spans="1:11" x14ac:dyDescent="0.35">
      <c r="A236" t="s">
        <v>2044</v>
      </c>
      <c r="B236" t="s">
        <v>32</v>
      </c>
      <c r="C236" t="s">
        <v>15</v>
      </c>
      <c r="D236" t="s">
        <v>1244</v>
      </c>
      <c r="F236" t="s">
        <v>1248</v>
      </c>
      <c r="G236" t="s">
        <v>2045</v>
      </c>
      <c r="H236">
        <v>2</v>
      </c>
      <c r="I236" s="117">
        <v>45377</v>
      </c>
      <c r="J236" s="130">
        <v>5</v>
      </c>
      <c r="K236" s="120">
        <v>63000</v>
      </c>
    </row>
    <row r="237" spans="1:11" x14ac:dyDescent="0.35">
      <c r="A237" t="s">
        <v>2046</v>
      </c>
      <c r="B237" t="s">
        <v>285</v>
      </c>
      <c r="C237" t="s">
        <v>411</v>
      </c>
      <c r="D237" t="s">
        <v>1244</v>
      </c>
      <c r="F237" t="s">
        <v>1245</v>
      </c>
      <c r="G237" t="s">
        <v>2047</v>
      </c>
      <c r="H237">
        <v>1</v>
      </c>
      <c r="I237" s="117">
        <v>45377.319826388892</v>
      </c>
      <c r="J237" s="130">
        <v>12</v>
      </c>
      <c r="K237" s="120">
        <v>315000</v>
      </c>
    </row>
    <row r="238" spans="1:11" x14ac:dyDescent="0.35">
      <c r="A238" t="s">
        <v>2048</v>
      </c>
      <c r="B238" t="s">
        <v>44</v>
      </c>
      <c r="C238" t="s">
        <v>15</v>
      </c>
      <c r="D238" t="s">
        <v>1244</v>
      </c>
      <c r="F238" t="s">
        <v>1245</v>
      </c>
      <c r="G238" t="s">
        <v>373</v>
      </c>
      <c r="H238">
        <v>3</v>
      </c>
      <c r="I238" s="117">
        <v>45377.467141203706</v>
      </c>
      <c r="J238" s="130">
        <v>12</v>
      </c>
      <c r="K238" s="120">
        <v>157500</v>
      </c>
    </row>
    <row r="239" spans="1:11" x14ac:dyDescent="0.35">
      <c r="A239" t="s">
        <v>2049</v>
      </c>
      <c r="B239" t="s">
        <v>36</v>
      </c>
      <c r="C239" t="s">
        <v>169</v>
      </c>
      <c r="D239" t="s">
        <v>1250</v>
      </c>
      <c r="F239" t="s">
        <v>1248</v>
      </c>
      <c r="G239" t="s">
        <v>2050</v>
      </c>
      <c r="H239">
        <v>2</v>
      </c>
      <c r="I239" s="117">
        <v>45377.699861111112</v>
      </c>
      <c r="J239" s="130">
        <v>6</v>
      </c>
      <c r="K239" s="120">
        <v>52500</v>
      </c>
    </row>
    <row r="240" spans="1:11" x14ac:dyDescent="0.35">
      <c r="A240" t="s">
        <v>2051</v>
      </c>
      <c r="B240" t="s">
        <v>420</v>
      </c>
      <c r="C240" t="s">
        <v>15</v>
      </c>
      <c r="D240" t="s">
        <v>1244</v>
      </c>
      <c r="F240" t="s">
        <v>1245</v>
      </c>
      <c r="G240" t="s">
        <v>2052</v>
      </c>
      <c r="H240">
        <v>2</v>
      </c>
      <c r="I240" s="117">
        <v>45377.699918981481</v>
      </c>
      <c r="J240" s="130">
        <v>12</v>
      </c>
      <c r="K240" s="120">
        <v>210000</v>
      </c>
    </row>
    <row r="241" spans="1:11" x14ac:dyDescent="0.35">
      <c r="A241" t="s">
        <v>2053</v>
      </c>
      <c r="B241" t="s">
        <v>256</v>
      </c>
      <c r="C241" t="s">
        <v>15</v>
      </c>
      <c r="D241" t="s">
        <v>1244</v>
      </c>
      <c r="F241" t="s">
        <v>1245</v>
      </c>
      <c r="G241" t="s">
        <v>2054</v>
      </c>
      <c r="H241">
        <v>3</v>
      </c>
      <c r="I241" s="117">
        <v>45377.719606481478</v>
      </c>
      <c r="J241" s="130">
        <v>12</v>
      </c>
      <c r="K241" s="120">
        <v>315000</v>
      </c>
    </row>
    <row r="242" spans="1:11" x14ac:dyDescent="0.35">
      <c r="A242" t="s">
        <v>2055</v>
      </c>
      <c r="B242" s="156" t="s">
        <v>36</v>
      </c>
      <c r="C242" s="156" t="s">
        <v>52</v>
      </c>
      <c r="D242" s="156" t="s">
        <v>1250</v>
      </c>
      <c r="E242" s="156"/>
      <c r="F242" s="156" t="s">
        <v>1245</v>
      </c>
      <c r="G242" t="s">
        <v>2056</v>
      </c>
      <c r="H242">
        <v>6</v>
      </c>
      <c r="I242" s="117">
        <v>45377.719664351855</v>
      </c>
      <c r="J242" s="130">
        <v>5</v>
      </c>
      <c r="K242" s="120">
        <v>84000</v>
      </c>
    </row>
    <row r="243" spans="1:11" x14ac:dyDescent="0.35">
      <c r="A243" t="s">
        <v>2057</v>
      </c>
      <c r="B243" t="s">
        <v>725</v>
      </c>
      <c r="C243" t="s">
        <v>52</v>
      </c>
      <c r="D243" t="s">
        <v>1250</v>
      </c>
      <c r="F243" t="s">
        <v>1245</v>
      </c>
      <c r="G243" t="s">
        <v>2058</v>
      </c>
      <c r="H243">
        <v>4</v>
      </c>
      <c r="I243" s="117">
        <v>45377.829328703701</v>
      </c>
      <c r="J243" s="130">
        <v>4</v>
      </c>
      <c r="K243" s="120">
        <v>136500</v>
      </c>
    </row>
    <row r="244" spans="1:11" x14ac:dyDescent="0.35">
      <c r="A244" t="s">
        <v>2059</v>
      </c>
      <c r="B244" t="s">
        <v>725</v>
      </c>
      <c r="C244" t="s">
        <v>52</v>
      </c>
      <c r="D244" t="s">
        <v>1250</v>
      </c>
      <c r="F244" t="s">
        <v>1248</v>
      </c>
      <c r="G244" t="s">
        <v>2060</v>
      </c>
      <c r="H244">
        <v>1</v>
      </c>
      <c r="I244" s="117">
        <v>45377.829340277778</v>
      </c>
      <c r="J244" s="130">
        <v>6</v>
      </c>
      <c r="K244" s="120">
        <v>126000</v>
      </c>
    </row>
    <row r="245" spans="1:11" x14ac:dyDescent="0.35">
      <c r="A245" t="s">
        <v>2061</v>
      </c>
      <c r="B245" t="s">
        <v>32</v>
      </c>
      <c r="C245" t="s">
        <v>15</v>
      </c>
      <c r="D245" t="s">
        <v>1244</v>
      </c>
      <c r="F245" t="s">
        <v>1245</v>
      </c>
      <c r="G245" t="s">
        <v>2062</v>
      </c>
      <c r="H245">
        <v>2</v>
      </c>
      <c r="I245" s="117">
        <v>45378</v>
      </c>
      <c r="J245" s="130">
        <v>6</v>
      </c>
      <c r="K245" s="120">
        <v>52500</v>
      </c>
    </row>
    <row r="246" spans="1:11" x14ac:dyDescent="0.35">
      <c r="A246" t="s">
        <v>2063</v>
      </c>
      <c r="B246" t="s">
        <v>32</v>
      </c>
      <c r="C246" t="s">
        <v>15</v>
      </c>
      <c r="D246" t="s">
        <v>1244</v>
      </c>
      <c r="F246" t="s">
        <v>1245</v>
      </c>
      <c r="G246" t="s">
        <v>1067</v>
      </c>
      <c r="H246">
        <v>3</v>
      </c>
      <c r="I246" s="117">
        <v>45378</v>
      </c>
      <c r="J246" s="130">
        <v>8</v>
      </c>
      <c r="K246" s="120">
        <v>105000</v>
      </c>
    </row>
    <row r="247" spans="1:11" x14ac:dyDescent="0.35">
      <c r="A247" t="s">
        <v>2064</v>
      </c>
      <c r="B247" t="s">
        <v>32</v>
      </c>
      <c r="C247" t="s">
        <v>15</v>
      </c>
      <c r="D247" t="s">
        <v>1244</v>
      </c>
      <c r="F247" t="s">
        <v>1245</v>
      </c>
      <c r="G247" t="s">
        <v>186</v>
      </c>
      <c r="H247">
        <v>1</v>
      </c>
      <c r="I247" s="117">
        <v>45378</v>
      </c>
      <c r="J247" s="130">
        <v>6</v>
      </c>
      <c r="K247" s="120">
        <v>52500</v>
      </c>
    </row>
    <row r="248" spans="1:11" x14ac:dyDescent="0.35">
      <c r="A248" t="s">
        <v>2065</v>
      </c>
      <c r="B248" t="s">
        <v>420</v>
      </c>
      <c r="C248" t="s">
        <v>15</v>
      </c>
      <c r="D248" t="s">
        <v>1244</v>
      </c>
      <c r="F248" t="s">
        <v>1245</v>
      </c>
      <c r="G248" t="s">
        <v>441</v>
      </c>
      <c r="H248">
        <v>4</v>
      </c>
      <c r="I248" s="117">
        <v>45378.842916666668</v>
      </c>
      <c r="J248" s="130">
        <v>12</v>
      </c>
      <c r="K248" s="120">
        <v>126000</v>
      </c>
    </row>
    <row r="249" spans="1:11" x14ac:dyDescent="0.35">
      <c r="A249" t="s">
        <v>2066</v>
      </c>
      <c r="B249" t="s">
        <v>32</v>
      </c>
      <c r="C249" t="s">
        <v>15</v>
      </c>
      <c r="D249" t="s">
        <v>1244</v>
      </c>
      <c r="F249" t="s">
        <v>1245</v>
      </c>
      <c r="G249" t="s">
        <v>2067</v>
      </c>
      <c r="H249">
        <v>4</v>
      </c>
      <c r="I249" s="117">
        <v>45379</v>
      </c>
      <c r="J249" s="130">
        <v>10</v>
      </c>
      <c r="K249" s="120">
        <v>241500</v>
      </c>
    </row>
    <row r="250" spans="1:11" x14ac:dyDescent="0.35">
      <c r="A250" t="s">
        <v>2068</v>
      </c>
      <c r="B250" t="s">
        <v>32</v>
      </c>
      <c r="C250" t="s">
        <v>15</v>
      </c>
      <c r="D250" t="s">
        <v>1244</v>
      </c>
      <c r="F250" t="s">
        <v>1245</v>
      </c>
      <c r="G250" t="s">
        <v>1036</v>
      </c>
      <c r="H250">
        <v>2</v>
      </c>
      <c r="I250" s="117">
        <v>45379</v>
      </c>
      <c r="J250" s="130">
        <v>6</v>
      </c>
      <c r="K250" s="120">
        <v>105000</v>
      </c>
    </row>
    <row r="251" spans="1:11" x14ac:dyDescent="0.35">
      <c r="A251" t="s">
        <v>2069</v>
      </c>
      <c r="B251" t="s">
        <v>465</v>
      </c>
      <c r="C251" t="s">
        <v>15</v>
      </c>
      <c r="D251" t="s">
        <v>1244</v>
      </c>
      <c r="F251" t="s">
        <v>1245</v>
      </c>
      <c r="G251" t="s">
        <v>2070</v>
      </c>
      <c r="H251">
        <v>7</v>
      </c>
      <c r="I251" s="117">
        <v>45379</v>
      </c>
      <c r="J251" s="130">
        <v>5</v>
      </c>
      <c r="K251" s="120">
        <v>52500</v>
      </c>
    </row>
    <row r="252" spans="1:11" x14ac:dyDescent="0.35">
      <c r="A252" t="s">
        <v>2071</v>
      </c>
      <c r="B252" t="s">
        <v>32</v>
      </c>
      <c r="C252" t="s">
        <v>15</v>
      </c>
      <c r="D252" t="s">
        <v>1244</v>
      </c>
      <c r="F252" t="s">
        <v>1248</v>
      </c>
      <c r="G252" t="s">
        <v>2072</v>
      </c>
      <c r="H252">
        <v>1</v>
      </c>
      <c r="I252" s="117">
        <v>45379</v>
      </c>
      <c r="J252" s="130">
        <v>7</v>
      </c>
      <c r="K252" s="120">
        <v>94500</v>
      </c>
    </row>
    <row r="253" spans="1:11" x14ac:dyDescent="0.35">
      <c r="A253" t="s">
        <v>2073</v>
      </c>
      <c r="B253" t="s">
        <v>14</v>
      </c>
      <c r="C253" t="s">
        <v>15</v>
      </c>
      <c r="D253" t="s">
        <v>1244</v>
      </c>
      <c r="F253" t="s">
        <v>1245</v>
      </c>
      <c r="G253" t="s">
        <v>2074</v>
      </c>
      <c r="H253">
        <v>3</v>
      </c>
      <c r="I253" s="117">
        <v>45379</v>
      </c>
      <c r="J253" s="130">
        <v>12</v>
      </c>
      <c r="K253" s="120">
        <v>168000</v>
      </c>
    </row>
    <row r="254" spans="1:11" x14ac:dyDescent="0.35">
      <c r="A254" t="s">
        <v>2075</v>
      </c>
      <c r="B254" t="s">
        <v>230</v>
      </c>
      <c r="C254" t="s">
        <v>15</v>
      </c>
      <c r="D254" t="s">
        <v>1244</v>
      </c>
      <c r="F254" t="s">
        <v>1245</v>
      </c>
      <c r="G254" t="s">
        <v>2076</v>
      </c>
      <c r="H254">
        <v>1</v>
      </c>
      <c r="I254" s="117">
        <v>45379</v>
      </c>
      <c r="J254" s="130">
        <v>6</v>
      </c>
      <c r="K254" s="120">
        <v>105000</v>
      </c>
    </row>
    <row r="255" spans="1:11" x14ac:dyDescent="0.35">
      <c r="A255" t="s">
        <v>2077</v>
      </c>
      <c r="B255" t="s">
        <v>355</v>
      </c>
      <c r="C255" t="s">
        <v>15</v>
      </c>
      <c r="D255" t="s">
        <v>1244</v>
      </c>
      <c r="F255" t="s">
        <v>1248</v>
      </c>
      <c r="G255" t="s">
        <v>2078</v>
      </c>
      <c r="H255">
        <v>2</v>
      </c>
      <c r="I255" s="117">
        <v>45379</v>
      </c>
      <c r="J255" s="130">
        <v>12</v>
      </c>
      <c r="K255" s="120">
        <v>157500</v>
      </c>
    </row>
    <row r="256" spans="1:11" x14ac:dyDescent="0.35">
      <c r="A256" t="s">
        <v>2079</v>
      </c>
      <c r="B256" t="s">
        <v>139</v>
      </c>
      <c r="C256" t="s">
        <v>15</v>
      </c>
      <c r="D256" t="s">
        <v>1244</v>
      </c>
      <c r="F256" t="s">
        <v>1248</v>
      </c>
      <c r="G256" t="s">
        <v>2080</v>
      </c>
      <c r="H256">
        <v>2</v>
      </c>
      <c r="I256" s="117">
        <v>45379</v>
      </c>
      <c r="J256" s="130">
        <v>8</v>
      </c>
      <c r="K256" s="120">
        <v>105000</v>
      </c>
    </row>
    <row r="257" spans="1:11" x14ac:dyDescent="0.35">
      <c r="A257" t="s">
        <v>2081</v>
      </c>
      <c r="B257" t="s">
        <v>14</v>
      </c>
      <c r="C257" t="s">
        <v>52</v>
      </c>
      <c r="D257" t="s">
        <v>1250</v>
      </c>
      <c r="F257" t="s">
        <v>1245</v>
      </c>
      <c r="G257" t="s">
        <v>2082</v>
      </c>
      <c r="H257">
        <v>3</v>
      </c>
      <c r="I257" s="117">
        <v>45379.60056712963</v>
      </c>
      <c r="J257" s="130">
        <v>12</v>
      </c>
      <c r="K257" s="120">
        <v>210000</v>
      </c>
    </row>
    <row r="258" spans="1:11" x14ac:dyDescent="0.35">
      <c r="A258" t="s">
        <v>2083</v>
      </c>
      <c r="B258" t="s">
        <v>32</v>
      </c>
      <c r="C258" t="s">
        <v>15</v>
      </c>
      <c r="D258" t="s">
        <v>1244</v>
      </c>
      <c r="F258" t="s">
        <v>1245</v>
      </c>
      <c r="G258" t="s">
        <v>2084</v>
      </c>
      <c r="H258">
        <v>4</v>
      </c>
      <c r="I258" s="117">
        <v>45379.650717592594</v>
      </c>
      <c r="J258" s="130">
        <v>9</v>
      </c>
      <c r="K258" s="120">
        <v>210000</v>
      </c>
    </row>
    <row r="259" spans="1:11" x14ac:dyDescent="0.35">
      <c r="A259" t="s">
        <v>2085</v>
      </c>
      <c r="B259" t="s">
        <v>410</v>
      </c>
      <c r="C259" t="s">
        <v>15</v>
      </c>
      <c r="D259" t="s">
        <v>1244</v>
      </c>
      <c r="F259" t="s">
        <v>1248</v>
      </c>
      <c r="G259" t="s">
        <v>2086</v>
      </c>
      <c r="H259">
        <v>1</v>
      </c>
      <c r="I259" s="117">
        <v>45379.761712962965</v>
      </c>
      <c r="J259" s="130">
        <v>6</v>
      </c>
      <c r="K259" s="120">
        <v>126000</v>
      </c>
    </row>
    <row r="260" spans="1:11" x14ac:dyDescent="0.35">
      <c r="A260" t="s">
        <v>2087</v>
      </c>
      <c r="B260" t="s">
        <v>58</v>
      </c>
      <c r="C260" t="s">
        <v>15</v>
      </c>
      <c r="D260" t="s">
        <v>1244</v>
      </c>
      <c r="F260" t="s">
        <v>1248</v>
      </c>
      <c r="G260" t="s">
        <v>1287</v>
      </c>
      <c r="H260">
        <v>4</v>
      </c>
      <c r="I260" s="117">
        <v>45379.814016203702</v>
      </c>
      <c r="J260" s="130">
        <v>10</v>
      </c>
      <c r="K260" s="120">
        <v>105000</v>
      </c>
    </row>
    <row r="261" spans="1:11" x14ac:dyDescent="0.35">
      <c r="A261" t="s">
        <v>2088</v>
      </c>
      <c r="B261" t="s">
        <v>36</v>
      </c>
      <c r="C261" t="s">
        <v>15</v>
      </c>
      <c r="D261" t="s">
        <v>1244</v>
      </c>
      <c r="F261" t="s">
        <v>1245</v>
      </c>
      <c r="G261" t="s">
        <v>2089</v>
      </c>
      <c r="H261">
        <v>4</v>
      </c>
      <c r="I261" s="117">
        <v>45379.842303240737</v>
      </c>
      <c r="J261" s="130">
        <v>7</v>
      </c>
      <c r="K261" s="120">
        <v>89250</v>
      </c>
    </row>
    <row r="262" spans="1:11" x14ac:dyDescent="0.35">
      <c r="A262" t="s">
        <v>2090</v>
      </c>
      <c r="B262" t="s">
        <v>721</v>
      </c>
      <c r="C262" t="s">
        <v>15</v>
      </c>
      <c r="D262" t="s">
        <v>1244</v>
      </c>
      <c r="F262" t="s">
        <v>1245</v>
      </c>
      <c r="G262" t="s">
        <v>2091</v>
      </c>
      <c r="H262">
        <v>3</v>
      </c>
      <c r="I262" s="117">
        <v>45379.868738425925</v>
      </c>
      <c r="J262" s="130">
        <v>12</v>
      </c>
      <c r="K262" s="120">
        <v>136500</v>
      </c>
    </row>
    <row r="263" spans="1:11" x14ac:dyDescent="0.35">
      <c r="A263" t="s">
        <v>2092</v>
      </c>
      <c r="B263" t="s">
        <v>58</v>
      </c>
      <c r="C263" t="s">
        <v>52</v>
      </c>
      <c r="D263" t="s">
        <v>1250</v>
      </c>
      <c r="F263" t="s">
        <v>1245</v>
      </c>
      <c r="G263" t="s">
        <v>780</v>
      </c>
      <c r="H263">
        <v>4</v>
      </c>
      <c r="I263" s="117">
        <v>45381</v>
      </c>
      <c r="J263" s="130">
        <v>6</v>
      </c>
      <c r="K263" s="120">
        <v>73500</v>
      </c>
    </row>
    <row r="264" spans="1:11" x14ac:dyDescent="0.35">
      <c r="A264" t="s">
        <v>2093</v>
      </c>
      <c r="B264" t="s">
        <v>252</v>
      </c>
      <c r="C264" t="s">
        <v>169</v>
      </c>
      <c r="D264" t="s">
        <v>1250</v>
      </c>
      <c r="F264" t="s">
        <v>1245</v>
      </c>
      <c r="G264" t="s">
        <v>2094</v>
      </c>
      <c r="H264">
        <v>1</v>
      </c>
      <c r="I264" s="117">
        <v>45381</v>
      </c>
      <c r="J264" s="130">
        <v>6</v>
      </c>
      <c r="K264" s="120">
        <v>157500</v>
      </c>
    </row>
    <row r="265" spans="1:11" x14ac:dyDescent="0.35">
      <c r="A265" t="s">
        <v>2095</v>
      </c>
      <c r="B265" t="s">
        <v>102</v>
      </c>
      <c r="C265" t="s">
        <v>15</v>
      </c>
      <c r="D265" t="s">
        <v>1244</v>
      </c>
      <c r="F265" t="s">
        <v>1245</v>
      </c>
      <c r="G265" t="s">
        <v>2096</v>
      </c>
      <c r="H265">
        <v>1</v>
      </c>
      <c r="I265" s="117">
        <v>45381.576365740744</v>
      </c>
      <c r="J265" s="130">
        <v>12</v>
      </c>
      <c r="K265" s="120">
        <v>84000</v>
      </c>
    </row>
    <row r="266" spans="1:11" x14ac:dyDescent="0.35">
      <c r="A266" t="s">
        <v>2097</v>
      </c>
      <c r="B266" t="s">
        <v>465</v>
      </c>
      <c r="C266" t="s">
        <v>15</v>
      </c>
      <c r="D266" t="s">
        <v>1244</v>
      </c>
      <c r="F266" t="s">
        <v>1248</v>
      </c>
      <c r="G266" t="s">
        <v>2098</v>
      </c>
      <c r="H266">
        <v>1</v>
      </c>
      <c r="I266" s="117">
        <v>45381.61383101852</v>
      </c>
      <c r="J266" s="130">
        <v>12</v>
      </c>
      <c r="K266" s="120">
        <v>157500</v>
      </c>
    </row>
    <row r="267" spans="1:11" x14ac:dyDescent="0.35">
      <c r="A267" t="s">
        <v>2099</v>
      </c>
      <c r="B267" t="s">
        <v>410</v>
      </c>
      <c r="C267" t="s">
        <v>15</v>
      </c>
      <c r="D267" t="s">
        <v>1244</v>
      </c>
      <c r="F267" t="s">
        <v>1245</v>
      </c>
      <c r="G267" t="s">
        <v>413</v>
      </c>
      <c r="H267">
        <v>4</v>
      </c>
      <c r="I267" s="117">
        <v>45381.652372685188</v>
      </c>
      <c r="J267" s="130">
        <v>10</v>
      </c>
      <c r="K267" s="120">
        <v>105000</v>
      </c>
    </row>
    <row r="268" spans="1:11" x14ac:dyDescent="0.35">
      <c r="A268" t="s">
        <v>2100</v>
      </c>
      <c r="B268" t="s">
        <v>462</v>
      </c>
      <c r="C268" t="s">
        <v>15</v>
      </c>
      <c r="D268" t="s">
        <v>1244</v>
      </c>
      <c r="F268" t="s">
        <v>1245</v>
      </c>
      <c r="G268" t="s">
        <v>2101</v>
      </c>
      <c r="H268">
        <v>3</v>
      </c>
      <c r="I268" s="117">
        <v>45381.661238425928</v>
      </c>
      <c r="J268" s="130">
        <v>12</v>
      </c>
      <c r="K268" s="120">
        <v>210000</v>
      </c>
    </row>
    <row r="269" spans="1:11" ht="15" thickBot="1" x14ac:dyDescent="0.4">
      <c r="K269" s="121">
        <f>SUM(K162:K268)</f>
        <v>13891500</v>
      </c>
    </row>
    <row r="270" spans="1:11" ht="15" thickTop="1" x14ac:dyDescent="0.35"/>
    <row r="272" spans="1:11" x14ac:dyDescent="0.35">
      <c r="B272" s="16" t="s">
        <v>2102</v>
      </c>
    </row>
    <row r="273" spans="1:12" x14ac:dyDescent="0.35">
      <c r="A273" s="109" t="s">
        <v>1</v>
      </c>
      <c r="B273" s="1" t="s">
        <v>2</v>
      </c>
      <c r="C273" s="1" t="s">
        <v>3</v>
      </c>
      <c r="D273" s="1" t="s">
        <v>4</v>
      </c>
      <c r="E273" s="1" t="s">
        <v>5</v>
      </c>
      <c r="F273" s="1" t="s">
        <v>6</v>
      </c>
      <c r="G273" s="1" t="s">
        <v>7</v>
      </c>
      <c r="H273" s="109" t="s">
        <v>8</v>
      </c>
      <c r="I273" s="109" t="s">
        <v>9</v>
      </c>
      <c r="J273" s="109" t="s">
        <v>10</v>
      </c>
      <c r="K273" s="109" t="s">
        <v>11</v>
      </c>
      <c r="L273" s="11" t="s">
        <v>12</v>
      </c>
    </row>
    <row r="274" spans="1:12" x14ac:dyDescent="0.35">
      <c r="A274">
        <v>880000825</v>
      </c>
      <c r="B274" t="s">
        <v>549</v>
      </c>
      <c r="C274" t="s">
        <v>169</v>
      </c>
      <c r="D274" t="s">
        <v>1250</v>
      </c>
      <c r="F274" t="s">
        <v>1245</v>
      </c>
      <c r="G274" t="s">
        <v>995</v>
      </c>
      <c r="H274">
        <v>3</v>
      </c>
      <c r="I274" s="117">
        <v>45385</v>
      </c>
      <c r="J274" s="130">
        <v>10</v>
      </c>
      <c r="K274" s="120">
        <v>73500</v>
      </c>
    </row>
    <row r="275" spans="1:12" x14ac:dyDescent="0.35">
      <c r="A275">
        <v>880000826</v>
      </c>
      <c r="B275" t="s">
        <v>603</v>
      </c>
      <c r="C275" t="s">
        <v>15</v>
      </c>
      <c r="D275" t="s">
        <v>1244</v>
      </c>
      <c r="F275" t="s">
        <v>1245</v>
      </c>
      <c r="G275" t="s">
        <v>1074</v>
      </c>
      <c r="H275">
        <v>2</v>
      </c>
      <c r="I275" s="117">
        <v>45385.635740740741</v>
      </c>
      <c r="J275" s="130">
        <v>12</v>
      </c>
      <c r="K275" s="120">
        <v>136500</v>
      </c>
    </row>
    <row r="276" spans="1:12" x14ac:dyDescent="0.35">
      <c r="A276">
        <v>880000827</v>
      </c>
      <c r="B276" t="s">
        <v>256</v>
      </c>
      <c r="C276" t="s">
        <v>169</v>
      </c>
      <c r="D276" t="s">
        <v>1250</v>
      </c>
      <c r="F276" t="s">
        <v>1248</v>
      </c>
      <c r="G276" t="s">
        <v>2103</v>
      </c>
      <c r="H276">
        <v>1</v>
      </c>
      <c r="I276" s="117">
        <v>45385.668877314813</v>
      </c>
      <c r="J276" s="130">
        <v>7</v>
      </c>
      <c r="K276" s="120">
        <v>73500</v>
      </c>
    </row>
    <row r="277" spans="1:12" x14ac:dyDescent="0.35">
      <c r="A277">
        <v>880000821</v>
      </c>
      <c r="B277" t="s">
        <v>1590</v>
      </c>
      <c r="C277" t="s">
        <v>15</v>
      </c>
      <c r="D277" t="s">
        <v>1244</v>
      </c>
      <c r="F277" t="s">
        <v>1245</v>
      </c>
      <c r="G277" t="s">
        <v>2104</v>
      </c>
      <c r="H277">
        <v>2</v>
      </c>
      <c r="I277" s="117">
        <v>45385.668900462966</v>
      </c>
      <c r="J277" s="130">
        <v>8</v>
      </c>
      <c r="K277" s="120">
        <v>210000</v>
      </c>
    </row>
    <row r="278" spans="1:12" x14ac:dyDescent="0.35">
      <c r="A278">
        <v>880000829</v>
      </c>
      <c r="B278" t="s">
        <v>14</v>
      </c>
      <c r="C278" t="s">
        <v>15</v>
      </c>
      <c r="D278" t="s">
        <v>1244</v>
      </c>
      <c r="F278" t="s">
        <v>1248</v>
      </c>
      <c r="G278" t="s">
        <v>2105</v>
      </c>
      <c r="H278">
        <v>2</v>
      </c>
      <c r="I278" s="117">
        <v>45385.716990740744</v>
      </c>
      <c r="J278" s="130">
        <v>6</v>
      </c>
      <c r="K278" s="120">
        <v>157500</v>
      </c>
    </row>
    <row r="279" spans="1:12" x14ac:dyDescent="0.35">
      <c r="A279">
        <v>890000598</v>
      </c>
      <c r="B279" t="s">
        <v>256</v>
      </c>
      <c r="C279" t="s">
        <v>188</v>
      </c>
      <c r="D279" t="s">
        <v>1244</v>
      </c>
      <c r="F279" t="s">
        <v>1248</v>
      </c>
      <c r="G279" t="s">
        <v>2106</v>
      </c>
      <c r="H279">
        <v>1</v>
      </c>
      <c r="I279" s="117">
        <v>45385.71702546296</v>
      </c>
      <c r="J279" s="130">
        <v>12</v>
      </c>
      <c r="K279" s="120">
        <v>168000</v>
      </c>
    </row>
    <row r="280" spans="1:12" x14ac:dyDescent="0.35">
      <c r="A280">
        <v>880000828</v>
      </c>
      <c r="B280" t="s">
        <v>14</v>
      </c>
      <c r="C280" t="s">
        <v>188</v>
      </c>
      <c r="D280" t="s">
        <v>1244</v>
      </c>
      <c r="F280" t="s">
        <v>1248</v>
      </c>
      <c r="G280" t="s">
        <v>2107</v>
      </c>
      <c r="H280">
        <v>1</v>
      </c>
      <c r="I280" s="117">
        <v>45385.733819444446</v>
      </c>
      <c r="J280" s="130">
        <v>12</v>
      </c>
      <c r="K280" s="120">
        <v>157500</v>
      </c>
    </row>
    <row r="281" spans="1:12" x14ac:dyDescent="0.35">
      <c r="A281">
        <v>880000823</v>
      </c>
      <c r="B281" t="s">
        <v>256</v>
      </c>
      <c r="C281" t="s">
        <v>188</v>
      </c>
      <c r="D281" t="s">
        <v>1244</v>
      </c>
      <c r="F281" t="s">
        <v>1248</v>
      </c>
      <c r="G281" t="s">
        <v>2108</v>
      </c>
      <c r="H281">
        <v>2</v>
      </c>
      <c r="I281" s="117">
        <v>45385.744293981479</v>
      </c>
      <c r="J281" s="130">
        <v>5</v>
      </c>
      <c r="K281" s="120">
        <v>63000</v>
      </c>
    </row>
    <row r="282" spans="1:12" x14ac:dyDescent="0.35">
      <c r="A282">
        <v>890000600</v>
      </c>
      <c r="B282" t="s">
        <v>509</v>
      </c>
      <c r="C282" t="s">
        <v>15</v>
      </c>
      <c r="D282" t="s">
        <v>1244</v>
      </c>
      <c r="F282" t="s">
        <v>1245</v>
      </c>
      <c r="G282" t="s">
        <v>2109</v>
      </c>
      <c r="H282">
        <v>3</v>
      </c>
      <c r="I282" s="117">
        <v>45386.751851851855</v>
      </c>
      <c r="J282" s="130">
        <v>12</v>
      </c>
      <c r="K282" s="120">
        <v>210000</v>
      </c>
    </row>
    <row r="283" spans="1:12" x14ac:dyDescent="0.35">
      <c r="A283">
        <v>880000831</v>
      </c>
      <c r="B283" t="s">
        <v>14</v>
      </c>
      <c r="C283" t="s">
        <v>15</v>
      </c>
      <c r="D283" t="s">
        <v>1244</v>
      </c>
      <c r="F283" t="s">
        <v>1248</v>
      </c>
      <c r="G283" t="s">
        <v>2110</v>
      </c>
      <c r="H283">
        <v>1</v>
      </c>
      <c r="I283" s="117">
        <v>45386.751851851855</v>
      </c>
      <c r="J283" s="130">
        <v>10</v>
      </c>
      <c r="K283" s="120">
        <v>157500</v>
      </c>
    </row>
    <row r="284" spans="1:12" x14ac:dyDescent="0.35">
      <c r="A284">
        <v>890000604</v>
      </c>
      <c r="B284" t="s">
        <v>956</v>
      </c>
      <c r="C284" t="s">
        <v>15</v>
      </c>
      <c r="D284" t="s">
        <v>1244</v>
      </c>
      <c r="F284" t="s">
        <v>1248</v>
      </c>
      <c r="G284" t="s">
        <v>2111</v>
      </c>
      <c r="H284">
        <v>1</v>
      </c>
      <c r="I284" s="117">
        <v>45386.778356481482</v>
      </c>
      <c r="J284" s="130">
        <v>3</v>
      </c>
      <c r="K284" s="120">
        <v>105000</v>
      </c>
    </row>
    <row r="285" spans="1:12" x14ac:dyDescent="0.35">
      <c r="A285">
        <v>880000822</v>
      </c>
      <c r="B285" t="s">
        <v>32</v>
      </c>
      <c r="C285" t="s">
        <v>15</v>
      </c>
      <c r="D285" t="s">
        <v>1244</v>
      </c>
      <c r="F285" t="s">
        <v>1245</v>
      </c>
      <c r="G285" t="s">
        <v>928</v>
      </c>
      <c r="H285">
        <v>3</v>
      </c>
      <c r="I285" s="117">
        <v>45386.791006944448</v>
      </c>
      <c r="J285" s="130">
        <v>3</v>
      </c>
      <c r="K285" s="120">
        <v>126000</v>
      </c>
    </row>
    <row r="286" spans="1:12" x14ac:dyDescent="0.35">
      <c r="A286">
        <v>890000602</v>
      </c>
      <c r="B286" t="s">
        <v>237</v>
      </c>
      <c r="C286" t="s">
        <v>188</v>
      </c>
      <c r="D286" t="s">
        <v>1244</v>
      </c>
      <c r="F286" t="s">
        <v>1245</v>
      </c>
      <c r="G286" t="s">
        <v>2112</v>
      </c>
      <c r="H286">
        <v>2</v>
      </c>
      <c r="I286" s="117">
        <v>45387.354664351849</v>
      </c>
      <c r="J286" s="130">
        <v>12</v>
      </c>
      <c r="K286" s="120">
        <v>126000</v>
      </c>
    </row>
    <row r="287" spans="1:12" x14ac:dyDescent="0.35">
      <c r="A287">
        <v>880000830</v>
      </c>
      <c r="B287" t="s">
        <v>420</v>
      </c>
      <c r="C287" t="s">
        <v>15</v>
      </c>
      <c r="D287" t="s">
        <v>1244</v>
      </c>
      <c r="F287" t="s">
        <v>1248</v>
      </c>
      <c r="G287" t="s">
        <v>1026</v>
      </c>
      <c r="H287">
        <v>3</v>
      </c>
      <c r="I287" s="117">
        <v>45387.602766203701</v>
      </c>
      <c r="J287" s="130">
        <v>12</v>
      </c>
      <c r="K287" s="120">
        <v>157500</v>
      </c>
    </row>
    <row r="288" spans="1:12" x14ac:dyDescent="0.35">
      <c r="A288">
        <v>880000832</v>
      </c>
      <c r="B288" t="s">
        <v>355</v>
      </c>
      <c r="C288" t="s">
        <v>15</v>
      </c>
      <c r="D288" t="s">
        <v>1244</v>
      </c>
      <c r="F288" t="s">
        <v>1248</v>
      </c>
      <c r="G288" t="s">
        <v>2113</v>
      </c>
      <c r="H288">
        <v>1</v>
      </c>
      <c r="I288" s="117">
        <v>45387.624490740738</v>
      </c>
      <c r="J288" s="130">
        <v>6</v>
      </c>
      <c r="K288" s="120">
        <v>52500</v>
      </c>
    </row>
    <row r="289" spans="1:11" x14ac:dyDescent="0.35">
      <c r="A289">
        <v>890000603</v>
      </c>
      <c r="B289" t="s">
        <v>442</v>
      </c>
      <c r="C289" t="s">
        <v>15</v>
      </c>
      <c r="D289" t="s">
        <v>1244</v>
      </c>
      <c r="F289" t="s">
        <v>1245</v>
      </c>
      <c r="G289" t="s">
        <v>2114</v>
      </c>
      <c r="H289">
        <v>5</v>
      </c>
      <c r="I289" s="117">
        <v>45387.66615740741</v>
      </c>
      <c r="J289" s="130">
        <v>12</v>
      </c>
      <c r="K289" s="120">
        <v>220500</v>
      </c>
    </row>
    <row r="290" spans="1:11" x14ac:dyDescent="0.35">
      <c r="A290">
        <v>890000607</v>
      </c>
      <c r="B290" t="s">
        <v>32</v>
      </c>
      <c r="C290" t="s">
        <v>15</v>
      </c>
      <c r="D290" t="s">
        <v>1244</v>
      </c>
      <c r="F290" t="s">
        <v>1245</v>
      </c>
      <c r="G290" t="s">
        <v>1063</v>
      </c>
      <c r="H290">
        <v>2</v>
      </c>
      <c r="I290" s="117">
        <v>45387.827233796299</v>
      </c>
      <c r="J290" s="130">
        <v>12</v>
      </c>
      <c r="K290" s="120">
        <v>178500</v>
      </c>
    </row>
    <row r="291" spans="1:11" x14ac:dyDescent="0.35">
      <c r="A291">
        <v>890000608</v>
      </c>
      <c r="B291" t="s">
        <v>58</v>
      </c>
      <c r="C291" t="s">
        <v>15</v>
      </c>
      <c r="D291" t="s">
        <v>1244</v>
      </c>
      <c r="F291" t="s">
        <v>1245</v>
      </c>
      <c r="G291" t="s">
        <v>2115</v>
      </c>
      <c r="H291">
        <v>3</v>
      </c>
      <c r="I291" s="117">
        <v>45387.832337962966</v>
      </c>
      <c r="J291" s="130">
        <v>12</v>
      </c>
      <c r="K291" s="120">
        <v>105000</v>
      </c>
    </row>
    <row r="292" spans="1:11" x14ac:dyDescent="0.35">
      <c r="A292">
        <v>880000835</v>
      </c>
      <c r="B292" t="s">
        <v>131</v>
      </c>
      <c r="C292" t="s">
        <v>15</v>
      </c>
      <c r="D292" t="s">
        <v>1244</v>
      </c>
      <c r="F292" t="s">
        <v>1245</v>
      </c>
      <c r="G292" t="s">
        <v>2116</v>
      </c>
      <c r="H292">
        <v>4</v>
      </c>
      <c r="I292" s="117">
        <v>45387.837731481479</v>
      </c>
      <c r="J292" s="130">
        <v>4</v>
      </c>
      <c r="K292" s="120">
        <v>136500</v>
      </c>
    </row>
    <row r="293" spans="1:11" x14ac:dyDescent="0.35">
      <c r="A293">
        <v>890000605</v>
      </c>
      <c r="B293" t="s">
        <v>32</v>
      </c>
      <c r="C293" t="s">
        <v>15</v>
      </c>
      <c r="D293" t="s">
        <v>1244</v>
      </c>
      <c r="F293" t="s">
        <v>1248</v>
      </c>
      <c r="G293" t="s">
        <v>1488</v>
      </c>
      <c r="H293">
        <v>2</v>
      </c>
      <c r="I293" s="117">
        <v>45387.837754629632</v>
      </c>
      <c r="J293" s="130">
        <v>6</v>
      </c>
      <c r="K293" s="120">
        <v>94500</v>
      </c>
    </row>
    <row r="294" spans="1:11" x14ac:dyDescent="0.35">
      <c r="A294">
        <v>890000606</v>
      </c>
      <c r="B294" t="s">
        <v>14</v>
      </c>
      <c r="C294" t="s">
        <v>15</v>
      </c>
      <c r="D294" t="s">
        <v>1244</v>
      </c>
      <c r="F294" t="s">
        <v>1245</v>
      </c>
      <c r="G294" t="s">
        <v>2117</v>
      </c>
      <c r="H294">
        <v>1</v>
      </c>
      <c r="I294" s="117">
        <v>45387.837754629632</v>
      </c>
      <c r="J294" s="130">
        <v>9</v>
      </c>
      <c r="K294" s="120">
        <v>210000</v>
      </c>
    </row>
    <row r="295" spans="1:11" x14ac:dyDescent="0.35">
      <c r="A295">
        <v>880000839</v>
      </c>
      <c r="B295" t="s">
        <v>14</v>
      </c>
      <c r="C295" t="s">
        <v>15</v>
      </c>
      <c r="D295" t="s">
        <v>1244</v>
      </c>
      <c r="F295" t="s">
        <v>1248</v>
      </c>
      <c r="G295" t="s">
        <v>2118</v>
      </c>
      <c r="H295">
        <v>2</v>
      </c>
      <c r="I295" s="117">
        <v>45387.838194444441</v>
      </c>
      <c r="J295" s="130">
        <v>6</v>
      </c>
      <c r="K295" s="120">
        <v>105000</v>
      </c>
    </row>
    <row r="296" spans="1:11" x14ac:dyDescent="0.35">
      <c r="A296">
        <v>880000836</v>
      </c>
      <c r="B296" t="s">
        <v>146</v>
      </c>
      <c r="C296" t="s">
        <v>188</v>
      </c>
      <c r="D296" t="s">
        <v>1244</v>
      </c>
      <c r="F296" t="s">
        <v>1248</v>
      </c>
      <c r="G296" t="s">
        <v>2119</v>
      </c>
      <c r="H296">
        <v>2</v>
      </c>
      <c r="I296" s="117">
        <v>45387.845000000001</v>
      </c>
      <c r="J296" s="130">
        <v>6</v>
      </c>
      <c r="K296" s="120">
        <v>105000</v>
      </c>
    </row>
    <row r="297" spans="1:11" x14ac:dyDescent="0.35">
      <c r="A297">
        <v>880000838</v>
      </c>
      <c r="B297" t="s">
        <v>146</v>
      </c>
      <c r="C297" t="s">
        <v>15</v>
      </c>
      <c r="D297" t="s">
        <v>1244</v>
      </c>
      <c r="F297" t="s">
        <v>1245</v>
      </c>
      <c r="G297" t="s">
        <v>2120</v>
      </c>
      <c r="H297">
        <v>5</v>
      </c>
      <c r="I297" s="117">
        <v>45387.847719907404</v>
      </c>
      <c r="J297" s="130">
        <v>6</v>
      </c>
      <c r="K297" s="120">
        <v>105000</v>
      </c>
    </row>
    <row r="298" spans="1:11" x14ac:dyDescent="0.35">
      <c r="A298">
        <v>890000610</v>
      </c>
      <c r="B298" t="s">
        <v>32</v>
      </c>
      <c r="C298" t="s">
        <v>15</v>
      </c>
      <c r="D298" t="s">
        <v>1244</v>
      </c>
      <c r="F298" t="s">
        <v>1248</v>
      </c>
      <c r="G298" t="s">
        <v>2121</v>
      </c>
      <c r="H298">
        <v>1</v>
      </c>
      <c r="I298" s="117">
        <v>45387.861145833333</v>
      </c>
      <c r="J298" s="130">
        <v>8</v>
      </c>
      <c r="K298" s="120">
        <v>105000</v>
      </c>
    </row>
    <row r="299" spans="1:11" x14ac:dyDescent="0.35">
      <c r="A299">
        <v>890000612</v>
      </c>
      <c r="B299" t="s">
        <v>462</v>
      </c>
      <c r="C299" t="s">
        <v>15</v>
      </c>
      <c r="D299" t="s">
        <v>1244</v>
      </c>
      <c r="F299" t="s">
        <v>1245</v>
      </c>
      <c r="G299" t="s">
        <v>2122</v>
      </c>
      <c r="H299">
        <v>3</v>
      </c>
      <c r="I299" s="117">
        <v>45387.861157407409</v>
      </c>
      <c r="J299" s="130">
        <v>12</v>
      </c>
      <c r="K299" s="120">
        <v>157500</v>
      </c>
    </row>
    <row r="300" spans="1:11" x14ac:dyDescent="0.35">
      <c r="A300">
        <v>890000611</v>
      </c>
      <c r="B300" t="s">
        <v>40</v>
      </c>
      <c r="C300" t="s">
        <v>15</v>
      </c>
      <c r="D300" t="s">
        <v>1244</v>
      </c>
      <c r="F300" t="s">
        <v>1245</v>
      </c>
      <c r="G300" t="s">
        <v>2123</v>
      </c>
      <c r="H300">
        <v>3</v>
      </c>
      <c r="I300" s="117">
        <v>45390</v>
      </c>
      <c r="J300" s="130">
        <v>18</v>
      </c>
      <c r="K300" s="120">
        <v>262500</v>
      </c>
    </row>
    <row r="301" spans="1:11" x14ac:dyDescent="0.35">
      <c r="A301">
        <v>880000843</v>
      </c>
      <c r="B301" t="s">
        <v>223</v>
      </c>
      <c r="C301" t="s">
        <v>411</v>
      </c>
      <c r="D301" t="s">
        <v>1244</v>
      </c>
      <c r="F301" t="s">
        <v>1245</v>
      </c>
      <c r="G301" t="s">
        <v>931</v>
      </c>
      <c r="H301">
        <v>2</v>
      </c>
      <c r="I301" s="117">
        <v>45390</v>
      </c>
      <c r="J301" s="130">
        <v>6</v>
      </c>
      <c r="K301" s="120">
        <v>262500</v>
      </c>
    </row>
    <row r="302" spans="1:11" x14ac:dyDescent="0.35">
      <c r="A302">
        <v>890000601</v>
      </c>
      <c r="B302" t="s">
        <v>24</v>
      </c>
      <c r="C302" t="s">
        <v>15</v>
      </c>
      <c r="D302" t="s">
        <v>1244</v>
      </c>
      <c r="F302" t="s">
        <v>1245</v>
      </c>
      <c r="G302" t="s">
        <v>2124</v>
      </c>
      <c r="H302">
        <v>1</v>
      </c>
      <c r="I302" s="117">
        <v>45390.495532407411</v>
      </c>
      <c r="J302" s="130">
        <v>12</v>
      </c>
      <c r="K302" s="120">
        <v>105000</v>
      </c>
    </row>
    <row r="303" spans="1:11" x14ac:dyDescent="0.35">
      <c r="A303">
        <v>890000609</v>
      </c>
      <c r="B303" t="s">
        <v>32</v>
      </c>
      <c r="C303" t="s">
        <v>15</v>
      </c>
      <c r="D303" t="s">
        <v>1244</v>
      </c>
      <c r="F303" t="s">
        <v>1245</v>
      </c>
      <c r="G303" t="s">
        <v>898</v>
      </c>
      <c r="H303">
        <v>5</v>
      </c>
      <c r="I303" s="117">
        <v>45390.603784722225</v>
      </c>
      <c r="J303" s="130">
        <v>7</v>
      </c>
      <c r="K303" s="120">
        <v>157500</v>
      </c>
    </row>
    <row r="304" spans="1:11" x14ac:dyDescent="0.35">
      <c r="A304">
        <v>890000613</v>
      </c>
      <c r="B304" t="s">
        <v>24</v>
      </c>
      <c r="C304" t="s">
        <v>15</v>
      </c>
      <c r="D304" t="s">
        <v>1244</v>
      </c>
      <c r="F304" t="s">
        <v>1245</v>
      </c>
      <c r="G304" t="s">
        <v>2125</v>
      </c>
      <c r="H304">
        <v>1</v>
      </c>
      <c r="I304" s="117">
        <v>45390.650706018518</v>
      </c>
      <c r="J304" s="130">
        <v>10</v>
      </c>
      <c r="K304" s="120">
        <v>52500</v>
      </c>
    </row>
    <row r="305" spans="1:11" x14ac:dyDescent="0.35">
      <c r="A305">
        <v>880000841</v>
      </c>
      <c r="B305" t="s">
        <v>58</v>
      </c>
      <c r="C305" t="s">
        <v>15</v>
      </c>
      <c r="D305" t="s">
        <v>1244</v>
      </c>
      <c r="F305" t="s">
        <v>1245</v>
      </c>
      <c r="G305" t="s">
        <v>1137</v>
      </c>
      <c r="H305">
        <v>3</v>
      </c>
      <c r="I305" s="117">
        <v>45390.650810185187</v>
      </c>
      <c r="J305" s="130">
        <v>12</v>
      </c>
      <c r="K305" s="120">
        <v>315000</v>
      </c>
    </row>
    <row r="306" spans="1:11" x14ac:dyDescent="0.35">
      <c r="A306">
        <v>880000834</v>
      </c>
      <c r="B306" t="s">
        <v>14</v>
      </c>
      <c r="C306" t="s">
        <v>169</v>
      </c>
      <c r="D306" t="s">
        <v>1250</v>
      </c>
      <c r="F306" t="s">
        <v>1245</v>
      </c>
      <c r="G306" t="s">
        <v>2126</v>
      </c>
      <c r="H306">
        <v>2</v>
      </c>
      <c r="I306" s="117">
        <v>45390.757222222222</v>
      </c>
      <c r="J306" s="130">
        <v>9</v>
      </c>
      <c r="K306" s="120">
        <v>105000</v>
      </c>
    </row>
    <row r="307" spans="1:11" x14ac:dyDescent="0.35">
      <c r="A307">
        <v>880000842</v>
      </c>
      <c r="B307" t="s">
        <v>36</v>
      </c>
      <c r="C307" t="s">
        <v>169</v>
      </c>
      <c r="D307" t="s">
        <v>1250</v>
      </c>
      <c r="F307" t="s">
        <v>1248</v>
      </c>
      <c r="G307" t="s">
        <v>1023</v>
      </c>
      <c r="H307">
        <v>4</v>
      </c>
      <c r="I307" s="117">
        <v>45390.782395833332</v>
      </c>
      <c r="J307" s="130">
        <v>12</v>
      </c>
      <c r="K307" s="120">
        <v>126000</v>
      </c>
    </row>
    <row r="308" spans="1:11" x14ac:dyDescent="0.35">
      <c r="A308">
        <v>880000833</v>
      </c>
      <c r="B308" t="s">
        <v>230</v>
      </c>
      <c r="C308" t="s">
        <v>15</v>
      </c>
      <c r="D308" t="s">
        <v>1244</v>
      </c>
      <c r="F308" t="s">
        <v>1248</v>
      </c>
      <c r="G308" t="s">
        <v>2127</v>
      </c>
      <c r="H308">
        <v>2</v>
      </c>
      <c r="I308" s="117">
        <v>45390.78634259259</v>
      </c>
      <c r="J308" s="130">
        <v>12</v>
      </c>
      <c r="K308" s="120">
        <v>105000</v>
      </c>
    </row>
    <row r="309" spans="1:11" x14ac:dyDescent="0.35">
      <c r="A309">
        <v>890000614</v>
      </c>
      <c r="B309" t="s">
        <v>465</v>
      </c>
      <c r="C309" t="s">
        <v>188</v>
      </c>
      <c r="D309" t="s">
        <v>1244</v>
      </c>
      <c r="F309" t="s">
        <v>1245</v>
      </c>
      <c r="G309" t="s">
        <v>2128</v>
      </c>
      <c r="H309">
        <v>2</v>
      </c>
      <c r="I309" s="117">
        <v>45391</v>
      </c>
      <c r="J309" s="130">
        <v>8</v>
      </c>
      <c r="K309" s="120">
        <v>157500</v>
      </c>
    </row>
    <row r="310" spans="1:11" x14ac:dyDescent="0.35">
      <c r="A310">
        <v>890000615</v>
      </c>
      <c r="B310" t="s">
        <v>809</v>
      </c>
      <c r="C310" t="s">
        <v>381</v>
      </c>
      <c r="D310" t="s">
        <v>1244</v>
      </c>
      <c r="F310" t="s">
        <v>1245</v>
      </c>
      <c r="G310" t="s">
        <v>2129</v>
      </c>
      <c r="H310">
        <v>4</v>
      </c>
      <c r="I310" s="117">
        <v>45391</v>
      </c>
      <c r="J310" s="130">
        <v>6</v>
      </c>
      <c r="K310" s="120">
        <v>126000</v>
      </c>
    </row>
    <row r="311" spans="1:11" x14ac:dyDescent="0.35">
      <c r="A311">
        <v>890000599</v>
      </c>
      <c r="B311" t="s">
        <v>306</v>
      </c>
      <c r="C311" t="s">
        <v>15</v>
      </c>
      <c r="D311" t="s">
        <v>1244</v>
      </c>
      <c r="F311" t="s">
        <v>1248</v>
      </c>
      <c r="G311" t="s">
        <v>2130</v>
      </c>
      <c r="H311">
        <v>1</v>
      </c>
      <c r="I311" s="117">
        <v>45391.55269675926</v>
      </c>
      <c r="J311" s="130">
        <v>7</v>
      </c>
      <c r="K311" s="120">
        <v>63000</v>
      </c>
    </row>
    <row r="312" spans="1:11" x14ac:dyDescent="0.35">
      <c r="A312">
        <v>880000845</v>
      </c>
      <c r="B312" t="s">
        <v>146</v>
      </c>
      <c r="C312" t="s">
        <v>15</v>
      </c>
      <c r="D312" t="s">
        <v>1244</v>
      </c>
      <c r="F312" t="s">
        <v>1245</v>
      </c>
      <c r="G312" t="s">
        <v>2131</v>
      </c>
      <c r="H312">
        <v>3</v>
      </c>
      <c r="I312" s="117">
        <v>45391.7190162037</v>
      </c>
      <c r="J312" s="130">
        <v>6</v>
      </c>
      <c r="K312" s="120">
        <v>84000</v>
      </c>
    </row>
    <row r="313" spans="1:11" x14ac:dyDescent="0.35">
      <c r="A313">
        <v>880000840</v>
      </c>
      <c r="B313" t="s">
        <v>146</v>
      </c>
      <c r="C313" t="s">
        <v>15</v>
      </c>
      <c r="D313" t="s">
        <v>1244</v>
      </c>
      <c r="F313" t="s">
        <v>1248</v>
      </c>
      <c r="G313" t="s">
        <v>2132</v>
      </c>
      <c r="H313">
        <v>1</v>
      </c>
      <c r="I313" s="117">
        <v>45391.750185185185</v>
      </c>
      <c r="J313" s="130">
        <v>6</v>
      </c>
      <c r="K313" s="120">
        <v>105000</v>
      </c>
    </row>
    <row r="314" spans="1:11" x14ac:dyDescent="0.35">
      <c r="A314">
        <v>880000846</v>
      </c>
      <c r="B314" t="s">
        <v>44</v>
      </c>
      <c r="C314" t="s">
        <v>169</v>
      </c>
      <c r="D314" t="s">
        <v>1250</v>
      </c>
      <c r="F314" t="s">
        <v>1245</v>
      </c>
      <c r="G314" t="s">
        <v>2133</v>
      </c>
      <c r="H314">
        <v>4</v>
      </c>
      <c r="I314" s="117">
        <v>45391.808865740742</v>
      </c>
      <c r="J314" s="130">
        <v>6</v>
      </c>
      <c r="K314" s="120">
        <v>525000</v>
      </c>
    </row>
    <row r="315" spans="1:11" x14ac:dyDescent="0.35">
      <c r="A315">
        <v>880000848</v>
      </c>
      <c r="B315" t="s">
        <v>146</v>
      </c>
      <c r="C315" t="s">
        <v>15</v>
      </c>
      <c r="D315" t="s">
        <v>1244</v>
      </c>
      <c r="F315" t="s">
        <v>1245</v>
      </c>
      <c r="G315" t="s">
        <v>1192</v>
      </c>
      <c r="H315">
        <v>4</v>
      </c>
      <c r="I315" s="117">
        <v>45392</v>
      </c>
      <c r="J315" s="130">
        <v>12</v>
      </c>
      <c r="K315" s="120">
        <v>262500</v>
      </c>
    </row>
    <row r="316" spans="1:11" x14ac:dyDescent="0.35">
      <c r="A316">
        <v>880000847</v>
      </c>
      <c r="B316" t="s">
        <v>36</v>
      </c>
      <c r="C316" t="s">
        <v>381</v>
      </c>
      <c r="D316" t="s">
        <v>1244</v>
      </c>
      <c r="F316" t="s">
        <v>1245</v>
      </c>
      <c r="G316" t="s">
        <v>2134</v>
      </c>
      <c r="H316">
        <v>2</v>
      </c>
      <c r="I316" s="117">
        <v>45392.51059027778</v>
      </c>
      <c r="J316" s="130">
        <v>6</v>
      </c>
      <c r="K316" s="120">
        <v>63000</v>
      </c>
    </row>
    <row r="317" spans="1:11" x14ac:dyDescent="0.35">
      <c r="A317">
        <v>890000616</v>
      </c>
      <c r="B317" t="s">
        <v>14</v>
      </c>
      <c r="C317" t="s">
        <v>188</v>
      </c>
      <c r="D317" t="s">
        <v>1244</v>
      </c>
      <c r="F317" t="s">
        <v>1245</v>
      </c>
      <c r="G317" t="s">
        <v>2135</v>
      </c>
      <c r="H317">
        <v>2</v>
      </c>
      <c r="I317" s="117">
        <v>45392.557939814818</v>
      </c>
      <c r="J317" s="130">
        <v>10</v>
      </c>
      <c r="K317" s="120">
        <v>73500</v>
      </c>
    </row>
    <row r="318" spans="1:11" x14ac:dyDescent="0.35">
      <c r="A318">
        <v>880000837</v>
      </c>
      <c r="B318" t="s">
        <v>871</v>
      </c>
      <c r="C318" t="s">
        <v>15</v>
      </c>
      <c r="D318" t="s">
        <v>1244</v>
      </c>
      <c r="F318" t="s">
        <v>1248</v>
      </c>
      <c r="G318" t="s">
        <v>1311</v>
      </c>
      <c r="H318">
        <v>3</v>
      </c>
      <c r="I318" s="117">
        <v>45392.592685185184</v>
      </c>
      <c r="J318" s="130">
        <v>12</v>
      </c>
      <c r="K318" s="120">
        <v>157500</v>
      </c>
    </row>
    <row r="319" spans="1:11" x14ac:dyDescent="0.35">
      <c r="A319">
        <v>890000618</v>
      </c>
      <c r="B319" t="s">
        <v>32</v>
      </c>
      <c r="C319" t="s">
        <v>15</v>
      </c>
      <c r="D319" t="s">
        <v>1244</v>
      </c>
      <c r="F319" t="s">
        <v>1245</v>
      </c>
      <c r="G319" t="s">
        <v>2136</v>
      </c>
      <c r="H319">
        <v>3</v>
      </c>
      <c r="I319" s="117">
        <v>45392.606446759259</v>
      </c>
      <c r="J319" s="130">
        <v>10</v>
      </c>
      <c r="K319" s="120">
        <v>94500</v>
      </c>
    </row>
    <row r="320" spans="1:11" x14ac:dyDescent="0.35">
      <c r="A320">
        <v>890000619</v>
      </c>
      <c r="B320" t="s">
        <v>32</v>
      </c>
      <c r="C320" t="s">
        <v>15</v>
      </c>
      <c r="D320" t="s">
        <v>1244</v>
      </c>
      <c r="F320" t="s">
        <v>1245</v>
      </c>
      <c r="G320" t="s">
        <v>2137</v>
      </c>
      <c r="H320">
        <v>1</v>
      </c>
      <c r="I320" s="117">
        <v>45393</v>
      </c>
      <c r="J320" s="130">
        <v>5</v>
      </c>
      <c r="K320" s="120">
        <v>52500</v>
      </c>
    </row>
    <row r="321" spans="1:11" x14ac:dyDescent="0.35">
      <c r="A321">
        <v>880000844</v>
      </c>
      <c r="B321" t="s">
        <v>256</v>
      </c>
      <c r="C321" t="s">
        <v>169</v>
      </c>
      <c r="D321" t="s">
        <v>1250</v>
      </c>
      <c r="F321" t="s">
        <v>1245</v>
      </c>
      <c r="G321" t="s">
        <v>2138</v>
      </c>
      <c r="H321">
        <v>1</v>
      </c>
      <c r="I321" s="117">
        <v>45393.606319444443</v>
      </c>
      <c r="J321" s="130">
        <v>7</v>
      </c>
      <c r="K321" s="120">
        <v>63000</v>
      </c>
    </row>
    <row r="322" spans="1:11" x14ac:dyDescent="0.35">
      <c r="A322">
        <v>880000858</v>
      </c>
      <c r="B322" t="s">
        <v>32</v>
      </c>
      <c r="C322" t="s">
        <v>15</v>
      </c>
      <c r="D322" t="s">
        <v>1244</v>
      </c>
      <c r="F322" t="s">
        <v>1245</v>
      </c>
      <c r="G322" t="s">
        <v>2139</v>
      </c>
      <c r="H322">
        <v>1</v>
      </c>
      <c r="I322" s="117">
        <v>45393.7421412037</v>
      </c>
      <c r="J322" s="130">
        <v>6</v>
      </c>
      <c r="K322" s="120">
        <v>157500</v>
      </c>
    </row>
    <row r="323" spans="1:11" x14ac:dyDescent="0.35">
      <c r="A323">
        <v>890000621</v>
      </c>
      <c r="B323" t="s">
        <v>32</v>
      </c>
      <c r="C323" t="s">
        <v>15</v>
      </c>
      <c r="D323" t="s">
        <v>1244</v>
      </c>
      <c r="F323" t="s">
        <v>1248</v>
      </c>
      <c r="G323" t="s">
        <v>2140</v>
      </c>
      <c r="H323">
        <v>1</v>
      </c>
      <c r="I323" s="117">
        <v>45393.791365740741</v>
      </c>
      <c r="J323" s="130">
        <v>12</v>
      </c>
      <c r="K323" s="120">
        <v>105000</v>
      </c>
    </row>
    <row r="324" spans="1:11" x14ac:dyDescent="0.35">
      <c r="A324">
        <v>890000620</v>
      </c>
      <c r="B324" t="s">
        <v>32</v>
      </c>
      <c r="C324" t="s">
        <v>15</v>
      </c>
      <c r="D324" t="s">
        <v>1244</v>
      </c>
      <c r="F324" t="s">
        <v>1245</v>
      </c>
      <c r="G324" t="s">
        <v>2141</v>
      </c>
      <c r="H324">
        <v>2</v>
      </c>
      <c r="I324" s="117">
        <v>45393.791388888887</v>
      </c>
      <c r="J324" s="130">
        <v>12</v>
      </c>
      <c r="K324" s="120">
        <v>210000</v>
      </c>
    </row>
    <row r="325" spans="1:11" x14ac:dyDescent="0.35">
      <c r="A325">
        <v>880000856</v>
      </c>
      <c r="B325" t="s">
        <v>247</v>
      </c>
      <c r="C325" t="s">
        <v>15</v>
      </c>
      <c r="D325" t="s">
        <v>1244</v>
      </c>
      <c r="F325" t="s">
        <v>1248</v>
      </c>
      <c r="G325" t="s">
        <v>2142</v>
      </c>
      <c r="H325">
        <v>2</v>
      </c>
      <c r="I325" s="117">
        <v>45394</v>
      </c>
      <c r="J325" s="130">
        <v>12</v>
      </c>
      <c r="K325" s="120">
        <v>115500</v>
      </c>
    </row>
    <row r="326" spans="1:11" x14ac:dyDescent="0.35">
      <c r="A326">
        <v>880000853</v>
      </c>
      <c r="B326" t="s">
        <v>261</v>
      </c>
      <c r="C326" t="s">
        <v>106</v>
      </c>
      <c r="D326" t="s">
        <v>1244</v>
      </c>
      <c r="F326" t="s">
        <v>1248</v>
      </c>
      <c r="G326" t="s">
        <v>2143</v>
      </c>
      <c r="H326">
        <v>1</v>
      </c>
      <c r="I326" s="117">
        <v>45394.549861111111</v>
      </c>
      <c r="J326" s="130">
        <v>6</v>
      </c>
      <c r="K326" s="120">
        <v>105000</v>
      </c>
    </row>
    <row r="327" spans="1:11" x14ac:dyDescent="0.35">
      <c r="A327">
        <v>880000850</v>
      </c>
      <c r="B327" t="s">
        <v>14</v>
      </c>
      <c r="C327" t="s">
        <v>15</v>
      </c>
      <c r="D327" t="s">
        <v>1244</v>
      </c>
      <c r="F327" t="s">
        <v>1245</v>
      </c>
      <c r="G327" t="s">
        <v>2144</v>
      </c>
      <c r="H327">
        <v>1</v>
      </c>
      <c r="I327" s="117">
        <v>45394.672951388886</v>
      </c>
      <c r="J327" s="130">
        <v>8</v>
      </c>
      <c r="K327" s="120">
        <v>63000</v>
      </c>
    </row>
    <row r="328" spans="1:11" x14ac:dyDescent="0.35">
      <c r="A328">
        <v>880000859</v>
      </c>
      <c r="B328" t="s">
        <v>252</v>
      </c>
      <c r="C328" t="s">
        <v>15</v>
      </c>
      <c r="D328" t="s">
        <v>1244</v>
      </c>
      <c r="F328" t="s">
        <v>1248</v>
      </c>
      <c r="G328" t="s">
        <v>2145</v>
      </c>
      <c r="H328">
        <v>2</v>
      </c>
      <c r="I328" s="117">
        <v>45394.694027777776</v>
      </c>
      <c r="J328" s="130">
        <v>6</v>
      </c>
      <c r="K328" s="120">
        <v>210000</v>
      </c>
    </row>
    <row r="329" spans="1:11" x14ac:dyDescent="0.35">
      <c r="A329">
        <v>880000857</v>
      </c>
      <c r="B329" t="s">
        <v>909</v>
      </c>
      <c r="C329" t="s">
        <v>52</v>
      </c>
      <c r="D329" t="s">
        <v>1250</v>
      </c>
      <c r="F329" t="s">
        <v>1248</v>
      </c>
      <c r="G329" t="s">
        <v>2146</v>
      </c>
      <c r="H329">
        <v>1</v>
      </c>
      <c r="I329" s="117">
        <v>45394.737500000003</v>
      </c>
      <c r="J329" s="130">
        <v>12</v>
      </c>
      <c r="K329" s="120">
        <v>105000</v>
      </c>
    </row>
    <row r="330" spans="1:11" x14ac:dyDescent="0.35">
      <c r="A330">
        <v>890000622</v>
      </c>
      <c r="B330" t="s">
        <v>32</v>
      </c>
      <c r="C330" t="s">
        <v>15</v>
      </c>
      <c r="D330" t="s">
        <v>1244</v>
      </c>
      <c r="F330" t="s">
        <v>1248</v>
      </c>
      <c r="G330" t="s">
        <v>2147</v>
      </c>
      <c r="H330">
        <v>1</v>
      </c>
      <c r="I330" s="117">
        <v>45394.73810185185</v>
      </c>
      <c r="J330" s="130">
        <v>6</v>
      </c>
      <c r="K330" s="120">
        <v>105000</v>
      </c>
    </row>
    <row r="331" spans="1:11" x14ac:dyDescent="0.35">
      <c r="A331">
        <v>880000852</v>
      </c>
      <c r="B331" t="s">
        <v>146</v>
      </c>
      <c r="C331" t="s">
        <v>15</v>
      </c>
      <c r="D331" t="s">
        <v>1244</v>
      </c>
      <c r="F331" t="s">
        <v>1248</v>
      </c>
      <c r="G331" t="s">
        <v>2148</v>
      </c>
      <c r="H331">
        <v>1</v>
      </c>
      <c r="I331" s="117">
        <v>45394.777314814812</v>
      </c>
      <c r="J331" s="130">
        <v>6</v>
      </c>
      <c r="K331" s="120">
        <v>105000</v>
      </c>
    </row>
    <row r="332" spans="1:11" x14ac:dyDescent="0.35">
      <c r="A332">
        <v>880000860</v>
      </c>
      <c r="B332" t="s">
        <v>14</v>
      </c>
      <c r="C332" t="s">
        <v>15</v>
      </c>
      <c r="D332" t="s">
        <v>1244</v>
      </c>
      <c r="F332" t="s">
        <v>1245</v>
      </c>
      <c r="G332" t="s">
        <v>2149</v>
      </c>
      <c r="H332">
        <v>1</v>
      </c>
      <c r="I332" s="117">
        <v>45394.777546296296</v>
      </c>
      <c r="J332" s="130">
        <v>5</v>
      </c>
      <c r="K332" s="120">
        <v>73500</v>
      </c>
    </row>
    <row r="333" spans="1:11" x14ac:dyDescent="0.35">
      <c r="A333">
        <v>880000851</v>
      </c>
      <c r="B333" t="s">
        <v>355</v>
      </c>
      <c r="C333" t="s">
        <v>15</v>
      </c>
      <c r="D333" t="s">
        <v>1244</v>
      </c>
      <c r="F333" t="s">
        <v>1248</v>
      </c>
      <c r="G333" t="s">
        <v>2150</v>
      </c>
      <c r="H333">
        <v>1</v>
      </c>
      <c r="I333" s="117">
        <v>45394.79005787037</v>
      </c>
      <c r="J333" s="130">
        <v>10</v>
      </c>
      <c r="K333" s="120">
        <v>105000</v>
      </c>
    </row>
    <row r="334" spans="1:11" x14ac:dyDescent="0.35">
      <c r="A334">
        <v>880000854</v>
      </c>
      <c r="B334" t="s">
        <v>44</v>
      </c>
      <c r="C334" t="s">
        <v>169</v>
      </c>
      <c r="D334" t="s">
        <v>1250</v>
      </c>
      <c r="F334" t="s">
        <v>1248</v>
      </c>
      <c r="G334" t="s">
        <v>835</v>
      </c>
      <c r="H334">
        <v>4</v>
      </c>
      <c r="I334" s="117">
        <v>45395.520462962966</v>
      </c>
      <c r="J334" s="130">
        <v>12</v>
      </c>
      <c r="K334" s="120">
        <v>252000</v>
      </c>
    </row>
    <row r="335" spans="1:11" x14ac:dyDescent="0.35">
      <c r="A335">
        <v>890000626</v>
      </c>
      <c r="B335" t="s">
        <v>32</v>
      </c>
      <c r="C335" t="s">
        <v>15</v>
      </c>
      <c r="D335" t="s">
        <v>1244</v>
      </c>
      <c r="F335" t="s">
        <v>1245</v>
      </c>
      <c r="G335" t="s">
        <v>2151</v>
      </c>
      <c r="H335">
        <v>4</v>
      </c>
      <c r="I335" s="117">
        <v>45395.570555555554</v>
      </c>
      <c r="J335" s="130">
        <v>10</v>
      </c>
      <c r="K335" s="120">
        <v>241500</v>
      </c>
    </row>
    <row r="336" spans="1:11" x14ac:dyDescent="0.35">
      <c r="A336">
        <v>890000625</v>
      </c>
      <c r="B336" t="s">
        <v>420</v>
      </c>
      <c r="C336" t="s">
        <v>15</v>
      </c>
      <c r="D336" t="s">
        <v>1244</v>
      </c>
      <c r="F336" t="s">
        <v>1245</v>
      </c>
      <c r="G336" t="s">
        <v>2152</v>
      </c>
      <c r="H336">
        <v>1</v>
      </c>
      <c r="I336" s="117">
        <v>45395.580312500002</v>
      </c>
      <c r="J336" s="130">
        <v>12</v>
      </c>
      <c r="K336" s="120">
        <v>84000</v>
      </c>
    </row>
    <row r="337" spans="1:11" x14ac:dyDescent="0.35">
      <c r="A337">
        <v>880000849</v>
      </c>
      <c r="B337" t="s">
        <v>871</v>
      </c>
      <c r="C337" t="s">
        <v>15</v>
      </c>
      <c r="D337" t="s">
        <v>1244</v>
      </c>
      <c r="F337" t="s">
        <v>1248</v>
      </c>
      <c r="G337" t="s">
        <v>2153</v>
      </c>
      <c r="H337">
        <v>1</v>
      </c>
      <c r="I337" s="117">
        <v>45395.581157407411</v>
      </c>
      <c r="J337" s="130">
        <v>12</v>
      </c>
      <c r="K337" s="120">
        <v>315000</v>
      </c>
    </row>
    <row r="338" spans="1:11" x14ac:dyDescent="0.35">
      <c r="A338">
        <v>880000855</v>
      </c>
      <c r="B338" t="s">
        <v>146</v>
      </c>
      <c r="C338" t="s">
        <v>15</v>
      </c>
      <c r="D338" t="s">
        <v>1244</v>
      </c>
      <c r="F338" t="s">
        <v>1245</v>
      </c>
      <c r="G338" t="s">
        <v>2154</v>
      </c>
      <c r="H338">
        <v>3</v>
      </c>
      <c r="I338" s="117">
        <v>45395.59269675926</v>
      </c>
      <c r="J338" s="130">
        <v>12</v>
      </c>
      <c r="K338" s="120">
        <v>241500</v>
      </c>
    </row>
    <row r="339" spans="1:11" x14ac:dyDescent="0.35">
      <c r="A339">
        <v>890000623</v>
      </c>
      <c r="B339" t="s">
        <v>139</v>
      </c>
      <c r="C339" t="s">
        <v>15</v>
      </c>
      <c r="D339" t="s">
        <v>1244</v>
      </c>
      <c r="F339" t="s">
        <v>1248</v>
      </c>
      <c r="G339" t="s">
        <v>2155</v>
      </c>
      <c r="H339">
        <v>1</v>
      </c>
      <c r="I339" s="117">
        <v>45397.747824074075</v>
      </c>
      <c r="J339" s="130">
        <v>5</v>
      </c>
      <c r="K339" s="120">
        <v>105000</v>
      </c>
    </row>
    <row r="340" spans="1:11" x14ac:dyDescent="0.35">
      <c r="A340">
        <v>890000624</v>
      </c>
      <c r="B340" t="s">
        <v>465</v>
      </c>
      <c r="C340" t="s">
        <v>15</v>
      </c>
      <c r="D340" t="s">
        <v>1244</v>
      </c>
      <c r="F340" t="s">
        <v>1248</v>
      </c>
      <c r="G340" t="s">
        <v>2156</v>
      </c>
      <c r="H340">
        <v>1</v>
      </c>
      <c r="I340" s="117">
        <v>45398.594942129632</v>
      </c>
      <c r="J340" s="130">
        <v>12</v>
      </c>
      <c r="K340" s="120">
        <v>210000</v>
      </c>
    </row>
    <row r="341" spans="1:11" x14ac:dyDescent="0.35">
      <c r="A341">
        <v>880000861</v>
      </c>
      <c r="B341" t="s">
        <v>410</v>
      </c>
      <c r="C341" t="s">
        <v>381</v>
      </c>
      <c r="D341" t="s">
        <v>1244</v>
      </c>
      <c r="F341" t="s">
        <v>1245</v>
      </c>
      <c r="G341" t="s">
        <v>2157</v>
      </c>
      <c r="H341">
        <v>1</v>
      </c>
      <c r="I341" s="117">
        <v>45398.763854166667</v>
      </c>
      <c r="J341" s="130">
        <v>10</v>
      </c>
      <c r="K341" s="120">
        <v>136500</v>
      </c>
    </row>
    <row r="342" spans="1:11" x14ac:dyDescent="0.35">
      <c r="A342">
        <v>890000629</v>
      </c>
      <c r="B342" t="s">
        <v>956</v>
      </c>
      <c r="C342" t="s">
        <v>15</v>
      </c>
      <c r="D342" t="s">
        <v>1244</v>
      </c>
      <c r="F342" t="s">
        <v>1245</v>
      </c>
      <c r="G342" t="s">
        <v>1348</v>
      </c>
      <c r="H342">
        <v>3</v>
      </c>
      <c r="I342" s="117">
        <v>45398.769456018519</v>
      </c>
      <c r="J342" s="130">
        <v>9</v>
      </c>
      <c r="K342" s="120">
        <v>105000</v>
      </c>
    </row>
    <row r="343" spans="1:11" x14ac:dyDescent="0.35">
      <c r="A343">
        <v>880000862</v>
      </c>
      <c r="B343" t="s">
        <v>14</v>
      </c>
      <c r="C343" t="s">
        <v>116</v>
      </c>
      <c r="D343" t="s">
        <v>1250</v>
      </c>
      <c r="F343" t="s">
        <v>1245</v>
      </c>
      <c r="G343" t="s">
        <v>2158</v>
      </c>
      <c r="H343">
        <v>4</v>
      </c>
      <c r="I343" s="117">
        <v>45399.625937500001</v>
      </c>
      <c r="J343" s="130">
        <v>7</v>
      </c>
      <c r="K343" s="120">
        <v>73500</v>
      </c>
    </row>
    <row r="344" spans="1:11" x14ac:dyDescent="0.35">
      <c r="A344">
        <v>890000630</v>
      </c>
      <c r="B344" t="s">
        <v>139</v>
      </c>
      <c r="C344" t="s">
        <v>15</v>
      </c>
      <c r="D344" t="s">
        <v>1244</v>
      </c>
      <c r="F344" t="s">
        <v>1248</v>
      </c>
      <c r="G344" t="s">
        <v>2159</v>
      </c>
      <c r="H344">
        <v>1</v>
      </c>
      <c r="I344" s="117">
        <v>45400.433807870373</v>
      </c>
      <c r="J344" s="130">
        <v>6</v>
      </c>
      <c r="K344" s="120">
        <v>84000</v>
      </c>
    </row>
    <row r="345" spans="1:11" x14ac:dyDescent="0.35">
      <c r="A345">
        <v>880000864</v>
      </c>
      <c r="B345" t="s">
        <v>146</v>
      </c>
      <c r="C345" t="s">
        <v>15</v>
      </c>
      <c r="D345" t="s">
        <v>1244</v>
      </c>
      <c r="F345" t="s">
        <v>1248</v>
      </c>
      <c r="G345" t="s">
        <v>2160</v>
      </c>
      <c r="H345">
        <v>1</v>
      </c>
      <c r="I345" s="117">
        <v>45400.724085648151</v>
      </c>
      <c r="J345" s="130">
        <v>6</v>
      </c>
      <c r="K345" s="120">
        <v>105000</v>
      </c>
    </row>
    <row r="346" spans="1:11" x14ac:dyDescent="0.35">
      <c r="A346">
        <v>890000631</v>
      </c>
      <c r="B346" t="s">
        <v>610</v>
      </c>
      <c r="C346" t="s">
        <v>15</v>
      </c>
      <c r="D346" t="s">
        <v>1244</v>
      </c>
      <c r="F346" t="s">
        <v>1248</v>
      </c>
      <c r="G346" t="s">
        <v>2161</v>
      </c>
      <c r="H346">
        <v>1</v>
      </c>
      <c r="I346" s="117">
        <v>45400.724097222221</v>
      </c>
      <c r="J346" s="130">
        <v>12</v>
      </c>
      <c r="K346" s="120">
        <v>105000</v>
      </c>
    </row>
    <row r="347" spans="1:11" x14ac:dyDescent="0.35">
      <c r="A347">
        <v>880000865</v>
      </c>
      <c r="B347" t="s">
        <v>131</v>
      </c>
      <c r="C347" t="s">
        <v>188</v>
      </c>
      <c r="D347" t="s">
        <v>1244</v>
      </c>
      <c r="F347" t="s">
        <v>1245</v>
      </c>
      <c r="G347" t="s">
        <v>2162</v>
      </c>
      <c r="H347">
        <v>3</v>
      </c>
      <c r="I347" s="117">
        <v>45400.724212962959</v>
      </c>
      <c r="J347" s="130">
        <v>12</v>
      </c>
      <c r="K347" s="120">
        <v>105000</v>
      </c>
    </row>
    <row r="348" spans="1:11" x14ac:dyDescent="0.35">
      <c r="A348">
        <v>890000633</v>
      </c>
      <c r="B348" t="s">
        <v>139</v>
      </c>
      <c r="C348" t="s">
        <v>15</v>
      </c>
      <c r="D348" t="s">
        <v>1244</v>
      </c>
      <c r="F348" t="s">
        <v>1248</v>
      </c>
      <c r="G348" t="s">
        <v>2163</v>
      </c>
      <c r="H348">
        <v>1</v>
      </c>
      <c r="I348" s="117">
        <v>45400.741689814815</v>
      </c>
      <c r="J348" s="130">
        <v>6</v>
      </c>
      <c r="K348" s="120">
        <v>57750</v>
      </c>
    </row>
    <row r="349" spans="1:11" x14ac:dyDescent="0.35">
      <c r="A349">
        <v>890000634</v>
      </c>
      <c r="B349" t="s">
        <v>1816</v>
      </c>
      <c r="C349" t="s">
        <v>15</v>
      </c>
      <c r="D349" t="s">
        <v>1244</v>
      </c>
      <c r="F349" t="s">
        <v>1245</v>
      </c>
      <c r="G349" t="s">
        <v>2164</v>
      </c>
      <c r="H349">
        <v>1</v>
      </c>
      <c r="I349" s="117">
        <v>45401.53875</v>
      </c>
      <c r="J349" s="130">
        <v>9</v>
      </c>
      <c r="K349" s="120">
        <v>63000</v>
      </c>
    </row>
    <row r="350" spans="1:11" x14ac:dyDescent="0.35">
      <c r="A350">
        <v>890000636</v>
      </c>
      <c r="B350" t="s">
        <v>146</v>
      </c>
      <c r="C350" t="s">
        <v>15</v>
      </c>
      <c r="D350" t="s">
        <v>1244</v>
      </c>
      <c r="F350" t="s">
        <v>1248</v>
      </c>
      <c r="G350" t="s">
        <v>2165</v>
      </c>
      <c r="H350">
        <v>2</v>
      </c>
      <c r="I350" s="117">
        <v>45401.584143518521</v>
      </c>
      <c r="J350" s="130">
        <v>5</v>
      </c>
      <c r="K350" s="120">
        <v>57750</v>
      </c>
    </row>
    <row r="351" spans="1:11" x14ac:dyDescent="0.35">
      <c r="A351">
        <v>880000869</v>
      </c>
      <c r="B351" t="s">
        <v>14</v>
      </c>
      <c r="C351" t="s">
        <v>15</v>
      </c>
      <c r="D351" t="s">
        <v>1244</v>
      </c>
      <c r="F351" t="s">
        <v>1248</v>
      </c>
      <c r="G351" t="s">
        <v>2166</v>
      </c>
      <c r="H351">
        <v>1</v>
      </c>
      <c r="I351" s="117">
        <v>45401.589456018519</v>
      </c>
      <c r="J351" s="130">
        <v>7</v>
      </c>
      <c r="K351" s="120">
        <v>73500</v>
      </c>
    </row>
    <row r="352" spans="1:11" x14ac:dyDescent="0.35">
      <c r="A352">
        <v>890000635</v>
      </c>
      <c r="B352" t="s">
        <v>462</v>
      </c>
      <c r="C352" t="s">
        <v>15</v>
      </c>
      <c r="D352" t="s">
        <v>1244</v>
      </c>
      <c r="F352" t="s">
        <v>1245</v>
      </c>
      <c r="G352" t="s">
        <v>2167</v>
      </c>
      <c r="H352">
        <v>2</v>
      </c>
      <c r="I352" s="117">
        <v>45401.606979166667</v>
      </c>
      <c r="J352" s="130">
        <v>12</v>
      </c>
      <c r="K352" s="120">
        <v>105000</v>
      </c>
    </row>
    <row r="353" spans="1:11" x14ac:dyDescent="0.35">
      <c r="A353">
        <v>880000870</v>
      </c>
      <c r="B353" t="s">
        <v>24</v>
      </c>
      <c r="C353" t="s">
        <v>15</v>
      </c>
      <c r="D353" t="s">
        <v>1244</v>
      </c>
      <c r="F353" t="s">
        <v>1245</v>
      </c>
      <c r="G353" t="s">
        <v>2168</v>
      </c>
      <c r="H353">
        <v>1</v>
      </c>
      <c r="I353" s="117">
        <v>45401.61141203704</v>
      </c>
      <c r="J353" s="130">
        <v>12</v>
      </c>
      <c r="K353" s="120">
        <v>262500</v>
      </c>
    </row>
    <row r="354" spans="1:11" x14ac:dyDescent="0.35">
      <c r="A354">
        <v>880000868</v>
      </c>
      <c r="B354" t="s">
        <v>146</v>
      </c>
      <c r="C354" t="s">
        <v>15</v>
      </c>
      <c r="D354" t="s">
        <v>1244</v>
      </c>
      <c r="F354" t="s">
        <v>1245</v>
      </c>
      <c r="G354" t="s">
        <v>2169</v>
      </c>
      <c r="H354">
        <v>1</v>
      </c>
      <c r="I354" s="117">
        <v>45401.690057870372</v>
      </c>
      <c r="J354" s="130">
        <v>6</v>
      </c>
      <c r="K354" s="120">
        <v>294000</v>
      </c>
    </row>
    <row r="355" spans="1:11" x14ac:dyDescent="0.35">
      <c r="A355">
        <v>890000637</v>
      </c>
      <c r="B355" t="s">
        <v>956</v>
      </c>
      <c r="C355" t="s">
        <v>15</v>
      </c>
      <c r="D355" t="s">
        <v>1244</v>
      </c>
      <c r="F355" t="s">
        <v>1248</v>
      </c>
      <c r="G355" t="s">
        <v>2170</v>
      </c>
      <c r="H355">
        <v>1</v>
      </c>
      <c r="I355" s="117">
        <v>45404.732835648145</v>
      </c>
      <c r="J355" s="130">
        <v>6</v>
      </c>
      <c r="K355" s="120">
        <v>105000</v>
      </c>
    </row>
    <row r="356" spans="1:11" x14ac:dyDescent="0.35">
      <c r="A356">
        <v>880000871</v>
      </c>
      <c r="B356" t="s">
        <v>146</v>
      </c>
      <c r="C356" t="s">
        <v>188</v>
      </c>
      <c r="D356" t="s">
        <v>1244</v>
      </c>
      <c r="F356" t="s">
        <v>1245</v>
      </c>
      <c r="G356" t="s">
        <v>2171</v>
      </c>
      <c r="H356">
        <v>3</v>
      </c>
      <c r="I356" s="117">
        <v>45404.747581018521</v>
      </c>
      <c r="J356" s="130">
        <v>6</v>
      </c>
      <c r="K356" s="120">
        <v>63000</v>
      </c>
    </row>
    <row r="357" spans="1:11" x14ac:dyDescent="0.35">
      <c r="A357">
        <v>880000872</v>
      </c>
      <c r="B357" t="s">
        <v>14</v>
      </c>
      <c r="C357" t="s">
        <v>381</v>
      </c>
      <c r="D357" t="s">
        <v>1244</v>
      </c>
      <c r="F357" t="s">
        <v>1245</v>
      </c>
      <c r="G357" t="s">
        <v>2172</v>
      </c>
      <c r="H357">
        <v>1</v>
      </c>
      <c r="I357" s="117">
        <v>45404.753171296295</v>
      </c>
      <c r="J357" s="130">
        <v>8</v>
      </c>
      <c r="K357" s="120">
        <v>63000</v>
      </c>
    </row>
    <row r="358" spans="1:11" x14ac:dyDescent="0.35">
      <c r="A358">
        <v>880000873</v>
      </c>
      <c r="B358" t="s">
        <v>256</v>
      </c>
      <c r="C358" t="s">
        <v>15</v>
      </c>
      <c r="D358" t="s">
        <v>1244</v>
      </c>
      <c r="F358" t="s">
        <v>1245</v>
      </c>
      <c r="G358" t="s">
        <v>2173</v>
      </c>
      <c r="H358">
        <v>2</v>
      </c>
      <c r="I358" s="117">
        <v>45405.680960648147</v>
      </c>
      <c r="J358" s="130">
        <v>6</v>
      </c>
      <c r="K358" s="120">
        <v>105000</v>
      </c>
    </row>
    <row r="359" spans="1:11" x14ac:dyDescent="0.35">
      <c r="A359">
        <v>880000875</v>
      </c>
      <c r="B359" t="s">
        <v>102</v>
      </c>
      <c r="C359" t="s">
        <v>169</v>
      </c>
      <c r="D359" t="s">
        <v>1250</v>
      </c>
      <c r="F359" t="s">
        <v>1248</v>
      </c>
      <c r="G359" t="s">
        <v>2174</v>
      </c>
      <c r="H359">
        <v>1</v>
      </c>
      <c r="I359" s="117">
        <v>45405.732928240737</v>
      </c>
      <c r="J359" s="130">
        <v>3</v>
      </c>
      <c r="K359" s="120">
        <v>31500</v>
      </c>
    </row>
    <row r="360" spans="1:11" x14ac:dyDescent="0.35">
      <c r="A360">
        <v>880000874</v>
      </c>
      <c r="B360" t="s">
        <v>223</v>
      </c>
      <c r="C360" t="s">
        <v>188</v>
      </c>
      <c r="D360" t="s">
        <v>1244</v>
      </c>
      <c r="F360" t="s">
        <v>1245</v>
      </c>
      <c r="G360" t="s">
        <v>2175</v>
      </c>
      <c r="H360">
        <v>3</v>
      </c>
      <c r="I360" s="117">
        <v>45405.732951388891</v>
      </c>
      <c r="J360" s="130">
        <v>13</v>
      </c>
      <c r="K360" s="120">
        <v>315000</v>
      </c>
    </row>
    <row r="361" spans="1:11" x14ac:dyDescent="0.35">
      <c r="A361">
        <v>890000639</v>
      </c>
      <c r="B361" t="s">
        <v>32</v>
      </c>
      <c r="C361" t="s">
        <v>15</v>
      </c>
      <c r="D361" t="s">
        <v>1244</v>
      </c>
      <c r="F361" t="s">
        <v>1248</v>
      </c>
      <c r="G361" t="s">
        <v>2176</v>
      </c>
      <c r="H361">
        <v>3</v>
      </c>
      <c r="I361" s="117">
        <v>45406.578298611108</v>
      </c>
      <c r="J361" s="130">
        <v>9</v>
      </c>
      <c r="K361" s="120">
        <v>105000</v>
      </c>
    </row>
    <row r="362" spans="1:11" x14ac:dyDescent="0.35">
      <c r="A362">
        <v>890000638</v>
      </c>
      <c r="B362" t="s">
        <v>146</v>
      </c>
      <c r="C362" t="s">
        <v>15</v>
      </c>
      <c r="D362" t="s">
        <v>1244</v>
      </c>
      <c r="F362" t="s">
        <v>1248</v>
      </c>
      <c r="G362" t="s">
        <v>2177</v>
      </c>
      <c r="H362">
        <v>2</v>
      </c>
      <c r="I362" s="117">
        <v>45406.706782407404</v>
      </c>
      <c r="J362" s="130">
        <v>4</v>
      </c>
      <c r="K362" s="120">
        <v>105000</v>
      </c>
    </row>
    <row r="363" spans="1:11" x14ac:dyDescent="0.35">
      <c r="A363">
        <v>880000867</v>
      </c>
      <c r="B363" t="s">
        <v>296</v>
      </c>
      <c r="C363" t="s">
        <v>15</v>
      </c>
      <c r="D363" t="s">
        <v>1244</v>
      </c>
      <c r="F363" t="s">
        <v>1245</v>
      </c>
      <c r="G363" t="s">
        <v>2178</v>
      </c>
      <c r="H363">
        <v>1</v>
      </c>
      <c r="I363" s="117">
        <v>45406.819398148145</v>
      </c>
      <c r="J363" s="130">
        <v>12</v>
      </c>
      <c r="K363" s="120">
        <v>105000</v>
      </c>
    </row>
    <row r="364" spans="1:11" x14ac:dyDescent="0.35">
      <c r="A364">
        <v>880000876</v>
      </c>
      <c r="B364" t="s">
        <v>230</v>
      </c>
      <c r="C364" t="s">
        <v>582</v>
      </c>
      <c r="D364" t="s">
        <v>1244</v>
      </c>
      <c r="F364" t="s">
        <v>1248</v>
      </c>
      <c r="G364" t="s">
        <v>2179</v>
      </c>
      <c r="H364">
        <v>4</v>
      </c>
      <c r="I364" s="117">
        <v>45407.553564814814</v>
      </c>
      <c r="J364" s="130">
        <v>8</v>
      </c>
      <c r="K364" s="120">
        <v>105000</v>
      </c>
    </row>
    <row r="365" spans="1:11" x14ac:dyDescent="0.35">
      <c r="A365">
        <v>890000640</v>
      </c>
      <c r="B365" t="s">
        <v>442</v>
      </c>
      <c r="C365" t="s">
        <v>15</v>
      </c>
      <c r="D365" t="s">
        <v>1244</v>
      </c>
      <c r="F365" t="s">
        <v>1245</v>
      </c>
      <c r="G365" t="s">
        <v>2180</v>
      </c>
      <c r="H365">
        <v>1</v>
      </c>
      <c r="I365" s="117">
        <v>45407.772881944446</v>
      </c>
      <c r="J365" s="130">
        <v>10</v>
      </c>
      <c r="K365" s="120">
        <v>157500</v>
      </c>
    </row>
    <row r="366" spans="1:11" x14ac:dyDescent="0.35">
      <c r="A366">
        <v>890000641</v>
      </c>
      <c r="B366" t="s">
        <v>1382</v>
      </c>
      <c r="C366" t="s">
        <v>15</v>
      </c>
      <c r="D366" t="s">
        <v>1244</v>
      </c>
      <c r="F366" t="s">
        <v>1248</v>
      </c>
      <c r="G366" t="s">
        <v>2181</v>
      </c>
      <c r="H366">
        <v>2</v>
      </c>
      <c r="I366" s="117">
        <v>45408.512708333335</v>
      </c>
      <c r="J366" s="130">
        <v>18</v>
      </c>
      <c r="K366" s="120">
        <v>157500</v>
      </c>
    </row>
    <row r="367" spans="1:11" x14ac:dyDescent="0.35">
      <c r="A367">
        <v>880000877</v>
      </c>
      <c r="B367" t="s">
        <v>1382</v>
      </c>
      <c r="C367" t="s">
        <v>15</v>
      </c>
      <c r="D367" t="s">
        <v>1244</v>
      </c>
      <c r="F367" t="s">
        <v>1245</v>
      </c>
      <c r="G367" t="s">
        <v>2182</v>
      </c>
      <c r="H367">
        <v>1</v>
      </c>
      <c r="I367" s="117">
        <v>45408.716921296298</v>
      </c>
      <c r="J367" s="130">
        <v>12</v>
      </c>
      <c r="K367" s="120">
        <v>63000</v>
      </c>
    </row>
    <row r="368" spans="1:11" x14ac:dyDescent="0.35">
      <c r="A368">
        <v>880000863</v>
      </c>
      <c r="B368" t="s">
        <v>420</v>
      </c>
      <c r="C368" t="s">
        <v>52</v>
      </c>
      <c r="D368" t="s">
        <v>1250</v>
      </c>
      <c r="F368" t="s">
        <v>1245</v>
      </c>
      <c r="G368" t="s">
        <v>2183</v>
      </c>
      <c r="H368">
        <v>2</v>
      </c>
      <c r="I368" s="117">
        <v>45408.754733796297</v>
      </c>
      <c r="J368" s="130">
        <v>12</v>
      </c>
      <c r="K368" s="120">
        <v>630000</v>
      </c>
    </row>
    <row r="369" spans="1:12" x14ac:dyDescent="0.35">
      <c r="A369">
        <v>890000644</v>
      </c>
      <c r="B369" t="s">
        <v>420</v>
      </c>
      <c r="C369" t="s">
        <v>15</v>
      </c>
      <c r="D369" t="s">
        <v>1244</v>
      </c>
      <c r="F369" t="s">
        <v>1245</v>
      </c>
      <c r="G369" t="s">
        <v>2184</v>
      </c>
      <c r="H369">
        <v>1</v>
      </c>
      <c r="I369" s="117">
        <v>45408.802152777775</v>
      </c>
      <c r="J369" s="130">
        <v>5</v>
      </c>
      <c r="K369" s="120">
        <v>52500</v>
      </c>
    </row>
    <row r="370" spans="1:12" x14ac:dyDescent="0.35">
      <c r="A370">
        <v>890000643</v>
      </c>
      <c r="B370" t="s">
        <v>462</v>
      </c>
      <c r="C370" t="s">
        <v>15</v>
      </c>
      <c r="D370" t="s">
        <v>1244</v>
      </c>
      <c r="F370" t="s">
        <v>1245</v>
      </c>
      <c r="G370" t="s">
        <v>2185</v>
      </c>
      <c r="H370">
        <v>2</v>
      </c>
      <c r="I370" s="117">
        <v>45408.802164351851</v>
      </c>
      <c r="J370" s="130">
        <v>12</v>
      </c>
      <c r="K370" s="120">
        <v>157500</v>
      </c>
    </row>
    <row r="371" spans="1:12" x14ac:dyDescent="0.35">
      <c r="A371">
        <v>880000878</v>
      </c>
      <c r="B371" t="s">
        <v>610</v>
      </c>
      <c r="C371" t="s">
        <v>188</v>
      </c>
      <c r="D371" t="s">
        <v>1244</v>
      </c>
      <c r="F371" t="s">
        <v>1245</v>
      </c>
      <c r="G371" t="s">
        <v>2186</v>
      </c>
      <c r="H371">
        <v>3</v>
      </c>
      <c r="I371" s="117">
        <v>45409.648831018516</v>
      </c>
      <c r="J371" s="130">
        <v>12</v>
      </c>
      <c r="K371" s="120">
        <v>210000</v>
      </c>
    </row>
    <row r="372" spans="1:12" x14ac:dyDescent="0.35">
      <c r="A372">
        <v>880000879</v>
      </c>
      <c r="B372" t="s">
        <v>306</v>
      </c>
      <c r="C372" t="s">
        <v>15</v>
      </c>
      <c r="D372" t="s">
        <v>1244</v>
      </c>
      <c r="F372" t="s">
        <v>1245</v>
      </c>
      <c r="G372" t="s">
        <v>2187</v>
      </c>
      <c r="H372">
        <v>1</v>
      </c>
      <c r="I372" s="117">
        <v>45409.653136574074</v>
      </c>
      <c r="J372" s="130">
        <v>12</v>
      </c>
      <c r="K372" s="120">
        <v>210000</v>
      </c>
    </row>
    <row r="373" spans="1:12" x14ac:dyDescent="0.35">
      <c r="A373">
        <v>890000645</v>
      </c>
      <c r="B373" t="s">
        <v>127</v>
      </c>
      <c r="C373" t="s">
        <v>52</v>
      </c>
      <c r="D373" t="s">
        <v>1244</v>
      </c>
      <c r="F373" t="s">
        <v>1245</v>
      </c>
      <c r="G373" t="s">
        <v>2188</v>
      </c>
      <c r="H373">
        <v>4</v>
      </c>
      <c r="I373" s="117">
        <v>45411.690636574072</v>
      </c>
      <c r="J373" s="130">
        <v>7</v>
      </c>
      <c r="K373" s="120">
        <v>157500</v>
      </c>
    </row>
    <row r="374" spans="1:12" x14ac:dyDescent="0.35">
      <c r="A374">
        <v>890000646</v>
      </c>
      <c r="B374" t="s">
        <v>40</v>
      </c>
      <c r="C374" t="s">
        <v>15</v>
      </c>
      <c r="D374" t="s">
        <v>1244</v>
      </c>
      <c r="F374" t="s">
        <v>1245</v>
      </c>
      <c r="G374" t="s">
        <v>2189</v>
      </c>
      <c r="H374">
        <v>3</v>
      </c>
      <c r="I374" s="117">
        <v>45411.753622685188</v>
      </c>
      <c r="J374" s="130">
        <v>12</v>
      </c>
      <c r="K374" s="120">
        <v>157500</v>
      </c>
    </row>
    <row r="375" spans="1:12" x14ac:dyDescent="0.35">
      <c r="A375">
        <v>880000880</v>
      </c>
      <c r="B375" t="s">
        <v>14</v>
      </c>
      <c r="C375" t="s">
        <v>866</v>
      </c>
      <c r="D375" t="s">
        <v>1244</v>
      </c>
      <c r="F375" t="s">
        <v>1245</v>
      </c>
      <c r="G375" t="s">
        <v>2190</v>
      </c>
      <c r="H375">
        <v>1</v>
      </c>
      <c r="I375" s="117">
        <v>45412.797546296293</v>
      </c>
      <c r="J375" s="130">
        <v>7</v>
      </c>
      <c r="K375" s="120">
        <v>52500</v>
      </c>
    </row>
    <row r="376" spans="1:12" x14ac:dyDescent="0.35">
      <c r="A376">
        <v>890000647</v>
      </c>
      <c r="B376" t="s">
        <v>32</v>
      </c>
      <c r="C376" t="s">
        <v>15</v>
      </c>
      <c r="D376" t="s">
        <v>1244</v>
      </c>
      <c r="F376" t="s">
        <v>1248</v>
      </c>
      <c r="G376" t="s">
        <v>2191</v>
      </c>
      <c r="H376">
        <v>3</v>
      </c>
      <c r="I376" s="117">
        <v>45412.800671296296</v>
      </c>
      <c r="J376" s="130">
        <v>7</v>
      </c>
      <c r="K376" s="120">
        <v>157500</v>
      </c>
    </row>
    <row r="377" spans="1:12" ht="15" thickBot="1" x14ac:dyDescent="0.4">
      <c r="K377" s="121">
        <f>SUM(K274:K376)</f>
        <v>14616000</v>
      </c>
    </row>
    <row r="378" spans="1:12" ht="15" thickTop="1" x14ac:dyDescent="0.35"/>
    <row r="380" spans="1:12" x14ac:dyDescent="0.35">
      <c r="B380" s="16" t="s">
        <v>2192</v>
      </c>
    </row>
    <row r="381" spans="1:12" x14ac:dyDescent="0.35">
      <c r="A381" s="109" t="s">
        <v>1</v>
      </c>
      <c r="B381" s="1" t="s">
        <v>2</v>
      </c>
      <c r="C381" s="1" t="s">
        <v>3</v>
      </c>
      <c r="D381" s="1" t="s">
        <v>4</v>
      </c>
      <c r="E381" s="1" t="s">
        <v>5</v>
      </c>
      <c r="F381" s="1" t="s">
        <v>6</v>
      </c>
      <c r="G381" s="1" t="s">
        <v>7</v>
      </c>
      <c r="H381" s="109" t="s">
        <v>8</v>
      </c>
      <c r="I381" s="109" t="s">
        <v>9</v>
      </c>
      <c r="J381" s="109" t="s">
        <v>10</v>
      </c>
      <c r="K381" s="109" t="s">
        <v>11</v>
      </c>
      <c r="L381" s="11" t="s">
        <v>12</v>
      </c>
    </row>
    <row r="382" spans="1:12" x14ac:dyDescent="0.35">
      <c r="A382" t="s">
        <v>2193</v>
      </c>
      <c r="B382" t="s">
        <v>32</v>
      </c>
      <c r="C382" t="s">
        <v>15</v>
      </c>
      <c r="D382" t="s">
        <v>1244</v>
      </c>
      <c r="F382" t="s">
        <v>1245</v>
      </c>
      <c r="G382" t="s">
        <v>1682</v>
      </c>
      <c r="H382">
        <v>2</v>
      </c>
      <c r="I382" s="117">
        <v>45414.639398148145</v>
      </c>
      <c r="J382">
        <v>7</v>
      </c>
      <c r="K382" s="130">
        <v>73500</v>
      </c>
    </row>
    <row r="383" spans="1:12" x14ac:dyDescent="0.35">
      <c r="A383" t="s">
        <v>2194</v>
      </c>
      <c r="B383" t="s">
        <v>139</v>
      </c>
      <c r="C383" t="s">
        <v>15</v>
      </c>
      <c r="D383" t="s">
        <v>1244</v>
      </c>
      <c r="F383" t="s">
        <v>1245</v>
      </c>
      <c r="G383" t="s">
        <v>2195</v>
      </c>
      <c r="H383">
        <v>3</v>
      </c>
      <c r="I383" s="117">
        <v>45415.607615740744</v>
      </c>
      <c r="J383">
        <v>9</v>
      </c>
      <c r="K383" s="130">
        <v>157500</v>
      </c>
    </row>
    <row r="384" spans="1:12" x14ac:dyDescent="0.35">
      <c r="A384" t="s">
        <v>2196</v>
      </c>
      <c r="B384" t="s">
        <v>102</v>
      </c>
      <c r="C384" t="s">
        <v>188</v>
      </c>
      <c r="D384" t="s">
        <v>1244</v>
      </c>
      <c r="F384" t="s">
        <v>1248</v>
      </c>
      <c r="G384" t="s">
        <v>1570</v>
      </c>
      <c r="H384">
        <v>4</v>
      </c>
      <c r="I384" s="117">
        <v>45415.607627314814</v>
      </c>
      <c r="J384">
        <v>12</v>
      </c>
      <c r="K384" s="130">
        <v>147000</v>
      </c>
    </row>
    <row r="385" spans="1:11" x14ac:dyDescent="0.35">
      <c r="A385" t="s">
        <v>2197</v>
      </c>
      <c r="B385" t="s">
        <v>146</v>
      </c>
      <c r="C385" t="s">
        <v>188</v>
      </c>
      <c r="D385" t="s">
        <v>1244</v>
      </c>
      <c r="F385" t="s">
        <v>1245</v>
      </c>
      <c r="G385" t="s">
        <v>2198</v>
      </c>
      <c r="H385">
        <v>4</v>
      </c>
      <c r="I385" s="117">
        <v>45415.720694444448</v>
      </c>
      <c r="J385">
        <v>6</v>
      </c>
      <c r="K385" s="130">
        <v>63000</v>
      </c>
    </row>
    <row r="386" spans="1:11" x14ac:dyDescent="0.35">
      <c r="A386" t="s">
        <v>2199</v>
      </c>
      <c r="B386" t="s">
        <v>285</v>
      </c>
      <c r="C386" t="s">
        <v>15</v>
      </c>
      <c r="D386" t="s">
        <v>1244</v>
      </c>
      <c r="F386" t="s">
        <v>1245</v>
      </c>
      <c r="G386" t="s">
        <v>2200</v>
      </c>
      <c r="H386">
        <v>4</v>
      </c>
      <c r="I386" s="117">
        <v>45418.711157407408</v>
      </c>
      <c r="J386">
        <v>12</v>
      </c>
      <c r="K386" s="130">
        <v>126000</v>
      </c>
    </row>
    <row r="387" spans="1:11" x14ac:dyDescent="0.35">
      <c r="A387" t="s">
        <v>2201</v>
      </c>
      <c r="B387" t="s">
        <v>610</v>
      </c>
      <c r="C387" t="s">
        <v>15</v>
      </c>
      <c r="D387" t="s">
        <v>1244</v>
      </c>
      <c r="F387" t="s">
        <v>1248</v>
      </c>
      <c r="G387" t="s">
        <v>2202</v>
      </c>
      <c r="H387">
        <v>2</v>
      </c>
      <c r="I387" s="117">
        <v>45419.655486111114</v>
      </c>
      <c r="J387">
        <v>12</v>
      </c>
      <c r="K387" s="130">
        <v>126000</v>
      </c>
    </row>
    <row r="388" spans="1:11" x14ac:dyDescent="0.35">
      <c r="A388" t="s">
        <v>2203</v>
      </c>
      <c r="B388" t="s">
        <v>398</v>
      </c>
      <c r="C388" t="s">
        <v>15</v>
      </c>
      <c r="D388" t="s">
        <v>1244</v>
      </c>
      <c r="F388" t="s">
        <v>1248</v>
      </c>
      <c r="G388" t="s">
        <v>2204</v>
      </c>
      <c r="H388">
        <v>1</v>
      </c>
      <c r="I388" s="117">
        <v>45419.695763888885</v>
      </c>
      <c r="J388">
        <v>12</v>
      </c>
      <c r="K388" s="130">
        <v>105000</v>
      </c>
    </row>
    <row r="389" spans="1:11" x14ac:dyDescent="0.35">
      <c r="A389" t="s">
        <v>2205</v>
      </c>
      <c r="B389" t="s">
        <v>223</v>
      </c>
      <c r="C389" t="s">
        <v>169</v>
      </c>
      <c r="D389" t="s">
        <v>1250</v>
      </c>
      <c r="F389" t="s">
        <v>1245</v>
      </c>
      <c r="G389" t="s">
        <v>2206</v>
      </c>
      <c r="H389">
        <v>2</v>
      </c>
      <c r="I389" s="117">
        <v>45420.748969907407</v>
      </c>
      <c r="J389">
        <v>8</v>
      </c>
      <c r="K389" s="130">
        <v>136500</v>
      </c>
    </row>
    <row r="390" spans="1:11" x14ac:dyDescent="0.35">
      <c r="A390" t="s">
        <v>2207</v>
      </c>
      <c r="B390" t="s">
        <v>230</v>
      </c>
      <c r="C390" t="s">
        <v>188</v>
      </c>
      <c r="D390" t="s">
        <v>1244</v>
      </c>
      <c r="F390" t="s">
        <v>1245</v>
      </c>
      <c r="G390" t="s">
        <v>2208</v>
      </c>
      <c r="H390">
        <v>2</v>
      </c>
      <c r="I390" s="117">
        <v>45420.748981481483</v>
      </c>
      <c r="J390">
        <v>6</v>
      </c>
      <c r="K390" s="130">
        <v>105000</v>
      </c>
    </row>
    <row r="391" spans="1:11" x14ac:dyDescent="0.35">
      <c r="A391" t="s">
        <v>2209</v>
      </c>
      <c r="B391" t="s">
        <v>871</v>
      </c>
      <c r="C391" t="s">
        <v>15</v>
      </c>
      <c r="D391" t="s">
        <v>1244</v>
      </c>
      <c r="F391" t="s">
        <v>1245</v>
      </c>
      <c r="G391" t="s">
        <v>2210</v>
      </c>
      <c r="H391">
        <v>3</v>
      </c>
      <c r="I391" s="117">
        <v>45420.754803240743</v>
      </c>
      <c r="J391">
        <v>12</v>
      </c>
      <c r="K391" s="130">
        <v>367500</v>
      </c>
    </row>
    <row r="392" spans="1:11" x14ac:dyDescent="0.35">
      <c r="A392" t="s">
        <v>2211</v>
      </c>
      <c r="B392" t="s">
        <v>252</v>
      </c>
      <c r="C392" t="s">
        <v>15</v>
      </c>
      <c r="D392" t="s">
        <v>1244</v>
      </c>
      <c r="F392" t="s">
        <v>1245</v>
      </c>
      <c r="G392" t="s">
        <v>2212</v>
      </c>
      <c r="H392">
        <v>3</v>
      </c>
      <c r="I392" s="117">
        <v>45421</v>
      </c>
      <c r="J392">
        <v>6</v>
      </c>
      <c r="K392" s="130">
        <v>168000</v>
      </c>
    </row>
    <row r="393" spans="1:11" x14ac:dyDescent="0.35">
      <c r="A393" t="s">
        <v>2213</v>
      </c>
      <c r="B393" t="s">
        <v>14</v>
      </c>
      <c r="C393" t="s">
        <v>15</v>
      </c>
      <c r="D393" t="s">
        <v>1244</v>
      </c>
      <c r="F393" t="s">
        <v>1245</v>
      </c>
      <c r="G393" t="s">
        <v>2214</v>
      </c>
      <c r="H393">
        <v>1</v>
      </c>
      <c r="I393" s="117">
        <v>45421.541770833333</v>
      </c>
      <c r="J393">
        <v>6</v>
      </c>
      <c r="K393" s="130">
        <v>63000</v>
      </c>
    </row>
    <row r="394" spans="1:11" x14ac:dyDescent="0.35">
      <c r="A394" t="s">
        <v>2215</v>
      </c>
      <c r="B394" t="s">
        <v>14</v>
      </c>
      <c r="C394" t="s">
        <v>188</v>
      </c>
      <c r="D394" t="s">
        <v>1244</v>
      </c>
      <c r="F394" t="s">
        <v>1248</v>
      </c>
      <c r="G394" t="s">
        <v>919</v>
      </c>
      <c r="H394">
        <v>4</v>
      </c>
      <c r="I394" s="117">
        <v>45421.541828703703</v>
      </c>
      <c r="J394">
        <v>12</v>
      </c>
      <c r="K394" s="130">
        <v>105000</v>
      </c>
    </row>
    <row r="395" spans="1:11" x14ac:dyDescent="0.35">
      <c r="A395" t="s">
        <v>2216</v>
      </c>
      <c r="B395" t="s">
        <v>58</v>
      </c>
      <c r="C395" t="s">
        <v>15</v>
      </c>
      <c r="D395" t="s">
        <v>1244</v>
      </c>
      <c r="F395" t="s">
        <v>1245</v>
      </c>
      <c r="G395" t="s">
        <v>60</v>
      </c>
      <c r="H395">
        <v>4</v>
      </c>
      <c r="I395" s="117">
        <v>45421.704583333332</v>
      </c>
      <c r="J395">
        <v>12</v>
      </c>
      <c r="K395" s="130">
        <v>126000</v>
      </c>
    </row>
    <row r="396" spans="1:11" x14ac:dyDescent="0.35">
      <c r="A396" t="s">
        <v>2217</v>
      </c>
      <c r="B396" t="s">
        <v>786</v>
      </c>
      <c r="C396" t="s">
        <v>15</v>
      </c>
      <c r="D396" t="s">
        <v>1244</v>
      </c>
      <c r="F396" t="s">
        <v>1248</v>
      </c>
      <c r="G396" t="s">
        <v>2218</v>
      </c>
      <c r="H396">
        <v>3</v>
      </c>
      <c r="I396" s="117">
        <v>45421.748668981483</v>
      </c>
      <c r="J396">
        <v>10</v>
      </c>
      <c r="K396" s="130">
        <v>126000</v>
      </c>
    </row>
    <row r="397" spans="1:11" x14ac:dyDescent="0.35">
      <c r="A397" t="s">
        <v>2219</v>
      </c>
      <c r="B397" t="s">
        <v>230</v>
      </c>
      <c r="C397" t="s">
        <v>15</v>
      </c>
      <c r="D397" t="s">
        <v>1244</v>
      </c>
      <c r="F397" t="s">
        <v>1245</v>
      </c>
      <c r="G397" t="s">
        <v>2220</v>
      </c>
      <c r="H397">
        <v>2</v>
      </c>
      <c r="I397" s="117">
        <v>45421.796527777777</v>
      </c>
      <c r="J397">
        <v>9</v>
      </c>
      <c r="K397" s="130">
        <v>136500</v>
      </c>
    </row>
    <row r="398" spans="1:11" x14ac:dyDescent="0.35">
      <c r="A398" t="s">
        <v>2221</v>
      </c>
      <c r="B398" t="s">
        <v>306</v>
      </c>
      <c r="C398" t="s">
        <v>15</v>
      </c>
      <c r="D398" t="s">
        <v>1244</v>
      </c>
      <c r="F398" t="s">
        <v>1245</v>
      </c>
      <c r="G398" t="s">
        <v>364</v>
      </c>
      <c r="H398">
        <v>3</v>
      </c>
      <c r="I398" s="117">
        <v>45421.801412037035</v>
      </c>
      <c r="J398">
        <v>12</v>
      </c>
      <c r="K398" s="130">
        <v>262500</v>
      </c>
    </row>
    <row r="399" spans="1:11" x14ac:dyDescent="0.35">
      <c r="A399" t="s">
        <v>2222</v>
      </c>
      <c r="B399" t="s">
        <v>462</v>
      </c>
      <c r="C399" t="s">
        <v>15</v>
      </c>
      <c r="D399" t="s">
        <v>1244</v>
      </c>
      <c r="F399" t="s">
        <v>1245</v>
      </c>
      <c r="G399" t="s">
        <v>2223</v>
      </c>
      <c r="H399">
        <v>3</v>
      </c>
      <c r="I399" s="117">
        <v>45421.816840277781</v>
      </c>
      <c r="J399">
        <v>12</v>
      </c>
      <c r="K399" s="130">
        <v>189000</v>
      </c>
    </row>
    <row r="400" spans="1:11" x14ac:dyDescent="0.35">
      <c r="A400" t="s">
        <v>2224</v>
      </c>
      <c r="B400" t="s">
        <v>14</v>
      </c>
      <c r="C400" t="s">
        <v>188</v>
      </c>
      <c r="D400" t="s">
        <v>1244</v>
      </c>
      <c r="F400" t="s">
        <v>1245</v>
      </c>
      <c r="G400" t="s">
        <v>2225</v>
      </c>
      <c r="H400">
        <v>3</v>
      </c>
      <c r="I400" s="117">
        <v>45422.480740740742</v>
      </c>
      <c r="J400">
        <v>7</v>
      </c>
      <c r="K400" s="130">
        <v>68250</v>
      </c>
    </row>
    <row r="401" spans="1:11" x14ac:dyDescent="0.35">
      <c r="A401" t="s">
        <v>2226</v>
      </c>
      <c r="B401" t="s">
        <v>14</v>
      </c>
      <c r="C401" t="s">
        <v>15</v>
      </c>
      <c r="D401" t="s">
        <v>1244</v>
      </c>
      <c r="F401" t="s">
        <v>1245</v>
      </c>
      <c r="G401" t="s">
        <v>2227</v>
      </c>
      <c r="H401">
        <v>3</v>
      </c>
      <c r="I401" s="117">
        <v>45423.400567129633</v>
      </c>
      <c r="J401">
        <v>12</v>
      </c>
      <c r="K401" s="130">
        <v>105000</v>
      </c>
    </row>
    <row r="402" spans="1:11" x14ac:dyDescent="0.35">
      <c r="A402" t="s">
        <v>2228</v>
      </c>
      <c r="B402" t="s">
        <v>139</v>
      </c>
      <c r="C402" t="s">
        <v>15</v>
      </c>
      <c r="D402" t="s">
        <v>1244</v>
      </c>
      <c r="F402" t="s">
        <v>1245</v>
      </c>
      <c r="G402" t="s">
        <v>1251</v>
      </c>
      <c r="H402">
        <v>3</v>
      </c>
      <c r="I402" s="117">
        <v>45423.582939814813</v>
      </c>
      <c r="J402">
        <v>12</v>
      </c>
      <c r="K402" s="130">
        <v>231000</v>
      </c>
    </row>
    <row r="403" spans="1:11" x14ac:dyDescent="0.35">
      <c r="A403" t="s">
        <v>2229</v>
      </c>
      <c r="B403" t="s">
        <v>871</v>
      </c>
      <c r="C403" t="s">
        <v>162</v>
      </c>
      <c r="D403" t="s">
        <v>1250</v>
      </c>
      <c r="F403" t="s">
        <v>1245</v>
      </c>
      <c r="G403" t="s">
        <v>2230</v>
      </c>
      <c r="H403">
        <v>2</v>
      </c>
      <c r="I403" s="117">
        <v>45423.594004629631</v>
      </c>
      <c r="J403">
        <v>6</v>
      </c>
      <c r="K403" s="130">
        <v>126000</v>
      </c>
    </row>
    <row r="404" spans="1:11" x14ac:dyDescent="0.35">
      <c r="A404" t="s">
        <v>2231</v>
      </c>
      <c r="B404" t="s">
        <v>146</v>
      </c>
      <c r="C404" t="s">
        <v>582</v>
      </c>
      <c r="D404" t="s">
        <v>1244</v>
      </c>
      <c r="F404" t="s">
        <v>1248</v>
      </c>
      <c r="G404" t="s">
        <v>2232</v>
      </c>
      <c r="H404">
        <v>4</v>
      </c>
      <c r="I404" s="117">
        <v>45426.750625000001</v>
      </c>
      <c r="J404">
        <v>6</v>
      </c>
      <c r="K404" s="130">
        <v>84000</v>
      </c>
    </row>
    <row r="405" spans="1:11" x14ac:dyDescent="0.35">
      <c r="A405" t="s">
        <v>2233</v>
      </c>
      <c r="B405" t="s">
        <v>462</v>
      </c>
      <c r="C405" t="s">
        <v>188</v>
      </c>
      <c r="D405" t="s">
        <v>1244</v>
      </c>
      <c r="F405" t="s">
        <v>1245</v>
      </c>
      <c r="G405" t="s">
        <v>2234</v>
      </c>
      <c r="H405">
        <v>3</v>
      </c>
      <c r="I405" s="117">
        <v>45426.766655092593</v>
      </c>
      <c r="J405">
        <v>12</v>
      </c>
      <c r="K405" s="130">
        <v>157500</v>
      </c>
    </row>
    <row r="406" spans="1:11" x14ac:dyDescent="0.35">
      <c r="A406" t="s">
        <v>2235</v>
      </c>
      <c r="B406" t="s">
        <v>956</v>
      </c>
      <c r="C406" t="s">
        <v>15</v>
      </c>
      <c r="D406" t="s">
        <v>1244</v>
      </c>
      <c r="F406" t="s">
        <v>1245</v>
      </c>
      <c r="G406" t="s">
        <v>2236</v>
      </c>
      <c r="H406">
        <v>3</v>
      </c>
      <c r="I406" s="117">
        <v>45427.526087962964</v>
      </c>
      <c r="J406">
        <v>4</v>
      </c>
      <c r="K406" s="130">
        <v>52500</v>
      </c>
    </row>
    <row r="407" spans="1:11" x14ac:dyDescent="0.35">
      <c r="A407" t="s">
        <v>2237</v>
      </c>
      <c r="B407" t="s">
        <v>398</v>
      </c>
      <c r="C407" t="s">
        <v>411</v>
      </c>
      <c r="D407" t="s">
        <v>1244</v>
      </c>
      <c r="F407" t="s">
        <v>1245</v>
      </c>
      <c r="G407" t="s">
        <v>2238</v>
      </c>
      <c r="H407">
        <v>1</v>
      </c>
      <c r="I407" s="117">
        <v>45427.73269675926</v>
      </c>
      <c r="J407">
        <v>12</v>
      </c>
      <c r="K407" s="130">
        <v>105000</v>
      </c>
    </row>
    <row r="408" spans="1:11" x14ac:dyDescent="0.35">
      <c r="A408" t="s">
        <v>2239</v>
      </c>
      <c r="B408" t="s">
        <v>268</v>
      </c>
      <c r="C408" t="s">
        <v>15</v>
      </c>
      <c r="D408" t="s">
        <v>1244</v>
      </c>
      <c r="F408" t="s">
        <v>1245</v>
      </c>
      <c r="G408" t="s">
        <v>2240</v>
      </c>
      <c r="H408">
        <v>4</v>
      </c>
      <c r="I408" s="117">
        <v>45427.761018518519</v>
      </c>
      <c r="J408">
        <v>12</v>
      </c>
      <c r="K408" s="130">
        <v>136500</v>
      </c>
    </row>
    <row r="409" spans="1:11" x14ac:dyDescent="0.35">
      <c r="A409" t="s">
        <v>2241</v>
      </c>
      <c r="B409" t="s">
        <v>285</v>
      </c>
      <c r="C409" t="s">
        <v>15</v>
      </c>
      <c r="D409" t="s">
        <v>1244</v>
      </c>
      <c r="F409" t="s">
        <v>1245</v>
      </c>
      <c r="G409" t="s">
        <v>2242</v>
      </c>
      <c r="H409">
        <v>1</v>
      </c>
      <c r="I409" s="117">
        <v>45427.80609953704</v>
      </c>
      <c r="J409">
        <v>12</v>
      </c>
      <c r="K409" s="130">
        <v>367500</v>
      </c>
    </row>
    <row r="410" spans="1:11" x14ac:dyDescent="0.35">
      <c r="A410" t="s">
        <v>2243</v>
      </c>
      <c r="B410" t="s">
        <v>14</v>
      </c>
      <c r="C410" t="s">
        <v>381</v>
      </c>
      <c r="D410" t="s">
        <v>1244</v>
      </c>
      <c r="F410" t="s">
        <v>1245</v>
      </c>
      <c r="G410" t="s">
        <v>2244</v>
      </c>
      <c r="H410">
        <v>3</v>
      </c>
      <c r="I410" s="117">
        <v>45428.587395833332</v>
      </c>
      <c r="J410">
        <v>10</v>
      </c>
      <c r="K410" s="130">
        <v>105000</v>
      </c>
    </row>
    <row r="411" spans="1:11" x14ac:dyDescent="0.35">
      <c r="A411" t="s">
        <v>2245</v>
      </c>
      <c r="B411" t="s">
        <v>32</v>
      </c>
      <c r="C411" t="s">
        <v>15</v>
      </c>
      <c r="D411" t="s">
        <v>1244</v>
      </c>
      <c r="F411" t="s">
        <v>1245</v>
      </c>
      <c r="G411" t="s">
        <v>2246</v>
      </c>
      <c r="H411">
        <v>6</v>
      </c>
      <c r="I411" s="117">
        <v>45428.725405092591</v>
      </c>
      <c r="J411">
        <v>6</v>
      </c>
      <c r="K411" s="130">
        <v>210000</v>
      </c>
    </row>
    <row r="412" spans="1:11" x14ac:dyDescent="0.35">
      <c r="A412" t="s">
        <v>2247</v>
      </c>
      <c r="B412" t="s">
        <v>230</v>
      </c>
      <c r="C412" t="s">
        <v>15</v>
      </c>
      <c r="D412" t="s">
        <v>1244</v>
      </c>
      <c r="F412" t="s">
        <v>1245</v>
      </c>
      <c r="G412" t="s">
        <v>2248</v>
      </c>
      <c r="H412">
        <v>2</v>
      </c>
      <c r="I412" s="117">
        <v>45429.484780092593</v>
      </c>
      <c r="J412">
        <v>6</v>
      </c>
      <c r="K412" s="130">
        <v>52500</v>
      </c>
    </row>
    <row r="413" spans="1:11" x14ac:dyDescent="0.35">
      <c r="A413" t="s">
        <v>2249</v>
      </c>
      <c r="B413" t="s">
        <v>721</v>
      </c>
      <c r="C413" t="s">
        <v>188</v>
      </c>
      <c r="D413" t="s">
        <v>1244</v>
      </c>
      <c r="F413" t="s">
        <v>1248</v>
      </c>
      <c r="G413" t="s">
        <v>2250</v>
      </c>
      <c r="H413">
        <v>3</v>
      </c>
      <c r="I413" s="117">
        <v>45429.719722222224</v>
      </c>
      <c r="J413">
        <v>12</v>
      </c>
      <c r="K413" s="130">
        <v>157500</v>
      </c>
    </row>
    <row r="414" spans="1:11" x14ac:dyDescent="0.35">
      <c r="A414" t="s">
        <v>2251</v>
      </c>
      <c r="B414" t="s">
        <v>603</v>
      </c>
      <c r="C414" t="s">
        <v>15</v>
      </c>
      <c r="D414" t="s">
        <v>1244</v>
      </c>
      <c r="F414" t="s">
        <v>1245</v>
      </c>
      <c r="G414" t="s">
        <v>2252</v>
      </c>
      <c r="H414">
        <v>1</v>
      </c>
      <c r="I414" s="117">
        <v>45429.774351851855</v>
      </c>
      <c r="J414">
        <v>12</v>
      </c>
      <c r="K414" s="130">
        <v>126000</v>
      </c>
    </row>
    <row r="415" spans="1:11" x14ac:dyDescent="0.35">
      <c r="A415" t="s">
        <v>2253</v>
      </c>
      <c r="B415" t="s">
        <v>32</v>
      </c>
      <c r="C415" t="s">
        <v>15</v>
      </c>
      <c r="D415" t="s">
        <v>1244</v>
      </c>
      <c r="F415" t="s">
        <v>1245</v>
      </c>
      <c r="G415" t="s">
        <v>2254</v>
      </c>
      <c r="H415">
        <v>1</v>
      </c>
      <c r="I415" s="117">
        <v>45429.778634259259</v>
      </c>
      <c r="J415">
        <v>7</v>
      </c>
      <c r="K415" s="130">
        <v>105000</v>
      </c>
    </row>
    <row r="416" spans="1:11" x14ac:dyDescent="0.35">
      <c r="A416" t="s">
        <v>2255</v>
      </c>
      <c r="B416" t="s">
        <v>58</v>
      </c>
      <c r="C416" t="s">
        <v>52</v>
      </c>
      <c r="D416" t="s">
        <v>1250</v>
      </c>
      <c r="F416" t="s">
        <v>1245</v>
      </c>
      <c r="G416" t="s">
        <v>2256</v>
      </c>
      <c r="H416">
        <v>2</v>
      </c>
      <c r="I416" s="117">
        <v>45432.736006944448</v>
      </c>
      <c r="J416">
        <v>8</v>
      </c>
      <c r="K416" s="130">
        <v>136500</v>
      </c>
    </row>
    <row r="417" spans="1:11" x14ac:dyDescent="0.35">
      <c r="A417" t="s">
        <v>2257</v>
      </c>
      <c r="B417" t="s">
        <v>146</v>
      </c>
      <c r="C417" t="s">
        <v>52</v>
      </c>
      <c r="D417" t="s">
        <v>1250</v>
      </c>
      <c r="F417" t="s">
        <v>1245</v>
      </c>
      <c r="G417" t="s">
        <v>1914</v>
      </c>
      <c r="H417">
        <v>2</v>
      </c>
      <c r="I417" s="117">
        <v>45433.564988425926</v>
      </c>
      <c r="J417">
        <v>5</v>
      </c>
      <c r="K417" s="130">
        <v>105000</v>
      </c>
    </row>
    <row r="418" spans="1:11" x14ac:dyDescent="0.35">
      <c r="A418" t="s">
        <v>2258</v>
      </c>
      <c r="B418" t="s">
        <v>14</v>
      </c>
      <c r="C418" t="s">
        <v>15</v>
      </c>
      <c r="D418" t="s">
        <v>1244</v>
      </c>
      <c r="F418" t="s">
        <v>1248</v>
      </c>
      <c r="G418" t="s">
        <v>2259</v>
      </c>
      <c r="H418">
        <v>3</v>
      </c>
      <c r="I418" s="117">
        <v>45433.673645833333</v>
      </c>
      <c r="J418">
        <v>12</v>
      </c>
      <c r="K418" s="130">
        <v>126000</v>
      </c>
    </row>
    <row r="419" spans="1:11" x14ac:dyDescent="0.35">
      <c r="A419" t="s">
        <v>2260</v>
      </c>
      <c r="B419" t="s">
        <v>32</v>
      </c>
      <c r="C419" t="s">
        <v>15</v>
      </c>
      <c r="D419" t="s">
        <v>1244</v>
      </c>
      <c r="F419" t="s">
        <v>1245</v>
      </c>
      <c r="G419" t="s">
        <v>2261</v>
      </c>
      <c r="H419">
        <v>2</v>
      </c>
      <c r="I419" s="117">
        <v>45434.535937499997</v>
      </c>
      <c r="J419">
        <v>6</v>
      </c>
      <c r="K419" s="130">
        <v>52500</v>
      </c>
    </row>
    <row r="420" spans="1:11" x14ac:dyDescent="0.35">
      <c r="A420" t="s">
        <v>2262</v>
      </c>
      <c r="B420" t="s">
        <v>223</v>
      </c>
      <c r="C420" t="s">
        <v>188</v>
      </c>
      <c r="D420" t="s">
        <v>1244</v>
      </c>
      <c r="F420" t="s">
        <v>1245</v>
      </c>
      <c r="G420" t="s">
        <v>2263</v>
      </c>
      <c r="H420">
        <v>2</v>
      </c>
      <c r="I420" s="117">
        <v>45434.541875000003</v>
      </c>
      <c r="J420">
        <v>12</v>
      </c>
      <c r="K420" s="130">
        <v>105000</v>
      </c>
    </row>
    <row r="421" spans="1:11" x14ac:dyDescent="0.35">
      <c r="A421" t="s">
        <v>2264</v>
      </c>
      <c r="B421" t="s">
        <v>1056</v>
      </c>
      <c r="C421" t="s">
        <v>381</v>
      </c>
      <c r="D421" t="s">
        <v>1244</v>
      </c>
      <c r="F421" t="s">
        <v>1248</v>
      </c>
      <c r="G421" t="s">
        <v>2265</v>
      </c>
      <c r="H421">
        <v>2</v>
      </c>
      <c r="I421" s="117">
        <v>45434.551828703705</v>
      </c>
      <c r="J421">
        <v>12</v>
      </c>
      <c r="K421" s="130">
        <v>210000</v>
      </c>
    </row>
    <row r="422" spans="1:11" x14ac:dyDescent="0.35">
      <c r="A422" t="s">
        <v>2266</v>
      </c>
      <c r="B422" t="s">
        <v>127</v>
      </c>
      <c r="C422" t="s">
        <v>52</v>
      </c>
      <c r="D422" t="s">
        <v>1250</v>
      </c>
      <c r="F422" t="s">
        <v>1248</v>
      </c>
      <c r="G422" t="s">
        <v>616</v>
      </c>
      <c r="H422">
        <v>3</v>
      </c>
      <c r="I422" s="117">
        <v>45434.576388888891</v>
      </c>
      <c r="J422">
        <v>12</v>
      </c>
      <c r="K422" s="130">
        <v>115500</v>
      </c>
    </row>
    <row r="423" spans="1:11" x14ac:dyDescent="0.35">
      <c r="A423" t="s">
        <v>2267</v>
      </c>
      <c r="B423" t="s">
        <v>956</v>
      </c>
      <c r="C423" t="s">
        <v>188</v>
      </c>
      <c r="D423" t="s">
        <v>1244</v>
      </c>
      <c r="F423" t="s">
        <v>1248</v>
      </c>
      <c r="G423" t="s">
        <v>2268</v>
      </c>
      <c r="H423">
        <v>2</v>
      </c>
      <c r="I423" s="117">
        <v>45434.698912037034</v>
      </c>
      <c r="J423">
        <v>6</v>
      </c>
      <c r="K423" s="130">
        <v>210000</v>
      </c>
    </row>
    <row r="424" spans="1:11" x14ac:dyDescent="0.35">
      <c r="A424" t="s">
        <v>2269</v>
      </c>
      <c r="B424" t="s">
        <v>306</v>
      </c>
      <c r="C424" t="s">
        <v>986</v>
      </c>
      <c r="D424" t="s">
        <v>1244</v>
      </c>
      <c r="F424" t="s">
        <v>1248</v>
      </c>
      <c r="G424" t="s">
        <v>2270</v>
      </c>
      <c r="H424">
        <v>1</v>
      </c>
      <c r="I424" s="117">
        <v>45435.515833333331</v>
      </c>
      <c r="J424">
        <v>12</v>
      </c>
      <c r="K424" s="130">
        <v>105000</v>
      </c>
    </row>
    <row r="425" spans="1:11" x14ac:dyDescent="0.35">
      <c r="A425" t="s">
        <v>2271</v>
      </c>
      <c r="B425" t="s">
        <v>102</v>
      </c>
      <c r="C425" t="s">
        <v>15</v>
      </c>
      <c r="D425" t="s">
        <v>1244</v>
      </c>
      <c r="F425" t="s">
        <v>1245</v>
      </c>
      <c r="G425" t="s">
        <v>2272</v>
      </c>
      <c r="H425">
        <v>2</v>
      </c>
      <c r="I425" s="117">
        <v>45435.58021990741</v>
      </c>
      <c r="J425">
        <v>8</v>
      </c>
      <c r="K425" s="130">
        <v>231000</v>
      </c>
    </row>
    <row r="426" spans="1:11" x14ac:dyDescent="0.35">
      <c r="A426" t="s">
        <v>2273</v>
      </c>
      <c r="B426" t="s">
        <v>1816</v>
      </c>
      <c r="C426" t="s">
        <v>15</v>
      </c>
      <c r="D426" t="s">
        <v>1244</v>
      </c>
      <c r="F426" t="s">
        <v>1245</v>
      </c>
      <c r="G426" t="s">
        <v>2274</v>
      </c>
      <c r="H426">
        <v>1</v>
      </c>
      <c r="I426" s="117">
        <v>45435.724490740744</v>
      </c>
      <c r="J426">
        <v>8</v>
      </c>
      <c r="K426" s="130">
        <v>105000</v>
      </c>
    </row>
    <row r="427" spans="1:11" x14ac:dyDescent="0.35">
      <c r="A427" t="s">
        <v>2275</v>
      </c>
      <c r="B427" t="s">
        <v>509</v>
      </c>
      <c r="C427" t="s">
        <v>169</v>
      </c>
      <c r="D427" t="s">
        <v>1250</v>
      </c>
      <c r="F427" t="s">
        <v>1248</v>
      </c>
      <c r="G427" t="s">
        <v>2276</v>
      </c>
      <c r="H427">
        <v>3</v>
      </c>
      <c r="I427" s="117">
        <v>45435.754178240742</v>
      </c>
      <c r="J427">
        <v>9</v>
      </c>
      <c r="K427" s="130">
        <v>73500</v>
      </c>
    </row>
    <row r="428" spans="1:11" x14ac:dyDescent="0.35">
      <c r="A428" t="s">
        <v>2277</v>
      </c>
      <c r="B428" t="s">
        <v>1314</v>
      </c>
      <c r="C428" t="s">
        <v>15</v>
      </c>
      <c r="D428" t="s">
        <v>1244</v>
      </c>
      <c r="F428" t="s">
        <v>1245</v>
      </c>
      <c r="G428" t="s">
        <v>2278</v>
      </c>
      <c r="H428">
        <v>2</v>
      </c>
      <c r="I428" s="117">
        <v>45435.754247685189</v>
      </c>
      <c r="J428">
        <v>18</v>
      </c>
      <c r="K428" s="130">
        <v>315000</v>
      </c>
    </row>
    <row r="429" spans="1:11" x14ac:dyDescent="0.35">
      <c r="A429" t="s">
        <v>2279</v>
      </c>
      <c r="B429" t="s">
        <v>909</v>
      </c>
      <c r="C429" t="s">
        <v>169</v>
      </c>
      <c r="D429" t="s">
        <v>1250</v>
      </c>
      <c r="F429" t="s">
        <v>1248</v>
      </c>
      <c r="G429" t="s">
        <v>2280</v>
      </c>
      <c r="H429">
        <v>2</v>
      </c>
      <c r="I429" s="117">
        <v>45436.688923611109</v>
      </c>
      <c r="J429">
        <v>6</v>
      </c>
      <c r="K429" s="130">
        <v>105000</v>
      </c>
    </row>
    <row r="430" spans="1:11" x14ac:dyDescent="0.35">
      <c r="A430" t="s">
        <v>2281</v>
      </c>
      <c r="B430" t="s">
        <v>14</v>
      </c>
      <c r="C430" t="s">
        <v>15</v>
      </c>
      <c r="D430" t="s">
        <v>1244</v>
      </c>
      <c r="F430" t="s">
        <v>1245</v>
      </c>
      <c r="G430" t="s">
        <v>2282</v>
      </c>
      <c r="H430">
        <v>4</v>
      </c>
      <c r="I430" s="117">
        <v>45436.688923611109</v>
      </c>
      <c r="J430">
        <v>12</v>
      </c>
      <c r="K430" s="130">
        <v>89250</v>
      </c>
    </row>
    <row r="431" spans="1:11" x14ac:dyDescent="0.35">
      <c r="A431" t="s">
        <v>2283</v>
      </c>
      <c r="B431" t="s">
        <v>603</v>
      </c>
      <c r="C431" t="s">
        <v>52</v>
      </c>
      <c r="D431" t="s">
        <v>1250</v>
      </c>
      <c r="F431" t="s">
        <v>1245</v>
      </c>
      <c r="G431" t="s">
        <v>2284</v>
      </c>
      <c r="H431">
        <v>1</v>
      </c>
      <c r="I431" s="117">
        <v>45436.689930555556</v>
      </c>
      <c r="J431">
        <v>12</v>
      </c>
      <c r="K431" s="130">
        <v>126000</v>
      </c>
    </row>
    <row r="432" spans="1:11" x14ac:dyDescent="0.35">
      <c r="A432" t="s">
        <v>2285</v>
      </c>
      <c r="B432" t="s">
        <v>256</v>
      </c>
      <c r="C432" t="s">
        <v>15</v>
      </c>
      <c r="D432" t="s">
        <v>1244</v>
      </c>
      <c r="F432" t="s">
        <v>1245</v>
      </c>
      <c r="G432" t="s">
        <v>2286</v>
      </c>
      <c r="H432">
        <v>4</v>
      </c>
      <c r="I432" s="117">
        <v>45437.631863425922</v>
      </c>
      <c r="J432">
        <v>12</v>
      </c>
      <c r="K432" s="130">
        <v>126000</v>
      </c>
    </row>
    <row r="433" spans="1:11" x14ac:dyDescent="0.35">
      <c r="A433" t="s">
        <v>2287</v>
      </c>
      <c r="B433" t="s">
        <v>24</v>
      </c>
      <c r="C433" t="s">
        <v>15</v>
      </c>
      <c r="D433" t="s">
        <v>1244</v>
      </c>
      <c r="F433" t="s">
        <v>1245</v>
      </c>
      <c r="G433" t="s">
        <v>2288</v>
      </c>
      <c r="H433">
        <v>4</v>
      </c>
      <c r="I433" s="117">
        <v>45439.608912037038</v>
      </c>
      <c r="J433">
        <v>12</v>
      </c>
      <c r="K433" s="130">
        <v>210000</v>
      </c>
    </row>
    <row r="434" spans="1:11" x14ac:dyDescent="0.35">
      <c r="A434" t="s">
        <v>2289</v>
      </c>
      <c r="B434" t="s">
        <v>14</v>
      </c>
      <c r="C434" t="s">
        <v>52</v>
      </c>
      <c r="D434" t="s">
        <v>1250</v>
      </c>
      <c r="F434" t="s">
        <v>1245</v>
      </c>
      <c r="G434" t="s">
        <v>2290</v>
      </c>
      <c r="H434">
        <v>3</v>
      </c>
      <c r="I434" s="117">
        <v>45439.608935185184</v>
      </c>
      <c r="J434">
        <v>12</v>
      </c>
      <c r="K434" s="130">
        <v>136500</v>
      </c>
    </row>
    <row r="435" spans="1:11" x14ac:dyDescent="0.35">
      <c r="A435" t="s">
        <v>2291</v>
      </c>
      <c r="B435" t="s">
        <v>44</v>
      </c>
      <c r="C435" t="s">
        <v>15</v>
      </c>
      <c r="D435" t="s">
        <v>1244</v>
      </c>
      <c r="F435" t="s">
        <v>1245</v>
      </c>
      <c r="G435" t="s">
        <v>1399</v>
      </c>
      <c r="H435">
        <v>3</v>
      </c>
      <c r="I435" s="117">
        <v>45439.608946759261</v>
      </c>
      <c r="J435">
        <v>12</v>
      </c>
      <c r="K435" s="130">
        <v>157500</v>
      </c>
    </row>
    <row r="436" spans="1:11" x14ac:dyDescent="0.35">
      <c r="A436" t="s">
        <v>2292</v>
      </c>
      <c r="B436" t="s">
        <v>237</v>
      </c>
      <c r="C436" t="s">
        <v>15</v>
      </c>
      <c r="D436" t="s">
        <v>1244</v>
      </c>
      <c r="F436" t="s">
        <v>1248</v>
      </c>
      <c r="G436" t="s">
        <v>2293</v>
      </c>
      <c r="H436">
        <v>1</v>
      </c>
      <c r="I436" s="117">
        <v>45439.680185185185</v>
      </c>
      <c r="J436">
        <v>6</v>
      </c>
      <c r="K436" s="130">
        <v>73500</v>
      </c>
    </row>
    <row r="437" spans="1:11" x14ac:dyDescent="0.35">
      <c r="A437" t="s">
        <v>2294</v>
      </c>
      <c r="B437" s="156" t="s">
        <v>36</v>
      </c>
      <c r="C437" s="156" t="s">
        <v>52</v>
      </c>
      <c r="D437" s="156" t="s">
        <v>1250</v>
      </c>
      <c r="E437" s="156"/>
      <c r="F437" s="156" t="s">
        <v>1245</v>
      </c>
      <c r="G437" t="s">
        <v>2295</v>
      </c>
      <c r="H437">
        <v>7</v>
      </c>
      <c r="I437" s="117">
        <v>45440.623506944445</v>
      </c>
      <c r="J437">
        <v>5</v>
      </c>
      <c r="K437" s="130">
        <v>94500</v>
      </c>
    </row>
    <row r="438" spans="1:11" x14ac:dyDescent="0.35">
      <c r="A438" t="s">
        <v>2296</v>
      </c>
      <c r="B438" t="s">
        <v>44</v>
      </c>
      <c r="C438" t="s">
        <v>15</v>
      </c>
      <c r="D438" t="s">
        <v>1244</v>
      </c>
      <c r="F438" t="s">
        <v>1245</v>
      </c>
      <c r="G438" t="s">
        <v>2297</v>
      </c>
      <c r="H438">
        <v>4</v>
      </c>
      <c r="I438" s="117">
        <v>45440.699328703704</v>
      </c>
      <c r="J438">
        <v>12</v>
      </c>
      <c r="K438" s="130">
        <v>294000</v>
      </c>
    </row>
    <row r="439" spans="1:11" x14ac:dyDescent="0.35">
      <c r="A439" t="s">
        <v>2298</v>
      </c>
      <c r="B439" t="s">
        <v>420</v>
      </c>
      <c r="C439" t="s">
        <v>15</v>
      </c>
      <c r="D439" t="s">
        <v>1244</v>
      </c>
      <c r="F439" t="s">
        <v>1248</v>
      </c>
      <c r="G439" t="s">
        <v>2299</v>
      </c>
      <c r="H439">
        <v>1</v>
      </c>
      <c r="I439" s="117">
        <v>45440.729537037034</v>
      </c>
      <c r="J439">
        <v>12</v>
      </c>
      <c r="K439" s="130">
        <v>105000</v>
      </c>
    </row>
    <row r="440" spans="1:11" x14ac:dyDescent="0.35">
      <c r="A440" t="s">
        <v>2300</v>
      </c>
      <c r="B440" t="s">
        <v>36</v>
      </c>
      <c r="C440" t="s">
        <v>15</v>
      </c>
      <c r="D440" t="s">
        <v>1244</v>
      </c>
      <c r="F440" t="s">
        <v>1245</v>
      </c>
      <c r="G440" t="s">
        <v>955</v>
      </c>
      <c r="H440">
        <v>6</v>
      </c>
      <c r="I440" s="117">
        <v>45440.729560185187</v>
      </c>
      <c r="J440">
        <v>8</v>
      </c>
      <c r="K440" s="130">
        <v>94500</v>
      </c>
    </row>
    <row r="441" spans="1:11" x14ac:dyDescent="0.35">
      <c r="A441" t="s">
        <v>2301</v>
      </c>
      <c r="B441" t="s">
        <v>14</v>
      </c>
      <c r="C441" t="s">
        <v>52</v>
      </c>
      <c r="D441" t="s">
        <v>1250</v>
      </c>
      <c r="F441" t="s">
        <v>1245</v>
      </c>
      <c r="G441" t="s">
        <v>2302</v>
      </c>
      <c r="H441">
        <v>2</v>
      </c>
      <c r="I441" s="117">
        <v>45441.655995370369</v>
      </c>
      <c r="J441">
        <v>6</v>
      </c>
      <c r="K441" s="130">
        <v>84000</v>
      </c>
    </row>
    <row r="442" spans="1:11" x14ac:dyDescent="0.35">
      <c r="A442" t="s">
        <v>2303</v>
      </c>
      <c r="B442" t="s">
        <v>442</v>
      </c>
      <c r="C442" t="s">
        <v>15</v>
      </c>
      <c r="D442" t="s">
        <v>1244</v>
      </c>
      <c r="F442" t="s">
        <v>1245</v>
      </c>
      <c r="G442" t="s">
        <v>2304</v>
      </c>
      <c r="H442">
        <v>4</v>
      </c>
      <c r="I442" s="117">
        <v>45441.674490740741</v>
      </c>
      <c r="J442">
        <v>7</v>
      </c>
      <c r="K442" s="130">
        <v>84000</v>
      </c>
    </row>
    <row r="443" spans="1:11" x14ac:dyDescent="0.35">
      <c r="A443" t="s">
        <v>2305</v>
      </c>
      <c r="B443" t="s">
        <v>237</v>
      </c>
      <c r="C443" t="s">
        <v>188</v>
      </c>
      <c r="D443" t="s">
        <v>1244</v>
      </c>
      <c r="F443" t="s">
        <v>1245</v>
      </c>
      <c r="G443" t="s">
        <v>2306</v>
      </c>
      <c r="H443">
        <v>1</v>
      </c>
      <c r="I443" s="117">
        <v>45441.677384259259</v>
      </c>
      <c r="J443">
        <v>6</v>
      </c>
      <c r="K443" s="130">
        <v>32550</v>
      </c>
    </row>
    <row r="444" spans="1:11" x14ac:dyDescent="0.35">
      <c r="A444" t="s">
        <v>2307</v>
      </c>
      <c r="B444" t="s">
        <v>909</v>
      </c>
      <c r="C444" t="s">
        <v>15</v>
      </c>
      <c r="D444" t="s">
        <v>1244</v>
      </c>
      <c r="F444" t="s">
        <v>1248</v>
      </c>
      <c r="G444" t="s">
        <v>1395</v>
      </c>
      <c r="H444">
        <v>3</v>
      </c>
      <c r="I444" s="117">
        <v>45442.658599537041</v>
      </c>
      <c r="J444">
        <v>12</v>
      </c>
      <c r="K444" s="130">
        <v>126000</v>
      </c>
    </row>
    <row r="445" spans="1:11" x14ac:dyDescent="0.35">
      <c r="A445" t="s">
        <v>2308</v>
      </c>
      <c r="B445" t="s">
        <v>237</v>
      </c>
      <c r="C445" t="s">
        <v>15</v>
      </c>
      <c r="D445" t="s">
        <v>1244</v>
      </c>
      <c r="F445" t="s">
        <v>1245</v>
      </c>
      <c r="G445" t="s">
        <v>2309</v>
      </c>
      <c r="H445">
        <v>1</v>
      </c>
      <c r="I445" s="117">
        <v>45442.686111111114</v>
      </c>
      <c r="J445">
        <v>12</v>
      </c>
      <c r="K445" s="130">
        <v>105000</v>
      </c>
    </row>
    <row r="446" spans="1:11" x14ac:dyDescent="0.35">
      <c r="A446" t="s">
        <v>2310</v>
      </c>
      <c r="B446" t="s">
        <v>139</v>
      </c>
      <c r="C446" t="s">
        <v>15</v>
      </c>
      <c r="D446" t="s">
        <v>1244</v>
      </c>
      <c r="F446" t="s">
        <v>1245</v>
      </c>
      <c r="G446" t="s">
        <v>2311</v>
      </c>
      <c r="H446">
        <v>1</v>
      </c>
      <c r="I446" s="117">
        <v>45442.732106481482</v>
      </c>
      <c r="J446">
        <v>10</v>
      </c>
      <c r="K446" s="130">
        <v>105000</v>
      </c>
    </row>
    <row r="447" spans="1:11" x14ac:dyDescent="0.35">
      <c r="A447" t="s">
        <v>2312</v>
      </c>
      <c r="B447" t="s">
        <v>2313</v>
      </c>
      <c r="C447" t="s">
        <v>15</v>
      </c>
      <c r="D447" t="s">
        <v>1244</v>
      </c>
      <c r="F447" t="s">
        <v>1248</v>
      </c>
      <c r="G447" t="s">
        <v>2314</v>
      </c>
      <c r="H447">
        <v>1</v>
      </c>
      <c r="I447" s="117">
        <v>45442.73777777778</v>
      </c>
      <c r="J447">
        <v>12</v>
      </c>
      <c r="K447" s="130">
        <v>105000</v>
      </c>
    </row>
    <row r="448" spans="1:11" x14ac:dyDescent="0.35">
      <c r="A448" t="s">
        <v>2315</v>
      </c>
      <c r="B448" t="s">
        <v>102</v>
      </c>
      <c r="C448" t="s">
        <v>15</v>
      </c>
      <c r="D448" t="s">
        <v>1244</v>
      </c>
      <c r="F448" t="s">
        <v>1248</v>
      </c>
      <c r="G448" t="s">
        <v>2316</v>
      </c>
      <c r="H448">
        <v>3</v>
      </c>
      <c r="I448" s="117">
        <v>45442.737812500003</v>
      </c>
      <c r="J448">
        <v>12</v>
      </c>
      <c r="K448" s="130">
        <v>84000</v>
      </c>
    </row>
    <row r="449" spans="1:11" x14ac:dyDescent="0.35">
      <c r="A449" t="s">
        <v>2317</v>
      </c>
      <c r="B449" t="s">
        <v>14</v>
      </c>
      <c r="C449" t="s">
        <v>52</v>
      </c>
      <c r="D449" t="s">
        <v>1250</v>
      </c>
      <c r="F449" t="s">
        <v>1245</v>
      </c>
      <c r="G449" t="s">
        <v>1582</v>
      </c>
      <c r="H449">
        <v>3</v>
      </c>
      <c r="I449" s="117">
        <v>45442.748055555552</v>
      </c>
      <c r="J449">
        <v>8</v>
      </c>
      <c r="K449" s="130">
        <v>84000</v>
      </c>
    </row>
    <row r="450" spans="1:11" x14ac:dyDescent="0.35">
      <c r="A450" t="s">
        <v>2318</v>
      </c>
      <c r="B450" t="s">
        <v>306</v>
      </c>
      <c r="C450" t="s">
        <v>15</v>
      </c>
      <c r="D450" t="s">
        <v>1244</v>
      </c>
      <c r="F450" t="s">
        <v>1245</v>
      </c>
      <c r="G450" t="s">
        <v>2319</v>
      </c>
      <c r="H450">
        <v>1</v>
      </c>
      <c r="I450" s="117">
        <v>45442.762071759258</v>
      </c>
      <c r="J450">
        <v>7</v>
      </c>
      <c r="K450" s="130">
        <v>63000</v>
      </c>
    </row>
    <row r="451" spans="1:11" x14ac:dyDescent="0.35">
      <c r="A451" t="s">
        <v>2320</v>
      </c>
      <c r="B451" t="s">
        <v>809</v>
      </c>
      <c r="C451" t="s">
        <v>15</v>
      </c>
      <c r="D451" t="s">
        <v>1244</v>
      </c>
      <c r="F451" t="s">
        <v>1245</v>
      </c>
      <c r="G451" t="s">
        <v>2321</v>
      </c>
      <c r="H451">
        <v>1</v>
      </c>
      <c r="I451" s="117">
        <v>45443</v>
      </c>
      <c r="J451">
        <v>6</v>
      </c>
      <c r="K451" s="130">
        <v>52500</v>
      </c>
    </row>
    <row r="452" spans="1:11" x14ac:dyDescent="0.35">
      <c r="A452" t="s">
        <v>2322</v>
      </c>
      <c r="B452" t="s">
        <v>252</v>
      </c>
      <c r="C452" t="s">
        <v>15</v>
      </c>
      <c r="D452" t="s">
        <v>1244</v>
      </c>
      <c r="F452" t="s">
        <v>1248</v>
      </c>
      <c r="G452" t="s">
        <v>2323</v>
      </c>
      <c r="H452">
        <v>1</v>
      </c>
      <c r="I452" s="117">
        <v>45443.449178240742</v>
      </c>
      <c r="J452">
        <v>10</v>
      </c>
      <c r="K452" s="130">
        <v>157500</v>
      </c>
    </row>
    <row r="453" spans="1:11" x14ac:dyDescent="0.35">
      <c r="A453" t="s">
        <v>2324</v>
      </c>
      <c r="B453" t="s">
        <v>14</v>
      </c>
      <c r="C453" t="s">
        <v>15</v>
      </c>
      <c r="D453" t="s">
        <v>1244</v>
      </c>
      <c r="F453" t="s">
        <v>1245</v>
      </c>
      <c r="G453" t="s">
        <v>2325</v>
      </c>
      <c r="H453">
        <v>1</v>
      </c>
      <c r="I453" s="117">
        <v>45443.488657407404</v>
      </c>
      <c r="J453">
        <v>8</v>
      </c>
      <c r="K453" s="130">
        <v>73500</v>
      </c>
    </row>
    <row r="454" spans="1:11" x14ac:dyDescent="0.35">
      <c r="A454" t="s">
        <v>2326</v>
      </c>
      <c r="B454" t="s">
        <v>603</v>
      </c>
      <c r="C454" t="s">
        <v>15</v>
      </c>
      <c r="D454" t="s">
        <v>1244</v>
      </c>
      <c r="F454" t="s">
        <v>1245</v>
      </c>
      <c r="G454" t="s">
        <v>2327</v>
      </c>
      <c r="H454">
        <v>1</v>
      </c>
      <c r="I454" s="117">
        <v>45443.507407407407</v>
      </c>
      <c r="J454">
        <v>12</v>
      </c>
      <c r="K454" s="130">
        <v>84000</v>
      </c>
    </row>
    <row r="455" spans="1:11" x14ac:dyDescent="0.35">
      <c r="A455" t="s">
        <v>2328</v>
      </c>
      <c r="B455" t="s">
        <v>14</v>
      </c>
      <c r="C455" t="s">
        <v>116</v>
      </c>
      <c r="D455" t="s">
        <v>1250</v>
      </c>
      <c r="F455" t="s">
        <v>1245</v>
      </c>
      <c r="G455" t="s">
        <v>875</v>
      </c>
      <c r="H455">
        <v>4</v>
      </c>
      <c r="I455" s="117">
        <v>45443.606215277781</v>
      </c>
      <c r="J455">
        <v>6</v>
      </c>
      <c r="K455" s="130">
        <v>157500</v>
      </c>
    </row>
    <row r="456" spans="1:11" x14ac:dyDescent="0.35">
      <c r="A456" t="s">
        <v>2329</v>
      </c>
      <c r="B456" t="s">
        <v>956</v>
      </c>
      <c r="C456" t="s">
        <v>15</v>
      </c>
      <c r="D456" t="s">
        <v>1244</v>
      </c>
      <c r="F456" t="s">
        <v>1245</v>
      </c>
      <c r="G456" t="s">
        <v>2330</v>
      </c>
      <c r="H456">
        <v>1</v>
      </c>
      <c r="I456" s="117">
        <v>45443.635717592595</v>
      </c>
      <c r="J456">
        <v>8</v>
      </c>
      <c r="K456" s="130">
        <v>105000</v>
      </c>
    </row>
    <row r="457" spans="1:11" x14ac:dyDescent="0.35">
      <c r="A457" t="s">
        <v>2331</v>
      </c>
      <c r="B457" t="s">
        <v>32</v>
      </c>
      <c r="C457" t="s">
        <v>15</v>
      </c>
      <c r="D457" t="s">
        <v>1244</v>
      </c>
      <c r="F457" t="s">
        <v>1245</v>
      </c>
      <c r="G457" t="s">
        <v>2332</v>
      </c>
      <c r="H457">
        <v>3</v>
      </c>
      <c r="I457" s="117">
        <v>45443.663275462961</v>
      </c>
      <c r="J457">
        <v>6</v>
      </c>
      <c r="K457" s="130">
        <v>105000</v>
      </c>
    </row>
    <row r="458" spans="1:11" x14ac:dyDescent="0.35">
      <c r="A458" t="s">
        <v>2333</v>
      </c>
      <c r="B458" t="s">
        <v>956</v>
      </c>
      <c r="C458" t="s">
        <v>15</v>
      </c>
      <c r="D458" t="s">
        <v>1244</v>
      </c>
      <c r="F458" t="s">
        <v>1248</v>
      </c>
      <c r="G458" t="s">
        <v>2111</v>
      </c>
      <c r="H458">
        <v>2</v>
      </c>
      <c r="I458" s="117">
        <v>45443.688634259262</v>
      </c>
      <c r="J458">
        <v>3</v>
      </c>
      <c r="K458" s="130">
        <v>105000</v>
      </c>
    </row>
    <row r="459" spans="1:11" x14ac:dyDescent="0.35">
      <c r="A459" t="s">
        <v>2334</v>
      </c>
      <c r="B459" t="s">
        <v>36</v>
      </c>
      <c r="C459" t="s">
        <v>188</v>
      </c>
      <c r="D459" t="s">
        <v>1244</v>
      </c>
      <c r="F459" t="s">
        <v>1245</v>
      </c>
      <c r="G459" t="s">
        <v>1833</v>
      </c>
      <c r="H459">
        <v>2</v>
      </c>
      <c r="I459" s="117">
        <v>45443.73101851852</v>
      </c>
      <c r="J459">
        <v>9</v>
      </c>
      <c r="K459" s="130">
        <v>105000</v>
      </c>
    </row>
    <row r="460" spans="1:11" x14ac:dyDescent="0.35">
      <c r="A460" t="s">
        <v>2335</v>
      </c>
      <c r="B460" t="s">
        <v>146</v>
      </c>
      <c r="C460" t="s">
        <v>15</v>
      </c>
      <c r="D460" t="s">
        <v>1244</v>
      </c>
      <c r="F460" t="s">
        <v>1248</v>
      </c>
      <c r="G460" t="s">
        <v>2165</v>
      </c>
      <c r="H460">
        <v>3</v>
      </c>
      <c r="I460" s="117">
        <v>45443.78638888889</v>
      </c>
      <c r="J460">
        <v>6</v>
      </c>
      <c r="K460" s="130">
        <v>63000</v>
      </c>
    </row>
    <row r="461" spans="1:11" x14ac:dyDescent="0.35">
      <c r="A461" t="s">
        <v>2336</v>
      </c>
      <c r="B461" t="s">
        <v>146</v>
      </c>
      <c r="C461" t="s">
        <v>188</v>
      </c>
      <c r="D461" t="s">
        <v>1244</v>
      </c>
      <c r="F461" t="s">
        <v>1248</v>
      </c>
      <c r="G461" t="s">
        <v>2337</v>
      </c>
      <c r="H461">
        <v>1</v>
      </c>
      <c r="I461" s="117">
        <v>45443.805648148147</v>
      </c>
      <c r="J461">
        <v>9</v>
      </c>
      <c r="K461" s="130">
        <v>168000</v>
      </c>
    </row>
    <row r="462" spans="1:11" x14ac:dyDescent="0.35">
      <c r="A462" t="s">
        <v>2338</v>
      </c>
      <c r="B462" t="s">
        <v>32</v>
      </c>
      <c r="C462" t="s">
        <v>15</v>
      </c>
      <c r="D462" t="s">
        <v>1244</v>
      </c>
      <c r="F462" t="s">
        <v>1245</v>
      </c>
      <c r="G462" t="s">
        <v>2339</v>
      </c>
      <c r="H462">
        <v>4</v>
      </c>
      <c r="I462" s="117">
        <v>45443.839097222219</v>
      </c>
      <c r="J462">
        <v>3</v>
      </c>
      <c r="K462" s="130">
        <v>105000</v>
      </c>
    </row>
    <row r="463" spans="1:11" x14ac:dyDescent="0.35">
      <c r="A463" t="s">
        <v>2340</v>
      </c>
      <c r="B463" t="s">
        <v>230</v>
      </c>
      <c r="C463" t="s">
        <v>188</v>
      </c>
      <c r="D463" t="s">
        <v>1244</v>
      </c>
      <c r="F463" t="s">
        <v>1248</v>
      </c>
      <c r="G463" t="s">
        <v>861</v>
      </c>
      <c r="H463">
        <v>3</v>
      </c>
      <c r="I463" s="117">
        <v>45443.842893518522</v>
      </c>
      <c r="J463">
        <v>12</v>
      </c>
      <c r="K463" s="130">
        <v>105000</v>
      </c>
    </row>
    <row r="464" spans="1:11" x14ac:dyDescent="0.35">
      <c r="A464" t="s">
        <v>2341</v>
      </c>
      <c r="B464" t="s">
        <v>146</v>
      </c>
      <c r="C464" t="s">
        <v>15</v>
      </c>
      <c r="D464" t="s">
        <v>1244</v>
      </c>
      <c r="F464" t="s">
        <v>1248</v>
      </c>
      <c r="G464" t="s">
        <v>2342</v>
      </c>
      <c r="H464">
        <v>3</v>
      </c>
      <c r="I464" s="117">
        <v>45443.852361111109</v>
      </c>
      <c r="J464">
        <v>10</v>
      </c>
      <c r="K464" s="130">
        <v>84000</v>
      </c>
    </row>
    <row r="465" spans="1:12" x14ac:dyDescent="0.35">
      <c r="A465" t="s">
        <v>2343</v>
      </c>
      <c r="B465" t="s">
        <v>398</v>
      </c>
      <c r="C465" t="s">
        <v>15</v>
      </c>
      <c r="D465" t="s">
        <v>1244</v>
      </c>
      <c r="F465" t="s">
        <v>1245</v>
      </c>
      <c r="G465" t="s">
        <v>2344</v>
      </c>
      <c r="H465">
        <v>3</v>
      </c>
      <c r="I465" s="117">
        <v>45443.884618055556</v>
      </c>
      <c r="J465">
        <v>12</v>
      </c>
      <c r="K465" s="130">
        <v>126000</v>
      </c>
    </row>
    <row r="466" spans="1:12" ht="15" thickBot="1" x14ac:dyDescent="0.4">
      <c r="K466" s="146">
        <f>SUM(K382:K465)</f>
        <v>10742550</v>
      </c>
    </row>
    <row r="467" spans="1:12" ht="15" thickTop="1" x14ac:dyDescent="0.35"/>
    <row r="469" spans="1:12" x14ac:dyDescent="0.35">
      <c r="B469" s="16" t="s">
        <v>2345</v>
      </c>
    </row>
    <row r="470" spans="1:12" x14ac:dyDescent="0.35">
      <c r="A470" s="109" t="s">
        <v>1</v>
      </c>
      <c r="B470" s="1" t="s">
        <v>2</v>
      </c>
      <c r="C470" s="1" t="s">
        <v>3</v>
      </c>
      <c r="D470" s="1" t="s">
        <v>4</v>
      </c>
      <c r="E470" s="1" t="s">
        <v>5</v>
      </c>
      <c r="F470" s="1" t="s">
        <v>6</v>
      </c>
      <c r="G470" s="1" t="s">
        <v>7</v>
      </c>
      <c r="H470" s="109" t="s">
        <v>8</v>
      </c>
      <c r="I470" s="109" t="s">
        <v>9</v>
      </c>
      <c r="J470" s="109" t="s">
        <v>10</v>
      </c>
      <c r="K470" s="109" t="s">
        <v>11</v>
      </c>
      <c r="L470" s="11" t="s">
        <v>12</v>
      </c>
    </row>
    <row r="471" spans="1:12" x14ac:dyDescent="0.35">
      <c r="A471" t="s">
        <v>2346</v>
      </c>
      <c r="B471" t="s">
        <v>14</v>
      </c>
      <c r="C471" t="s">
        <v>116</v>
      </c>
      <c r="D471" t="s">
        <v>1250</v>
      </c>
      <c r="F471" t="s">
        <v>1248</v>
      </c>
      <c r="G471" t="s">
        <v>2347</v>
      </c>
      <c r="H471">
        <v>1</v>
      </c>
      <c r="I471" s="117">
        <v>45446.57472222222</v>
      </c>
      <c r="J471">
        <v>4</v>
      </c>
      <c r="K471" s="130">
        <v>42000</v>
      </c>
    </row>
    <row r="472" spans="1:12" x14ac:dyDescent="0.35">
      <c r="A472" t="s">
        <v>2348</v>
      </c>
      <c r="B472" t="s">
        <v>549</v>
      </c>
      <c r="C472" t="s">
        <v>169</v>
      </c>
      <c r="D472" t="s">
        <v>1250</v>
      </c>
      <c r="F472" t="s">
        <v>1245</v>
      </c>
      <c r="G472" t="s">
        <v>2349</v>
      </c>
      <c r="H472">
        <v>3</v>
      </c>
      <c r="I472" s="117">
        <v>45447</v>
      </c>
      <c r="J472">
        <v>12</v>
      </c>
      <c r="K472" s="130">
        <v>105000</v>
      </c>
    </row>
    <row r="473" spans="1:12" x14ac:dyDescent="0.35">
      <c r="A473" t="s">
        <v>2350</v>
      </c>
      <c r="B473" t="s">
        <v>127</v>
      </c>
      <c r="C473" t="s">
        <v>52</v>
      </c>
      <c r="D473" t="s">
        <v>1250</v>
      </c>
      <c r="F473" t="s">
        <v>1248</v>
      </c>
      <c r="G473" t="s">
        <v>2351</v>
      </c>
      <c r="H473">
        <v>1</v>
      </c>
      <c r="I473" s="117">
        <v>45447</v>
      </c>
      <c r="J473">
        <v>15</v>
      </c>
      <c r="K473" s="130">
        <v>105000</v>
      </c>
    </row>
    <row r="474" spans="1:12" x14ac:dyDescent="0.35">
      <c r="A474" t="s">
        <v>2352</v>
      </c>
      <c r="B474" t="s">
        <v>14</v>
      </c>
      <c r="C474" t="s">
        <v>188</v>
      </c>
      <c r="D474" t="s">
        <v>1244</v>
      </c>
      <c r="F474" t="s">
        <v>1248</v>
      </c>
      <c r="G474" t="s">
        <v>879</v>
      </c>
      <c r="H474">
        <v>3</v>
      </c>
      <c r="I474" s="117">
        <v>45447.642962962964</v>
      </c>
      <c r="J474">
        <v>5</v>
      </c>
      <c r="K474" s="130">
        <v>84000</v>
      </c>
    </row>
    <row r="475" spans="1:12" x14ac:dyDescent="0.35">
      <c r="A475" t="s">
        <v>2353</v>
      </c>
      <c r="B475" t="s">
        <v>102</v>
      </c>
      <c r="C475" t="s">
        <v>381</v>
      </c>
      <c r="D475" t="s">
        <v>1244</v>
      </c>
      <c r="F475" t="s">
        <v>1248</v>
      </c>
      <c r="G475" t="s">
        <v>2354</v>
      </c>
      <c r="H475">
        <v>3</v>
      </c>
      <c r="I475" s="117">
        <v>45448.571481481478</v>
      </c>
      <c r="J475">
        <v>10</v>
      </c>
      <c r="K475" s="130">
        <v>157500</v>
      </c>
    </row>
    <row r="476" spans="1:12" x14ac:dyDescent="0.35">
      <c r="A476" t="s">
        <v>2355</v>
      </c>
      <c r="B476" t="s">
        <v>459</v>
      </c>
      <c r="C476" t="s">
        <v>188</v>
      </c>
      <c r="D476" t="s">
        <v>1244</v>
      </c>
      <c r="F476" t="s">
        <v>1245</v>
      </c>
      <c r="G476" t="s">
        <v>2356</v>
      </c>
      <c r="H476">
        <v>4</v>
      </c>
      <c r="I476" s="117">
        <v>45448.646504629629</v>
      </c>
      <c r="J476">
        <v>12</v>
      </c>
      <c r="K476" s="130">
        <v>147000</v>
      </c>
    </row>
    <row r="477" spans="1:12" x14ac:dyDescent="0.35">
      <c r="A477" t="s">
        <v>2357</v>
      </c>
      <c r="B477" t="s">
        <v>14</v>
      </c>
      <c r="C477" t="s">
        <v>52</v>
      </c>
      <c r="D477" t="s">
        <v>1250</v>
      </c>
      <c r="F477" t="s">
        <v>1245</v>
      </c>
      <c r="G477" t="s">
        <v>2358</v>
      </c>
      <c r="H477">
        <v>4</v>
      </c>
      <c r="I477" s="117">
        <v>45448.646504629629</v>
      </c>
      <c r="J477">
        <v>8</v>
      </c>
      <c r="K477" s="130">
        <v>105000</v>
      </c>
    </row>
    <row r="478" spans="1:12" x14ac:dyDescent="0.35">
      <c r="A478" t="s">
        <v>2359</v>
      </c>
      <c r="B478" t="s">
        <v>281</v>
      </c>
      <c r="C478" t="s">
        <v>52</v>
      </c>
      <c r="D478" t="s">
        <v>1250</v>
      </c>
      <c r="F478" t="s">
        <v>1248</v>
      </c>
      <c r="G478" t="s">
        <v>2360</v>
      </c>
      <c r="H478">
        <v>1</v>
      </c>
      <c r="I478" s="117">
        <v>45448.714224537034</v>
      </c>
      <c r="J478">
        <v>24</v>
      </c>
      <c r="K478" s="130">
        <v>210000</v>
      </c>
    </row>
    <row r="479" spans="1:12" x14ac:dyDescent="0.35">
      <c r="A479" t="s">
        <v>2361</v>
      </c>
      <c r="B479" t="s">
        <v>252</v>
      </c>
      <c r="C479" t="s">
        <v>188</v>
      </c>
      <c r="D479" t="s">
        <v>1244</v>
      </c>
      <c r="F479" t="s">
        <v>1248</v>
      </c>
      <c r="G479" t="s">
        <v>2362</v>
      </c>
      <c r="H479">
        <v>2</v>
      </c>
      <c r="I479" s="117">
        <v>45448.740879629629</v>
      </c>
      <c r="J479">
        <v>15</v>
      </c>
      <c r="K479" s="130">
        <v>262500</v>
      </c>
    </row>
    <row r="480" spans="1:12" x14ac:dyDescent="0.35">
      <c r="A480" t="s">
        <v>2363</v>
      </c>
      <c r="B480" t="s">
        <v>32</v>
      </c>
      <c r="C480" t="s">
        <v>411</v>
      </c>
      <c r="D480" t="s">
        <v>1244</v>
      </c>
      <c r="F480" t="s">
        <v>1245</v>
      </c>
      <c r="G480" t="s">
        <v>2364</v>
      </c>
      <c r="H480">
        <v>5</v>
      </c>
      <c r="I480" s="117">
        <v>45449.621574074074</v>
      </c>
      <c r="J480">
        <v>8</v>
      </c>
      <c r="K480" s="130">
        <v>73500</v>
      </c>
    </row>
    <row r="481" spans="1:11" x14ac:dyDescent="0.35">
      <c r="A481" t="s">
        <v>2365</v>
      </c>
      <c r="B481" t="s">
        <v>465</v>
      </c>
      <c r="C481" t="s">
        <v>15</v>
      </c>
      <c r="D481" t="s">
        <v>1244</v>
      </c>
      <c r="F481" t="s">
        <v>1248</v>
      </c>
      <c r="G481" t="s">
        <v>2366</v>
      </c>
      <c r="H481">
        <v>4</v>
      </c>
      <c r="I481" s="117">
        <v>45449.728067129632</v>
      </c>
      <c r="J481">
        <v>12</v>
      </c>
      <c r="K481" s="130">
        <v>315000</v>
      </c>
    </row>
    <row r="482" spans="1:11" x14ac:dyDescent="0.35">
      <c r="A482" t="s">
        <v>2367</v>
      </c>
      <c r="B482" t="s">
        <v>2313</v>
      </c>
      <c r="C482" t="s">
        <v>582</v>
      </c>
      <c r="D482" t="s">
        <v>1244</v>
      </c>
      <c r="F482" t="s">
        <v>1248</v>
      </c>
      <c r="G482" t="s">
        <v>2368</v>
      </c>
      <c r="H482">
        <v>1</v>
      </c>
      <c r="I482" s="117">
        <v>45449.75540509259</v>
      </c>
      <c r="J482">
        <v>12</v>
      </c>
      <c r="K482" s="130">
        <v>157500</v>
      </c>
    </row>
    <row r="483" spans="1:11" x14ac:dyDescent="0.35">
      <c r="A483" t="s">
        <v>2369</v>
      </c>
      <c r="B483" t="s">
        <v>14</v>
      </c>
      <c r="C483" t="s">
        <v>411</v>
      </c>
      <c r="D483" t="s">
        <v>1244</v>
      </c>
      <c r="F483" t="s">
        <v>1248</v>
      </c>
      <c r="G483" t="s">
        <v>2370</v>
      </c>
      <c r="H483">
        <v>1</v>
      </c>
      <c r="I483" s="117">
        <v>45449.759745370371</v>
      </c>
      <c r="J483">
        <v>6</v>
      </c>
      <c r="K483" s="130">
        <v>105000</v>
      </c>
    </row>
    <row r="484" spans="1:11" x14ac:dyDescent="0.35">
      <c r="A484" t="s">
        <v>2371</v>
      </c>
      <c r="B484" t="s">
        <v>40</v>
      </c>
      <c r="C484" t="s">
        <v>116</v>
      </c>
      <c r="D484" t="s">
        <v>1250</v>
      </c>
      <c r="F484" t="s">
        <v>1245</v>
      </c>
      <c r="G484" t="s">
        <v>2372</v>
      </c>
      <c r="H484">
        <v>2</v>
      </c>
      <c r="I484" s="117">
        <v>45450</v>
      </c>
      <c r="J484">
        <v>12</v>
      </c>
      <c r="K484" s="130">
        <v>105000</v>
      </c>
    </row>
    <row r="485" spans="1:11" x14ac:dyDescent="0.35">
      <c r="A485" t="s">
        <v>2373</v>
      </c>
      <c r="B485" t="s">
        <v>2374</v>
      </c>
      <c r="C485" t="s">
        <v>15</v>
      </c>
      <c r="D485" t="s">
        <v>1244</v>
      </c>
      <c r="F485" t="s">
        <v>1245</v>
      </c>
      <c r="G485" t="s">
        <v>2375</v>
      </c>
      <c r="H485">
        <v>1</v>
      </c>
      <c r="I485" s="117">
        <v>45450.715821759259</v>
      </c>
      <c r="J485">
        <v>12</v>
      </c>
      <c r="K485" s="130">
        <v>210000</v>
      </c>
    </row>
    <row r="486" spans="1:11" x14ac:dyDescent="0.35">
      <c r="A486" t="s">
        <v>2376</v>
      </c>
      <c r="B486" t="s">
        <v>398</v>
      </c>
      <c r="C486" t="s">
        <v>52</v>
      </c>
      <c r="D486" t="s">
        <v>1250</v>
      </c>
      <c r="F486" t="s">
        <v>1245</v>
      </c>
      <c r="G486" t="s">
        <v>2377</v>
      </c>
      <c r="H486">
        <v>1</v>
      </c>
      <c r="I486" s="117">
        <v>45450.816458333335</v>
      </c>
      <c r="J486">
        <v>6</v>
      </c>
      <c r="K486" s="130">
        <v>52500</v>
      </c>
    </row>
    <row r="487" spans="1:11" x14ac:dyDescent="0.35">
      <c r="A487" t="s">
        <v>2378</v>
      </c>
      <c r="B487" t="s">
        <v>359</v>
      </c>
      <c r="C487" t="s">
        <v>257</v>
      </c>
      <c r="D487" t="s">
        <v>1250</v>
      </c>
      <c r="F487" t="s">
        <v>1248</v>
      </c>
      <c r="G487" t="s">
        <v>2379</v>
      </c>
      <c r="H487">
        <v>5</v>
      </c>
      <c r="I487" s="117">
        <v>45450.817384259259</v>
      </c>
      <c r="J487">
        <v>12</v>
      </c>
      <c r="K487" s="130">
        <v>147000</v>
      </c>
    </row>
    <row r="488" spans="1:11" x14ac:dyDescent="0.35">
      <c r="A488" t="s">
        <v>2380</v>
      </c>
      <c r="B488" t="s">
        <v>1314</v>
      </c>
      <c r="C488" t="s">
        <v>52</v>
      </c>
      <c r="D488" t="s">
        <v>1250</v>
      </c>
      <c r="F488" t="s">
        <v>1245</v>
      </c>
      <c r="G488" t="s">
        <v>2381</v>
      </c>
      <c r="H488">
        <v>3</v>
      </c>
      <c r="I488" s="117">
        <v>45450.825439814813</v>
      </c>
      <c r="J488">
        <v>22</v>
      </c>
      <c r="K488" s="130">
        <v>525000</v>
      </c>
    </row>
    <row r="489" spans="1:11" x14ac:dyDescent="0.35">
      <c r="A489" t="s">
        <v>2382</v>
      </c>
      <c r="B489" t="s">
        <v>127</v>
      </c>
      <c r="C489" t="s">
        <v>188</v>
      </c>
      <c r="D489" t="s">
        <v>1244</v>
      </c>
      <c r="F489" t="s">
        <v>1245</v>
      </c>
      <c r="G489" t="s">
        <v>1222</v>
      </c>
      <c r="H489">
        <v>2</v>
      </c>
      <c r="I489" s="117">
        <v>45450.832638888889</v>
      </c>
      <c r="J489">
        <v>12</v>
      </c>
      <c r="K489" s="130">
        <v>231000</v>
      </c>
    </row>
    <row r="490" spans="1:11" x14ac:dyDescent="0.35">
      <c r="A490" t="s">
        <v>2383</v>
      </c>
      <c r="B490" t="s">
        <v>261</v>
      </c>
      <c r="C490" t="s">
        <v>15</v>
      </c>
      <c r="D490" t="s">
        <v>1244</v>
      </c>
      <c r="F490" t="s">
        <v>1248</v>
      </c>
      <c r="G490" t="s">
        <v>2384</v>
      </c>
      <c r="H490">
        <v>2</v>
      </c>
      <c r="I490" s="117">
        <v>45454.719212962962</v>
      </c>
      <c r="J490">
        <v>12</v>
      </c>
      <c r="K490" s="130">
        <v>105000</v>
      </c>
    </row>
    <row r="491" spans="1:11" x14ac:dyDescent="0.35">
      <c r="A491" t="s">
        <v>2385</v>
      </c>
      <c r="B491" t="s">
        <v>237</v>
      </c>
      <c r="C491" t="s">
        <v>15</v>
      </c>
      <c r="D491" t="s">
        <v>1244</v>
      </c>
      <c r="F491" t="s">
        <v>1245</v>
      </c>
      <c r="G491" t="s">
        <v>2386</v>
      </c>
      <c r="H491">
        <v>1</v>
      </c>
      <c r="I491" s="117">
        <v>45454.747627314813</v>
      </c>
      <c r="J491">
        <v>12</v>
      </c>
      <c r="K491" s="130">
        <v>210000</v>
      </c>
    </row>
    <row r="492" spans="1:11" x14ac:dyDescent="0.35">
      <c r="A492" t="s">
        <v>2387</v>
      </c>
      <c r="B492" t="s">
        <v>268</v>
      </c>
      <c r="C492" t="s">
        <v>106</v>
      </c>
      <c r="D492" t="s">
        <v>1244</v>
      </c>
      <c r="F492" t="s">
        <v>1245</v>
      </c>
      <c r="G492" t="s">
        <v>2388</v>
      </c>
      <c r="H492">
        <v>2</v>
      </c>
      <c r="I492" s="117">
        <v>45454.758402777778</v>
      </c>
      <c r="J492">
        <v>12</v>
      </c>
      <c r="K492" s="130">
        <v>136500</v>
      </c>
    </row>
    <row r="493" spans="1:11" x14ac:dyDescent="0.35">
      <c r="A493" t="s">
        <v>2389</v>
      </c>
      <c r="B493" t="s">
        <v>230</v>
      </c>
      <c r="C493" t="s">
        <v>188</v>
      </c>
      <c r="D493" t="s">
        <v>1244</v>
      </c>
      <c r="F493" t="s">
        <v>1248</v>
      </c>
      <c r="G493" t="s">
        <v>2390</v>
      </c>
      <c r="H493">
        <v>4</v>
      </c>
      <c r="I493" s="117">
        <v>45454.777071759258</v>
      </c>
      <c r="J493">
        <v>10</v>
      </c>
      <c r="K493" s="130">
        <v>84000</v>
      </c>
    </row>
    <row r="494" spans="1:11" x14ac:dyDescent="0.35">
      <c r="A494" t="s">
        <v>2391</v>
      </c>
      <c r="B494" t="s">
        <v>146</v>
      </c>
      <c r="C494" t="s">
        <v>15</v>
      </c>
      <c r="D494" t="s">
        <v>1244</v>
      </c>
      <c r="F494" t="s">
        <v>1248</v>
      </c>
      <c r="G494" t="s">
        <v>2392</v>
      </c>
      <c r="H494">
        <v>4</v>
      </c>
      <c r="I494" s="117">
        <v>45455</v>
      </c>
      <c r="J494">
        <v>8</v>
      </c>
      <c r="K494" s="130">
        <v>178500</v>
      </c>
    </row>
    <row r="495" spans="1:11" x14ac:dyDescent="0.35">
      <c r="A495" t="s">
        <v>2393</v>
      </c>
      <c r="B495" t="s">
        <v>139</v>
      </c>
      <c r="C495" t="s">
        <v>204</v>
      </c>
      <c r="D495" t="s">
        <v>1250</v>
      </c>
      <c r="F495" t="s">
        <v>1245</v>
      </c>
      <c r="G495" t="s">
        <v>2394</v>
      </c>
      <c r="H495">
        <v>4</v>
      </c>
      <c r="I495" s="117">
        <v>45455.625324074077</v>
      </c>
      <c r="J495">
        <v>7</v>
      </c>
      <c r="K495" s="130">
        <v>105000</v>
      </c>
    </row>
    <row r="496" spans="1:11" x14ac:dyDescent="0.35">
      <c r="A496" t="s">
        <v>2395</v>
      </c>
      <c r="B496" t="s">
        <v>909</v>
      </c>
      <c r="C496" t="s">
        <v>15</v>
      </c>
      <c r="D496" t="s">
        <v>1244</v>
      </c>
      <c r="F496" t="s">
        <v>1248</v>
      </c>
      <c r="G496" t="s">
        <v>2396</v>
      </c>
      <c r="H496">
        <v>1</v>
      </c>
      <c r="I496" s="117">
        <v>45455.63453703704</v>
      </c>
      <c r="J496">
        <v>4</v>
      </c>
      <c r="K496" s="130">
        <v>21000</v>
      </c>
    </row>
    <row r="497" spans="1:11" x14ac:dyDescent="0.35">
      <c r="A497" t="s">
        <v>2397</v>
      </c>
      <c r="B497" t="s">
        <v>32</v>
      </c>
      <c r="C497" t="s">
        <v>15</v>
      </c>
      <c r="D497" t="s">
        <v>1244</v>
      </c>
      <c r="F497" t="s">
        <v>1245</v>
      </c>
      <c r="G497" t="s">
        <v>2398</v>
      </c>
      <c r="H497">
        <v>6</v>
      </c>
      <c r="I497" s="117">
        <v>45455.703020833331</v>
      </c>
      <c r="J497">
        <v>10</v>
      </c>
      <c r="K497" s="130">
        <v>147000</v>
      </c>
    </row>
    <row r="498" spans="1:11" x14ac:dyDescent="0.35">
      <c r="A498" t="s">
        <v>2399</v>
      </c>
      <c r="B498" t="s">
        <v>261</v>
      </c>
      <c r="C498" t="s">
        <v>986</v>
      </c>
      <c r="D498" t="s">
        <v>1244</v>
      </c>
      <c r="F498" t="s">
        <v>1245</v>
      </c>
      <c r="G498" t="s">
        <v>2400</v>
      </c>
      <c r="H498">
        <v>1</v>
      </c>
      <c r="I498" s="117">
        <v>45455.740856481483</v>
      </c>
      <c r="J498">
        <v>12</v>
      </c>
      <c r="K498" s="130">
        <v>315000</v>
      </c>
    </row>
    <row r="499" spans="1:11" x14ac:dyDescent="0.35">
      <c r="A499" t="s">
        <v>2401</v>
      </c>
      <c r="B499" t="s">
        <v>32</v>
      </c>
      <c r="C499" t="s">
        <v>15</v>
      </c>
      <c r="D499" t="s">
        <v>1244</v>
      </c>
      <c r="F499" t="s">
        <v>1248</v>
      </c>
      <c r="G499" t="s">
        <v>2402</v>
      </c>
      <c r="H499">
        <v>1</v>
      </c>
      <c r="I499" s="117">
        <v>45455.761122685188</v>
      </c>
      <c r="J499">
        <v>6</v>
      </c>
      <c r="K499" s="130">
        <v>73500</v>
      </c>
    </row>
    <row r="500" spans="1:11" x14ac:dyDescent="0.35">
      <c r="A500" t="s">
        <v>2403</v>
      </c>
      <c r="B500" t="s">
        <v>32</v>
      </c>
      <c r="C500" t="s">
        <v>15</v>
      </c>
      <c r="D500" t="s">
        <v>1244</v>
      </c>
      <c r="F500" t="s">
        <v>1245</v>
      </c>
      <c r="G500" t="s">
        <v>2404</v>
      </c>
      <c r="H500">
        <v>1</v>
      </c>
      <c r="I500" s="117">
        <v>45455.769224537034</v>
      </c>
      <c r="J500">
        <v>10</v>
      </c>
      <c r="K500" s="130">
        <v>136500</v>
      </c>
    </row>
    <row r="501" spans="1:11" x14ac:dyDescent="0.35">
      <c r="A501" t="s">
        <v>2405</v>
      </c>
      <c r="B501" t="s">
        <v>252</v>
      </c>
      <c r="C501" t="s">
        <v>15</v>
      </c>
      <c r="D501" t="s">
        <v>1244</v>
      </c>
      <c r="F501" t="s">
        <v>1245</v>
      </c>
      <c r="G501" t="s">
        <v>2406</v>
      </c>
      <c r="H501">
        <v>1</v>
      </c>
      <c r="I501" s="117">
        <v>45455.769224537034</v>
      </c>
      <c r="J501">
        <v>6</v>
      </c>
      <c r="K501" s="130">
        <v>52500</v>
      </c>
    </row>
    <row r="502" spans="1:11" x14ac:dyDescent="0.35">
      <c r="A502" t="s">
        <v>2407</v>
      </c>
      <c r="B502" t="s">
        <v>252</v>
      </c>
      <c r="C502" t="s">
        <v>169</v>
      </c>
      <c r="D502" t="s">
        <v>1250</v>
      </c>
      <c r="F502" t="s">
        <v>1245</v>
      </c>
      <c r="G502" t="s">
        <v>2408</v>
      </c>
      <c r="H502">
        <v>4</v>
      </c>
      <c r="I502" s="117">
        <v>45455.772164351853</v>
      </c>
      <c r="J502">
        <v>3</v>
      </c>
      <c r="K502" s="130">
        <v>157500</v>
      </c>
    </row>
    <row r="503" spans="1:11" x14ac:dyDescent="0.35">
      <c r="A503" t="s">
        <v>2409</v>
      </c>
      <c r="B503" t="s">
        <v>261</v>
      </c>
      <c r="C503" t="s">
        <v>15</v>
      </c>
      <c r="D503" t="s">
        <v>1244</v>
      </c>
      <c r="F503" t="s">
        <v>1248</v>
      </c>
      <c r="G503" t="s">
        <v>2410</v>
      </c>
      <c r="H503">
        <v>3</v>
      </c>
      <c r="I503" s="117">
        <v>45456.427060185182</v>
      </c>
      <c r="J503">
        <v>12</v>
      </c>
      <c r="K503" s="130">
        <v>105000</v>
      </c>
    </row>
    <row r="504" spans="1:11" x14ac:dyDescent="0.35">
      <c r="A504" t="s">
        <v>2411</v>
      </c>
      <c r="B504" t="s">
        <v>1590</v>
      </c>
      <c r="C504" t="s">
        <v>15</v>
      </c>
      <c r="D504" t="s">
        <v>1244</v>
      </c>
      <c r="F504" t="s">
        <v>1248</v>
      </c>
      <c r="G504" t="s">
        <v>2412</v>
      </c>
      <c r="H504">
        <v>1</v>
      </c>
      <c r="I504" s="117">
        <v>45456.487974537034</v>
      </c>
      <c r="J504">
        <v>6</v>
      </c>
      <c r="K504" s="130">
        <v>52500</v>
      </c>
    </row>
    <row r="505" spans="1:11" x14ac:dyDescent="0.35">
      <c r="A505" t="s">
        <v>2413</v>
      </c>
      <c r="B505" t="s">
        <v>14</v>
      </c>
      <c r="C505" t="s">
        <v>15</v>
      </c>
      <c r="D505" t="s">
        <v>1244</v>
      </c>
      <c r="F505" t="s">
        <v>1245</v>
      </c>
      <c r="G505" t="s">
        <v>2414</v>
      </c>
      <c r="H505">
        <v>1</v>
      </c>
      <c r="I505" s="117">
        <v>45456.525659722225</v>
      </c>
      <c r="J505">
        <v>7</v>
      </c>
      <c r="K505" s="130">
        <v>84000</v>
      </c>
    </row>
    <row r="506" spans="1:11" x14ac:dyDescent="0.35">
      <c r="A506" t="s">
        <v>2415</v>
      </c>
      <c r="B506" t="s">
        <v>261</v>
      </c>
      <c r="C506" t="s">
        <v>15</v>
      </c>
      <c r="D506" t="s">
        <v>1244</v>
      </c>
      <c r="F506" t="s">
        <v>1245</v>
      </c>
      <c r="G506" t="s">
        <v>2416</v>
      </c>
      <c r="H506">
        <v>1</v>
      </c>
      <c r="I506" s="117">
        <v>45456.59547453704</v>
      </c>
      <c r="J506">
        <v>12</v>
      </c>
      <c r="K506" s="130">
        <v>105000</v>
      </c>
    </row>
    <row r="507" spans="1:11" x14ac:dyDescent="0.35">
      <c r="A507" t="s">
        <v>2417</v>
      </c>
      <c r="B507" t="s">
        <v>139</v>
      </c>
      <c r="C507" t="s">
        <v>188</v>
      </c>
      <c r="D507" t="s">
        <v>1244</v>
      </c>
      <c r="F507" t="s">
        <v>1245</v>
      </c>
      <c r="G507" t="s">
        <v>2418</v>
      </c>
      <c r="H507">
        <v>1</v>
      </c>
      <c r="I507" s="117">
        <v>45456.595509259256</v>
      </c>
      <c r="J507">
        <v>12</v>
      </c>
      <c r="K507" s="130">
        <v>157500</v>
      </c>
    </row>
    <row r="508" spans="1:11" x14ac:dyDescent="0.35">
      <c r="A508" t="s">
        <v>2419</v>
      </c>
      <c r="B508" t="s">
        <v>748</v>
      </c>
      <c r="C508" t="s">
        <v>15</v>
      </c>
      <c r="D508" t="s">
        <v>1244</v>
      </c>
      <c r="F508" t="s">
        <v>1248</v>
      </c>
      <c r="G508" t="s">
        <v>2420</v>
      </c>
      <c r="H508">
        <v>3</v>
      </c>
      <c r="I508" s="117">
        <v>45456.652106481481</v>
      </c>
      <c r="J508">
        <v>12</v>
      </c>
      <c r="K508" s="130">
        <v>94500</v>
      </c>
    </row>
    <row r="509" spans="1:11" x14ac:dyDescent="0.35">
      <c r="A509" t="s">
        <v>2421</v>
      </c>
      <c r="B509" t="s">
        <v>83</v>
      </c>
      <c r="C509" t="s">
        <v>15</v>
      </c>
      <c r="D509" t="s">
        <v>1244</v>
      </c>
      <c r="F509" t="s">
        <v>1245</v>
      </c>
      <c r="G509" t="s">
        <v>2422</v>
      </c>
      <c r="H509">
        <v>1</v>
      </c>
      <c r="I509" s="117">
        <v>45457.41783564815</v>
      </c>
      <c r="J509">
        <v>12</v>
      </c>
      <c r="K509" s="130">
        <v>157500</v>
      </c>
    </row>
    <row r="510" spans="1:11" x14ac:dyDescent="0.35">
      <c r="A510" t="s">
        <v>2423</v>
      </c>
      <c r="B510" t="s">
        <v>139</v>
      </c>
      <c r="C510" t="s">
        <v>15</v>
      </c>
      <c r="D510" t="s">
        <v>1244</v>
      </c>
      <c r="F510" t="s">
        <v>1248</v>
      </c>
      <c r="G510" t="s">
        <v>2424</v>
      </c>
      <c r="H510">
        <v>4</v>
      </c>
      <c r="I510" s="117">
        <v>45457.486967592595</v>
      </c>
      <c r="J510">
        <v>5</v>
      </c>
      <c r="K510" s="130">
        <v>157500</v>
      </c>
    </row>
    <row r="511" spans="1:11" x14ac:dyDescent="0.35">
      <c r="A511" t="s">
        <v>2425</v>
      </c>
      <c r="B511" t="s">
        <v>58</v>
      </c>
      <c r="C511" t="s">
        <v>15</v>
      </c>
      <c r="D511" t="s">
        <v>1244</v>
      </c>
      <c r="F511" t="s">
        <v>1248</v>
      </c>
      <c r="G511" t="s">
        <v>2426</v>
      </c>
      <c r="H511">
        <v>2</v>
      </c>
      <c r="I511" s="117">
        <v>45457.579328703701</v>
      </c>
      <c r="J511">
        <v>12</v>
      </c>
      <c r="K511" s="130">
        <v>105000</v>
      </c>
    </row>
    <row r="512" spans="1:11" x14ac:dyDescent="0.35">
      <c r="A512" t="s">
        <v>2427</v>
      </c>
      <c r="B512" t="s">
        <v>306</v>
      </c>
      <c r="C512" t="s">
        <v>411</v>
      </c>
      <c r="D512" t="s">
        <v>1244</v>
      </c>
      <c r="F512" t="s">
        <v>1245</v>
      </c>
      <c r="G512" t="s">
        <v>2428</v>
      </c>
      <c r="H512">
        <v>1</v>
      </c>
      <c r="I512" s="117">
        <v>45457.603194444448</v>
      </c>
      <c r="J512">
        <v>12</v>
      </c>
      <c r="K512" s="130">
        <v>210000</v>
      </c>
    </row>
    <row r="513" spans="1:11" x14ac:dyDescent="0.35">
      <c r="A513" t="s">
        <v>2429</v>
      </c>
      <c r="B513" t="s">
        <v>261</v>
      </c>
      <c r="C513" t="s">
        <v>188</v>
      </c>
      <c r="D513" t="s">
        <v>1244</v>
      </c>
      <c r="F513" t="s">
        <v>1248</v>
      </c>
      <c r="G513" t="s">
        <v>985</v>
      </c>
      <c r="H513">
        <v>2</v>
      </c>
      <c r="I513" s="117">
        <v>45457.622662037036</v>
      </c>
      <c r="J513">
        <v>12</v>
      </c>
      <c r="K513" s="130">
        <v>315000</v>
      </c>
    </row>
    <row r="514" spans="1:11" x14ac:dyDescent="0.35">
      <c r="A514" t="s">
        <v>2430</v>
      </c>
      <c r="B514" t="s">
        <v>447</v>
      </c>
      <c r="C514" t="s">
        <v>15</v>
      </c>
      <c r="D514" t="s">
        <v>1244</v>
      </c>
      <c r="F514" t="s">
        <v>1248</v>
      </c>
      <c r="G514" t="s">
        <v>2431</v>
      </c>
      <c r="H514">
        <v>1</v>
      </c>
      <c r="I514" s="117">
        <v>45457.623599537037</v>
      </c>
      <c r="J514">
        <v>24</v>
      </c>
      <c r="K514" s="130">
        <v>462000</v>
      </c>
    </row>
    <row r="515" spans="1:11" x14ac:dyDescent="0.35">
      <c r="A515" t="s">
        <v>2432</v>
      </c>
      <c r="B515" t="s">
        <v>36</v>
      </c>
      <c r="C515" t="s">
        <v>52</v>
      </c>
      <c r="D515" t="s">
        <v>1250</v>
      </c>
      <c r="F515" t="s">
        <v>1245</v>
      </c>
      <c r="G515" t="s">
        <v>2433</v>
      </c>
      <c r="H515">
        <v>3</v>
      </c>
      <c r="I515" s="117">
        <v>45457.624120370368</v>
      </c>
      <c r="J515">
        <v>6</v>
      </c>
      <c r="K515" s="130">
        <v>68250</v>
      </c>
    </row>
    <row r="516" spans="1:11" x14ac:dyDescent="0.35">
      <c r="A516" t="s">
        <v>2434</v>
      </c>
      <c r="B516" t="s">
        <v>14</v>
      </c>
      <c r="C516" t="s">
        <v>866</v>
      </c>
      <c r="D516" t="s">
        <v>1244</v>
      </c>
      <c r="F516" t="s">
        <v>1245</v>
      </c>
      <c r="G516" t="s">
        <v>2435</v>
      </c>
      <c r="H516">
        <v>1</v>
      </c>
      <c r="I516" s="117">
        <v>45457.634305555555</v>
      </c>
      <c r="J516">
        <v>10</v>
      </c>
      <c r="K516" s="130">
        <v>84000</v>
      </c>
    </row>
    <row r="517" spans="1:11" x14ac:dyDescent="0.35">
      <c r="A517" t="s">
        <v>2436</v>
      </c>
      <c r="B517" t="s">
        <v>32</v>
      </c>
      <c r="C517" t="s">
        <v>15</v>
      </c>
      <c r="D517" t="s">
        <v>1244</v>
      </c>
      <c r="F517" t="s">
        <v>1245</v>
      </c>
      <c r="G517" t="s">
        <v>2437</v>
      </c>
      <c r="H517">
        <v>2</v>
      </c>
      <c r="I517" s="117">
        <v>45457.645590277774</v>
      </c>
      <c r="J517">
        <v>6</v>
      </c>
      <c r="K517" s="130">
        <v>126000</v>
      </c>
    </row>
    <row r="518" spans="1:11" x14ac:dyDescent="0.35">
      <c r="A518" t="s">
        <v>2438</v>
      </c>
      <c r="B518" t="s">
        <v>252</v>
      </c>
      <c r="C518" t="s">
        <v>15</v>
      </c>
      <c r="D518" t="s">
        <v>1244</v>
      </c>
      <c r="F518" t="s">
        <v>1245</v>
      </c>
      <c r="G518" t="s">
        <v>2439</v>
      </c>
      <c r="H518">
        <v>3</v>
      </c>
      <c r="I518" s="117">
        <v>45457.718472222223</v>
      </c>
      <c r="J518">
        <v>12</v>
      </c>
      <c r="K518" s="130">
        <v>157500</v>
      </c>
    </row>
    <row r="519" spans="1:11" x14ac:dyDescent="0.35">
      <c r="A519" t="s">
        <v>2440</v>
      </c>
      <c r="B519" t="s">
        <v>956</v>
      </c>
      <c r="C519" t="s">
        <v>15</v>
      </c>
      <c r="D519" t="s">
        <v>1244</v>
      </c>
      <c r="F519" t="s">
        <v>1248</v>
      </c>
      <c r="G519" t="s">
        <v>2111</v>
      </c>
      <c r="H519">
        <v>3</v>
      </c>
      <c r="I519" s="117">
        <v>45457.763449074075</v>
      </c>
      <c r="J519">
        <v>6</v>
      </c>
      <c r="K519" s="130">
        <v>210000</v>
      </c>
    </row>
    <row r="520" spans="1:11" x14ac:dyDescent="0.35">
      <c r="A520" t="s">
        <v>2441</v>
      </c>
      <c r="B520" t="s">
        <v>603</v>
      </c>
      <c r="C520" t="s">
        <v>15</v>
      </c>
      <c r="D520" t="s">
        <v>1244</v>
      </c>
      <c r="F520" t="s">
        <v>1245</v>
      </c>
      <c r="G520" t="s">
        <v>2442</v>
      </c>
      <c r="H520">
        <v>1</v>
      </c>
      <c r="I520" s="117">
        <v>45457.764780092592</v>
      </c>
      <c r="J520">
        <v>12</v>
      </c>
      <c r="K520" s="130">
        <v>315000</v>
      </c>
    </row>
    <row r="521" spans="1:11" x14ac:dyDescent="0.35">
      <c r="A521" t="s">
        <v>2443</v>
      </c>
      <c r="B521" t="s">
        <v>230</v>
      </c>
      <c r="C521" t="s">
        <v>15</v>
      </c>
      <c r="D521" t="s">
        <v>1244</v>
      </c>
      <c r="F521" t="s">
        <v>1245</v>
      </c>
      <c r="G521" t="s">
        <v>2444</v>
      </c>
      <c r="H521">
        <v>1</v>
      </c>
      <c r="I521" s="117">
        <v>45458.521840277775</v>
      </c>
      <c r="J521">
        <v>6</v>
      </c>
      <c r="K521" s="130">
        <v>105000</v>
      </c>
    </row>
    <row r="522" spans="1:11" x14ac:dyDescent="0.35">
      <c r="A522" t="s">
        <v>2445</v>
      </c>
      <c r="B522" t="s">
        <v>32</v>
      </c>
      <c r="C522" t="s">
        <v>15</v>
      </c>
      <c r="D522" t="s">
        <v>1244</v>
      </c>
      <c r="F522" t="s">
        <v>1245</v>
      </c>
      <c r="G522" t="s">
        <v>2446</v>
      </c>
      <c r="H522">
        <v>3</v>
      </c>
      <c r="I522" s="117">
        <v>45458.522002314814</v>
      </c>
      <c r="J522">
        <v>8</v>
      </c>
      <c r="K522" s="130">
        <v>136500</v>
      </c>
    </row>
    <row r="523" spans="1:11" x14ac:dyDescent="0.35">
      <c r="A523" t="s">
        <v>2447</v>
      </c>
      <c r="B523" t="s">
        <v>237</v>
      </c>
      <c r="C523" t="s">
        <v>52</v>
      </c>
      <c r="D523" t="s">
        <v>1250</v>
      </c>
      <c r="F523" t="s">
        <v>1248</v>
      </c>
      <c r="G523" t="s">
        <v>2448</v>
      </c>
      <c r="H523">
        <v>4</v>
      </c>
      <c r="I523" s="117">
        <v>45458.526377314818</v>
      </c>
      <c r="J523">
        <v>10</v>
      </c>
      <c r="K523" s="130">
        <v>157500</v>
      </c>
    </row>
    <row r="524" spans="1:11" x14ac:dyDescent="0.35">
      <c r="A524" t="s">
        <v>2449</v>
      </c>
      <c r="B524" t="s">
        <v>268</v>
      </c>
      <c r="C524" t="s">
        <v>169</v>
      </c>
      <c r="D524" t="s">
        <v>1250</v>
      </c>
      <c r="F524" t="s">
        <v>1248</v>
      </c>
      <c r="G524" t="s">
        <v>2450</v>
      </c>
      <c r="H524">
        <v>1</v>
      </c>
      <c r="I524" s="117">
        <v>45458.573622685188</v>
      </c>
      <c r="J524">
        <v>12</v>
      </c>
      <c r="K524" s="130">
        <v>105000</v>
      </c>
    </row>
    <row r="525" spans="1:11" x14ac:dyDescent="0.35">
      <c r="A525" t="s">
        <v>2451</v>
      </c>
      <c r="B525" t="s">
        <v>1135</v>
      </c>
      <c r="C525" t="s">
        <v>169</v>
      </c>
      <c r="D525" t="s">
        <v>1250</v>
      </c>
      <c r="F525" t="s">
        <v>1245</v>
      </c>
      <c r="G525" t="s">
        <v>2452</v>
      </c>
      <c r="H525">
        <v>1</v>
      </c>
      <c r="I525" s="117">
        <v>45458.630462962959</v>
      </c>
      <c r="J525">
        <v>6</v>
      </c>
      <c r="K525" s="130">
        <v>105000</v>
      </c>
    </row>
    <row r="526" spans="1:11" x14ac:dyDescent="0.35">
      <c r="A526" t="s">
        <v>2453</v>
      </c>
      <c r="B526" t="s">
        <v>127</v>
      </c>
      <c r="C526" t="s">
        <v>15</v>
      </c>
      <c r="D526" t="s">
        <v>1244</v>
      </c>
      <c r="F526" t="s">
        <v>1245</v>
      </c>
      <c r="G526" t="s">
        <v>2454</v>
      </c>
      <c r="H526">
        <v>4</v>
      </c>
      <c r="I526" s="117">
        <v>45458.630497685182</v>
      </c>
      <c r="J526">
        <v>12</v>
      </c>
      <c r="K526" s="130">
        <v>105000</v>
      </c>
    </row>
    <row r="527" spans="1:11" x14ac:dyDescent="0.35">
      <c r="A527" t="s">
        <v>2455</v>
      </c>
      <c r="B527" t="s">
        <v>32</v>
      </c>
      <c r="C527" t="s">
        <v>15</v>
      </c>
      <c r="D527" t="s">
        <v>1244</v>
      </c>
      <c r="F527" t="s">
        <v>1245</v>
      </c>
      <c r="G527" t="s">
        <v>2456</v>
      </c>
      <c r="H527">
        <v>1</v>
      </c>
      <c r="I527" s="117">
        <v>45461.646932870368</v>
      </c>
      <c r="J527">
        <v>8</v>
      </c>
      <c r="K527" s="130">
        <v>315000</v>
      </c>
    </row>
    <row r="528" spans="1:11" x14ac:dyDescent="0.35">
      <c r="A528" t="s">
        <v>2457</v>
      </c>
      <c r="B528" t="s">
        <v>456</v>
      </c>
      <c r="C528" t="s">
        <v>52</v>
      </c>
      <c r="D528" t="s">
        <v>1250</v>
      </c>
      <c r="F528" t="s">
        <v>1245</v>
      </c>
      <c r="G528" t="s">
        <v>2458</v>
      </c>
      <c r="H528">
        <v>5</v>
      </c>
      <c r="I528" s="117">
        <v>45461.7106712963</v>
      </c>
      <c r="J528">
        <v>9</v>
      </c>
      <c r="K528" s="130">
        <v>94500</v>
      </c>
    </row>
    <row r="529" spans="1:11" x14ac:dyDescent="0.35">
      <c r="A529" t="s">
        <v>2459</v>
      </c>
      <c r="B529" t="s">
        <v>223</v>
      </c>
      <c r="C529" t="s">
        <v>188</v>
      </c>
      <c r="D529" t="s">
        <v>1244</v>
      </c>
      <c r="F529" t="s">
        <v>1245</v>
      </c>
      <c r="G529" t="s">
        <v>680</v>
      </c>
      <c r="H529">
        <v>3</v>
      </c>
      <c r="I529" s="117">
        <v>45462.611770833333</v>
      </c>
      <c r="J529">
        <v>12</v>
      </c>
      <c r="K529" s="130">
        <v>105000</v>
      </c>
    </row>
    <row r="530" spans="1:11" x14ac:dyDescent="0.35">
      <c r="A530" t="s">
        <v>2460</v>
      </c>
      <c r="B530" t="s">
        <v>139</v>
      </c>
      <c r="C530" t="s">
        <v>15</v>
      </c>
      <c r="D530" t="s">
        <v>1244</v>
      </c>
      <c r="F530" t="s">
        <v>1248</v>
      </c>
      <c r="G530" t="s">
        <v>2461</v>
      </c>
      <c r="H530">
        <v>2</v>
      </c>
      <c r="I530" s="117">
        <v>45462.763113425928</v>
      </c>
      <c r="J530">
        <v>6</v>
      </c>
      <c r="K530" s="130">
        <v>136500</v>
      </c>
    </row>
    <row r="531" spans="1:11" x14ac:dyDescent="0.35">
      <c r="A531" t="s">
        <v>2462</v>
      </c>
      <c r="B531" t="s">
        <v>1816</v>
      </c>
      <c r="C531" t="s">
        <v>15</v>
      </c>
      <c r="D531" t="s">
        <v>1244</v>
      </c>
      <c r="F531" t="s">
        <v>1248</v>
      </c>
      <c r="G531" t="s">
        <v>2463</v>
      </c>
      <c r="H531">
        <v>1</v>
      </c>
      <c r="I531" s="117">
        <v>45463.538206018522</v>
      </c>
      <c r="J531">
        <v>18</v>
      </c>
      <c r="K531" s="130">
        <v>420000</v>
      </c>
    </row>
    <row r="532" spans="1:11" x14ac:dyDescent="0.35">
      <c r="A532" t="s">
        <v>2464</v>
      </c>
      <c r="B532" t="s">
        <v>306</v>
      </c>
      <c r="C532" t="s">
        <v>248</v>
      </c>
      <c r="D532" t="s">
        <v>1250</v>
      </c>
      <c r="F532" t="s">
        <v>1248</v>
      </c>
      <c r="G532" t="s">
        <v>2465</v>
      </c>
      <c r="H532">
        <v>1</v>
      </c>
      <c r="I532" s="117">
        <v>45463.543854166666</v>
      </c>
      <c r="J532">
        <v>12</v>
      </c>
      <c r="K532" s="130">
        <v>105000</v>
      </c>
    </row>
    <row r="533" spans="1:11" x14ac:dyDescent="0.35">
      <c r="A533" t="s">
        <v>2466</v>
      </c>
      <c r="B533" t="s">
        <v>465</v>
      </c>
      <c r="C533" t="s">
        <v>257</v>
      </c>
      <c r="D533" t="s">
        <v>1250</v>
      </c>
      <c r="F533" t="s">
        <v>1245</v>
      </c>
      <c r="G533" t="s">
        <v>2467</v>
      </c>
      <c r="H533">
        <v>8</v>
      </c>
      <c r="I533" s="117">
        <v>45463.547777777778</v>
      </c>
      <c r="J533">
        <v>5</v>
      </c>
      <c r="K533" s="130">
        <v>52500</v>
      </c>
    </row>
    <row r="534" spans="1:11" x14ac:dyDescent="0.35">
      <c r="A534" t="s">
        <v>2468</v>
      </c>
      <c r="B534" t="s">
        <v>296</v>
      </c>
      <c r="C534" t="s">
        <v>169</v>
      </c>
      <c r="D534" t="s">
        <v>1250</v>
      </c>
      <c r="F534" t="s">
        <v>1248</v>
      </c>
      <c r="G534" t="s">
        <v>2469</v>
      </c>
      <c r="H534">
        <v>1</v>
      </c>
      <c r="I534" s="117">
        <v>45463.659745370373</v>
      </c>
      <c r="J534">
        <v>12</v>
      </c>
      <c r="K534" s="130">
        <v>315000</v>
      </c>
    </row>
    <row r="535" spans="1:11" x14ac:dyDescent="0.35">
      <c r="A535" t="s">
        <v>2470</v>
      </c>
      <c r="B535" t="s">
        <v>237</v>
      </c>
      <c r="C535" t="s">
        <v>15</v>
      </c>
      <c r="D535" t="s">
        <v>1244</v>
      </c>
      <c r="F535" t="s">
        <v>1245</v>
      </c>
      <c r="G535" t="s">
        <v>2471</v>
      </c>
      <c r="H535">
        <v>1</v>
      </c>
      <c r="I535" s="117">
        <v>45463.659849537034</v>
      </c>
      <c r="J535">
        <v>12</v>
      </c>
      <c r="K535" s="130">
        <v>36750</v>
      </c>
    </row>
    <row r="536" spans="1:11" x14ac:dyDescent="0.35">
      <c r="A536" t="s">
        <v>2472</v>
      </c>
      <c r="B536" t="s">
        <v>58</v>
      </c>
      <c r="C536" t="s">
        <v>15</v>
      </c>
      <c r="D536" t="s">
        <v>1244</v>
      </c>
      <c r="F536" t="s">
        <v>1248</v>
      </c>
      <c r="G536" t="s">
        <v>2473</v>
      </c>
      <c r="H536">
        <v>3</v>
      </c>
      <c r="I536" s="117">
        <v>45463.675381944442</v>
      </c>
      <c r="J536">
        <v>12</v>
      </c>
      <c r="K536" s="130">
        <v>73500</v>
      </c>
    </row>
    <row r="537" spans="1:11" x14ac:dyDescent="0.35">
      <c r="A537" t="s">
        <v>2474</v>
      </c>
      <c r="B537" t="s">
        <v>355</v>
      </c>
      <c r="C537" t="s">
        <v>15</v>
      </c>
      <c r="D537" t="s">
        <v>1244</v>
      </c>
      <c r="F537" t="s">
        <v>1248</v>
      </c>
      <c r="G537" t="s">
        <v>2475</v>
      </c>
      <c r="H537">
        <v>1</v>
      </c>
      <c r="I537" s="117">
        <v>45463.684479166666</v>
      </c>
      <c r="J537">
        <v>6</v>
      </c>
      <c r="K537" s="130">
        <v>105000</v>
      </c>
    </row>
    <row r="538" spans="1:11" x14ac:dyDescent="0.35">
      <c r="A538" t="s">
        <v>2476</v>
      </c>
      <c r="B538" t="s">
        <v>1382</v>
      </c>
      <c r="C538" t="s">
        <v>15</v>
      </c>
      <c r="D538" t="s">
        <v>1244</v>
      </c>
      <c r="F538" t="s">
        <v>1248</v>
      </c>
      <c r="G538" t="s">
        <v>2477</v>
      </c>
      <c r="H538">
        <v>1</v>
      </c>
      <c r="I538" s="117">
        <v>45463.697997685187</v>
      </c>
      <c r="J538">
        <v>24</v>
      </c>
      <c r="K538" s="130">
        <v>210000</v>
      </c>
    </row>
    <row r="539" spans="1:11" x14ac:dyDescent="0.35">
      <c r="A539" t="s">
        <v>2478</v>
      </c>
      <c r="B539" t="s">
        <v>355</v>
      </c>
      <c r="C539" t="s">
        <v>15</v>
      </c>
      <c r="D539" t="s">
        <v>1244</v>
      </c>
      <c r="F539" t="s">
        <v>1248</v>
      </c>
      <c r="G539" t="s">
        <v>2479</v>
      </c>
      <c r="H539">
        <v>2</v>
      </c>
      <c r="I539" s="117">
        <v>45464</v>
      </c>
      <c r="J539">
        <v>12</v>
      </c>
      <c r="K539" s="130">
        <v>157500</v>
      </c>
    </row>
    <row r="540" spans="1:11" x14ac:dyDescent="0.35">
      <c r="A540" t="s">
        <v>2480</v>
      </c>
      <c r="B540" t="s">
        <v>456</v>
      </c>
      <c r="C540" t="s">
        <v>188</v>
      </c>
      <c r="D540" t="s">
        <v>1244</v>
      </c>
      <c r="F540" t="s">
        <v>1248</v>
      </c>
      <c r="G540" t="s">
        <v>2481</v>
      </c>
      <c r="H540">
        <v>1</v>
      </c>
      <c r="I540" s="117">
        <v>45464.484027777777</v>
      </c>
      <c r="J540">
        <v>6</v>
      </c>
      <c r="K540" s="130">
        <v>52500</v>
      </c>
    </row>
    <row r="541" spans="1:11" x14ac:dyDescent="0.35">
      <c r="A541" t="s">
        <v>2482</v>
      </c>
      <c r="B541" t="s">
        <v>256</v>
      </c>
      <c r="C541" t="s">
        <v>248</v>
      </c>
      <c r="D541" t="s">
        <v>1250</v>
      </c>
      <c r="F541" t="s">
        <v>1248</v>
      </c>
      <c r="G541" t="s">
        <v>2483</v>
      </c>
      <c r="H541">
        <v>1</v>
      </c>
      <c r="I541" s="117">
        <v>45464.567557870374</v>
      </c>
      <c r="J541">
        <v>10</v>
      </c>
      <c r="K541" s="130">
        <v>63000</v>
      </c>
    </row>
    <row r="542" spans="1:11" x14ac:dyDescent="0.35">
      <c r="A542" t="s">
        <v>2484</v>
      </c>
      <c r="B542" t="s">
        <v>909</v>
      </c>
      <c r="C542" t="s">
        <v>116</v>
      </c>
      <c r="D542" t="s">
        <v>1250</v>
      </c>
      <c r="F542" t="s">
        <v>1245</v>
      </c>
      <c r="G542" t="s">
        <v>2485</v>
      </c>
      <c r="H542">
        <v>4</v>
      </c>
      <c r="I542" s="117">
        <v>45464.670844907407</v>
      </c>
      <c r="J542">
        <v>7</v>
      </c>
      <c r="K542" s="130">
        <v>126000</v>
      </c>
    </row>
    <row r="543" spans="1:11" x14ac:dyDescent="0.35">
      <c r="A543" t="s">
        <v>2486</v>
      </c>
      <c r="B543" t="s">
        <v>256</v>
      </c>
      <c r="C543" t="s">
        <v>106</v>
      </c>
      <c r="D543" t="s">
        <v>1244</v>
      </c>
      <c r="F543" t="s">
        <v>1245</v>
      </c>
      <c r="G543" t="s">
        <v>2487</v>
      </c>
      <c r="H543">
        <v>2</v>
      </c>
      <c r="I543" s="117">
        <v>45464.691446759258</v>
      </c>
      <c r="J543">
        <v>9</v>
      </c>
      <c r="K543" s="130">
        <v>126000</v>
      </c>
    </row>
    <row r="544" spans="1:11" x14ac:dyDescent="0.35">
      <c r="A544" t="s">
        <v>2488</v>
      </c>
      <c r="B544" t="s">
        <v>459</v>
      </c>
      <c r="C544" t="s">
        <v>15</v>
      </c>
      <c r="D544" t="s">
        <v>1244</v>
      </c>
      <c r="F544" t="s">
        <v>1248</v>
      </c>
      <c r="G544" t="s">
        <v>2489</v>
      </c>
      <c r="H544">
        <v>2</v>
      </c>
      <c r="I544" s="117">
        <v>45464.707418981481</v>
      </c>
      <c r="J544">
        <v>12</v>
      </c>
      <c r="K544" s="130">
        <v>131250</v>
      </c>
    </row>
    <row r="545" spans="1:11" x14ac:dyDescent="0.35">
      <c r="A545" t="s">
        <v>2490</v>
      </c>
      <c r="B545" t="s">
        <v>442</v>
      </c>
      <c r="C545" t="s">
        <v>15</v>
      </c>
      <c r="D545" t="s">
        <v>1244</v>
      </c>
      <c r="F545" t="s">
        <v>1245</v>
      </c>
      <c r="G545" t="s">
        <v>2491</v>
      </c>
      <c r="H545">
        <v>3</v>
      </c>
      <c r="I545" s="117">
        <v>45464.743483796294</v>
      </c>
      <c r="J545">
        <v>7</v>
      </c>
      <c r="K545" s="130">
        <v>63000</v>
      </c>
    </row>
    <row r="546" spans="1:11" x14ac:dyDescent="0.35">
      <c r="A546" t="s">
        <v>2492</v>
      </c>
      <c r="B546" t="s">
        <v>603</v>
      </c>
      <c r="C546" t="s">
        <v>15</v>
      </c>
      <c r="D546" t="s">
        <v>1244</v>
      </c>
      <c r="F546" t="s">
        <v>1248</v>
      </c>
      <c r="G546" t="s">
        <v>2493</v>
      </c>
      <c r="H546">
        <v>1</v>
      </c>
      <c r="I546" s="117">
        <v>45464.753252314818</v>
      </c>
      <c r="J546">
        <v>18</v>
      </c>
      <c r="K546" s="130">
        <v>315000</v>
      </c>
    </row>
    <row r="547" spans="1:11" x14ac:dyDescent="0.35">
      <c r="A547" t="s">
        <v>2494</v>
      </c>
      <c r="B547" t="s">
        <v>909</v>
      </c>
      <c r="C547" t="s">
        <v>15</v>
      </c>
      <c r="D547" t="s">
        <v>1244</v>
      </c>
      <c r="F547" t="s">
        <v>1245</v>
      </c>
      <c r="G547" t="s">
        <v>2495</v>
      </c>
      <c r="H547">
        <v>1</v>
      </c>
      <c r="I547" s="117">
        <v>45464.761944444443</v>
      </c>
      <c r="J547">
        <v>12</v>
      </c>
      <c r="K547" s="130">
        <v>105000</v>
      </c>
    </row>
    <row r="548" spans="1:11" x14ac:dyDescent="0.35">
      <c r="A548" t="s">
        <v>2496</v>
      </c>
      <c r="B548" t="s">
        <v>14</v>
      </c>
      <c r="C548" t="s">
        <v>15</v>
      </c>
      <c r="D548" t="s">
        <v>1244</v>
      </c>
      <c r="F548" t="s">
        <v>1245</v>
      </c>
      <c r="G548" t="s">
        <v>2497</v>
      </c>
      <c r="H548">
        <v>2</v>
      </c>
      <c r="I548" s="117">
        <v>45464.761990740742</v>
      </c>
      <c r="J548">
        <v>7</v>
      </c>
      <c r="K548" s="130">
        <v>68250</v>
      </c>
    </row>
    <row r="549" spans="1:11" x14ac:dyDescent="0.35">
      <c r="A549" t="s">
        <v>2498</v>
      </c>
      <c r="B549" t="s">
        <v>14</v>
      </c>
      <c r="C549" t="s">
        <v>986</v>
      </c>
      <c r="D549" t="s">
        <v>1244</v>
      </c>
      <c r="F549" t="s">
        <v>1248</v>
      </c>
      <c r="G549" t="s">
        <v>2499</v>
      </c>
      <c r="H549">
        <v>2</v>
      </c>
      <c r="I549" s="117">
        <v>45464.761990740742</v>
      </c>
      <c r="J549">
        <v>12</v>
      </c>
      <c r="K549" s="130">
        <v>157500</v>
      </c>
    </row>
    <row r="550" spans="1:11" x14ac:dyDescent="0.35">
      <c r="A550" t="s">
        <v>2500</v>
      </c>
      <c r="B550" t="s">
        <v>44</v>
      </c>
      <c r="C550" t="s">
        <v>248</v>
      </c>
      <c r="D550" t="s">
        <v>1250</v>
      </c>
      <c r="F550" t="s">
        <v>1248</v>
      </c>
      <c r="G550" t="s">
        <v>2501</v>
      </c>
      <c r="H550">
        <v>1</v>
      </c>
      <c r="I550" s="117">
        <v>45464.791064814817</v>
      </c>
      <c r="J550">
        <v>12</v>
      </c>
      <c r="K550" s="130">
        <v>661500</v>
      </c>
    </row>
    <row r="551" spans="1:11" x14ac:dyDescent="0.35">
      <c r="A551" t="s">
        <v>2502</v>
      </c>
      <c r="B551" t="s">
        <v>909</v>
      </c>
      <c r="C551" t="s">
        <v>381</v>
      </c>
      <c r="D551" t="s">
        <v>1244</v>
      </c>
      <c r="F551" t="s">
        <v>1245</v>
      </c>
      <c r="G551" t="s">
        <v>2503</v>
      </c>
      <c r="H551">
        <v>3</v>
      </c>
      <c r="I551" s="117">
        <v>45465</v>
      </c>
      <c r="J551">
        <v>12</v>
      </c>
      <c r="K551" s="130">
        <v>157500</v>
      </c>
    </row>
    <row r="552" spans="1:11" x14ac:dyDescent="0.35">
      <c r="A552" t="s">
        <v>2504</v>
      </c>
      <c r="B552" t="s">
        <v>14</v>
      </c>
      <c r="C552" t="s">
        <v>15</v>
      </c>
      <c r="D552" t="s">
        <v>1244</v>
      </c>
      <c r="F552" t="s">
        <v>1245</v>
      </c>
      <c r="G552" t="s">
        <v>2505</v>
      </c>
      <c r="H552">
        <v>4</v>
      </c>
      <c r="I552" s="117">
        <v>45465.44636574074</v>
      </c>
      <c r="J552">
        <v>12</v>
      </c>
      <c r="K552" s="130">
        <v>210000</v>
      </c>
    </row>
    <row r="553" spans="1:11" x14ac:dyDescent="0.35">
      <c r="A553" t="s">
        <v>2506</v>
      </c>
      <c r="B553" t="s">
        <v>268</v>
      </c>
      <c r="C553" t="s">
        <v>15</v>
      </c>
      <c r="D553" t="s">
        <v>1244</v>
      </c>
      <c r="F553" t="s">
        <v>1245</v>
      </c>
      <c r="G553" t="s">
        <v>2507</v>
      </c>
      <c r="H553">
        <v>1</v>
      </c>
      <c r="I553" s="117">
        <v>45465.522905092592</v>
      </c>
      <c r="J553">
        <v>10</v>
      </c>
      <c r="K553" s="130">
        <v>126000</v>
      </c>
    </row>
    <row r="554" spans="1:11" x14ac:dyDescent="0.35">
      <c r="A554" t="s">
        <v>2508</v>
      </c>
      <c r="B554" t="s">
        <v>603</v>
      </c>
      <c r="C554" t="s">
        <v>15</v>
      </c>
      <c r="D554" t="s">
        <v>1244</v>
      </c>
      <c r="F554" t="s">
        <v>1248</v>
      </c>
      <c r="G554" t="s">
        <v>2509</v>
      </c>
      <c r="H554">
        <v>1</v>
      </c>
      <c r="I554" s="117">
        <v>45465.550138888888</v>
      </c>
      <c r="J554">
        <v>12</v>
      </c>
      <c r="K554" s="130">
        <v>157500</v>
      </c>
    </row>
    <row r="555" spans="1:11" x14ac:dyDescent="0.35">
      <c r="A555" t="s">
        <v>2510</v>
      </c>
      <c r="B555" t="s">
        <v>1382</v>
      </c>
      <c r="C555" t="s">
        <v>15</v>
      </c>
      <c r="D555" t="s">
        <v>1244</v>
      </c>
      <c r="F555" t="s">
        <v>1248</v>
      </c>
      <c r="G555" t="s">
        <v>2511</v>
      </c>
      <c r="H555">
        <v>1</v>
      </c>
      <c r="I555" s="117">
        <v>45465.555706018517</v>
      </c>
      <c r="J555">
        <v>18</v>
      </c>
      <c r="K555" s="130">
        <v>315000</v>
      </c>
    </row>
    <row r="556" spans="1:11" x14ac:dyDescent="0.35">
      <c r="A556" t="s">
        <v>2512</v>
      </c>
      <c r="B556" t="s">
        <v>32</v>
      </c>
      <c r="C556" t="s">
        <v>15</v>
      </c>
      <c r="D556" t="s">
        <v>1244</v>
      </c>
      <c r="F556" t="s">
        <v>1245</v>
      </c>
      <c r="G556" t="s">
        <v>2513</v>
      </c>
      <c r="H556">
        <v>1</v>
      </c>
      <c r="I556" s="117">
        <v>45465.59615740741</v>
      </c>
      <c r="J556">
        <v>5</v>
      </c>
      <c r="K556" s="130">
        <v>52500</v>
      </c>
    </row>
    <row r="557" spans="1:11" x14ac:dyDescent="0.35">
      <c r="A557" t="s">
        <v>2514</v>
      </c>
      <c r="B557" t="s">
        <v>577</v>
      </c>
      <c r="C557" t="s">
        <v>248</v>
      </c>
      <c r="D557" t="s">
        <v>1250</v>
      </c>
      <c r="F557" t="s">
        <v>1245</v>
      </c>
      <c r="G557" t="s">
        <v>1896</v>
      </c>
      <c r="H557">
        <v>3</v>
      </c>
      <c r="I557" s="117">
        <v>45465.651967592596</v>
      </c>
      <c r="J557">
        <v>9</v>
      </c>
      <c r="K557" s="130">
        <v>126000</v>
      </c>
    </row>
    <row r="558" spans="1:11" x14ac:dyDescent="0.35">
      <c r="A558" t="s">
        <v>2515</v>
      </c>
      <c r="B558" t="s">
        <v>442</v>
      </c>
      <c r="C558" t="s">
        <v>15</v>
      </c>
      <c r="D558" t="s">
        <v>1244</v>
      </c>
      <c r="F558" t="s">
        <v>1245</v>
      </c>
      <c r="G558" t="s">
        <v>2516</v>
      </c>
      <c r="H558">
        <v>4</v>
      </c>
      <c r="I558" s="117">
        <v>45467.582280092596</v>
      </c>
      <c r="J558">
        <v>12</v>
      </c>
      <c r="K558" s="130">
        <v>157500</v>
      </c>
    </row>
    <row r="559" spans="1:11" x14ac:dyDescent="0.35">
      <c r="A559" t="s">
        <v>2517</v>
      </c>
      <c r="B559" t="s">
        <v>786</v>
      </c>
      <c r="C559" t="s">
        <v>15</v>
      </c>
      <c r="D559" t="s">
        <v>1244</v>
      </c>
      <c r="F559" t="s">
        <v>1245</v>
      </c>
      <c r="G559" t="s">
        <v>2518</v>
      </c>
      <c r="H559">
        <v>3</v>
      </c>
      <c r="I559" s="117">
        <v>45467.592233796298</v>
      </c>
      <c r="J559">
        <v>12</v>
      </c>
      <c r="K559" s="130">
        <v>105000</v>
      </c>
    </row>
    <row r="560" spans="1:11" x14ac:dyDescent="0.35">
      <c r="A560" t="s">
        <v>2519</v>
      </c>
      <c r="B560" t="s">
        <v>786</v>
      </c>
      <c r="C560" t="s">
        <v>15</v>
      </c>
      <c r="D560" t="s">
        <v>1244</v>
      </c>
      <c r="F560" t="s">
        <v>1248</v>
      </c>
      <c r="G560" t="s">
        <v>2520</v>
      </c>
      <c r="H560">
        <v>3</v>
      </c>
      <c r="I560" s="117">
        <v>45468</v>
      </c>
      <c r="J560">
        <v>5</v>
      </c>
      <c r="K560" s="130">
        <v>42000</v>
      </c>
    </row>
    <row r="561" spans="1:11" x14ac:dyDescent="0.35">
      <c r="A561" t="s">
        <v>2521</v>
      </c>
      <c r="B561" t="s">
        <v>1135</v>
      </c>
      <c r="C561" t="s">
        <v>15</v>
      </c>
      <c r="D561" t="s">
        <v>1244</v>
      </c>
      <c r="F561" t="s">
        <v>1248</v>
      </c>
      <c r="G561" t="s">
        <v>2522</v>
      </c>
      <c r="H561">
        <v>1</v>
      </c>
      <c r="I561" s="117">
        <v>45468.521296296298</v>
      </c>
      <c r="J561">
        <v>6</v>
      </c>
      <c r="K561" s="130">
        <v>31500</v>
      </c>
    </row>
    <row r="562" spans="1:11" x14ac:dyDescent="0.35">
      <c r="A562" t="s">
        <v>2523</v>
      </c>
      <c r="B562" t="s">
        <v>139</v>
      </c>
      <c r="C562" t="s">
        <v>15</v>
      </c>
      <c r="D562" t="s">
        <v>1244</v>
      </c>
      <c r="F562" t="s">
        <v>1245</v>
      </c>
      <c r="G562" t="s">
        <v>2524</v>
      </c>
      <c r="H562">
        <v>1</v>
      </c>
      <c r="I562" s="117">
        <v>45468.539027777777</v>
      </c>
      <c r="J562">
        <v>6</v>
      </c>
      <c r="K562" s="130">
        <v>73500</v>
      </c>
    </row>
    <row r="563" spans="1:11" x14ac:dyDescent="0.35">
      <c r="A563" t="s">
        <v>2525</v>
      </c>
      <c r="B563" t="s">
        <v>549</v>
      </c>
      <c r="C563" t="s">
        <v>15</v>
      </c>
      <c r="D563" t="s">
        <v>1244</v>
      </c>
      <c r="F563" t="s">
        <v>1245</v>
      </c>
      <c r="G563" t="s">
        <v>2526</v>
      </c>
      <c r="H563">
        <v>2</v>
      </c>
      <c r="I563" s="117">
        <v>45468.539039351854</v>
      </c>
      <c r="J563">
        <v>10</v>
      </c>
      <c r="K563" s="130">
        <v>105000</v>
      </c>
    </row>
    <row r="564" spans="1:11" x14ac:dyDescent="0.35">
      <c r="A564" t="s">
        <v>2527</v>
      </c>
      <c r="B564" t="s">
        <v>359</v>
      </c>
      <c r="C564" t="s">
        <v>188</v>
      </c>
      <c r="D564" t="s">
        <v>1244</v>
      </c>
      <c r="F564" t="s">
        <v>1245</v>
      </c>
      <c r="G564" t="s">
        <v>2528</v>
      </c>
      <c r="H564">
        <v>1</v>
      </c>
      <c r="I564" s="117">
        <v>45468.561215277776</v>
      </c>
      <c r="J564">
        <v>6</v>
      </c>
      <c r="K564" s="130">
        <v>63000</v>
      </c>
    </row>
    <row r="565" spans="1:11" x14ac:dyDescent="0.35">
      <c r="A565" t="s">
        <v>2529</v>
      </c>
      <c r="B565" t="s">
        <v>359</v>
      </c>
      <c r="C565" t="s">
        <v>169</v>
      </c>
      <c r="D565" t="s">
        <v>1250</v>
      </c>
      <c r="F565" t="s">
        <v>1248</v>
      </c>
      <c r="G565" t="s">
        <v>2530</v>
      </c>
      <c r="H565">
        <v>1</v>
      </c>
      <c r="I565" s="117">
        <v>45468.611284722225</v>
      </c>
      <c r="J565">
        <v>9</v>
      </c>
      <c r="K565" s="130">
        <v>105000</v>
      </c>
    </row>
    <row r="566" spans="1:11" x14ac:dyDescent="0.35">
      <c r="A566" t="s">
        <v>2531</v>
      </c>
      <c r="B566" t="s">
        <v>359</v>
      </c>
      <c r="C566" t="s">
        <v>162</v>
      </c>
      <c r="D566" t="s">
        <v>1250</v>
      </c>
      <c r="F566" t="s">
        <v>1245</v>
      </c>
      <c r="G566" t="s">
        <v>2532</v>
      </c>
      <c r="H566">
        <v>5</v>
      </c>
      <c r="I566" s="117">
        <v>45468.611342592594</v>
      </c>
      <c r="J566">
        <v>12</v>
      </c>
      <c r="K566" s="130">
        <v>147000</v>
      </c>
    </row>
    <row r="567" spans="1:11" x14ac:dyDescent="0.35">
      <c r="A567" t="s">
        <v>2533</v>
      </c>
      <c r="B567" t="s">
        <v>102</v>
      </c>
      <c r="C567" t="s">
        <v>15</v>
      </c>
      <c r="D567" t="s">
        <v>1244</v>
      </c>
      <c r="F567" t="s">
        <v>1245</v>
      </c>
      <c r="G567" t="s">
        <v>2534</v>
      </c>
      <c r="H567">
        <v>2</v>
      </c>
      <c r="I567" s="117">
        <v>45468.629884259259</v>
      </c>
      <c r="J567">
        <v>12</v>
      </c>
      <c r="K567" s="130">
        <v>105000</v>
      </c>
    </row>
    <row r="568" spans="1:11" x14ac:dyDescent="0.35">
      <c r="A568" t="s">
        <v>2535</v>
      </c>
      <c r="B568" t="s">
        <v>252</v>
      </c>
      <c r="C568" t="s">
        <v>169</v>
      </c>
      <c r="D568" t="s">
        <v>1250</v>
      </c>
      <c r="F568" t="s">
        <v>1245</v>
      </c>
      <c r="G568" t="s">
        <v>2536</v>
      </c>
      <c r="H568">
        <v>1</v>
      </c>
      <c r="I568" s="117">
        <v>45469.351168981484</v>
      </c>
      <c r="J568">
        <v>12</v>
      </c>
      <c r="K568" s="130">
        <v>283500</v>
      </c>
    </row>
    <row r="569" spans="1:11" x14ac:dyDescent="0.35">
      <c r="A569" t="s">
        <v>2537</v>
      </c>
      <c r="B569" t="s">
        <v>1382</v>
      </c>
      <c r="C569" t="s">
        <v>15</v>
      </c>
      <c r="D569" t="s">
        <v>1244</v>
      </c>
      <c r="F569" t="s">
        <v>1248</v>
      </c>
      <c r="G569" t="s">
        <v>2538</v>
      </c>
      <c r="H569">
        <v>1</v>
      </c>
      <c r="I569" s="117">
        <v>45469.370081018518</v>
      </c>
      <c r="J569">
        <v>12</v>
      </c>
      <c r="K569" s="130">
        <v>210000</v>
      </c>
    </row>
    <row r="570" spans="1:11" x14ac:dyDescent="0.35">
      <c r="A570" t="s">
        <v>2539</v>
      </c>
      <c r="B570" t="s">
        <v>2374</v>
      </c>
      <c r="C570" t="s">
        <v>188</v>
      </c>
      <c r="D570" t="s">
        <v>1244</v>
      </c>
      <c r="F570" t="s">
        <v>1248</v>
      </c>
      <c r="G570" t="s">
        <v>2540</v>
      </c>
      <c r="H570">
        <v>1</v>
      </c>
      <c r="I570" s="117">
        <v>45469.400266203702</v>
      </c>
      <c r="J570">
        <v>12</v>
      </c>
      <c r="K570" s="130">
        <v>210000</v>
      </c>
    </row>
    <row r="571" spans="1:11" x14ac:dyDescent="0.35">
      <c r="A571" t="s">
        <v>2541</v>
      </c>
      <c r="B571" t="s">
        <v>1816</v>
      </c>
      <c r="C571" t="s">
        <v>15</v>
      </c>
      <c r="D571" t="s">
        <v>1244</v>
      </c>
      <c r="F571" t="s">
        <v>1248</v>
      </c>
      <c r="G571" t="s">
        <v>2542</v>
      </c>
      <c r="H571">
        <v>1</v>
      </c>
      <c r="I571" s="117">
        <v>45469.40184027778</v>
      </c>
      <c r="J571">
        <v>12</v>
      </c>
      <c r="K571" s="130">
        <v>157500</v>
      </c>
    </row>
    <row r="572" spans="1:11" x14ac:dyDescent="0.35">
      <c r="A572" t="s">
        <v>2543</v>
      </c>
      <c r="B572" t="s">
        <v>44</v>
      </c>
      <c r="C572" t="s">
        <v>188</v>
      </c>
      <c r="D572" t="s">
        <v>1244</v>
      </c>
      <c r="F572" t="s">
        <v>1245</v>
      </c>
      <c r="G572" t="s">
        <v>2544</v>
      </c>
      <c r="H572">
        <v>4</v>
      </c>
      <c r="I572" s="117">
        <v>45469.531770833331</v>
      </c>
      <c r="J572">
        <v>12</v>
      </c>
      <c r="K572" s="130">
        <v>315000</v>
      </c>
    </row>
    <row r="573" spans="1:11" x14ac:dyDescent="0.35">
      <c r="A573" t="s">
        <v>2545</v>
      </c>
      <c r="B573" t="s">
        <v>146</v>
      </c>
      <c r="C573" t="s">
        <v>188</v>
      </c>
      <c r="D573" t="s">
        <v>1244</v>
      </c>
      <c r="F573" t="s">
        <v>1248</v>
      </c>
      <c r="G573" t="s">
        <v>2546</v>
      </c>
      <c r="H573">
        <v>1</v>
      </c>
      <c r="I573" s="117">
        <v>45469.643321759257</v>
      </c>
      <c r="J573">
        <v>5</v>
      </c>
      <c r="K573" s="130">
        <v>42000</v>
      </c>
    </row>
    <row r="574" spans="1:11" x14ac:dyDescent="0.35">
      <c r="A574" t="s">
        <v>2547</v>
      </c>
      <c r="B574" t="s">
        <v>909</v>
      </c>
      <c r="C574" t="s">
        <v>188</v>
      </c>
      <c r="D574" t="s">
        <v>1244</v>
      </c>
      <c r="F574" t="s">
        <v>1245</v>
      </c>
      <c r="G574" t="s">
        <v>2548</v>
      </c>
      <c r="H574">
        <v>1</v>
      </c>
      <c r="I574" s="117">
        <v>45469.662245370368</v>
      </c>
      <c r="J574">
        <v>7</v>
      </c>
      <c r="K574" s="130">
        <v>63000</v>
      </c>
    </row>
    <row r="575" spans="1:11" x14ac:dyDescent="0.35">
      <c r="A575" t="s">
        <v>2549</v>
      </c>
      <c r="B575" t="s">
        <v>14</v>
      </c>
      <c r="C575" t="s">
        <v>15</v>
      </c>
      <c r="D575" t="s">
        <v>1244</v>
      </c>
      <c r="F575" t="s">
        <v>1245</v>
      </c>
      <c r="G575" t="s">
        <v>2550</v>
      </c>
      <c r="H575">
        <v>1</v>
      </c>
      <c r="I575" s="117">
        <v>45469.697824074072</v>
      </c>
      <c r="J575">
        <v>8</v>
      </c>
      <c r="K575" s="130">
        <v>105000</v>
      </c>
    </row>
    <row r="576" spans="1:11" x14ac:dyDescent="0.35">
      <c r="A576" t="s">
        <v>2551</v>
      </c>
      <c r="B576" t="s">
        <v>355</v>
      </c>
      <c r="C576" t="s">
        <v>15</v>
      </c>
      <c r="D576" t="s">
        <v>1244</v>
      </c>
      <c r="F576" t="s">
        <v>1248</v>
      </c>
      <c r="G576" t="s">
        <v>2552</v>
      </c>
      <c r="H576">
        <v>1</v>
      </c>
      <c r="I576" s="117">
        <v>45470.572650462964</v>
      </c>
      <c r="J576">
        <v>6</v>
      </c>
      <c r="K576" s="130">
        <v>105000</v>
      </c>
    </row>
    <row r="577" spans="1:11" x14ac:dyDescent="0.35">
      <c r="A577" t="s">
        <v>2553</v>
      </c>
      <c r="B577" t="s">
        <v>14</v>
      </c>
      <c r="C577" t="s">
        <v>15</v>
      </c>
      <c r="D577" t="s">
        <v>1244</v>
      </c>
      <c r="F577" t="s">
        <v>1245</v>
      </c>
      <c r="G577" t="s">
        <v>2554</v>
      </c>
      <c r="H577">
        <v>4</v>
      </c>
      <c r="I577" s="117">
        <v>45470.579131944447</v>
      </c>
      <c r="J577">
        <v>12</v>
      </c>
      <c r="K577" s="130">
        <v>105000</v>
      </c>
    </row>
    <row r="578" spans="1:11" x14ac:dyDescent="0.35">
      <c r="A578" t="s">
        <v>2555</v>
      </c>
      <c r="B578" t="s">
        <v>102</v>
      </c>
      <c r="C578" t="s">
        <v>15</v>
      </c>
      <c r="D578" t="s">
        <v>1244</v>
      </c>
      <c r="F578" t="s">
        <v>1248</v>
      </c>
      <c r="G578" t="s">
        <v>2556</v>
      </c>
      <c r="H578">
        <v>1</v>
      </c>
      <c r="I578" s="117">
        <v>45470.626446759263</v>
      </c>
      <c r="J578">
        <v>12</v>
      </c>
      <c r="K578" s="130">
        <v>105000</v>
      </c>
    </row>
    <row r="579" spans="1:11" x14ac:dyDescent="0.35">
      <c r="A579" t="s">
        <v>2557</v>
      </c>
      <c r="B579" t="s">
        <v>14</v>
      </c>
      <c r="C579" t="s">
        <v>52</v>
      </c>
      <c r="D579" t="s">
        <v>1250</v>
      </c>
      <c r="F579" t="s">
        <v>1245</v>
      </c>
      <c r="G579" t="s">
        <v>2558</v>
      </c>
      <c r="H579">
        <v>2</v>
      </c>
      <c r="I579" s="117">
        <v>45470.887164351851</v>
      </c>
      <c r="J579">
        <v>10</v>
      </c>
      <c r="K579" s="130">
        <v>126000</v>
      </c>
    </row>
    <row r="580" spans="1:11" x14ac:dyDescent="0.35">
      <c r="A580" t="s">
        <v>2559</v>
      </c>
      <c r="B580" t="s">
        <v>230</v>
      </c>
      <c r="C580" t="s">
        <v>15</v>
      </c>
      <c r="D580" t="s">
        <v>1244</v>
      </c>
      <c r="F580" t="s">
        <v>1245</v>
      </c>
      <c r="G580" t="s">
        <v>2560</v>
      </c>
      <c r="H580">
        <v>4</v>
      </c>
      <c r="I580" s="117">
        <v>45471</v>
      </c>
      <c r="J580">
        <v>12</v>
      </c>
      <c r="K580" s="130">
        <v>105000</v>
      </c>
    </row>
    <row r="581" spans="1:11" x14ac:dyDescent="0.35">
      <c r="A581" t="s">
        <v>2561</v>
      </c>
      <c r="B581" t="s">
        <v>230</v>
      </c>
      <c r="C581" t="s">
        <v>188</v>
      </c>
      <c r="D581" t="s">
        <v>1244</v>
      </c>
      <c r="F581" t="s">
        <v>1245</v>
      </c>
      <c r="G581" t="s">
        <v>2562</v>
      </c>
      <c r="H581">
        <v>4</v>
      </c>
      <c r="I581" s="117">
        <v>45471</v>
      </c>
      <c r="J581">
        <v>8</v>
      </c>
      <c r="K581" s="130">
        <v>105000</v>
      </c>
    </row>
    <row r="582" spans="1:11" x14ac:dyDescent="0.35">
      <c r="A582" t="s">
        <v>2563</v>
      </c>
      <c r="B582" t="s">
        <v>14</v>
      </c>
      <c r="C582" t="s">
        <v>162</v>
      </c>
      <c r="D582" t="s">
        <v>1250</v>
      </c>
      <c r="F582" t="s">
        <v>1245</v>
      </c>
      <c r="G582" t="s">
        <v>2564</v>
      </c>
      <c r="H582">
        <v>1</v>
      </c>
      <c r="I582" s="117">
        <v>45471.877245370371</v>
      </c>
      <c r="J582">
        <v>6</v>
      </c>
      <c r="K582" s="130">
        <v>42000</v>
      </c>
    </row>
    <row r="583" spans="1:11" x14ac:dyDescent="0.35">
      <c r="A583" t="s">
        <v>2565</v>
      </c>
      <c r="B583" t="s">
        <v>1987</v>
      </c>
      <c r="C583" t="s">
        <v>15</v>
      </c>
      <c r="D583" t="s">
        <v>1244</v>
      </c>
      <c r="F583" t="s">
        <v>1245</v>
      </c>
      <c r="G583" t="s">
        <v>2566</v>
      </c>
      <c r="H583">
        <v>2</v>
      </c>
      <c r="I583" s="117">
        <v>45471.951423611114</v>
      </c>
      <c r="J583">
        <v>12</v>
      </c>
      <c r="K583" s="130">
        <v>157500</v>
      </c>
    </row>
    <row r="584" spans="1:11" x14ac:dyDescent="0.35">
      <c r="A584" t="s">
        <v>2567</v>
      </c>
      <c r="B584" t="s">
        <v>44</v>
      </c>
      <c r="C584" t="s">
        <v>866</v>
      </c>
      <c r="D584" t="s">
        <v>1244</v>
      </c>
      <c r="F584" t="s">
        <v>1245</v>
      </c>
      <c r="G584" t="s">
        <v>2568</v>
      </c>
      <c r="H584">
        <v>2</v>
      </c>
      <c r="I584" s="117">
        <v>45472</v>
      </c>
      <c r="J584">
        <v>12</v>
      </c>
      <c r="K584" s="130">
        <v>210000</v>
      </c>
    </row>
    <row r="585" spans="1:11" x14ac:dyDescent="0.35">
      <c r="A585" t="s">
        <v>2569</v>
      </c>
      <c r="B585" t="s">
        <v>1382</v>
      </c>
      <c r="C585" t="s">
        <v>15</v>
      </c>
      <c r="D585" t="s">
        <v>1244</v>
      </c>
      <c r="F585" t="s">
        <v>1248</v>
      </c>
      <c r="G585" t="s">
        <v>2570</v>
      </c>
      <c r="H585">
        <v>1</v>
      </c>
      <c r="I585" s="117">
        <v>45472.567326388889</v>
      </c>
      <c r="J585">
        <v>6</v>
      </c>
      <c r="K585" s="130">
        <v>210000</v>
      </c>
    </row>
    <row r="586" spans="1:11" x14ac:dyDescent="0.35">
      <c r="A586" t="s">
        <v>2571</v>
      </c>
      <c r="B586" t="s">
        <v>102</v>
      </c>
      <c r="C586" t="s">
        <v>15</v>
      </c>
      <c r="D586" t="s">
        <v>1244</v>
      </c>
      <c r="F586" t="s">
        <v>1245</v>
      </c>
      <c r="G586" t="s">
        <v>2572</v>
      </c>
      <c r="H586">
        <v>1</v>
      </c>
      <c r="I586" s="117">
        <v>45472.593460648146</v>
      </c>
      <c r="J586">
        <v>6</v>
      </c>
      <c r="K586" s="130">
        <v>42000</v>
      </c>
    </row>
    <row r="587" spans="1:11" x14ac:dyDescent="0.35">
      <c r="A587" t="s">
        <v>2573</v>
      </c>
      <c r="B587" t="s">
        <v>32</v>
      </c>
      <c r="C587" t="s">
        <v>15</v>
      </c>
      <c r="D587" t="s">
        <v>1244</v>
      </c>
      <c r="F587" t="s">
        <v>1245</v>
      </c>
      <c r="G587" t="s">
        <v>1300</v>
      </c>
      <c r="H587">
        <v>3</v>
      </c>
      <c r="I587" s="117">
        <v>45472.675694444442</v>
      </c>
      <c r="J587">
        <v>8</v>
      </c>
      <c r="K587" s="130">
        <v>105000</v>
      </c>
    </row>
    <row r="588" spans="1:11" x14ac:dyDescent="0.35">
      <c r="A588" t="s">
        <v>2574</v>
      </c>
      <c r="B588" t="s">
        <v>603</v>
      </c>
      <c r="C588" t="s">
        <v>188</v>
      </c>
      <c r="D588" t="s">
        <v>1244</v>
      </c>
      <c r="F588" t="s">
        <v>1245</v>
      </c>
      <c r="G588" t="s">
        <v>2575</v>
      </c>
      <c r="H588">
        <v>3</v>
      </c>
      <c r="I588" s="117">
        <v>45472.685034722221</v>
      </c>
      <c r="J588">
        <v>12</v>
      </c>
      <c r="K588" s="130">
        <v>105000</v>
      </c>
    </row>
    <row r="589" spans="1:11" x14ac:dyDescent="0.35">
      <c r="A589" t="s">
        <v>2576</v>
      </c>
      <c r="B589" t="s">
        <v>32</v>
      </c>
      <c r="C589" t="s">
        <v>15</v>
      </c>
      <c r="D589" t="s">
        <v>1244</v>
      </c>
      <c r="F589" t="s">
        <v>1245</v>
      </c>
      <c r="G589" t="s">
        <v>1735</v>
      </c>
      <c r="H589">
        <v>3</v>
      </c>
      <c r="I589" s="117">
        <v>45472.84615740741</v>
      </c>
      <c r="J589">
        <v>5</v>
      </c>
      <c r="K589" s="130">
        <v>52500</v>
      </c>
    </row>
    <row r="590" spans="1:11" x14ac:dyDescent="0.35">
      <c r="A590" t="s">
        <v>2577</v>
      </c>
      <c r="B590" t="s">
        <v>237</v>
      </c>
      <c r="C590" t="s">
        <v>15</v>
      </c>
      <c r="D590" t="s">
        <v>1244</v>
      </c>
      <c r="F590" t="s">
        <v>1248</v>
      </c>
      <c r="G590" t="s">
        <v>2578</v>
      </c>
      <c r="H590">
        <v>1</v>
      </c>
      <c r="I590" s="117">
        <v>45472.846215277779</v>
      </c>
      <c r="J590">
        <v>12</v>
      </c>
      <c r="K590" s="130">
        <v>210000</v>
      </c>
    </row>
    <row r="591" spans="1:11" x14ac:dyDescent="0.35">
      <c r="A591" t="s">
        <v>2579</v>
      </c>
      <c r="B591" t="s">
        <v>459</v>
      </c>
      <c r="C591" t="s">
        <v>116</v>
      </c>
      <c r="D591" t="s">
        <v>1250</v>
      </c>
      <c r="F591" t="s">
        <v>1245</v>
      </c>
      <c r="G591" t="s">
        <v>2580</v>
      </c>
      <c r="H591">
        <v>6</v>
      </c>
      <c r="I591" s="117">
        <v>45473.457175925927</v>
      </c>
      <c r="J591">
        <v>8</v>
      </c>
      <c r="K591" s="130">
        <v>136500</v>
      </c>
    </row>
    <row r="592" spans="1:11" ht="15" thickBot="1" x14ac:dyDescent="0.4">
      <c r="K592" s="146">
        <f>SUM(K471:K591)</f>
        <v>17923500</v>
      </c>
    </row>
    <row r="593" spans="1:12" ht="15" thickTop="1" x14ac:dyDescent="0.35"/>
    <row r="595" spans="1:12" x14ac:dyDescent="0.35">
      <c r="B595" s="16" t="s">
        <v>2581</v>
      </c>
    </row>
    <row r="596" spans="1:12" x14ac:dyDescent="0.35">
      <c r="A596" s="109" t="s">
        <v>1</v>
      </c>
      <c r="B596" s="1" t="s">
        <v>2</v>
      </c>
      <c r="C596" s="1" t="s">
        <v>3</v>
      </c>
      <c r="D596" s="1" t="s">
        <v>4</v>
      </c>
      <c r="E596" s="1" t="s">
        <v>5</v>
      </c>
      <c r="F596" s="1" t="s">
        <v>6</v>
      </c>
      <c r="G596" s="1" t="s">
        <v>7</v>
      </c>
      <c r="H596" s="109" t="s">
        <v>8</v>
      </c>
      <c r="I596" s="109" t="s">
        <v>9</v>
      </c>
      <c r="J596" s="109" t="s">
        <v>10</v>
      </c>
      <c r="K596" s="109" t="s">
        <v>11</v>
      </c>
      <c r="L596" s="11" t="s">
        <v>12</v>
      </c>
    </row>
    <row r="597" spans="1:12" x14ac:dyDescent="0.35">
      <c r="A597">
        <v>890000756</v>
      </c>
      <c r="B597" t="s">
        <v>549</v>
      </c>
      <c r="C597" t="s">
        <v>188</v>
      </c>
      <c r="D597" t="s">
        <v>1244</v>
      </c>
      <c r="F597" t="s">
        <v>1245</v>
      </c>
      <c r="G597" t="s">
        <v>2582</v>
      </c>
      <c r="H597">
        <v>1</v>
      </c>
      <c r="I597" s="117">
        <v>45474</v>
      </c>
      <c r="J597">
        <v>12</v>
      </c>
      <c r="K597" s="120">
        <v>52500</v>
      </c>
    </row>
    <row r="598" spans="1:12" x14ac:dyDescent="0.35">
      <c r="A598">
        <v>890000737</v>
      </c>
      <c r="B598" t="s">
        <v>459</v>
      </c>
      <c r="C598" t="s">
        <v>15</v>
      </c>
      <c r="D598" t="s">
        <v>1244</v>
      </c>
      <c r="F598" t="s">
        <v>1248</v>
      </c>
      <c r="G598" t="s">
        <v>2583</v>
      </c>
      <c r="H598">
        <v>1</v>
      </c>
      <c r="I598" s="117">
        <v>45474</v>
      </c>
      <c r="J598">
        <v>12</v>
      </c>
      <c r="K598" s="120">
        <v>105000</v>
      </c>
    </row>
    <row r="599" spans="1:12" x14ac:dyDescent="0.35">
      <c r="A599">
        <v>890000757</v>
      </c>
      <c r="B599" t="s">
        <v>14</v>
      </c>
      <c r="C599" t="s">
        <v>15</v>
      </c>
      <c r="D599" t="s">
        <v>1244</v>
      </c>
      <c r="F599" t="s">
        <v>1245</v>
      </c>
      <c r="G599" t="s">
        <v>2584</v>
      </c>
      <c r="H599">
        <v>1</v>
      </c>
      <c r="I599" s="117">
        <v>45474.631296296298</v>
      </c>
      <c r="J599">
        <v>8</v>
      </c>
      <c r="K599" s="120">
        <v>84000</v>
      </c>
    </row>
    <row r="600" spans="1:12" x14ac:dyDescent="0.35">
      <c r="A600">
        <v>880000997</v>
      </c>
      <c r="B600" t="s">
        <v>230</v>
      </c>
      <c r="C600" t="s">
        <v>15</v>
      </c>
      <c r="D600" t="s">
        <v>1244</v>
      </c>
      <c r="F600" t="s">
        <v>1245</v>
      </c>
      <c r="G600" t="s">
        <v>2585</v>
      </c>
      <c r="H600">
        <v>4</v>
      </c>
      <c r="I600" s="117">
        <v>45476</v>
      </c>
      <c r="J600">
        <v>6</v>
      </c>
      <c r="K600" s="120">
        <v>105000</v>
      </c>
    </row>
    <row r="601" spans="1:12" x14ac:dyDescent="0.35">
      <c r="A601">
        <v>880000998</v>
      </c>
      <c r="B601" t="s">
        <v>102</v>
      </c>
      <c r="C601" t="s">
        <v>15</v>
      </c>
      <c r="D601" t="s">
        <v>1244</v>
      </c>
      <c r="F601" t="s">
        <v>1245</v>
      </c>
      <c r="G601" t="s">
        <v>2586</v>
      </c>
      <c r="H601">
        <v>3</v>
      </c>
      <c r="I601" s="117">
        <v>45476</v>
      </c>
      <c r="J601">
        <v>12</v>
      </c>
      <c r="K601" s="120">
        <v>315000</v>
      </c>
    </row>
    <row r="602" spans="1:12" x14ac:dyDescent="0.35">
      <c r="A602">
        <v>880000996</v>
      </c>
      <c r="B602" t="s">
        <v>139</v>
      </c>
      <c r="C602" t="s">
        <v>15</v>
      </c>
      <c r="D602" t="s">
        <v>1244</v>
      </c>
      <c r="F602" t="s">
        <v>1248</v>
      </c>
      <c r="G602" t="s">
        <v>2587</v>
      </c>
      <c r="H602">
        <v>1</v>
      </c>
      <c r="I602" s="117">
        <v>45476.356423611112</v>
      </c>
      <c r="J602">
        <v>6</v>
      </c>
      <c r="K602" s="120">
        <v>84000</v>
      </c>
    </row>
    <row r="603" spans="1:12" x14ac:dyDescent="0.35">
      <c r="A603">
        <v>890000764</v>
      </c>
      <c r="B603" t="s">
        <v>913</v>
      </c>
      <c r="C603" t="s">
        <v>15</v>
      </c>
      <c r="D603" t="s">
        <v>1244</v>
      </c>
      <c r="F603" t="s">
        <v>1245</v>
      </c>
      <c r="G603" t="s">
        <v>2588</v>
      </c>
      <c r="H603">
        <v>4</v>
      </c>
      <c r="I603" s="117">
        <v>45476.356446759259</v>
      </c>
      <c r="J603">
        <v>12</v>
      </c>
      <c r="K603" s="120">
        <v>126000</v>
      </c>
    </row>
    <row r="604" spans="1:12" x14ac:dyDescent="0.35">
      <c r="A604">
        <v>890000766</v>
      </c>
      <c r="B604" t="s">
        <v>32</v>
      </c>
      <c r="C604" t="s">
        <v>411</v>
      </c>
      <c r="D604" t="s">
        <v>1244</v>
      </c>
      <c r="F604" t="s">
        <v>1245</v>
      </c>
      <c r="G604" t="s">
        <v>2589</v>
      </c>
      <c r="H604">
        <v>1</v>
      </c>
      <c r="I604" s="117">
        <v>45476.497974537036</v>
      </c>
      <c r="J604">
        <v>8</v>
      </c>
      <c r="K604" s="120">
        <v>78750</v>
      </c>
    </row>
    <row r="605" spans="1:12" x14ac:dyDescent="0.35">
      <c r="A605">
        <v>890000758</v>
      </c>
      <c r="B605" t="s">
        <v>410</v>
      </c>
      <c r="C605" t="s">
        <v>15</v>
      </c>
      <c r="D605" t="s">
        <v>1244</v>
      </c>
      <c r="F605" t="s">
        <v>1248</v>
      </c>
      <c r="G605" t="s">
        <v>2590</v>
      </c>
      <c r="H605">
        <v>1</v>
      </c>
      <c r="I605" s="117">
        <v>45476.657870370371</v>
      </c>
      <c r="J605">
        <v>9</v>
      </c>
      <c r="K605" s="120">
        <v>157500</v>
      </c>
    </row>
    <row r="606" spans="1:12" x14ac:dyDescent="0.35">
      <c r="A606">
        <v>880001000</v>
      </c>
      <c r="B606" t="s">
        <v>230</v>
      </c>
      <c r="C606" t="s">
        <v>15</v>
      </c>
      <c r="D606" t="s">
        <v>1244</v>
      </c>
      <c r="F606" t="s">
        <v>1248</v>
      </c>
      <c r="G606" t="s">
        <v>2591</v>
      </c>
      <c r="H606">
        <v>3</v>
      </c>
      <c r="I606" s="117">
        <v>45477</v>
      </c>
      <c r="J606">
        <v>6</v>
      </c>
      <c r="K606" s="120">
        <v>84000</v>
      </c>
    </row>
    <row r="607" spans="1:12" x14ac:dyDescent="0.35">
      <c r="A607">
        <v>880001001</v>
      </c>
      <c r="B607" t="s">
        <v>14</v>
      </c>
      <c r="C607" t="s">
        <v>15</v>
      </c>
      <c r="D607" t="s">
        <v>1244</v>
      </c>
      <c r="F607" t="s">
        <v>1245</v>
      </c>
      <c r="G607" t="s">
        <v>2592</v>
      </c>
      <c r="H607">
        <v>4</v>
      </c>
      <c r="I607" s="117">
        <v>45477</v>
      </c>
      <c r="J607">
        <v>12</v>
      </c>
      <c r="K607" s="120">
        <v>105000</v>
      </c>
    </row>
    <row r="608" spans="1:12" x14ac:dyDescent="0.35">
      <c r="A608">
        <v>880000999</v>
      </c>
      <c r="B608" t="s">
        <v>230</v>
      </c>
      <c r="C608" t="s">
        <v>15</v>
      </c>
      <c r="D608" t="s">
        <v>1244</v>
      </c>
      <c r="F608" t="s">
        <v>1248</v>
      </c>
      <c r="G608" t="s">
        <v>2593</v>
      </c>
      <c r="H608">
        <v>1</v>
      </c>
      <c r="I608" s="117">
        <v>45477.485879629632</v>
      </c>
      <c r="J608">
        <v>6</v>
      </c>
      <c r="K608" s="120">
        <v>52500</v>
      </c>
    </row>
    <row r="609" spans="1:11" x14ac:dyDescent="0.35">
      <c r="A609">
        <v>880001005</v>
      </c>
      <c r="B609" t="s">
        <v>58</v>
      </c>
      <c r="C609" t="s">
        <v>169</v>
      </c>
      <c r="D609" t="s">
        <v>1250</v>
      </c>
      <c r="F609" t="s">
        <v>1245</v>
      </c>
      <c r="G609" t="s">
        <v>2594</v>
      </c>
      <c r="H609">
        <v>4</v>
      </c>
      <c r="I609" s="117">
        <v>45478</v>
      </c>
      <c r="J609">
        <v>12</v>
      </c>
      <c r="K609" s="120">
        <v>210000</v>
      </c>
    </row>
    <row r="610" spans="1:11" x14ac:dyDescent="0.35">
      <c r="A610">
        <v>880001006</v>
      </c>
      <c r="B610" t="s">
        <v>102</v>
      </c>
      <c r="C610" t="s">
        <v>15</v>
      </c>
      <c r="D610" t="s">
        <v>1244</v>
      </c>
      <c r="F610" t="s">
        <v>1245</v>
      </c>
      <c r="G610" t="s">
        <v>2595</v>
      </c>
      <c r="H610">
        <v>4</v>
      </c>
      <c r="I610" s="117">
        <v>45478</v>
      </c>
      <c r="J610">
        <v>12</v>
      </c>
      <c r="K610" s="120">
        <v>210000</v>
      </c>
    </row>
    <row r="611" spans="1:11" x14ac:dyDescent="0.35">
      <c r="A611">
        <v>890000768</v>
      </c>
      <c r="B611" t="s">
        <v>456</v>
      </c>
      <c r="C611" t="s">
        <v>52</v>
      </c>
      <c r="D611" t="s">
        <v>1250</v>
      </c>
      <c r="F611" t="s">
        <v>1248</v>
      </c>
      <c r="G611" t="s">
        <v>2596</v>
      </c>
      <c r="H611">
        <v>6</v>
      </c>
      <c r="I611" s="117">
        <v>45478.484467592592</v>
      </c>
      <c r="J611">
        <v>7</v>
      </c>
      <c r="K611" s="120">
        <v>73500</v>
      </c>
    </row>
    <row r="612" spans="1:11" x14ac:dyDescent="0.35">
      <c r="A612">
        <v>880001002</v>
      </c>
      <c r="B612" t="s">
        <v>14</v>
      </c>
      <c r="C612" t="s">
        <v>15</v>
      </c>
      <c r="D612" t="s">
        <v>1244</v>
      </c>
      <c r="F612" t="s">
        <v>1245</v>
      </c>
      <c r="G612" t="s">
        <v>2597</v>
      </c>
      <c r="H612">
        <v>2</v>
      </c>
      <c r="I612" s="117">
        <v>45478.484479166669</v>
      </c>
      <c r="J612">
        <v>12</v>
      </c>
      <c r="K612" s="120">
        <v>315000</v>
      </c>
    </row>
    <row r="613" spans="1:11" x14ac:dyDescent="0.35">
      <c r="A613">
        <v>890000769</v>
      </c>
      <c r="B613" t="s">
        <v>1135</v>
      </c>
      <c r="C613" t="s">
        <v>169</v>
      </c>
      <c r="D613" t="s">
        <v>1250</v>
      </c>
      <c r="F613" t="s">
        <v>1245</v>
      </c>
      <c r="G613" t="s">
        <v>2598</v>
      </c>
      <c r="H613">
        <v>1</v>
      </c>
      <c r="I613" s="117">
        <v>45478.699328703704</v>
      </c>
      <c r="J613">
        <v>6</v>
      </c>
      <c r="K613" s="120">
        <v>31500</v>
      </c>
    </row>
    <row r="614" spans="1:11" x14ac:dyDescent="0.35">
      <c r="A614">
        <v>880001003</v>
      </c>
      <c r="B614" t="s">
        <v>256</v>
      </c>
      <c r="C614" t="s">
        <v>15</v>
      </c>
      <c r="D614" t="s">
        <v>1244</v>
      </c>
      <c r="F614" t="s">
        <v>1248</v>
      </c>
      <c r="G614" t="s">
        <v>2599</v>
      </c>
      <c r="H614">
        <v>3</v>
      </c>
      <c r="I614" s="117">
        <v>45478.718935185185</v>
      </c>
      <c r="J614">
        <v>4</v>
      </c>
      <c r="K614" s="120">
        <v>63000</v>
      </c>
    </row>
    <row r="615" spans="1:11" x14ac:dyDescent="0.35">
      <c r="A615">
        <v>880001008</v>
      </c>
      <c r="B615" t="s">
        <v>32</v>
      </c>
      <c r="C615" t="s">
        <v>169</v>
      </c>
      <c r="D615" t="s">
        <v>1250</v>
      </c>
      <c r="F615" t="s">
        <v>1245</v>
      </c>
      <c r="G615" t="s">
        <v>2600</v>
      </c>
      <c r="H615">
        <v>4</v>
      </c>
      <c r="I615" s="117">
        <v>45481</v>
      </c>
      <c r="J615">
        <v>9</v>
      </c>
      <c r="K615" s="120">
        <v>189000</v>
      </c>
    </row>
    <row r="616" spans="1:11" x14ac:dyDescent="0.35">
      <c r="A616">
        <v>880001007</v>
      </c>
      <c r="B616" t="s">
        <v>44</v>
      </c>
      <c r="C616" t="s">
        <v>188</v>
      </c>
      <c r="D616" t="s">
        <v>1244</v>
      </c>
      <c r="F616" t="s">
        <v>1245</v>
      </c>
      <c r="G616" t="s">
        <v>2601</v>
      </c>
      <c r="H616">
        <v>3</v>
      </c>
      <c r="I616" s="117">
        <v>45481.53665509259</v>
      </c>
      <c r="J616">
        <v>8</v>
      </c>
      <c r="K616" s="120">
        <v>105000</v>
      </c>
    </row>
    <row r="617" spans="1:11" x14ac:dyDescent="0.35">
      <c r="A617">
        <v>890000767</v>
      </c>
      <c r="B617" t="s">
        <v>237</v>
      </c>
      <c r="C617" t="s">
        <v>381</v>
      </c>
      <c r="D617" t="s">
        <v>1244</v>
      </c>
      <c r="F617" t="s">
        <v>1248</v>
      </c>
      <c r="G617" t="s">
        <v>2602</v>
      </c>
      <c r="H617">
        <v>1</v>
      </c>
      <c r="I617" s="117">
        <v>45481.634722222225</v>
      </c>
      <c r="J617">
        <v>9</v>
      </c>
      <c r="K617" s="120">
        <v>63000</v>
      </c>
    </row>
    <row r="618" spans="1:11" x14ac:dyDescent="0.35">
      <c r="A618">
        <v>880001009</v>
      </c>
      <c r="B618" t="s">
        <v>14</v>
      </c>
      <c r="C618" t="s">
        <v>15</v>
      </c>
      <c r="D618" t="s">
        <v>1244</v>
      </c>
      <c r="F618" t="s">
        <v>1248</v>
      </c>
      <c r="G618" t="s">
        <v>2603</v>
      </c>
      <c r="H618">
        <v>4</v>
      </c>
      <c r="I618" s="117">
        <v>45481.635717592595</v>
      </c>
      <c r="J618">
        <v>12</v>
      </c>
      <c r="K618" s="120">
        <v>136500</v>
      </c>
    </row>
    <row r="619" spans="1:11" x14ac:dyDescent="0.35">
      <c r="A619">
        <v>890000771</v>
      </c>
      <c r="B619" t="s">
        <v>476</v>
      </c>
      <c r="C619" t="s">
        <v>15</v>
      </c>
      <c r="D619" t="s">
        <v>1244</v>
      </c>
      <c r="F619" t="s">
        <v>1245</v>
      </c>
      <c r="G619" t="s">
        <v>2604</v>
      </c>
      <c r="H619">
        <v>5</v>
      </c>
      <c r="I619" s="117">
        <v>45481.637824074074</v>
      </c>
      <c r="J619">
        <v>7</v>
      </c>
      <c r="K619" s="120">
        <v>63000</v>
      </c>
    </row>
    <row r="620" spans="1:11" x14ac:dyDescent="0.35">
      <c r="A620">
        <v>890000770</v>
      </c>
      <c r="B620" t="s">
        <v>40</v>
      </c>
      <c r="C620" t="s">
        <v>188</v>
      </c>
      <c r="D620" t="s">
        <v>1244</v>
      </c>
      <c r="F620" t="s">
        <v>1248</v>
      </c>
      <c r="G620" t="s">
        <v>1027</v>
      </c>
      <c r="H620">
        <v>3</v>
      </c>
      <c r="I620" s="117">
        <v>45481.694560185184</v>
      </c>
      <c r="J620">
        <v>12</v>
      </c>
      <c r="K620" s="120">
        <v>136500</v>
      </c>
    </row>
    <row r="621" spans="1:11" x14ac:dyDescent="0.35">
      <c r="A621">
        <v>890000772</v>
      </c>
      <c r="B621" t="s">
        <v>2605</v>
      </c>
      <c r="C621" t="s">
        <v>15</v>
      </c>
      <c r="D621" t="s">
        <v>1244</v>
      </c>
      <c r="F621" t="s">
        <v>1248</v>
      </c>
      <c r="G621" t="s">
        <v>2606</v>
      </c>
      <c r="H621">
        <v>1</v>
      </c>
      <c r="I621" s="117">
        <v>45481.724212962959</v>
      </c>
      <c r="J621">
        <v>11</v>
      </c>
      <c r="K621" s="120">
        <v>105000</v>
      </c>
    </row>
    <row r="622" spans="1:11" x14ac:dyDescent="0.35">
      <c r="A622">
        <v>890000773</v>
      </c>
      <c r="B622" t="s">
        <v>14</v>
      </c>
      <c r="C622" t="s">
        <v>15</v>
      </c>
      <c r="D622" t="s">
        <v>1244</v>
      </c>
      <c r="F622" t="s">
        <v>1245</v>
      </c>
      <c r="G622" t="s">
        <v>2607</v>
      </c>
      <c r="H622">
        <v>3</v>
      </c>
      <c r="I622" s="117">
        <v>45482.445590277777</v>
      </c>
      <c r="J622">
        <v>3</v>
      </c>
      <c r="K622" s="120">
        <v>52500</v>
      </c>
    </row>
    <row r="623" spans="1:11" x14ac:dyDescent="0.35">
      <c r="A623">
        <v>880001010</v>
      </c>
      <c r="B623" t="s">
        <v>252</v>
      </c>
      <c r="C623" t="s">
        <v>15</v>
      </c>
      <c r="D623" t="s">
        <v>1244</v>
      </c>
      <c r="F623" t="s">
        <v>1245</v>
      </c>
      <c r="G623" t="s">
        <v>2608</v>
      </c>
      <c r="H623">
        <v>2</v>
      </c>
      <c r="I623" s="117">
        <v>45482.445613425924</v>
      </c>
      <c r="J623">
        <v>6</v>
      </c>
      <c r="K623" s="120">
        <v>157500</v>
      </c>
    </row>
    <row r="624" spans="1:11" x14ac:dyDescent="0.35">
      <c r="A624">
        <v>890000775</v>
      </c>
      <c r="B624" t="s">
        <v>603</v>
      </c>
      <c r="C624" t="s">
        <v>15</v>
      </c>
      <c r="D624" t="s">
        <v>1244</v>
      </c>
      <c r="F624" t="s">
        <v>1245</v>
      </c>
      <c r="G624" t="s">
        <v>2609</v>
      </c>
      <c r="H624">
        <v>1</v>
      </c>
      <c r="I624" s="117">
        <v>45482.48641203704</v>
      </c>
      <c r="J624">
        <v>9</v>
      </c>
      <c r="K624" s="120">
        <v>73500</v>
      </c>
    </row>
    <row r="625" spans="1:11" x14ac:dyDescent="0.35">
      <c r="A625">
        <v>890000774</v>
      </c>
      <c r="B625" t="s">
        <v>14</v>
      </c>
      <c r="C625" t="s">
        <v>15</v>
      </c>
      <c r="D625" t="s">
        <v>1244</v>
      </c>
      <c r="F625" t="s">
        <v>1245</v>
      </c>
      <c r="G625" t="s">
        <v>2610</v>
      </c>
      <c r="H625">
        <v>3</v>
      </c>
      <c r="I625" s="117">
        <v>45482.639548611114</v>
      </c>
      <c r="J625">
        <v>6</v>
      </c>
      <c r="K625" s="120">
        <v>63000</v>
      </c>
    </row>
    <row r="626" spans="1:11" x14ac:dyDescent="0.35">
      <c r="A626">
        <v>880001004</v>
      </c>
      <c r="B626" t="s">
        <v>909</v>
      </c>
      <c r="C626" t="s">
        <v>15</v>
      </c>
      <c r="D626" t="s">
        <v>1244</v>
      </c>
      <c r="F626" t="s">
        <v>1245</v>
      </c>
      <c r="G626" t="s">
        <v>1055</v>
      </c>
      <c r="H626">
        <v>2</v>
      </c>
      <c r="I626" s="117">
        <v>45482.650891203702</v>
      </c>
      <c r="J626">
        <v>12</v>
      </c>
      <c r="K626" s="120">
        <v>105000</v>
      </c>
    </row>
    <row r="627" spans="1:11" x14ac:dyDescent="0.35">
      <c r="A627">
        <v>890000777</v>
      </c>
      <c r="B627" t="s">
        <v>1816</v>
      </c>
      <c r="C627" t="s">
        <v>15</v>
      </c>
      <c r="D627" t="s">
        <v>1244</v>
      </c>
      <c r="F627" t="s">
        <v>1245</v>
      </c>
      <c r="G627" t="s">
        <v>2611</v>
      </c>
      <c r="H627">
        <v>2</v>
      </c>
      <c r="I627" s="117">
        <v>45482.684212962966</v>
      </c>
      <c r="J627">
        <v>11</v>
      </c>
      <c r="K627" s="120">
        <v>105000</v>
      </c>
    </row>
    <row r="628" spans="1:11" x14ac:dyDescent="0.35">
      <c r="A628">
        <v>880001011</v>
      </c>
      <c r="B628" t="s">
        <v>146</v>
      </c>
      <c r="C628" t="s">
        <v>381</v>
      </c>
      <c r="D628" t="s">
        <v>1244</v>
      </c>
      <c r="F628" t="s">
        <v>1245</v>
      </c>
      <c r="G628" t="s">
        <v>2612</v>
      </c>
      <c r="H628">
        <v>6</v>
      </c>
      <c r="I628" s="117">
        <v>45482.71738425926</v>
      </c>
      <c r="J628">
        <v>6</v>
      </c>
      <c r="K628" s="120">
        <v>105000</v>
      </c>
    </row>
    <row r="629" spans="1:11" x14ac:dyDescent="0.35">
      <c r="A629">
        <v>890000776</v>
      </c>
      <c r="B629" t="s">
        <v>476</v>
      </c>
      <c r="C629" t="s">
        <v>15</v>
      </c>
      <c r="D629" t="s">
        <v>1244</v>
      </c>
      <c r="F629" t="s">
        <v>1248</v>
      </c>
      <c r="G629" t="s">
        <v>1629</v>
      </c>
      <c r="H629">
        <v>4</v>
      </c>
      <c r="I629" s="117">
        <v>45482.722037037034</v>
      </c>
      <c r="J629">
        <v>12</v>
      </c>
      <c r="K629" s="120">
        <v>136500</v>
      </c>
    </row>
    <row r="630" spans="1:11" x14ac:dyDescent="0.35">
      <c r="A630">
        <v>890000778</v>
      </c>
      <c r="B630" t="s">
        <v>36</v>
      </c>
      <c r="C630" t="s">
        <v>52</v>
      </c>
      <c r="D630" t="s">
        <v>1250</v>
      </c>
      <c r="F630" t="s">
        <v>1248</v>
      </c>
      <c r="G630" t="s">
        <v>2613</v>
      </c>
      <c r="H630">
        <v>5</v>
      </c>
      <c r="I630" s="117">
        <v>45482.732129629629</v>
      </c>
      <c r="J630">
        <v>12</v>
      </c>
      <c r="K630" s="120">
        <v>178500</v>
      </c>
    </row>
    <row r="631" spans="1:11" x14ac:dyDescent="0.35">
      <c r="A631">
        <v>890000784</v>
      </c>
      <c r="B631" t="s">
        <v>58</v>
      </c>
      <c r="C631" t="s">
        <v>52</v>
      </c>
      <c r="D631" t="s">
        <v>1250</v>
      </c>
      <c r="F631" t="s">
        <v>1245</v>
      </c>
      <c r="G631" t="s">
        <v>2614</v>
      </c>
      <c r="H631">
        <v>2</v>
      </c>
      <c r="I631" s="117">
        <v>45483</v>
      </c>
      <c r="J631">
        <v>12</v>
      </c>
      <c r="K631" s="120">
        <v>157500</v>
      </c>
    </row>
    <row r="632" spans="1:11" x14ac:dyDescent="0.35">
      <c r="A632">
        <v>880001013</v>
      </c>
      <c r="B632" t="s">
        <v>14</v>
      </c>
      <c r="C632" t="s">
        <v>15</v>
      </c>
      <c r="D632" t="s">
        <v>1244</v>
      </c>
      <c r="F632" t="s">
        <v>1245</v>
      </c>
      <c r="G632" t="s">
        <v>2615</v>
      </c>
      <c r="H632">
        <v>3</v>
      </c>
      <c r="I632" s="117">
        <v>45483</v>
      </c>
      <c r="J632">
        <v>8</v>
      </c>
      <c r="K632" s="120">
        <v>105000</v>
      </c>
    </row>
    <row r="633" spans="1:11" x14ac:dyDescent="0.35">
      <c r="A633">
        <v>880001012</v>
      </c>
      <c r="B633" t="s">
        <v>146</v>
      </c>
      <c r="C633" t="s">
        <v>15</v>
      </c>
      <c r="D633" t="s">
        <v>1244</v>
      </c>
      <c r="F633" t="s">
        <v>1248</v>
      </c>
      <c r="G633" t="s">
        <v>2616</v>
      </c>
      <c r="H633">
        <v>3</v>
      </c>
      <c r="I633" s="117">
        <v>45483</v>
      </c>
      <c r="J633">
        <v>7</v>
      </c>
      <c r="K633" s="120">
        <v>73500</v>
      </c>
    </row>
    <row r="634" spans="1:11" x14ac:dyDescent="0.35">
      <c r="A634">
        <v>890000780</v>
      </c>
      <c r="B634" t="s">
        <v>32</v>
      </c>
      <c r="C634" t="s">
        <v>15</v>
      </c>
      <c r="D634" t="s">
        <v>1244</v>
      </c>
      <c r="F634" t="s">
        <v>1248</v>
      </c>
      <c r="G634" t="s">
        <v>2617</v>
      </c>
      <c r="H634">
        <v>2</v>
      </c>
      <c r="I634" s="117">
        <v>45483.66034722222</v>
      </c>
      <c r="J634">
        <v>10</v>
      </c>
      <c r="K634" s="120">
        <v>105000</v>
      </c>
    </row>
    <row r="635" spans="1:11" x14ac:dyDescent="0.35">
      <c r="A635">
        <v>890000781</v>
      </c>
      <c r="B635" t="s">
        <v>256</v>
      </c>
      <c r="C635" t="s">
        <v>169</v>
      </c>
      <c r="D635" t="s">
        <v>1250</v>
      </c>
      <c r="F635" t="s">
        <v>1248</v>
      </c>
      <c r="G635" t="s">
        <v>2618</v>
      </c>
      <c r="H635">
        <v>2</v>
      </c>
      <c r="I635" s="117">
        <v>45483.712800925925</v>
      </c>
      <c r="J635">
        <v>10</v>
      </c>
      <c r="K635" s="120">
        <v>84000</v>
      </c>
    </row>
    <row r="636" spans="1:11" x14ac:dyDescent="0.35">
      <c r="A636">
        <v>890000782</v>
      </c>
      <c r="B636" t="s">
        <v>256</v>
      </c>
      <c r="C636" t="s">
        <v>15</v>
      </c>
      <c r="D636" t="s">
        <v>1244</v>
      </c>
      <c r="F636" t="s">
        <v>1248</v>
      </c>
      <c r="G636" t="s">
        <v>2619</v>
      </c>
      <c r="H636">
        <v>1</v>
      </c>
      <c r="I636" s="117">
        <v>45483.72142361111</v>
      </c>
      <c r="J636">
        <v>12</v>
      </c>
      <c r="K636" s="120">
        <v>84000</v>
      </c>
    </row>
    <row r="637" spans="1:11" x14ac:dyDescent="0.35">
      <c r="A637">
        <v>890000790</v>
      </c>
      <c r="B637" t="s">
        <v>146</v>
      </c>
      <c r="C637" t="s">
        <v>188</v>
      </c>
      <c r="D637" t="s">
        <v>1244</v>
      </c>
      <c r="F637" t="s">
        <v>1248</v>
      </c>
      <c r="G637" t="s">
        <v>2620</v>
      </c>
      <c r="H637">
        <v>2</v>
      </c>
      <c r="I637" s="117">
        <v>45484</v>
      </c>
      <c r="J637">
        <v>6</v>
      </c>
      <c r="K637" s="120">
        <v>105000</v>
      </c>
    </row>
    <row r="638" spans="1:11" x14ac:dyDescent="0.35">
      <c r="A638">
        <v>880001021</v>
      </c>
      <c r="B638" t="s">
        <v>58</v>
      </c>
      <c r="C638" t="s">
        <v>15</v>
      </c>
      <c r="D638" t="s">
        <v>1244</v>
      </c>
      <c r="F638" t="s">
        <v>1248</v>
      </c>
      <c r="G638" t="s">
        <v>2621</v>
      </c>
      <c r="H638">
        <v>1</v>
      </c>
      <c r="I638" s="117">
        <v>45484</v>
      </c>
      <c r="J638">
        <v>6</v>
      </c>
      <c r="K638" s="120">
        <v>36750</v>
      </c>
    </row>
    <row r="639" spans="1:11" x14ac:dyDescent="0.35">
      <c r="A639">
        <v>880001020</v>
      </c>
      <c r="B639" t="s">
        <v>809</v>
      </c>
      <c r="C639" t="s">
        <v>169</v>
      </c>
      <c r="D639" t="s">
        <v>1250</v>
      </c>
      <c r="F639" t="s">
        <v>1245</v>
      </c>
      <c r="G639" t="s">
        <v>2129</v>
      </c>
      <c r="H639">
        <v>5</v>
      </c>
      <c r="I639" s="117">
        <v>45484</v>
      </c>
      <c r="J639">
        <v>12</v>
      </c>
      <c r="K639" s="120">
        <v>126000</v>
      </c>
    </row>
    <row r="640" spans="1:11" x14ac:dyDescent="0.35">
      <c r="A640">
        <v>880001019</v>
      </c>
      <c r="B640" t="s">
        <v>909</v>
      </c>
      <c r="C640" t="s">
        <v>15</v>
      </c>
      <c r="D640" t="s">
        <v>1244</v>
      </c>
      <c r="F640" t="s">
        <v>1245</v>
      </c>
      <c r="G640" t="s">
        <v>2622</v>
      </c>
      <c r="H640">
        <v>1</v>
      </c>
      <c r="I640" s="117">
        <v>45484</v>
      </c>
      <c r="J640">
        <v>7</v>
      </c>
      <c r="K640" s="120">
        <v>57750</v>
      </c>
    </row>
    <row r="641" spans="1:11" x14ac:dyDescent="0.35">
      <c r="A641">
        <v>880001017</v>
      </c>
      <c r="B641" t="s">
        <v>285</v>
      </c>
      <c r="C641" t="s">
        <v>188</v>
      </c>
      <c r="D641" t="s">
        <v>1244</v>
      </c>
      <c r="F641" t="s">
        <v>1245</v>
      </c>
      <c r="G641" t="s">
        <v>2623</v>
      </c>
      <c r="H641">
        <v>1</v>
      </c>
      <c r="I641" s="117">
        <v>45484.48238425926</v>
      </c>
      <c r="J641">
        <v>6</v>
      </c>
      <c r="K641" s="120">
        <v>105000</v>
      </c>
    </row>
    <row r="642" spans="1:11" x14ac:dyDescent="0.35">
      <c r="A642">
        <v>880001018</v>
      </c>
      <c r="B642" t="s">
        <v>285</v>
      </c>
      <c r="C642" t="s">
        <v>188</v>
      </c>
      <c r="D642" t="s">
        <v>1244</v>
      </c>
      <c r="F642" t="s">
        <v>1245</v>
      </c>
      <c r="G642" t="s">
        <v>2624</v>
      </c>
      <c r="H642">
        <v>1</v>
      </c>
      <c r="I642" s="117">
        <v>45484.594305555554</v>
      </c>
      <c r="J642">
        <v>12</v>
      </c>
      <c r="K642" s="120">
        <v>105000</v>
      </c>
    </row>
    <row r="643" spans="1:11" x14ac:dyDescent="0.35">
      <c r="A643">
        <v>890000791</v>
      </c>
      <c r="B643" t="s">
        <v>139</v>
      </c>
      <c r="C643" t="s">
        <v>15</v>
      </c>
      <c r="D643" t="s">
        <v>1244</v>
      </c>
      <c r="F643" t="s">
        <v>1248</v>
      </c>
      <c r="G643" t="s">
        <v>2625</v>
      </c>
      <c r="H643">
        <v>2</v>
      </c>
      <c r="I643" s="117">
        <v>45484.66333333333</v>
      </c>
      <c r="J643">
        <v>8</v>
      </c>
      <c r="K643" s="120">
        <v>84000</v>
      </c>
    </row>
    <row r="644" spans="1:11" x14ac:dyDescent="0.35">
      <c r="A644">
        <v>890000789</v>
      </c>
      <c r="B644" t="s">
        <v>139</v>
      </c>
      <c r="C644" t="s">
        <v>15</v>
      </c>
      <c r="D644" t="s">
        <v>1244</v>
      </c>
      <c r="F644" t="s">
        <v>1245</v>
      </c>
      <c r="G644" t="s">
        <v>2626</v>
      </c>
      <c r="H644">
        <v>3</v>
      </c>
      <c r="I644" s="117">
        <v>45484.663356481484</v>
      </c>
      <c r="J644">
        <v>12</v>
      </c>
      <c r="K644" s="120">
        <v>210000</v>
      </c>
    </row>
    <row r="645" spans="1:11" x14ac:dyDescent="0.35">
      <c r="A645">
        <v>890000788</v>
      </c>
      <c r="B645" t="s">
        <v>420</v>
      </c>
      <c r="C645" t="s">
        <v>52</v>
      </c>
      <c r="D645" t="s">
        <v>1250</v>
      </c>
      <c r="F645" t="s">
        <v>1245</v>
      </c>
      <c r="G645" t="s">
        <v>2627</v>
      </c>
      <c r="H645">
        <v>1</v>
      </c>
      <c r="I645" s="117">
        <v>45484.663391203707</v>
      </c>
      <c r="J645">
        <v>6</v>
      </c>
      <c r="K645" s="119">
        <v>63000</v>
      </c>
    </row>
    <row r="646" spans="1:11" x14ac:dyDescent="0.35">
      <c r="A646">
        <v>890000787</v>
      </c>
      <c r="B646" t="s">
        <v>649</v>
      </c>
      <c r="C646" t="s">
        <v>15</v>
      </c>
      <c r="D646" t="s">
        <v>1244</v>
      </c>
      <c r="F646" t="s">
        <v>1245</v>
      </c>
      <c r="G646" t="s">
        <v>2628</v>
      </c>
      <c r="H646">
        <v>1</v>
      </c>
      <c r="I646" s="117">
        <v>45484.66847222222</v>
      </c>
      <c r="J646">
        <v>4</v>
      </c>
      <c r="K646" s="120">
        <v>105000</v>
      </c>
    </row>
    <row r="647" spans="1:11" x14ac:dyDescent="0.35">
      <c r="A647">
        <v>880001016</v>
      </c>
      <c r="B647" t="s">
        <v>58</v>
      </c>
      <c r="C647" t="s">
        <v>15</v>
      </c>
      <c r="D647" t="s">
        <v>1244</v>
      </c>
      <c r="F647" t="s">
        <v>1248</v>
      </c>
      <c r="G647" t="s">
        <v>2629</v>
      </c>
      <c r="H647">
        <v>4</v>
      </c>
      <c r="I647" s="117">
        <v>45484.681215277778</v>
      </c>
      <c r="J647">
        <v>10</v>
      </c>
      <c r="K647" s="120">
        <v>157500</v>
      </c>
    </row>
    <row r="648" spans="1:11" x14ac:dyDescent="0.35">
      <c r="A648">
        <v>880001015</v>
      </c>
      <c r="B648" t="s">
        <v>230</v>
      </c>
      <c r="C648" t="s">
        <v>15</v>
      </c>
      <c r="D648" t="s">
        <v>1244</v>
      </c>
      <c r="F648" t="s">
        <v>1245</v>
      </c>
      <c r="G648" t="s">
        <v>2630</v>
      </c>
      <c r="H648">
        <v>2</v>
      </c>
      <c r="I648" s="117">
        <v>45484.686967592592</v>
      </c>
      <c r="J648">
        <v>6</v>
      </c>
      <c r="K648" s="120">
        <v>105000</v>
      </c>
    </row>
    <row r="649" spans="1:11" x14ac:dyDescent="0.35">
      <c r="A649">
        <v>880001014</v>
      </c>
      <c r="B649" t="s">
        <v>252</v>
      </c>
      <c r="C649" t="s">
        <v>15</v>
      </c>
      <c r="D649" t="s">
        <v>1244</v>
      </c>
      <c r="F649" t="s">
        <v>1245</v>
      </c>
      <c r="G649" t="s">
        <v>2631</v>
      </c>
      <c r="H649">
        <v>1</v>
      </c>
      <c r="I649" s="117">
        <v>45484.686990740738</v>
      </c>
      <c r="J649">
        <v>10</v>
      </c>
      <c r="K649" s="120">
        <v>157500</v>
      </c>
    </row>
    <row r="650" spans="1:11" x14ac:dyDescent="0.35">
      <c r="A650">
        <v>880001023</v>
      </c>
      <c r="B650" t="s">
        <v>1987</v>
      </c>
      <c r="C650" t="s">
        <v>15</v>
      </c>
      <c r="D650" t="s">
        <v>1244</v>
      </c>
      <c r="F650" t="s">
        <v>1248</v>
      </c>
      <c r="G650" t="s">
        <v>2632</v>
      </c>
      <c r="H650">
        <v>1</v>
      </c>
      <c r="I650" s="117">
        <v>45485.555543981478</v>
      </c>
      <c r="J650">
        <v>12</v>
      </c>
      <c r="K650" s="120">
        <v>210000</v>
      </c>
    </row>
    <row r="651" spans="1:11" x14ac:dyDescent="0.35">
      <c r="A651">
        <v>890000794</v>
      </c>
      <c r="B651" t="s">
        <v>2313</v>
      </c>
      <c r="C651" t="s">
        <v>15</v>
      </c>
      <c r="D651" t="s">
        <v>1244</v>
      </c>
      <c r="F651" t="s">
        <v>1245</v>
      </c>
      <c r="G651" t="s">
        <v>2633</v>
      </c>
      <c r="H651">
        <v>4</v>
      </c>
      <c r="I651" s="117">
        <v>45485.643854166665</v>
      </c>
      <c r="J651">
        <v>18</v>
      </c>
      <c r="K651" s="120">
        <v>262500</v>
      </c>
    </row>
    <row r="652" spans="1:11" x14ac:dyDescent="0.35">
      <c r="A652">
        <v>880001022</v>
      </c>
      <c r="B652" t="s">
        <v>32</v>
      </c>
      <c r="C652" t="s">
        <v>106</v>
      </c>
      <c r="D652" t="s">
        <v>1244</v>
      </c>
      <c r="F652" t="s">
        <v>1245</v>
      </c>
      <c r="G652" t="s">
        <v>2634</v>
      </c>
      <c r="H652">
        <v>6</v>
      </c>
      <c r="I652" s="117">
        <v>45485.667060185187</v>
      </c>
      <c r="J652">
        <v>7</v>
      </c>
      <c r="K652" s="120">
        <v>157500</v>
      </c>
    </row>
    <row r="653" spans="1:11" x14ac:dyDescent="0.35">
      <c r="A653">
        <v>890000793</v>
      </c>
      <c r="B653" t="s">
        <v>139</v>
      </c>
      <c r="C653" t="s">
        <v>15</v>
      </c>
      <c r="D653" t="s">
        <v>1244</v>
      </c>
      <c r="F653" t="s">
        <v>1248</v>
      </c>
      <c r="G653" t="s">
        <v>2635</v>
      </c>
      <c r="H653">
        <v>1</v>
      </c>
      <c r="I653" s="117">
        <v>45485.707511574074</v>
      </c>
      <c r="J653">
        <v>12</v>
      </c>
      <c r="K653" s="120">
        <v>157500</v>
      </c>
    </row>
    <row r="654" spans="1:11" x14ac:dyDescent="0.35">
      <c r="A654">
        <v>890000792</v>
      </c>
      <c r="B654" t="s">
        <v>649</v>
      </c>
      <c r="C654" t="s">
        <v>15</v>
      </c>
      <c r="D654" t="s">
        <v>1244</v>
      </c>
      <c r="F654" t="s">
        <v>1248</v>
      </c>
      <c r="G654" t="s">
        <v>2636</v>
      </c>
      <c r="H654">
        <v>1</v>
      </c>
      <c r="I654" s="117">
        <v>45486.433067129627</v>
      </c>
      <c r="J654">
        <v>4</v>
      </c>
      <c r="K654" s="120">
        <v>63000</v>
      </c>
    </row>
    <row r="655" spans="1:11" x14ac:dyDescent="0.35">
      <c r="A655">
        <v>880001025</v>
      </c>
      <c r="B655" t="s">
        <v>462</v>
      </c>
      <c r="C655" t="s">
        <v>15</v>
      </c>
      <c r="D655" t="s">
        <v>1244</v>
      </c>
      <c r="F655" t="s">
        <v>1245</v>
      </c>
      <c r="G655" t="s">
        <v>2637</v>
      </c>
      <c r="H655">
        <v>3</v>
      </c>
      <c r="I655" s="117">
        <v>45486.453900462962</v>
      </c>
      <c r="J655">
        <v>9</v>
      </c>
      <c r="K655" s="120">
        <v>126000</v>
      </c>
    </row>
    <row r="656" spans="1:11" x14ac:dyDescent="0.35">
      <c r="A656">
        <v>880001024</v>
      </c>
      <c r="B656" t="s">
        <v>14</v>
      </c>
      <c r="C656" t="s">
        <v>15</v>
      </c>
      <c r="D656" t="s">
        <v>1244</v>
      </c>
      <c r="F656" t="s">
        <v>1245</v>
      </c>
      <c r="G656" t="s">
        <v>2638</v>
      </c>
      <c r="H656">
        <v>3</v>
      </c>
      <c r="I656" s="117">
        <v>45486.559432870374</v>
      </c>
      <c r="J656">
        <v>12</v>
      </c>
      <c r="K656" s="120">
        <v>231000</v>
      </c>
    </row>
    <row r="657" spans="1:11" x14ac:dyDescent="0.35">
      <c r="A657">
        <v>880001028</v>
      </c>
      <c r="B657" t="s">
        <v>359</v>
      </c>
      <c r="C657" t="s">
        <v>257</v>
      </c>
      <c r="D657" t="s">
        <v>1250</v>
      </c>
      <c r="F657" t="s">
        <v>1245</v>
      </c>
      <c r="G657" t="s">
        <v>2639</v>
      </c>
      <c r="H657">
        <v>2</v>
      </c>
      <c r="I657" s="117">
        <v>45486.6327662037</v>
      </c>
      <c r="J657">
        <v>12</v>
      </c>
      <c r="K657" s="120">
        <v>105000</v>
      </c>
    </row>
    <row r="658" spans="1:11" x14ac:dyDescent="0.35">
      <c r="A658">
        <v>890000796</v>
      </c>
      <c r="B658" t="s">
        <v>549</v>
      </c>
      <c r="C658" t="s">
        <v>169</v>
      </c>
      <c r="D658" t="s">
        <v>1250</v>
      </c>
      <c r="F658" t="s">
        <v>1248</v>
      </c>
      <c r="G658" t="s">
        <v>2640</v>
      </c>
      <c r="H658">
        <v>1</v>
      </c>
      <c r="I658" s="117">
        <v>45488</v>
      </c>
      <c r="J658">
        <v>12</v>
      </c>
      <c r="K658" s="120">
        <v>63000</v>
      </c>
    </row>
    <row r="659" spans="1:11" x14ac:dyDescent="0.35">
      <c r="A659">
        <v>890000795</v>
      </c>
      <c r="B659" t="s">
        <v>14</v>
      </c>
      <c r="C659" t="s">
        <v>381</v>
      </c>
      <c r="D659" t="s">
        <v>1244</v>
      </c>
      <c r="F659" t="s">
        <v>1248</v>
      </c>
      <c r="G659" t="s">
        <v>2641</v>
      </c>
      <c r="H659">
        <v>1</v>
      </c>
      <c r="I659" s="117">
        <v>45488.676840277774</v>
      </c>
      <c r="J659">
        <v>6</v>
      </c>
      <c r="K659" s="120">
        <v>52500</v>
      </c>
    </row>
    <row r="660" spans="1:11" x14ac:dyDescent="0.35">
      <c r="A660">
        <v>880001030</v>
      </c>
      <c r="B660" t="s">
        <v>14</v>
      </c>
      <c r="C660" t="s">
        <v>15</v>
      </c>
      <c r="D660" t="s">
        <v>1244</v>
      </c>
      <c r="F660" t="s">
        <v>1245</v>
      </c>
      <c r="G660" t="s">
        <v>1947</v>
      </c>
      <c r="H660">
        <v>4</v>
      </c>
      <c r="I660" s="117">
        <v>45489.542048611111</v>
      </c>
      <c r="J660">
        <v>8</v>
      </c>
      <c r="K660" s="120">
        <v>105000</v>
      </c>
    </row>
    <row r="661" spans="1:11" x14ac:dyDescent="0.35">
      <c r="A661">
        <v>880001029</v>
      </c>
      <c r="B661" t="s">
        <v>32</v>
      </c>
      <c r="C661" t="s">
        <v>15</v>
      </c>
      <c r="D661" t="s">
        <v>1244</v>
      </c>
      <c r="F661" t="s">
        <v>1245</v>
      </c>
      <c r="G661" t="s">
        <v>2642</v>
      </c>
      <c r="H661">
        <v>5</v>
      </c>
      <c r="I661" s="117">
        <v>45489.616643518515</v>
      </c>
      <c r="J661">
        <v>12</v>
      </c>
      <c r="K661" s="120">
        <v>241500</v>
      </c>
    </row>
    <row r="662" spans="1:11" x14ac:dyDescent="0.35">
      <c r="A662">
        <v>890000797</v>
      </c>
      <c r="B662" t="s">
        <v>14</v>
      </c>
      <c r="C662" t="s">
        <v>15</v>
      </c>
      <c r="D662" t="s">
        <v>1244</v>
      </c>
      <c r="F662" t="s">
        <v>1248</v>
      </c>
      <c r="G662" t="s">
        <v>2643</v>
      </c>
      <c r="H662">
        <v>1</v>
      </c>
      <c r="I662" s="117">
        <v>45490</v>
      </c>
      <c r="J662">
        <v>18</v>
      </c>
      <c r="K662" s="120">
        <v>157500</v>
      </c>
    </row>
    <row r="663" spans="1:11" x14ac:dyDescent="0.35">
      <c r="A663">
        <v>890000783</v>
      </c>
      <c r="B663" t="s">
        <v>296</v>
      </c>
      <c r="C663" t="s">
        <v>169</v>
      </c>
      <c r="D663" t="s">
        <v>1250</v>
      </c>
      <c r="F663" t="s">
        <v>1245</v>
      </c>
      <c r="G663" t="s">
        <v>2644</v>
      </c>
      <c r="H663">
        <v>1</v>
      </c>
      <c r="I663" s="117">
        <v>45490</v>
      </c>
      <c r="J663">
        <v>6</v>
      </c>
      <c r="K663" s="120">
        <v>53550</v>
      </c>
    </row>
    <row r="664" spans="1:11" x14ac:dyDescent="0.35">
      <c r="A664">
        <v>880001026</v>
      </c>
      <c r="B664" t="s">
        <v>1382</v>
      </c>
      <c r="C664" t="s">
        <v>15</v>
      </c>
      <c r="D664" t="s">
        <v>1244</v>
      </c>
      <c r="F664" t="s">
        <v>1245</v>
      </c>
      <c r="G664" t="s">
        <v>2645</v>
      </c>
      <c r="H664">
        <v>1</v>
      </c>
      <c r="I664" s="117">
        <v>45490.338888888888</v>
      </c>
      <c r="J664">
        <v>12</v>
      </c>
      <c r="K664" s="120">
        <v>126000</v>
      </c>
    </row>
    <row r="665" spans="1:11" x14ac:dyDescent="0.35">
      <c r="A665">
        <v>890000799</v>
      </c>
      <c r="B665" t="s">
        <v>14</v>
      </c>
      <c r="C665" t="s">
        <v>15</v>
      </c>
      <c r="D665" t="s">
        <v>1244</v>
      </c>
      <c r="F665" t="s">
        <v>1245</v>
      </c>
      <c r="G665" t="s">
        <v>2646</v>
      </c>
      <c r="H665">
        <v>1</v>
      </c>
      <c r="I665" s="117">
        <v>45490.365937499999</v>
      </c>
      <c r="J665">
        <v>6</v>
      </c>
      <c r="K665" s="120">
        <v>42000</v>
      </c>
    </row>
    <row r="666" spans="1:11" x14ac:dyDescent="0.35">
      <c r="A666">
        <v>880001032</v>
      </c>
      <c r="B666" t="s">
        <v>1382</v>
      </c>
      <c r="C666" t="s">
        <v>15</v>
      </c>
      <c r="D666" t="s">
        <v>1244</v>
      </c>
      <c r="F666" t="s">
        <v>1248</v>
      </c>
      <c r="G666" t="s">
        <v>2647</v>
      </c>
      <c r="H666">
        <v>1</v>
      </c>
      <c r="I666" s="117">
        <v>45490.535208333335</v>
      </c>
      <c r="J666">
        <v>18</v>
      </c>
      <c r="K666" s="120">
        <v>105000</v>
      </c>
    </row>
    <row r="667" spans="1:11" x14ac:dyDescent="0.35">
      <c r="A667">
        <v>890000802</v>
      </c>
      <c r="B667" t="s">
        <v>32</v>
      </c>
      <c r="C667" t="s">
        <v>15</v>
      </c>
      <c r="D667" t="s">
        <v>1244</v>
      </c>
      <c r="F667" t="s">
        <v>1245</v>
      </c>
      <c r="G667" t="s">
        <v>2648</v>
      </c>
      <c r="H667">
        <v>1</v>
      </c>
      <c r="I667" s="117">
        <v>45490.601851851854</v>
      </c>
      <c r="J667">
        <v>12</v>
      </c>
      <c r="K667" s="120">
        <v>105000</v>
      </c>
    </row>
    <row r="668" spans="1:11" x14ac:dyDescent="0.35">
      <c r="A668">
        <v>880001031</v>
      </c>
      <c r="B668" t="s">
        <v>131</v>
      </c>
      <c r="C668" t="s">
        <v>15</v>
      </c>
      <c r="D668" t="s">
        <v>1244</v>
      </c>
      <c r="F668" t="s">
        <v>1245</v>
      </c>
      <c r="G668" t="s">
        <v>2649</v>
      </c>
      <c r="H668">
        <v>3</v>
      </c>
      <c r="I668" s="117">
        <v>45490.63386574074</v>
      </c>
      <c r="J668">
        <v>6</v>
      </c>
      <c r="K668" s="120">
        <v>136500</v>
      </c>
    </row>
    <row r="669" spans="1:11" x14ac:dyDescent="0.35">
      <c r="A669">
        <v>890000803</v>
      </c>
      <c r="B669" t="s">
        <v>420</v>
      </c>
      <c r="C669" t="s">
        <v>15</v>
      </c>
      <c r="D669" t="s">
        <v>1244</v>
      </c>
      <c r="F669" t="s">
        <v>1245</v>
      </c>
      <c r="G669" t="s">
        <v>2650</v>
      </c>
      <c r="H669">
        <v>2</v>
      </c>
      <c r="I669" s="117">
        <v>45490.712893518517</v>
      </c>
      <c r="J669">
        <v>10</v>
      </c>
      <c r="K669" s="120">
        <v>157500</v>
      </c>
    </row>
    <row r="670" spans="1:11" x14ac:dyDescent="0.35">
      <c r="A670">
        <v>890000801</v>
      </c>
      <c r="B670" t="s">
        <v>14</v>
      </c>
      <c r="C670" t="s">
        <v>15</v>
      </c>
      <c r="D670" t="s">
        <v>1244</v>
      </c>
      <c r="F670" t="s">
        <v>1245</v>
      </c>
      <c r="G670" t="s">
        <v>2651</v>
      </c>
      <c r="H670">
        <v>1</v>
      </c>
      <c r="I670" s="117">
        <v>45490.73364583333</v>
      </c>
      <c r="J670">
        <v>8</v>
      </c>
      <c r="K670" s="120">
        <v>84000</v>
      </c>
    </row>
    <row r="671" spans="1:11" x14ac:dyDescent="0.35">
      <c r="A671">
        <v>880001038</v>
      </c>
      <c r="B671" t="s">
        <v>32</v>
      </c>
      <c r="C671" t="s">
        <v>52</v>
      </c>
      <c r="D671" t="s">
        <v>1250</v>
      </c>
      <c r="F671" t="s">
        <v>1248</v>
      </c>
      <c r="G671" t="s">
        <v>2652</v>
      </c>
      <c r="H671">
        <v>1</v>
      </c>
      <c r="I671" s="117">
        <v>45491.589305555557</v>
      </c>
      <c r="J671">
        <v>6</v>
      </c>
      <c r="K671" s="120">
        <v>105000</v>
      </c>
    </row>
    <row r="672" spans="1:11" x14ac:dyDescent="0.35">
      <c r="A672">
        <v>890000806</v>
      </c>
      <c r="B672" t="s">
        <v>14</v>
      </c>
      <c r="C672" t="s">
        <v>116</v>
      </c>
      <c r="D672" t="s">
        <v>1250</v>
      </c>
      <c r="F672" t="s">
        <v>1245</v>
      </c>
      <c r="G672" t="s">
        <v>2653</v>
      </c>
      <c r="H672">
        <v>1</v>
      </c>
      <c r="I672" s="117">
        <v>45491.589328703703</v>
      </c>
      <c r="J672">
        <v>10</v>
      </c>
      <c r="K672" s="120">
        <v>84000</v>
      </c>
    </row>
    <row r="673" spans="1:11" x14ac:dyDescent="0.35">
      <c r="A673">
        <v>890000804</v>
      </c>
      <c r="B673" t="s">
        <v>32</v>
      </c>
      <c r="C673" t="s">
        <v>116</v>
      </c>
      <c r="D673" t="s">
        <v>1250</v>
      </c>
      <c r="F673" t="s">
        <v>1245</v>
      </c>
      <c r="G673" t="s">
        <v>2654</v>
      </c>
      <c r="H673">
        <v>1</v>
      </c>
      <c r="I673" s="117">
        <v>45491.712951388887</v>
      </c>
      <c r="J673">
        <v>6</v>
      </c>
      <c r="K673" s="120">
        <v>57750</v>
      </c>
    </row>
    <row r="674" spans="1:11" x14ac:dyDescent="0.35">
      <c r="A674">
        <v>890000805</v>
      </c>
      <c r="B674" t="s">
        <v>139</v>
      </c>
      <c r="C674" t="s">
        <v>15</v>
      </c>
      <c r="D674" t="s">
        <v>1244</v>
      </c>
      <c r="F674" t="s">
        <v>1248</v>
      </c>
      <c r="G674" t="s">
        <v>2655</v>
      </c>
      <c r="H674">
        <v>2</v>
      </c>
      <c r="I674" s="117">
        <v>45491.717615740738</v>
      </c>
      <c r="J674">
        <v>6</v>
      </c>
      <c r="K674" s="120">
        <v>126000</v>
      </c>
    </row>
    <row r="675" spans="1:11" x14ac:dyDescent="0.35">
      <c r="A675">
        <v>880001040</v>
      </c>
      <c r="B675" t="s">
        <v>14</v>
      </c>
      <c r="C675" t="s">
        <v>15</v>
      </c>
      <c r="D675" t="s">
        <v>1244</v>
      </c>
      <c r="F675" t="s">
        <v>1248</v>
      </c>
      <c r="G675" t="s">
        <v>2656</v>
      </c>
      <c r="H675">
        <v>1</v>
      </c>
      <c r="I675" s="117">
        <v>45491.717615740738</v>
      </c>
      <c r="J675">
        <v>8</v>
      </c>
      <c r="K675" s="120">
        <v>105000</v>
      </c>
    </row>
    <row r="676" spans="1:11" x14ac:dyDescent="0.35">
      <c r="A676">
        <v>880001033</v>
      </c>
      <c r="B676" t="s">
        <v>462</v>
      </c>
      <c r="C676" t="s">
        <v>15</v>
      </c>
      <c r="D676" t="s">
        <v>1244</v>
      </c>
      <c r="F676" t="s">
        <v>1245</v>
      </c>
      <c r="G676" t="s">
        <v>2657</v>
      </c>
      <c r="H676">
        <v>1</v>
      </c>
      <c r="I676" s="117">
        <v>45491.729629629626</v>
      </c>
      <c r="J676">
        <v>4</v>
      </c>
      <c r="K676" s="120">
        <v>21000</v>
      </c>
    </row>
    <row r="677" spans="1:11" x14ac:dyDescent="0.35">
      <c r="A677">
        <v>880001036</v>
      </c>
      <c r="B677" t="s">
        <v>359</v>
      </c>
      <c r="C677" t="s">
        <v>257</v>
      </c>
      <c r="D677" t="s">
        <v>1250</v>
      </c>
      <c r="F677" t="s">
        <v>1248</v>
      </c>
      <c r="G677" t="s">
        <v>2658</v>
      </c>
      <c r="H677">
        <v>4</v>
      </c>
      <c r="I677" s="117">
        <v>45491.735578703701</v>
      </c>
      <c r="J677">
        <v>12</v>
      </c>
      <c r="K677" s="120">
        <v>178500</v>
      </c>
    </row>
    <row r="678" spans="1:11" x14ac:dyDescent="0.35">
      <c r="A678">
        <v>890000798</v>
      </c>
      <c r="B678" t="s">
        <v>871</v>
      </c>
      <c r="C678" t="s">
        <v>15</v>
      </c>
      <c r="D678" t="s">
        <v>1244</v>
      </c>
      <c r="F678" t="s">
        <v>1248</v>
      </c>
      <c r="G678" t="s">
        <v>2659</v>
      </c>
      <c r="H678">
        <v>1</v>
      </c>
      <c r="I678" s="117">
        <v>45491.735590277778</v>
      </c>
      <c r="J678">
        <v>12</v>
      </c>
      <c r="K678" s="120">
        <v>136500</v>
      </c>
    </row>
    <row r="679" spans="1:11" x14ac:dyDescent="0.35">
      <c r="A679">
        <v>890000812</v>
      </c>
      <c r="B679" t="s">
        <v>237</v>
      </c>
      <c r="C679" t="s">
        <v>188</v>
      </c>
      <c r="D679" t="s">
        <v>1244</v>
      </c>
      <c r="F679" t="s">
        <v>1245</v>
      </c>
      <c r="G679" t="s">
        <v>2660</v>
      </c>
      <c r="H679">
        <v>1</v>
      </c>
      <c r="I679" s="117">
        <v>45492</v>
      </c>
      <c r="J679">
        <v>6</v>
      </c>
      <c r="K679" s="120">
        <v>157500</v>
      </c>
    </row>
    <row r="680" spans="1:11" x14ac:dyDescent="0.35">
      <c r="A680">
        <v>890000810</v>
      </c>
      <c r="B680" t="s">
        <v>146</v>
      </c>
      <c r="C680" t="s">
        <v>411</v>
      </c>
      <c r="D680" t="s">
        <v>1244</v>
      </c>
      <c r="F680" t="s">
        <v>1248</v>
      </c>
      <c r="G680" t="s">
        <v>2661</v>
      </c>
      <c r="H680">
        <v>3</v>
      </c>
      <c r="I680" s="117">
        <v>45492</v>
      </c>
      <c r="J680">
        <v>3</v>
      </c>
      <c r="K680" s="120">
        <v>105000</v>
      </c>
    </row>
    <row r="681" spans="1:11" x14ac:dyDescent="0.35">
      <c r="A681">
        <v>890000809</v>
      </c>
      <c r="B681" t="s">
        <v>139</v>
      </c>
      <c r="C681" t="s">
        <v>15</v>
      </c>
      <c r="D681" t="s">
        <v>1244</v>
      </c>
      <c r="F681" t="s">
        <v>1245</v>
      </c>
      <c r="G681" t="s">
        <v>2662</v>
      </c>
      <c r="H681">
        <v>1</v>
      </c>
      <c r="I681" s="117">
        <v>45492.58730324074</v>
      </c>
      <c r="J681">
        <v>5</v>
      </c>
      <c r="K681" s="120">
        <v>52500</v>
      </c>
    </row>
    <row r="682" spans="1:11" x14ac:dyDescent="0.35">
      <c r="A682">
        <v>890000807</v>
      </c>
      <c r="B682" t="s">
        <v>549</v>
      </c>
      <c r="C682" t="s">
        <v>169</v>
      </c>
      <c r="D682" t="s">
        <v>1250</v>
      </c>
      <c r="F682" t="s">
        <v>1245</v>
      </c>
      <c r="G682" t="s">
        <v>2663</v>
      </c>
      <c r="H682">
        <v>4</v>
      </c>
      <c r="I682" s="117">
        <v>45492.664571759262</v>
      </c>
      <c r="J682">
        <v>12</v>
      </c>
      <c r="K682" s="120">
        <v>157500</v>
      </c>
    </row>
    <row r="683" spans="1:11" x14ac:dyDescent="0.35">
      <c r="A683">
        <v>890000813</v>
      </c>
      <c r="B683" t="s">
        <v>306</v>
      </c>
      <c r="C683" t="s">
        <v>188</v>
      </c>
      <c r="D683" t="s">
        <v>1244</v>
      </c>
      <c r="F683" t="s">
        <v>1245</v>
      </c>
      <c r="G683" t="s">
        <v>2664</v>
      </c>
      <c r="H683">
        <v>1</v>
      </c>
      <c r="I683" s="117">
        <v>45492.749930555554</v>
      </c>
      <c r="J683">
        <v>12</v>
      </c>
      <c r="K683" s="120">
        <v>105000</v>
      </c>
    </row>
    <row r="684" spans="1:11" x14ac:dyDescent="0.35">
      <c r="A684">
        <v>890000811</v>
      </c>
      <c r="B684" t="s">
        <v>1056</v>
      </c>
      <c r="C684" t="s">
        <v>169</v>
      </c>
      <c r="D684" t="s">
        <v>1250</v>
      </c>
      <c r="F684" t="s">
        <v>1245</v>
      </c>
      <c r="G684" t="s">
        <v>2665</v>
      </c>
      <c r="H684">
        <v>1</v>
      </c>
      <c r="I684" s="117">
        <v>45492.771539351852</v>
      </c>
      <c r="J684">
        <v>5</v>
      </c>
      <c r="K684" s="120">
        <v>47250</v>
      </c>
    </row>
    <row r="685" spans="1:11" x14ac:dyDescent="0.35">
      <c r="A685">
        <v>890000808</v>
      </c>
      <c r="B685" t="s">
        <v>139</v>
      </c>
      <c r="C685" t="s">
        <v>188</v>
      </c>
      <c r="D685" t="s">
        <v>1244</v>
      </c>
      <c r="F685" t="s">
        <v>1248</v>
      </c>
      <c r="G685" t="s">
        <v>2666</v>
      </c>
      <c r="H685">
        <v>3</v>
      </c>
      <c r="I685" s="117">
        <v>45492.780902777777</v>
      </c>
      <c r="J685">
        <v>10</v>
      </c>
      <c r="K685" s="120">
        <v>126000</v>
      </c>
    </row>
    <row r="686" spans="1:11" x14ac:dyDescent="0.35">
      <c r="A686">
        <v>880001039</v>
      </c>
      <c r="B686" t="s">
        <v>32</v>
      </c>
      <c r="C686" t="s">
        <v>15</v>
      </c>
      <c r="D686" t="s">
        <v>1244</v>
      </c>
      <c r="F686" t="s">
        <v>1245</v>
      </c>
      <c r="G686" t="s">
        <v>2667</v>
      </c>
      <c r="H686">
        <v>1</v>
      </c>
      <c r="I686" s="117">
        <v>45492.782835648148</v>
      </c>
      <c r="J686">
        <v>9</v>
      </c>
      <c r="K686" s="120">
        <v>94500</v>
      </c>
    </row>
    <row r="687" spans="1:11" x14ac:dyDescent="0.35">
      <c r="A687">
        <v>890000815</v>
      </c>
      <c r="B687" t="s">
        <v>36</v>
      </c>
      <c r="C687" t="s">
        <v>15</v>
      </c>
      <c r="D687" t="s">
        <v>1244</v>
      </c>
      <c r="F687" t="s">
        <v>1248</v>
      </c>
      <c r="G687" t="s">
        <v>2668</v>
      </c>
      <c r="H687">
        <v>3</v>
      </c>
      <c r="I687" s="117">
        <v>45493.50309027778</v>
      </c>
      <c r="J687">
        <v>4</v>
      </c>
      <c r="K687" s="120">
        <v>52500</v>
      </c>
    </row>
    <row r="688" spans="1:11" x14ac:dyDescent="0.35">
      <c r="A688">
        <v>880001037</v>
      </c>
      <c r="B688" t="s">
        <v>577</v>
      </c>
      <c r="C688" t="s">
        <v>52</v>
      </c>
      <c r="D688" t="s">
        <v>1250</v>
      </c>
      <c r="F688" t="s">
        <v>1248</v>
      </c>
      <c r="G688" t="s">
        <v>2669</v>
      </c>
      <c r="H688">
        <v>1</v>
      </c>
      <c r="I688" s="117">
        <v>45495.545740740738</v>
      </c>
      <c r="J688">
        <v>9</v>
      </c>
      <c r="K688" s="120">
        <v>315000</v>
      </c>
    </row>
    <row r="689" spans="1:11" x14ac:dyDescent="0.35">
      <c r="A689">
        <v>890000816</v>
      </c>
      <c r="B689" t="s">
        <v>14</v>
      </c>
      <c r="C689" t="s">
        <v>52</v>
      </c>
      <c r="D689" t="s">
        <v>1250</v>
      </c>
      <c r="F689" t="s">
        <v>1245</v>
      </c>
      <c r="G689" t="s">
        <v>2670</v>
      </c>
      <c r="H689">
        <v>1</v>
      </c>
      <c r="I689" s="117">
        <v>45495.603229166663</v>
      </c>
      <c r="J689">
        <v>6</v>
      </c>
      <c r="K689" s="120">
        <v>42000</v>
      </c>
    </row>
    <row r="690" spans="1:11" x14ac:dyDescent="0.35">
      <c r="A690">
        <v>890000814</v>
      </c>
      <c r="B690" t="s">
        <v>748</v>
      </c>
      <c r="C690" t="s">
        <v>162</v>
      </c>
      <c r="D690" t="s">
        <v>1250</v>
      </c>
      <c r="F690" t="s">
        <v>1248</v>
      </c>
      <c r="G690" t="s">
        <v>2671</v>
      </c>
      <c r="H690">
        <v>1</v>
      </c>
      <c r="I690" s="117">
        <v>45495.698750000003</v>
      </c>
      <c r="J690">
        <v>24</v>
      </c>
      <c r="K690" s="120">
        <v>210000</v>
      </c>
    </row>
    <row r="691" spans="1:11" x14ac:dyDescent="0.35">
      <c r="A691">
        <v>880001041</v>
      </c>
      <c r="B691" t="s">
        <v>146</v>
      </c>
      <c r="C691" t="s">
        <v>15</v>
      </c>
      <c r="D691" t="s">
        <v>1244</v>
      </c>
      <c r="F691" t="s">
        <v>1245</v>
      </c>
      <c r="G691" t="s">
        <v>2672</v>
      </c>
      <c r="H691">
        <v>4</v>
      </c>
      <c r="I691" s="117">
        <v>45495.757141203707</v>
      </c>
      <c r="J691">
        <v>5</v>
      </c>
      <c r="K691" s="120">
        <v>73500</v>
      </c>
    </row>
    <row r="692" spans="1:11" x14ac:dyDescent="0.35">
      <c r="A692">
        <v>890000817</v>
      </c>
      <c r="B692" t="s">
        <v>237</v>
      </c>
      <c r="C692" t="s">
        <v>15</v>
      </c>
      <c r="D692" t="s">
        <v>1244</v>
      </c>
      <c r="F692" t="s">
        <v>1248</v>
      </c>
      <c r="G692" t="s">
        <v>2673</v>
      </c>
      <c r="H692">
        <v>1</v>
      </c>
      <c r="I692" s="117">
        <v>45495.773449074077</v>
      </c>
      <c r="J692">
        <v>9</v>
      </c>
      <c r="K692" s="120">
        <v>63000</v>
      </c>
    </row>
    <row r="693" spans="1:11" x14ac:dyDescent="0.35">
      <c r="A693">
        <v>880001042</v>
      </c>
      <c r="B693" t="s">
        <v>14</v>
      </c>
      <c r="C693" t="s">
        <v>188</v>
      </c>
      <c r="D693" t="s">
        <v>1244</v>
      </c>
      <c r="F693" t="s">
        <v>1245</v>
      </c>
      <c r="G693" t="s">
        <v>2674</v>
      </c>
      <c r="H693">
        <v>3</v>
      </c>
      <c r="I693" s="117">
        <v>45495.775370370371</v>
      </c>
      <c r="J693">
        <v>10</v>
      </c>
      <c r="K693" s="120">
        <v>52500</v>
      </c>
    </row>
    <row r="694" spans="1:11" x14ac:dyDescent="0.35">
      <c r="A694">
        <v>880001034</v>
      </c>
      <c r="B694" t="s">
        <v>58</v>
      </c>
      <c r="C694" t="s">
        <v>52</v>
      </c>
      <c r="D694" t="s">
        <v>1250</v>
      </c>
      <c r="F694" t="s">
        <v>1248</v>
      </c>
      <c r="G694" t="s">
        <v>2675</v>
      </c>
      <c r="H694">
        <v>1</v>
      </c>
      <c r="I694" s="117">
        <v>45495.797361111108</v>
      </c>
      <c r="J694">
        <v>12</v>
      </c>
      <c r="K694" s="120">
        <v>157500</v>
      </c>
    </row>
    <row r="695" spans="1:11" x14ac:dyDescent="0.35">
      <c r="A695">
        <v>880001045</v>
      </c>
      <c r="B695" t="s">
        <v>230</v>
      </c>
      <c r="C695" t="s">
        <v>15</v>
      </c>
      <c r="D695" t="s">
        <v>1244</v>
      </c>
      <c r="F695" t="s">
        <v>1245</v>
      </c>
      <c r="G695" t="s">
        <v>1931</v>
      </c>
      <c r="H695">
        <v>5</v>
      </c>
      <c r="I695" s="117">
        <v>45496</v>
      </c>
      <c r="J695">
        <v>7</v>
      </c>
      <c r="K695" s="120">
        <v>105000</v>
      </c>
    </row>
    <row r="696" spans="1:11" x14ac:dyDescent="0.35">
      <c r="A696">
        <v>890000819</v>
      </c>
      <c r="B696" t="s">
        <v>24</v>
      </c>
      <c r="C696" t="s">
        <v>15</v>
      </c>
      <c r="D696" t="s">
        <v>1244</v>
      </c>
      <c r="F696" t="s">
        <v>1245</v>
      </c>
      <c r="G696" t="s">
        <v>2676</v>
      </c>
      <c r="H696">
        <v>3</v>
      </c>
      <c r="I696" s="117">
        <v>45496</v>
      </c>
      <c r="J696">
        <v>12</v>
      </c>
      <c r="K696" s="120">
        <v>178500</v>
      </c>
    </row>
    <row r="697" spans="1:11" x14ac:dyDescent="0.35">
      <c r="A697">
        <v>890000821</v>
      </c>
      <c r="B697" t="s">
        <v>2605</v>
      </c>
      <c r="C697" t="s">
        <v>188</v>
      </c>
      <c r="D697" t="s">
        <v>1244</v>
      </c>
      <c r="F697" t="s">
        <v>1248</v>
      </c>
      <c r="G697" t="s">
        <v>2677</v>
      </c>
      <c r="H697">
        <v>1</v>
      </c>
      <c r="I697" s="117">
        <v>45496</v>
      </c>
      <c r="J697">
        <v>3</v>
      </c>
      <c r="K697" s="120">
        <v>105000</v>
      </c>
    </row>
    <row r="698" spans="1:11" x14ac:dyDescent="0.35">
      <c r="A698">
        <v>880001047</v>
      </c>
      <c r="B698" t="s">
        <v>14</v>
      </c>
      <c r="C698" t="s">
        <v>15</v>
      </c>
      <c r="D698" t="s">
        <v>1244</v>
      </c>
      <c r="F698" t="s">
        <v>1245</v>
      </c>
      <c r="G698" s="153" t="s">
        <v>1977</v>
      </c>
      <c r="H698">
        <v>4</v>
      </c>
      <c r="I698" s="117">
        <v>45496.610706018517</v>
      </c>
      <c r="J698">
        <v>10</v>
      </c>
      <c r="K698" s="120">
        <v>315000</v>
      </c>
    </row>
    <row r="699" spans="1:11" x14ac:dyDescent="0.35">
      <c r="A699">
        <v>890000820</v>
      </c>
      <c r="B699" t="s">
        <v>36</v>
      </c>
      <c r="C699" t="s">
        <v>15</v>
      </c>
      <c r="D699" t="s">
        <v>1244</v>
      </c>
      <c r="F699" t="s">
        <v>1245</v>
      </c>
      <c r="G699" t="s">
        <v>2678</v>
      </c>
      <c r="H699">
        <v>4</v>
      </c>
      <c r="I699" s="117">
        <v>45496.616516203707</v>
      </c>
      <c r="J699">
        <v>7</v>
      </c>
      <c r="K699" s="120">
        <v>89250</v>
      </c>
    </row>
    <row r="700" spans="1:11" x14ac:dyDescent="0.35">
      <c r="A700">
        <v>890000822</v>
      </c>
      <c r="B700" t="s">
        <v>420</v>
      </c>
      <c r="C700" t="s">
        <v>582</v>
      </c>
      <c r="D700" t="s">
        <v>1244</v>
      </c>
      <c r="F700" t="s">
        <v>1245</v>
      </c>
      <c r="G700" t="s">
        <v>2679</v>
      </c>
      <c r="H700">
        <v>1</v>
      </c>
      <c r="I700" s="117">
        <v>45496.685185185182</v>
      </c>
      <c r="J700">
        <v>12</v>
      </c>
      <c r="K700" s="120">
        <v>105000</v>
      </c>
    </row>
    <row r="701" spans="1:11" x14ac:dyDescent="0.35">
      <c r="A701">
        <v>890000818</v>
      </c>
      <c r="B701" t="s">
        <v>2680</v>
      </c>
      <c r="C701" t="s">
        <v>15</v>
      </c>
      <c r="D701" t="s">
        <v>1244</v>
      </c>
      <c r="F701" t="s">
        <v>1245</v>
      </c>
      <c r="G701" t="s">
        <v>2681</v>
      </c>
      <c r="H701">
        <v>1</v>
      </c>
      <c r="I701" s="117">
        <v>45496.700949074075</v>
      </c>
      <c r="J701">
        <v>12</v>
      </c>
      <c r="K701" s="120">
        <v>105000</v>
      </c>
    </row>
    <row r="702" spans="1:11" x14ac:dyDescent="0.35">
      <c r="A702">
        <v>880001048</v>
      </c>
      <c r="B702" t="s">
        <v>442</v>
      </c>
      <c r="C702" t="s">
        <v>169</v>
      </c>
      <c r="D702" t="s">
        <v>1250</v>
      </c>
      <c r="F702" t="s">
        <v>1248</v>
      </c>
      <c r="G702" t="s">
        <v>2682</v>
      </c>
      <c r="H702">
        <v>1</v>
      </c>
      <c r="I702" s="117">
        <v>45496.709687499999</v>
      </c>
      <c r="J702">
        <v>4</v>
      </c>
      <c r="K702" s="120">
        <v>210000</v>
      </c>
    </row>
    <row r="703" spans="1:11" x14ac:dyDescent="0.35">
      <c r="A703">
        <v>880001046</v>
      </c>
      <c r="B703" t="s">
        <v>355</v>
      </c>
      <c r="C703" t="s">
        <v>106</v>
      </c>
      <c r="D703" t="s">
        <v>1244</v>
      </c>
      <c r="F703" t="s">
        <v>1248</v>
      </c>
      <c r="G703" t="s">
        <v>2683</v>
      </c>
      <c r="H703">
        <v>2</v>
      </c>
      <c r="I703" s="117">
        <v>45496.72420138889</v>
      </c>
      <c r="J703">
        <v>12</v>
      </c>
      <c r="K703" s="120">
        <v>157500</v>
      </c>
    </row>
    <row r="704" spans="1:11" x14ac:dyDescent="0.35">
      <c r="A704">
        <v>890000825</v>
      </c>
      <c r="B704" t="s">
        <v>809</v>
      </c>
      <c r="C704" t="s">
        <v>15</v>
      </c>
      <c r="D704" t="s">
        <v>1244</v>
      </c>
      <c r="F704" t="s">
        <v>1245</v>
      </c>
      <c r="G704" t="s">
        <v>2684</v>
      </c>
      <c r="H704">
        <v>5</v>
      </c>
      <c r="I704" s="117">
        <v>45497</v>
      </c>
      <c r="J704">
        <v>8</v>
      </c>
      <c r="K704" s="120">
        <v>210000</v>
      </c>
    </row>
    <row r="705" spans="1:11" x14ac:dyDescent="0.35">
      <c r="A705">
        <v>880001049</v>
      </c>
      <c r="B705" t="s">
        <v>2605</v>
      </c>
      <c r="C705" t="s">
        <v>169</v>
      </c>
      <c r="D705" t="s">
        <v>1250</v>
      </c>
      <c r="F705" t="s">
        <v>1245</v>
      </c>
      <c r="G705" t="s">
        <v>2685</v>
      </c>
      <c r="H705">
        <v>1</v>
      </c>
      <c r="I705" s="117">
        <v>45497</v>
      </c>
      <c r="J705">
        <v>6</v>
      </c>
      <c r="K705" s="120">
        <v>78750</v>
      </c>
    </row>
    <row r="706" spans="1:11" x14ac:dyDescent="0.35">
      <c r="A706">
        <v>880001050</v>
      </c>
      <c r="B706" t="s">
        <v>14</v>
      </c>
      <c r="C706" t="s">
        <v>188</v>
      </c>
      <c r="D706" t="s">
        <v>1244</v>
      </c>
      <c r="F706" t="s">
        <v>1245</v>
      </c>
      <c r="G706" s="153" t="s">
        <v>2686</v>
      </c>
      <c r="H706">
        <v>5</v>
      </c>
      <c r="I706" s="117">
        <v>45497.564918981479</v>
      </c>
      <c r="J706">
        <v>8</v>
      </c>
      <c r="K706" s="120">
        <v>84000</v>
      </c>
    </row>
    <row r="707" spans="1:11" x14ac:dyDescent="0.35">
      <c r="A707">
        <v>890000823</v>
      </c>
      <c r="B707" t="s">
        <v>2680</v>
      </c>
      <c r="C707" t="s">
        <v>15</v>
      </c>
      <c r="D707" t="s">
        <v>1244</v>
      </c>
      <c r="F707" t="s">
        <v>1245</v>
      </c>
      <c r="G707" t="s">
        <v>2687</v>
      </c>
      <c r="H707">
        <v>1</v>
      </c>
      <c r="I707" s="117">
        <v>45497.652638888889</v>
      </c>
      <c r="J707">
        <v>12</v>
      </c>
      <c r="K707" s="120">
        <v>105000</v>
      </c>
    </row>
    <row r="708" spans="1:11" x14ac:dyDescent="0.35">
      <c r="A708">
        <v>880001053</v>
      </c>
      <c r="B708" t="s">
        <v>809</v>
      </c>
      <c r="C708" t="s">
        <v>169</v>
      </c>
      <c r="D708" t="s">
        <v>1250</v>
      </c>
      <c r="F708" t="s">
        <v>1245</v>
      </c>
      <c r="G708" t="s">
        <v>2688</v>
      </c>
      <c r="H708">
        <v>2</v>
      </c>
      <c r="I708" s="117">
        <v>45497.683842592596</v>
      </c>
      <c r="J708">
        <v>12</v>
      </c>
      <c r="K708" s="120">
        <v>105000</v>
      </c>
    </row>
    <row r="709" spans="1:11" x14ac:dyDescent="0.35">
      <c r="A709">
        <v>880001052</v>
      </c>
      <c r="B709" t="s">
        <v>146</v>
      </c>
      <c r="C709" t="s">
        <v>15</v>
      </c>
      <c r="D709" t="s">
        <v>1244</v>
      </c>
      <c r="F709" t="s">
        <v>1245</v>
      </c>
      <c r="G709" s="152" t="s">
        <v>1301</v>
      </c>
      <c r="H709">
        <v>4</v>
      </c>
      <c r="I709" s="117">
        <v>45497.70521990741</v>
      </c>
      <c r="J709">
        <v>9</v>
      </c>
      <c r="K709" s="120">
        <v>178500</v>
      </c>
    </row>
    <row r="710" spans="1:11" x14ac:dyDescent="0.35">
      <c r="A710">
        <v>880001051</v>
      </c>
      <c r="B710" t="s">
        <v>223</v>
      </c>
      <c r="C710" t="s">
        <v>52</v>
      </c>
      <c r="D710" t="s">
        <v>1250</v>
      </c>
      <c r="F710" t="s">
        <v>1245</v>
      </c>
      <c r="G710" t="s">
        <v>2689</v>
      </c>
      <c r="H710">
        <v>1</v>
      </c>
      <c r="I710" s="117">
        <v>45497.705231481479</v>
      </c>
      <c r="J710">
        <v>12</v>
      </c>
      <c r="K710" s="120">
        <v>105000</v>
      </c>
    </row>
    <row r="711" spans="1:11" x14ac:dyDescent="0.35">
      <c r="A711">
        <v>880001054</v>
      </c>
      <c r="B711" t="s">
        <v>2680</v>
      </c>
      <c r="C711" t="s">
        <v>169</v>
      </c>
      <c r="D711" t="s">
        <v>1250</v>
      </c>
      <c r="F711" t="s">
        <v>1245</v>
      </c>
      <c r="G711" t="s">
        <v>2690</v>
      </c>
      <c r="H711">
        <v>1</v>
      </c>
      <c r="I711" s="117">
        <v>45497.715405092589</v>
      </c>
      <c r="J711">
        <v>7</v>
      </c>
      <c r="K711" s="120">
        <v>52500</v>
      </c>
    </row>
    <row r="712" spans="1:11" x14ac:dyDescent="0.35">
      <c r="A712">
        <v>890000827</v>
      </c>
      <c r="B712" t="s">
        <v>1816</v>
      </c>
      <c r="C712" t="s">
        <v>15</v>
      </c>
      <c r="D712" t="s">
        <v>1244</v>
      </c>
      <c r="F712" t="s">
        <v>1248</v>
      </c>
      <c r="G712" t="s">
        <v>2691</v>
      </c>
      <c r="H712">
        <v>1</v>
      </c>
      <c r="I712" s="117">
        <v>45497.726435185185</v>
      </c>
      <c r="J712">
        <v>6</v>
      </c>
      <c r="K712" s="120">
        <v>63000</v>
      </c>
    </row>
    <row r="713" spans="1:11" x14ac:dyDescent="0.35">
      <c r="A713">
        <v>880001043</v>
      </c>
      <c r="B713" t="s">
        <v>2692</v>
      </c>
      <c r="C713" t="s">
        <v>169</v>
      </c>
      <c r="D713" t="s">
        <v>1250</v>
      </c>
      <c r="F713" t="s">
        <v>1248</v>
      </c>
      <c r="G713" t="s">
        <v>2693</v>
      </c>
      <c r="H713">
        <v>1</v>
      </c>
      <c r="I713" s="117">
        <v>45498</v>
      </c>
      <c r="J713">
        <v>24</v>
      </c>
      <c r="K713" s="120">
        <v>420000</v>
      </c>
    </row>
    <row r="714" spans="1:11" x14ac:dyDescent="0.35">
      <c r="A714">
        <v>890000829</v>
      </c>
      <c r="B714" t="s">
        <v>139</v>
      </c>
      <c r="C714" t="s">
        <v>15</v>
      </c>
      <c r="D714" t="s">
        <v>1244</v>
      </c>
      <c r="F714" t="s">
        <v>1245</v>
      </c>
      <c r="G714" t="s">
        <v>2694</v>
      </c>
      <c r="H714">
        <v>5</v>
      </c>
      <c r="I714" s="117">
        <v>45498.440034722225</v>
      </c>
      <c r="J714">
        <v>6</v>
      </c>
      <c r="K714" s="120">
        <v>73500</v>
      </c>
    </row>
    <row r="715" spans="1:11" x14ac:dyDescent="0.35">
      <c r="A715">
        <v>890000828</v>
      </c>
      <c r="B715" t="s">
        <v>725</v>
      </c>
      <c r="C715" t="s">
        <v>15</v>
      </c>
      <c r="D715" t="s">
        <v>1244</v>
      </c>
      <c r="F715" t="s">
        <v>1248</v>
      </c>
      <c r="G715" t="s">
        <v>2021</v>
      </c>
      <c r="H715">
        <v>4</v>
      </c>
      <c r="I715" s="117">
        <v>45498.538715277777</v>
      </c>
      <c r="J715">
        <v>8</v>
      </c>
      <c r="K715" s="120">
        <v>105000</v>
      </c>
    </row>
    <row r="716" spans="1:11" x14ac:dyDescent="0.35">
      <c r="A716">
        <v>880001056</v>
      </c>
      <c r="B716" t="s">
        <v>58</v>
      </c>
      <c r="C716" t="s">
        <v>169</v>
      </c>
      <c r="D716" t="s">
        <v>1250</v>
      </c>
      <c r="F716" t="s">
        <v>1248</v>
      </c>
      <c r="G716" t="s">
        <v>2695</v>
      </c>
      <c r="H716">
        <v>1</v>
      </c>
      <c r="I716" s="117">
        <v>45498.538726851853</v>
      </c>
      <c r="J716">
        <v>8</v>
      </c>
      <c r="K716" s="120">
        <v>52500</v>
      </c>
    </row>
    <row r="717" spans="1:11" x14ac:dyDescent="0.35">
      <c r="A717">
        <v>880001059</v>
      </c>
      <c r="B717" t="s">
        <v>456</v>
      </c>
      <c r="C717" t="s">
        <v>169</v>
      </c>
      <c r="D717" t="s">
        <v>1250</v>
      </c>
      <c r="F717" t="s">
        <v>1245</v>
      </c>
      <c r="G717" t="s">
        <v>2696</v>
      </c>
      <c r="H717">
        <v>1</v>
      </c>
      <c r="I717" s="117">
        <v>45498.595497685186</v>
      </c>
      <c r="J717">
        <v>6</v>
      </c>
      <c r="K717" s="120">
        <v>68250</v>
      </c>
    </row>
    <row r="718" spans="1:11" x14ac:dyDescent="0.35">
      <c r="A718">
        <v>880001057</v>
      </c>
      <c r="B718" t="s">
        <v>1056</v>
      </c>
      <c r="C718" t="s">
        <v>15</v>
      </c>
      <c r="D718" t="s">
        <v>1244</v>
      </c>
      <c r="F718" t="s">
        <v>1245</v>
      </c>
      <c r="G718" t="s">
        <v>2697</v>
      </c>
      <c r="H718">
        <v>1</v>
      </c>
      <c r="I718" s="117">
        <v>45498.595520833333</v>
      </c>
      <c r="J718">
        <v>12</v>
      </c>
      <c r="K718" s="120">
        <v>105000</v>
      </c>
    </row>
    <row r="719" spans="1:11" x14ac:dyDescent="0.35">
      <c r="A719">
        <v>890000835</v>
      </c>
      <c r="B719" t="s">
        <v>285</v>
      </c>
      <c r="C719" t="s">
        <v>188</v>
      </c>
      <c r="D719" t="s">
        <v>1244</v>
      </c>
      <c r="F719" t="s">
        <v>1245</v>
      </c>
      <c r="G719" t="s">
        <v>2698</v>
      </c>
      <c r="H719">
        <v>1</v>
      </c>
      <c r="I719" s="117">
        <v>45498.609363425923</v>
      </c>
      <c r="J719">
        <v>6</v>
      </c>
      <c r="K719" s="120">
        <v>52500</v>
      </c>
    </row>
    <row r="720" spans="1:11" x14ac:dyDescent="0.35">
      <c r="A720">
        <v>880001058</v>
      </c>
      <c r="B720" s="156" t="s">
        <v>36</v>
      </c>
      <c r="C720" s="156" t="s">
        <v>52</v>
      </c>
      <c r="D720" s="156" t="s">
        <v>1250</v>
      </c>
      <c r="E720" s="156"/>
      <c r="F720" s="156" t="s">
        <v>1245</v>
      </c>
      <c r="G720" t="s">
        <v>2699</v>
      </c>
      <c r="H720">
        <v>8</v>
      </c>
      <c r="I720" s="117">
        <v>45498.619710648149</v>
      </c>
      <c r="J720">
        <v>4</v>
      </c>
      <c r="K720" s="120">
        <v>94500</v>
      </c>
    </row>
    <row r="721" spans="1:11" x14ac:dyDescent="0.35">
      <c r="A721">
        <v>890000833</v>
      </c>
      <c r="B721" t="s">
        <v>603</v>
      </c>
      <c r="C721" t="s">
        <v>169</v>
      </c>
      <c r="D721" t="s">
        <v>1250</v>
      </c>
      <c r="F721" t="s">
        <v>1245</v>
      </c>
      <c r="G721" t="s">
        <v>2700</v>
      </c>
      <c r="H721">
        <v>1</v>
      </c>
      <c r="I721" s="117">
        <v>45498.669282407405</v>
      </c>
      <c r="J721">
        <v>6</v>
      </c>
      <c r="K721" s="120">
        <v>31500</v>
      </c>
    </row>
    <row r="722" spans="1:11" x14ac:dyDescent="0.35">
      <c r="A722">
        <v>880001060</v>
      </c>
      <c r="B722" t="s">
        <v>2374</v>
      </c>
      <c r="C722" t="s">
        <v>15</v>
      </c>
      <c r="D722" t="s">
        <v>1244</v>
      </c>
      <c r="F722" t="s">
        <v>1245</v>
      </c>
      <c r="G722" t="s">
        <v>2701</v>
      </c>
      <c r="H722">
        <v>1</v>
      </c>
      <c r="I722" s="117">
        <v>45498.669409722221</v>
      </c>
      <c r="J722">
        <v>12</v>
      </c>
      <c r="K722" s="120">
        <v>210000</v>
      </c>
    </row>
    <row r="723" spans="1:11" x14ac:dyDescent="0.35">
      <c r="A723">
        <v>890000826</v>
      </c>
      <c r="B723" t="s">
        <v>1382</v>
      </c>
      <c r="C723" t="s">
        <v>411</v>
      </c>
      <c r="D723" t="s">
        <v>1244</v>
      </c>
      <c r="F723" t="s">
        <v>1248</v>
      </c>
      <c r="G723" t="s">
        <v>2702</v>
      </c>
      <c r="H723">
        <v>1</v>
      </c>
      <c r="I723" s="117">
        <v>45498.67796296296</v>
      </c>
      <c r="J723">
        <v>12</v>
      </c>
      <c r="K723" s="120">
        <v>126000</v>
      </c>
    </row>
    <row r="724" spans="1:11" x14ac:dyDescent="0.35">
      <c r="A724">
        <v>880001055</v>
      </c>
      <c r="B724" t="s">
        <v>359</v>
      </c>
      <c r="C724" t="s">
        <v>257</v>
      </c>
      <c r="D724" t="s">
        <v>1250</v>
      </c>
      <c r="F724" t="s">
        <v>1248</v>
      </c>
      <c r="G724" s="139" t="s">
        <v>1704</v>
      </c>
      <c r="H724">
        <v>4</v>
      </c>
      <c r="I724" s="117">
        <v>45498.677986111114</v>
      </c>
      <c r="J724">
        <v>12</v>
      </c>
      <c r="K724" s="120">
        <v>283500</v>
      </c>
    </row>
    <row r="725" spans="1:11" x14ac:dyDescent="0.35">
      <c r="A725">
        <v>890000830</v>
      </c>
      <c r="B725" t="s">
        <v>268</v>
      </c>
      <c r="C725" t="s">
        <v>15</v>
      </c>
      <c r="D725" t="s">
        <v>1244</v>
      </c>
      <c r="F725" t="s">
        <v>1248</v>
      </c>
      <c r="G725" t="s">
        <v>1601</v>
      </c>
      <c r="H725">
        <v>5</v>
      </c>
      <c r="I725" s="117">
        <v>45498.733148148145</v>
      </c>
      <c r="J725">
        <v>8</v>
      </c>
      <c r="K725" s="120">
        <v>157500</v>
      </c>
    </row>
    <row r="726" spans="1:11" x14ac:dyDescent="0.35">
      <c r="A726">
        <v>890000837</v>
      </c>
      <c r="B726" t="s">
        <v>809</v>
      </c>
      <c r="C726" t="s">
        <v>52</v>
      </c>
      <c r="D726" t="s">
        <v>1250</v>
      </c>
      <c r="F726" t="s">
        <v>1245</v>
      </c>
      <c r="G726" t="s">
        <v>2703</v>
      </c>
      <c r="H726">
        <v>1</v>
      </c>
      <c r="I726" s="117">
        <v>45499</v>
      </c>
      <c r="J726">
        <v>3</v>
      </c>
      <c r="K726" s="120">
        <v>31500</v>
      </c>
    </row>
    <row r="727" spans="1:11" x14ac:dyDescent="0.35">
      <c r="A727">
        <v>890000834</v>
      </c>
      <c r="B727" t="s">
        <v>139</v>
      </c>
      <c r="C727" t="s">
        <v>15</v>
      </c>
      <c r="D727" t="s">
        <v>1244</v>
      </c>
      <c r="F727" t="s">
        <v>1245</v>
      </c>
      <c r="G727" t="s">
        <v>2704</v>
      </c>
      <c r="H727">
        <v>1</v>
      </c>
      <c r="I727" s="117">
        <v>45499.570231481484</v>
      </c>
      <c r="J727">
        <v>12</v>
      </c>
      <c r="K727" s="120">
        <v>105000</v>
      </c>
    </row>
    <row r="728" spans="1:11" x14ac:dyDescent="0.35">
      <c r="A728">
        <v>880001062</v>
      </c>
      <c r="B728" t="s">
        <v>14</v>
      </c>
      <c r="C728" t="s">
        <v>15</v>
      </c>
      <c r="D728" t="s">
        <v>1244</v>
      </c>
      <c r="F728" t="s">
        <v>1245</v>
      </c>
      <c r="G728" t="s">
        <v>332</v>
      </c>
      <c r="H728">
        <v>4</v>
      </c>
      <c r="I728" s="117">
        <v>45499.650740740741</v>
      </c>
      <c r="J728">
        <v>10</v>
      </c>
      <c r="K728" s="120">
        <v>105000</v>
      </c>
    </row>
    <row r="729" spans="1:11" x14ac:dyDescent="0.35">
      <c r="A729">
        <v>880001063</v>
      </c>
      <c r="B729" t="s">
        <v>14</v>
      </c>
      <c r="C729" t="s">
        <v>15</v>
      </c>
      <c r="D729" t="s">
        <v>1244</v>
      </c>
      <c r="F729" t="s">
        <v>1248</v>
      </c>
      <c r="G729" t="s">
        <v>2705</v>
      </c>
      <c r="H729">
        <v>3</v>
      </c>
      <c r="I729" s="117">
        <v>45499.659421296295</v>
      </c>
      <c r="J729">
        <v>7</v>
      </c>
      <c r="K729" s="120">
        <v>73500</v>
      </c>
    </row>
    <row r="730" spans="1:11" x14ac:dyDescent="0.35">
      <c r="A730">
        <v>890000831</v>
      </c>
      <c r="B730" t="s">
        <v>281</v>
      </c>
      <c r="C730" t="s">
        <v>15</v>
      </c>
      <c r="D730" t="s">
        <v>1244</v>
      </c>
      <c r="F730" t="s">
        <v>1245</v>
      </c>
      <c r="G730" t="s">
        <v>2706</v>
      </c>
      <c r="H730">
        <v>1</v>
      </c>
      <c r="I730" s="117">
        <v>45499.690706018519</v>
      </c>
      <c r="J730">
        <v>18</v>
      </c>
      <c r="K730" s="120">
        <v>210000</v>
      </c>
    </row>
    <row r="731" spans="1:11" x14ac:dyDescent="0.35">
      <c r="A731">
        <v>880001061</v>
      </c>
      <c r="B731" t="s">
        <v>447</v>
      </c>
      <c r="C731" t="s">
        <v>986</v>
      </c>
      <c r="D731" t="s">
        <v>1244</v>
      </c>
      <c r="F731" t="s">
        <v>1245</v>
      </c>
      <c r="G731" t="s">
        <v>2707</v>
      </c>
      <c r="H731">
        <v>1</v>
      </c>
      <c r="I731" s="117">
        <v>45499.721956018519</v>
      </c>
      <c r="J731">
        <v>12</v>
      </c>
      <c r="K731" s="120">
        <v>210000</v>
      </c>
    </row>
    <row r="732" spans="1:11" x14ac:dyDescent="0.35">
      <c r="A732">
        <v>890000836</v>
      </c>
      <c r="B732" t="s">
        <v>956</v>
      </c>
      <c r="C732" t="s">
        <v>15</v>
      </c>
      <c r="D732" t="s">
        <v>1244</v>
      </c>
      <c r="F732" t="s">
        <v>1245</v>
      </c>
      <c r="G732" t="s">
        <v>2708</v>
      </c>
      <c r="H732">
        <v>1</v>
      </c>
      <c r="I732" s="117">
        <v>45499.721956018519</v>
      </c>
      <c r="J732">
        <v>7</v>
      </c>
      <c r="K732" s="120">
        <v>105000</v>
      </c>
    </row>
    <row r="733" spans="1:11" x14ac:dyDescent="0.35">
      <c r="A733">
        <v>880001064</v>
      </c>
      <c r="B733" t="s">
        <v>146</v>
      </c>
      <c r="C733" t="s">
        <v>15</v>
      </c>
      <c r="D733" t="s">
        <v>1244</v>
      </c>
      <c r="F733" t="s">
        <v>1248</v>
      </c>
      <c r="G733" t="s">
        <v>2709</v>
      </c>
      <c r="H733">
        <v>3</v>
      </c>
      <c r="I733" s="117">
        <v>45500</v>
      </c>
      <c r="J733">
        <v>6</v>
      </c>
      <c r="K733" s="120">
        <v>105000</v>
      </c>
    </row>
    <row r="734" spans="1:11" x14ac:dyDescent="0.35">
      <c r="A734">
        <v>880001068</v>
      </c>
      <c r="B734" t="s">
        <v>462</v>
      </c>
      <c r="C734" t="s">
        <v>169</v>
      </c>
      <c r="D734" t="s">
        <v>1250</v>
      </c>
      <c r="F734" t="s">
        <v>1248</v>
      </c>
      <c r="G734" t="s">
        <v>2710</v>
      </c>
      <c r="H734">
        <v>2</v>
      </c>
      <c r="I734" s="117">
        <v>45500.5393287037</v>
      </c>
      <c r="J734">
        <v>12</v>
      </c>
      <c r="K734" s="120">
        <v>157500</v>
      </c>
    </row>
    <row r="735" spans="1:11" x14ac:dyDescent="0.35">
      <c r="A735">
        <v>880001065</v>
      </c>
      <c r="B735" t="s">
        <v>14</v>
      </c>
      <c r="C735" t="s">
        <v>15</v>
      </c>
      <c r="D735" t="s">
        <v>1244</v>
      </c>
      <c r="F735" t="s">
        <v>1245</v>
      </c>
      <c r="G735" t="s">
        <v>2172</v>
      </c>
      <c r="H735">
        <v>2</v>
      </c>
      <c r="I735" s="117">
        <v>45500.547442129631</v>
      </c>
      <c r="J735">
        <v>6</v>
      </c>
      <c r="K735" s="120">
        <v>63000</v>
      </c>
    </row>
    <row r="736" spans="1:11" x14ac:dyDescent="0.35">
      <c r="A736">
        <v>890000839</v>
      </c>
      <c r="B736" t="s">
        <v>32</v>
      </c>
      <c r="C736" t="s">
        <v>15</v>
      </c>
      <c r="D736" t="s">
        <v>1244</v>
      </c>
      <c r="F736" t="s">
        <v>1245</v>
      </c>
      <c r="G736" t="s">
        <v>2711</v>
      </c>
      <c r="H736">
        <v>2</v>
      </c>
      <c r="I736" s="117">
        <v>45500.620173611111</v>
      </c>
      <c r="J736">
        <v>6</v>
      </c>
      <c r="K736" s="120">
        <v>52500</v>
      </c>
    </row>
    <row r="737" spans="1:11" x14ac:dyDescent="0.35">
      <c r="A737">
        <v>890000838</v>
      </c>
      <c r="B737" t="s">
        <v>398</v>
      </c>
      <c r="C737" t="s">
        <v>15</v>
      </c>
      <c r="D737" t="s">
        <v>1244</v>
      </c>
      <c r="F737" t="s">
        <v>1245</v>
      </c>
      <c r="G737" t="s">
        <v>2712</v>
      </c>
      <c r="H737">
        <v>1</v>
      </c>
      <c r="I737" s="117">
        <v>45500.620185185187</v>
      </c>
      <c r="J737">
        <v>6</v>
      </c>
      <c r="K737" s="120">
        <v>52500</v>
      </c>
    </row>
    <row r="738" spans="1:11" x14ac:dyDescent="0.35">
      <c r="A738">
        <v>890000824</v>
      </c>
      <c r="B738" t="s">
        <v>14</v>
      </c>
      <c r="C738" t="s">
        <v>15</v>
      </c>
      <c r="D738" t="s">
        <v>1244</v>
      </c>
      <c r="F738" t="s">
        <v>1245</v>
      </c>
      <c r="G738" t="s">
        <v>2713</v>
      </c>
      <c r="H738">
        <v>1</v>
      </c>
      <c r="I738" s="117">
        <v>45500.634236111109</v>
      </c>
      <c r="J738">
        <v>7</v>
      </c>
      <c r="K738" s="120">
        <v>52500</v>
      </c>
    </row>
    <row r="739" spans="1:11" x14ac:dyDescent="0.35">
      <c r="A739">
        <v>880001067</v>
      </c>
      <c r="B739" t="s">
        <v>32</v>
      </c>
      <c r="C739" t="s">
        <v>15</v>
      </c>
      <c r="D739" t="s">
        <v>1244</v>
      </c>
      <c r="F739" t="s">
        <v>1245</v>
      </c>
      <c r="G739" t="s">
        <v>2714</v>
      </c>
      <c r="H739">
        <v>2</v>
      </c>
      <c r="I739" s="117">
        <v>45500.634247685186</v>
      </c>
      <c r="J739">
        <v>6</v>
      </c>
      <c r="K739" s="120">
        <v>136500</v>
      </c>
    </row>
    <row r="740" spans="1:11" x14ac:dyDescent="0.35">
      <c r="A740">
        <v>880001066</v>
      </c>
      <c r="B740" t="s">
        <v>102</v>
      </c>
      <c r="C740" t="s">
        <v>381</v>
      </c>
      <c r="D740" t="s">
        <v>1244</v>
      </c>
      <c r="F740" t="s">
        <v>1245</v>
      </c>
      <c r="G740" t="s">
        <v>2715</v>
      </c>
      <c r="H740">
        <v>1</v>
      </c>
      <c r="I740" s="117">
        <v>45500.660185185188</v>
      </c>
      <c r="J740">
        <v>4</v>
      </c>
      <c r="K740" s="120">
        <v>31500</v>
      </c>
    </row>
    <row r="741" spans="1:11" x14ac:dyDescent="0.35">
      <c r="A741">
        <v>880001072</v>
      </c>
      <c r="B741" t="s">
        <v>102</v>
      </c>
      <c r="C741" t="s">
        <v>15</v>
      </c>
      <c r="D741" t="s">
        <v>1244</v>
      </c>
      <c r="F741" t="s">
        <v>1248</v>
      </c>
      <c r="G741" t="s">
        <v>2716</v>
      </c>
      <c r="H741">
        <v>3</v>
      </c>
      <c r="I741" s="117">
        <v>45502</v>
      </c>
      <c r="J741">
        <v>12</v>
      </c>
      <c r="K741" s="120">
        <v>189000</v>
      </c>
    </row>
    <row r="742" spans="1:11" x14ac:dyDescent="0.35">
      <c r="A742">
        <v>880001069</v>
      </c>
      <c r="B742" t="s">
        <v>230</v>
      </c>
      <c r="C742" t="s">
        <v>15</v>
      </c>
      <c r="D742" t="s">
        <v>1244</v>
      </c>
      <c r="F742" t="s">
        <v>1245</v>
      </c>
      <c r="G742" t="s">
        <v>2717</v>
      </c>
      <c r="H742">
        <v>1</v>
      </c>
      <c r="I742" s="117">
        <v>45502</v>
      </c>
      <c r="J742">
        <v>6</v>
      </c>
      <c r="K742" s="120">
        <v>105000</v>
      </c>
    </row>
    <row r="743" spans="1:11" x14ac:dyDescent="0.35">
      <c r="A743">
        <v>880001071</v>
      </c>
      <c r="B743" t="s">
        <v>146</v>
      </c>
      <c r="C743" t="s">
        <v>15</v>
      </c>
      <c r="D743" t="s">
        <v>1244</v>
      </c>
      <c r="F743" t="s">
        <v>1245</v>
      </c>
      <c r="G743" t="s">
        <v>2718</v>
      </c>
      <c r="H743">
        <v>6</v>
      </c>
      <c r="I743" s="117">
        <v>45502.665891203702</v>
      </c>
      <c r="J743">
        <v>7</v>
      </c>
      <c r="K743" s="120">
        <v>178500</v>
      </c>
    </row>
    <row r="744" spans="1:11" x14ac:dyDescent="0.35">
      <c r="A744">
        <v>880001075</v>
      </c>
      <c r="B744" t="s">
        <v>355</v>
      </c>
      <c r="C744" t="s">
        <v>15</v>
      </c>
      <c r="D744" t="s">
        <v>1244</v>
      </c>
      <c r="F744" t="s">
        <v>1248</v>
      </c>
      <c r="G744" t="s">
        <v>2719</v>
      </c>
      <c r="H744">
        <v>1</v>
      </c>
      <c r="I744" s="117">
        <v>45502.686932870369</v>
      </c>
      <c r="J744">
        <v>4</v>
      </c>
      <c r="K744" s="120">
        <v>63000</v>
      </c>
    </row>
    <row r="745" spans="1:11" x14ac:dyDescent="0.35">
      <c r="A745">
        <v>880001070</v>
      </c>
      <c r="B745" t="s">
        <v>230</v>
      </c>
      <c r="C745" t="s">
        <v>15</v>
      </c>
      <c r="D745" t="s">
        <v>1244</v>
      </c>
      <c r="F745" t="s">
        <v>1245</v>
      </c>
      <c r="G745" t="s">
        <v>2720</v>
      </c>
      <c r="H745">
        <v>1</v>
      </c>
      <c r="I745" s="117">
        <v>45502.687002314815</v>
      </c>
      <c r="J745">
        <v>12</v>
      </c>
      <c r="K745" s="120">
        <v>210000</v>
      </c>
    </row>
    <row r="746" spans="1:11" x14ac:dyDescent="0.35">
      <c r="A746">
        <v>890000841</v>
      </c>
      <c r="B746" t="s">
        <v>549</v>
      </c>
      <c r="C746" t="s">
        <v>15</v>
      </c>
      <c r="D746" t="s">
        <v>1244</v>
      </c>
      <c r="F746" t="s">
        <v>1245</v>
      </c>
      <c r="G746" t="s">
        <v>2721</v>
      </c>
      <c r="H746">
        <v>3</v>
      </c>
      <c r="I746" s="117">
        <v>45502.72184027778</v>
      </c>
      <c r="J746">
        <v>12</v>
      </c>
      <c r="K746" s="120">
        <v>84000</v>
      </c>
    </row>
    <row r="747" spans="1:11" x14ac:dyDescent="0.35">
      <c r="A747">
        <v>890000849</v>
      </c>
      <c r="B747" t="s">
        <v>1382</v>
      </c>
      <c r="C747" t="s">
        <v>15</v>
      </c>
      <c r="D747" t="s">
        <v>1244</v>
      </c>
      <c r="F747" t="s">
        <v>1248</v>
      </c>
      <c r="G747" t="s">
        <v>2722</v>
      </c>
      <c r="H747">
        <v>1</v>
      </c>
      <c r="I747" s="117">
        <v>45503.608067129629</v>
      </c>
      <c r="J747">
        <v>9</v>
      </c>
      <c r="K747" s="120">
        <v>42000</v>
      </c>
    </row>
    <row r="748" spans="1:11" x14ac:dyDescent="0.35">
      <c r="A748">
        <v>890000840</v>
      </c>
      <c r="B748" t="s">
        <v>252</v>
      </c>
      <c r="C748" t="s">
        <v>15</v>
      </c>
      <c r="D748" t="s">
        <v>1244</v>
      </c>
      <c r="F748" t="s">
        <v>1248</v>
      </c>
      <c r="G748" t="s">
        <v>2723</v>
      </c>
      <c r="H748">
        <v>1</v>
      </c>
      <c r="I748" s="117">
        <v>45503.659224537034</v>
      </c>
      <c r="J748">
        <v>6</v>
      </c>
      <c r="K748" s="120">
        <v>52500</v>
      </c>
    </row>
    <row r="749" spans="1:11" x14ac:dyDescent="0.35">
      <c r="A749">
        <v>890000845</v>
      </c>
      <c r="B749" t="s">
        <v>268</v>
      </c>
      <c r="C749" t="s">
        <v>15</v>
      </c>
      <c r="D749" t="s">
        <v>1244</v>
      </c>
      <c r="F749" t="s">
        <v>1248</v>
      </c>
      <c r="G749" t="s">
        <v>2724</v>
      </c>
      <c r="H749">
        <v>1</v>
      </c>
      <c r="I749" s="117">
        <v>45503.664849537039</v>
      </c>
      <c r="J749">
        <v>12</v>
      </c>
      <c r="K749" s="120">
        <v>210000</v>
      </c>
    </row>
    <row r="750" spans="1:11" x14ac:dyDescent="0.35">
      <c r="A750">
        <v>890000850</v>
      </c>
      <c r="B750" t="s">
        <v>14</v>
      </c>
      <c r="C750" t="s">
        <v>15</v>
      </c>
      <c r="D750" t="s">
        <v>1244</v>
      </c>
      <c r="F750" t="s">
        <v>1245</v>
      </c>
      <c r="G750" t="s">
        <v>1967</v>
      </c>
      <c r="H750">
        <v>4</v>
      </c>
      <c r="I750" s="117">
        <v>45503.697766203702</v>
      </c>
      <c r="J750">
        <v>6</v>
      </c>
      <c r="K750" s="120">
        <v>52500</v>
      </c>
    </row>
    <row r="751" spans="1:11" x14ac:dyDescent="0.35">
      <c r="A751">
        <v>880001079</v>
      </c>
      <c r="B751" t="s">
        <v>14</v>
      </c>
      <c r="C751" t="s">
        <v>169</v>
      </c>
      <c r="D751" t="s">
        <v>1250</v>
      </c>
      <c r="F751" t="s">
        <v>1245</v>
      </c>
      <c r="G751" t="s">
        <v>2725</v>
      </c>
      <c r="H751">
        <v>1</v>
      </c>
      <c r="I751" s="117">
        <v>45503.697789351849</v>
      </c>
      <c r="J751">
        <v>4</v>
      </c>
      <c r="K751" s="120">
        <v>84000</v>
      </c>
    </row>
    <row r="752" spans="1:11" x14ac:dyDescent="0.35">
      <c r="A752">
        <v>890000848</v>
      </c>
      <c r="B752" t="s">
        <v>32</v>
      </c>
      <c r="C752" t="s">
        <v>15</v>
      </c>
      <c r="D752" t="s">
        <v>1244</v>
      </c>
      <c r="F752" t="s">
        <v>1245</v>
      </c>
      <c r="G752" t="s">
        <v>2726</v>
      </c>
      <c r="H752">
        <v>3</v>
      </c>
      <c r="I752" s="117">
        <v>45503.740902777776</v>
      </c>
      <c r="J752">
        <v>10</v>
      </c>
      <c r="K752" s="120">
        <v>236250</v>
      </c>
    </row>
    <row r="753" spans="1:11" x14ac:dyDescent="0.35">
      <c r="A753">
        <v>880001080</v>
      </c>
      <c r="B753" t="s">
        <v>230</v>
      </c>
      <c r="C753" t="s">
        <v>15</v>
      </c>
      <c r="D753" t="s">
        <v>1244</v>
      </c>
      <c r="F753" t="s">
        <v>1248</v>
      </c>
      <c r="G753" t="s">
        <v>1049</v>
      </c>
      <c r="H753">
        <v>5</v>
      </c>
      <c r="I753" s="117">
        <v>45503.740937499999</v>
      </c>
      <c r="J753">
        <v>9</v>
      </c>
      <c r="K753" s="120">
        <v>126000</v>
      </c>
    </row>
    <row r="754" spans="1:11" x14ac:dyDescent="0.35">
      <c r="A754">
        <v>890000846</v>
      </c>
      <c r="B754" t="s">
        <v>281</v>
      </c>
      <c r="C754" t="s">
        <v>188</v>
      </c>
      <c r="D754" t="s">
        <v>1244</v>
      </c>
      <c r="F754" t="s">
        <v>1248</v>
      </c>
      <c r="G754" t="s">
        <v>2727</v>
      </c>
      <c r="H754">
        <v>1</v>
      </c>
      <c r="I754" s="117">
        <v>45503.769756944443</v>
      </c>
      <c r="J754">
        <v>6</v>
      </c>
      <c r="K754" s="120">
        <v>84000</v>
      </c>
    </row>
    <row r="755" spans="1:11" x14ac:dyDescent="0.35">
      <c r="A755">
        <v>890000843</v>
      </c>
      <c r="B755" t="s">
        <v>139</v>
      </c>
      <c r="C755" t="s">
        <v>15</v>
      </c>
      <c r="D755" t="s">
        <v>1244</v>
      </c>
      <c r="F755" t="s">
        <v>1245</v>
      </c>
      <c r="G755" t="s">
        <v>2728</v>
      </c>
      <c r="H755">
        <v>1</v>
      </c>
      <c r="I755" s="117">
        <v>45503.786956018521</v>
      </c>
      <c r="J755">
        <v>12</v>
      </c>
      <c r="K755" s="120">
        <v>157500</v>
      </c>
    </row>
    <row r="756" spans="1:11" x14ac:dyDescent="0.35">
      <c r="A756">
        <v>880001073</v>
      </c>
      <c r="B756" t="s">
        <v>398</v>
      </c>
      <c r="C756" t="s">
        <v>15</v>
      </c>
      <c r="D756" t="s">
        <v>1244</v>
      </c>
      <c r="F756" t="s">
        <v>1245</v>
      </c>
      <c r="G756" t="s">
        <v>2729</v>
      </c>
      <c r="H756">
        <v>1</v>
      </c>
      <c r="I756" s="117">
        <v>45503.792071759257</v>
      </c>
      <c r="J756">
        <v>18</v>
      </c>
      <c r="K756" s="120">
        <v>735000</v>
      </c>
    </row>
    <row r="757" spans="1:11" x14ac:dyDescent="0.35">
      <c r="A757">
        <v>890000858</v>
      </c>
      <c r="B757" t="s">
        <v>32</v>
      </c>
      <c r="C757" t="s">
        <v>15</v>
      </c>
      <c r="D757" t="s">
        <v>1244</v>
      </c>
      <c r="F757" t="s">
        <v>1248</v>
      </c>
      <c r="G757" t="s">
        <v>2730</v>
      </c>
      <c r="H757">
        <v>1</v>
      </c>
      <c r="I757" s="117">
        <v>45504</v>
      </c>
      <c r="J757">
        <v>6</v>
      </c>
      <c r="K757" s="120">
        <v>105000</v>
      </c>
    </row>
    <row r="758" spans="1:11" x14ac:dyDescent="0.35">
      <c r="A758">
        <v>880001087</v>
      </c>
      <c r="B758" t="s">
        <v>2605</v>
      </c>
      <c r="C758" t="s">
        <v>169</v>
      </c>
      <c r="D758" t="s">
        <v>1250</v>
      </c>
      <c r="F758" t="s">
        <v>1245</v>
      </c>
      <c r="G758" t="s">
        <v>2731</v>
      </c>
      <c r="H758">
        <v>1</v>
      </c>
      <c r="I758" s="117">
        <v>45504</v>
      </c>
      <c r="J758">
        <v>12</v>
      </c>
      <c r="K758" s="120">
        <v>73500</v>
      </c>
    </row>
    <row r="759" spans="1:11" x14ac:dyDescent="0.35">
      <c r="A759">
        <v>880001083</v>
      </c>
      <c r="B759" t="s">
        <v>14</v>
      </c>
      <c r="C759" t="s">
        <v>52</v>
      </c>
      <c r="D759" t="s">
        <v>1250</v>
      </c>
      <c r="F759" t="s">
        <v>1245</v>
      </c>
      <c r="G759" t="s">
        <v>2732</v>
      </c>
      <c r="H759">
        <v>4</v>
      </c>
      <c r="I759" s="117">
        <v>45504</v>
      </c>
      <c r="J759">
        <v>12</v>
      </c>
      <c r="K759" s="120">
        <v>84000</v>
      </c>
    </row>
    <row r="760" spans="1:11" x14ac:dyDescent="0.35">
      <c r="A760">
        <v>890000851</v>
      </c>
      <c r="B760" t="s">
        <v>649</v>
      </c>
      <c r="C760" t="s">
        <v>15</v>
      </c>
      <c r="D760" t="s">
        <v>1244</v>
      </c>
      <c r="F760" t="s">
        <v>1248</v>
      </c>
      <c r="G760" t="s">
        <v>2733</v>
      </c>
      <c r="H760">
        <v>1</v>
      </c>
      <c r="I760" s="117">
        <v>45504.52103009259</v>
      </c>
      <c r="J760">
        <v>12</v>
      </c>
      <c r="K760" s="120">
        <v>210000</v>
      </c>
    </row>
    <row r="761" spans="1:11" x14ac:dyDescent="0.35">
      <c r="A761">
        <v>880001078</v>
      </c>
      <c r="B761" t="s">
        <v>14</v>
      </c>
      <c r="C761" t="s">
        <v>15</v>
      </c>
      <c r="D761" t="s">
        <v>1244</v>
      </c>
      <c r="F761" t="s">
        <v>1248</v>
      </c>
      <c r="G761" t="s">
        <v>2734</v>
      </c>
      <c r="H761">
        <v>3</v>
      </c>
      <c r="I761" s="117">
        <v>45504.521064814813</v>
      </c>
      <c r="J761">
        <v>12</v>
      </c>
      <c r="K761" s="120">
        <v>210000</v>
      </c>
    </row>
    <row r="762" spans="1:11" x14ac:dyDescent="0.35">
      <c r="A762">
        <v>890000857</v>
      </c>
      <c r="B762" t="s">
        <v>32</v>
      </c>
      <c r="C762" t="s">
        <v>15</v>
      </c>
      <c r="D762" t="s">
        <v>1244</v>
      </c>
      <c r="F762" t="s">
        <v>1245</v>
      </c>
      <c r="G762" t="s">
        <v>2735</v>
      </c>
      <c r="H762">
        <v>2</v>
      </c>
      <c r="I762" s="117">
        <v>45504.611851851849</v>
      </c>
      <c r="J762">
        <v>9</v>
      </c>
      <c r="K762" s="120">
        <v>210000</v>
      </c>
    </row>
    <row r="763" spans="1:11" x14ac:dyDescent="0.35">
      <c r="A763">
        <v>890000854</v>
      </c>
      <c r="B763" t="s">
        <v>139</v>
      </c>
      <c r="C763" t="s">
        <v>411</v>
      </c>
      <c r="D763" t="s">
        <v>1244</v>
      </c>
      <c r="F763" t="s">
        <v>1245</v>
      </c>
      <c r="G763" t="s">
        <v>2736</v>
      </c>
      <c r="H763">
        <v>1</v>
      </c>
      <c r="I763" s="117">
        <v>45504.646932870368</v>
      </c>
      <c r="J763">
        <v>6</v>
      </c>
      <c r="K763" s="120">
        <v>105000</v>
      </c>
    </row>
    <row r="764" spans="1:11" x14ac:dyDescent="0.35">
      <c r="A764">
        <v>880001081</v>
      </c>
      <c r="B764" t="s">
        <v>32</v>
      </c>
      <c r="C764" t="s">
        <v>15</v>
      </c>
      <c r="D764" t="s">
        <v>1244</v>
      </c>
      <c r="F764" t="s">
        <v>1248</v>
      </c>
      <c r="G764" t="s">
        <v>2737</v>
      </c>
      <c r="H764">
        <v>4</v>
      </c>
      <c r="I764" s="117">
        <v>45504.646967592591</v>
      </c>
      <c r="J764">
        <v>12</v>
      </c>
      <c r="K764" s="120">
        <v>315000</v>
      </c>
    </row>
    <row r="765" spans="1:11" x14ac:dyDescent="0.35">
      <c r="A765">
        <v>890000855</v>
      </c>
      <c r="B765" t="s">
        <v>32</v>
      </c>
      <c r="C765" t="s">
        <v>15</v>
      </c>
      <c r="D765" t="s">
        <v>1244</v>
      </c>
      <c r="F765" t="s">
        <v>1245</v>
      </c>
      <c r="G765" t="s">
        <v>2738</v>
      </c>
      <c r="H765">
        <v>5</v>
      </c>
      <c r="I765" s="117">
        <v>45504.682037037041</v>
      </c>
      <c r="J765">
        <v>9</v>
      </c>
      <c r="K765" s="120">
        <v>210000</v>
      </c>
    </row>
    <row r="766" spans="1:11" x14ac:dyDescent="0.35">
      <c r="A766">
        <v>890000861</v>
      </c>
      <c r="B766" t="s">
        <v>786</v>
      </c>
      <c r="C766" t="s">
        <v>15</v>
      </c>
      <c r="D766" t="s">
        <v>1244</v>
      </c>
      <c r="F766" t="s">
        <v>1248</v>
      </c>
      <c r="G766" t="s">
        <v>2739</v>
      </c>
      <c r="H766">
        <v>1</v>
      </c>
      <c r="I766" s="117">
        <v>45504.682835648149</v>
      </c>
      <c r="J766">
        <v>12</v>
      </c>
      <c r="K766" s="120">
        <v>105000</v>
      </c>
    </row>
    <row r="767" spans="1:11" x14ac:dyDescent="0.35">
      <c r="A767">
        <v>890000859</v>
      </c>
      <c r="B767" t="s">
        <v>32</v>
      </c>
      <c r="C767" t="s">
        <v>15</v>
      </c>
      <c r="D767" t="s">
        <v>1244</v>
      </c>
      <c r="F767" t="s">
        <v>1248</v>
      </c>
      <c r="G767" t="s">
        <v>2740</v>
      </c>
      <c r="H767">
        <v>2</v>
      </c>
      <c r="I767" s="117">
        <v>45504.687118055554</v>
      </c>
      <c r="J767">
        <v>6</v>
      </c>
      <c r="K767" s="120">
        <v>94500</v>
      </c>
    </row>
    <row r="768" spans="1:11" x14ac:dyDescent="0.35">
      <c r="A768">
        <v>890000863</v>
      </c>
      <c r="B768" t="s">
        <v>40</v>
      </c>
      <c r="C768" t="s">
        <v>15</v>
      </c>
      <c r="D768" t="s">
        <v>1244</v>
      </c>
      <c r="F768" t="s">
        <v>1245</v>
      </c>
      <c r="G768" t="s">
        <v>1164</v>
      </c>
      <c r="H768">
        <v>3</v>
      </c>
      <c r="I768" s="117">
        <v>45504.687152777777</v>
      </c>
      <c r="J768">
        <v>12</v>
      </c>
      <c r="K768" s="120">
        <v>157500</v>
      </c>
    </row>
    <row r="769" spans="1:12" x14ac:dyDescent="0.35">
      <c r="A769">
        <v>890000853</v>
      </c>
      <c r="B769" t="s">
        <v>14</v>
      </c>
      <c r="C769" t="s">
        <v>15</v>
      </c>
      <c r="D769" t="s">
        <v>1244</v>
      </c>
      <c r="F769" t="s">
        <v>1245</v>
      </c>
      <c r="G769" t="s">
        <v>2741</v>
      </c>
      <c r="H769">
        <v>2</v>
      </c>
      <c r="I769" s="117">
        <v>45504.729386574072</v>
      </c>
      <c r="J769">
        <v>10</v>
      </c>
      <c r="K769" s="120">
        <v>57750</v>
      </c>
    </row>
    <row r="770" spans="1:12" x14ac:dyDescent="0.35">
      <c r="A770">
        <v>890000864</v>
      </c>
      <c r="B770" t="s">
        <v>2742</v>
      </c>
      <c r="C770" t="s">
        <v>15</v>
      </c>
      <c r="D770" t="s">
        <v>1244</v>
      </c>
      <c r="F770" t="s">
        <v>1248</v>
      </c>
      <c r="G770" t="s">
        <v>559</v>
      </c>
      <c r="H770">
        <v>3</v>
      </c>
      <c r="I770" s="117">
        <v>45504.774594907409</v>
      </c>
      <c r="J770">
        <v>10</v>
      </c>
      <c r="K770" s="120">
        <v>105000</v>
      </c>
    </row>
    <row r="771" spans="1:12" x14ac:dyDescent="0.35">
      <c r="A771">
        <v>880001086</v>
      </c>
      <c r="B771" t="s">
        <v>32</v>
      </c>
      <c r="C771" t="s">
        <v>169</v>
      </c>
      <c r="D771" t="s">
        <v>1250</v>
      </c>
      <c r="F771" t="s">
        <v>1248</v>
      </c>
      <c r="G771" t="s">
        <v>2743</v>
      </c>
      <c r="H771">
        <v>1</v>
      </c>
      <c r="I771" s="117">
        <v>45504.778136574074</v>
      </c>
      <c r="J771">
        <v>6</v>
      </c>
      <c r="K771" s="120">
        <v>105000</v>
      </c>
    </row>
    <row r="772" spans="1:12" x14ac:dyDescent="0.35">
      <c r="A772">
        <v>890000865</v>
      </c>
      <c r="B772" t="s">
        <v>14</v>
      </c>
      <c r="C772" t="s">
        <v>15</v>
      </c>
      <c r="D772" t="s">
        <v>1244</v>
      </c>
      <c r="F772" t="s">
        <v>1245</v>
      </c>
      <c r="G772" t="s">
        <v>2744</v>
      </c>
      <c r="H772">
        <v>4</v>
      </c>
      <c r="I772" s="117">
        <v>45504.781423611108</v>
      </c>
      <c r="J772">
        <v>12</v>
      </c>
      <c r="K772" s="120">
        <v>147000</v>
      </c>
    </row>
    <row r="773" spans="1:12" x14ac:dyDescent="0.35">
      <c r="A773">
        <v>880001084</v>
      </c>
      <c r="B773" t="s">
        <v>2680</v>
      </c>
      <c r="C773" t="s">
        <v>188</v>
      </c>
      <c r="D773" t="s">
        <v>1244</v>
      </c>
      <c r="F773" t="s">
        <v>1245</v>
      </c>
      <c r="G773" t="s">
        <v>2745</v>
      </c>
      <c r="H773">
        <v>1</v>
      </c>
      <c r="I773" s="117">
        <v>45504.781446759262</v>
      </c>
      <c r="J773">
        <v>6</v>
      </c>
      <c r="K773" s="120">
        <v>105000</v>
      </c>
    </row>
    <row r="774" spans="1:12" x14ac:dyDescent="0.35">
      <c r="A774">
        <v>880001076</v>
      </c>
      <c r="B774" t="s">
        <v>14</v>
      </c>
      <c r="C774" t="s">
        <v>15</v>
      </c>
      <c r="D774" t="s">
        <v>1244</v>
      </c>
      <c r="F774" t="s">
        <v>1245</v>
      </c>
      <c r="G774" t="s">
        <v>2746</v>
      </c>
      <c r="H774">
        <v>1</v>
      </c>
      <c r="I774" s="117">
        <v>45504.791979166665</v>
      </c>
      <c r="J774">
        <v>3</v>
      </c>
      <c r="K774" s="120">
        <v>21000</v>
      </c>
    </row>
    <row r="775" spans="1:12" x14ac:dyDescent="0.35">
      <c r="A775">
        <v>880001085</v>
      </c>
      <c r="B775" t="s">
        <v>14</v>
      </c>
      <c r="C775" t="s">
        <v>15</v>
      </c>
      <c r="D775" t="s">
        <v>1244</v>
      </c>
      <c r="F775" t="s">
        <v>1245</v>
      </c>
      <c r="G775" t="s">
        <v>2747</v>
      </c>
      <c r="H775">
        <v>2</v>
      </c>
      <c r="I775" s="117">
        <v>45504.842326388891</v>
      </c>
      <c r="J775">
        <v>7</v>
      </c>
      <c r="K775" s="120">
        <v>52500</v>
      </c>
    </row>
    <row r="776" spans="1:12" x14ac:dyDescent="0.35">
      <c r="A776">
        <v>890000844</v>
      </c>
      <c r="B776" t="s">
        <v>237</v>
      </c>
      <c r="C776" t="s">
        <v>15</v>
      </c>
      <c r="D776" t="s">
        <v>1244</v>
      </c>
      <c r="F776" t="s">
        <v>1245</v>
      </c>
      <c r="G776" t="s">
        <v>2748</v>
      </c>
      <c r="H776">
        <v>3</v>
      </c>
      <c r="I776" s="117">
        <v>45504.89340277778</v>
      </c>
      <c r="J776">
        <v>10</v>
      </c>
      <c r="K776" s="120">
        <v>63000</v>
      </c>
    </row>
    <row r="777" spans="1:12" x14ac:dyDescent="0.35">
      <c r="A777">
        <v>890000856</v>
      </c>
      <c r="B777" t="s">
        <v>146</v>
      </c>
      <c r="C777" t="s">
        <v>15</v>
      </c>
      <c r="D777" t="s">
        <v>1244</v>
      </c>
      <c r="F777" t="s">
        <v>1245</v>
      </c>
      <c r="G777" t="s">
        <v>2749</v>
      </c>
      <c r="H777">
        <v>4</v>
      </c>
      <c r="I777" s="117">
        <v>45504.911944444444</v>
      </c>
      <c r="J777">
        <v>6</v>
      </c>
      <c r="K777" s="120">
        <v>63000</v>
      </c>
    </row>
    <row r="778" spans="1:12" ht="15" thickBot="1" x14ac:dyDescent="0.4">
      <c r="K778" s="121">
        <f>SUM(K597:K777)</f>
        <v>22250550</v>
      </c>
    </row>
    <row r="779" spans="1:12" ht="15" thickTop="1" x14ac:dyDescent="0.35"/>
    <row r="781" spans="1:12" x14ac:dyDescent="0.35">
      <c r="B781" s="16" t="s">
        <v>2750</v>
      </c>
    </row>
    <row r="782" spans="1:12" x14ac:dyDescent="0.35">
      <c r="A782" s="109" t="s">
        <v>1</v>
      </c>
      <c r="B782" s="1" t="s">
        <v>2</v>
      </c>
      <c r="C782" s="1" t="s">
        <v>3</v>
      </c>
      <c r="D782" s="1" t="s">
        <v>4</v>
      </c>
      <c r="E782" s="1" t="s">
        <v>5</v>
      </c>
      <c r="F782" s="1" t="s">
        <v>6</v>
      </c>
      <c r="G782" s="1" t="s">
        <v>7</v>
      </c>
      <c r="H782" s="109" t="s">
        <v>8</v>
      </c>
      <c r="I782" s="109" t="s">
        <v>9</v>
      </c>
      <c r="J782" s="109" t="s">
        <v>10</v>
      </c>
      <c r="K782" s="109" t="s">
        <v>11</v>
      </c>
      <c r="L782" s="11" t="s">
        <v>12</v>
      </c>
    </row>
    <row r="783" spans="1:12" x14ac:dyDescent="0.35">
      <c r="A783" s="154" t="s">
        <v>2751</v>
      </c>
      <c r="B783" s="154" t="s">
        <v>32</v>
      </c>
      <c r="C783" s="154" t="s">
        <v>15</v>
      </c>
      <c r="D783" s="154" t="s">
        <v>1244</v>
      </c>
      <c r="F783" s="154" t="s">
        <v>1248</v>
      </c>
      <c r="G783" s="154" t="s">
        <v>2752</v>
      </c>
      <c r="H783" s="154">
        <v>3</v>
      </c>
      <c r="I783" s="117">
        <v>45505.425196759257</v>
      </c>
      <c r="J783" s="154">
        <v>6</v>
      </c>
      <c r="K783" s="119">
        <v>84000</v>
      </c>
    </row>
    <row r="784" spans="1:12" x14ac:dyDescent="0.35">
      <c r="A784" s="154" t="s">
        <v>2753</v>
      </c>
      <c r="B784" s="154" t="s">
        <v>549</v>
      </c>
      <c r="C784" s="154" t="s">
        <v>169</v>
      </c>
      <c r="D784" s="154" t="s">
        <v>1250</v>
      </c>
      <c r="F784" s="154" t="s">
        <v>1245</v>
      </c>
      <c r="G784" s="154" t="s">
        <v>2754</v>
      </c>
      <c r="H784" s="154">
        <v>1</v>
      </c>
      <c r="I784" s="117">
        <v>45505.522662037038</v>
      </c>
      <c r="J784" s="154">
        <v>3</v>
      </c>
      <c r="K784" s="119">
        <v>157500</v>
      </c>
    </row>
    <row r="785" spans="1:11" x14ac:dyDescent="0.35">
      <c r="A785" s="154" t="s">
        <v>2755</v>
      </c>
      <c r="B785" s="154" t="s">
        <v>230</v>
      </c>
      <c r="C785" s="154" t="s">
        <v>15</v>
      </c>
      <c r="D785" s="154" t="s">
        <v>1244</v>
      </c>
      <c r="F785" s="154" t="s">
        <v>1245</v>
      </c>
      <c r="G785" s="154" t="s">
        <v>2756</v>
      </c>
      <c r="H785" s="154">
        <v>4</v>
      </c>
      <c r="I785" s="117">
        <v>45506</v>
      </c>
      <c r="J785" s="154">
        <v>10</v>
      </c>
      <c r="K785" s="119">
        <v>126000</v>
      </c>
    </row>
    <row r="786" spans="1:11" x14ac:dyDescent="0.35">
      <c r="A786" s="154" t="s">
        <v>2757</v>
      </c>
      <c r="B786" s="154" t="s">
        <v>549</v>
      </c>
      <c r="C786" s="154" t="s">
        <v>15</v>
      </c>
      <c r="D786" s="154" t="s">
        <v>1244</v>
      </c>
      <c r="F786" s="154" t="s">
        <v>1245</v>
      </c>
      <c r="G786" s="154" t="s">
        <v>2758</v>
      </c>
      <c r="H786" s="154">
        <v>5</v>
      </c>
      <c r="I786" s="117">
        <v>45506</v>
      </c>
      <c r="J786" s="154">
        <v>12</v>
      </c>
      <c r="K786" s="119">
        <v>136500</v>
      </c>
    </row>
    <row r="787" spans="1:11" x14ac:dyDescent="0.35">
      <c r="A787" s="154" t="s">
        <v>2759</v>
      </c>
      <c r="B787" s="154" t="s">
        <v>549</v>
      </c>
      <c r="C787" s="154" t="s">
        <v>169</v>
      </c>
      <c r="D787" s="154" t="s">
        <v>1250</v>
      </c>
      <c r="F787" s="154" t="s">
        <v>1245</v>
      </c>
      <c r="G787" s="154" t="s">
        <v>2760</v>
      </c>
      <c r="H787" s="154">
        <v>4</v>
      </c>
      <c r="I787" s="117">
        <v>45506</v>
      </c>
      <c r="J787" s="154">
        <v>12</v>
      </c>
      <c r="K787" s="119">
        <v>147000</v>
      </c>
    </row>
    <row r="788" spans="1:11" x14ac:dyDescent="0.35">
      <c r="A788" s="154" t="s">
        <v>2761</v>
      </c>
      <c r="B788" s="154" t="s">
        <v>58</v>
      </c>
      <c r="C788" s="154" t="s">
        <v>381</v>
      </c>
      <c r="D788" s="154" t="s">
        <v>1244</v>
      </c>
      <c r="F788" s="154" t="s">
        <v>1248</v>
      </c>
      <c r="G788" s="154" t="s">
        <v>2762</v>
      </c>
      <c r="H788" s="154">
        <v>2</v>
      </c>
      <c r="I788" s="117">
        <v>45506</v>
      </c>
      <c r="J788" s="154">
        <v>6</v>
      </c>
      <c r="K788" s="119">
        <v>210000</v>
      </c>
    </row>
    <row r="789" spans="1:11" x14ac:dyDescent="0.35">
      <c r="A789" s="154" t="s">
        <v>2763</v>
      </c>
      <c r="B789" s="154" t="s">
        <v>32</v>
      </c>
      <c r="C789" s="154" t="s">
        <v>15</v>
      </c>
      <c r="D789" s="154" t="s">
        <v>1244</v>
      </c>
      <c r="F789" s="154" t="s">
        <v>1248</v>
      </c>
      <c r="G789" s="154" t="s">
        <v>2764</v>
      </c>
      <c r="H789" s="154">
        <v>2</v>
      </c>
      <c r="I789" s="117">
        <v>45506.515509259261</v>
      </c>
      <c r="J789" s="154">
        <v>6</v>
      </c>
      <c r="K789" s="119">
        <v>73500</v>
      </c>
    </row>
    <row r="790" spans="1:11" x14ac:dyDescent="0.35">
      <c r="A790" s="154" t="s">
        <v>2765</v>
      </c>
      <c r="B790" s="154" t="s">
        <v>725</v>
      </c>
      <c r="C790" s="154" t="s">
        <v>169</v>
      </c>
      <c r="D790" s="154" t="s">
        <v>1250</v>
      </c>
      <c r="F790" s="154" t="s">
        <v>1245</v>
      </c>
      <c r="G790" s="154" t="s">
        <v>2766</v>
      </c>
      <c r="H790" s="154">
        <v>5</v>
      </c>
      <c r="I790" s="117">
        <v>45506.599594907406</v>
      </c>
      <c r="J790" s="154">
        <v>4</v>
      </c>
      <c r="K790" s="119">
        <v>136500</v>
      </c>
    </row>
    <row r="791" spans="1:11" x14ac:dyDescent="0.35">
      <c r="A791" s="154" t="s">
        <v>2767</v>
      </c>
      <c r="B791" s="154" t="s">
        <v>32</v>
      </c>
      <c r="C791" s="154" t="s">
        <v>188</v>
      </c>
      <c r="D791" s="154" t="s">
        <v>1244</v>
      </c>
      <c r="F791" s="154" t="s">
        <v>1245</v>
      </c>
      <c r="G791" s="154" t="s">
        <v>2768</v>
      </c>
      <c r="H791" s="154">
        <v>5</v>
      </c>
      <c r="I791" s="117">
        <v>45506.710451388892</v>
      </c>
      <c r="J791" s="154">
        <v>10</v>
      </c>
      <c r="K791" s="119">
        <v>262500</v>
      </c>
    </row>
    <row r="792" spans="1:11" x14ac:dyDescent="0.35">
      <c r="A792" s="154" t="s">
        <v>2769</v>
      </c>
      <c r="B792" s="154" t="s">
        <v>44</v>
      </c>
      <c r="C792" s="154" t="s">
        <v>15</v>
      </c>
      <c r="D792" s="154" t="s">
        <v>1244</v>
      </c>
      <c r="F792" s="154" t="s">
        <v>1248</v>
      </c>
      <c r="G792" s="154" t="s">
        <v>2770</v>
      </c>
      <c r="H792" s="154">
        <v>4</v>
      </c>
      <c r="I792" s="117">
        <v>45506.710578703707</v>
      </c>
      <c r="J792" s="154">
        <v>9</v>
      </c>
      <c r="K792" s="119">
        <v>315000</v>
      </c>
    </row>
    <row r="793" spans="1:11" x14ac:dyDescent="0.35">
      <c r="A793" s="154" t="s">
        <v>2771</v>
      </c>
      <c r="B793" s="154" t="s">
        <v>447</v>
      </c>
      <c r="C793" s="154" t="s">
        <v>15</v>
      </c>
      <c r="D793" s="154" t="s">
        <v>1244</v>
      </c>
      <c r="F793" s="154" t="s">
        <v>1245</v>
      </c>
      <c r="G793" s="154" t="s">
        <v>2772</v>
      </c>
      <c r="H793" s="154">
        <v>1</v>
      </c>
      <c r="I793" s="117">
        <v>45506.718391203707</v>
      </c>
      <c r="J793" s="154">
        <v>24</v>
      </c>
      <c r="K793" s="119">
        <v>210000</v>
      </c>
    </row>
    <row r="794" spans="1:11" x14ac:dyDescent="0.35">
      <c r="A794" s="154" t="s">
        <v>2773</v>
      </c>
      <c r="B794" s="154" t="s">
        <v>2742</v>
      </c>
      <c r="C794" s="154" t="s">
        <v>15</v>
      </c>
      <c r="D794" s="154" t="s">
        <v>1244</v>
      </c>
      <c r="F794" s="154" t="s">
        <v>1245</v>
      </c>
      <c r="G794" s="154" t="s">
        <v>2774</v>
      </c>
      <c r="H794" s="154">
        <v>1</v>
      </c>
      <c r="I794" s="117">
        <v>45506.750057870369</v>
      </c>
      <c r="J794" s="154">
        <v>24</v>
      </c>
      <c r="K794" s="119">
        <v>315000</v>
      </c>
    </row>
    <row r="795" spans="1:11" x14ac:dyDescent="0.35">
      <c r="A795" s="154" t="s">
        <v>2775</v>
      </c>
      <c r="B795" s="154" t="s">
        <v>230</v>
      </c>
      <c r="C795" s="154" t="s">
        <v>188</v>
      </c>
      <c r="D795" s="154" t="s">
        <v>1244</v>
      </c>
      <c r="F795" s="154" t="s">
        <v>1245</v>
      </c>
      <c r="G795" s="154" t="s">
        <v>2248</v>
      </c>
      <c r="H795" s="154">
        <v>3</v>
      </c>
      <c r="I795" s="117">
        <v>45506.770092592589</v>
      </c>
      <c r="J795" s="154">
        <v>7</v>
      </c>
      <c r="K795" s="119">
        <v>63000</v>
      </c>
    </row>
    <row r="796" spans="1:11" x14ac:dyDescent="0.35">
      <c r="A796" s="154" t="s">
        <v>2776</v>
      </c>
      <c r="B796" s="154" t="s">
        <v>252</v>
      </c>
      <c r="C796" s="154" t="s">
        <v>866</v>
      </c>
      <c r="D796" s="154" t="s">
        <v>1244</v>
      </c>
      <c r="F796" s="154" t="s">
        <v>1245</v>
      </c>
      <c r="G796" s="154" t="s">
        <v>2777</v>
      </c>
      <c r="H796" s="154">
        <v>2</v>
      </c>
      <c r="I796" s="117">
        <v>45506.772418981483</v>
      </c>
      <c r="J796" s="154">
        <v>12</v>
      </c>
      <c r="K796" s="119">
        <v>147000</v>
      </c>
    </row>
    <row r="797" spans="1:11" x14ac:dyDescent="0.35">
      <c r="A797" s="154" t="s">
        <v>2778</v>
      </c>
      <c r="B797" s="154" t="s">
        <v>237</v>
      </c>
      <c r="C797" s="154" t="s">
        <v>106</v>
      </c>
      <c r="D797" s="154" t="s">
        <v>1244</v>
      </c>
      <c r="F797" s="154" t="s">
        <v>1248</v>
      </c>
      <c r="G797" s="154" t="s">
        <v>2779</v>
      </c>
      <c r="H797" s="154">
        <v>1</v>
      </c>
      <c r="I797" s="117">
        <v>45506.777013888888</v>
      </c>
      <c r="J797" s="154">
        <v>12</v>
      </c>
      <c r="K797" s="119">
        <v>315000</v>
      </c>
    </row>
    <row r="798" spans="1:11" x14ac:dyDescent="0.35">
      <c r="A798" s="154" t="s">
        <v>2780</v>
      </c>
      <c r="B798" s="154" t="s">
        <v>14</v>
      </c>
      <c r="C798" s="154" t="s">
        <v>15</v>
      </c>
      <c r="D798" s="154" t="s">
        <v>1244</v>
      </c>
      <c r="F798" s="154" t="s">
        <v>1248</v>
      </c>
      <c r="G798" s="154" t="s">
        <v>2781</v>
      </c>
      <c r="H798" s="154">
        <v>4</v>
      </c>
      <c r="I798" s="117">
        <v>45509</v>
      </c>
      <c r="J798" s="154">
        <v>5</v>
      </c>
      <c r="K798" s="119">
        <v>231000</v>
      </c>
    </row>
    <row r="799" spans="1:11" x14ac:dyDescent="0.35">
      <c r="A799" s="154" t="s">
        <v>2782</v>
      </c>
      <c r="B799" s="154" t="s">
        <v>549</v>
      </c>
      <c r="C799" s="154" t="s">
        <v>169</v>
      </c>
      <c r="D799" s="154" t="s">
        <v>1250</v>
      </c>
      <c r="F799" s="154" t="s">
        <v>1248</v>
      </c>
      <c r="G799" s="154" t="s">
        <v>2783</v>
      </c>
      <c r="H799" s="154">
        <v>2</v>
      </c>
      <c r="I799" s="117">
        <v>45509</v>
      </c>
      <c r="J799" s="154">
        <v>12</v>
      </c>
      <c r="K799" s="119">
        <v>63000</v>
      </c>
    </row>
    <row r="800" spans="1:11" x14ac:dyDescent="0.35">
      <c r="A800" s="154" t="s">
        <v>2784</v>
      </c>
      <c r="B800" s="154" t="s">
        <v>14</v>
      </c>
      <c r="C800" s="154" t="s">
        <v>15</v>
      </c>
      <c r="D800" s="154" t="s">
        <v>1244</v>
      </c>
      <c r="F800" s="154" t="s">
        <v>1245</v>
      </c>
      <c r="G800" s="154" t="s">
        <v>2785</v>
      </c>
      <c r="H800" s="154">
        <v>2</v>
      </c>
      <c r="I800" s="117">
        <v>45509</v>
      </c>
      <c r="J800" s="154">
        <v>7</v>
      </c>
      <c r="K800" s="119">
        <v>84000</v>
      </c>
    </row>
    <row r="801" spans="1:11" x14ac:dyDescent="0.35">
      <c r="A801" s="154" t="s">
        <v>2786</v>
      </c>
      <c r="B801" s="154" t="s">
        <v>14</v>
      </c>
      <c r="C801" s="154" t="s">
        <v>15</v>
      </c>
      <c r="D801" s="154" t="s">
        <v>1244</v>
      </c>
      <c r="F801" s="154" t="s">
        <v>1245</v>
      </c>
      <c r="G801" s="154" t="s">
        <v>2787</v>
      </c>
      <c r="H801" s="154">
        <v>1</v>
      </c>
      <c r="I801" s="117">
        <v>45509.545104166667</v>
      </c>
      <c r="J801" s="154">
        <v>12</v>
      </c>
      <c r="K801" s="119">
        <v>262500</v>
      </c>
    </row>
    <row r="802" spans="1:11" x14ac:dyDescent="0.35">
      <c r="A802" s="154" t="s">
        <v>2788</v>
      </c>
      <c r="B802" s="154" t="s">
        <v>230</v>
      </c>
      <c r="C802" s="154" t="s">
        <v>15</v>
      </c>
      <c r="D802" s="154" t="s">
        <v>1244</v>
      </c>
      <c r="F802" s="154" t="s">
        <v>1245</v>
      </c>
      <c r="G802" s="154" t="s">
        <v>2789</v>
      </c>
      <c r="H802" s="154">
        <v>3</v>
      </c>
      <c r="I802" s="117">
        <v>45509.596504629626</v>
      </c>
      <c r="J802" s="154">
        <v>10</v>
      </c>
      <c r="K802" s="119">
        <v>105000</v>
      </c>
    </row>
    <row r="803" spans="1:11" x14ac:dyDescent="0.35">
      <c r="A803" s="154" t="s">
        <v>2790</v>
      </c>
      <c r="B803" s="154" t="s">
        <v>14</v>
      </c>
      <c r="C803" s="154" t="s">
        <v>15</v>
      </c>
      <c r="D803" s="154" t="s">
        <v>1244</v>
      </c>
      <c r="F803" s="154" t="s">
        <v>1245</v>
      </c>
      <c r="G803" s="154" t="s">
        <v>2791</v>
      </c>
      <c r="H803" s="154">
        <v>4</v>
      </c>
      <c r="I803" s="117">
        <v>45509.626620370371</v>
      </c>
      <c r="J803" s="154">
        <v>9</v>
      </c>
      <c r="K803" s="119">
        <v>126000</v>
      </c>
    </row>
    <row r="804" spans="1:11" x14ac:dyDescent="0.35">
      <c r="A804" s="154" t="s">
        <v>2792</v>
      </c>
      <c r="B804" s="154" t="s">
        <v>230</v>
      </c>
      <c r="C804" s="154" t="s">
        <v>15</v>
      </c>
      <c r="D804" s="154" t="s">
        <v>1244</v>
      </c>
      <c r="F804" s="154" t="s">
        <v>1245</v>
      </c>
      <c r="G804" s="154" t="s">
        <v>2793</v>
      </c>
      <c r="H804" s="154">
        <v>1</v>
      </c>
      <c r="I804" s="117">
        <v>45509.626631944448</v>
      </c>
      <c r="J804" s="154">
        <v>3</v>
      </c>
      <c r="K804" s="119">
        <v>105000</v>
      </c>
    </row>
    <row r="805" spans="1:11" x14ac:dyDescent="0.35">
      <c r="A805" s="154" t="s">
        <v>2794</v>
      </c>
      <c r="B805" s="154" t="s">
        <v>252</v>
      </c>
      <c r="C805" s="154" t="s">
        <v>169</v>
      </c>
      <c r="D805" s="154" t="s">
        <v>1250</v>
      </c>
      <c r="F805" s="154" t="s">
        <v>1245</v>
      </c>
      <c r="G805" s="154" t="s">
        <v>2795</v>
      </c>
      <c r="H805" s="154">
        <v>2</v>
      </c>
      <c r="I805" s="117">
        <v>45510</v>
      </c>
      <c r="J805" s="154">
        <v>12</v>
      </c>
      <c r="K805" s="119">
        <v>231000</v>
      </c>
    </row>
    <row r="806" spans="1:11" x14ac:dyDescent="0.35">
      <c r="A806" s="154" t="s">
        <v>2796</v>
      </c>
      <c r="B806" s="154" t="s">
        <v>230</v>
      </c>
      <c r="C806" s="154" t="s">
        <v>15</v>
      </c>
      <c r="D806" s="154" t="s">
        <v>1244</v>
      </c>
      <c r="F806" s="154" t="s">
        <v>1245</v>
      </c>
      <c r="G806" s="154" t="s">
        <v>2797</v>
      </c>
      <c r="H806" s="154">
        <v>1</v>
      </c>
      <c r="I806" s="117">
        <v>45510</v>
      </c>
      <c r="J806" s="154">
        <v>12</v>
      </c>
      <c r="K806" s="119">
        <v>126000</v>
      </c>
    </row>
    <row r="807" spans="1:11" x14ac:dyDescent="0.35">
      <c r="A807" s="154" t="s">
        <v>2798</v>
      </c>
      <c r="B807" s="154" t="s">
        <v>2680</v>
      </c>
      <c r="C807" s="154" t="s">
        <v>169</v>
      </c>
      <c r="D807" s="154" t="s">
        <v>1250</v>
      </c>
      <c r="F807" s="154" t="s">
        <v>1245</v>
      </c>
      <c r="G807" s="154" t="s">
        <v>2799</v>
      </c>
      <c r="H807" s="154">
        <v>1</v>
      </c>
      <c r="I807" s="117">
        <v>45510.657951388886</v>
      </c>
      <c r="J807" s="154">
        <v>18</v>
      </c>
      <c r="K807" s="119">
        <v>105000</v>
      </c>
    </row>
    <row r="808" spans="1:11" x14ac:dyDescent="0.35">
      <c r="A808" s="154" t="s">
        <v>2800</v>
      </c>
      <c r="B808" s="154" t="s">
        <v>2680</v>
      </c>
      <c r="C808" s="154" t="s">
        <v>188</v>
      </c>
      <c r="D808" s="154" t="s">
        <v>1244</v>
      </c>
      <c r="F808" s="154" t="s">
        <v>1245</v>
      </c>
      <c r="G808" s="154" t="s">
        <v>2801</v>
      </c>
      <c r="H808" s="154">
        <v>1</v>
      </c>
      <c r="I808" s="117">
        <v>45510.673206018517</v>
      </c>
      <c r="J808" s="154">
        <v>6</v>
      </c>
      <c r="K808" s="119">
        <v>105000</v>
      </c>
    </row>
    <row r="809" spans="1:11" x14ac:dyDescent="0.35">
      <c r="A809" s="154" t="s">
        <v>2802</v>
      </c>
      <c r="B809" s="154" t="s">
        <v>14</v>
      </c>
      <c r="C809" s="154" t="s">
        <v>188</v>
      </c>
      <c r="D809" s="154" t="s">
        <v>1244</v>
      </c>
      <c r="F809" s="154" t="s">
        <v>1245</v>
      </c>
      <c r="G809" s="154" t="s">
        <v>2803</v>
      </c>
      <c r="H809" s="154">
        <v>2</v>
      </c>
      <c r="I809" s="117">
        <v>45510.695277777777</v>
      </c>
      <c r="J809" s="154">
        <v>11</v>
      </c>
      <c r="K809" s="119">
        <v>126000</v>
      </c>
    </row>
    <row r="810" spans="1:11" x14ac:dyDescent="0.35">
      <c r="A810" s="154" t="s">
        <v>2804</v>
      </c>
      <c r="B810" s="154" t="s">
        <v>14</v>
      </c>
      <c r="C810" s="154" t="s">
        <v>169</v>
      </c>
      <c r="D810" s="154" t="s">
        <v>1250</v>
      </c>
      <c r="F810" s="154" t="s">
        <v>1245</v>
      </c>
      <c r="G810" s="154" t="s">
        <v>2805</v>
      </c>
      <c r="H810" s="154">
        <v>2</v>
      </c>
      <c r="I810" s="117">
        <v>45511</v>
      </c>
      <c r="J810" s="154">
        <v>5</v>
      </c>
      <c r="K810" s="119">
        <v>73500</v>
      </c>
    </row>
    <row r="811" spans="1:11" x14ac:dyDescent="0.35">
      <c r="A811" s="154" t="s">
        <v>2806</v>
      </c>
      <c r="B811" s="154" t="s">
        <v>956</v>
      </c>
      <c r="C811" s="154" t="s">
        <v>169</v>
      </c>
      <c r="D811" s="154" t="s">
        <v>1250</v>
      </c>
      <c r="F811" s="154" t="s">
        <v>1245</v>
      </c>
      <c r="G811" s="154" t="s">
        <v>2807</v>
      </c>
      <c r="H811" s="154">
        <v>1</v>
      </c>
      <c r="I811" s="117">
        <v>45511.460057870368</v>
      </c>
      <c r="J811" s="154">
        <v>10</v>
      </c>
      <c r="K811" s="119">
        <v>210000</v>
      </c>
    </row>
    <row r="812" spans="1:11" x14ac:dyDescent="0.35">
      <c r="A812" s="154" t="s">
        <v>2808</v>
      </c>
      <c r="B812" s="154" t="s">
        <v>355</v>
      </c>
      <c r="C812" s="154" t="s">
        <v>15</v>
      </c>
      <c r="D812" s="154" t="s">
        <v>1244</v>
      </c>
      <c r="F812" s="154" t="s">
        <v>1248</v>
      </c>
      <c r="G812" s="154" t="s">
        <v>2809</v>
      </c>
      <c r="H812" s="154">
        <v>1</v>
      </c>
      <c r="I812" s="117">
        <v>45511.474791666667</v>
      </c>
      <c r="J812" s="154">
        <v>4</v>
      </c>
      <c r="K812" s="119">
        <v>52500</v>
      </c>
    </row>
    <row r="813" spans="1:11" x14ac:dyDescent="0.35">
      <c r="A813" s="154" t="s">
        <v>2810</v>
      </c>
      <c r="B813" s="154" t="s">
        <v>420</v>
      </c>
      <c r="C813" s="154" t="s">
        <v>15</v>
      </c>
      <c r="D813" s="154" t="s">
        <v>1244</v>
      </c>
      <c r="F813" s="154" t="s">
        <v>1245</v>
      </c>
      <c r="G813" s="154" t="s">
        <v>2811</v>
      </c>
      <c r="H813" s="154">
        <v>1</v>
      </c>
      <c r="I813" s="117">
        <v>45511.583773148152</v>
      </c>
      <c r="J813" s="154">
        <v>6</v>
      </c>
      <c r="K813" s="119">
        <v>63000</v>
      </c>
    </row>
    <row r="814" spans="1:11" x14ac:dyDescent="0.35">
      <c r="A814" s="154" t="s">
        <v>2812</v>
      </c>
      <c r="B814" s="154" t="s">
        <v>230</v>
      </c>
      <c r="C814" s="154" t="s">
        <v>15</v>
      </c>
      <c r="D814" s="154" t="s">
        <v>1244</v>
      </c>
      <c r="F814" s="154" t="s">
        <v>1245</v>
      </c>
      <c r="G814" s="154" t="s">
        <v>2208</v>
      </c>
      <c r="H814" s="154">
        <v>3</v>
      </c>
      <c r="I814" s="117">
        <v>45511.583877314813</v>
      </c>
      <c r="J814" s="154">
        <v>10</v>
      </c>
      <c r="K814" s="119">
        <v>157500</v>
      </c>
    </row>
    <row r="815" spans="1:11" x14ac:dyDescent="0.35">
      <c r="A815" s="154" t="s">
        <v>2813</v>
      </c>
      <c r="B815" s="154" t="s">
        <v>36</v>
      </c>
      <c r="C815" s="154" t="s">
        <v>52</v>
      </c>
      <c r="D815" s="154" t="s">
        <v>1250</v>
      </c>
      <c r="F815" s="154" t="s">
        <v>1245</v>
      </c>
      <c r="G815" s="154" t="s">
        <v>2814</v>
      </c>
      <c r="H815" s="154">
        <v>1</v>
      </c>
      <c r="I815" s="117">
        <v>45511.625335648147</v>
      </c>
      <c r="J815" s="154">
        <v>10</v>
      </c>
      <c r="K815" s="119">
        <v>157500</v>
      </c>
    </row>
    <row r="816" spans="1:11" x14ac:dyDescent="0.35">
      <c r="A816" s="154" t="s">
        <v>2815</v>
      </c>
      <c r="B816" s="154" t="s">
        <v>24</v>
      </c>
      <c r="C816" s="154" t="s">
        <v>15</v>
      </c>
      <c r="D816" s="154" t="s">
        <v>1244</v>
      </c>
      <c r="F816" s="154" t="s">
        <v>1248</v>
      </c>
      <c r="G816" s="154" t="s">
        <v>2816</v>
      </c>
      <c r="H816" s="154">
        <v>4</v>
      </c>
      <c r="I816" s="117">
        <v>45511.625497685185</v>
      </c>
      <c r="J816" s="154">
        <v>12</v>
      </c>
      <c r="K816" s="119">
        <v>136500</v>
      </c>
    </row>
    <row r="817" spans="1:11" x14ac:dyDescent="0.35">
      <c r="A817" s="154" t="s">
        <v>2817</v>
      </c>
      <c r="B817" s="154" t="s">
        <v>14</v>
      </c>
      <c r="C817" s="154" t="s">
        <v>15</v>
      </c>
      <c r="D817" s="154" t="s">
        <v>1244</v>
      </c>
      <c r="F817" s="154" t="s">
        <v>1248</v>
      </c>
      <c r="G817" s="154" t="s">
        <v>2818</v>
      </c>
      <c r="H817" s="154">
        <v>3</v>
      </c>
      <c r="I817" s="117">
        <v>45511.655162037037</v>
      </c>
      <c r="J817" s="154">
        <v>10</v>
      </c>
      <c r="K817" s="119">
        <v>105000</v>
      </c>
    </row>
    <row r="818" spans="1:11" x14ac:dyDescent="0.35">
      <c r="A818" s="154" t="s">
        <v>2819</v>
      </c>
      <c r="B818" s="154" t="s">
        <v>146</v>
      </c>
      <c r="C818" s="154" t="s">
        <v>15</v>
      </c>
      <c r="D818" s="154" t="s">
        <v>1244</v>
      </c>
      <c r="F818" s="154" t="s">
        <v>1245</v>
      </c>
      <c r="G818" s="154" t="s">
        <v>2820</v>
      </c>
      <c r="H818" s="154">
        <v>5</v>
      </c>
      <c r="I818" s="117">
        <v>45511.686863425923</v>
      </c>
      <c r="J818" s="154">
        <v>6</v>
      </c>
      <c r="K818" s="119">
        <v>189000</v>
      </c>
    </row>
    <row r="819" spans="1:11" x14ac:dyDescent="0.35">
      <c r="A819" s="154" t="s">
        <v>2821</v>
      </c>
      <c r="B819" s="154" t="s">
        <v>285</v>
      </c>
      <c r="C819" s="154" t="s">
        <v>15</v>
      </c>
      <c r="D819" s="154" t="s">
        <v>1244</v>
      </c>
      <c r="F819" s="154" t="s">
        <v>1248</v>
      </c>
      <c r="G819" s="154" t="s">
        <v>2822</v>
      </c>
      <c r="H819" s="154">
        <v>1</v>
      </c>
      <c r="I819" s="117">
        <v>45511.686886574076</v>
      </c>
      <c r="J819" s="154">
        <v>6</v>
      </c>
      <c r="K819" s="119">
        <v>73500</v>
      </c>
    </row>
    <row r="820" spans="1:11" x14ac:dyDescent="0.35">
      <c r="A820" s="154" t="s">
        <v>2823</v>
      </c>
      <c r="B820" s="154" t="s">
        <v>420</v>
      </c>
      <c r="C820" s="154" t="s">
        <v>15</v>
      </c>
      <c r="D820" s="154" t="s">
        <v>1244</v>
      </c>
      <c r="F820" s="154" t="s">
        <v>1245</v>
      </c>
      <c r="G820" s="154" t="s">
        <v>2824</v>
      </c>
      <c r="H820" s="154">
        <v>1</v>
      </c>
      <c r="I820" s="117">
        <v>45511.711377314816</v>
      </c>
      <c r="J820" s="154">
        <v>12</v>
      </c>
      <c r="K820" s="119">
        <v>210000</v>
      </c>
    </row>
    <row r="821" spans="1:11" x14ac:dyDescent="0.35">
      <c r="A821" s="154" t="s">
        <v>2825</v>
      </c>
      <c r="B821" s="154" t="s">
        <v>32</v>
      </c>
      <c r="C821" s="154" t="s">
        <v>15</v>
      </c>
      <c r="D821" s="154" t="s">
        <v>1244</v>
      </c>
      <c r="F821" s="154" t="s">
        <v>1245</v>
      </c>
      <c r="G821" s="154" t="s">
        <v>2826</v>
      </c>
      <c r="H821" s="154">
        <v>1</v>
      </c>
      <c r="I821" s="117">
        <v>45511.711423611108</v>
      </c>
      <c r="J821" s="154">
        <v>6</v>
      </c>
      <c r="K821" s="119">
        <v>105000</v>
      </c>
    </row>
    <row r="822" spans="1:11" x14ac:dyDescent="0.35">
      <c r="A822" s="154" t="s">
        <v>2827</v>
      </c>
      <c r="B822" s="154" t="s">
        <v>146</v>
      </c>
      <c r="C822" s="154" t="s">
        <v>188</v>
      </c>
      <c r="D822" s="154" t="s">
        <v>1244</v>
      </c>
      <c r="F822" s="154" t="s">
        <v>1245</v>
      </c>
      <c r="G822" s="154" t="s">
        <v>2828</v>
      </c>
      <c r="H822" s="154">
        <v>2</v>
      </c>
      <c r="I822" s="117">
        <v>45511.726851851854</v>
      </c>
      <c r="J822" s="154">
        <v>6</v>
      </c>
      <c r="K822" s="119">
        <v>294000</v>
      </c>
    </row>
    <row r="823" spans="1:11" x14ac:dyDescent="0.35">
      <c r="A823" s="154" t="s">
        <v>2829</v>
      </c>
      <c r="B823" s="154" t="s">
        <v>135</v>
      </c>
      <c r="C823" s="154" t="s">
        <v>582</v>
      </c>
      <c r="D823" s="154" t="s">
        <v>1244</v>
      </c>
      <c r="F823" s="154" t="s">
        <v>1245</v>
      </c>
      <c r="G823" s="154" t="s">
        <v>2830</v>
      </c>
      <c r="H823" s="154">
        <v>2</v>
      </c>
      <c r="I823" s="117">
        <v>45511.726851851854</v>
      </c>
      <c r="J823" s="154">
        <v>3</v>
      </c>
      <c r="K823" s="119">
        <v>210000</v>
      </c>
    </row>
    <row r="824" spans="1:11" x14ac:dyDescent="0.35">
      <c r="A824" s="154" t="s">
        <v>2831</v>
      </c>
      <c r="B824" s="154" t="s">
        <v>131</v>
      </c>
      <c r="C824" s="154" t="s">
        <v>866</v>
      </c>
      <c r="D824" s="154" t="s">
        <v>1244</v>
      </c>
      <c r="F824" s="154" t="s">
        <v>1245</v>
      </c>
      <c r="G824" s="154" t="s">
        <v>2832</v>
      </c>
      <c r="H824" s="154">
        <v>5</v>
      </c>
      <c r="I824" s="117">
        <v>45511.75204861111</v>
      </c>
      <c r="J824" s="154">
        <v>3</v>
      </c>
      <c r="K824" s="119">
        <v>126000</v>
      </c>
    </row>
    <row r="825" spans="1:11" x14ac:dyDescent="0.35">
      <c r="A825" s="154" t="s">
        <v>2833</v>
      </c>
      <c r="B825" s="154" t="s">
        <v>420</v>
      </c>
      <c r="C825" s="154" t="s">
        <v>15</v>
      </c>
      <c r="D825" s="154" t="s">
        <v>1244</v>
      </c>
      <c r="F825" s="154" t="s">
        <v>1245</v>
      </c>
      <c r="G825" s="154" t="s">
        <v>2834</v>
      </c>
      <c r="H825" s="154">
        <v>2</v>
      </c>
      <c r="I825" s="117">
        <v>45511.752060185187</v>
      </c>
      <c r="J825" s="154">
        <v>7</v>
      </c>
      <c r="K825" s="119">
        <v>73500</v>
      </c>
    </row>
    <row r="826" spans="1:11" x14ac:dyDescent="0.35">
      <c r="A826" s="154" t="s">
        <v>2835</v>
      </c>
      <c r="B826" s="154" t="s">
        <v>603</v>
      </c>
      <c r="C826" s="154" t="s">
        <v>15</v>
      </c>
      <c r="D826" s="154" t="s">
        <v>1244</v>
      </c>
      <c r="F826" s="154" t="s">
        <v>1248</v>
      </c>
      <c r="G826" s="154" t="s">
        <v>2836</v>
      </c>
      <c r="H826" s="154">
        <v>1</v>
      </c>
      <c r="I826" s="117">
        <v>45511.775682870371</v>
      </c>
      <c r="J826" s="154">
        <v>12</v>
      </c>
      <c r="K826" s="119">
        <v>262500</v>
      </c>
    </row>
    <row r="827" spans="1:11" x14ac:dyDescent="0.35">
      <c r="A827" s="154" t="s">
        <v>2837</v>
      </c>
      <c r="B827" s="154" t="s">
        <v>32</v>
      </c>
      <c r="C827" s="154" t="s">
        <v>15</v>
      </c>
      <c r="D827" s="154" t="s">
        <v>1244</v>
      </c>
      <c r="F827" s="154" t="s">
        <v>1245</v>
      </c>
      <c r="G827" s="154" t="s">
        <v>2838</v>
      </c>
      <c r="H827" s="154">
        <v>5</v>
      </c>
      <c r="I827" s="117">
        <v>45512.461388888885</v>
      </c>
      <c r="J827" s="154">
        <v>6</v>
      </c>
      <c r="K827" s="119">
        <v>52500</v>
      </c>
    </row>
    <row r="828" spans="1:11" x14ac:dyDescent="0.35">
      <c r="A828" s="154" t="s">
        <v>2839</v>
      </c>
      <c r="B828" s="154" t="s">
        <v>139</v>
      </c>
      <c r="C828" s="154" t="s">
        <v>169</v>
      </c>
      <c r="D828" s="154" t="s">
        <v>1250</v>
      </c>
      <c r="F828" s="154" t="s">
        <v>1245</v>
      </c>
      <c r="G828" s="154" t="s">
        <v>2840</v>
      </c>
      <c r="H828" s="154">
        <v>2</v>
      </c>
      <c r="I828" s="117">
        <v>45512.58326388889</v>
      </c>
      <c r="J828" s="154">
        <v>12</v>
      </c>
      <c r="K828" s="119">
        <v>136500</v>
      </c>
    </row>
    <row r="829" spans="1:11" x14ac:dyDescent="0.35">
      <c r="A829" s="154" t="s">
        <v>2841</v>
      </c>
      <c r="B829" s="154" t="s">
        <v>252</v>
      </c>
      <c r="C829" s="154" t="s">
        <v>15</v>
      </c>
      <c r="D829" s="154" t="s">
        <v>1244</v>
      </c>
      <c r="F829" s="154" t="s">
        <v>1248</v>
      </c>
      <c r="G829" s="154" t="s">
        <v>2842</v>
      </c>
      <c r="H829" s="154">
        <v>1</v>
      </c>
      <c r="I829" s="117">
        <v>45512.628263888888</v>
      </c>
      <c r="J829" s="154">
        <v>11</v>
      </c>
      <c r="K829" s="119">
        <v>157500</v>
      </c>
    </row>
    <row r="830" spans="1:11" x14ac:dyDescent="0.35">
      <c r="A830" s="154" t="s">
        <v>2843</v>
      </c>
      <c r="B830" s="154" t="s">
        <v>102</v>
      </c>
      <c r="C830" s="154" t="s">
        <v>15</v>
      </c>
      <c r="D830" s="154" t="s">
        <v>1244</v>
      </c>
      <c r="F830" s="154" t="s">
        <v>1248</v>
      </c>
      <c r="G830" s="154" t="s">
        <v>2844</v>
      </c>
      <c r="H830" s="154">
        <v>1</v>
      </c>
      <c r="I830" s="117">
        <v>45512.695636574077</v>
      </c>
      <c r="J830" s="154">
        <v>4</v>
      </c>
      <c r="K830" s="119">
        <v>73500</v>
      </c>
    </row>
    <row r="831" spans="1:11" x14ac:dyDescent="0.35">
      <c r="A831" s="154" t="s">
        <v>2845</v>
      </c>
      <c r="B831" s="154" t="s">
        <v>2846</v>
      </c>
      <c r="C831" s="154" t="s">
        <v>15</v>
      </c>
      <c r="D831" s="154" t="s">
        <v>1244</v>
      </c>
      <c r="F831" s="154" t="s">
        <v>1248</v>
      </c>
      <c r="G831" s="154" t="s">
        <v>2847</v>
      </c>
      <c r="H831" s="154">
        <v>1</v>
      </c>
      <c r="I831" s="117">
        <v>45512.695671296293</v>
      </c>
      <c r="J831" s="154">
        <v>12</v>
      </c>
      <c r="K831" s="119">
        <v>210000</v>
      </c>
    </row>
    <row r="832" spans="1:11" x14ac:dyDescent="0.35">
      <c r="A832" s="154" t="s">
        <v>2848</v>
      </c>
      <c r="B832" s="154" t="s">
        <v>223</v>
      </c>
      <c r="C832" s="154" t="s">
        <v>866</v>
      </c>
      <c r="D832" s="154" t="s">
        <v>1244</v>
      </c>
      <c r="F832" s="154" t="s">
        <v>1245</v>
      </c>
      <c r="G832" s="154" t="s">
        <v>2849</v>
      </c>
      <c r="H832" s="154">
        <v>4</v>
      </c>
      <c r="I832" s="117">
        <v>45513</v>
      </c>
      <c r="J832" s="154">
        <v>12</v>
      </c>
      <c r="K832" s="119">
        <v>178500</v>
      </c>
    </row>
    <row r="833" spans="1:11" x14ac:dyDescent="0.35">
      <c r="A833" s="154" t="s">
        <v>2850</v>
      </c>
      <c r="B833" s="154" t="s">
        <v>252</v>
      </c>
      <c r="C833" s="154" t="s">
        <v>169</v>
      </c>
      <c r="D833" s="154" t="s">
        <v>1250</v>
      </c>
      <c r="F833" s="154" t="s">
        <v>1245</v>
      </c>
      <c r="G833" s="154" t="s">
        <v>2851</v>
      </c>
      <c r="H833" s="154">
        <v>1</v>
      </c>
      <c r="I833" s="117">
        <v>45513</v>
      </c>
      <c r="J833" s="154">
        <v>5</v>
      </c>
      <c r="K833" s="119">
        <v>210000</v>
      </c>
    </row>
    <row r="834" spans="1:11" x14ac:dyDescent="0.35">
      <c r="A834" s="154" t="s">
        <v>2852</v>
      </c>
      <c r="B834" s="154" t="s">
        <v>2680</v>
      </c>
      <c r="C834" s="154" t="s">
        <v>169</v>
      </c>
      <c r="D834" s="154" t="s">
        <v>1250</v>
      </c>
      <c r="F834" s="154" t="s">
        <v>1248</v>
      </c>
      <c r="G834" s="154" t="s">
        <v>2853</v>
      </c>
      <c r="H834" s="154">
        <v>1</v>
      </c>
      <c r="I834" s="117">
        <v>45513.515914351854</v>
      </c>
      <c r="J834" s="154">
        <v>6</v>
      </c>
      <c r="K834" s="119">
        <v>105000</v>
      </c>
    </row>
    <row r="835" spans="1:11" x14ac:dyDescent="0.35">
      <c r="A835" s="154" t="s">
        <v>2854</v>
      </c>
      <c r="B835" s="154" t="s">
        <v>725</v>
      </c>
      <c r="C835" s="154" t="s">
        <v>15</v>
      </c>
      <c r="D835" s="154" t="s">
        <v>1244</v>
      </c>
      <c r="F835" s="154" t="s">
        <v>1248</v>
      </c>
      <c r="G835" s="154" t="s">
        <v>2855</v>
      </c>
      <c r="H835" s="154">
        <v>1</v>
      </c>
      <c r="I835" s="117">
        <v>45513.621782407405</v>
      </c>
      <c r="J835" s="154">
        <v>8</v>
      </c>
      <c r="K835" s="119">
        <v>105000</v>
      </c>
    </row>
    <row r="836" spans="1:11" x14ac:dyDescent="0.35">
      <c r="A836" s="154" t="s">
        <v>2856</v>
      </c>
      <c r="B836" s="154" t="s">
        <v>14</v>
      </c>
      <c r="C836" s="154" t="s">
        <v>169</v>
      </c>
      <c r="D836" s="154" t="s">
        <v>1250</v>
      </c>
      <c r="F836" s="154" t="s">
        <v>1245</v>
      </c>
      <c r="G836" s="154" t="s">
        <v>2857</v>
      </c>
      <c r="H836" s="154">
        <v>3</v>
      </c>
      <c r="I836" s="117">
        <v>45513.677893518521</v>
      </c>
      <c r="J836" s="154">
        <v>9</v>
      </c>
      <c r="K836" s="119">
        <v>126000</v>
      </c>
    </row>
    <row r="837" spans="1:11" x14ac:dyDescent="0.35">
      <c r="A837" s="154" t="s">
        <v>2858</v>
      </c>
      <c r="B837" s="154" t="s">
        <v>139</v>
      </c>
      <c r="C837" s="154" t="s">
        <v>15</v>
      </c>
      <c r="D837" s="154" t="s">
        <v>1244</v>
      </c>
      <c r="F837" s="154" t="s">
        <v>1245</v>
      </c>
      <c r="G837" s="154" t="s">
        <v>2859</v>
      </c>
      <c r="H837" s="154">
        <v>1</v>
      </c>
      <c r="I837" s="117">
        <v>45513.700821759259</v>
      </c>
      <c r="J837" s="154">
        <v>12</v>
      </c>
      <c r="K837" s="119">
        <v>210000</v>
      </c>
    </row>
    <row r="838" spans="1:11" x14ac:dyDescent="0.35">
      <c r="A838" s="154" t="s">
        <v>2860</v>
      </c>
      <c r="B838" s="154" t="s">
        <v>2861</v>
      </c>
      <c r="C838" s="154" t="s">
        <v>15</v>
      </c>
      <c r="D838" s="154" t="s">
        <v>1244</v>
      </c>
      <c r="F838" s="154" t="s">
        <v>1248</v>
      </c>
      <c r="G838" s="154" t="s">
        <v>2862</v>
      </c>
      <c r="H838" s="154">
        <v>1</v>
      </c>
      <c r="I838" s="117">
        <v>45513.700844907406</v>
      </c>
      <c r="J838" s="154">
        <v>6</v>
      </c>
      <c r="K838" s="119">
        <v>52500</v>
      </c>
    </row>
    <row r="839" spans="1:11" x14ac:dyDescent="0.35">
      <c r="A839" s="154" t="s">
        <v>2863</v>
      </c>
      <c r="B839" s="154" t="s">
        <v>14</v>
      </c>
      <c r="C839" s="154" t="s">
        <v>15</v>
      </c>
      <c r="D839" s="154" t="s">
        <v>1244</v>
      </c>
      <c r="F839" s="154" t="s">
        <v>1248</v>
      </c>
      <c r="G839" s="154" t="s">
        <v>1114</v>
      </c>
      <c r="H839" s="154">
        <v>3</v>
      </c>
      <c r="I839" s="117">
        <v>45514</v>
      </c>
      <c r="J839" s="154">
        <v>6</v>
      </c>
      <c r="K839" s="119">
        <v>126000</v>
      </c>
    </row>
    <row r="840" spans="1:11" x14ac:dyDescent="0.35">
      <c r="A840" s="154" t="s">
        <v>2864</v>
      </c>
      <c r="B840" s="154" t="s">
        <v>420</v>
      </c>
      <c r="C840" s="154" t="s">
        <v>15</v>
      </c>
      <c r="D840" s="154" t="s">
        <v>1244</v>
      </c>
      <c r="F840" s="154" t="s">
        <v>1248</v>
      </c>
      <c r="G840" s="154" t="s">
        <v>2865</v>
      </c>
      <c r="H840" s="154">
        <v>2</v>
      </c>
      <c r="I840" s="117">
        <v>45514</v>
      </c>
      <c r="J840" s="154">
        <v>12</v>
      </c>
      <c r="K840" s="119">
        <v>157500</v>
      </c>
    </row>
    <row r="841" spans="1:11" x14ac:dyDescent="0.35">
      <c r="A841" s="154" t="s">
        <v>2866</v>
      </c>
      <c r="B841" s="154" t="s">
        <v>14</v>
      </c>
      <c r="C841" s="154" t="s">
        <v>15</v>
      </c>
      <c r="D841" s="154" t="s">
        <v>1244</v>
      </c>
      <c r="F841" s="154" t="s">
        <v>1248</v>
      </c>
      <c r="G841" s="154" t="s">
        <v>2867</v>
      </c>
      <c r="H841" s="154">
        <v>1</v>
      </c>
      <c r="I841" s="117">
        <v>45514.422094907408</v>
      </c>
      <c r="J841" s="154">
        <v>4</v>
      </c>
      <c r="K841" s="119">
        <v>63000</v>
      </c>
    </row>
    <row r="842" spans="1:11" x14ac:dyDescent="0.35">
      <c r="A842" s="154" t="s">
        <v>2868</v>
      </c>
      <c r="B842" s="154" t="s">
        <v>14</v>
      </c>
      <c r="C842" s="154" t="s">
        <v>15</v>
      </c>
      <c r="D842" s="154" t="s">
        <v>1244</v>
      </c>
      <c r="F842" s="154" t="s">
        <v>1245</v>
      </c>
      <c r="G842" s="154" t="s">
        <v>2869</v>
      </c>
      <c r="H842" s="154">
        <v>1</v>
      </c>
      <c r="I842" s="117">
        <v>45514.477812500001</v>
      </c>
      <c r="J842" s="154">
        <v>8</v>
      </c>
      <c r="K842" s="119">
        <v>105000</v>
      </c>
    </row>
    <row r="843" spans="1:11" x14ac:dyDescent="0.35">
      <c r="A843" s="154" t="s">
        <v>2870</v>
      </c>
      <c r="B843" s="154" t="s">
        <v>956</v>
      </c>
      <c r="C843" s="154" t="s">
        <v>15</v>
      </c>
      <c r="D843" s="154" t="s">
        <v>1244</v>
      </c>
      <c r="F843" s="154" t="s">
        <v>1245</v>
      </c>
      <c r="G843" s="154" t="s">
        <v>1097</v>
      </c>
      <c r="H843" s="154">
        <v>4</v>
      </c>
      <c r="I843" s="117">
        <v>45514.505185185182</v>
      </c>
      <c r="J843" s="154">
        <v>4</v>
      </c>
      <c r="K843" s="119">
        <v>63000</v>
      </c>
    </row>
    <row r="844" spans="1:11" x14ac:dyDescent="0.35">
      <c r="A844" s="154" t="s">
        <v>2871</v>
      </c>
      <c r="B844" s="154" t="s">
        <v>355</v>
      </c>
      <c r="C844" s="154" t="s">
        <v>15</v>
      </c>
      <c r="D844" s="154" t="s">
        <v>1244</v>
      </c>
      <c r="F844" s="154" t="s">
        <v>1245</v>
      </c>
      <c r="G844" s="154" t="s">
        <v>2872</v>
      </c>
      <c r="H844" s="154">
        <v>1</v>
      </c>
      <c r="I844" s="117">
        <v>45514.568495370368</v>
      </c>
      <c r="J844" s="154">
        <v>9</v>
      </c>
      <c r="K844" s="119">
        <v>157500</v>
      </c>
    </row>
    <row r="845" spans="1:11" x14ac:dyDescent="0.35">
      <c r="A845" s="154" t="s">
        <v>2873</v>
      </c>
      <c r="B845" s="154" t="s">
        <v>442</v>
      </c>
      <c r="C845" s="154" t="s">
        <v>15</v>
      </c>
      <c r="D845" s="154" t="s">
        <v>1244</v>
      </c>
      <c r="F845" s="154" t="s">
        <v>1245</v>
      </c>
      <c r="G845" s="154" t="s">
        <v>2874</v>
      </c>
      <c r="H845" s="154">
        <v>6</v>
      </c>
      <c r="I845" s="117">
        <v>45514.596990740742</v>
      </c>
      <c r="J845" s="154">
        <v>12</v>
      </c>
      <c r="K845" s="119">
        <v>241500</v>
      </c>
    </row>
    <row r="846" spans="1:11" x14ac:dyDescent="0.35">
      <c r="A846" s="154" t="s">
        <v>2875</v>
      </c>
      <c r="B846" s="154" t="s">
        <v>40</v>
      </c>
      <c r="C846" s="154" t="s">
        <v>15</v>
      </c>
      <c r="D846" s="154" t="s">
        <v>1244</v>
      </c>
      <c r="F846" s="154" t="s">
        <v>1248</v>
      </c>
      <c r="G846" s="154" t="s">
        <v>2876</v>
      </c>
      <c r="H846" s="154">
        <v>1</v>
      </c>
      <c r="I846" s="117">
        <v>45516</v>
      </c>
      <c r="J846" s="154">
        <v>12</v>
      </c>
      <c r="K846" s="119">
        <v>315000</v>
      </c>
    </row>
    <row r="847" spans="1:11" x14ac:dyDescent="0.35">
      <c r="A847" s="154" t="s">
        <v>2877</v>
      </c>
      <c r="B847" s="154" t="s">
        <v>355</v>
      </c>
      <c r="C847" s="154" t="s">
        <v>15</v>
      </c>
      <c r="D847" s="154" t="s">
        <v>1244</v>
      </c>
      <c r="F847" s="154" t="s">
        <v>1245</v>
      </c>
      <c r="G847" s="154" t="s">
        <v>2878</v>
      </c>
      <c r="H847" s="154">
        <v>2</v>
      </c>
      <c r="I847" s="117">
        <v>45516.567962962959</v>
      </c>
      <c r="J847" s="154">
        <v>3</v>
      </c>
      <c r="K847" s="119">
        <v>47250</v>
      </c>
    </row>
    <row r="848" spans="1:11" x14ac:dyDescent="0.35">
      <c r="A848" s="154" t="s">
        <v>2879</v>
      </c>
      <c r="B848" s="154" t="s">
        <v>252</v>
      </c>
      <c r="C848" s="154" t="s">
        <v>116</v>
      </c>
      <c r="D848" s="154" t="s">
        <v>1250</v>
      </c>
      <c r="F848" s="154" t="s">
        <v>1245</v>
      </c>
      <c r="G848" s="154" t="s">
        <v>2880</v>
      </c>
      <c r="H848" s="154">
        <v>2</v>
      </c>
      <c r="I848" s="117">
        <v>45516.689745370371</v>
      </c>
      <c r="J848" s="154">
        <v>12</v>
      </c>
      <c r="K848" s="119">
        <v>157500</v>
      </c>
    </row>
    <row r="849" spans="1:11" x14ac:dyDescent="0.35">
      <c r="A849" s="154" t="s">
        <v>2881</v>
      </c>
      <c r="B849" s="154" t="s">
        <v>261</v>
      </c>
      <c r="C849" s="154" t="s">
        <v>188</v>
      </c>
      <c r="D849" s="154" t="s">
        <v>1244</v>
      </c>
      <c r="F849" s="154" t="s">
        <v>1245</v>
      </c>
      <c r="G849" s="154" t="s">
        <v>2882</v>
      </c>
      <c r="H849" s="154">
        <v>3</v>
      </c>
      <c r="I849" s="117">
        <v>45516.702638888892</v>
      </c>
      <c r="J849" s="154">
        <v>8</v>
      </c>
      <c r="K849" s="119">
        <v>63000</v>
      </c>
    </row>
    <row r="850" spans="1:11" x14ac:dyDescent="0.35">
      <c r="A850" s="154" t="s">
        <v>2883</v>
      </c>
      <c r="B850" s="154" t="s">
        <v>2313</v>
      </c>
      <c r="C850" s="154" t="s">
        <v>411</v>
      </c>
      <c r="D850" s="154" t="s">
        <v>1244</v>
      </c>
      <c r="F850" s="154" t="s">
        <v>1248</v>
      </c>
      <c r="G850" s="154" t="s">
        <v>2884</v>
      </c>
      <c r="H850" s="154">
        <v>1</v>
      </c>
      <c r="I850" s="117">
        <v>45516.714606481481</v>
      </c>
      <c r="J850" s="154">
        <v>6</v>
      </c>
      <c r="K850" s="119">
        <v>577500</v>
      </c>
    </row>
    <row r="851" spans="1:11" x14ac:dyDescent="0.35">
      <c r="A851" s="154" t="s">
        <v>2885</v>
      </c>
      <c r="B851" s="154" t="s">
        <v>24</v>
      </c>
      <c r="C851" s="154" t="s">
        <v>15</v>
      </c>
      <c r="D851" s="154" t="s">
        <v>1244</v>
      </c>
      <c r="F851" s="154" t="s">
        <v>1245</v>
      </c>
      <c r="G851" s="154" t="s">
        <v>2886</v>
      </c>
      <c r="H851" s="154">
        <v>2</v>
      </c>
      <c r="I851" s="117">
        <v>45517.614687499998</v>
      </c>
      <c r="J851" s="154">
        <v>12</v>
      </c>
      <c r="K851" s="119">
        <v>84000</v>
      </c>
    </row>
    <row r="852" spans="1:11" x14ac:dyDescent="0.35">
      <c r="A852" s="154" t="s">
        <v>2887</v>
      </c>
      <c r="B852" s="154" t="s">
        <v>442</v>
      </c>
      <c r="C852" s="154" t="s">
        <v>169</v>
      </c>
      <c r="D852" s="154" t="s">
        <v>1250</v>
      </c>
      <c r="F852" s="154" t="s">
        <v>1245</v>
      </c>
      <c r="G852" s="154" t="s">
        <v>2888</v>
      </c>
      <c r="H852" s="154">
        <v>4</v>
      </c>
      <c r="I852" s="117">
        <v>45517.68650462963</v>
      </c>
      <c r="J852" s="154">
        <v>16</v>
      </c>
      <c r="K852" s="119">
        <v>283500</v>
      </c>
    </row>
    <row r="853" spans="1:11" x14ac:dyDescent="0.35">
      <c r="A853" s="154" t="s">
        <v>2889</v>
      </c>
      <c r="B853" s="154" t="s">
        <v>58</v>
      </c>
      <c r="C853" s="154" t="s">
        <v>15</v>
      </c>
      <c r="D853" s="154" t="s">
        <v>1244</v>
      </c>
      <c r="F853" s="154" t="s">
        <v>1248</v>
      </c>
      <c r="G853" s="154" t="s">
        <v>2890</v>
      </c>
      <c r="H853" s="154">
        <v>4</v>
      </c>
      <c r="I853" s="117">
        <v>45518</v>
      </c>
      <c r="J853" s="154">
        <v>12</v>
      </c>
      <c r="K853" s="119">
        <v>262500</v>
      </c>
    </row>
    <row r="854" spans="1:11" x14ac:dyDescent="0.35">
      <c r="A854" s="154" t="s">
        <v>2891</v>
      </c>
      <c r="B854" s="154" t="s">
        <v>1382</v>
      </c>
      <c r="C854" s="154" t="s">
        <v>15</v>
      </c>
      <c r="D854" s="154" t="s">
        <v>1244</v>
      </c>
      <c r="F854" s="154" t="s">
        <v>1248</v>
      </c>
      <c r="G854" s="154" t="s">
        <v>2538</v>
      </c>
      <c r="H854" s="154">
        <v>2</v>
      </c>
      <c r="I854" s="117">
        <v>45518.417997685188</v>
      </c>
      <c r="J854" s="154">
        <v>23</v>
      </c>
      <c r="K854" s="119">
        <v>202855</v>
      </c>
    </row>
    <row r="855" spans="1:11" x14ac:dyDescent="0.35">
      <c r="A855" s="154" t="s">
        <v>2892</v>
      </c>
      <c r="B855" s="154" t="s">
        <v>14</v>
      </c>
      <c r="C855" s="154" t="s">
        <v>188</v>
      </c>
      <c r="D855" s="154" t="s">
        <v>1244</v>
      </c>
      <c r="F855" s="154" t="s">
        <v>1245</v>
      </c>
      <c r="G855" s="154" t="s">
        <v>2893</v>
      </c>
      <c r="H855" s="154">
        <v>1</v>
      </c>
      <c r="I855" s="117">
        <v>45518.467418981483</v>
      </c>
      <c r="J855" s="154">
        <v>5</v>
      </c>
      <c r="K855" s="119">
        <v>31500</v>
      </c>
    </row>
    <row r="856" spans="1:11" x14ac:dyDescent="0.35">
      <c r="A856" s="154" t="s">
        <v>2894</v>
      </c>
      <c r="B856" s="154" t="s">
        <v>355</v>
      </c>
      <c r="C856" s="154" t="s">
        <v>15</v>
      </c>
      <c r="D856" s="154" t="s">
        <v>1244</v>
      </c>
      <c r="F856" s="154" t="s">
        <v>1248</v>
      </c>
      <c r="G856" s="154" t="s">
        <v>2895</v>
      </c>
      <c r="H856" s="154">
        <v>2</v>
      </c>
      <c r="I856" s="117">
        <v>45518.559918981482</v>
      </c>
      <c r="J856" s="154">
        <v>6</v>
      </c>
      <c r="K856" s="119">
        <v>52500</v>
      </c>
    </row>
    <row r="857" spans="1:11" x14ac:dyDescent="0.35">
      <c r="A857" s="154" t="s">
        <v>2896</v>
      </c>
      <c r="B857" s="154" t="s">
        <v>146</v>
      </c>
      <c r="C857" s="154" t="s">
        <v>15</v>
      </c>
      <c r="D857" s="154" t="s">
        <v>1244</v>
      </c>
      <c r="F857" s="154" t="s">
        <v>1248</v>
      </c>
      <c r="G857" s="154" t="s">
        <v>2897</v>
      </c>
      <c r="H857" s="154">
        <v>5</v>
      </c>
      <c r="I857" s="117">
        <v>45518.572916666664</v>
      </c>
      <c r="J857" s="154">
        <v>6</v>
      </c>
      <c r="K857" s="119">
        <v>78750</v>
      </c>
    </row>
    <row r="858" spans="1:11" x14ac:dyDescent="0.35">
      <c r="A858" s="154" t="s">
        <v>2898</v>
      </c>
      <c r="B858" s="154" t="s">
        <v>14</v>
      </c>
      <c r="C858" s="154" t="s">
        <v>169</v>
      </c>
      <c r="D858" s="154" t="s">
        <v>1250</v>
      </c>
      <c r="F858" s="154" t="s">
        <v>1245</v>
      </c>
      <c r="G858" s="154" t="s">
        <v>2899</v>
      </c>
      <c r="H858" s="154">
        <v>2</v>
      </c>
      <c r="I858" s="117">
        <v>45518.624282407407</v>
      </c>
      <c r="J858" s="154">
        <v>9</v>
      </c>
      <c r="K858" s="119">
        <v>94500</v>
      </c>
    </row>
    <row r="859" spans="1:11" x14ac:dyDescent="0.35">
      <c r="A859" s="154" t="s">
        <v>2900</v>
      </c>
      <c r="B859" s="154" t="s">
        <v>237</v>
      </c>
      <c r="C859" s="154" t="s">
        <v>411</v>
      </c>
      <c r="D859" s="154" t="s">
        <v>1244</v>
      </c>
      <c r="F859" s="154" t="s">
        <v>1245</v>
      </c>
      <c r="G859" s="154" t="s">
        <v>2901</v>
      </c>
      <c r="H859" s="154">
        <v>1</v>
      </c>
      <c r="I859" s="117">
        <v>45518.667222222219</v>
      </c>
      <c r="J859" s="154">
        <v>9</v>
      </c>
      <c r="K859" s="119">
        <v>210000</v>
      </c>
    </row>
    <row r="860" spans="1:11" x14ac:dyDescent="0.35">
      <c r="A860" s="154" t="s">
        <v>2902</v>
      </c>
      <c r="B860" s="154" t="s">
        <v>58</v>
      </c>
      <c r="C860" s="154" t="s">
        <v>15</v>
      </c>
      <c r="D860" s="154" t="s">
        <v>1244</v>
      </c>
      <c r="F860" s="154" t="s">
        <v>1245</v>
      </c>
      <c r="G860" s="154" t="s">
        <v>2903</v>
      </c>
      <c r="H860" s="154">
        <v>3</v>
      </c>
      <c r="I860" s="117">
        <v>45518.703252314815</v>
      </c>
      <c r="J860" s="154">
        <v>12</v>
      </c>
      <c r="K860" s="119">
        <v>126000</v>
      </c>
    </row>
    <row r="861" spans="1:11" x14ac:dyDescent="0.35">
      <c r="A861" s="154" t="s">
        <v>2904</v>
      </c>
      <c r="B861" s="154" t="s">
        <v>809</v>
      </c>
      <c r="C861" s="154" t="s">
        <v>866</v>
      </c>
      <c r="D861" s="154" t="s">
        <v>1244</v>
      </c>
      <c r="F861" s="154" t="s">
        <v>1245</v>
      </c>
      <c r="G861" s="154" t="s">
        <v>2905</v>
      </c>
      <c r="H861" s="154">
        <v>2</v>
      </c>
      <c r="I861" s="117">
        <v>45518.733900462961</v>
      </c>
      <c r="J861" s="154">
        <v>6</v>
      </c>
      <c r="K861" s="119">
        <v>63000</v>
      </c>
    </row>
    <row r="862" spans="1:11" x14ac:dyDescent="0.35">
      <c r="A862" s="154" t="s">
        <v>2906</v>
      </c>
      <c r="B862" s="154" t="s">
        <v>355</v>
      </c>
      <c r="C862" s="154" t="s">
        <v>15</v>
      </c>
      <c r="D862" s="154" t="s">
        <v>1244</v>
      </c>
      <c r="F862" s="154" t="s">
        <v>1245</v>
      </c>
      <c r="G862" s="154" t="s">
        <v>2907</v>
      </c>
      <c r="H862" s="154">
        <v>6</v>
      </c>
      <c r="I862" s="117">
        <v>45519.509733796294</v>
      </c>
      <c r="J862" s="154">
        <v>12</v>
      </c>
      <c r="K862" s="119">
        <v>105000</v>
      </c>
    </row>
    <row r="863" spans="1:11" x14ac:dyDescent="0.35">
      <c r="A863" s="154" t="s">
        <v>2908</v>
      </c>
      <c r="B863" s="154" t="s">
        <v>131</v>
      </c>
      <c r="C863" s="154" t="s">
        <v>106</v>
      </c>
      <c r="D863" s="154" t="s">
        <v>1244</v>
      </c>
      <c r="F863" s="154" t="s">
        <v>1248</v>
      </c>
      <c r="G863" s="154" t="s">
        <v>1037</v>
      </c>
      <c r="H863" s="154">
        <v>4</v>
      </c>
      <c r="I863" s="117">
        <v>45519.552789351852</v>
      </c>
      <c r="J863" s="154">
        <v>12</v>
      </c>
      <c r="K863" s="119">
        <v>157500</v>
      </c>
    </row>
    <row r="864" spans="1:11" x14ac:dyDescent="0.35">
      <c r="A864" s="154" t="s">
        <v>2909</v>
      </c>
      <c r="B864" s="154" t="s">
        <v>549</v>
      </c>
      <c r="C864" s="154" t="s">
        <v>15</v>
      </c>
      <c r="D864" s="154" t="s">
        <v>1244</v>
      </c>
      <c r="F864" s="154" t="s">
        <v>1245</v>
      </c>
      <c r="G864" s="154" t="s">
        <v>2910</v>
      </c>
      <c r="H864" s="154">
        <v>1</v>
      </c>
      <c r="I864" s="117">
        <v>45519.632291666669</v>
      </c>
      <c r="J864" s="154">
        <v>12</v>
      </c>
      <c r="K864" s="119">
        <v>105000</v>
      </c>
    </row>
    <row r="865" spans="1:11" x14ac:dyDescent="0.35">
      <c r="A865" s="154" t="s">
        <v>2911</v>
      </c>
      <c r="B865" s="154" t="s">
        <v>549</v>
      </c>
      <c r="C865" s="154" t="s">
        <v>15</v>
      </c>
      <c r="D865" s="154" t="s">
        <v>1244</v>
      </c>
      <c r="F865" s="154" t="s">
        <v>1245</v>
      </c>
      <c r="G865" s="154" t="s">
        <v>2912</v>
      </c>
      <c r="H865" s="154">
        <v>4</v>
      </c>
      <c r="I865" s="117">
        <v>45519.632326388892</v>
      </c>
      <c r="J865" s="154">
        <v>12</v>
      </c>
      <c r="K865" s="119">
        <v>241500</v>
      </c>
    </row>
    <row r="866" spans="1:11" x14ac:dyDescent="0.35">
      <c r="A866" s="154" t="s">
        <v>2913</v>
      </c>
      <c r="B866" s="154" t="s">
        <v>296</v>
      </c>
      <c r="C866" s="154" t="s">
        <v>15</v>
      </c>
      <c r="D866" s="154" t="s">
        <v>1244</v>
      </c>
      <c r="F866" s="154" t="s">
        <v>1248</v>
      </c>
      <c r="G866" s="154" t="s">
        <v>2914</v>
      </c>
      <c r="H866" s="154">
        <v>3</v>
      </c>
      <c r="I866" s="117">
        <v>45519.660567129627</v>
      </c>
      <c r="J866" s="154">
        <v>12</v>
      </c>
      <c r="K866" s="119">
        <v>262500</v>
      </c>
    </row>
    <row r="867" spans="1:11" x14ac:dyDescent="0.35">
      <c r="A867" s="154" t="s">
        <v>2915</v>
      </c>
      <c r="B867" s="154" t="s">
        <v>102</v>
      </c>
      <c r="C867" s="154" t="s">
        <v>582</v>
      </c>
      <c r="D867" s="154" t="s">
        <v>1244</v>
      </c>
      <c r="F867" s="154" t="s">
        <v>1245</v>
      </c>
      <c r="G867" s="154" t="s">
        <v>2916</v>
      </c>
      <c r="H867" s="154">
        <v>1</v>
      </c>
      <c r="I867" s="117">
        <v>45519.704722222225</v>
      </c>
      <c r="J867" s="154">
        <v>8</v>
      </c>
      <c r="K867" s="119">
        <v>52500</v>
      </c>
    </row>
    <row r="868" spans="1:11" x14ac:dyDescent="0.35">
      <c r="A868" s="154" t="s">
        <v>2917</v>
      </c>
      <c r="B868" s="154" t="s">
        <v>32</v>
      </c>
      <c r="C868" s="154" t="s">
        <v>188</v>
      </c>
      <c r="D868" s="154" t="s">
        <v>1244</v>
      </c>
      <c r="F868" s="154" t="s">
        <v>1248</v>
      </c>
      <c r="G868" s="154" t="s">
        <v>774</v>
      </c>
      <c r="H868" s="154">
        <v>4</v>
      </c>
      <c r="I868" s="117">
        <v>45519.712916666664</v>
      </c>
      <c r="J868" s="154">
        <v>6</v>
      </c>
      <c r="K868" s="119">
        <v>210000</v>
      </c>
    </row>
    <row r="869" spans="1:11" x14ac:dyDescent="0.35">
      <c r="A869" s="154" t="s">
        <v>2918</v>
      </c>
      <c r="B869" s="154" t="s">
        <v>32</v>
      </c>
      <c r="C869" s="154" t="s">
        <v>15</v>
      </c>
      <c r="D869" s="154" t="s">
        <v>1244</v>
      </c>
      <c r="F869" s="154" t="s">
        <v>1245</v>
      </c>
      <c r="G869" s="154" t="s">
        <v>2919</v>
      </c>
      <c r="H869" s="154">
        <v>2</v>
      </c>
      <c r="I869" s="117">
        <v>45519.712916666664</v>
      </c>
      <c r="J869" s="154">
        <v>8</v>
      </c>
      <c r="K869" s="119">
        <v>126000</v>
      </c>
    </row>
    <row r="870" spans="1:11" x14ac:dyDescent="0.35">
      <c r="A870" s="154" t="s">
        <v>2920</v>
      </c>
      <c r="B870" s="154" t="s">
        <v>14</v>
      </c>
      <c r="C870" s="154" t="s">
        <v>15</v>
      </c>
      <c r="D870" s="154" t="s">
        <v>1244</v>
      </c>
      <c r="F870" s="154" t="s">
        <v>1245</v>
      </c>
      <c r="G870" s="154" t="s">
        <v>2921</v>
      </c>
      <c r="H870" s="154">
        <v>4</v>
      </c>
      <c r="I870" s="117">
        <v>45519.735694444447</v>
      </c>
      <c r="J870" s="154">
        <v>12</v>
      </c>
      <c r="K870" s="119">
        <v>315000</v>
      </c>
    </row>
    <row r="871" spans="1:11" x14ac:dyDescent="0.35">
      <c r="A871" s="154" t="s">
        <v>2922</v>
      </c>
      <c r="B871" s="154" t="s">
        <v>2861</v>
      </c>
      <c r="C871" s="154" t="s">
        <v>169</v>
      </c>
      <c r="D871" s="154" t="s">
        <v>1250</v>
      </c>
      <c r="F871" s="154" t="s">
        <v>1248</v>
      </c>
      <c r="G871" s="154" t="s">
        <v>2923</v>
      </c>
      <c r="H871" s="154">
        <v>1</v>
      </c>
      <c r="I871" s="117">
        <v>45519.740277777775</v>
      </c>
      <c r="J871" s="154">
        <v>10</v>
      </c>
      <c r="K871" s="119">
        <v>94500</v>
      </c>
    </row>
    <row r="872" spans="1:11" x14ac:dyDescent="0.35">
      <c r="A872" s="154" t="s">
        <v>2924</v>
      </c>
      <c r="B872" s="154" t="s">
        <v>230</v>
      </c>
      <c r="C872" s="154" t="s">
        <v>15</v>
      </c>
      <c r="D872" s="154" t="s">
        <v>1244</v>
      </c>
      <c r="F872" s="154" t="s">
        <v>1248</v>
      </c>
      <c r="G872" s="154" t="s">
        <v>2925</v>
      </c>
      <c r="H872" s="154">
        <v>1</v>
      </c>
      <c r="I872" s="117">
        <v>45520.629432870373</v>
      </c>
      <c r="J872" s="154">
        <v>8</v>
      </c>
      <c r="K872" s="119">
        <v>63000</v>
      </c>
    </row>
    <row r="873" spans="1:11" x14ac:dyDescent="0.35">
      <c r="A873" s="154" t="s">
        <v>2926</v>
      </c>
      <c r="B873" s="154" t="s">
        <v>139</v>
      </c>
      <c r="C873" s="154" t="s">
        <v>188</v>
      </c>
      <c r="D873" s="154" t="s">
        <v>1244</v>
      </c>
      <c r="F873" s="154" t="s">
        <v>1248</v>
      </c>
      <c r="G873" s="154" t="s">
        <v>2927</v>
      </c>
      <c r="H873" s="154">
        <v>1</v>
      </c>
      <c r="I873" s="117">
        <v>45520.688078703701</v>
      </c>
      <c r="J873" s="154">
        <v>12</v>
      </c>
      <c r="K873" s="119">
        <v>157500</v>
      </c>
    </row>
    <row r="874" spans="1:11" x14ac:dyDescent="0.35">
      <c r="A874" s="154" t="s">
        <v>2928</v>
      </c>
      <c r="B874" s="154" t="s">
        <v>456</v>
      </c>
      <c r="C874" s="154" t="s">
        <v>15</v>
      </c>
      <c r="D874" s="154" t="s">
        <v>1244</v>
      </c>
      <c r="F874" s="154" t="s">
        <v>1248</v>
      </c>
      <c r="G874" s="154" t="s">
        <v>2929</v>
      </c>
      <c r="H874" s="154">
        <v>1</v>
      </c>
      <c r="I874" s="117">
        <v>45520.745810185188</v>
      </c>
      <c r="J874" s="154">
        <v>3</v>
      </c>
      <c r="K874" s="119">
        <v>315000</v>
      </c>
    </row>
    <row r="875" spans="1:11" x14ac:dyDescent="0.35">
      <c r="A875" s="154" t="s">
        <v>2930</v>
      </c>
      <c r="B875" s="154" t="s">
        <v>139</v>
      </c>
      <c r="C875" s="154" t="s">
        <v>15</v>
      </c>
      <c r="D875" s="154" t="s">
        <v>1244</v>
      </c>
      <c r="F875" s="154" t="s">
        <v>1245</v>
      </c>
      <c r="G875" s="154" t="s">
        <v>2931</v>
      </c>
      <c r="H875" s="154">
        <v>2</v>
      </c>
      <c r="I875" s="117">
        <v>45520.745821759258</v>
      </c>
      <c r="J875" s="154">
        <v>12</v>
      </c>
      <c r="K875" s="119">
        <v>210000</v>
      </c>
    </row>
    <row r="876" spans="1:11" x14ac:dyDescent="0.35">
      <c r="A876" s="154" t="s">
        <v>2932</v>
      </c>
      <c r="B876" s="154" t="s">
        <v>2374</v>
      </c>
      <c r="C876" s="154" t="s">
        <v>986</v>
      </c>
      <c r="D876" s="154" t="s">
        <v>1244</v>
      </c>
      <c r="F876" s="154" t="s">
        <v>1248</v>
      </c>
      <c r="G876" s="154" t="s">
        <v>2933</v>
      </c>
      <c r="H876" s="154">
        <v>1</v>
      </c>
      <c r="I876" s="117">
        <v>45523.690474537034</v>
      </c>
      <c r="J876" s="154">
        <v>12</v>
      </c>
      <c r="K876" s="119">
        <v>126000</v>
      </c>
    </row>
    <row r="877" spans="1:11" x14ac:dyDescent="0.35">
      <c r="A877" s="154" t="s">
        <v>2934</v>
      </c>
      <c r="B877" s="154" t="s">
        <v>146</v>
      </c>
      <c r="C877" s="154" t="s">
        <v>15</v>
      </c>
      <c r="D877" s="154" t="s">
        <v>1244</v>
      </c>
      <c r="F877" s="154" t="s">
        <v>1248</v>
      </c>
      <c r="G877" s="154" t="s">
        <v>2165</v>
      </c>
      <c r="H877" s="154">
        <v>4</v>
      </c>
      <c r="I877" s="117">
        <v>45523.69054398148</v>
      </c>
      <c r="J877" s="154">
        <v>6</v>
      </c>
      <c r="K877" s="119">
        <v>63000</v>
      </c>
    </row>
    <row r="878" spans="1:11" x14ac:dyDescent="0.35">
      <c r="A878" s="154" t="s">
        <v>2935</v>
      </c>
      <c r="B878" s="154" t="s">
        <v>146</v>
      </c>
      <c r="C878" s="154" t="s">
        <v>15</v>
      </c>
      <c r="D878" s="154" t="s">
        <v>1244</v>
      </c>
      <c r="F878" s="154" t="s">
        <v>1248</v>
      </c>
      <c r="G878" s="154" t="s">
        <v>2936</v>
      </c>
      <c r="H878" s="154">
        <v>1</v>
      </c>
      <c r="I878" s="117">
        <v>45523.711712962962</v>
      </c>
      <c r="J878" s="154">
        <v>6</v>
      </c>
      <c r="K878" s="119">
        <v>105000</v>
      </c>
    </row>
    <row r="879" spans="1:11" x14ac:dyDescent="0.35">
      <c r="A879" s="154" t="s">
        <v>2937</v>
      </c>
      <c r="B879" s="154" t="s">
        <v>32</v>
      </c>
      <c r="C879" s="154" t="s">
        <v>15</v>
      </c>
      <c r="D879" s="154" t="s">
        <v>1244</v>
      </c>
      <c r="F879" s="154" t="s">
        <v>1248</v>
      </c>
      <c r="G879" s="154" t="s">
        <v>2938</v>
      </c>
      <c r="H879" s="154">
        <v>1</v>
      </c>
      <c r="I879" s="117">
        <v>45523.723402777781</v>
      </c>
      <c r="J879" s="154">
        <v>7</v>
      </c>
      <c r="K879" s="119">
        <v>210000</v>
      </c>
    </row>
    <row r="880" spans="1:11" x14ac:dyDescent="0.35">
      <c r="A880" s="154" t="s">
        <v>2939</v>
      </c>
      <c r="B880" s="154" t="s">
        <v>476</v>
      </c>
      <c r="C880" s="154" t="s">
        <v>106</v>
      </c>
      <c r="D880" s="154" t="s">
        <v>1244</v>
      </c>
      <c r="F880" s="154" t="s">
        <v>1248</v>
      </c>
      <c r="G880" s="154" t="s">
        <v>2940</v>
      </c>
      <c r="H880" s="154">
        <v>4</v>
      </c>
      <c r="I880" s="117">
        <v>45523.742731481485</v>
      </c>
      <c r="J880" s="154">
        <v>12</v>
      </c>
      <c r="K880" s="119">
        <v>136500</v>
      </c>
    </row>
    <row r="881" spans="1:11" x14ac:dyDescent="0.35">
      <c r="A881" s="154" t="s">
        <v>2941</v>
      </c>
      <c r="B881" s="154" t="s">
        <v>410</v>
      </c>
      <c r="C881" s="154" t="s">
        <v>15</v>
      </c>
      <c r="D881" s="154" t="s">
        <v>1244</v>
      </c>
      <c r="F881" s="154" t="s">
        <v>1248</v>
      </c>
      <c r="G881" s="154" t="s">
        <v>2942</v>
      </c>
      <c r="H881" s="154">
        <v>1</v>
      </c>
      <c r="I881" s="117">
        <v>45524.648969907408</v>
      </c>
      <c r="J881" s="154">
        <v>7</v>
      </c>
      <c r="K881" s="119">
        <v>52500</v>
      </c>
    </row>
    <row r="882" spans="1:11" x14ac:dyDescent="0.35">
      <c r="A882" s="154" t="s">
        <v>2943</v>
      </c>
      <c r="B882" s="154" t="s">
        <v>127</v>
      </c>
      <c r="C882" s="154" t="s">
        <v>188</v>
      </c>
      <c r="D882" s="154" t="s">
        <v>1244</v>
      </c>
      <c r="F882" s="154" t="s">
        <v>1245</v>
      </c>
      <c r="G882" s="154" t="s">
        <v>2944</v>
      </c>
      <c r="H882" s="154">
        <v>5</v>
      </c>
      <c r="I882" s="117">
        <v>45524.695115740738</v>
      </c>
      <c r="J882" s="154">
        <v>7</v>
      </c>
      <c r="K882" s="119">
        <v>157500</v>
      </c>
    </row>
    <row r="883" spans="1:11" x14ac:dyDescent="0.35">
      <c r="A883" s="154" t="s">
        <v>2945</v>
      </c>
      <c r="B883" s="154" t="s">
        <v>306</v>
      </c>
      <c r="C883" s="154" t="s">
        <v>15</v>
      </c>
      <c r="D883" s="154" t="s">
        <v>1244</v>
      </c>
      <c r="F883" s="154" t="s">
        <v>1245</v>
      </c>
      <c r="G883" s="154" t="s">
        <v>2946</v>
      </c>
      <c r="H883" s="154">
        <v>3</v>
      </c>
      <c r="I883" s="117">
        <v>45524.714039351849</v>
      </c>
      <c r="J883" s="154">
        <v>12</v>
      </c>
      <c r="K883" s="119">
        <v>105000</v>
      </c>
    </row>
    <row r="884" spans="1:11" x14ac:dyDescent="0.35">
      <c r="A884" s="154" t="s">
        <v>2947</v>
      </c>
      <c r="B884" s="154" t="s">
        <v>1382</v>
      </c>
      <c r="C884" s="154" t="s">
        <v>15</v>
      </c>
      <c r="D884" s="154" t="s">
        <v>1244</v>
      </c>
      <c r="F884" s="154" t="s">
        <v>1245</v>
      </c>
      <c r="G884" s="154" t="s">
        <v>2948</v>
      </c>
      <c r="H884" s="154">
        <v>1</v>
      </c>
      <c r="I884" s="117">
        <v>45524.731840277775</v>
      </c>
      <c r="J884" s="154">
        <v>24</v>
      </c>
      <c r="K884" s="119">
        <v>315000</v>
      </c>
    </row>
    <row r="885" spans="1:11" x14ac:dyDescent="0.35">
      <c r="A885" s="154" t="s">
        <v>2949</v>
      </c>
      <c r="B885" s="154" t="s">
        <v>102</v>
      </c>
      <c r="C885" s="154" t="s">
        <v>15</v>
      </c>
      <c r="D885" s="154" t="s">
        <v>1244</v>
      </c>
      <c r="F885" s="154" t="s">
        <v>1245</v>
      </c>
      <c r="G885" s="154" t="s">
        <v>2950</v>
      </c>
      <c r="H885" s="154">
        <v>1</v>
      </c>
      <c r="I885" s="117">
        <v>45525.565092592595</v>
      </c>
      <c r="J885" s="154">
        <v>9</v>
      </c>
      <c r="K885" s="119">
        <v>52500</v>
      </c>
    </row>
    <row r="886" spans="1:11" x14ac:dyDescent="0.35">
      <c r="A886" s="154" t="s">
        <v>2951</v>
      </c>
      <c r="B886" s="154" t="s">
        <v>577</v>
      </c>
      <c r="C886" s="154" t="s">
        <v>15</v>
      </c>
      <c r="D886" s="154" t="s">
        <v>1244</v>
      </c>
      <c r="F886" s="154" t="s">
        <v>1248</v>
      </c>
      <c r="G886" s="154" t="s">
        <v>2952</v>
      </c>
      <c r="H886" s="154">
        <v>1</v>
      </c>
      <c r="I886" s="117">
        <v>45525.608819444446</v>
      </c>
      <c r="J886" s="154">
        <v>6</v>
      </c>
      <c r="K886" s="119">
        <v>105000</v>
      </c>
    </row>
    <row r="887" spans="1:11" x14ac:dyDescent="0.35">
      <c r="A887" s="154" t="s">
        <v>2953</v>
      </c>
      <c r="B887" s="154" t="s">
        <v>2680</v>
      </c>
      <c r="C887" s="154" t="s">
        <v>188</v>
      </c>
      <c r="D887" s="154" t="s">
        <v>1244</v>
      </c>
      <c r="F887" s="154" t="s">
        <v>1245</v>
      </c>
      <c r="G887" s="154" t="s">
        <v>2954</v>
      </c>
      <c r="H887" s="154">
        <v>1</v>
      </c>
      <c r="I887" s="117">
        <v>45525.608819444446</v>
      </c>
      <c r="J887" s="154">
        <v>12</v>
      </c>
      <c r="K887" s="119">
        <v>157500</v>
      </c>
    </row>
    <row r="888" spans="1:11" x14ac:dyDescent="0.35">
      <c r="A888" s="154" t="s">
        <v>2955</v>
      </c>
      <c r="B888" s="154" t="s">
        <v>420</v>
      </c>
      <c r="C888" s="154" t="s">
        <v>15</v>
      </c>
      <c r="D888" s="154" t="s">
        <v>1244</v>
      </c>
      <c r="F888" s="154" t="s">
        <v>1245</v>
      </c>
      <c r="G888" s="154" t="s">
        <v>2956</v>
      </c>
      <c r="H888" s="154">
        <v>5</v>
      </c>
      <c r="I888" s="117">
        <v>45525.609097222223</v>
      </c>
      <c r="J888" s="154">
        <v>12</v>
      </c>
      <c r="K888" s="119">
        <v>147000</v>
      </c>
    </row>
    <row r="889" spans="1:11" x14ac:dyDescent="0.35">
      <c r="A889" s="154" t="s">
        <v>2957</v>
      </c>
      <c r="B889" s="154" t="s">
        <v>721</v>
      </c>
      <c r="C889" s="154" t="s">
        <v>15</v>
      </c>
      <c r="D889" s="154" t="s">
        <v>1244</v>
      </c>
      <c r="F889" s="154" t="s">
        <v>1245</v>
      </c>
      <c r="G889" s="154" t="s">
        <v>1778</v>
      </c>
      <c r="H889" s="154">
        <v>2</v>
      </c>
      <c r="I889" s="117">
        <v>45525.6091087963</v>
      </c>
      <c r="J889" s="154">
        <v>12</v>
      </c>
      <c r="K889" s="119">
        <v>189000</v>
      </c>
    </row>
    <row r="890" spans="1:11" x14ac:dyDescent="0.35">
      <c r="A890" s="154" t="s">
        <v>2958</v>
      </c>
      <c r="B890" s="154" t="s">
        <v>230</v>
      </c>
      <c r="C890" s="154" t="s">
        <v>15</v>
      </c>
      <c r="D890" s="154" t="s">
        <v>1244</v>
      </c>
      <c r="F890" s="154" t="s">
        <v>1245</v>
      </c>
      <c r="G890" s="154" t="s">
        <v>2959</v>
      </c>
      <c r="H890" s="154">
        <v>3</v>
      </c>
      <c r="I890" s="117">
        <v>45526</v>
      </c>
      <c r="J890" s="154">
        <v>13</v>
      </c>
      <c r="K890" s="119">
        <v>105000</v>
      </c>
    </row>
    <row r="891" spans="1:11" x14ac:dyDescent="0.35">
      <c r="A891" s="154" t="s">
        <v>2960</v>
      </c>
      <c r="B891" s="154" t="s">
        <v>1987</v>
      </c>
      <c r="C891" s="154" t="s">
        <v>15</v>
      </c>
      <c r="D891" s="154" t="s">
        <v>1244</v>
      </c>
      <c r="F891" s="154" t="s">
        <v>1248</v>
      </c>
      <c r="G891" s="154" t="s">
        <v>2961</v>
      </c>
      <c r="H891" s="154">
        <v>1</v>
      </c>
      <c r="I891" s="117">
        <v>45526.759953703702</v>
      </c>
      <c r="J891" s="154">
        <v>12</v>
      </c>
      <c r="K891" s="119">
        <v>157500</v>
      </c>
    </row>
    <row r="892" spans="1:11" x14ac:dyDescent="0.35">
      <c r="A892" s="154" t="s">
        <v>2962</v>
      </c>
      <c r="B892" s="154" t="s">
        <v>465</v>
      </c>
      <c r="C892" s="154" t="s">
        <v>15</v>
      </c>
      <c r="D892" s="154" t="s">
        <v>1244</v>
      </c>
      <c r="F892" s="154" t="s">
        <v>1248</v>
      </c>
      <c r="G892" s="154" t="s">
        <v>2963</v>
      </c>
      <c r="H892" s="154">
        <v>2</v>
      </c>
      <c r="I892" s="117">
        <v>45526.783206018517</v>
      </c>
      <c r="J892" s="154">
        <v>12</v>
      </c>
      <c r="K892" s="119">
        <v>189000</v>
      </c>
    </row>
    <row r="893" spans="1:11" x14ac:dyDescent="0.35">
      <c r="A893" s="154" t="s">
        <v>2964</v>
      </c>
      <c r="B893" s="154" t="s">
        <v>2965</v>
      </c>
      <c r="C893" s="154" t="s">
        <v>15</v>
      </c>
      <c r="D893" s="154" t="s">
        <v>1244</v>
      </c>
      <c r="F893" s="154" t="s">
        <v>1245</v>
      </c>
      <c r="G893" s="154" t="s">
        <v>2966</v>
      </c>
      <c r="H893" s="154">
        <v>1</v>
      </c>
      <c r="I893" s="117">
        <v>45526.79005787037</v>
      </c>
      <c r="J893" s="154">
        <v>12</v>
      </c>
      <c r="K893" s="119">
        <v>84000</v>
      </c>
    </row>
    <row r="894" spans="1:11" x14ac:dyDescent="0.35">
      <c r="A894" s="154" t="s">
        <v>2967</v>
      </c>
      <c r="B894" s="154" t="s">
        <v>14</v>
      </c>
      <c r="C894" s="154" t="s">
        <v>52</v>
      </c>
      <c r="D894" s="154" t="s">
        <v>1250</v>
      </c>
      <c r="F894" s="154" t="s">
        <v>1248</v>
      </c>
      <c r="G894" s="154" t="s">
        <v>2968</v>
      </c>
      <c r="H894" s="154">
        <v>3</v>
      </c>
      <c r="I894" s="117">
        <v>45527</v>
      </c>
      <c r="J894" s="154">
        <v>12</v>
      </c>
      <c r="K894" s="119">
        <v>157500</v>
      </c>
    </row>
    <row r="895" spans="1:11" x14ac:dyDescent="0.35">
      <c r="A895" s="154" t="s">
        <v>2969</v>
      </c>
      <c r="B895" s="154" t="s">
        <v>14</v>
      </c>
      <c r="C895" s="154" t="s">
        <v>15</v>
      </c>
      <c r="D895" s="154" t="s">
        <v>1244</v>
      </c>
      <c r="F895" s="154" t="s">
        <v>1245</v>
      </c>
      <c r="G895" s="154" t="s">
        <v>2970</v>
      </c>
      <c r="H895" s="154">
        <v>1</v>
      </c>
      <c r="I895" s="117">
        <v>45527.468530092592</v>
      </c>
      <c r="J895" s="154">
        <v>10</v>
      </c>
      <c r="K895" s="119">
        <v>105000</v>
      </c>
    </row>
    <row r="896" spans="1:11" x14ac:dyDescent="0.35">
      <c r="A896" s="154" t="s">
        <v>2971</v>
      </c>
      <c r="B896" s="154" t="s">
        <v>306</v>
      </c>
      <c r="C896" s="154" t="s">
        <v>15</v>
      </c>
      <c r="D896" s="154" t="s">
        <v>1244</v>
      </c>
      <c r="F896" s="154" t="s">
        <v>1245</v>
      </c>
      <c r="G896" s="154" t="s">
        <v>2972</v>
      </c>
      <c r="H896" s="154">
        <v>1</v>
      </c>
      <c r="I896" s="117">
        <v>45527.702766203707</v>
      </c>
      <c r="J896" s="154">
        <v>12</v>
      </c>
      <c r="K896" s="119">
        <v>105000</v>
      </c>
    </row>
    <row r="897" spans="1:11" x14ac:dyDescent="0.35">
      <c r="A897" s="154" t="s">
        <v>2973</v>
      </c>
      <c r="B897" s="154" t="s">
        <v>2680</v>
      </c>
      <c r="C897" s="154" t="s">
        <v>188</v>
      </c>
      <c r="D897" s="154" t="s">
        <v>1244</v>
      </c>
      <c r="F897" s="154" t="s">
        <v>1248</v>
      </c>
      <c r="G897" s="154" t="s">
        <v>2974</v>
      </c>
      <c r="H897" s="154">
        <v>1</v>
      </c>
      <c r="I897" s="117">
        <v>45527.712881944448</v>
      </c>
      <c r="J897" s="154">
        <v>9</v>
      </c>
      <c r="K897" s="119">
        <v>63000</v>
      </c>
    </row>
    <row r="898" spans="1:11" x14ac:dyDescent="0.35">
      <c r="A898" s="154" t="s">
        <v>2975</v>
      </c>
      <c r="B898" s="154" t="s">
        <v>2313</v>
      </c>
      <c r="C898" s="154" t="s">
        <v>15</v>
      </c>
      <c r="D898" s="154" t="s">
        <v>1244</v>
      </c>
      <c r="F898" s="154" t="s">
        <v>1248</v>
      </c>
      <c r="G898" s="154" t="s">
        <v>2976</v>
      </c>
      <c r="H898" s="154">
        <v>1</v>
      </c>
      <c r="I898" s="117">
        <v>45527.741643518515</v>
      </c>
      <c r="J898" s="154">
        <v>12</v>
      </c>
      <c r="K898" s="119">
        <v>105000</v>
      </c>
    </row>
    <row r="899" spans="1:11" x14ac:dyDescent="0.35">
      <c r="A899" s="154" t="s">
        <v>2977</v>
      </c>
      <c r="B899" s="154" t="s">
        <v>230</v>
      </c>
      <c r="C899" s="154" t="s">
        <v>15</v>
      </c>
      <c r="D899" s="154" t="s">
        <v>1244</v>
      </c>
      <c r="F899" s="154" t="s">
        <v>1245</v>
      </c>
      <c r="G899" s="154" t="s">
        <v>2978</v>
      </c>
      <c r="H899" s="154">
        <v>1</v>
      </c>
      <c r="I899" s="117">
        <v>45528.585717592592</v>
      </c>
      <c r="J899" s="154">
        <v>10</v>
      </c>
      <c r="K899" s="119">
        <v>157500</v>
      </c>
    </row>
    <row r="900" spans="1:11" x14ac:dyDescent="0.35">
      <c r="A900" s="154" t="s">
        <v>2979</v>
      </c>
      <c r="B900" s="154" t="s">
        <v>465</v>
      </c>
      <c r="C900" s="154" t="s">
        <v>15</v>
      </c>
      <c r="D900" s="154" t="s">
        <v>1244</v>
      </c>
      <c r="F900" s="154" t="s">
        <v>1245</v>
      </c>
      <c r="G900" s="154" t="s">
        <v>2128</v>
      </c>
      <c r="H900" s="154">
        <v>3</v>
      </c>
      <c r="I900" s="117">
        <v>45531.68482638889</v>
      </c>
      <c r="J900" s="154">
        <v>8</v>
      </c>
      <c r="K900" s="119">
        <v>157500</v>
      </c>
    </row>
    <row r="901" spans="1:11" x14ac:dyDescent="0.35">
      <c r="A901" s="154" t="s">
        <v>2980</v>
      </c>
      <c r="B901" s="154" t="s">
        <v>14</v>
      </c>
      <c r="C901" s="154" t="s">
        <v>52</v>
      </c>
      <c r="D901" s="154" t="s">
        <v>1250</v>
      </c>
      <c r="F901" s="154" t="s">
        <v>1245</v>
      </c>
      <c r="G901" s="154" t="s">
        <v>2981</v>
      </c>
      <c r="H901" s="154">
        <v>5</v>
      </c>
      <c r="I901" s="117">
        <v>45532.650902777779</v>
      </c>
      <c r="J901" s="154">
        <v>6</v>
      </c>
      <c r="K901" s="119">
        <v>210000</v>
      </c>
    </row>
    <row r="902" spans="1:11" x14ac:dyDescent="0.35">
      <c r="A902" s="154" t="s">
        <v>2982</v>
      </c>
      <c r="B902" s="154" t="s">
        <v>285</v>
      </c>
      <c r="C902" s="154" t="s">
        <v>188</v>
      </c>
      <c r="D902" s="154" t="s">
        <v>1244</v>
      </c>
      <c r="F902" s="154" t="s">
        <v>1245</v>
      </c>
      <c r="G902" s="154" t="s">
        <v>2983</v>
      </c>
      <c r="H902" s="154">
        <v>1</v>
      </c>
      <c r="I902" s="117">
        <v>45532.65252314815</v>
      </c>
      <c r="J902" s="154">
        <v>7</v>
      </c>
      <c r="K902" s="119">
        <v>126000</v>
      </c>
    </row>
    <row r="903" spans="1:11" x14ac:dyDescent="0.35">
      <c r="A903" s="154" t="s">
        <v>2984</v>
      </c>
      <c r="B903" s="154" t="s">
        <v>442</v>
      </c>
      <c r="C903" s="154" t="s">
        <v>169</v>
      </c>
      <c r="D903" s="154" t="s">
        <v>1250</v>
      </c>
      <c r="F903" s="154" t="s">
        <v>1245</v>
      </c>
      <c r="G903" s="154" t="s">
        <v>2985</v>
      </c>
      <c r="H903" s="154">
        <v>2</v>
      </c>
      <c r="I903" s="117">
        <v>45532.708819444444</v>
      </c>
      <c r="J903" s="154">
        <v>12</v>
      </c>
      <c r="K903" s="119">
        <v>210000</v>
      </c>
    </row>
    <row r="904" spans="1:11" x14ac:dyDescent="0.35">
      <c r="A904" s="154" t="s">
        <v>2986</v>
      </c>
      <c r="B904" s="154" t="s">
        <v>230</v>
      </c>
      <c r="C904" s="154" t="s">
        <v>15</v>
      </c>
      <c r="D904" s="154" t="s">
        <v>1244</v>
      </c>
      <c r="F904" s="154" t="s">
        <v>1245</v>
      </c>
      <c r="G904" s="154" t="s">
        <v>656</v>
      </c>
      <c r="H904" s="154">
        <v>5</v>
      </c>
      <c r="I904" s="117">
        <v>45533.711388888885</v>
      </c>
      <c r="J904" s="154">
        <v>12</v>
      </c>
      <c r="K904" s="119">
        <v>126000</v>
      </c>
    </row>
    <row r="905" spans="1:11" x14ac:dyDescent="0.35">
      <c r="A905" s="154" t="s">
        <v>2987</v>
      </c>
      <c r="B905" s="154" t="s">
        <v>32</v>
      </c>
      <c r="C905" s="154" t="s">
        <v>15</v>
      </c>
      <c r="D905" s="154" t="s">
        <v>1244</v>
      </c>
      <c r="F905" s="154" t="s">
        <v>1245</v>
      </c>
      <c r="G905" s="154" t="s">
        <v>2988</v>
      </c>
      <c r="H905" s="154">
        <v>3</v>
      </c>
      <c r="I905" s="117">
        <v>45534.503101851849</v>
      </c>
      <c r="J905" s="154">
        <v>6</v>
      </c>
      <c r="K905" s="119">
        <v>63000</v>
      </c>
    </row>
    <row r="906" spans="1:11" x14ac:dyDescent="0.35">
      <c r="A906" s="154" t="s">
        <v>2989</v>
      </c>
      <c r="B906" s="154" t="s">
        <v>442</v>
      </c>
      <c r="C906" s="154" t="s">
        <v>15</v>
      </c>
      <c r="D906" s="154" t="s">
        <v>1244</v>
      </c>
      <c r="F906" s="154" t="s">
        <v>1248</v>
      </c>
      <c r="G906" s="154" t="s">
        <v>2990</v>
      </c>
      <c r="H906" s="154">
        <v>5</v>
      </c>
      <c r="I906" s="117">
        <v>45534.538275462961</v>
      </c>
      <c r="J906" s="154">
        <v>12</v>
      </c>
      <c r="K906" s="119">
        <v>105000</v>
      </c>
    </row>
    <row r="907" spans="1:11" x14ac:dyDescent="0.35">
      <c r="A907" s="154" t="s">
        <v>2991</v>
      </c>
      <c r="B907" s="154" t="s">
        <v>476</v>
      </c>
      <c r="C907" s="154" t="s">
        <v>188</v>
      </c>
      <c r="D907" s="154" t="s">
        <v>1244</v>
      </c>
      <c r="F907" s="154" t="s">
        <v>1248</v>
      </c>
      <c r="G907" s="154" t="s">
        <v>2992</v>
      </c>
      <c r="H907" s="154">
        <v>5</v>
      </c>
      <c r="I907" s="117">
        <v>45534.622488425928</v>
      </c>
      <c r="J907" s="154">
        <v>5</v>
      </c>
      <c r="K907" s="119">
        <v>63000</v>
      </c>
    </row>
    <row r="908" spans="1:11" x14ac:dyDescent="0.35">
      <c r="A908" s="154" t="s">
        <v>2993</v>
      </c>
      <c r="B908" s="154" t="s">
        <v>14</v>
      </c>
      <c r="C908" s="154" t="s">
        <v>52</v>
      </c>
      <c r="D908" s="154" t="s">
        <v>1250</v>
      </c>
      <c r="F908" s="154" t="s">
        <v>1245</v>
      </c>
      <c r="G908" s="154" t="s">
        <v>2994</v>
      </c>
      <c r="H908" s="154">
        <v>4</v>
      </c>
      <c r="I908" s="117">
        <v>45534.686585648145</v>
      </c>
      <c r="J908" s="154">
        <v>12</v>
      </c>
      <c r="K908" s="119">
        <v>262500</v>
      </c>
    </row>
    <row r="909" spans="1:11" x14ac:dyDescent="0.35">
      <c r="A909" s="154" t="s">
        <v>2995</v>
      </c>
      <c r="B909" s="154" t="s">
        <v>230</v>
      </c>
      <c r="C909" s="154" t="s">
        <v>15</v>
      </c>
      <c r="D909" s="154" t="s">
        <v>1244</v>
      </c>
      <c r="F909" s="154" t="s">
        <v>1245</v>
      </c>
      <c r="G909" s="154" t="s">
        <v>2996</v>
      </c>
      <c r="H909" s="154">
        <v>1</v>
      </c>
      <c r="I909" s="117">
        <v>45534.726238425923</v>
      </c>
      <c r="J909" s="154">
        <v>12</v>
      </c>
      <c r="K909" s="119">
        <v>210000</v>
      </c>
    </row>
    <row r="910" spans="1:11" x14ac:dyDescent="0.35">
      <c r="A910" s="154" t="s">
        <v>2997</v>
      </c>
      <c r="B910" s="154" t="s">
        <v>44</v>
      </c>
      <c r="C910" s="154" t="s">
        <v>15</v>
      </c>
      <c r="D910" s="154" t="s">
        <v>1244</v>
      </c>
      <c r="F910" s="154" t="s">
        <v>1245</v>
      </c>
      <c r="G910" s="154" t="s">
        <v>91</v>
      </c>
      <c r="H910" s="154">
        <v>3</v>
      </c>
      <c r="I910" s="117">
        <v>45535</v>
      </c>
      <c r="J910" s="154">
        <v>12</v>
      </c>
      <c r="K910" s="119">
        <v>630000</v>
      </c>
    </row>
    <row r="911" spans="1:11" x14ac:dyDescent="0.35">
      <c r="A911" s="154" t="s">
        <v>2998</v>
      </c>
      <c r="B911" s="154" t="s">
        <v>359</v>
      </c>
      <c r="C911" s="154" t="s">
        <v>257</v>
      </c>
      <c r="D911" s="154" t="s">
        <v>1250</v>
      </c>
      <c r="F911" s="154" t="s">
        <v>1245</v>
      </c>
      <c r="G911" s="154" t="s">
        <v>2999</v>
      </c>
      <c r="H911" s="154">
        <v>1</v>
      </c>
      <c r="I911" s="117">
        <v>45535.533391203702</v>
      </c>
      <c r="J911" s="154">
        <v>12</v>
      </c>
      <c r="K911" s="119">
        <v>210000</v>
      </c>
    </row>
    <row r="912" spans="1:11" x14ac:dyDescent="0.35">
      <c r="A912" s="154" t="s">
        <v>3000</v>
      </c>
      <c r="B912" s="154" t="s">
        <v>956</v>
      </c>
      <c r="C912" s="154" t="s">
        <v>15</v>
      </c>
      <c r="D912" s="154" t="s">
        <v>1244</v>
      </c>
      <c r="F912" s="154" t="s">
        <v>1248</v>
      </c>
      <c r="G912" s="154" t="s">
        <v>3001</v>
      </c>
      <c r="H912" s="154">
        <v>2</v>
      </c>
      <c r="I912" s="117">
        <v>45535.580185185187</v>
      </c>
      <c r="J912" s="154">
        <v>8</v>
      </c>
      <c r="K912" s="119">
        <v>210000</v>
      </c>
    </row>
    <row r="913" spans="1:12" x14ac:dyDescent="0.35">
      <c r="A913" s="154" t="s">
        <v>3002</v>
      </c>
      <c r="B913" s="154" t="s">
        <v>14</v>
      </c>
      <c r="C913" s="154" t="s">
        <v>15</v>
      </c>
      <c r="D913" s="154" t="s">
        <v>1244</v>
      </c>
      <c r="F913" s="154" t="s">
        <v>1245</v>
      </c>
      <c r="G913" s="154" t="s">
        <v>3003</v>
      </c>
      <c r="H913" s="154">
        <v>2</v>
      </c>
      <c r="I913" s="117">
        <v>45535.581354166665</v>
      </c>
      <c r="J913" s="154">
        <v>12</v>
      </c>
      <c r="K913" s="119">
        <v>115500</v>
      </c>
    </row>
    <row r="914" spans="1:12" x14ac:dyDescent="0.35">
      <c r="A914" s="154" t="s">
        <v>3004</v>
      </c>
      <c r="B914" s="154" t="s">
        <v>285</v>
      </c>
      <c r="C914" s="154" t="s">
        <v>106</v>
      </c>
      <c r="D914" s="154" t="s">
        <v>1244</v>
      </c>
      <c r="F914" s="154" t="s">
        <v>1245</v>
      </c>
      <c r="G914" s="154" t="s">
        <v>1860</v>
      </c>
      <c r="H914" s="154">
        <v>4</v>
      </c>
      <c r="I914" s="117">
        <v>45535.581365740742</v>
      </c>
      <c r="J914" s="154">
        <v>18</v>
      </c>
      <c r="K914" s="119">
        <v>441000</v>
      </c>
    </row>
    <row r="915" spans="1:12" x14ac:dyDescent="0.35">
      <c r="A915" s="154" t="s">
        <v>3005</v>
      </c>
      <c r="B915" s="154" t="s">
        <v>603</v>
      </c>
      <c r="C915" s="154" t="s">
        <v>15</v>
      </c>
      <c r="D915" s="154" t="s">
        <v>1244</v>
      </c>
      <c r="F915" s="154" t="s">
        <v>1248</v>
      </c>
      <c r="G915" s="154" t="s">
        <v>3006</v>
      </c>
      <c r="H915" s="154">
        <v>3</v>
      </c>
      <c r="I915" s="117">
        <v>45535.607245370367</v>
      </c>
      <c r="J915" s="154">
        <v>18</v>
      </c>
      <c r="K915" s="119">
        <v>315000</v>
      </c>
    </row>
    <row r="916" spans="1:12" x14ac:dyDescent="0.35">
      <c r="A916" s="154" t="s">
        <v>3007</v>
      </c>
      <c r="B916" s="154" t="s">
        <v>786</v>
      </c>
      <c r="C916" s="154" t="s">
        <v>188</v>
      </c>
      <c r="D916" s="154" t="s">
        <v>1244</v>
      </c>
      <c r="F916" s="154" t="s">
        <v>1248</v>
      </c>
      <c r="G916" s="154" t="s">
        <v>3008</v>
      </c>
      <c r="H916" s="154">
        <v>2</v>
      </c>
      <c r="I916" s="117">
        <v>45535.642743055556</v>
      </c>
      <c r="J916" s="154">
        <v>12</v>
      </c>
      <c r="K916" s="119">
        <v>105000</v>
      </c>
    </row>
    <row r="917" spans="1:12" x14ac:dyDescent="0.35">
      <c r="A917" s="154" t="s">
        <v>3009</v>
      </c>
      <c r="B917" s="154" t="s">
        <v>956</v>
      </c>
      <c r="C917" s="154" t="s">
        <v>381</v>
      </c>
      <c r="D917" s="154" t="s">
        <v>1244</v>
      </c>
      <c r="F917" s="154" t="s">
        <v>1245</v>
      </c>
      <c r="G917" s="154" t="s">
        <v>3010</v>
      </c>
      <c r="H917" s="154">
        <v>1</v>
      </c>
      <c r="I917" s="117">
        <v>45535.648946759262</v>
      </c>
      <c r="J917" s="154">
        <v>3</v>
      </c>
      <c r="K917" s="119">
        <v>21000</v>
      </c>
    </row>
    <row r="918" spans="1:12" ht="15" thickBot="1" x14ac:dyDescent="0.4">
      <c r="K918" s="121">
        <f>SUM(K783:K917)</f>
        <v>21192355</v>
      </c>
    </row>
    <row r="919" spans="1:12" ht="15" thickTop="1" x14ac:dyDescent="0.35"/>
    <row r="921" spans="1:12" x14ac:dyDescent="0.35">
      <c r="B921" s="16" t="s">
        <v>3011</v>
      </c>
    </row>
    <row r="922" spans="1:12" x14ac:dyDescent="0.35">
      <c r="A922" s="109" t="s">
        <v>1</v>
      </c>
      <c r="B922" s="1" t="s">
        <v>2</v>
      </c>
      <c r="C922" s="1" t="s">
        <v>3</v>
      </c>
      <c r="D922" s="1" t="s">
        <v>4</v>
      </c>
      <c r="E922" s="1" t="s">
        <v>5</v>
      </c>
      <c r="F922" s="1" t="s">
        <v>6</v>
      </c>
      <c r="G922" s="1" t="s">
        <v>7</v>
      </c>
      <c r="H922" s="109" t="s">
        <v>8</v>
      </c>
      <c r="I922" s="109" t="s">
        <v>9</v>
      </c>
      <c r="J922" s="109" t="s">
        <v>10</v>
      </c>
      <c r="K922" s="109" t="s">
        <v>11</v>
      </c>
      <c r="L922" s="11" t="s">
        <v>12</v>
      </c>
    </row>
    <row r="923" spans="1:12" x14ac:dyDescent="0.35">
      <c r="A923" s="154" t="s">
        <v>3012</v>
      </c>
      <c r="B923" s="154" t="s">
        <v>2605</v>
      </c>
      <c r="C923" s="154" t="s">
        <v>15</v>
      </c>
      <c r="D923" s="154" t="s">
        <v>1244</v>
      </c>
      <c r="F923" s="154" t="s">
        <v>1245</v>
      </c>
      <c r="G923" s="154" t="s">
        <v>3013</v>
      </c>
      <c r="H923" s="154">
        <v>1</v>
      </c>
      <c r="I923" s="117">
        <v>45537.666828703703</v>
      </c>
      <c r="J923" s="154">
        <v>6</v>
      </c>
      <c r="K923" s="120">
        <v>157500</v>
      </c>
    </row>
    <row r="924" spans="1:12" x14ac:dyDescent="0.35">
      <c r="A924" s="154" t="s">
        <v>3014</v>
      </c>
      <c r="B924" s="154" t="s">
        <v>2861</v>
      </c>
      <c r="C924" s="154" t="s">
        <v>188</v>
      </c>
      <c r="D924" s="154" t="s">
        <v>1244</v>
      </c>
      <c r="F924" s="154" t="s">
        <v>1248</v>
      </c>
      <c r="G924" s="154" t="s">
        <v>3015</v>
      </c>
      <c r="H924" s="154">
        <v>1</v>
      </c>
      <c r="I924" s="117">
        <v>45538.738796296297</v>
      </c>
      <c r="J924" s="154">
        <v>12</v>
      </c>
      <c r="K924" s="120">
        <v>98700</v>
      </c>
    </row>
    <row r="925" spans="1:12" x14ac:dyDescent="0.35">
      <c r="A925" s="154" t="s">
        <v>3016</v>
      </c>
      <c r="B925" s="154" t="s">
        <v>3017</v>
      </c>
      <c r="C925" s="154" t="s">
        <v>52</v>
      </c>
      <c r="D925" s="154" t="s">
        <v>1250</v>
      </c>
      <c r="F925" s="154" t="s">
        <v>1245</v>
      </c>
      <c r="G925" s="154" t="s">
        <v>3018</v>
      </c>
      <c r="H925" s="154">
        <v>1</v>
      </c>
      <c r="I925" s="117">
        <v>45538.792812500003</v>
      </c>
      <c r="J925" s="154">
        <v>10</v>
      </c>
      <c r="K925" s="120">
        <v>105000</v>
      </c>
    </row>
    <row r="926" spans="1:12" x14ac:dyDescent="0.35">
      <c r="A926" s="154" t="s">
        <v>3019</v>
      </c>
      <c r="B926" s="154" t="s">
        <v>58</v>
      </c>
      <c r="C926" s="154" t="s">
        <v>169</v>
      </c>
      <c r="D926" s="154" t="s">
        <v>1250</v>
      </c>
      <c r="F926" s="154" t="s">
        <v>1245</v>
      </c>
      <c r="G926" s="154" t="s">
        <v>1935</v>
      </c>
      <c r="H926" s="154">
        <v>2</v>
      </c>
      <c r="I926" s="117">
        <v>45539.68445601852</v>
      </c>
      <c r="J926" s="154">
        <v>12</v>
      </c>
      <c r="K926" s="120">
        <v>105000</v>
      </c>
    </row>
    <row r="927" spans="1:12" x14ac:dyDescent="0.35">
      <c r="A927" s="154" t="s">
        <v>3020</v>
      </c>
      <c r="B927" s="154" t="s">
        <v>32</v>
      </c>
      <c r="C927" s="154" t="s">
        <v>15</v>
      </c>
      <c r="D927" s="154" t="s">
        <v>1244</v>
      </c>
      <c r="F927" s="154" t="s">
        <v>1245</v>
      </c>
      <c r="G927" s="152" t="s">
        <v>3021</v>
      </c>
      <c r="H927" s="154">
        <v>2</v>
      </c>
      <c r="I927" s="117">
        <v>45540</v>
      </c>
      <c r="J927" s="154">
        <v>9</v>
      </c>
      <c r="K927" s="119">
        <v>84000</v>
      </c>
    </row>
    <row r="928" spans="1:12" x14ac:dyDescent="0.35">
      <c r="A928" s="154" t="s">
        <v>3022</v>
      </c>
      <c r="B928" s="154" t="s">
        <v>2680</v>
      </c>
      <c r="C928" s="154" t="s">
        <v>15</v>
      </c>
      <c r="D928" s="154" t="s">
        <v>1244</v>
      </c>
      <c r="F928" s="154" t="s">
        <v>1245</v>
      </c>
      <c r="G928" s="154" t="s">
        <v>3023</v>
      </c>
      <c r="H928" s="154">
        <v>1</v>
      </c>
      <c r="I928" s="117">
        <v>45540.70616898148</v>
      </c>
      <c r="J928" s="154">
        <v>12</v>
      </c>
      <c r="K928" s="119">
        <v>157500</v>
      </c>
    </row>
    <row r="929" spans="1:11" x14ac:dyDescent="0.35">
      <c r="A929" s="154" t="s">
        <v>3024</v>
      </c>
      <c r="B929" s="154" t="s">
        <v>1382</v>
      </c>
      <c r="C929" s="154" t="s">
        <v>411</v>
      </c>
      <c r="D929" s="154" t="s">
        <v>1244</v>
      </c>
      <c r="F929" s="154" t="s">
        <v>1248</v>
      </c>
      <c r="G929" s="154" t="s">
        <v>3025</v>
      </c>
      <c r="H929" s="154">
        <v>1</v>
      </c>
      <c r="I929" s="117">
        <v>45540.807280092595</v>
      </c>
      <c r="J929" s="154">
        <v>18</v>
      </c>
      <c r="K929" s="119">
        <v>210000</v>
      </c>
    </row>
    <row r="930" spans="1:11" x14ac:dyDescent="0.35">
      <c r="A930" s="154" t="s">
        <v>3026</v>
      </c>
      <c r="B930" s="154" t="s">
        <v>223</v>
      </c>
      <c r="C930" s="154" t="s">
        <v>15</v>
      </c>
      <c r="D930" s="154" t="s">
        <v>1244</v>
      </c>
      <c r="F930" s="154" t="s">
        <v>1245</v>
      </c>
      <c r="G930" s="154" t="s">
        <v>3027</v>
      </c>
      <c r="H930" s="154">
        <v>1</v>
      </c>
      <c r="I930" s="117">
        <v>45541</v>
      </c>
      <c r="J930" s="154">
        <v>12</v>
      </c>
      <c r="K930" s="119">
        <v>210000</v>
      </c>
    </row>
    <row r="931" spans="1:11" x14ac:dyDescent="0.35">
      <c r="A931" s="154" t="s">
        <v>3028</v>
      </c>
      <c r="B931" s="154" t="s">
        <v>420</v>
      </c>
      <c r="C931" s="154" t="s">
        <v>188</v>
      </c>
      <c r="D931" s="154" t="s">
        <v>1244</v>
      </c>
      <c r="F931" s="154" t="s">
        <v>1245</v>
      </c>
      <c r="G931" s="154" t="s">
        <v>3029</v>
      </c>
      <c r="H931" s="154">
        <v>3</v>
      </c>
      <c r="I931" s="117">
        <v>45541.518807870372</v>
      </c>
      <c r="J931" s="154">
        <v>12</v>
      </c>
      <c r="K931" s="119">
        <v>105000</v>
      </c>
    </row>
    <row r="932" spans="1:11" x14ac:dyDescent="0.35">
      <c r="A932" s="154" t="s">
        <v>3030</v>
      </c>
      <c r="B932" s="154" t="s">
        <v>256</v>
      </c>
      <c r="C932" s="154" t="s">
        <v>204</v>
      </c>
      <c r="D932" s="154" t="s">
        <v>1250</v>
      </c>
      <c r="F932" s="154" t="s">
        <v>1245</v>
      </c>
      <c r="G932" s="154" t="s">
        <v>3031</v>
      </c>
      <c r="H932" s="154">
        <v>2</v>
      </c>
      <c r="I932" s="117">
        <v>45541.608530092592</v>
      </c>
      <c r="J932" s="154">
        <v>7</v>
      </c>
      <c r="K932" s="119">
        <v>63000</v>
      </c>
    </row>
    <row r="933" spans="1:11" x14ac:dyDescent="0.35">
      <c r="A933" s="154" t="s">
        <v>3032</v>
      </c>
      <c r="B933" s="154" t="s">
        <v>871</v>
      </c>
      <c r="C933" s="154" t="s">
        <v>15</v>
      </c>
      <c r="D933" s="154" t="s">
        <v>1244</v>
      </c>
      <c r="F933" s="154" t="s">
        <v>1245</v>
      </c>
      <c r="G933" s="154" t="s">
        <v>3033</v>
      </c>
      <c r="H933" s="154">
        <v>1</v>
      </c>
      <c r="I933" s="117">
        <v>45541.765682870369</v>
      </c>
      <c r="J933" s="154">
        <v>12</v>
      </c>
      <c r="K933" s="119">
        <v>157500</v>
      </c>
    </row>
    <row r="934" spans="1:11" x14ac:dyDescent="0.35">
      <c r="A934" s="154" t="s">
        <v>3034</v>
      </c>
      <c r="B934" s="154" t="s">
        <v>603</v>
      </c>
      <c r="C934" s="154" t="s">
        <v>15</v>
      </c>
      <c r="D934" s="154" t="s">
        <v>1244</v>
      </c>
      <c r="F934" s="154" t="s">
        <v>1248</v>
      </c>
      <c r="G934" s="154" t="s">
        <v>3035</v>
      </c>
      <c r="H934" s="154">
        <v>2</v>
      </c>
      <c r="I934" s="117">
        <v>45541.796909722223</v>
      </c>
      <c r="J934" s="154">
        <v>18</v>
      </c>
      <c r="K934" s="119">
        <v>210000</v>
      </c>
    </row>
    <row r="935" spans="1:11" x14ac:dyDescent="0.35">
      <c r="A935" s="154" t="s">
        <v>3036</v>
      </c>
      <c r="B935" s="154" t="s">
        <v>24</v>
      </c>
      <c r="C935" s="154" t="s">
        <v>15</v>
      </c>
      <c r="D935" s="154" t="s">
        <v>1244</v>
      </c>
      <c r="F935" s="154" t="s">
        <v>1248</v>
      </c>
      <c r="G935" s="154" t="s">
        <v>30</v>
      </c>
      <c r="H935" s="154">
        <v>4</v>
      </c>
      <c r="I935" s="117">
        <v>45544.619004629632</v>
      </c>
      <c r="J935" s="154">
        <v>12</v>
      </c>
      <c r="K935" s="119">
        <v>126000</v>
      </c>
    </row>
    <row r="936" spans="1:11" x14ac:dyDescent="0.35">
      <c r="A936" s="154" t="s">
        <v>3037</v>
      </c>
      <c r="B936" s="154" t="s">
        <v>14</v>
      </c>
      <c r="C936" s="154" t="s">
        <v>248</v>
      </c>
      <c r="D936" s="154" t="s">
        <v>1250</v>
      </c>
      <c r="F936" s="154" t="s">
        <v>1245</v>
      </c>
      <c r="G936" s="154" t="s">
        <v>3038</v>
      </c>
      <c r="H936" s="154">
        <v>1</v>
      </c>
      <c r="I936" s="117">
        <v>45545</v>
      </c>
      <c r="J936" s="154">
        <v>6</v>
      </c>
      <c r="K936" s="119">
        <v>42000</v>
      </c>
    </row>
    <row r="937" spans="1:11" x14ac:dyDescent="0.35">
      <c r="A937" s="154" t="s">
        <v>3039</v>
      </c>
      <c r="B937" s="154" t="s">
        <v>58</v>
      </c>
      <c r="C937" s="154" t="s">
        <v>15</v>
      </c>
      <c r="D937" s="154" t="s">
        <v>1244</v>
      </c>
      <c r="F937" s="154" t="s">
        <v>1245</v>
      </c>
      <c r="G937" s="152" t="s">
        <v>3040</v>
      </c>
      <c r="H937" s="154">
        <v>4</v>
      </c>
      <c r="I937" s="117">
        <v>45545.594537037039</v>
      </c>
      <c r="J937" s="154">
        <v>12</v>
      </c>
      <c r="K937" s="119">
        <v>94500</v>
      </c>
    </row>
    <row r="938" spans="1:11" x14ac:dyDescent="0.35">
      <c r="A938" s="154" t="s">
        <v>3041</v>
      </c>
      <c r="B938" s="154" t="s">
        <v>32</v>
      </c>
      <c r="C938" s="154" t="s">
        <v>15</v>
      </c>
      <c r="D938" s="154" t="s">
        <v>1244</v>
      </c>
      <c r="F938" s="154" t="s">
        <v>1248</v>
      </c>
      <c r="G938" s="154" t="s">
        <v>3042</v>
      </c>
      <c r="H938" s="154">
        <v>4</v>
      </c>
      <c r="I938" s="117">
        <v>45545.716921296298</v>
      </c>
      <c r="J938" s="154">
        <v>12</v>
      </c>
      <c r="K938" s="119">
        <v>262500</v>
      </c>
    </row>
    <row r="939" spans="1:11" x14ac:dyDescent="0.35">
      <c r="A939" s="154" t="s">
        <v>3043</v>
      </c>
      <c r="B939" s="154" t="s">
        <v>1135</v>
      </c>
      <c r="C939" s="154" t="s">
        <v>188</v>
      </c>
      <c r="D939" s="154" t="s">
        <v>1244</v>
      </c>
      <c r="F939" s="154" t="s">
        <v>1245</v>
      </c>
      <c r="G939" s="154" t="s">
        <v>3044</v>
      </c>
      <c r="H939" s="154">
        <v>2</v>
      </c>
      <c r="I939" s="117">
        <v>45545.747650462959</v>
      </c>
      <c r="J939" s="154">
        <v>6</v>
      </c>
      <c r="K939" s="120">
        <v>105000</v>
      </c>
    </row>
    <row r="940" spans="1:11" x14ac:dyDescent="0.35">
      <c r="A940" s="154" t="s">
        <v>3045</v>
      </c>
      <c r="B940" s="154" t="s">
        <v>102</v>
      </c>
      <c r="C940" s="154" t="s">
        <v>15</v>
      </c>
      <c r="D940" s="154" t="s">
        <v>1244</v>
      </c>
      <c r="F940" s="154" t="s">
        <v>1245</v>
      </c>
      <c r="G940" s="154" t="s">
        <v>3046</v>
      </c>
      <c r="H940" s="154">
        <v>1</v>
      </c>
      <c r="I940" s="117">
        <v>45545.761620370373</v>
      </c>
      <c r="J940" s="154">
        <v>12</v>
      </c>
      <c r="K940" s="120">
        <v>126000</v>
      </c>
    </row>
    <row r="941" spans="1:11" x14ac:dyDescent="0.35">
      <c r="A941" s="154" t="s">
        <v>3047</v>
      </c>
      <c r="B941" s="154" t="s">
        <v>306</v>
      </c>
      <c r="C941" s="154" t="s">
        <v>15</v>
      </c>
      <c r="D941" s="154" t="s">
        <v>1244</v>
      </c>
      <c r="F941" s="154" t="s">
        <v>1245</v>
      </c>
      <c r="G941" s="154" t="s">
        <v>3048</v>
      </c>
      <c r="H941" s="154">
        <v>2</v>
      </c>
      <c r="I941" s="117">
        <v>45546.606979166667</v>
      </c>
      <c r="J941" s="154">
        <v>12</v>
      </c>
      <c r="K941" s="120">
        <v>105000</v>
      </c>
    </row>
    <row r="942" spans="1:11" x14ac:dyDescent="0.35">
      <c r="A942" s="154" t="s">
        <v>3049</v>
      </c>
      <c r="B942" s="154" t="s">
        <v>306</v>
      </c>
      <c r="C942" s="154" t="s">
        <v>15</v>
      </c>
      <c r="D942" s="154" t="s">
        <v>1244</v>
      </c>
      <c r="F942" s="154" t="s">
        <v>1248</v>
      </c>
      <c r="G942" s="154" t="s">
        <v>2130</v>
      </c>
      <c r="H942" s="154">
        <v>2</v>
      </c>
      <c r="I942" s="117">
        <v>45546.626886574071</v>
      </c>
      <c r="J942" s="154">
        <v>9</v>
      </c>
      <c r="K942" s="120">
        <v>84000</v>
      </c>
    </row>
    <row r="943" spans="1:11" x14ac:dyDescent="0.35">
      <c r="A943" s="154" t="s">
        <v>3050</v>
      </c>
      <c r="B943" s="154" t="s">
        <v>306</v>
      </c>
      <c r="C943" s="154" t="s">
        <v>381</v>
      </c>
      <c r="D943" s="154" t="s">
        <v>1244</v>
      </c>
      <c r="F943" s="154" t="s">
        <v>1245</v>
      </c>
      <c r="G943" s="154" t="s">
        <v>3051</v>
      </c>
      <c r="H943" s="154">
        <v>3</v>
      </c>
      <c r="I943" s="117">
        <v>45546.642384259256</v>
      </c>
      <c r="J943" s="154">
        <v>12</v>
      </c>
      <c r="K943" s="120">
        <v>157500</v>
      </c>
    </row>
    <row r="944" spans="1:11" x14ac:dyDescent="0.35">
      <c r="A944" s="154" t="s">
        <v>3052</v>
      </c>
      <c r="B944" s="154" t="s">
        <v>1590</v>
      </c>
      <c r="C944" s="154" t="s">
        <v>188</v>
      </c>
      <c r="D944" s="154" t="s">
        <v>1244</v>
      </c>
      <c r="F944" s="154" t="s">
        <v>1248</v>
      </c>
      <c r="G944" s="154" t="s">
        <v>3053</v>
      </c>
      <c r="H944" s="154">
        <v>2</v>
      </c>
      <c r="I944" s="117">
        <v>45546.658715277779</v>
      </c>
      <c r="J944" s="154">
        <v>7</v>
      </c>
      <c r="K944" s="120">
        <v>73500</v>
      </c>
    </row>
    <row r="945" spans="1:11" x14ac:dyDescent="0.35">
      <c r="A945" s="154" t="s">
        <v>3054</v>
      </c>
      <c r="B945" s="154" t="s">
        <v>2861</v>
      </c>
      <c r="C945" s="154" t="s">
        <v>15</v>
      </c>
      <c r="D945" s="154" t="s">
        <v>1244</v>
      </c>
      <c r="F945" s="154" t="s">
        <v>1245</v>
      </c>
      <c r="G945" s="154" t="s">
        <v>3055</v>
      </c>
      <c r="H945" s="154">
        <v>1</v>
      </c>
      <c r="I945" s="117">
        <v>45547.484594907408</v>
      </c>
      <c r="J945" s="154">
        <v>6</v>
      </c>
      <c r="K945" s="120">
        <v>63000</v>
      </c>
    </row>
    <row r="946" spans="1:11" x14ac:dyDescent="0.35">
      <c r="A946" s="154" t="s">
        <v>3056</v>
      </c>
      <c r="B946" s="154" t="s">
        <v>237</v>
      </c>
      <c r="C946" s="154" t="s">
        <v>381</v>
      </c>
      <c r="D946" s="154" t="s">
        <v>1244</v>
      </c>
      <c r="F946" s="154" t="s">
        <v>1245</v>
      </c>
      <c r="G946" s="154" t="s">
        <v>3057</v>
      </c>
      <c r="H946" s="154">
        <v>1</v>
      </c>
      <c r="I946" s="117">
        <v>45547.533078703702</v>
      </c>
      <c r="J946" s="154">
        <v>9</v>
      </c>
      <c r="K946" s="120">
        <v>63000</v>
      </c>
    </row>
    <row r="947" spans="1:11" x14ac:dyDescent="0.35">
      <c r="A947" s="154" t="s">
        <v>3058</v>
      </c>
      <c r="B947" s="154" t="s">
        <v>3017</v>
      </c>
      <c r="C947" s="154" t="s">
        <v>188</v>
      </c>
      <c r="D947" s="154" t="s">
        <v>1244</v>
      </c>
      <c r="F947" s="154" t="s">
        <v>1248</v>
      </c>
      <c r="G947" s="154" t="s">
        <v>3059</v>
      </c>
      <c r="H947" s="154">
        <v>1</v>
      </c>
      <c r="I947" s="117">
        <v>45547.631331018521</v>
      </c>
      <c r="J947" s="154">
        <v>8</v>
      </c>
      <c r="K947" s="120">
        <v>73500</v>
      </c>
    </row>
    <row r="948" spans="1:11" x14ac:dyDescent="0.35">
      <c r="A948" s="154" t="s">
        <v>3060</v>
      </c>
      <c r="B948" s="154" t="s">
        <v>36</v>
      </c>
      <c r="C948" s="154" t="s">
        <v>52</v>
      </c>
      <c r="D948" s="154" t="s">
        <v>1250</v>
      </c>
      <c r="F948" s="154" t="s">
        <v>1245</v>
      </c>
      <c r="G948" s="154" t="s">
        <v>2699</v>
      </c>
      <c r="H948" s="154">
        <v>9</v>
      </c>
      <c r="I948" s="117">
        <v>45547.633344907408</v>
      </c>
      <c r="J948" s="154">
        <v>8</v>
      </c>
      <c r="K948" s="120">
        <v>105000</v>
      </c>
    </row>
    <row r="949" spans="1:11" x14ac:dyDescent="0.35">
      <c r="A949" s="154" t="s">
        <v>3061</v>
      </c>
      <c r="B949" s="154" t="s">
        <v>1816</v>
      </c>
      <c r="C949" s="154" t="s">
        <v>15</v>
      </c>
      <c r="D949" s="154" t="s">
        <v>1244</v>
      </c>
      <c r="F949" s="154" t="s">
        <v>1248</v>
      </c>
      <c r="G949" s="154" t="s">
        <v>3062</v>
      </c>
      <c r="H949" s="154">
        <v>1</v>
      </c>
      <c r="I949" s="117">
        <v>45547.723981481482</v>
      </c>
      <c r="J949" s="154">
        <v>15</v>
      </c>
      <c r="K949" s="120">
        <v>315000</v>
      </c>
    </row>
    <row r="950" spans="1:11" x14ac:dyDescent="0.35">
      <c r="A950" s="154" t="s">
        <v>3063</v>
      </c>
      <c r="B950" s="154" t="s">
        <v>14</v>
      </c>
      <c r="C950" s="154" t="s">
        <v>15</v>
      </c>
      <c r="D950" s="154" t="s">
        <v>1244</v>
      </c>
      <c r="F950" s="154" t="s">
        <v>1248</v>
      </c>
      <c r="G950" s="154" t="s">
        <v>3064</v>
      </c>
      <c r="H950" s="154">
        <v>2</v>
      </c>
      <c r="I950" s="117">
        <v>45548</v>
      </c>
      <c r="J950" s="154">
        <v>9</v>
      </c>
      <c r="K950" s="120">
        <v>84000</v>
      </c>
    </row>
    <row r="951" spans="1:11" x14ac:dyDescent="0.35">
      <c r="A951" s="154" t="s">
        <v>3065</v>
      </c>
      <c r="B951" s="154" t="s">
        <v>725</v>
      </c>
      <c r="C951" s="154" t="s">
        <v>15</v>
      </c>
      <c r="D951" s="154" t="s">
        <v>1244</v>
      </c>
      <c r="F951" s="154" t="s">
        <v>1248</v>
      </c>
      <c r="G951" s="154" t="s">
        <v>3066</v>
      </c>
      <c r="H951" s="154">
        <v>2</v>
      </c>
      <c r="I951" s="117">
        <v>45548.625648148147</v>
      </c>
      <c r="J951" s="154">
        <v>6</v>
      </c>
      <c r="K951" s="120">
        <v>136500</v>
      </c>
    </row>
    <row r="952" spans="1:11" x14ac:dyDescent="0.35">
      <c r="A952" s="154" t="s">
        <v>3067</v>
      </c>
      <c r="B952" s="154" t="s">
        <v>410</v>
      </c>
      <c r="C952" s="154" t="s">
        <v>15</v>
      </c>
      <c r="D952" s="154" t="s">
        <v>1244</v>
      </c>
      <c r="F952" s="154" t="s">
        <v>1245</v>
      </c>
      <c r="G952" s="154" t="s">
        <v>3068</v>
      </c>
      <c r="H952" s="154">
        <v>2</v>
      </c>
      <c r="I952" s="117">
        <v>45548.679386574076</v>
      </c>
      <c r="J952" s="154">
        <v>12</v>
      </c>
      <c r="K952" s="120">
        <v>136500</v>
      </c>
    </row>
    <row r="953" spans="1:11" x14ac:dyDescent="0.35">
      <c r="A953" s="154" t="s">
        <v>3069</v>
      </c>
      <c r="B953" s="154" t="s">
        <v>2861</v>
      </c>
      <c r="C953" s="154" t="s">
        <v>15</v>
      </c>
      <c r="D953" s="154" t="s">
        <v>1244</v>
      </c>
      <c r="F953" s="154" t="s">
        <v>1245</v>
      </c>
      <c r="G953" s="154" t="s">
        <v>1890</v>
      </c>
      <c r="H953" s="154">
        <v>1</v>
      </c>
      <c r="I953" s="117">
        <v>45548.687106481484</v>
      </c>
      <c r="J953" s="154">
        <v>4</v>
      </c>
      <c r="K953" s="120">
        <v>36750</v>
      </c>
    </row>
    <row r="954" spans="1:11" x14ac:dyDescent="0.35">
      <c r="A954" s="154" t="s">
        <v>3070</v>
      </c>
      <c r="B954" s="154" t="s">
        <v>447</v>
      </c>
      <c r="C954" s="154" t="s">
        <v>188</v>
      </c>
      <c r="D954" s="154" t="s">
        <v>1244</v>
      </c>
      <c r="F954" s="154" t="s">
        <v>1248</v>
      </c>
      <c r="G954" s="154" t="s">
        <v>3071</v>
      </c>
      <c r="H954" s="154">
        <v>4</v>
      </c>
      <c r="I954" s="117">
        <v>45548.716516203705</v>
      </c>
      <c r="J954" s="154">
        <v>12</v>
      </c>
      <c r="K954" s="120">
        <v>105000</v>
      </c>
    </row>
    <row r="955" spans="1:11" x14ac:dyDescent="0.35">
      <c r="A955" s="154" t="s">
        <v>3072</v>
      </c>
      <c r="B955" s="154" t="s">
        <v>146</v>
      </c>
      <c r="C955" s="154" t="s">
        <v>188</v>
      </c>
      <c r="D955" s="154" t="s">
        <v>1244</v>
      </c>
      <c r="F955" s="154" t="s">
        <v>1245</v>
      </c>
      <c r="G955" s="154" t="s">
        <v>3073</v>
      </c>
      <c r="H955" s="154">
        <v>3</v>
      </c>
      <c r="I955" s="117">
        <v>45548.75503472222</v>
      </c>
      <c r="J955" s="154">
        <v>5</v>
      </c>
      <c r="K955" s="120">
        <v>126000</v>
      </c>
    </row>
    <row r="956" spans="1:11" x14ac:dyDescent="0.35">
      <c r="A956" s="154" t="s">
        <v>3074</v>
      </c>
      <c r="B956" s="154" t="s">
        <v>2680</v>
      </c>
      <c r="C956" s="154" t="s">
        <v>188</v>
      </c>
      <c r="D956" s="154" t="s">
        <v>1244</v>
      </c>
      <c r="F956" s="154" t="s">
        <v>1245</v>
      </c>
      <c r="G956" s="154" t="s">
        <v>3075</v>
      </c>
      <c r="H956" s="154">
        <v>1</v>
      </c>
      <c r="I956" s="117">
        <v>45548.783668981479</v>
      </c>
      <c r="J956" s="154">
        <v>9</v>
      </c>
      <c r="K956" s="120">
        <v>63000</v>
      </c>
    </row>
    <row r="957" spans="1:11" x14ac:dyDescent="0.35">
      <c r="A957" s="154" t="s">
        <v>3076</v>
      </c>
      <c r="B957" s="154" t="s">
        <v>58</v>
      </c>
      <c r="C957" s="154" t="s">
        <v>52</v>
      </c>
      <c r="D957" s="154" t="s">
        <v>1250</v>
      </c>
      <c r="F957" s="154" t="s">
        <v>1248</v>
      </c>
      <c r="G957" s="154" t="s">
        <v>3077</v>
      </c>
      <c r="H957" s="154">
        <v>1</v>
      </c>
      <c r="I957" s="117">
        <v>45549.467719907407</v>
      </c>
      <c r="J957" s="154">
        <v>12</v>
      </c>
      <c r="K957" s="120">
        <v>157500</v>
      </c>
    </row>
    <row r="958" spans="1:11" x14ac:dyDescent="0.35">
      <c r="A958" s="154" t="s">
        <v>3078</v>
      </c>
      <c r="B958" s="154" t="s">
        <v>1987</v>
      </c>
      <c r="C958" s="154" t="s">
        <v>15</v>
      </c>
      <c r="D958" s="154" t="s">
        <v>1244</v>
      </c>
      <c r="F958" s="154" t="s">
        <v>1248</v>
      </c>
      <c r="G958" s="154" t="s">
        <v>3079</v>
      </c>
      <c r="H958" s="154">
        <v>1</v>
      </c>
      <c r="I958" s="117">
        <v>45549.473854166667</v>
      </c>
      <c r="J958" s="154">
        <v>12</v>
      </c>
      <c r="K958" s="120">
        <v>52500</v>
      </c>
    </row>
    <row r="959" spans="1:11" x14ac:dyDescent="0.35">
      <c r="A959" s="154" t="s">
        <v>3080</v>
      </c>
      <c r="B959" s="154" t="s">
        <v>36</v>
      </c>
      <c r="C959" s="154" t="s">
        <v>15</v>
      </c>
      <c r="D959" s="154" t="s">
        <v>1244</v>
      </c>
      <c r="F959" s="154" t="s">
        <v>1245</v>
      </c>
      <c r="G959" s="154" t="s">
        <v>3081</v>
      </c>
      <c r="H959" s="154">
        <v>7</v>
      </c>
      <c r="I959" s="117">
        <v>45549.558692129627</v>
      </c>
      <c r="J959" s="154">
        <v>12</v>
      </c>
      <c r="K959" s="120">
        <v>210000</v>
      </c>
    </row>
    <row r="960" spans="1:11" x14ac:dyDescent="0.35">
      <c r="A960" s="154" t="s">
        <v>3082</v>
      </c>
      <c r="B960" s="154" t="s">
        <v>398</v>
      </c>
      <c r="C960" s="154" t="s">
        <v>169</v>
      </c>
      <c r="D960" s="154" t="s">
        <v>1250</v>
      </c>
      <c r="F960" s="154" t="s">
        <v>1248</v>
      </c>
      <c r="G960" s="154" t="s">
        <v>3083</v>
      </c>
      <c r="H960" s="154">
        <v>4</v>
      </c>
      <c r="I960" s="117">
        <v>45549.582349537035</v>
      </c>
      <c r="J960" s="154">
        <v>12</v>
      </c>
      <c r="K960" s="120">
        <v>126000</v>
      </c>
    </row>
    <row r="961" spans="1:11" x14ac:dyDescent="0.35">
      <c r="A961" s="154" t="s">
        <v>3084</v>
      </c>
      <c r="B961" s="154" t="s">
        <v>32</v>
      </c>
      <c r="C961" s="154" t="s">
        <v>15</v>
      </c>
      <c r="D961" s="154" t="s">
        <v>1244</v>
      </c>
      <c r="F961" s="154" t="s">
        <v>1245</v>
      </c>
      <c r="G961" s="154" t="s">
        <v>3085</v>
      </c>
      <c r="H961" s="154">
        <v>7</v>
      </c>
      <c r="I961" s="117">
        <v>45551</v>
      </c>
      <c r="J961" s="154">
        <v>5</v>
      </c>
      <c r="K961" s="120">
        <v>210000</v>
      </c>
    </row>
    <row r="962" spans="1:11" x14ac:dyDescent="0.35">
      <c r="A962" s="154" t="s">
        <v>3086</v>
      </c>
      <c r="B962" s="154" t="s">
        <v>256</v>
      </c>
      <c r="C962" s="154" t="s">
        <v>15</v>
      </c>
      <c r="D962" s="154" t="s">
        <v>1244</v>
      </c>
      <c r="F962" s="154" t="s">
        <v>1248</v>
      </c>
      <c r="G962" s="154" t="s">
        <v>3087</v>
      </c>
      <c r="H962" s="154">
        <v>2</v>
      </c>
      <c r="I962" s="117">
        <v>45552.535393518519</v>
      </c>
      <c r="J962" s="154">
        <v>12</v>
      </c>
      <c r="K962" s="120">
        <v>73500</v>
      </c>
    </row>
    <row r="963" spans="1:11" x14ac:dyDescent="0.35">
      <c r="A963" s="154" t="s">
        <v>3088</v>
      </c>
      <c r="B963" s="154" t="s">
        <v>230</v>
      </c>
      <c r="C963" s="154" t="s">
        <v>15</v>
      </c>
      <c r="D963" s="154" t="s">
        <v>1244</v>
      </c>
      <c r="F963" s="154" t="s">
        <v>1245</v>
      </c>
      <c r="G963" s="154" t="s">
        <v>3089</v>
      </c>
      <c r="H963" s="154">
        <v>5</v>
      </c>
      <c r="I963" s="117">
        <v>45552.686412037037</v>
      </c>
      <c r="J963" s="154">
        <v>6</v>
      </c>
      <c r="K963" s="120">
        <v>105000</v>
      </c>
    </row>
    <row r="964" spans="1:11" x14ac:dyDescent="0.35">
      <c r="A964" s="154" t="s">
        <v>3090</v>
      </c>
      <c r="B964" s="154" t="s">
        <v>14</v>
      </c>
      <c r="C964" s="154" t="s">
        <v>866</v>
      </c>
      <c r="D964" s="154" t="s">
        <v>1244</v>
      </c>
      <c r="F964" s="154" t="s">
        <v>1245</v>
      </c>
      <c r="G964" s="154" t="s">
        <v>3091</v>
      </c>
      <c r="H964" s="154">
        <v>2</v>
      </c>
      <c r="I964" s="117">
        <v>45553</v>
      </c>
      <c r="J964" s="154">
        <v>9</v>
      </c>
      <c r="K964" s="120">
        <v>105000</v>
      </c>
    </row>
    <row r="965" spans="1:11" x14ac:dyDescent="0.35">
      <c r="A965" s="154" t="s">
        <v>3092</v>
      </c>
      <c r="B965" s="154" t="s">
        <v>306</v>
      </c>
      <c r="C965" s="154" t="s">
        <v>52</v>
      </c>
      <c r="D965" s="154" t="s">
        <v>1250</v>
      </c>
      <c r="F965" s="154" t="s">
        <v>1245</v>
      </c>
      <c r="G965" s="154" t="s">
        <v>1975</v>
      </c>
      <c r="H965" s="154">
        <v>2</v>
      </c>
      <c r="I965" s="117">
        <v>45553.608252314814</v>
      </c>
      <c r="J965" s="154">
        <v>12</v>
      </c>
      <c r="K965" s="120">
        <v>178500</v>
      </c>
    </row>
    <row r="966" spans="1:11" x14ac:dyDescent="0.35">
      <c r="A966" s="154" t="s">
        <v>3093</v>
      </c>
      <c r="B966" s="154" t="s">
        <v>1816</v>
      </c>
      <c r="C966" s="154" t="s">
        <v>15</v>
      </c>
      <c r="D966" s="154" t="s">
        <v>1244</v>
      </c>
      <c r="F966" s="154" t="s">
        <v>1245</v>
      </c>
      <c r="G966" s="154" t="s">
        <v>3094</v>
      </c>
      <c r="H966" s="154">
        <v>2</v>
      </c>
      <c r="I966" s="117">
        <v>45553.696273148147</v>
      </c>
      <c r="J966" s="154">
        <v>12</v>
      </c>
      <c r="K966" s="120">
        <v>78750</v>
      </c>
    </row>
    <row r="967" spans="1:11" x14ac:dyDescent="0.35">
      <c r="A967" s="154" t="s">
        <v>3095</v>
      </c>
      <c r="B967" s="154" t="s">
        <v>14</v>
      </c>
      <c r="C967" s="154" t="s">
        <v>106</v>
      </c>
      <c r="D967" s="154" t="s">
        <v>1244</v>
      </c>
      <c r="F967" s="154" t="s">
        <v>1248</v>
      </c>
      <c r="G967" s="154" t="s">
        <v>3096</v>
      </c>
      <c r="H967" s="154">
        <v>1</v>
      </c>
      <c r="I967" s="117">
        <v>45554</v>
      </c>
      <c r="J967" s="154">
        <v>10</v>
      </c>
      <c r="K967" s="120">
        <v>157500</v>
      </c>
    </row>
    <row r="968" spans="1:11" x14ac:dyDescent="0.35">
      <c r="A968" s="154" t="s">
        <v>3097</v>
      </c>
      <c r="B968" s="154" t="s">
        <v>420</v>
      </c>
      <c r="C968" s="154" t="s">
        <v>52</v>
      </c>
      <c r="D968" s="154" t="s">
        <v>1250</v>
      </c>
      <c r="F968" s="154" t="s">
        <v>1248</v>
      </c>
      <c r="G968" s="154" t="s">
        <v>3098</v>
      </c>
      <c r="H968" s="154">
        <v>1</v>
      </c>
      <c r="I968" s="117">
        <v>45554.538611111115</v>
      </c>
      <c r="J968" s="154">
        <v>12</v>
      </c>
      <c r="K968" s="120">
        <v>105000</v>
      </c>
    </row>
    <row r="969" spans="1:11" x14ac:dyDescent="0.35">
      <c r="A969" s="154" t="s">
        <v>3099</v>
      </c>
      <c r="B969" s="154" t="s">
        <v>956</v>
      </c>
      <c r="C969" s="154" t="s">
        <v>116</v>
      </c>
      <c r="D969" s="154" t="s">
        <v>1250</v>
      </c>
      <c r="F969" s="154" t="s">
        <v>1245</v>
      </c>
      <c r="G969" s="154" t="s">
        <v>3100</v>
      </c>
      <c r="H969" s="154">
        <v>4</v>
      </c>
      <c r="I969" s="117">
        <v>45554.679583333331</v>
      </c>
      <c r="J969" s="154">
        <v>9</v>
      </c>
      <c r="K969" s="120">
        <v>105000</v>
      </c>
    </row>
    <row r="970" spans="1:11" x14ac:dyDescent="0.35">
      <c r="A970" s="154" t="s">
        <v>3101</v>
      </c>
      <c r="B970" s="154" t="s">
        <v>359</v>
      </c>
      <c r="C970" s="154" t="s">
        <v>257</v>
      </c>
      <c r="D970" s="154" t="s">
        <v>1250</v>
      </c>
      <c r="F970" s="154" t="s">
        <v>1245</v>
      </c>
      <c r="G970" s="154" t="s">
        <v>482</v>
      </c>
      <c r="H970" s="154">
        <v>4</v>
      </c>
      <c r="I970" s="117">
        <v>45554.679768518516</v>
      </c>
      <c r="J970" s="154">
        <v>12</v>
      </c>
      <c r="K970" s="120">
        <v>157500</v>
      </c>
    </row>
    <row r="971" spans="1:11" x14ac:dyDescent="0.35">
      <c r="A971" s="154" t="s">
        <v>3102</v>
      </c>
      <c r="B971" s="154" t="s">
        <v>2861</v>
      </c>
      <c r="C971" s="154" t="s">
        <v>15</v>
      </c>
      <c r="D971" s="154" t="s">
        <v>1244</v>
      </c>
      <c r="F971" s="154" t="s">
        <v>1245</v>
      </c>
      <c r="G971" s="154" t="s">
        <v>3103</v>
      </c>
      <c r="H971" s="154">
        <v>1</v>
      </c>
      <c r="I971" s="117">
        <v>45555.524525462963</v>
      </c>
      <c r="J971" s="154">
        <v>12</v>
      </c>
      <c r="K971" s="120">
        <v>63000</v>
      </c>
    </row>
    <row r="972" spans="1:11" x14ac:dyDescent="0.35">
      <c r="A972" s="154" t="s">
        <v>3104</v>
      </c>
      <c r="B972" s="154" t="s">
        <v>442</v>
      </c>
      <c r="C972" s="154" t="s">
        <v>15</v>
      </c>
      <c r="D972" s="154" t="s">
        <v>1244</v>
      </c>
      <c r="F972" s="154" t="s">
        <v>1245</v>
      </c>
      <c r="G972" s="154" t="s">
        <v>3105</v>
      </c>
      <c r="H972" s="154">
        <v>4</v>
      </c>
      <c r="I972" s="117">
        <v>45555.59547453704</v>
      </c>
      <c r="J972" s="154">
        <v>9</v>
      </c>
      <c r="K972" s="120">
        <v>84000</v>
      </c>
    </row>
    <row r="973" spans="1:11" x14ac:dyDescent="0.35">
      <c r="A973" s="154" t="s">
        <v>3106</v>
      </c>
      <c r="B973" s="154" t="s">
        <v>603</v>
      </c>
      <c r="C973" s="154" t="s">
        <v>15</v>
      </c>
      <c r="D973" s="154" t="s">
        <v>1244</v>
      </c>
      <c r="F973" s="154" t="s">
        <v>1245</v>
      </c>
      <c r="G973" s="154" t="s">
        <v>3107</v>
      </c>
      <c r="H973" s="154">
        <v>2</v>
      </c>
      <c r="I973" s="117">
        <v>45555.60260416667</v>
      </c>
      <c r="J973" s="154">
        <v>15</v>
      </c>
      <c r="K973" s="120">
        <v>189000</v>
      </c>
    </row>
    <row r="974" spans="1:11" x14ac:dyDescent="0.35">
      <c r="A974" s="154" t="s">
        <v>3108</v>
      </c>
      <c r="B974" s="154" t="s">
        <v>230</v>
      </c>
      <c r="C974" s="154" t="s">
        <v>15</v>
      </c>
      <c r="D974" s="154" t="s">
        <v>1244</v>
      </c>
      <c r="F974" s="154" t="s">
        <v>1248</v>
      </c>
      <c r="G974" s="154" t="s">
        <v>3109</v>
      </c>
      <c r="H974" s="154">
        <v>3</v>
      </c>
      <c r="I974" s="117">
        <v>45555.667337962965</v>
      </c>
      <c r="J974" s="154">
        <v>12</v>
      </c>
      <c r="K974" s="120">
        <v>115500</v>
      </c>
    </row>
    <row r="975" spans="1:11" x14ac:dyDescent="0.35">
      <c r="A975" s="154" t="s">
        <v>3110</v>
      </c>
      <c r="B975" s="154" t="s">
        <v>359</v>
      </c>
      <c r="C975" s="154" t="s">
        <v>257</v>
      </c>
      <c r="D975" s="154" t="s">
        <v>1250</v>
      </c>
      <c r="F975" s="154" t="s">
        <v>1245</v>
      </c>
      <c r="G975" s="154" t="s">
        <v>3111</v>
      </c>
      <c r="H975" s="154">
        <v>1</v>
      </c>
      <c r="I975" s="117">
        <v>45555.76458333333</v>
      </c>
      <c r="J975" s="154">
        <v>12</v>
      </c>
      <c r="K975" s="120">
        <v>105000</v>
      </c>
    </row>
    <row r="976" spans="1:11" x14ac:dyDescent="0.35">
      <c r="A976" s="154" t="s">
        <v>3112</v>
      </c>
      <c r="B976" s="154" t="s">
        <v>32</v>
      </c>
      <c r="C976" s="154" t="s">
        <v>15</v>
      </c>
      <c r="D976" s="154" t="s">
        <v>1244</v>
      </c>
      <c r="F976" s="154" t="s">
        <v>1245</v>
      </c>
      <c r="G976" s="154" t="s">
        <v>3113</v>
      </c>
      <c r="H976" s="154">
        <v>1</v>
      </c>
      <c r="I976" s="117">
        <v>45558</v>
      </c>
      <c r="J976" s="154">
        <v>10</v>
      </c>
      <c r="K976" s="120">
        <v>105000</v>
      </c>
    </row>
    <row r="977" spans="1:11" x14ac:dyDescent="0.35">
      <c r="A977" s="154" t="s">
        <v>3114</v>
      </c>
      <c r="B977" s="154" t="s">
        <v>306</v>
      </c>
      <c r="C977" s="154" t="s">
        <v>15</v>
      </c>
      <c r="D977" s="154" t="s">
        <v>1244</v>
      </c>
      <c r="F977" s="154" t="s">
        <v>1245</v>
      </c>
      <c r="G977" s="154" t="s">
        <v>3115</v>
      </c>
      <c r="H977" s="154">
        <v>2</v>
      </c>
      <c r="I977" s="117">
        <v>45558.598379629628</v>
      </c>
      <c r="J977" s="154">
        <v>12</v>
      </c>
      <c r="K977" s="120">
        <v>157500</v>
      </c>
    </row>
    <row r="978" spans="1:11" x14ac:dyDescent="0.35">
      <c r="A978" s="154" t="s">
        <v>3116</v>
      </c>
      <c r="B978" s="154" t="s">
        <v>549</v>
      </c>
      <c r="C978" s="154" t="s">
        <v>52</v>
      </c>
      <c r="D978" s="154" t="s">
        <v>1250</v>
      </c>
      <c r="F978" s="154" t="s">
        <v>1248</v>
      </c>
      <c r="G978" s="154" t="s">
        <v>3117</v>
      </c>
      <c r="H978" s="154">
        <v>1</v>
      </c>
      <c r="I978" s="117">
        <v>45559</v>
      </c>
      <c r="J978" s="154">
        <v>12</v>
      </c>
      <c r="K978" s="119">
        <v>52500</v>
      </c>
    </row>
    <row r="979" spans="1:11" x14ac:dyDescent="0.35">
      <c r="A979" s="154" t="s">
        <v>3118</v>
      </c>
      <c r="B979" s="154" t="s">
        <v>1590</v>
      </c>
      <c r="C979" s="154" t="s">
        <v>1095</v>
      </c>
      <c r="D979" s="154" t="s">
        <v>1244</v>
      </c>
      <c r="F979" s="154" t="s">
        <v>1248</v>
      </c>
      <c r="G979" s="154" t="s">
        <v>3119</v>
      </c>
      <c r="H979" s="154">
        <v>1</v>
      </c>
      <c r="I979" s="117">
        <v>45559.568518518521</v>
      </c>
      <c r="J979" s="154">
        <v>10</v>
      </c>
      <c r="K979" s="120">
        <v>52500</v>
      </c>
    </row>
    <row r="980" spans="1:11" x14ac:dyDescent="0.35">
      <c r="A980" s="154" t="s">
        <v>3120</v>
      </c>
      <c r="B980" s="154" t="s">
        <v>420</v>
      </c>
      <c r="C980" s="154" t="s">
        <v>381</v>
      </c>
      <c r="D980" s="154" t="s">
        <v>1244</v>
      </c>
      <c r="F980" s="154" t="s">
        <v>1248</v>
      </c>
      <c r="G980" s="154" t="s">
        <v>1026</v>
      </c>
      <c r="H980" s="154">
        <v>4</v>
      </c>
      <c r="I980" s="117">
        <v>45559.570625</v>
      </c>
      <c r="J980" s="154">
        <v>12</v>
      </c>
      <c r="K980" s="120">
        <v>210000</v>
      </c>
    </row>
    <row r="981" spans="1:11" x14ac:dyDescent="0.35">
      <c r="A981" s="154" t="s">
        <v>3121</v>
      </c>
      <c r="B981" s="154" t="s">
        <v>139</v>
      </c>
      <c r="C981" s="154" t="s">
        <v>411</v>
      </c>
      <c r="D981" s="154" t="s">
        <v>1244</v>
      </c>
      <c r="F981" s="154" t="s">
        <v>1245</v>
      </c>
      <c r="G981" s="154" t="s">
        <v>3122</v>
      </c>
      <c r="H981" s="154">
        <v>2</v>
      </c>
      <c r="I981" s="117">
        <v>45559.619270833333</v>
      </c>
      <c r="J981" s="154">
        <v>12</v>
      </c>
      <c r="K981" s="120">
        <v>315000</v>
      </c>
    </row>
    <row r="982" spans="1:11" x14ac:dyDescent="0.35">
      <c r="A982" s="154" t="s">
        <v>3123</v>
      </c>
      <c r="B982" s="154" t="s">
        <v>1314</v>
      </c>
      <c r="C982" s="154" t="s">
        <v>15</v>
      </c>
      <c r="D982" s="154" t="s">
        <v>1244</v>
      </c>
      <c r="F982" s="154" t="s">
        <v>1245</v>
      </c>
      <c r="G982" s="154" t="s">
        <v>3124</v>
      </c>
      <c r="H982" s="154">
        <v>1</v>
      </c>
      <c r="I982" s="117">
        <v>45559.711701388886</v>
      </c>
      <c r="J982" s="154">
        <v>18</v>
      </c>
      <c r="K982" s="120">
        <v>315000</v>
      </c>
    </row>
    <row r="983" spans="1:11" x14ac:dyDescent="0.35">
      <c r="A983" s="154" t="s">
        <v>3125</v>
      </c>
      <c r="B983" s="154" t="s">
        <v>230</v>
      </c>
      <c r="C983" s="154" t="s">
        <v>15</v>
      </c>
      <c r="D983" s="154" t="s">
        <v>1244</v>
      </c>
      <c r="F983" s="154" t="s">
        <v>1245</v>
      </c>
      <c r="G983" s="154" t="s">
        <v>3126</v>
      </c>
      <c r="H983" s="154">
        <v>1</v>
      </c>
      <c r="I983" s="117">
        <v>45560</v>
      </c>
      <c r="J983" s="154">
        <v>9</v>
      </c>
      <c r="K983" s="120">
        <v>157500</v>
      </c>
    </row>
    <row r="984" spans="1:11" x14ac:dyDescent="0.35">
      <c r="A984" s="154" t="s">
        <v>3127</v>
      </c>
      <c r="B984" s="154" t="s">
        <v>476</v>
      </c>
      <c r="C984" s="154" t="s">
        <v>15</v>
      </c>
      <c r="D984" s="154" t="s">
        <v>1244</v>
      </c>
      <c r="F984" s="154" t="s">
        <v>1245</v>
      </c>
      <c r="G984" s="154" t="s">
        <v>3128</v>
      </c>
      <c r="H984" s="154">
        <v>4</v>
      </c>
      <c r="I984" s="117">
        <v>45560.601076388892</v>
      </c>
      <c r="J984" s="154">
        <v>6</v>
      </c>
      <c r="K984" s="120">
        <v>63000</v>
      </c>
    </row>
    <row r="985" spans="1:11" x14ac:dyDescent="0.35">
      <c r="A985" s="154" t="s">
        <v>3129</v>
      </c>
      <c r="B985" s="154" t="s">
        <v>359</v>
      </c>
      <c r="C985" s="154" t="s">
        <v>169</v>
      </c>
      <c r="D985" s="154" t="s">
        <v>1250</v>
      </c>
      <c r="F985" s="154" t="s">
        <v>1248</v>
      </c>
      <c r="G985" s="154" t="s">
        <v>3130</v>
      </c>
      <c r="H985" s="154">
        <v>1</v>
      </c>
      <c r="I985" s="117">
        <v>45560.728784722225</v>
      </c>
      <c r="J985" s="154">
        <v>12</v>
      </c>
      <c r="K985" s="120">
        <v>210000</v>
      </c>
    </row>
    <row r="986" spans="1:11" x14ac:dyDescent="0.35">
      <c r="A986" s="154" t="s">
        <v>3131</v>
      </c>
      <c r="B986" s="154" t="s">
        <v>956</v>
      </c>
      <c r="C986" s="154" t="s">
        <v>106</v>
      </c>
      <c r="D986" s="154" t="s">
        <v>1244</v>
      </c>
      <c r="F986" s="154" t="s">
        <v>1248</v>
      </c>
      <c r="G986" s="154" t="s">
        <v>3132</v>
      </c>
      <c r="H986" s="154">
        <v>4</v>
      </c>
      <c r="I986" s="117">
        <v>45560.740995370368</v>
      </c>
      <c r="J986" s="154">
        <v>6</v>
      </c>
      <c r="K986" s="120">
        <v>210000</v>
      </c>
    </row>
    <row r="987" spans="1:11" x14ac:dyDescent="0.35">
      <c r="A987" s="154" t="s">
        <v>3133</v>
      </c>
      <c r="B987" s="154" t="s">
        <v>355</v>
      </c>
      <c r="C987" s="154" t="s">
        <v>15</v>
      </c>
      <c r="D987" s="154" t="s">
        <v>1244</v>
      </c>
      <c r="F987" s="154" t="s">
        <v>1248</v>
      </c>
      <c r="G987" s="154" t="s">
        <v>1698</v>
      </c>
      <c r="H987" s="154">
        <v>2</v>
      </c>
      <c r="I987" s="117">
        <v>45561</v>
      </c>
      <c r="J987" s="154">
        <v>12</v>
      </c>
      <c r="K987" s="120">
        <v>157500</v>
      </c>
    </row>
    <row r="988" spans="1:11" x14ac:dyDescent="0.35">
      <c r="A988" s="154" t="s">
        <v>3134</v>
      </c>
      <c r="B988" s="154" t="s">
        <v>871</v>
      </c>
      <c r="C988" s="154" t="s">
        <v>52</v>
      </c>
      <c r="D988" s="154" t="s">
        <v>1250</v>
      </c>
      <c r="F988" s="154" t="s">
        <v>1248</v>
      </c>
      <c r="G988" s="154" t="s">
        <v>3135</v>
      </c>
      <c r="H988" s="154">
        <v>3</v>
      </c>
      <c r="I988" s="117">
        <v>45561.614907407406</v>
      </c>
      <c r="J988" s="154">
        <v>12</v>
      </c>
      <c r="K988" s="120">
        <v>189000</v>
      </c>
    </row>
    <row r="989" spans="1:11" x14ac:dyDescent="0.35">
      <c r="A989" s="154" t="s">
        <v>3136</v>
      </c>
      <c r="B989" s="154" t="s">
        <v>44</v>
      </c>
      <c r="C989" s="154" t="s">
        <v>15</v>
      </c>
      <c r="D989" s="154" t="s">
        <v>1244</v>
      </c>
      <c r="F989" s="154" t="s">
        <v>1248</v>
      </c>
      <c r="G989" s="154" t="s">
        <v>3137</v>
      </c>
      <c r="H989" s="154">
        <v>1</v>
      </c>
      <c r="I989" s="117">
        <v>45561.646863425929</v>
      </c>
      <c r="J989" s="154">
        <v>12</v>
      </c>
      <c r="K989" s="120">
        <v>315000</v>
      </c>
    </row>
    <row r="990" spans="1:11" x14ac:dyDescent="0.35">
      <c r="A990" s="154" t="s">
        <v>3138</v>
      </c>
      <c r="B990" s="154" t="s">
        <v>230</v>
      </c>
      <c r="C990" s="154" t="s">
        <v>15</v>
      </c>
      <c r="D990" s="154" t="s">
        <v>1244</v>
      </c>
      <c r="F990" s="154" t="s">
        <v>1245</v>
      </c>
      <c r="G990" s="154" t="s">
        <v>3139</v>
      </c>
      <c r="H990" s="154">
        <v>1</v>
      </c>
      <c r="I990" s="117">
        <v>45561.670127314814</v>
      </c>
      <c r="J990" s="154">
        <v>8</v>
      </c>
      <c r="K990" s="120">
        <v>157500</v>
      </c>
    </row>
    <row r="991" spans="1:11" x14ac:dyDescent="0.35">
      <c r="A991" s="154" t="s">
        <v>3140</v>
      </c>
      <c r="B991" s="154" t="s">
        <v>285</v>
      </c>
      <c r="C991" s="154" t="s">
        <v>15</v>
      </c>
      <c r="D991" s="154" t="s">
        <v>1244</v>
      </c>
      <c r="F991" s="154" t="s">
        <v>1245</v>
      </c>
      <c r="G991" s="154" t="s">
        <v>2623</v>
      </c>
      <c r="H991" s="154">
        <v>2</v>
      </c>
      <c r="I991" s="117">
        <v>45561.70684027778</v>
      </c>
      <c r="J991" s="154">
        <v>12</v>
      </c>
      <c r="K991" s="120">
        <v>168000</v>
      </c>
    </row>
    <row r="992" spans="1:11" x14ac:dyDescent="0.35">
      <c r="A992" s="154" t="s">
        <v>3141</v>
      </c>
      <c r="B992" s="154" t="s">
        <v>139</v>
      </c>
      <c r="C992" s="154" t="s">
        <v>15</v>
      </c>
      <c r="D992" s="154" t="s">
        <v>1244</v>
      </c>
      <c r="F992" s="154" t="s">
        <v>1245</v>
      </c>
      <c r="G992" s="154" t="s">
        <v>3142</v>
      </c>
      <c r="H992" s="154">
        <v>1</v>
      </c>
      <c r="I992" s="117">
        <v>45561.720810185187</v>
      </c>
      <c r="J992" s="154">
        <v>12</v>
      </c>
      <c r="K992" s="120">
        <v>315000</v>
      </c>
    </row>
    <row r="993" spans="1:12" x14ac:dyDescent="0.35">
      <c r="A993" s="154" t="s">
        <v>3143</v>
      </c>
      <c r="B993" s="154" t="s">
        <v>102</v>
      </c>
      <c r="C993" s="154" t="s">
        <v>15</v>
      </c>
      <c r="D993" s="154" t="s">
        <v>1244</v>
      </c>
      <c r="F993" s="154" t="s">
        <v>1245</v>
      </c>
      <c r="G993" s="154" t="s">
        <v>2272</v>
      </c>
      <c r="H993" s="154">
        <v>3</v>
      </c>
      <c r="I993" s="117">
        <v>45562.706620370373</v>
      </c>
      <c r="J993" s="154">
        <v>12</v>
      </c>
      <c r="K993" s="120">
        <v>210000</v>
      </c>
    </row>
    <row r="994" spans="1:12" x14ac:dyDescent="0.35">
      <c r="A994" s="154" t="s">
        <v>3144</v>
      </c>
      <c r="B994" s="154" t="s">
        <v>442</v>
      </c>
      <c r="C994" s="154" t="s">
        <v>15</v>
      </c>
      <c r="D994" s="154" t="s">
        <v>1244</v>
      </c>
      <c r="F994" s="154" t="s">
        <v>1248</v>
      </c>
      <c r="G994" s="154" t="s">
        <v>2013</v>
      </c>
      <c r="H994" s="154">
        <v>2</v>
      </c>
      <c r="I994" s="117">
        <v>45562.736747685187</v>
      </c>
      <c r="J994" s="154">
        <v>12</v>
      </c>
      <c r="K994" s="120">
        <v>126000</v>
      </c>
    </row>
    <row r="995" spans="1:12" x14ac:dyDescent="0.35">
      <c r="A995" s="154" t="s">
        <v>3145</v>
      </c>
      <c r="B995" s="154" t="s">
        <v>223</v>
      </c>
      <c r="C995" s="154" t="s">
        <v>411</v>
      </c>
      <c r="D995" s="154" t="s">
        <v>1244</v>
      </c>
      <c r="F995" s="154" t="s">
        <v>1245</v>
      </c>
      <c r="G995" s="154" t="s">
        <v>3146</v>
      </c>
      <c r="H995" s="154">
        <v>4</v>
      </c>
      <c r="I995" s="117">
        <v>45562.741527777776</v>
      </c>
      <c r="J995" s="154">
        <v>13</v>
      </c>
      <c r="K995" s="120">
        <v>315000</v>
      </c>
    </row>
    <row r="996" spans="1:12" x14ac:dyDescent="0.35">
      <c r="A996" s="154" t="s">
        <v>3147</v>
      </c>
      <c r="B996" s="154" t="s">
        <v>32</v>
      </c>
      <c r="C996" s="154" t="s">
        <v>15</v>
      </c>
      <c r="D996" s="154" t="s">
        <v>1244</v>
      </c>
      <c r="F996" s="154" t="s">
        <v>1245</v>
      </c>
      <c r="G996" s="154" t="s">
        <v>3148</v>
      </c>
      <c r="H996" s="154">
        <v>4</v>
      </c>
      <c r="I996" s="117">
        <v>45563</v>
      </c>
      <c r="J996" s="154">
        <v>12</v>
      </c>
      <c r="K996" s="120">
        <v>126000</v>
      </c>
    </row>
    <row r="997" spans="1:12" x14ac:dyDescent="0.35">
      <c r="A997" s="154" t="s">
        <v>3149</v>
      </c>
      <c r="B997" s="154" t="s">
        <v>256</v>
      </c>
      <c r="C997" s="154" t="s">
        <v>411</v>
      </c>
      <c r="D997" s="154" t="s">
        <v>1244</v>
      </c>
      <c r="F997" s="154" t="s">
        <v>1245</v>
      </c>
      <c r="G997" s="154" t="s">
        <v>3150</v>
      </c>
      <c r="H997" s="154">
        <v>3</v>
      </c>
      <c r="I997" s="117">
        <v>45563.676226851851</v>
      </c>
      <c r="J997" s="154">
        <v>6</v>
      </c>
      <c r="K997" s="120">
        <v>105000</v>
      </c>
    </row>
    <row r="998" spans="1:12" x14ac:dyDescent="0.35">
      <c r="A998" s="154" t="s">
        <v>3151</v>
      </c>
      <c r="B998" s="154" t="s">
        <v>2605</v>
      </c>
      <c r="C998" s="154" t="s">
        <v>15</v>
      </c>
      <c r="D998" s="154" t="s">
        <v>1244</v>
      </c>
      <c r="F998" s="154" t="s">
        <v>1248</v>
      </c>
      <c r="G998" s="154" t="s">
        <v>3152</v>
      </c>
      <c r="H998" s="154">
        <v>1</v>
      </c>
      <c r="I998" s="117">
        <v>45565</v>
      </c>
      <c r="J998" s="154">
        <v>10</v>
      </c>
      <c r="K998" s="120">
        <v>105000</v>
      </c>
    </row>
    <row r="999" spans="1:12" x14ac:dyDescent="0.35">
      <c r="A999" s="154" t="s">
        <v>3153</v>
      </c>
      <c r="B999" s="154" t="s">
        <v>2374</v>
      </c>
      <c r="C999" s="154" t="s">
        <v>15</v>
      </c>
      <c r="D999" s="154" t="s">
        <v>1244</v>
      </c>
      <c r="F999" s="154" t="s">
        <v>1248</v>
      </c>
      <c r="G999" s="154" t="s">
        <v>3154</v>
      </c>
      <c r="H999" s="154">
        <v>1</v>
      </c>
      <c r="I999" s="117">
        <v>45565.641759259262</v>
      </c>
      <c r="J999" s="154">
        <v>12</v>
      </c>
      <c r="K999" s="120">
        <v>105000</v>
      </c>
    </row>
    <row r="1000" spans="1:12" x14ac:dyDescent="0.35">
      <c r="A1000" s="154" t="s">
        <v>3155</v>
      </c>
      <c r="B1000" s="154" t="s">
        <v>146</v>
      </c>
      <c r="C1000" s="154" t="s">
        <v>15</v>
      </c>
      <c r="D1000" s="154" t="s">
        <v>1244</v>
      </c>
      <c r="F1000" s="154" t="s">
        <v>1245</v>
      </c>
      <c r="G1000" s="154" t="s">
        <v>3156</v>
      </c>
      <c r="H1000" s="154">
        <v>5</v>
      </c>
      <c r="I1000" s="117">
        <v>45565.682604166665</v>
      </c>
      <c r="J1000" s="154">
        <v>12</v>
      </c>
      <c r="K1000" s="120">
        <v>283500</v>
      </c>
    </row>
    <row r="1001" spans="1:12" x14ac:dyDescent="0.35">
      <c r="A1001" s="154" t="s">
        <v>3157</v>
      </c>
      <c r="B1001" s="154" t="s">
        <v>909</v>
      </c>
      <c r="C1001" s="154" t="s">
        <v>15</v>
      </c>
      <c r="D1001" s="154" t="s">
        <v>1244</v>
      </c>
      <c r="F1001" s="154" t="s">
        <v>1245</v>
      </c>
      <c r="G1001" s="154" t="s">
        <v>3158</v>
      </c>
      <c r="H1001" s="154">
        <v>2</v>
      </c>
      <c r="I1001" s="117">
        <v>45565.709791666668</v>
      </c>
      <c r="J1001" s="154">
        <v>9</v>
      </c>
      <c r="K1001" s="120">
        <v>78750</v>
      </c>
    </row>
    <row r="1002" spans="1:12" x14ac:dyDescent="0.35">
      <c r="A1002" s="154" t="s">
        <v>3159</v>
      </c>
      <c r="B1002" s="154" t="s">
        <v>603</v>
      </c>
      <c r="C1002" s="154" t="s">
        <v>188</v>
      </c>
      <c r="D1002" s="154" t="s">
        <v>1244</v>
      </c>
      <c r="F1002" s="154" t="s">
        <v>1245</v>
      </c>
      <c r="G1002" s="154" t="s">
        <v>2700</v>
      </c>
      <c r="H1002" s="154">
        <v>2</v>
      </c>
      <c r="I1002" s="117">
        <v>45565.782361111109</v>
      </c>
      <c r="J1002" s="154">
        <v>12</v>
      </c>
      <c r="K1002" s="120">
        <v>105000</v>
      </c>
    </row>
    <row r="1003" spans="1:12" x14ac:dyDescent="0.35">
      <c r="A1003" s="154" t="s">
        <v>3160</v>
      </c>
      <c r="B1003" s="154" t="s">
        <v>256</v>
      </c>
      <c r="C1003" s="154" t="s">
        <v>169</v>
      </c>
      <c r="D1003" s="154" t="s">
        <v>1250</v>
      </c>
      <c r="F1003" s="154" t="s">
        <v>1245</v>
      </c>
      <c r="G1003" s="154" t="s">
        <v>3161</v>
      </c>
      <c r="H1003" s="154">
        <v>1</v>
      </c>
      <c r="I1003" s="117">
        <v>45565.826793981483</v>
      </c>
      <c r="J1003" s="154">
        <v>12</v>
      </c>
      <c r="K1003" s="120">
        <v>210000</v>
      </c>
    </row>
    <row r="1004" spans="1:12" ht="15" thickBot="1" x14ac:dyDescent="0.4">
      <c r="K1004" s="121">
        <f>SUM(K923:K1003)</f>
        <v>11443950</v>
      </c>
    </row>
    <row r="1005" spans="1:12" ht="15" thickTop="1" x14ac:dyDescent="0.35"/>
    <row r="1007" spans="1:12" x14ac:dyDescent="0.35">
      <c r="B1007" s="16" t="s">
        <v>3162</v>
      </c>
    </row>
    <row r="1008" spans="1:12" x14ac:dyDescent="0.35">
      <c r="A1008" s="109" t="s">
        <v>1</v>
      </c>
      <c r="B1008" s="1" t="s">
        <v>2</v>
      </c>
      <c r="C1008" s="1" t="s">
        <v>3</v>
      </c>
      <c r="D1008" s="1" t="s">
        <v>4</v>
      </c>
      <c r="E1008" s="1" t="s">
        <v>5</v>
      </c>
      <c r="F1008" s="1" t="s">
        <v>6</v>
      </c>
      <c r="G1008" s="1" t="s">
        <v>7</v>
      </c>
      <c r="H1008" s="109" t="s">
        <v>8</v>
      </c>
      <c r="I1008" s="109" t="s">
        <v>9</v>
      </c>
      <c r="J1008" s="109" t="s">
        <v>10</v>
      </c>
      <c r="K1008" s="109" t="s">
        <v>11</v>
      </c>
      <c r="L1008" s="11" t="s">
        <v>12</v>
      </c>
    </row>
    <row r="1009" spans="1:11" x14ac:dyDescent="0.35">
      <c r="A1009" s="154">
        <v>880001215</v>
      </c>
      <c r="B1009" s="154" t="s">
        <v>32</v>
      </c>
      <c r="C1009" s="154" t="s">
        <v>15</v>
      </c>
      <c r="D1009" s="154" t="s">
        <v>1244</v>
      </c>
      <c r="F1009" s="154" t="s">
        <v>1245</v>
      </c>
      <c r="G1009" s="154" t="s">
        <v>3163</v>
      </c>
      <c r="H1009" s="154">
        <v>5</v>
      </c>
      <c r="I1009" s="117">
        <v>45566</v>
      </c>
      <c r="J1009" s="154">
        <v>12</v>
      </c>
      <c r="K1009" s="159">
        <v>241500</v>
      </c>
    </row>
    <row r="1010" spans="1:11" x14ac:dyDescent="0.35">
      <c r="A1010" s="154" t="s">
        <v>3164</v>
      </c>
      <c r="B1010" s="154" t="s">
        <v>32</v>
      </c>
      <c r="C1010" s="154" t="s">
        <v>15</v>
      </c>
      <c r="D1010" s="154" t="s">
        <v>1244</v>
      </c>
      <c r="F1010" s="154" t="s">
        <v>1248</v>
      </c>
      <c r="G1010" s="154" t="s">
        <v>3165</v>
      </c>
      <c r="H1010" s="154">
        <v>2</v>
      </c>
      <c r="I1010" s="117">
        <v>45567.626967592594</v>
      </c>
      <c r="J1010" s="154">
        <v>12</v>
      </c>
      <c r="K1010" s="159">
        <v>157500</v>
      </c>
    </row>
    <row r="1011" spans="1:11" x14ac:dyDescent="0.35">
      <c r="A1011" s="154" t="s">
        <v>3166</v>
      </c>
      <c r="B1011" s="154" t="s">
        <v>1056</v>
      </c>
      <c r="C1011" s="154" t="s">
        <v>169</v>
      </c>
      <c r="D1011" s="154" t="s">
        <v>1250</v>
      </c>
      <c r="F1011" s="154" t="s">
        <v>1245</v>
      </c>
      <c r="G1011" s="154" t="s">
        <v>3167</v>
      </c>
      <c r="H1011" s="154">
        <v>2</v>
      </c>
      <c r="I1011" s="117">
        <v>45567.699918981481</v>
      </c>
      <c r="J1011" s="154">
        <v>12</v>
      </c>
      <c r="K1011" s="159">
        <v>210000</v>
      </c>
    </row>
    <row r="1012" spans="1:11" x14ac:dyDescent="0.35">
      <c r="A1012" s="154" t="s">
        <v>3168</v>
      </c>
      <c r="B1012" s="154" t="s">
        <v>102</v>
      </c>
      <c r="C1012" s="154" t="s">
        <v>188</v>
      </c>
      <c r="D1012" s="154" t="s">
        <v>1244</v>
      </c>
      <c r="F1012" s="154" t="s">
        <v>1245</v>
      </c>
      <c r="G1012" s="154" t="s">
        <v>3169</v>
      </c>
      <c r="H1012" s="154">
        <v>2</v>
      </c>
      <c r="I1012" s="117">
        <v>45568.614016203705</v>
      </c>
      <c r="J1012" s="154">
        <v>12</v>
      </c>
      <c r="K1012" s="159">
        <v>84000</v>
      </c>
    </row>
    <row r="1013" spans="1:11" x14ac:dyDescent="0.35">
      <c r="A1013" s="154" t="s">
        <v>3170</v>
      </c>
      <c r="B1013" s="154" t="s">
        <v>2605</v>
      </c>
      <c r="C1013" s="154" t="s">
        <v>169</v>
      </c>
      <c r="D1013" s="154" t="s">
        <v>1250</v>
      </c>
      <c r="F1013" s="154" t="s">
        <v>1245</v>
      </c>
      <c r="G1013" s="154" t="s">
        <v>3171</v>
      </c>
      <c r="H1013" s="154">
        <v>1</v>
      </c>
      <c r="I1013" s="117">
        <v>45568.71465277778</v>
      </c>
      <c r="J1013" s="154">
        <v>8</v>
      </c>
      <c r="K1013" s="159">
        <v>105000</v>
      </c>
    </row>
    <row r="1014" spans="1:11" x14ac:dyDescent="0.35">
      <c r="A1014" s="154" t="s">
        <v>3172</v>
      </c>
      <c r="B1014" s="154" t="s">
        <v>786</v>
      </c>
      <c r="C1014" s="154" t="s">
        <v>15</v>
      </c>
      <c r="D1014" s="154" t="s">
        <v>1244</v>
      </c>
      <c r="F1014" s="154" t="s">
        <v>1248</v>
      </c>
      <c r="G1014" s="154" t="s">
        <v>1405</v>
      </c>
      <c r="H1014" s="154">
        <v>4</v>
      </c>
      <c r="I1014" s="117">
        <v>45568.746689814812</v>
      </c>
      <c r="J1014" s="154">
        <v>10</v>
      </c>
      <c r="K1014" s="159">
        <v>126000</v>
      </c>
    </row>
    <row r="1015" spans="1:11" x14ac:dyDescent="0.35">
      <c r="A1015" s="154" t="s">
        <v>3173</v>
      </c>
      <c r="B1015" s="154" t="s">
        <v>58</v>
      </c>
      <c r="C1015" s="154" t="s">
        <v>52</v>
      </c>
      <c r="D1015" s="154" t="s">
        <v>1250</v>
      </c>
      <c r="F1015" s="154" t="s">
        <v>1245</v>
      </c>
      <c r="G1015" s="154" t="s">
        <v>3174</v>
      </c>
      <c r="H1015" s="154">
        <v>3</v>
      </c>
      <c r="I1015" s="117">
        <v>45569</v>
      </c>
      <c r="J1015" s="154">
        <v>12</v>
      </c>
      <c r="K1015" s="159">
        <v>136500</v>
      </c>
    </row>
    <row r="1016" spans="1:11" x14ac:dyDescent="0.35">
      <c r="A1016" s="154" t="s">
        <v>3175</v>
      </c>
      <c r="B1016" s="154" t="s">
        <v>14</v>
      </c>
      <c r="C1016" s="154" t="s">
        <v>15</v>
      </c>
      <c r="D1016" s="154" t="s">
        <v>1244</v>
      </c>
      <c r="F1016" s="154" t="s">
        <v>1245</v>
      </c>
      <c r="G1016" s="154" t="s">
        <v>3176</v>
      </c>
      <c r="H1016" s="154">
        <v>4</v>
      </c>
      <c r="I1016" s="117">
        <v>45569.546053240738</v>
      </c>
      <c r="J1016" s="154">
        <v>12</v>
      </c>
      <c r="K1016" s="159">
        <v>231000</v>
      </c>
    </row>
    <row r="1017" spans="1:11" x14ac:dyDescent="0.35">
      <c r="A1017" s="154" t="s">
        <v>3177</v>
      </c>
      <c r="B1017" s="154" t="s">
        <v>398</v>
      </c>
      <c r="C1017" s="154" t="s">
        <v>15</v>
      </c>
      <c r="D1017" s="154" t="s">
        <v>1244</v>
      </c>
      <c r="F1017" s="154" t="s">
        <v>1245</v>
      </c>
      <c r="G1017" s="154" t="s">
        <v>3178</v>
      </c>
      <c r="H1017" s="154">
        <v>2</v>
      </c>
      <c r="I1017" s="117">
        <v>45569.617592592593</v>
      </c>
      <c r="J1017" s="154">
        <v>12</v>
      </c>
      <c r="K1017" s="159">
        <v>105000</v>
      </c>
    </row>
    <row r="1018" spans="1:11" x14ac:dyDescent="0.35">
      <c r="A1018" s="154" t="s">
        <v>3179</v>
      </c>
      <c r="B1018" s="154" t="s">
        <v>14</v>
      </c>
      <c r="C1018" s="154" t="s">
        <v>15</v>
      </c>
      <c r="D1018" s="154" t="s">
        <v>1244</v>
      </c>
      <c r="F1018" s="154" t="s">
        <v>1248</v>
      </c>
      <c r="G1018" s="154" t="s">
        <v>2968</v>
      </c>
      <c r="H1018" s="154">
        <v>4</v>
      </c>
      <c r="I1018" s="117">
        <v>45569.658541666664</v>
      </c>
      <c r="J1018" s="154">
        <v>12</v>
      </c>
      <c r="K1018" s="159">
        <v>315000</v>
      </c>
    </row>
    <row r="1019" spans="1:11" x14ac:dyDescent="0.35">
      <c r="A1019" s="154" t="s">
        <v>3180</v>
      </c>
      <c r="B1019" s="154" t="s">
        <v>230</v>
      </c>
      <c r="C1019" s="154" t="s">
        <v>106</v>
      </c>
      <c r="D1019" s="154" t="s">
        <v>1244</v>
      </c>
      <c r="F1019" s="154" t="s">
        <v>1248</v>
      </c>
      <c r="G1019" s="154" t="s">
        <v>3181</v>
      </c>
      <c r="H1019" s="154">
        <v>2</v>
      </c>
      <c r="I1019" s="117">
        <v>45572</v>
      </c>
      <c r="J1019" s="154">
        <v>6</v>
      </c>
      <c r="K1019" s="159">
        <v>52500</v>
      </c>
    </row>
    <row r="1020" spans="1:11" x14ac:dyDescent="0.35">
      <c r="A1020" s="154" t="s">
        <v>3182</v>
      </c>
      <c r="B1020" s="154" t="s">
        <v>909</v>
      </c>
      <c r="C1020" s="154" t="s">
        <v>15</v>
      </c>
      <c r="D1020" s="154" t="s">
        <v>1244</v>
      </c>
      <c r="F1020" s="154" t="s">
        <v>1248</v>
      </c>
      <c r="G1020" s="154" t="s">
        <v>3183</v>
      </c>
      <c r="H1020" s="154">
        <v>3</v>
      </c>
      <c r="I1020" s="117">
        <v>45572.619884259257</v>
      </c>
      <c r="J1020" s="154">
        <v>6</v>
      </c>
      <c r="K1020" s="159">
        <v>115500</v>
      </c>
    </row>
    <row r="1021" spans="1:11" x14ac:dyDescent="0.35">
      <c r="A1021" s="154" t="s">
        <v>3184</v>
      </c>
      <c r="B1021" s="154" t="s">
        <v>285</v>
      </c>
      <c r="C1021" s="154" t="s">
        <v>582</v>
      </c>
      <c r="D1021" s="154" t="s">
        <v>1244</v>
      </c>
      <c r="F1021" s="154" t="s">
        <v>1245</v>
      </c>
      <c r="G1021" s="154" t="s">
        <v>3185</v>
      </c>
      <c r="H1021" s="154">
        <v>2</v>
      </c>
      <c r="I1021" s="117">
        <v>45572.757627314815</v>
      </c>
      <c r="J1021" s="154">
        <v>12</v>
      </c>
      <c r="K1021" s="159">
        <v>168000</v>
      </c>
    </row>
    <row r="1022" spans="1:11" x14ac:dyDescent="0.35">
      <c r="A1022" s="154" t="s">
        <v>3186</v>
      </c>
      <c r="B1022" s="154" t="s">
        <v>2965</v>
      </c>
      <c r="C1022" s="154" t="s">
        <v>15</v>
      </c>
      <c r="D1022" s="154" t="s">
        <v>1244</v>
      </c>
      <c r="F1022" s="154" t="s">
        <v>1248</v>
      </c>
      <c r="G1022" s="154" t="s">
        <v>3187</v>
      </c>
      <c r="H1022" s="154">
        <v>1</v>
      </c>
      <c r="I1022" s="117">
        <v>45572.757650462961</v>
      </c>
      <c r="J1022" s="154">
        <v>12</v>
      </c>
      <c r="K1022" s="159">
        <v>157500</v>
      </c>
    </row>
    <row r="1023" spans="1:11" x14ac:dyDescent="0.35">
      <c r="A1023" s="154" t="s">
        <v>3188</v>
      </c>
      <c r="B1023" s="154" t="s">
        <v>420</v>
      </c>
      <c r="C1023" s="154" t="s">
        <v>15</v>
      </c>
      <c r="D1023" s="154" t="s">
        <v>1244</v>
      </c>
      <c r="F1023" s="154" t="s">
        <v>1248</v>
      </c>
      <c r="G1023" s="154" t="s">
        <v>2299</v>
      </c>
      <c r="H1023" s="154">
        <v>2</v>
      </c>
      <c r="I1023" s="117">
        <v>45573.489699074074</v>
      </c>
      <c r="J1023" s="154">
        <v>12</v>
      </c>
      <c r="K1023" s="159">
        <v>105000</v>
      </c>
    </row>
    <row r="1024" spans="1:11" x14ac:dyDescent="0.35">
      <c r="A1024" s="154" t="s">
        <v>3189</v>
      </c>
      <c r="B1024" s="154" t="s">
        <v>256</v>
      </c>
      <c r="C1024" s="154" t="s">
        <v>411</v>
      </c>
      <c r="D1024" s="154" t="s">
        <v>1244</v>
      </c>
      <c r="F1024" s="154" t="s">
        <v>1248</v>
      </c>
      <c r="G1024" s="154" t="s">
        <v>3190</v>
      </c>
      <c r="H1024" s="154">
        <v>1</v>
      </c>
      <c r="I1024" s="117">
        <v>45573.75141203704</v>
      </c>
      <c r="J1024" s="154">
        <v>10</v>
      </c>
      <c r="K1024" s="159">
        <v>78750</v>
      </c>
    </row>
    <row r="1025" spans="1:11" x14ac:dyDescent="0.35">
      <c r="A1025" s="154" t="s">
        <v>3191</v>
      </c>
      <c r="B1025" s="154" t="s">
        <v>237</v>
      </c>
      <c r="C1025" s="154" t="s">
        <v>15</v>
      </c>
      <c r="D1025" s="154" t="s">
        <v>1244</v>
      </c>
      <c r="F1025" s="154" t="s">
        <v>1245</v>
      </c>
      <c r="G1025" s="154" t="s">
        <v>3192</v>
      </c>
      <c r="H1025" s="154">
        <v>1</v>
      </c>
      <c r="I1025" s="117">
        <v>45573.764317129629</v>
      </c>
      <c r="J1025" s="154">
        <v>6</v>
      </c>
      <c r="K1025" s="159">
        <v>21000</v>
      </c>
    </row>
    <row r="1026" spans="1:11" x14ac:dyDescent="0.35">
      <c r="A1026" s="154" t="s">
        <v>3193</v>
      </c>
      <c r="B1026" s="154" t="s">
        <v>721</v>
      </c>
      <c r="C1026" s="154" t="s">
        <v>15</v>
      </c>
      <c r="D1026" s="154" t="s">
        <v>1244</v>
      </c>
      <c r="F1026" s="154" t="s">
        <v>1245</v>
      </c>
      <c r="G1026" s="154" t="s">
        <v>3194</v>
      </c>
      <c r="H1026" s="154">
        <v>4</v>
      </c>
      <c r="I1026" s="117">
        <v>45573.781898148147</v>
      </c>
      <c r="J1026" s="154">
        <v>12</v>
      </c>
      <c r="K1026" s="159">
        <v>136500</v>
      </c>
    </row>
    <row r="1027" spans="1:11" x14ac:dyDescent="0.35">
      <c r="A1027" s="154" t="s">
        <v>3195</v>
      </c>
      <c r="B1027" s="154" t="s">
        <v>32</v>
      </c>
      <c r="C1027" s="154" t="s">
        <v>15</v>
      </c>
      <c r="D1027" s="154" t="s">
        <v>1244</v>
      </c>
      <c r="F1027" s="154" t="s">
        <v>1245</v>
      </c>
      <c r="G1027" s="154" t="s">
        <v>3196</v>
      </c>
      <c r="H1027" s="154">
        <v>2</v>
      </c>
      <c r="I1027" s="117">
        <v>45574</v>
      </c>
      <c r="J1027" s="154">
        <v>6</v>
      </c>
      <c r="K1027" s="159">
        <v>63000</v>
      </c>
    </row>
    <row r="1028" spans="1:11" x14ac:dyDescent="0.35">
      <c r="A1028" s="154" t="s">
        <v>3197</v>
      </c>
      <c r="B1028" s="154" t="s">
        <v>102</v>
      </c>
      <c r="C1028" s="154" t="s">
        <v>169</v>
      </c>
      <c r="D1028" s="154" t="s">
        <v>1250</v>
      </c>
      <c r="F1028" s="154" t="s">
        <v>1248</v>
      </c>
      <c r="G1028" s="154" t="s">
        <v>2844</v>
      </c>
      <c r="H1028" s="154">
        <v>2</v>
      </c>
      <c r="I1028" s="117">
        <v>45574.468969907408</v>
      </c>
      <c r="J1028" s="154">
        <v>12</v>
      </c>
      <c r="K1028" s="159">
        <v>105000</v>
      </c>
    </row>
    <row r="1029" spans="1:11" x14ac:dyDescent="0.35">
      <c r="A1029" s="154" t="s">
        <v>3198</v>
      </c>
      <c r="B1029" s="154" t="s">
        <v>398</v>
      </c>
      <c r="C1029" s="154" t="s">
        <v>15</v>
      </c>
      <c r="D1029" s="154" t="s">
        <v>1244</v>
      </c>
      <c r="F1029" s="154" t="s">
        <v>1245</v>
      </c>
      <c r="G1029" s="154" t="s">
        <v>3199</v>
      </c>
      <c r="H1029" s="154">
        <v>2</v>
      </c>
      <c r="I1029" s="117">
        <v>45574.49181712963</v>
      </c>
      <c r="J1029" s="154">
        <v>6</v>
      </c>
      <c r="K1029" s="159">
        <v>52500</v>
      </c>
    </row>
    <row r="1030" spans="1:11" x14ac:dyDescent="0.35">
      <c r="A1030" s="154" t="s">
        <v>3200</v>
      </c>
      <c r="B1030" s="154" t="s">
        <v>462</v>
      </c>
      <c r="C1030" s="154" t="s">
        <v>188</v>
      </c>
      <c r="D1030" s="154" t="s">
        <v>1244</v>
      </c>
      <c r="F1030" s="154" t="s">
        <v>1245</v>
      </c>
      <c r="G1030" s="154" t="s">
        <v>3201</v>
      </c>
      <c r="H1030" s="154">
        <v>4</v>
      </c>
      <c r="I1030" s="117">
        <v>45574.563391203701</v>
      </c>
      <c r="J1030" s="154">
        <v>12</v>
      </c>
      <c r="K1030" s="159">
        <v>178500</v>
      </c>
    </row>
    <row r="1031" spans="1:11" x14ac:dyDescent="0.35">
      <c r="A1031" s="154" t="s">
        <v>3202</v>
      </c>
      <c r="B1031" s="154" t="s">
        <v>127</v>
      </c>
      <c r="C1031" s="154" t="s">
        <v>15</v>
      </c>
      <c r="D1031" s="154" t="s">
        <v>1244</v>
      </c>
      <c r="F1031" s="154" t="s">
        <v>1248</v>
      </c>
      <c r="G1031" s="154" t="s">
        <v>3203</v>
      </c>
      <c r="H1031" s="154">
        <v>4</v>
      </c>
      <c r="I1031" s="117">
        <v>45574.639618055553</v>
      </c>
      <c r="J1031" s="154">
        <v>12</v>
      </c>
      <c r="K1031" s="159">
        <v>157500</v>
      </c>
    </row>
    <row r="1032" spans="1:11" x14ac:dyDescent="0.35">
      <c r="A1032" s="154" t="s">
        <v>3204</v>
      </c>
      <c r="B1032" s="154" t="s">
        <v>268</v>
      </c>
      <c r="C1032" s="154" t="s">
        <v>106</v>
      </c>
      <c r="D1032" s="154" t="s">
        <v>1244</v>
      </c>
      <c r="F1032" s="154" t="s">
        <v>1245</v>
      </c>
      <c r="G1032" s="154" t="s">
        <v>1613</v>
      </c>
      <c r="H1032" s="154">
        <v>5</v>
      </c>
      <c r="I1032" s="117">
        <v>45574.746666666666</v>
      </c>
      <c r="J1032" s="154">
        <v>12</v>
      </c>
      <c r="K1032" s="159">
        <v>136500</v>
      </c>
    </row>
    <row r="1033" spans="1:11" x14ac:dyDescent="0.35">
      <c r="A1033" s="154" t="s">
        <v>3205</v>
      </c>
      <c r="B1033" s="154" t="s">
        <v>131</v>
      </c>
      <c r="C1033" s="154" t="s">
        <v>188</v>
      </c>
      <c r="D1033" s="154" t="s">
        <v>1244</v>
      </c>
      <c r="F1033" s="154" t="s">
        <v>1245</v>
      </c>
      <c r="G1033" s="154" t="s">
        <v>1992</v>
      </c>
      <c r="H1033" s="154">
        <v>4</v>
      </c>
      <c r="I1033" s="117">
        <v>45574.746678240743</v>
      </c>
      <c r="J1033" s="154">
        <v>6</v>
      </c>
      <c r="K1033" s="159">
        <v>147000</v>
      </c>
    </row>
    <row r="1034" spans="1:11" x14ac:dyDescent="0.35">
      <c r="A1034" s="154" t="s">
        <v>3206</v>
      </c>
      <c r="B1034" s="154" t="s">
        <v>36</v>
      </c>
      <c r="C1034" s="154" t="s">
        <v>15</v>
      </c>
      <c r="D1034" s="154" t="s">
        <v>1244</v>
      </c>
      <c r="F1034" s="154" t="s">
        <v>1248</v>
      </c>
      <c r="G1034" s="154" t="s">
        <v>3207</v>
      </c>
      <c r="H1034" s="154">
        <v>5</v>
      </c>
      <c r="I1034" s="117">
        <v>45574.771412037036</v>
      </c>
      <c r="J1034" s="154">
        <v>12</v>
      </c>
      <c r="K1034" s="159">
        <v>126000</v>
      </c>
    </row>
    <row r="1035" spans="1:11" x14ac:dyDescent="0.35">
      <c r="A1035" s="154" t="s">
        <v>3208</v>
      </c>
      <c r="B1035" s="154" t="s">
        <v>230</v>
      </c>
      <c r="C1035" s="154" t="s">
        <v>15</v>
      </c>
      <c r="D1035" s="154" t="s">
        <v>1244</v>
      </c>
      <c r="F1035" s="154" t="s">
        <v>1245</v>
      </c>
      <c r="G1035" s="154" t="s">
        <v>2630</v>
      </c>
      <c r="H1035" s="154">
        <v>3</v>
      </c>
      <c r="I1035" s="117">
        <v>45576</v>
      </c>
      <c r="J1035" s="154">
        <v>6</v>
      </c>
      <c r="K1035" s="159">
        <v>126000</v>
      </c>
    </row>
    <row r="1036" spans="1:11" x14ac:dyDescent="0.35">
      <c r="A1036" s="154">
        <v>890000971</v>
      </c>
      <c r="B1036" s="154" t="s">
        <v>32</v>
      </c>
      <c r="C1036" s="154" t="s">
        <v>15</v>
      </c>
      <c r="D1036" s="154" t="s">
        <v>1244</v>
      </c>
      <c r="F1036" s="154" t="s">
        <v>1245</v>
      </c>
      <c r="G1036" s="152" t="s">
        <v>3209</v>
      </c>
      <c r="H1036" s="154">
        <v>4</v>
      </c>
      <c r="I1036" s="117">
        <v>45576</v>
      </c>
      <c r="J1036" s="154">
        <v>10</v>
      </c>
      <c r="K1036" s="162">
        <v>94500</v>
      </c>
    </row>
    <row r="1037" spans="1:11" x14ac:dyDescent="0.35">
      <c r="A1037" s="154" t="s">
        <v>3210</v>
      </c>
      <c r="B1037" s="154" t="s">
        <v>2680</v>
      </c>
      <c r="C1037" s="154" t="s">
        <v>188</v>
      </c>
      <c r="D1037" s="154" t="s">
        <v>1244</v>
      </c>
      <c r="F1037" s="154" t="s">
        <v>1245</v>
      </c>
      <c r="G1037" s="154" t="s">
        <v>2745</v>
      </c>
      <c r="H1037" s="154">
        <v>2</v>
      </c>
      <c r="I1037" s="117">
        <v>45576.568472222221</v>
      </c>
      <c r="J1037" s="154">
        <v>6</v>
      </c>
      <c r="K1037" s="159">
        <v>105000</v>
      </c>
    </row>
    <row r="1038" spans="1:11" x14ac:dyDescent="0.35">
      <c r="A1038" s="154">
        <v>890000972</v>
      </c>
      <c r="B1038" s="154" t="s">
        <v>32</v>
      </c>
      <c r="C1038" s="154" t="s">
        <v>15</v>
      </c>
      <c r="D1038" s="154" t="s">
        <v>1244</v>
      </c>
      <c r="F1038" s="154" t="s">
        <v>1245</v>
      </c>
      <c r="G1038" s="154" t="s">
        <v>3211</v>
      </c>
      <c r="H1038" s="154">
        <v>4</v>
      </c>
      <c r="I1038" s="117">
        <v>45577</v>
      </c>
      <c r="J1038" s="154">
        <v>8</v>
      </c>
      <c r="K1038" s="159">
        <v>147000</v>
      </c>
    </row>
    <row r="1039" spans="1:11" x14ac:dyDescent="0.35">
      <c r="A1039" s="154" t="s">
        <v>3212</v>
      </c>
      <c r="B1039" s="154" t="s">
        <v>2861</v>
      </c>
      <c r="C1039" s="154" t="s">
        <v>15</v>
      </c>
      <c r="D1039" s="154" t="s">
        <v>1244</v>
      </c>
      <c r="F1039" s="154" t="s">
        <v>1248</v>
      </c>
      <c r="G1039" s="154" t="s">
        <v>3213</v>
      </c>
      <c r="H1039" s="154">
        <v>1</v>
      </c>
      <c r="I1039" s="117">
        <v>45577</v>
      </c>
      <c r="J1039" s="154">
        <v>12</v>
      </c>
      <c r="K1039" s="159">
        <v>105000</v>
      </c>
    </row>
    <row r="1040" spans="1:11" x14ac:dyDescent="0.35">
      <c r="A1040" s="154" t="s">
        <v>3214</v>
      </c>
      <c r="B1040" s="154" t="s">
        <v>230</v>
      </c>
      <c r="C1040" s="154" t="s">
        <v>15</v>
      </c>
      <c r="D1040" s="154" t="s">
        <v>1244</v>
      </c>
      <c r="F1040" s="154" t="s">
        <v>1245</v>
      </c>
      <c r="G1040" s="154" t="s">
        <v>2717</v>
      </c>
      <c r="H1040" s="154">
        <v>2</v>
      </c>
      <c r="I1040" s="117">
        <v>45577</v>
      </c>
      <c r="J1040" s="154">
        <v>6</v>
      </c>
      <c r="K1040" s="159">
        <v>105000</v>
      </c>
    </row>
    <row r="1041" spans="1:11" x14ac:dyDescent="0.35">
      <c r="A1041" s="154" t="s">
        <v>3215</v>
      </c>
      <c r="B1041" s="154" t="s">
        <v>1135</v>
      </c>
      <c r="C1041" s="154" t="s">
        <v>188</v>
      </c>
      <c r="D1041" s="154" t="s">
        <v>1244</v>
      </c>
      <c r="F1041" s="154" t="s">
        <v>1245</v>
      </c>
      <c r="G1041" s="154" t="s">
        <v>2598</v>
      </c>
      <c r="H1041" s="154">
        <v>2</v>
      </c>
      <c r="I1041" s="117">
        <v>45577.412685185183</v>
      </c>
      <c r="J1041" s="154">
        <v>6</v>
      </c>
      <c r="K1041" s="159">
        <v>36750</v>
      </c>
    </row>
    <row r="1042" spans="1:11" x14ac:dyDescent="0.35">
      <c r="A1042" s="154" t="s">
        <v>3216</v>
      </c>
      <c r="B1042" s="154" t="s">
        <v>58</v>
      </c>
      <c r="C1042" s="154" t="s">
        <v>52</v>
      </c>
      <c r="D1042" s="154" t="s">
        <v>1250</v>
      </c>
      <c r="F1042" s="154" t="s">
        <v>1248</v>
      </c>
      <c r="G1042" s="154" t="s">
        <v>3217</v>
      </c>
      <c r="H1042" s="154">
        <v>1</v>
      </c>
      <c r="I1042" s="117">
        <v>45579.580092592594</v>
      </c>
      <c r="J1042" s="154">
        <v>12</v>
      </c>
      <c r="K1042" s="159">
        <v>210000</v>
      </c>
    </row>
    <row r="1043" spans="1:11" x14ac:dyDescent="0.35">
      <c r="A1043" s="154" t="s">
        <v>3218</v>
      </c>
      <c r="B1043" s="154" t="s">
        <v>237</v>
      </c>
      <c r="C1043" s="154" t="s">
        <v>15</v>
      </c>
      <c r="D1043" s="154" t="s">
        <v>1244</v>
      </c>
      <c r="F1043" s="154" t="s">
        <v>1245</v>
      </c>
      <c r="G1043" s="154" t="s">
        <v>3219</v>
      </c>
      <c r="H1043" s="154">
        <v>3</v>
      </c>
      <c r="I1043" s="117">
        <v>45580</v>
      </c>
      <c r="J1043" s="154">
        <v>12</v>
      </c>
      <c r="K1043" s="159">
        <v>178500</v>
      </c>
    </row>
    <row r="1044" spans="1:11" x14ac:dyDescent="0.35">
      <c r="A1044" s="154" t="s">
        <v>3220</v>
      </c>
      <c r="B1044" s="154" t="s">
        <v>237</v>
      </c>
      <c r="C1044" s="154" t="s">
        <v>15</v>
      </c>
      <c r="D1044" s="154" t="s">
        <v>1244</v>
      </c>
      <c r="F1044" s="154" t="s">
        <v>1245</v>
      </c>
      <c r="G1044" s="154" t="s">
        <v>2309</v>
      </c>
      <c r="H1044" s="154">
        <v>2</v>
      </c>
      <c r="I1044" s="117">
        <v>45580</v>
      </c>
      <c r="J1044" s="154">
        <v>12</v>
      </c>
      <c r="K1044" s="159">
        <v>147000</v>
      </c>
    </row>
    <row r="1045" spans="1:11" x14ac:dyDescent="0.35">
      <c r="A1045" s="154" t="s">
        <v>3221</v>
      </c>
      <c r="B1045" s="154" t="s">
        <v>32</v>
      </c>
      <c r="C1045" s="154" t="s">
        <v>15</v>
      </c>
      <c r="D1045" s="154" t="s">
        <v>1244</v>
      </c>
      <c r="F1045" s="154" t="s">
        <v>1248</v>
      </c>
      <c r="G1045" s="154" t="s">
        <v>3222</v>
      </c>
      <c r="H1045" s="154">
        <v>3</v>
      </c>
      <c r="I1045" s="117">
        <v>45580</v>
      </c>
      <c r="J1045" s="154">
        <v>9</v>
      </c>
      <c r="K1045" s="159">
        <v>105000</v>
      </c>
    </row>
    <row r="1046" spans="1:11" x14ac:dyDescent="0.35">
      <c r="A1046" s="154" t="s">
        <v>3223</v>
      </c>
      <c r="B1046" s="154" t="s">
        <v>58</v>
      </c>
      <c r="C1046" s="154" t="s">
        <v>15</v>
      </c>
      <c r="D1046" s="154" t="s">
        <v>1244</v>
      </c>
      <c r="F1046" s="154" t="s">
        <v>1245</v>
      </c>
      <c r="G1046" s="154" t="s">
        <v>3224</v>
      </c>
      <c r="H1046" s="154">
        <v>4</v>
      </c>
      <c r="I1046" s="117">
        <v>45580.641342592593</v>
      </c>
      <c r="J1046" s="154">
        <v>12</v>
      </c>
      <c r="K1046" s="159">
        <v>105000</v>
      </c>
    </row>
    <row r="1047" spans="1:11" x14ac:dyDescent="0.35">
      <c r="A1047" s="154" t="s">
        <v>3225</v>
      </c>
      <c r="B1047" s="154" t="s">
        <v>871</v>
      </c>
      <c r="C1047" s="154" t="s">
        <v>15</v>
      </c>
      <c r="D1047" s="154" t="s">
        <v>1244</v>
      </c>
      <c r="F1047" s="154" t="s">
        <v>1245</v>
      </c>
      <c r="G1047" s="154" t="s">
        <v>3226</v>
      </c>
      <c r="H1047" s="154">
        <v>3</v>
      </c>
      <c r="I1047" s="117">
        <v>45580.727916666663</v>
      </c>
      <c r="J1047" s="154">
        <v>6</v>
      </c>
      <c r="K1047" s="159">
        <v>157500</v>
      </c>
    </row>
    <row r="1048" spans="1:11" x14ac:dyDescent="0.35">
      <c r="A1048" s="154" t="s">
        <v>3227</v>
      </c>
      <c r="B1048" s="154" t="s">
        <v>3017</v>
      </c>
      <c r="C1048" s="154" t="s">
        <v>15</v>
      </c>
      <c r="D1048" s="154" t="s">
        <v>1244</v>
      </c>
      <c r="F1048" s="154" t="s">
        <v>1245</v>
      </c>
      <c r="G1048" s="154" t="s">
        <v>3228</v>
      </c>
      <c r="H1048" s="154">
        <v>1</v>
      </c>
      <c r="I1048" s="117">
        <v>45580.768622685187</v>
      </c>
      <c r="J1048" s="154">
        <v>12</v>
      </c>
      <c r="K1048" s="159">
        <v>105000</v>
      </c>
    </row>
    <row r="1049" spans="1:11" x14ac:dyDescent="0.35">
      <c r="A1049" s="154" t="s">
        <v>3229</v>
      </c>
      <c r="B1049" s="154" t="s">
        <v>32</v>
      </c>
      <c r="C1049" s="154" t="s">
        <v>15</v>
      </c>
      <c r="D1049" s="154" t="s">
        <v>1244</v>
      </c>
      <c r="F1049" s="154" t="s">
        <v>1248</v>
      </c>
      <c r="G1049" s="154" t="s">
        <v>3230</v>
      </c>
      <c r="H1049" s="154">
        <v>1</v>
      </c>
      <c r="I1049" s="117">
        <v>45581</v>
      </c>
      <c r="J1049" s="154">
        <v>8</v>
      </c>
      <c r="K1049" s="159">
        <v>84000</v>
      </c>
    </row>
    <row r="1050" spans="1:11" x14ac:dyDescent="0.35">
      <c r="A1050" s="154" t="s">
        <v>3231</v>
      </c>
      <c r="B1050" s="154" t="s">
        <v>139</v>
      </c>
      <c r="C1050" s="154" t="s">
        <v>15</v>
      </c>
      <c r="D1050" s="154" t="s">
        <v>1244</v>
      </c>
      <c r="F1050" s="154" t="s">
        <v>1248</v>
      </c>
      <c r="G1050" s="154" t="s">
        <v>3232</v>
      </c>
      <c r="H1050" s="154">
        <v>2</v>
      </c>
      <c r="I1050" s="117">
        <v>45581</v>
      </c>
      <c r="J1050" s="154">
        <v>12</v>
      </c>
      <c r="K1050" s="159">
        <v>346500</v>
      </c>
    </row>
    <row r="1051" spans="1:11" x14ac:dyDescent="0.35">
      <c r="A1051" s="154" t="s">
        <v>3233</v>
      </c>
      <c r="B1051" s="154" t="s">
        <v>14</v>
      </c>
      <c r="C1051" s="154" t="s">
        <v>15</v>
      </c>
      <c r="D1051" s="154" t="s">
        <v>1244</v>
      </c>
      <c r="F1051" s="154" t="s">
        <v>1248</v>
      </c>
      <c r="G1051" s="154" t="s">
        <v>3234</v>
      </c>
      <c r="H1051" s="154">
        <v>2</v>
      </c>
      <c r="I1051" s="117">
        <v>45581.563252314816</v>
      </c>
      <c r="J1051" s="154">
        <v>12</v>
      </c>
      <c r="K1051" s="159">
        <v>105000</v>
      </c>
    </row>
    <row r="1052" spans="1:11" x14ac:dyDescent="0.35">
      <c r="A1052" s="154" t="s">
        <v>3235</v>
      </c>
      <c r="B1052" s="154" t="s">
        <v>462</v>
      </c>
      <c r="C1052" s="154" t="s">
        <v>169</v>
      </c>
      <c r="D1052" s="154" t="s">
        <v>1250</v>
      </c>
      <c r="F1052" s="154" t="s">
        <v>1245</v>
      </c>
      <c r="G1052" s="154" t="s">
        <v>2101</v>
      </c>
      <c r="H1052" s="154">
        <v>4</v>
      </c>
      <c r="I1052" s="117">
        <v>45581.603020833332</v>
      </c>
      <c r="J1052" s="154">
        <v>12</v>
      </c>
      <c r="K1052" s="159">
        <v>210000</v>
      </c>
    </row>
    <row r="1053" spans="1:11" x14ac:dyDescent="0.35">
      <c r="A1053" s="154" t="s">
        <v>3236</v>
      </c>
      <c r="B1053" s="154" t="s">
        <v>32</v>
      </c>
      <c r="C1053" s="154" t="s">
        <v>15</v>
      </c>
      <c r="D1053" s="154" t="s">
        <v>1244</v>
      </c>
      <c r="F1053" s="154" t="s">
        <v>1248</v>
      </c>
      <c r="G1053" s="154" t="s">
        <v>3237</v>
      </c>
      <c r="H1053" s="154">
        <v>1</v>
      </c>
      <c r="I1053" s="117">
        <v>45582</v>
      </c>
      <c r="J1053" s="154">
        <v>12</v>
      </c>
      <c r="K1053" s="159">
        <v>105000</v>
      </c>
    </row>
    <row r="1054" spans="1:11" x14ac:dyDescent="0.35">
      <c r="A1054" s="154" t="s">
        <v>3238</v>
      </c>
      <c r="B1054" s="154" t="s">
        <v>32</v>
      </c>
      <c r="C1054" s="154" t="s">
        <v>169</v>
      </c>
      <c r="D1054" s="154" t="s">
        <v>1250</v>
      </c>
      <c r="F1054" s="154" t="s">
        <v>1245</v>
      </c>
      <c r="G1054" s="154" t="s">
        <v>3239</v>
      </c>
      <c r="H1054" s="154">
        <v>2</v>
      </c>
      <c r="I1054" s="117">
        <v>45582</v>
      </c>
      <c r="J1054" s="154">
        <v>8</v>
      </c>
      <c r="K1054" s="159">
        <v>315000</v>
      </c>
    </row>
    <row r="1055" spans="1:11" x14ac:dyDescent="0.35">
      <c r="A1055" s="154" t="s">
        <v>3240</v>
      </c>
      <c r="B1055" s="154" t="s">
        <v>14</v>
      </c>
      <c r="C1055" s="154" t="s">
        <v>15</v>
      </c>
      <c r="D1055" s="154" t="s">
        <v>1244</v>
      </c>
      <c r="F1055" s="154" t="s">
        <v>1245</v>
      </c>
      <c r="G1055" s="154" t="s">
        <v>2550</v>
      </c>
      <c r="H1055" s="154">
        <v>2</v>
      </c>
      <c r="I1055" s="117">
        <v>45582.461365740739</v>
      </c>
      <c r="J1055" s="154">
        <v>12</v>
      </c>
      <c r="K1055" s="159">
        <v>210000</v>
      </c>
    </row>
    <row r="1056" spans="1:11" x14ac:dyDescent="0.35">
      <c r="A1056" s="154" t="s">
        <v>3241</v>
      </c>
      <c r="B1056" s="154" t="s">
        <v>230</v>
      </c>
      <c r="C1056" s="154" t="s">
        <v>15</v>
      </c>
      <c r="D1056" s="154" t="s">
        <v>1244</v>
      </c>
      <c r="F1056" s="154" t="s">
        <v>1245</v>
      </c>
      <c r="G1056" s="154" t="s">
        <v>2793</v>
      </c>
      <c r="H1056" s="154">
        <v>2</v>
      </c>
      <c r="I1056" s="117">
        <v>45582.547418981485</v>
      </c>
      <c r="J1056" s="154">
        <v>6</v>
      </c>
      <c r="K1056" s="159">
        <v>105000</v>
      </c>
    </row>
    <row r="1057" spans="1:11" x14ac:dyDescent="0.35">
      <c r="A1057" s="154" t="s">
        <v>3242</v>
      </c>
      <c r="B1057" s="154" t="s">
        <v>40</v>
      </c>
      <c r="C1057" s="154" t="s">
        <v>15</v>
      </c>
      <c r="D1057" s="154" t="s">
        <v>1244</v>
      </c>
      <c r="F1057" s="154" t="s">
        <v>1248</v>
      </c>
      <c r="G1057" s="154" t="s">
        <v>3243</v>
      </c>
      <c r="H1057" s="154">
        <v>4</v>
      </c>
      <c r="I1057" s="117">
        <v>45582.619016203702</v>
      </c>
      <c r="J1057" s="154">
        <v>12</v>
      </c>
      <c r="K1057" s="159">
        <v>147000</v>
      </c>
    </row>
    <row r="1058" spans="1:11" x14ac:dyDescent="0.35">
      <c r="A1058" s="154" t="s">
        <v>3244</v>
      </c>
      <c r="B1058" s="154" t="s">
        <v>442</v>
      </c>
      <c r="C1058" s="154" t="s">
        <v>411</v>
      </c>
      <c r="D1058" s="154" t="s">
        <v>1244</v>
      </c>
      <c r="F1058" s="154" t="s">
        <v>1245</v>
      </c>
      <c r="G1058" s="154" t="s">
        <v>3245</v>
      </c>
      <c r="H1058" s="154">
        <v>1</v>
      </c>
      <c r="I1058" s="117">
        <v>45582.694618055553</v>
      </c>
      <c r="J1058" s="154">
        <v>12</v>
      </c>
      <c r="K1058" s="159">
        <v>105000</v>
      </c>
    </row>
    <row r="1059" spans="1:11" x14ac:dyDescent="0.35">
      <c r="A1059" s="154" t="s">
        <v>3246</v>
      </c>
      <c r="B1059" s="154" t="s">
        <v>14</v>
      </c>
      <c r="C1059" s="154" t="s">
        <v>188</v>
      </c>
      <c r="D1059" s="154" t="s">
        <v>1244</v>
      </c>
      <c r="F1059" s="154" t="s">
        <v>1245</v>
      </c>
      <c r="G1059" s="154" t="s">
        <v>2564</v>
      </c>
      <c r="H1059" s="154">
        <v>2</v>
      </c>
      <c r="I1059" s="117">
        <v>45582.696666666663</v>
      </c>
      <c r="J1059" s="154">
        <v>6</v>
      </c>
      <c r="K1059" s="159">
        <v>42000</v>
      </c>
    </row>
    <row r="1060" spans="1:11" x14ac:dyDescent="0.35">
      <c r="A1060" s="154" t="s">
        <v>3247</v>
      </c>
      <c r="B1060" s="154" t="s">
        <v>252</v>
      </c>
      <c r="C1060" s="154" t="s">
        <v>15</v>
      </c>
      <c r="D1060" s="154" t="s">
        <v>1244</v>
      </c>
      <c r="F1060" s="154" t="s">
        <v>1245</v>
      </c>
      <c r="G1060" s="152" t="s">
        <v>3248</v>
      </c>
      <c r="H1060" s="154">
        <v>2</v>
      </c>
      <c r="I1060" s="117">
        <v>45582.750833333332</v>
      </c>
      <c r="J1060" s="154">
        <v>12</v>
      </c>
      <c r="K1060" s="159">
        <v>73500</v>
      </c>
    </row>
    <row r="1061" spans="1:11" x14ac:dyDescent="0.35">
      <c r="A1061" s="154" t="s">
        <v>3249</v>
      </c>
      <c r="B1061" s="154" t="s">
        <v>32</v>
      </c>
      <c r="C1061" s="154" t="s">
        <v>15</v>
      </c>
      <c r="D1061" s="154" t="s">
        <v>1244</v>
      </c>
      <c r="F1061" s="154" t="s">
        <v>1245</v>
      </c>
      <c r="G1061" s="154" t="s">
        <v>2634</v>
      </c>
      <c r="H1061" s="154">
        <v>7</v>
      </c>
      <c r="I1061" s="117">
        <v>45583</v>
      </c>
      <c r="J1061" s="154">
        <v>10</v>
      </c>
      <c r="K1061" s="159">
        <v>157500</v>
      </c>
    </row>
    <row r="1062" spans="1:11" x14ac:dyDescent="0.35">
      <c r="A1062" s="154" t="s">
        <v>3250</v>
      </c>
      <c r="B1062" s="154" t="s">
        <v>230</v>
      </c>
      <c r="C1062" s="154" t="s">
        <v>15</v>
      </c>
      <c r="D1062" s="154" t="s">
        <v>1244</v>
      </c>
      <c r="F1062" s="154" t="s">
        <v>1245</v>
      </c>
      <c r="G1062" s="154" t="s">
        <v>1923</v>
      </c>
      <c r="H1062" s="154">
        <v>5</v>
      </c>
      <c r="I1062" s="117">
        <v>45583</v>
      </c>
      <c r="J1062" s="154">
        <v>8</v>
      </c>
      <c r="K1062" s="159">
        <v>105000</v>
      </c>
    </row>
    <row r="1063" spans="1:11" x14ac:dyDescent="0.35">
      <c r="A1063" s="154" t="s">
        <v>3251</v>
      </c>
      <c r="B1063" s="154" t="s">
        <v>549</v>
      </c>
      <c r="C1063" s="154" t="s">
        <v>188</v>
      </c>
      <c r="D1063" s="154" t="s">
        <v>1244</v>
      </c>
      <c r="F1063" s="154" t="s">
        <v>1245</v>
      </c>
      <c r="G1063" s="154" t="s">
        <v>3252</v>
      </c>
      <c r="H1063" s="154">
        <v>1</v>
      </c>
      <c r="I1063" s="117">
        <v>45583</v>
      </c>
      <c r="J1063" s="154">
        <v>9</v>
      </c>
      <c r="K1063" s="159">
        <v>52500</v>
      </c>
    </row>
    <row r="1064" spans="1:11" x14ac:dyDescent="0.35">
      <c r="A1064" s="154" t="s">
        <v>3253</v>
      </c>
      <c r="B1064" s="154" t="s">
        <v>32</v>
      </c>
      <c r="C1064" s="154" t="s">
        <v>15</v>
      </c>
      <c r="D1064" s="154" t="s">
        <v>1244</v>
      </c>
      <c r="F1064" s="154" t="s">
        <v>1245</v>
      </c>
      <c r="G1064" s="154" t="s">
        <v>1551</v>
      </c>
      <c r="H1064" s="154">
        <v>3</v>
      </c>
      <c r="I1064" s="117">
        <v>45583</v>
      </c>
      <c r="J1064" s="154">
        <v>7</v>
      </c>
      <c r="K1064" s="159">
        <v>63000</v>
      </c>
    </row>
    <row r="1065" spans="1:11" x14ac:dyDescent="0.35">
      <c r="A1065" s="154" t="s">
        <v>3254</v>
      </c>
      <c r="B1065" s="154" t="s">
        <v>14</v>
      </c>
      <c r="C1065" s="154" t="s">
        <v>15</v>
      </c>
      <c r="D1065" s="154" t="s">
        <v>1244</v>
      </c>
      <c r="F1065" s="154" t="s">
        <v>1245</v>
      </c>
      <c r="G1065" s="154" t="s">
        <v>2646</v>
      </c>
      <c r="H1065" s="154">
        <v>2</v>
      </c>
      <c r="I1065" s="117">
        <v>45583.5156712963</v>
      </c>
      <c r="J1065" s="154">
        <v>7</v>
      </c>
      <c r="K1065" s="159">
        <v>52500</v>
      </c>
    </row>
    <row r="1066" spans="1:11" x14ac:dyDescent="0.35">
      <c r="A1066" s="154" t="s">
        <v>3255</v>
      </c>
      <c r="B1066" s="154" t="s">
        <v>36</v>
      </c>
      <c r="C1066" s="154" t="s">
        <v>15</v>
      </c>
      <c r="D1066" s="154" t="s">
        <v>1244</v>
      </c>
      <c r="F1066" s="154" t="s">
        <v>1245</v>
      </c>
      <c r="G1066" s="154" t="s">
        <v>3256</v>
      </c>
      <c r="H1066" s="154">
        <v>1</v>
      </c>
      <c r="I1066" s="117">
        <v>45583.530011574076</v>
      </c>
      <c r="J1066" s="154">
        <v>12</v>
      </c>
      <c r="K1066" s="159">
        <v>105000</v>
      </c>
    </row>
    <row r="1067" spans="1:11" x14ac:dyDescent="0.35">
      <c r="A1067" s="154" t="s">
        <v>3257</v>
      </c>
      <c r="B1067" s="154" t="s">
        <v>610</v>
      </c>
      <c r="C1067" s="154" t="s">
        <v>188</v>
      </c>
      <c r="D1067" s="154" t="s">
        <v>1244</v>
      </c>
      <c r="F1067" s="154" t="s">
        <v>1248</v>
      </c>
      <c r="G1067" s="154" t="s">
        <v>3258</v>
      </c>
      <c r="H1067" s="154">
        <v>2</v>
      </c>
      <c r="I1067" s="117">
        <v>45583.559189814812</v>
      </c>
      <c r="J1067" s="154">
        <v>12</v>
      </c>
      <c r="K1067" s="159">
        <v>126000</v>
      </c>
    </row>
    <row r="1068" spans="1:11" x14ac:dyDescent="0.35">
      <c r="A1068" s="154" t="s">
        <v>3259</v>
      </c>
      <c r="B1068" s="154" t="s">
        <v>462</v>
      </c>
      <c r="C1068" s="154" t="s">
        <v>169</v>
      </c>
      <c r="D1068" s="154" t="s">
        <v>1250</v>
      </c>
      <c r="F1068" s="154" t="s">
        <v>1248</v>
      </c>
      <c r="G1068" s="154" t="s">
        <v>3260</v>
      </c>
      <c r="H1068" s="154">
        <v>1</v>
      </c>
      <c r="I1068" s="117">
        <v>45583.595219907409</v>
      </c>
      <c r="J1068" s="154">
        <v>12</v>
      </c>
      <c r="K1068" s="159">
        <v>105000</v>
      </c>
    </row>
    <row r="1069" spans="1:11" x14ac:dyDescent="0.35">
      <c r="A1069" s="154" t="s">
        <v>3261</v>
      </c>
      <c r="B1069" s="154" t="s">
        <v>256</v>
      </c>
      <c r="C1069" s="154" t="s">
        <v>15</v>
      </c>
      <c r="D1069" s="154" t="s">
        <v>1244</v>
      </c>
      <c r="F1069" s="154" t="s">
        <v>1245</v>
      </c>
      <c r="G1069" s="154" t="s">
        <v>3262</v>
      </c>
      <c r="H1069" s="154">
        <v>1</v>
      </c>
      <c r="I1069" s="117">
        <v>45583.59746527778</v>
      </c>
      <c r="J1069" s="154">
        <v>12</v>
      </c>
      <c r="K1069" s="159">
        <v>136500</v>
      </c>
    </row>
    <row r="1070" spans="1:11" x14ac:dyDescent="0.35">
      <c r="A1070" s="154" t="s">
        <v>3263</v>
      </c>
      <c r="B1070" s="154" t="s">
        <v>1382</v>
      </c>
      <c r="C1070" s="154" t="s">
        <v>15</v>
      </c>
      <c r="D1070" s="154" t="s">
        <v>1244</v>
      </c>
      <c r="F1070" s="154" t="s">
        <v>1248</v>
      </c>
      <c r="G1070" s="154" t="s">
        <v>3264</v>
      </c>
      <c r="H1070" s="154">
        <v>1</v>
      </c>
      <c r="I1070" s="117">
        <v>45583.6637962963</v>
      </c>
      <c r="J1070" s="154">
        <v>24</v>
      </c>
      <c r="K1070" s="159">
        <v>210000</v>
      </c>
    </row>
    <row r="1071" spans="1:11" x14ac:dyDescent="0.35">
      <c r="A1071" s="154" t="s">
        <v>3265</v>
      </c>
      <c r="B1071" s="154" t="s">
        <v>135</v>
      </c>
      <c r="C1071" s="154" t="s">
        <v>411</v>
      </c>
      <c r="D1071" s="154" t="s">
        <v>1244</v>
      </c>
      <c r="F1071" s="154" t="s">
        <v>1245</v>
      </c>
      <c r="G1071" s="154" t="s">
        <v>3266</v>
      </c>
      <c r="H1071" s="154">
        <v>3</v>
      </c>
      <c r="I1071" s="117">
        <v>45583.669571759259</v>
      </c>
      <c r="J1071" s="154">
        <v>12</v>
      </c>
      <c r="K1071" s="159">
        <v>262500</v>
      </c>
    </row>
    <row r="1072" spans="1:11" x14ac:dyDescent="0.35">
      <c r="A1072" s="154" t="s">
        <v>3267</v>
      </c>
      <c r="B1072" s="154" t="s">
        <v>1382</v>
      </c>
      <c r="C1072" s="154" t="s">
        <v>15</v>
      </c>
      <c r="D1072" s="154" t="s">
        <v>1244</v>
      </c>
      <c r="F1072" s="154" t="s">
        <v>1248</v>
      </c>
      <c r="G1072" s="154" t="s">
        <v>3268</v>
      </c>
      <c r="H1072" s="154">
        <v>1</v>
      </c>
      <c r="I1072" s="117">
        <v>45583.678865740738</v>
      </c>
      <c r="J1072" s="154">
        <v>12</v>
      </c>
      <c r="K1072" s="159">
        <v>105000</v>
      </c>
    </row>
    <row r="1073" spans="1:11" x14ac:dyDescent="0.35">
      <c r="A1073" s="154" t="s">
        <v>3269</v>
      </c>
      <c r="B1073" s="154" t="s">
        <v>58</v>
      </c>
      <c r="C1073" s="154" t="s">
        <v>15</v>
      </c>
      <c r="D1073" s="154" t="s">
        <v>1244</v>
      </c>
      <c r="F1073" s="154" t="s">
        <v>1245</v>
      </c>
      <c r="G1073" s="154" t="s">
        <v>3270</v>
      </c>
      <c r="H1073" s="154">
        <v>1</v>
      </c>
      <c r="I1073" s="117">
        <v>45583.715891203705</v>
      </c>
      <c r="J1073" s="154">
        <v>6</v>
      </c>
      <c r="K1073" s="159">
        <v>63000</v>
      </c>
    </row>
    <row r="1074" spans="1:11" x14ac:dyDescent="0.35">
      <c r="A1074" s="154" t="s">
        <v>3271</v>
      </c>
      <c r="B1074" s="154" t="s">
        <v>102</v>
      </c>
      <c r="C1074" s="154" t="s">
        <v>15</v>
      </c>
      <c r="D1074" s="154" t="s">
        <v>1244</v>
      </c>
      <c r="F1074" s="154" t="s">
        <v>1248</v>
      </c>
      <c r="G1074" s="154" t="s">
        <v>3272</v>
      </c>
      <c r="H1074" s="154">
        <v>5</v>
      </c>
      <c r="I1074" s="117">
        <v>45583.731550925928</v>
      </c>
      <c r="J1074" s="154">
        <v>12</v>
      </c>
      <c r="K1074" s="159">
        <v>147000</v>
      </c>
    </row>
    <row r="1075" spans="1:11" x14ac:dyDescent="0.35">
      <c r="A1075" s="154" t="s">
        <v>3273</v>
      </c>
      <c r="B1075" s="154" t="s">
        <v>14</v>
      </c>
      <c r="C1075" s="154" t="s">
        <v>52</v>
      </c>
      <c r="D1075" s="154" t="s">
        <v>1250</v>
      </c>
      <c r="F1075" s="154" t="s">
        <v>1245</v>
      </c>
      <c r="G1075" s="154" t="s">
        <v>3274</v>
      </c>
      <c r="H1075" s="154">
        <v>1</v>
      </c>
      <c r="I1075" s="117">
        <v>45583.762939814813</v>
      </c>
      <c r="J1075" s="154">
        <v>8</v>
      </c>
      <c r="K1075" s="159">
        <v>210000</v>
      </c>
    </row>
    <row r="1076" spans="1:11" x14ac:dyDescent="0.35">
      <c r="A1076" s="154" t="s">
        <v>3275</v>
      </c>
      <c r="B1076" s="154" t="s">
        <v>139</v>
      </c>
      <c r="C1076" s="154" t="s">
        <v>15</v>
      </c>
      <c r="D1076" s="154" t="s">
        <v>1244</v>
      </c>
      <c r="F1076" s="154" t="s">
        <v>1248</v>
      </c>
      <c r="G1076" s="154" t="s">
        <v>3276</v>
      </c>
      <c r="H1076" s="154">
        <v>3</v>
      </c>
      <c r="I1076" s="117">
        <v>45584</v>
      </c>
      <c r="J1076" s="154">
        <v>6</v>
      </c>
      <c r="K1076" s="159">
        <v>157500</v>
      </c>
    </row>
    <row r="1077" spans="1:11" x14ac:dyDescent="0.35">
      <c r="A1077" s="154" t="s">
        <v>3277</v>
      </c>
      <c r="B1077" s="154" t="s">
        <v>32</v>
      </c>
      <c r="C1077" s="154" t="s">
        <v>15</v>
      </c>
      <c r="D1077" s="154" t="s">
        <v>1244</v>
      </c>
      <c r="F1077" s="154" t="s">
        <v>1248</v>
      </c>
      <c r="G1077" s="154" t="s">
        <v>3278</v>
      </c>
      <c r="H1077" s="154">
        <v>4</v>
      </c>
      <c r="I1077" s="117">
        <v>45584</v>
      </c>
      <c r="J1077" s="154">
        <v>10</v>
      </c>
      <c r="K1077" s="159">
        <v>136500</v>
      </c>
    </row>
    <row r="1078" spans="1:11" x14ac:dyDescent="0.35">
      <c r="A1078" s="154" t="s">
        <v>3279</v>
      </c>
      <c r="B1078" s="154" t="s">
        <v>32</v>
      </c>
      <c r="C1078" s="154" t="s">
        <v>15</v>
      </c>
      <c r="D1078" s="154" t="s">
        <v>1244</v>
      </c>
      <c r="F1078" s="154" t="s">
        <v>1248</v>
      </c>
      <c r="G1078" s="154" t="s">
        <v>3280</v>
      </c>
      <c r="H1078" s="154">
        <v>3</v>
      </c>
      <c r="I1078" s="117">
        <v>45584</v>
      </c>
      <c r="J1078" s="154">
        <v>24</v>
      </c>
      <c r="K1078" s="159">
        <v>1050000</v>
      </c>
    </row>
    <row r="1079" spans="1:11" x14ac:dyDescent="0.35">
      <c r="A1079" s="154" t="s">
        <v>3281</v>
      </c>
      <c r="B1079" s="154" t="s">
        <v>809</v>
      </c>
      <c r="C1079" s="154" t="s">
        <v>15</v>
      </c>
      <c r="D1079" s="154" t="s">
        <v>1244</v>
      </c>
      <c r="F1079" s="154" t="s">
        <v>1245</v>
      </c>
      <c r="G1079" s="154" t="s">
        <v>1283</v>
      </c>
      <c r="H1079" s="154">
        <v>4</v>
      </c>
      <c r="I1079" s="117">
        <v>45584</v>
      </c>
      <c r="J1079" s="154">
        <v>12</v>
      </c>
      <c r="K1079" s="159">
        <v>252000</v>
      </c>
    </row>
    <row r="1080" spans="1:11" x14ac:dyDescent="0.35">
      <c r="A1080" s="154" t="s">
        <v>3282</v>
      </c>
      <c r="B1080" s="154" t="s">
        <v>1056</v>
      </c>
      <c r="C1080" s="154" t="s">
        <v>15</v>
      </c>
      <c r="D1080" s="154" t="s">
        <v>1244</v>
      </c>
      <c r="F1080" s="154" t="s">
        <v>1245</v>
      </c>
      <c r="G1080" s="154" t="s">
        <v>1994</v>
      </c>
      <c r="H1080" s="154">
        <v>2</v>
      </c>
      <c r="I1080" s="117">
        <v>45584.447395833333</v>
      </c>
      <c r="J1080" s="154">
        <v>9</v>
      </c>
      <c r="K1080" s="159">
        <v>105000</v>
      </c>
    </row>
    <row r="1081" spans="1:11" x14ac:dyDescent="0.35">
      <c r="A1081" s="154" t="s">
        <v>3283</v>
      </c>
      <c r="B1081" s="154" t="s">
        <v>306</v>
      </c>
      <c r="C1081" s="154" t="s">
        <v>15</v>
      </c>
      <c r="D1081" s="154" t="s">
        <v>1244</v>
      </c>
      <c r="F1081" s="154" t="s">
        <v>1248</v>
      </c>
      <c r="G1081" s="154" t="s">
        <v>3284</v>
      </c>
      <c r="H1081" s="154">
        <v>1</v>
      </c>
      <c r="I1081" s="117">
        <v>45584.463379629633</v>
      </c>
      <c r="J1081" s="154">
        <v>12</v>
      </c>
      <c r="K1081" s="159">
        <v>105000</v>
      </c>
    </row>
    <row r="1082" spans="1:11" x14ac:dyDescent="0.35">
      <c r="A1082" s="154" t="s">
        <v>3285</v>
      </c>
      <c r="B1082" s="154" t="s">
        <v>1056</v>
      </c>
      <c r="C1082" s="154" t="s">
        <v>188</v>
      </c>
      <c r="D1082" s="154" t="s">
        <v>1244</v>
      </c>
      <c r="F1082" s="154" t="s">
        <v>1248</v>
      </c>
      <c r="G1082" s="154" t="s">
        <v>3286</v>
      </c>
      <c r="H1082" s="154">
        <v>1</v>
      </c>
      <c r="I1082" s="117">
        <v>45584.535833333335</v>
      </c>
      <c r="J1082" s="154">
        <v>6</v>
      </c>
      <c r="K1082" s="159">
        <v>73500</v>
      </c>
    </row>
    <row r="1083" spans="1:11" x14ac:dyDescent="0.35">
      <c r="A1083" s="154" t="s">
        <v>3287</v>
      </c>
      <c r="B1083" s="154" t="s">
        <v>58</v>
      </c>
      <c r="C1083" s="154" t="s">
        <v>15</v>
      </c>
      <c r="D1083" s="154" t="s">
        <v>1244</v>
      </c>
      <c r="F1083" s="154" t="s">
        <v>1248</v>
      </c>
      <c r="G1083" s="152" t="s">
        <v>3288</v>
      </c>
      <c r="H1083" s="154">
        <v>5</v>
      </c>
      <c r="I1083" s="117">
        <v>45584.555034722223</v>
      </c>
      <c r="J1083" s="154">
        <v>10</v>
      </c>
      <c r="K1083" s="159">
        <v>105000</v>
      </c>
    </row>
    <row r="1084" spans="1:11" x14ac:dyDescent="0.35">
      <c r="A1084" s="154" t="s">
        <v>3289</v>
      </c>
      <c r="B1084" s="154" t="s">
        <v>420</v>
      </c>
      <c r="C1084" s="154" t="s">
        <v>15</v>
      </c>
      <c r="D1084" s="154" t="s">
        <v>1244</v>
      </c>
      <c r="F1084" s="154" t="s">
        <v>1245</v>
      </c>
      <c r="G1084" s="154" t="s">
        <v>3290</v>
      </c>
      <c r="H1084" s="154">
        <v>2</v>
      </c>
      <c r="I1084" s="117">
        <v>45584.704236111109</v>
      </c>
      <c r="J1084" s="154">
        <v>12</v>
      </c>
      <c r="K1084" s="159">
        <v>315000</v>
      </c>
    </row>
    <row r="1085" spans="1:11" x14ac:dyDescent="0.35">
      <c r="A1085" s="154" t="s">
        <v>3291</v>
      </c>
      <c r="B1085" s="154" t="s">
        <v>1816</v>
      </c>
      <c r="C1085" s="154" t="s">
        <v>15</v>
      </c>
      <c r="D1085" s="154" t="s">
        <v>1244</v>
      </c>
      <c r="F1085" s="154" t="s">
        <v>1248</v>
      </c>
      <c r="G1085" s="154" t="s">
        <v>2691</v>
      </c>
      <c r="H1085" s="154">
        <v>2</v>
      </c>
      <c r="I1085" s="117">
        <v>45587.592175925929</v>
      </c>
      <c r="J1085" s="154">
        <v>8</v>
      </c>
      <c r="K1085" s="159">
        <v>78750</v>
      </c>
    </row>
    <row r="1086" spans="1:11" x14ac:dyDescent="0.35">
      <c r="A1086" s="154" t="s">
        <v>3292</v>
      </c>
      <c r="B1086" s="154" t="s">
        <v>58</v>
      </c>
      <c r="C1086" s="154" t="s">
        <v>15</v>
      </c>
      <c r="D1086" s="154" t="s">
        <v>1244</v>
      </c>
      <c r="F1086" s="154" t="s">
        <v>1248</v>
      </c>
      <c r="G1086" s="154" t="s">
        <v>3293</v>
      </c>
      <c r="H1086" s="154">
        <v>5</v>
      </c>
      <c r="I1086" s="117">
        <v>45587.604884259257</v>
      </c>
      <c r="J1086" s="154">
        <v>10</v>
      </c>
      <c r="K1086" s="159">
        <v>157500</v>
      </c>
    </row>
    <row r="1087" spans="1:11" x14ac:dyDescent="0.35">
      <c r="A1087" s="154" t="s">
        <v>3294</v>
      </c>
      <c r="B1087" s="154" t="s">
        <v>247</v>
      </c>
      <c r="C1087" s="154" t="s">
        <v>866</v>
      </c>
      <c r="D1087" s="154" t="s">
        <v>1244</v>
      </c>
      <c r="F1087" s="154" t="s">
        <v>1248</v>
      </c>
      <c r="G1087" s="154" t="s">
        <v>3295</v>
      </c>
      <c r="H1087" s="154">
        <v>3</v>
      </c>
      <c r="I1087" s="117">
        <v>45587.636793981481</v>
      </c>
      <c r="J1087" s="154">
        <v>12</v>
      </c>
      <c r="K1087" s="159">
        <v>115500</v>
      </c>
    </row>
    <row r="1088" spans="1:11" x14ac:dyDescent="0.35">
      <c r="A1088" s="154" t="s">
        <v>3296</v>
      </c>
      <c r="B1088" s="154" t="s">
        <v>102</v>
      </c>
      <c r="C1088" s="154" t="s">
        <v>15</v>
      </c>
      <c r="D1088" s="154" t="s">
        <v>1244</v>
      </c>
      <c r="F1088" s="154" t="s">
        <v>1248</v>
      </c>
      <c r="G1088" s="154" t="s">
        <v>3297</v>
      </c>
      <c r="H1088" s="154">
        <v>4</v>
      </c>
      <c r="I1088" s="117">
        <v>45587.681574074071</v>
      </c>
      <c r="J1088" s="154">
        <v>10</v>
      </c>
      <c r="K1088" s="159">
        <v>157500</v>
      </c>
    </row>
    <row r="1089" spans="1:11" x14ac:dyDescent="0.35">
      <c r="A1089" s="154" t="s">
        <v>3298</v>
      </c>
      <c r="B1089" s="154" t="s">
        <v>252</v>
      </c>
      <c r="C1089" s="154" t="s">
        <v>15</v>
      </c>
      <c r="D1089" s="154" t="s">
        <v>1244</v>
      </c>
      <c r="F1089" s="154" t="s">
        <v>1248</v>
      </c>
      <c r="G1089" s="154" t="s">
        <v>2723</v>
      </c>
      <c r="H1089" s="154">
        <v>2</v>
      </c>
      <c r="I1089" s="117">
        <v>45587.738611111112</v>
      </c>
      <c r="J1089" s="154">
        <v>7</v>
      </c>
      <c r="K1089" s="159">
        <v>73500</v>
      </c>
    </row>
    <row r="1090" spans="1:11" x14ac:dyDescent="0.35">
      <c r="A1090" s="154" t="s">
        <v>3299</v>
      </c>
      <c r="B1090" s="154" t="s">
        <v>230</v>
      </c>
      <c r="C1090" s="154" t="s">
        <v>15</v>
      </c>
      <c r="D1090" s="154" t="s">
        <v>1244</v>
      </c>
      <c r="F1090" s="154" t="s">
        <v>1245</v>
      </c>
      <c r="G1090" s="154" t="s">
        <v>2248</v>
      </c>
      <c r="H1090" s="154">
        <v>4</v>
      </c>
      <c r="I1090" s="117">
        <v>45588</v>
      </c>
      <c r="J1090" s="154">
        <v>6</v>
      </c>
      <c r="K1090" s="159">
        <v>73500</v>
      </c>
    </row>
    <row r="1091" spans="1:11" x14ac:dyDescent="0.35">
      <c r="A1091" s="154" t="s">
        <v>3300</v>
      </c>
      <c r="B1091" s="154" t="s">
        <v>32</v>
      </c>
      <c r="C1091" s="154" t="s">
        <v>15</v>
      </c>
      <c r="D1091" s="154" t="s">
        <v>1244</v>
      </c>
      <c r="F1091" s="154" t="s">
        <v>1245</v>
      </c>
      <c r="G1091" s="154" t="s">
        <v>3301</v>
      </c>
      <c r="H1091" s="154">
        <v>3</v>
      </c>
      <c r="I1091" s="117">
        <v>45588</v>
      </c>
      <c r="J1091" s="154">
        <v>7</v>
      </c>
      <c r="K1091" s="159">
        <v>73500</v>
      </c>
    </row>
    <row r="1092" spans="1:11" x14ac:dyDescent="0.35">
      <c r="A1092" s="154" t="s">
        <v>3302</v>
      </c>
      <c r="B1092" s="154" t="s">
        <v>32</v>
      </c>
      <c r="C1092" s="154" t="s">
        <v>15</v>
      </c>
      <c r="D1092" s="154" t="s">
        <v>1244</v>
      </c>
      <c r="F1092" s="154" t="s">
        <v>1245</v>
      </c>
      <c r="G1092" s="154" t="s">
        <v>3303</v>
      </c>
      <c r="H1092" s="154">
        <v>4</v>
      </c>
      <c r="I1092" s="117">
        <v>45588</v>
      </c>
      <c r="J1092" s="154">
        <v>8</v>
      </c>
      <c r="K1092" s="159">
        <v>126000</v>
      </c>
    </row>
    <row r="1093" spans="1:11" x14ac:dyDescent="0.35">
      <c r="A1093" s="154" t="s">
        <v>3304</v>
      </c>
      <c r="B1093" s="154" t="s">
        <v>230</v>
      </c>
      <c r="C1093" s="154" t="s">
        <v>15</v>
      </c>
      <c r="D1093" s="154" t="s">
        <v>1244</v>
      </c>
      <c r="F1093" s="154" t="s">
        <v>1248</v>
      </c>
      <c r="G1093" s="154" t="s">
        <v>3305</v>
      </c>
      <c r="H1093" s="154">
        <v>4</v>
      </c>
      <c r="I1093" s="117">
        <v>45588</v>
      </c>
      <c r="J1093" s="154">
        <v>7</v>
      </c>
      <c r="K1093" s="159">
        <v>94500</v>
      </c>
    </row>
    <row r="1094" spans="1:11" x14ac:dyDescent="0.35">
      <c r="A1094" s="154" t="s">
        <v>3306</v>
      </c>
      <c r="B1094" s="154" t="s">
        <v>956</v>
      </c>
      <c r="C1094" s="154" t="s">
        <v>15</v>
      </c>
      <c r="D1094" s="154" t="s">
        <v>1244</v>
      </c>
      <c r="F1094" s="154" t="s">
        <v>1248</v>
      </c>
      <c r="G1094" s="154" t="s">
        <v>3307</v>
      </c>
      <c r="H1094" s="154">
        <v>2</v>
      </c>
      <c r="I1094" s="117">
        <v>45588.586018518516</v>
      </c>
      <c r="J1094" s="154">
        <v>6</v>
      </c>
      <c r="K1094" s="159">
        <v>105000</v>
      </c>
    </row>
    <row r="1095" spans="1:11" x14ac:dyDescent="0.35">
      <c r="A1095" s="154" t="s">
        <v>3308</v>
      </c>
      <c r="B1095" s="154" t="s">
        <v>2861</v>
      </c>
      <c r="C1095" s="154" t="s">
        <v>15</v>
      </c>
      <c r="D1095" s="154" t="s">
        <v>1244</v>
      </c>
      <c r="F1095" s="154" t="s">
        <v>1245</v>
      </c>
      <c r="G1095" s="154" t="s">
        <v>3309</v>
      </c>
      <c r="H1095" s="154">
        <v>1</v>
      </c>
      <c r="I1095" s="117">
        <v>45588.779629629629</v>
      </c>
      <c r="J1095" s="154">
        <v>16</v>
      </c>
      <c r="K1095" s="159">
        <v>262500</v>
      </c>
    </row>
    <row r="1096" spans="1:11" x14ac:dyDescent="0.35">
      <c r="A1096" s="154" t="s">
        <v>3310</v>
      </c>
      <c r="B1096" s="154" t="s">
        <v>223</v>
      </c>
      <c r="C1096" s="154" t="s">
        <v>866</v>
      </c>
      <c r="D1096" s="154" t="s">
        <v>1244</v>
      </c>
      <c r="F1096" s="154" t="s">
        <v>1248</v>
      </c>
      <c r="G1096" s="154" t="s">
        <v>3311</v>
      </c>
      <c r="H1096" s="154">
        <v>4</v>
      </c>
      <c r="I1096" s="117">
        <v>45588.783530092594</v>
      </c>
      <c r="J1096" s="154">
        <v>16</v>
      </c>
      <c r="K1096" s="159">
        <v>220500</v>
      </c>
    </row>
    <row r="1097" spans="1:11" x14ac:dyDescent="0.35">
      <c r="A1097" s="154" t="s">
        <v>3312</v>
      </c>
      <c r="B1097" s="154" t="s">
        <v>230</v>
      </c>
      <c r="C1097" s="154" t="s">
        <v>411</v>
      </c>
      <c r="D1097" s="154" t="s">
        <v>1244</v>
      </c>
      <c r="F1097" s="154" t="s">
        <v>1248</v>
      </c>
      <c r="G1097" s="158" t="s">
        <v>3313</v>
      </c>
      <c r="H1097" s="154">
        <v>4</v>
      </c>
      <c r="I1097" s="117">
        <v>45589</v>
      </c>
      <c r="J1097" s="154">
        <v>10</v>
      </c>
      <c r="K1097" s="159">
        <v>126000</v>
      </c>
    </row>
    <row r="1098" spans="1:11" x14ac:dyDescent="0.35">
      <c r="A1098" s="154" t="s">
        <v>3314</v>
      </c>
      <c r="B1098" s="154" t="s">
        <v>32</v>
      </c>
      <c r="C1098" s="154" t="s">
        <v>15</v>
      </c>
      <c r="D1098" s="154" t="s">
        <v>1244</v>
      </c>
      <c r="F1098" s="154" t="s">
        <v>1245</v>
      </c>
      <c r="G1098" s="154" t="s">
        <v>2654</v>
      </c>
      <c r="H1098" s="154">
        <v>2</v>
      </c>
      <c r="I1098" s="117">
        <v>45589</v>
      </c>
      <c r="J1098" s="154">
        <v>8</v>
      </c>
      <c r="K1098" s="159">
        <v>73500</v>
      </c>
    </row>
    <row r="1099" spans="1:11" x14ac:dyDescent="0.35">
      <c r="A1099" s="154" t="s">
        <v>3315</v>
      </c>
      <c r="B1099" s="154" t="s">
        <v>146</v>
      </c>
      <c r="C1099" s="154" t="s">
        <v>15</v>
      </c>
      <c r="D1099" s="154" t="s">
        <v>1244</v>
      </c>
      <c r="F1099" s="154" t="s">
        <v>1245</v>
      </c>
      <c r="G1099" s="154" t="s">
        <v>501</v>
      </c>
      <c r="H1099" s="154">
        <v>5</v>
      </c>
      <c r="I1099" s="117">
        <v>45589</v>
      </c>
      <c r="J1099" s="154">
        <v>9</v>
      </c>
      <c r="K1099" s="159">
        <v>73500</v>
      </c>
    </row>
    <row r="1100" spans="1:11" x14ac:dyDescent="0.35">
      <c r="A1100" s="154" t="s">
        <v>3316</v>
      </c>
      <c r="B1100" s="154" t="s">
        <v>32</v>
      </c>
      <c r="C1100" s="154" t="s">
        <v>116</v>
      </c>
      <c r="D1100" s="154" t="s">
        <v>1250</v>
      </c>
      <c r="F1100" s="154" t="s">
        <v>1245</v>
      </c>
      <c r="G1100" s="154" t="s">
        <v>3317</v>
      </c>
      <c r="H1100" s="154">
        <v>3</v>
      </c>
      <c r="I1100" s="117">
        <v>45589</v>
      </c>
      <c r="J1100" s="154">
        <v>6</v>
      </c>
      <c r="K1100" s="159">
        <v>147000</v>
      </c>
    </row>
    <row r="1101" spans="1:11" x14ac:dyDescent="0.35">
      <c r="A1101" s="154" t="s">
        <v>3318</v>
      </c>
      <c r="B1101" s="154" t="s">
        <v>32</v>
      </c>
      <c r="C1101" s="154" t="s">
        <v>15</v>
      </c>
      <c r="D1101" s="154" t="s">
        <v>1244</v>
      </c>
      <c r="F1101" s="154" t="s">
        <v>1245</v>
      </c>
      <c r="G1101" s="154" t="s">
        <v>3319</v>
      </c>
      <c r="H1101" s="154">
        <v>3</v>
      </c>
      <c r="I1101" s="117">
        <v>45589</v>
      </c>
      <c r="J1101" s="154">
        <v>7</v>
      </c>
      <c r="K1101" s="159">
        <v>126000</v>
      </c>
    </row>
    <row r="1102" spans="1:11" x14ac:dyDescent="0.35">
      <c r="A1102" s="154" t="s">
        <v>3320</v>
      </c>
      <c r="B1102" s="154" t="s">
        <v>14</v>
      </c>
      <c r="C1102" s="154" t="s">
        <v>866</v>
      </c>
      <c r="D1102" s="154" t="s">
        <v>1244</v>
      </c>
      <c r="F1102" s="154" t="s">
        <v>1245</v>
      </c>
      <c r="G1102" s="154" t="s">
        <v>3321</v>
      </c>
      <c r="H1102" s="154">
        <v>2</v>
      </c>
      <c r="I1102" s="117">
        <v>45589.616064814814</v>
      </c>
      <c r="J1102" s="154">
        <v>7</v>
      </c>
      <c r="K1102" s="159">
        <v>84000</v>
      </c>
    </row>
    <row r="1103" spans="1:11" x14ac:dyDescent="0.35">
      <c r="A1103" s="154" t="s">
        <v>3322</v>
      </c>
      <c r="B1103" s="154" t="s">
        <v>909</v>
      </c>
      <c r="C1103" s="154" t="s">
        <v>116</v>
      </c>
      <c r="D1103" s="154" t="s">
        <v>1250</v>
      </c>
      <c r="F1103" s="154" t="s">
        <v>1245</v>
      </c>
      <c r="G1103" s="154" t="s">
        <v>930</v>
      </c>
      <c r="H1103" s="154">
        <v>5</v>
      </c>
      <c r="I1103" s="117">
        <v>45589.660162037035</v>
      </c>
      <c r="J1103" s="154">
        <v>7</v>
      </c>
      <c r="K1103" s="159">
        <v>126000</v>
      </c>
    </row>
    <row r="1104" spans="1:11" x14ac:dyDescent="0.35">
      <c r="A1104" s="154" t="s">
        <v>3323</v>
      </c>
      <c r="B1104" s="154" t="s">
        <v>447</v>
      </c>
      <c r="C1104" s="154" t="s">
        <v>52</v>
      </c>
      <c r="D1104" s="154" t="s">
        <v>1250</v>
      </c>
      <c r="F1104" s="154" t="s">
        <v>1245</v>
      </c>
      <c r="G1104" s="154" t="s">
        <v>3324</v>
      </c>
      <c r="H1104" s="154">
        <v>1</v>
      </c>
      <c r="I1104" s="117">
        <v>45589.666331018518</v>
      </c>
      <c r="J1104" s="154">
        <v>12</v>
      </c>
      <c r="K1104" s="159">
        <v>315000</v>
      </c>
    </row>
    <row r="1105" spans="1:11" x14ac:dyDescent="0.35">
      <c r="A1105" s="154" t="s">
        <v>3325</v>
      </c>
      <c r="B1105" s="154" t="s">
        <v>420</v>
      </c>
      <c r="C1105" s="154" t="s">
        <v>15</v>
      </c>
      <c r="D1105" s="154" t="s">
        <v>1244</v>
      </c>
      <c r="F1105" s="154" t="s">
        <v>1245</v>
      </c>
      <c r="G1105" s="154" t="s">
        <v>3326</v>
      </c>
      <c r="H1105" s="154">
        <v>3</v>
      </c>
      <c r="I1105" s="117">
        <v>45589.686944444446</v>
      </c>
      <c r="J1105" s="154">
        <v>7</v>
      </c>
      <c r="K1105" s="159">
        <v>84000</v>
      </c>
    </row>
    <row r="1106" spans="1:11" x14ac:dyDescent="0.35">
      <c r="A1106" s="154" t="s">
        <v>3327</v>
      </c>
      <c r="B1106" s="154" t="s">
        <v>14</v>
      </c>
      <c r="C1106" s="154" t="s">
        <v>15</v>
      </c>
      <c r="D1106" s="154" t="s">
        <v>1244</v>
      </c>
      <c r="F1106" s="154" t="s">
        <v>1245</v>
      </c>
      <c r="G1106" s="154" t="s">
        <v>3328</v>
      </c>
      <c r="H1106" s="154">
        <v>3</v>
      </c>
      <c r="I1106" s="117">
        <v>45589.722372685188</v>
      </c>
      <c r="J1106" s="154">
        <v>11</v>
      </c>
      <c r="K1106" s="159">
        <v>84000</v>
      </c>
    </row>
    <row r="1107" spans="1:11" x14ac:dyDescent="0.35">
      <c r="A1107" s="154" t="s">
        <v>3329</v>
      </c>
      <c r="B1107" s="154" t="s">
        <v>102</v>
      </c>
      <c r="C1107" s="154" t="s">
        <v>381</v>
      </c>
      <c r="D1107" s="154" t="s">
        <v>1244</v>
      </c>
      <c r="F1107" s="154" t="s">
        <v>1245</v>
      </c>
      <c r="G1107" s="154" t="s">
        <v>2572</v>
      </c>
      <c r="H1107" s="154">
        <v>2</v>
      </c>
      <c r="I1107" s="117">
        <v>45589.750162037039</v>
      </c>
      <c r="J1107" s="154">
        <v>7</v>
      </c>
      <c r="K1107" s="159">
        <v>57750</v>
      </c>
    </row>
    <row r="1108" spans="1:11" x14ac:dyDescent="0.35">
      <c r="A1108" s="154" t="s">
        <v>3330</v>
      </c>
      <c r="B1108" s="154" t="s">
        <v>2605</v>
      </c>
      <c r="C1108" s="154" t="s">
        <v>15</v>
      </c>
      <c r="D1108" s="154" t="s">
        <v>1244</v>
      </c>
      <c r="F1108" s="154" t="s">
        <v>1245</v>
      </c>
      <c r="G1108" s="154" t="s">
        <v>3331</v>
      </c>
      <c r="H1108" s="154">
        <v>2</v>
      </c>
      <c r="I1108" s="117">
        <v>45589.752395833333</v>
      </c>
      <c r="J1108" s="154">
        <v>7</v>
      </c>
      <c r="K1108" s="159">
        <v>99750</v>
      </c>
    </row>
    <row r="1109" spans="1:11" x14ac:dyDescent="0.35">
      <c r="A1109" s="154" t="s">
        <v>3332</v>
      </c>
      <c r="B1109" s="154" t="s">
        <v>14</v>
      </c>
      <c r="C1109" s="154" t="s">
        <v>169</v>
      </c>
      <c r="D1109" s="154" t="s">
        <v>1250</v>
      </c>
      <c r="F1109" s="154" t="s">
        <v>1245</v>
      </c>
      <c r="G1109" s="154" t="s">
        <v>903</v>
      </c>
      <c r="H1109" s="154">
        <v>4</v>
      </c>
      <c r="I1109" s="117">
        <v>45589.75240740741</v>
      </c>
      <c r="J1109" s="154">
        <v>12</v>
      </c>
      <c r="K1109" s="159">
        <v>210000</v>
      </c>
    </row>
    <row r="1110" spans="1:11" x14ac:dyDescent="0.35">
      <c r="A1110" s="154" t="s">
        <v>3333</v>
      </c>
      <c r="B1110" s="154" t="s">
        <v>261</v>
      </c>
      <c r="C1110" s="154" t="s">
        <v>15</v>
      </c>
      <c r="D1110" s="154" t="s">
        <v>1244</v>
      </c>
      <c r="F1110" s="154" t="s">
        <v>1245</v>
      </c>
      <c r="G1110" s="154" t="s">
        <v>3334</v>
      </c>
      <c r="H1110" s="154">
        <v>4</v>
      </c>
      <c r="I1110" s="117">
        <v>45590</v>
      </c>
      <c r="J1110" s="154">
        <v>12</v>
      </c>
      <c r="K1110" s="159">
        <v>262500</v>
      </c>
    </row>
    <row r="1111" spans="1:11" x14ac:dyDescent="0.35">
      <c r="A1111" s="154" t="s">
        <v>3335</v>
      </c>
      <c r="B1111" s="154" t="s">
        <v>2680</v>
      </c>
      <c r="C1111" s="154" t="s">
        <v>169</v>
      </c>
      <c r="D1111" s="154" t="s">
        <v>1250</v>
      </c>
      <c r="F1111" s="154" t="s">
        <v>1245</v>
      </c>
      <c r="G1111" s="154" t="s">
        <v>2690</v>
      </c>
      <c r="H1111" s="154">
        <v>2</v>
      </c>
      <c r="I1111" s="117">
        <v>45590.766574074078</v>
      </c>
      <c r="J1111" s="154">
        <v>10</v>
      </c>
      <c r="K1111" s="159">
        <v>63000</v>
      </c>
    </row>
    <row r="1112" spans="1:11" x14ac:dyDescent="0.35">
      <c r="A1112" s="154" t="s">
        <v>3336</v>
      </c>
      <c r="B1112" s="154" t="s">
        <v>2680</v>
      </c>
      <c r="C1112" s="154" t="s">
        <v>411</v>
      </c>
      <c r="D1112" s="154" t="s">
        <v>1244</v>
      </c>
      <c r="F1112" s="154" t="s">
        <v>1245</v>
      </c>
      <c r="G1112" s="154" t="s">
        <v>3337</v>
      </c>
      <c r="H1112" s="154">
        <v>2</v>
      </c>
      <c r="I1112" s="117">
        <v>45590.776273148149</v>
      </c>
      <c r="J1112" s="154">
        <v>6</v>
      </c>
      <c r="K1112" s="159">
        <v>105000</v>
      </c>
    </row>
    <row r="1113" spans="1:11" x14ac:dyDescent="0.35">
      <c r="A1113" s="154" t="s">
        <v>3338</v>
      </c>
      <c r="B1113" s="154" t="s">
        <v>2861</v>
      </c>
      <c r="C1113" s="154" t="s">
        <v>169</v>
      </c>
      <c r="D1113" s="154" t="s">
        <v>1250</v>
      </c>
      <c r="F1113" s="154" t="s">
        <v>1248</v>
      </c>
      <c r="G1113" s="154" t="s">
        <v>3339</v>
      </c>
      <c r="H1113" s="154">
        <v>1</v>
      </c>
      <c r="I1113" s="117">
        <v>45590.80972222222</v>
      </c>
      <c r="J1113" s="154">
        <v>12</v>
      </c>
      <c r="K1113" s="159">
        <v>94500</v>
      </c>
    </row>
    <row r="1114" spans="1:11" x14ac:dyDescent="0.35">
      <c r="A1114" s="154" t="s">
        <v>3340</v>
      </c>
      <c r="B1114" s="154" t="s">
        <v>14</v>
      </c>
      <c r="C1114" s="154" t="s">
        <v>15</v>
      </c>
      <c r="D1114" s="154" t="s">
        <v>1244</v>
      </c>
      <c r="F1114" s="154" t="s">
        <v>1245</v>
      </c>
      <c r="G1114" s="154" t="s">
        <v>3341</v>
      </c>
      <c r="H1114" s="154">
        <v>1</v>
      </c>
      <c r="I1114" s="117">
        <v>45590.814444444448</v>
      </c>
      <c r="J1114" s="154">
        <v>12</v>
      </c>
      <c r="K1114" s="159">
        <v>210000</v>
      </c>
    </row>
    <row r="1115" spans="1:11" x14ac:dyDescent="0.35">
      <c r="A1115" s="154" t="s">
        <v>3342</v>
      </c>
      <c r="B1115" s="154" t="s">
        <v>355</v>
      </c>
      <c r="C1115" s="154" t="s">
        <v>15</v>
      </c>
      <c r="D1115" s="154" t="s">
        <v>1244</v>
      </c>
      <c r="F1115" s="154" t="s">
        <v>1248</v>
      </c>
      <c r="G1115" s="154" t="s">
        <v>3343</v>
      </c>
      <c r="H1115" s="154">
        <v>2</v>
      </c>
      <c r="I1115" s="117">
        <v>45591</v>
      </c>
      <c r="J1115" s="154">
        <v>6</v>
      </c>
      <c r="K1115" s="159">
        <v>105000</v>
      </c>
    </row>
    <row r="1116" spans="1:11" x14ac:dyDescent="0.35">
      <c r="A1116" s="154" t="s">
        <v>3344</v>
      </c>
      <c r="B1116" s="154" t="s">
        <v>32</v>
      </c>
      <c r="C1116" s="154" t="s">
        <v>15</v>
      </c>
      <c r="D1116" s="154" t="s">
        <v>1244</v>
      </c>
      <c r="F1116" s="154" t="s">
        <v>1245</v>
      </c>
      <c r="G1116" s="154" t="s">
        <v>3345</v>
      </c>
      <c r="H1116" s="154">
        <v>4</v>
      </c>
      <c r="I1116" s="117">
        <v>45591</v>
      </c>
      <c r="J1116" s="154">
        <v>8</v>
      </c>
      <c r="K1116" s="159">
        <v>105000</v>
      </c>
    </row>
    <row r="1117" spans="1:11" x14ac:dyDescent="0.35">
      <c r="A1117" s="154" t="s">
        <v>3346</v>
      </c>
      <c r="B1117" s="154" t="s">
        <v>146</v>
      </c>
      <c r="C1117" s="154" t="s">
        <v>169</v>
      </c>
      <c r="D1117" s="154" t="s">
        <v>1250</v>
      </c>
      <c r="F1117" s="154" t="s">
        <v>1248</v>
      </c>
      <c r="G1117" s="154" t="s">
        <v>2337</v>
      </c>
      <c r="H1117" s="154">
        <v>2</v>
      </c>
      <c r="I1117" s="117">
        <v>45591</v>
      </c>
      <c r="J1117" s="154">
        <v>9</v>
      </c>
      <c r="K1117" s="159">
        <v>178500</v>
      </c>
    </row>
    <row r="1118" spans="1:11" x14ac:dyDescent="0.35">
      <c r="A1118" s="154" t="s">
        <v>3347</v>
      </c>
      <c r="B1118" s="154" t="s">
        <v>355</v>
      </c>
      <c r="C1118" s="154" t="s">
        <v>381</v>
      </c>
      <c r="D1118" s="154" t="s">
        <v>1244</v>
      </c>
      <c r="F1118" s="154" t="s">
        <v>1248</v>
      </c>
      <c r="G1118" s="154" t="s">
        <v>2475</v>
      </c>
      <c r="H1118" s="154">
        <v>2</v>
      </c>
      <c r="I1118" s="117">
        <v>45591</v>
      </c>
      <c r="J1118" s="154">
        <v>6</v>
      </c>
      <c r="K1118" s="159">
        <v>105000</v>
      </c>
    </row>
    <row r="1119" spans="1:11" x14ac:dyDescent="0.35">
      <c r="A1119" s="154" t="s">
        <v>3348</v>
      </c>
      <c r="B1119" s="154" t="s">
        <v>247</v>
      </c>
      <c r="C1119" s="154" t="s">
        <v>15</v>
      </c>
      <c r="D1119" s="154" t="s">
        <v>1244</v>
      </c>
      <c r="F1119" s="154" t="s">
        <v>1248</v>
      </c>
      <c r="G1119" s="154" t="s">
        <v>3349</v>
      </c>
      <c r="H1119" s="154">
        <v>2</v>
      </c>
      <c r="I1119" s="117">
        <v>45591</v>
      </c>
      <c r="J1119" s="154">
        <v>12</v>
      </c>
      <c r="K1119" s="159">
        <v>157500</v>
      </c>
    </row>
    <row r="1120" spans="1:11" x14ac:dyDescent="0.35">
      <c r="A1120" s="154" t="s">
        <v>3350</v>
      </c>
      <c r="B1120" s="154" t="s">
        <v>252</v>
      </c>
      <c r="C1120" s="154" t="s">
        <v>15</v>
      </c>
      <c r="D1120" s="154" t="s">
        <v>1244</v>
      </c>
      <c r="F1120" s="154" t="s">
        <v>1248</v>
      </c>
      <c r="G1120" s="154" t="s">
        <v>2323</v>
      </c>
      <c r="H1120" s="154">
        <v>2</v>
      </c>
      <c r="I1120" s="117">
        <v>45591.456087962964</v>
      </c>
      <c r="J1120" s="154">
        <v>10</v>
      </c>
      <c r="K1120" s="159">
        <v>157500</v>
      </c>
    </row>
    <row r="1121" spans="1:11" x14ac:dyDescent="0.35">
      <c r="A1121" s="154" t="s">
        <v>3351</v>
      </c>
      <c r="B1121" s="154" t="s">
        <v>102</v>
      </c>
      <c r="C1121" s="154" t="s">
        <v>15</v>
      </c>
      <c r="D1121" s="154" t="s">
        <v>1244</v>
      </c>
      <c r="F1121" s="154" t="s">
        <v>1248</v>
      </c>
      <c r="G1121" s="154" t="s">
        <v>3352</v>
      </c>
      <c r="H1121" s="154">
        <v>1</v>
      </c>
      <c r="I1121" s="117">
        <v>45591.461435185185</v>
      </c>
      <c r="J1121" s="154">
        <v>12</v>
      </c>
      <c r="K1121" s="159">
        <v>105000</v>
      </c>
    </row>
    <row r="1122" spans="1:11" x14ac:dyDescent="0.35">
      <c r="A1122" s="154" t="s">
        <v>3353</v>
      </c>
      <c r="B1122" s="154" t="s">
        <v>2861</v>
      </c>
      <c r="C1122" s="154" t="s">
        <v>15</v>
      </c>
      <c r="D1122" s="154" t="s">
        <v>1244</v>
      </c>
      <c r="F1122" s="154" t="s">
        <v>1245</v>
      </c>
      <c r="G1122" s="154" t="s">
        <v>3354</v>
      </c>
      <c r="H1122" s="154">
        <v>1</v>
      </c>
      <c r="I1122" s="117">
        <v>45591.549884259257</v>
      </c>
      <c r="J1122" s="154">
        <v>12</v>
      </c>
      <c r="K1122" s="159">
        <v>105000</v>
      </c>
    </row>
    <row r="1123" spans="1:11" x14ac:dyDescent="0.35">
      <c r="A1123" s="154" t="s">
        <v>3355</v>
      </c>
      <c r="B1123" s="154" t="s">
        <v>871</v>
      </c>
      <c r="C1123" s="154" t="s">
        <v>15</v>
      </c>
      <c r="D1123" s="154" t="s">
        <v>1244</v>
      </c>
      <c r="F1123" s="154" t="s">
        <v>1248</v>
      </c>
      <c r="G1123" s="154" t="s">
        <v>3356</v>
      </c>
      <c r="H1123" s="154">
        <v>1</v>
      </c>
      <c r="I1123" s="117">
        <v>45591.604548611111</v>
      </c>
      <c r="J1123" s="154">
        <v>12</v>
      </c>
      <c r="K1123" s="159">
        <v>210000</v>
      </c>
    </row>
    <row r="1124" spans="1:11" x14ac:dyDescent="0.35">
      <c r="A1124" s="154" t="s">
        <v>3357</v>
      </c>
      <c r="B1124" s="154" t="s">
        <v>306</v>
      </c>
      <c r="C1124" s="154" t="s">
        <v>15</v>
      </c>
      <c r="D1124" s="154" t="s">
        <v>1244</v>
      </c>
      <c r="F1124" s="154" t="s">
        <v>1248</v>
      </c>
      <c r="G1124" s="154" t="s">
        <v>2270</v>
      </c>
      <c r="H1124" s="154">
        <v>2</v>
      </c>
      <c r="I1124" s="117">
        <v>45591.616724537038</v>
      </c>
      <c r="J1124" s="154">
        <v>12</v>
      </c>
      <c r="K1124" s="159">
        <v>126000</v>
      </c>
    </row>
    <row r="1125" spans="1:11" x14ac:dyDescent="0.35">
      <c r="A1125" s="154" t="s">
        <v>3358</v>
      </c>
      <c r="B1125" s="154" t="s">
        <v>1056</v>
      </c>
      <c r="C1125" s="154" t="s">
        <v>15</v>
      </c>
      <c r="D1125" s="154" t="s">
        <v>1244</v>
      </c>
      <c r="F1125" s="154" t="s">
        <v>1248</v>
      </c>
      <c r="G1125" s="154" t="s">
        <v>3359</v>
      </c>
      <c r="H1125" s="154">
        <v>3</v>
      </c>
      <c r="I1125" s="117">
        <v>45591.627129629633</v>
      </c>
      <c r="J1125" s="154">
        <v>12</v>
      </c>
      <c r="K1125" s="159">
        <v>231000</v>
      </c>
    </row>
    <row r="1126" spans="1:11" x14ac:dyDescent="0.35">
      <c r="A1126" s="154" t="s">
        <v>3360</v>
      </c>
      <c r="B1126" s="154" t="s">
        <v>2374</v>
      </c>
      <c r="C1126" s="154" t="s">
        <v>15</v>
      </c>
      <c r="D1126" s="154" t="s">
        <v>1244</v>
      </c>
      <c r="F1126" s="154" t="s">
        <v>1245</v>
      </c>
      <c r="G1126" s="154" t="s">
        <v>3361</v>
      </c>
      <c r="H1126" s="154">
        <v>2</v>
      </c>
      <c r="I1126" s="117">
        <v>45591.627141203702</v>
      </c>
      <c r="J1126" s="154">
        <v>12</v>
      </c>
      <c r="K1126" s="159">
        <v>252000</v>
      </c>
    </row>
    <row r="1127" spans="1:11" x14ac:dyDescent="0.35">
      <c r="A1127" s="154" t="s">
        <v>3362</v>
      </c>
      <c r="B1127" s="154" t="s">
        <v>909</v>
      </c>
      <c r="C1127" s="154" t="s">
        <v>15</v>
      </c>
      <c r="D1127" s="154" t="s">
        <v>1244</v>
      </c>
      <c r="F1127" s="154" t="s">
        <v>1248</v>
      </c>
      <c r="G1127" s="154" t="s">
        <v>2146</v>
      </c>
      <c r="H1127" s="154">
        <v>2</v>
      </c>
      <c r="I1127" s="117">
        <v>45591.633252314816</v>
      </c>
      <c r="J1127" s="154">
        <v>12</v>
      </c>
      <c r="K1127" s="159">
        <v>105000</v>
      </c>
    </row>
    <row r="1128" spans="1:11" x14ac:dyDescent="0.35">
      <c r="A1128" s="154" t="s">
        <v>3363</v>
      </c>
      <c r="B1128" s="154" t="s">
        <v>14</v>
      </c>
      <c r="C1128" s="154" t="s">
        <v>15</v>
      </c>
      <c r="D1128" s="154" t="s">
        <v>1244</v>
      </c>
      <c r="F1128" s="154" t="s">
        <v>1245</v>
      </c>
      <c r="G1128" s="154" t="s">
        <v>1947</v>
      </c>
      <c r="H1128" s="154">
        <v>5</v>
      </c>
      <c r="I1128" s="117">
        <v>45591.693657407406</v>
      </c>
      <c r="J1128" s="154">
        <v>8</v>
      </c>
      <c r="K1128" s="159">
        <v>105000</v>
      </c>
    </row>
    <row r="1129" spans="1:11" x14ac:dyDescent="0.35">
      <c r="A1129" s="154" t="s">
        <v>3364</v>
      </c>
      <c r="B1129" s="154" t="s">
        <v>14</v>
      </c>
      <c r="C1129" s="154" t="s">
        <v>381</v>
      </c>
      <c r="D1129" s="154" t="s">
        <v>1244</v>
      </c>
      <c r="F1129" s="154" t="s">
        <v>1245</v>
      </c>
      <c r="G1129" s="154" t="s">
        <v>2358</v>
      </c>
      <c r="H1129" s="154">
        <v>5</v>
      </c>
      <c r="I1129" s="117">
        <v>45591.693657407406</v>
      </c>
      <c r="J1129" s="154">
        <v>8</v>
      </c>
      <c r="K1129" s="159">
        <v>105000</v>
      </c>
    </row>
    <row r="1130" spans="1:11" x14ac:dyDescent="0.35">
      <c r="A1130" s="154" t="s">
        <v>3365</v>
      </c>
      <c r="B1130" s="154" t="s">
        <v>871</v>
      </c>
      <c r="C1130" s="154" t="s">
        <v>116</v>
      </c>
      <c r="D1130" s="154" t="s">
        <v>1250</v>
      </c>
      <c r="F1130" s="154" t="s">
        <v>1248</v>
      </c>
      <c r="G1130" s="154" t="s">
        <v>3366</v>
      </c>
      <c r="H1130" s="154">
        <v>4</v>
      </c>
      <c r="I1130" s="117">
        <v>45591.693668981483</v>
      </c>
      <c r="J1130" s="154">
        <v>12</v>
      </c>
      <c r="K1130" s="159">
        <v>157500</v>
      </c>
    </row>
    <row r="1131" spans="1:11" x14ac:dyDescent="0.35">
      <c r="A1131" s="154" t="s">
        <v>3367</v>
      </c>
      <c r="B1131" s="154" t="s">
        <v>237</v>
      </c>
      <c r="C1131" s="154" t="s">
        <v>188</v>
      </c>
      <c r="D1131" s="154" t="s">
        <v>1244</v>
      </c>
      <c r="F1131" s="154" t="s">
        <v>1245</v>
      </c>
      <c r="G1131" s="154" t="s">
        <v>3368</v>
      </c>
      <c r="H1131" s="154">
        <v>2</v>
      </c>
      <c r="I1131" s="117">
        <v>45591.698703703703</v>
      </c>
      <c r="J1131" s="154">
        <v>8</v>
      </c>
      <c r="K1131" s="159">
        <v>210000</v>
      </c>
    </row>
    <row r="1132" spans="1:11" x14ac:dyDescent="0.35">
      <c r="A1132" s="154" t="s">
        <v>3369</v>
      </c>
      <c r="B1132" s="154" t="s">
        <v>285</v>
      </c>
      <c r="C1132" s="154" t="s">
        <v>15</v>
      </c>
      <c r="D1132" s="154" t="s">
        <v>1244</v>
      </c>
      <c r="F1132" s="154" t="s">
        <v>1248</v>
      </c>
      <c r="G1132" s="154" t="s">
        <v>3370</v>
      </c>
      <c r="H1132" s="154">
        <v>1</v>
      </c>
      <c r="I1132" s="117">
        <v>45591.726157407407</v>
      </c>
      <c r="J1132" s="154">
        <v>12</v>
      </c>
      <c r="K1132" s="159">
        <v>262500</v>
      </c>
    </row>
    <row r="1133" spans="1:11" x14ac:dyDescent="0.35">
      <c r="A1133" s="154" t="s">
        <v>3371</v>
      </c>
      <c r="B1133" s="154" t="s">
        <v>459</v>
      </c>
      <c r="C1133" s="154" t="s">
        <v>15</v>
      </c>
      <c r="D1133" s="154" t="s">
        <v>1244</v>
      </c>
      <c r="F1133" s="154" t="s">
        <v>1245</v>
      </c>
      <c r="G1133" s="154" t="s">
        <v>461</v>
      </c>
      <c r="H1133" s="154">
        <v>7</v>
      </c>
      <c r="I1133" s="117">
        <v>45591.726168981484</v>
      </c>
      <c r="J1133" s="154">
        <v>8</v>
      </c>
      <c r="K1133" s="159">
        <v>136500</v>
      </c>
    </row>
    <row r="1134" spans="1:11" x14ac:dyDescent="0.35">
      <c r="A1134" s="154" t="s">
        <v>3372</v>
      </c>
      <c r="B1134" s="154" t="s">
        <v>355</v>
      </c>
      <c r="C1134" s="154" t="s">
        <v>381</v>
      </c>
      <c r="D1134" s="154" t="s">
        <v>1244</v>
      </c>
      <c r="F1134" s="154" t="s">
        <v>1248</v>
      </c>
      <c r="G1134" s="154" t="s">
        <v>3373</v>
      </c>
      <c r="H1134" s="154">
        <v>3</v>
      </c>
      <c r="I1134" s="117">
        <v>45593</v>
      </c>
      <c r="J1134" s="154">
        <v>12</v>
      </c>
      <c r="K1134" s="159">
        <v>157500</v>
      </c>
    </row>
    <row r="1135" spans="1:11" x14ac:dyDescent="0.35">
      <c r="A1135" s="154" t="s">
        <v>3374</v>
      </c>
      <c r="B1135" s="154" t="s">
        <v>44</v>
      </c>
      <c r="C1135" s="154" t="s">
        <v>15</v>
      </c>
      <c r="D1135" s="154" t="s">
        <v>1244</v>
      </c>
      <c r="F1135" s="154" t="s">
        <v>1245</v>
      </c>
      <c r="G1135" s="154" t="s">
        <v>3375</v>
      </c>
      <c r="H1135" s="154">
        <v>5</v>
      </c>
      <c r="I1135" s="117">
        <v>45593</v>
      </c>
      <c r="J1135" s="154">
        <v>12</v>
      </c>
      <c r="K1135" s="159">
        <v>262500</v>
      </c>
    </row>
    <row r="1136" spans="1:11" x14ac:dyDescent="0.35">
      <c r="A1136" s="154" t="s">
        <v>3376</v>
      </c>
      <c r="B1136" s="154" t="s">
        <v>44</v>
      </c>
      <c r="C1136" s="154" t="s">
        <v>169</v>
      </c>
      <c r="D1136" s="154" t="s">
        <v>1250</v>
      </c>
      <c r="F1136" s="154" t="s">
        <v>1248</v>
      </c>
      <c r="G1136" s="154" t="s">
        <v>3377</v>
      </c>
      <c r="H1136" s="154">
        <v>5</v>
      </c>
      <c r="I1136" s="117">
        <v>45593</v>
      </c>
      <c r="J1136" s="154">
        <v>12</v>
      </c>
      <c r="K1136" s="159">
        <v>252000</v>
      </c>
    </row>
    <row r="1137" spans="1:11" x14ac:dyDescent="0.35">
      <c r="A1137" s="154" t="s">
        <v>3378</v>
      </c>
      <c r="B1137" s="154" t="s">
        <v>14</v>
      </c>
      <c r="C1137" s="154" t="s">
        <v>15</v>
      </c>
      <c r="D1137" s="154" t="s">
        <v>1244</v>
      </c>
      <c r="F1137" s="154" t="s">
        <v>1245</v>
      </c>
      <c r="G1137" s="154" t="s">
        <v>3379</v>
      </c>
      <c r="H1137" s="154">
        <v>4</v>
      </c>
      <c r="I1137" s="117">
        <v>45593.503807870373</v>
      </c>
      <c r="J1137" s="154">
        <v>12</v>
      </c>
      <c r="K1137" s="159">
        <v>105000</v>
      </c>
    </row>
    <row r="1138" spans="1:11" x14ac:dyDescent="0.35">
      <c r="A1138" s="154" t="s">
        <v>3380</v>
      </c>
      <c r="B1138" s="154" t="s">
        <v>306</v>
      </c>
      <c r="C1138" s="154" t="s">
        <v>15</v>
      </c>
      <c r="D1138" s="154" t="s">
        <v>1244</v>
      </c>
      <c r="F1138" s="154" t="s">
        <v>1248</v>
      </c>
      <c r="G1138" s="154" t="s">
        <v>3381</v>
      </c>
      <c r="H1138" s="154">
        <v>3</v>
      </c>
      <c r="I1138" s="117">
        <v>45593.665208333332</v>
      </c>
      <c r="J1138" s="154">
        <v>12</v>
      </c>
      <c r="K1138" s="159">
        <v>210000</v>
      </c>
    </row>
    <row r="1139" spans="1:11" x14ac:dyDescent="0.35">
      <c r="A1139" s="154" t="s">
        <v>3382</v>
      </c>
      <c r="B1139" s="154" t="s">
        <v>871</v>
      </c>
      <c r="C1139" s="154" t="s">
        <v>15</v>
      </c>
      <c r="D1139" s="154" t="s">
        <v>1244</v>
      </c>
      <c r="F1139" s="154" t="s">
        <v>1245</v>
      </c>
      <c r="G1139" s="154" t="s">
        <v>3383</v>
      </c>
      <c r="H1139" s="154">
        <v>3</v>
      </c>
      <c r="I1139" s="117">
        <v>45593.685624999998</v>
      </c>
      <c r="J1139" s="154">
        <v>12</v>
      </c>
      <c r="K1139" s="159">
        <v>157500</v>
      </c>
    </row>
    <row r="1140" spans="1:11" x14ac:dyDescent="0.35">
      <c r="A1140" s="154" t="s">
        <v>3384</v>
      </c>
      <c r="B1140" s="154" t="s">
        <v>14</v>
      </c>
      <c r="C1140" s="154" t="s">
        <v>15</v>
      </c>
      <c r="D1140" s="154" t="s">
        <v>1244</v>
      </c>
      <c r="F1140" s="154" t="s">
        <v>1245</v>
      </c>
      <c r="G1140" s="154" t="s">
        <v>3385</v>
      </c>
      <c r="H1140" s="154">
        <v>1</v>
      </c>
      <c r="I1140" s="117">
        <v>45593.723217592589</v>
      </c>
      <c r="J1140" s="154">
        <v>8</v>
      </c>
      <c r="K1140" s="159">
        <v>52500</v>
      </c>
    </row>
    <row r="1141" spans="1:11" x14ac:dyDescent="0.35">
      <c r="A1141" s="154" t="s">
        <v>3386</v>
      </c>
      <c r="B1141" s="154" t="s">
        <v>32</v>
      </c>
      <c r="C1141" s="154" t="s">
        <v>15</v>
      </c>
      <c r="D1141" s="154" t="s">
        <v>1244</v>
      </c>
      <c r="F1141" s="154" t="s">
        <v>1245</v>
      </c>
      <c r="G1141" s="154" t="s">
        <v>3387</v>
      </c>
      <c r="H1141" s="154">
        <v>4</v>
      </c>
      <c r="I1141" s="117">
        <v>45593.743900462963</v>
      </c>
      <c r="J1141" s="154">
        <v>10</v>
      </c>
      <c r="K1141" s="159">
        <v>115500</v>
      </c>
    </row>
    <row r="1142" spans="1:11" x14ac:dyDescent="0.35">
      <c r="A1142" s="154" t="s">
        <v>3388</v>
      </c>
      <c r="B1142" s="154" t="s">
        <v>146</v>
      </c>
      <c r="C1142" s="154" t="s">
        <v>15</v>
      </c>
      <c r="D1142" s="154" t="s">
        <v>1244</v>
      </c>
      <c r="F1142" s="154" t="s">
        <v>1245</v>
      </c>
      <c r="G1142" s="154" t="s">
        <v>3389</v>
      </c>
      <c r="H1142" s="154">
        <v>1</v>
      </c>
      <c r="I1142" s="117">
        <v>45594</v>
      </c>
      <c r="J1142" s="154">
        <v>6</v>
      </c>
      <c r="K1142" s="159">
        <v>157500</v>
      </c>
    </row>
    <row r="1143" spans="1:11" x14ac:dyDescent="0.35">
      <c r="A1143" s="154" t="s">
        <v>3390</v>
      </c>
      <c r="B1143" s="154" t="s">
        <v>146</v>
      </c>
      <c r="C1143" s="154" t="s">
        <v>15</v>
      </c>
      <c r="D1143" s="154" t="s">
        <v>1244</v>
      </c>
      <c r="F1143" s="154" t="s">
        <v>1245</v>
      </c>
      <c r="G1143" s="154" t="s">
        <v>3391</v>
      </c>
      <c r="H1143" s="154">
        <v>6</v>
      </c>
      <c r="I1143" s="117">
        <v>45594</v>
      </c>
      <c r="J1143" s="154">
        <v>8</v>
      </c>
      <c r="K1143" s="159">
        <v>210000</v>
      </c>
    </row>
    <row r="1144" spans="1:11" x14ac:dyDescent="0.35">
      <c r="A1144" s="154" t="s">
        <v>3392</v>
      </c>
      <c r="B1144" s="154" t="s">
        <v>146</v>
      </c>
      <c r="C1144" s="154" t="s">
        <v>15</v>
      </c>
      <c r="D1144" s="154" t="s">
        <v>1244</v>
      </c>
      <c r="F1144" s="154" t="s">
        <v>1248</v>
      </c>
      <c r="G1144" s="154" t="s">
        <v>2620</v>
      </c>
      <c r="H1144" s="154">
        <v>3</v>
      </c>
      <c r="I1144" s="117">
        <v>45594</v>
      </c>
      <c r="J1144" s="154">
        <v>10</v>
      </c>
      <c r="K1144" s="159">
        <v>126000</v>
      </c>
    </row>
    <row r="1145" spans="1:11" x14ac:dyDescent="0.35">
      <c r="A1145" s="154" t="s">
        <v>3393</v>
      </c>
      <c r="B1145" s="154" t="s">
        <v>146</v>
      </c>
      <c r="C1145" s="154" t="s">
        <v>15</v>
      </c>
      <c r="D1145" s="154" t="s">
        <v>1244</v>
      </c>
      <c r="F1145" s="154" t="s">
        <v>1245</v>
      </c>
      <c r="G1145" s="154" t="s">
        <v>2718</v>
      </c>
      <c r="H1145" s="154">
        <v>7</v>
      </c>
      <c r="I1145" s="117">
        <v>45594</v>
      </c>
      <c r="J1145" s="154">
        <v>7</v>
      </c>
      <c r="K1145" s="159">
        <v>178500</v>
      </c>
    </row>
    <row r="1146" spans="1:11" x14ac:dyDescent="0.35">
      <c r="A1146" s="154" t="s">
        <v>3394</v>
      </c>
      <c r="B1146" s="154" t="s">
        <v>44</v>
      </c>
      <c r="C1146" s="154" t="s">
        <v>15</v>
      </c>
      <c r="D1146" s="154" t="s">
        <v>1244</v>
      </c>
      <c r="F1146" s="154" t="s">
        <v>1245</v>
      </c>
      <c r="G1146" s="154" t="s">
        <v>3395</v>
      </c>
      <c r="H1146" s="154">
        <v>5</v>
      </c>
      <c r="I1146" s="117">
        <v>45594</v>
      </c>
      <c r="J1146" s="154">
        <v>12</v>
      </c>
      <c r="K1146" s="159">
        <v>315000</v>
      </c>
    </row>
    <row r="1147" spans="1:11" x14ac:dyDescent="0.35">
      <c r="A1147" s="154" t="s">
        <v>3396</v>
      </c>
      <c r="B1147" s="154" t="s">
        <v>721</v>
      </c>
      <c r="C1147" s="154" t="s">
        <v>15</v>
      </c>
      <c r="D1147" s="154" t="s">
        <v>1244</v>
      </c>
      <c r="F1147" s="154" t="s">
        <v>1248</v>
      </c>
      <c r="G1147" s="154" t="s">
        <v>3397</v>
      </c>
      <c r="H1147" s="154">
        <v>2</v>
      </c>
      <c r="I1147" s="117">
        <v>45594.535034722219</v>
      </c>
      <c r="J1147" s="154">
        <v>16</v>
      </c>
      <c r="K1147" s="159">
        <v>231000</v>
      </c>
    </row>
    <row r="1148" spans="1:11" x14ac:dyDescent="0.35">
      <c r="A1148" s="154" t="s">
        <v>3398</v>
      </c>
      <c r="B1148" s="154" t="s">
        <v>40</v>
      </c>
      <c r="C1148" s="154" t="s">
        <v>15</v>
      </c>
      <c r="D1148" s="154" t="s">
        <v>1244</v>
      </c>
      <c r="F1148" s="154" t="s">
        <v>1245</v>
      </c>
      <c r="G1148" s="154" t="s">
        <v>3399</v>
      </c>
      <c r="H1148" s="154">
        <v>3</v>
      </c>
      <c r="I1148" s="117">
        <v>45594.689097222225</v>
      </c>
      <c r="J1148" s="154">
        <v>12</v>
      </c>
      <c r="K1148" s="159">
        <v>189000</v>
      </c>
    </row>
    <row r="1149" spans="1:11" x14ac:dyDescent="0.35">
      <c r="A1149" s="154" t="s">
        <v>3400</v>
      </c>
      <c r="B1149" s="154" t="s">
        <v>40</v>
      </c>
      <c r="C1149" s="154" t="s">
        <v>15</v>
      </c>
      <c r="D1149" s="154" t="s">
        <v>1244</v>
      </c>
      <c r="F1149" s="154" t="s">
        <v>1245</v>
      </c>
      <c r="G1149" s="154" t="s">
        <v>3401</v>
      </c>
      <c r="H1149" s="154">
        <v>1</v>
      </c>
      <c r="I1149" s="117">
        <v>45594.732233796298</v>
      </c>
      <c r="J1149" s="154">
        <v>12</v>
      </c>
      <c r="K1149" s="159">
        <v>105000</v>
      </c>
    </row>
    <row r="1150" spans="1:11" x14ac:dyDescent="0.35">
      <c r="A1150" s="154" t="s">
        <v>3402</v>
      </c>
      <c r="B1150" s="154" t="s">
        <v>1056</v>
      </c>
      <c r="C1150" s="154" t="s">
        <v>15</v>
      </c>
      <c r="D1150" s="154" t="s">
        <v>1244</v>
      </c>
      <c r="F1150" s="154" t="s">
        <v>1245</v>
      </c>
      <c r="G1150" s="154" t="s">
        <v>3403</v>
      </c>
      <c r="H1150" s="154">
        <v>1</v>
      </c>
      <c r="I1150" s="117">
        <v>45594.743923611109</v>
      </c>
      <c r="J1150" s="154">
        <v>12</v>
      </c>
      <c r="K1150" s="159">
        <v>115500</v>
      </c>
    </row>
    <row r="1151" spans="1:11" x14ac:dyDescent="0.35">
      <c r="A1151" s="154" t="s">
        <v>3404</v>
      </c>
      <c r="B1151" s="154" t="s">
        <v>14</v>
      </c>
      <c r="C1151" s="154" t="s">
        <v>15</v>
      </c>
      <c r="D1151" s="154" t="s">
        <v>1244</v>
      </c>
      <c r="F1151" s="154" t="s">
        <v>1245</v>
      </c>
      <c r="G1151" s="154" t="s">
        <v>3405</v>
      </c>
      <c r="H1151" s="154">
        <v>2</v>
      </c>
      <c r="I1151" s="117">
        <v>45594.746041666665</v>
      </c>
      <c r="J1151" s="154">
        <v>7</v>
      </c>
      <c r="K1151" s="159">
        <v>52500</v>
      </c>
    </row>
    <row r="1152" spans="1:11" x14ac:dyDescent="0.35">
      <c r="A1152" s="154" t="s">
        <v>3406</v>
      </c>
      <c r="B1152" s="154" t="s">
        <v>420</v>
      </c>
      <c r="C1152" s="154" t="s">
        <v>15</v>
      </c>
      <c r="D1152" s="154" t="s">
        <v>1244</v>
      </c>
      <c r="F1152" s="154" t="s">
        <v>1245</v>
      </c>
      <c r="G1152" s="154" t="s">
        <v>3407</v>
      </c>
      <c r="H1152" s="154">
        <v>3</v>
      </c>
      <c r="I1152" s="117">
        <v>45595</v>
      </c>
      <c r="J1152" s="154">
        <v>12</v>
      </c>
      <c r="K1152" s="159">
        <v>210000</v>
      </c>
    </row>
    <row r="1153" spans="1:11" x14ac:dyDescent="0.35">
      <c r="A1153" s="154" t="s">
        <v>3408</v>
      </c>
      <c r="B1153" s="154" t="s">
        <v>252</v>
      </c>
      <c r="C1153" s="154" t="s">
        <v>15</v>
      </c>
      <c r="D1153" s="154" t="s">
        <v>1244</v>
      </c>
      <c r="F1153" s="154" t="s">
        <v>1245</v>
      </c>
      <c r="G1153" s="154" t="s">
        <v>1110</v>
      </c>
      <c r="H1153" s="154">
        <v>4</v>
      </c>
      <c r="I1153" s="117">
        <v>45595</v>
      </c>
      <c r="J1153" s="154">
        <v>12</v>
      </c>
      <c r="K1153" s="159">
        <v>210000</v>
      </c>
    </row>
    <row r="1154" spans="1:11" x14ac:dyDescent="0.35">
      <c r="A1154" s="154" t="s">
        <v>3409</v>
      </c>
      <c r="B1154" s="154" t="s">
        <v>809</v>
      </c>
      <c r="C1154" s="154" t="s">
        <v>15</v>
      </c>
      <c r="D1154" s="154" t="s">
        <v>1244</v>
      </c>
      <c r="F1154" s="154" t="s">
        <v>1245</v>
      </c>
      <c r="G1154" s="154" t="s">
        <v>3410</v>
      </c>
      <c r="H1154" s="154">
        <v>3</v>
      </c>
      <c r="I1154" s="117">
        <v>45595</v>
      </c>
      <c r="J1154" s="154">
        <v>12</v>
      </c>
      <c r="K1154" s="159">
        <v>94500</v>
      </c>
    </row>
    <row r="1155" spans="1:11" x14ac:dyDescent="0.35">
      <c r="A1155" s="154" t="s">
        <v>3411</v>
      </c>
      <c r="B1155" s="154" t="s">
        <v>24</v>
      </c>
      <c r="C1155" s="154" t="s">
        <v>15</v>
      </c>
      <c r="D1155" s="154" t="s">
        <v>1244</v>
      </c>
      <c r="F1155" s="154" t="s">
        <v>1245</v>
      </c>
      <c r="G1155" s="154" t="s">
        <v>3412</v>
      </c>
      <c r="H1155" s="154">
        <v>4</v>
      </c>
      <c r="I1155" s="117">
        <v>45595</v>
      </c>
      <c r="J1155" s="154">
        <v>12</v>
      </c>
      <c r="K1155" s="159">
        <v>136500</v>
      </c>
    </row>
    <row r="1156" spans="1:11" x14ac:dyDescent="0.35">
      <c r="A1156" s="154" t="s">
        <v>3413</v>
      </c>
      <c r="B1156" s="154" t="s">
        <v>24</v>
      </c>
      <c r="C1156" s="154" t="s">
        <v>15</v>
      </c>
      <c r="D1156" s="154" t="s">
        <v>1244</v>
      </c>
      <c r="F1156" s="154" t="s">
        <v>1245</v>
      </c>
      <c r="G1156" s="154" t="s">
        <v>3414</v>
      </c>
      <c r="H1156" s="154">
        <v>4</v>
      </c>
      <c r="I1156" s="117">
        <v>45595</v>
      </c>
      <c r="J1156" s="154">
        <v>12</v>
      </c>
      <c r="K1156" s="159">
        <v>252000</v>
      </c>
    </row>
    <row r="1157" spans="1:11" x14ac:dyDescent="0.35">
      <c r="A1157" s="154" t="s">
        <v>3415</v>
      </c>
      <c r="B1157" s="154" t="s">
        <v>809</v>
      </c>
      <c r="C1157" s="154" t="s">
        <v>15</v>
      </c>
      <c r="D1157" s="154" t="s">
        <v>1244</v>
      </c>
      <c r="F1157" s="154" t="s">
        <v>1245</v>
      </c>
      <c r="G1157" s="154" t="s">
        <v>3416</v>
      </c>
      <c r="H1157" s="154">
        <v>2</v>
      </c>
      <c r="I1157" s="117">
        <v>45595</v>
      </c>
      <c r="J1157" s="154">
        <v>12</v>
      </c>
      <c r="K1157" s="159">
        <v>210000</v>
      </c>
    </row>
    <row r="1158" spans="1:11" x14ac:dyDescent="0.35">
      <c r="A1158" s="154" t="s">
        <v>3417</v>
      </c>
      <c r="B1158" s="154" t="s">
        <v>44</v>
      </c>
      <c r="C1158" s="154" t="s">
        <v>15</v>
      </c>
      <c r="D1158" s="154" t="s">
        <v>1244</v>
      </c>
      <c r="F1158" s="154" t="s">
        <v>1245</v>
      </c>
      <c r="G1158" s="154" t="s">
        <v>3418</v>
      </c>
      <c r="H1158" s="154">
        <v>4</v>
      </c>
      <c r="I1158" s="117">
        <v>45595</v>
      </c>
      <c r="J1158" s="154">
        <v>12</v>
      </c>
      <c r="K1158" s="159">
        <v>157500</v>
      </c>
    </row>
    <row r="1159" spans="1:11" x14ac:dyDescent="0.35">
      <c r="A1159" s="154" t="s">
        <v>3419</v>
      </c>
      <c r="B1159" s="154" t="s">
        <v>809</v>
      </c>
      <c r="C1159" s="154" t="s">
        <v>381</v>
      </c>
      <c r="D1159" s="154" t="s">
        <v>1244</v>
      </c>
      <c r="F1159" s="154" t="s">
        <v>1245</v>
      </c>
      <c r="G1159" s="154" t="s">
        <v>3420</v>
      </c>
      <c r="H1159" s="154">
        <v>3</v>
      </c>
      <c r="I1159" s="117">
        <v>45595</v>
      </c>
      <c r="J1159" s="154">
        <v>12</v>
      </c>
      <c r="K1159" s="159">
        <v>157500</v>
      </c>
    </row>
    <row r="1160" spans="1:11" x14ac:dyDescent="0.35">
      <c r="A1160" s="154" t="s">
        <v>3421</v>
      </c>
      <c r="B1160" s="154" t="s">
        <v>14</v>
      </c>
      <c r="C1160" s="154" t="s">
        <v>169</v>
      </c>
      <c r="D1160" s="154" t="s">
        <v>1250</v>
      </c>
      <c r="F1160" s="154" t="s">
        <v>1245</v>
      </c>
      <c r="G1160" s="154" t="s">
        <v>3422</v>
      </c>
      <c r="H1160" s="154">
        <v>2</v>
      </c>
      <c r="I1160" s="117">
        <v>45595.510648148149</v>
      </c>
      <c r="J1160" s="154">
        <v>12</v>
      </c>
      <c r="K1160" s="159">
        <v>105000</v>
      </c>
    </row>
    <row r="1161" spans="1:11" x14ac:dyDescent="0.35">
      <c r="A1161" s="154" t="s">
        <v>3423</v>
      </c>
      <c r="B1161" s="154" t="s">
        <v>14</v>
      </c>
      <c r="C1161" s="154" t="s">
        <v>15</v>
      </c>
      <c r="D1161" s="154" t="s">
        <v>1244</v>
      </c>
      <c r="F1161" s="154" t="s">
        <v>1245</v>
      </c>
      <c r="G1161" s="154" t="s">
        <v>3424</v>
      </c>
      <c r="H1161" s="154">
        <v>2</v>
      </c>
      <c r="I1161" s="117">
        <v>45595.574756944443</v>
      </c>
      <c r="J1161" s="154">
        <v>9</v>
      </c>
      <c r="K1161" s="159">
        <v>210000</v>
      </c>
    </row>
    <row r="1162" spans="1:11" x14ac:dyDescent="0.35">
      <c r="A1162" s="154" t="s">
        <v>3425</v>
      </c>
      <c r="B1162" s="154" t="s">
        <v>14</v>
      </c>
      <c r="C1162" s="154" t="s">
        <v>188</v>
      </c>
      <c r="D1162" s="154" t="s">
        <v>1244</v>
      </c>
      <c r="F1162" s="154" t="s">
        <v>1248</v>
      </c>
      <c r="G1162" s="154" t="s">
        <v>3426</v>
      </c>
      <c r="H1162" s="154">
        <v>4</v>
      </c>
      <c r="I1162" s="117">
        <v>45595.614074074074</v>
      </c>
      <c r="J1162" s="154">
        <v>8</v>
      </c>
      <c r="K1162" s="159">
        <v>73500</v>
      </c>
    </row>
    <row r="1163" spans="1:11" x14ac:dyDescent="0.35">
      <c r="A1163" s="154" t="s">
        <v>3427</v>
      </c>
      <c r="B1163" s="154" t="s">
        <v>359</v>
      </c>
      <c r="C1163" s="154" t="s">
        <v>52</v>
      </c>
      <c r="D1163" s="154" t="s">
        <v>1250</v>
      </c>
      <c r="F1163" s="154" t="s">
        <v>1248</v>
      </c>
      <c r="G1163" s="154" t="s">
        <v>3428</v>
      </c>
      <c r="H1163" s="154">
        <v>3</v>
      </c>
      <c r="I1163" s="117">
        <v>45595.623564814814</v>
      </c>
      <c r="J1163" s="154">
        <v>12</v>
      </c>
      <c r="K1163" s="159">
        <v>315000</v>
      </c>
    </row>
    <row r="1164" spans="1:11" x14ac:dyDescent="0.35">
      <c r="A1164" s="154" t="s">
        <v>3429</v>
      </c>
      <c r="B1164" s="154" t="s">
        <v>32</v>
      </c>
      <c r="C1164" s="154" t="s">
        <v>15</v>
      </c>
      <c r="D1164" s="154" t="s">
        <v>1244</v>
      </c>
      <c r="F1164" s="154" t="s">
        <v>1245</v>
      </c>
      <c r="G1164" s="154" t="s">
        <v>3430</v>
      </c>
      <c r="H1164" s="154">
        <v>3</v>
      </c>
      <c r="I1164" s="117">
        <v>45595.637546296297</v>
      </c>
      <c r="J1164" s="154">
        <v>12</v>
      </c>
      <c r="K1164" s="159">
        <v>178500</v>
      </c>
    </row>
    <row r="1165" spans="1:11" x14ac:dyDescent="0.35">
      <c r="A1165" s="154" t="s">
        <v>3431</v>
      </c>
      <c r="B1165" s="154" t="s">
        <v>32</v>
      </c>
      <c r="C1165" s="154" t="s">
        <v>15</v>
      </c>
      <c r="D1165" s="154" t="s">
        <v>1244</v>
      </c>
      <c r="F1165" s="154" t="s">
        <v>1245</v>
      </c>
      <c r="G1165" s="154" t="s">
        <v>2768</v>
      </c>
      <c r="H1165" s="154">
        <v>6</v>
      </c>
      <c r="I1165" s="117">
        <v>45595.638171296298</v>
      </c>
      <c r="J1165" s="154">
        <v>11</v>
      </c>
      <c r="K1165" s="159">
        <v>283500</v>
      </c>
    </row>
    <row r="1166" spans="1:11" x14ac:dyDescent="0.35">
      <c r="A1166" s="154" t="s">
        <v>3432</v>
      </c>
      <c r="B1166" s="154" t="s">
        <v>956</v>
      </c>
      <c r="C1166" s="154" t="s">
        <v>188</v>
      </c>
      <c r="D1166" s="154" t="s">
        <v>1244</v>
      </c>
      <c r="F1166" s="154" t="s">
        <v>1245</v>
      </c>
      <c r="G1166" s="154" t="s">
        <v>3433</v>
      </c>
      <c r="H1166" s="154">
        <v>2</v>
      </c>
      <c r="I1166" s="117">
        <v>45595.68959490741</v>
      </c>
      <c r="J1166" s="154">
        <v>10</v>
      </c>
      <c r="K1166" s="159">
        <v>210000</v>
      </c>
    </row>
    <row r="1167" spans="1:11" x14ac:dyDescent="0.35">
      <c r="A1167" s="154" t="s">
        <v>3434</v>
      </c>
      <c r="B1167" s="154" t="s">
        <v>2680</v>
      </c>
      <c r="C1167" s="154" t="s">
        <v>188</v>
      </c>
      <c r="D1167" s="154" t="s">
        <v>1244</v>
      </c>
      <c r="F1167" s="154" t="s">
        <v>1248</v>
      </c>
      <c r="G1167" s="154" t="s">
        <v>2853</v>
      </c>
      <c r="H1167" s="154">
        <v>2</v>
      </c>
      <c r="I1167" s="117">
        <v>45595.714918981481</v>
      </c>
      <c r="J1167" s="154">
        <v>12</v>
      </c>
      <c r="K1167" s="159">
        <v>105000</v>
      </c>
    </row>
    <row r="1168" spans="1:11" x14ac:dyDescent="0.35">
      <c r="A1168" s="154" t="s">
        <v>3435</v>
      </c>
      <c r="B1168" s="154" t="s">
        <v>32</v>
      </c>
      <c r="C1168" s="154" t="s">
        <v>411</v>
      </c>
      <c r="D1168" s="154" t="s">
        <v>1244</v>
      </c>
      <c r="F1168" s="154" t="s">
        <v>1245</v>
      </c>
      <c r="G1168" s="154" t="s">
        <v>3436</v>
      </c>
      <c r="H1168" s="154">
        <v>2</v>
      </c>
      <c r="I1168" s="117">
        <v>45595.717013888891</v>
      </c>
      <c r="J1168" s="154">
        <v>9</v>
      </c>
      <c r="K1168" s="159">
        <v>126000</v>
      </c>
    </row>
    <row r="1169" spans="1:11" x14ac:dyDescent="0.35">
      <c r="A1169" s="154" t="s">
        <v>3437</v>
      </c>
      <c r="B1169" s="154" t="s">
        <v>355</v>
      </c>
      <c r="C1169" s="154" t="s">
        <v>169</v>
      </c>
      <c r="D1169" s="154" t="s">
        <v>1250</v>
      </c>
      <c r="F1169" s="154" t="s">
        <v>1248</v>
      </c>
      <c r="G1169" s="154" t="s">
        <v>3438</v>
      </c>
      <c r="H1169" s="154">
        <v>2</v>
      </c>
      <c r="I1169" s="117">
        <v>45595.717118055552</v>
      </c>
      <c r="J1169" s="154">
        <v>4</v>
      </c>
      <c r="K1169" s="159">
        <v>52500</v>
      </c>
    </row>
    <row r="1170" spans="1:11" x14ac:dyDescent="0.35">
      <c r="A1170" s="154" t="s">
        <v>3439</v>
      </c>
      <c r="B1170" s="154" t="s">
        <v>36</v>
      </c>
      <c r="C1170" s="154" t="s">
        <v>411</v>
      </c>
      <c r="D1170" s="154" t="s">
        <v>1244</v>
      </c>
      <c r="F1170" s="154" t="s">
        <v>1248</v>
      </c>
      <c r="G1170" s="154" t="s">
        <v>752</v>
      </c>
      <c r="H1170" s="154">
        <v>4</v>
      </c>
      <c r="I1170" s="117">
        <v>45595.717141203706</v>
      </c>
      <c r="J1170" s="154">
        <v>4</v>
      </c>
      <c r="K1170" s="159">
        <v>63000</v>
      </c>
    </row>
    <row r="1171" spans="1:11" x14ac:dyDescent="0.35">
      <c r="A1171" s="154" t="s">
        <v>3440</v>
      </c>
      <c r="B1171" s="154" t="s">
        <v>139</v>
      </c>
      <c r="C1171" s="154" t="s">
        <v>15</v>
      </c>
      <c r="D1171" s="154" t="s">
        <v>1244</v>
      </c>
      <c r="F1171" s="154" t="s">
        <v>1248</v>
      </c>
      <c r="G1171" s="154" t="s">
        <v>3441</v>
      </c>
      <c r="H1171" s="154">
        <v>3</v>
      </c>
      <c r="I1171" s="117">
        <v>45595.74490740741</v>
      </c>
      <c r="J1171" s="154">
        <v>8</v>
      </c>
      <c r="K1171" s="159">
        <v>105000</v>
      </c>
    </row>
    <row r="1172" spans="1:11" x14ac:dyDescent="0.35">
      <c r="A1172" s="164" t="s">
        <v>3442</v>
      </c>
      <c r="B1172" s="164" t="s">
        <v>14</v>
      </c>
      <c r="C1172" s="164" t="s">
        <v>15</v>
      </c>
      <c r="D1172" s="164" t="s">
        <v>1244</v>
      </c>
      <c r="E1172" s="156"/>
      <c r="F1172" s="164" t="s">
        <v>1245</v>
      </c>
      <c r="G1172" s="164" t="s">
        <v>3443</v>
      </c>
      <c r="H1172" s="164">
        <v>2</v>
      </c>
      <c r="I1172" s="157">
        <v>45595.746168981481</v>
      </c>
      <c r="J1172" s="164">
        <v>6</v>
      </c>
      <c r="K1172" s="160">
        <v>52500</v>
      </c>
    </row>
    <row r="1173" spans="1:11" x14ac:dyDescent="0.35">
      <c r="A1173" s="154" t="s">
        <v>3444</v>
      </c>
      <c r="B1173" s="154" t="s">
        <v>83</v>
      </c>
      <c r="C1173" s="154" t="s">
        <v>15</v>
      </c>
      <c r="D1173" s="154" t="s">
        <v>1244</v>
      </c>
      <c r="F1173" s="154" t="s">
        <v>1245</v>
      </c>
      <c r="G1173" s="154" t="s">
        <v>2422</v>
      </c>
      <c r="H1173" s="154">
        <v>2</v>
      </c>
      <c r="I1173" s="117">
        <v>45596</v>
      </c>
      <c r="J1173" s="154">
        <v>14</v>
      </c>
      <c r="K1173" s="159">
        <v>189000</v>
      </c>
    </row>
    <row r="1174" spans="1:11" x14ac:dyDescent="0.35">
      <c r="A1174" s="154" t="s">
        <v>3445</v>
      </c>
      <c r="B1174" s="154" t="s">
        <v>146</v>
      </c>
      <c r="C1174" s="154" t="s">
        <v>169</v>
      </c>
      <c r="D1174" s="154" t="s">
        <v>1250</v>
      </c>
      <c r="F1174" s="154" t="s">
        <v>1245</v>
      </c>
      <c r="G1174" s="154" t="s">
        <v>3446</v>
      </c>
      <c r="H1174" s="154">
        <v>4</v>
      </c>
      <c r="I1174" s="117">
        <v>45596</v>
      </c>
      <c r="J1174" s="154">
        <v>12</v>
      </c>
      <c r="K1174" s="159">
        <v>262500</v>
      </c>
    </row>
    <row r="1175" spans="1:11" x14ac:dyDescent="0.35">
      <c r="A1175" s="154" t="s">
        <v>3447</v>
      </c>
      <c r="B1175" s="154" t="s">
        <v>603</v>
      </c>
      <c r="C1175" s="154" t="s">
        <v>411</v>
      </c>
      <c r="D1175" s="154" t="s">
        <v>1244</v>
      </c>
      <c r="F1175" s="154" t="s">
        <v>1245</v>
      </c>
      <c r="G1175" s="154" t="s">
        <v>3448</v>
      </c>
      <c r="H1175" s="154">
        <v>1</v>
      </c>
      <c r="I1175" s="117">
        <v>45596.330914351849</v>
      </c>
      <c r="J1175" s="154">
        <v>12</v>
      </c>
      <c r="K1175" s="159">
        <v>157500</v>
      </c>
    </row>
    <row r="1176" spans="1:11" x14ac:dyDescent="0.35">
      <c r="A1176" s="154" t="s">
        <v>3449</v>
      </c>
      <c r="B1176" s="154" t="s">
        <v>14</v>
      </c>
      <c r="C1176" s="154" t="s">
        <v>15</v>
      </c>
      <c r="D1176" s="154" t="s">
        <v>1244</v>
      </c>
      <c r="F1176" s="154" t="s">
        <v>1245</v>
      </c>
      <c r="G1176" s="154" t="s">
        <v>3450</v>
      </c>
      <c r="H1176" s="154">
        <v>4</v>
      </c>
      <c r="I1176" s="117">
        <v>45596.474282407406</v>
      </c>
      <c r="J1176" s="154">
        <v>12</v>
      </c>
      <c r="K1176" s="159">
        <v>105000</v>
      </c>
    </row>
    <row r="1177" spans="1:11" x14ac:dyDescent="0.35">
      <c r="A1177" s="154" t="s">
        <v>3451</v>
      </c>
      <c r="B1177" s="154" t="s">
        <v>14</v>
      </c>
      <c r="C1177" s="154" t="s">
        <v>381</v>
      </c>
      <c r="D1177" s="154" t="s">
        <v>1244</v>
      </c>
      <c r="F1177" s="154" t="s">
        <v>1245</v>
      </c>
      <c r="G1177" s="154" t="s">
        <v>2893</v>
      </c>
      <c r="H1177" s="154">
        <v>2</v>
      </c>
      <c r="I1177" s="117">
        <v>45596.489201388889</v>
      </c>
      <c r="J1177" s="154">
        <v>7</v>
      </c>
      <c r="K1177" s="159">
        <v>47250</v>
      </c>
    </row>
    <row r="1178" spans="1:11" x14ac:dyDescent="0.35">
      <c r="A1178" s="154" t="s">
        <v>3452</v>
      </c>
      <c r="B1178" s="154" t="s">
        <v>577</v>
      </c>
      <c r="C1178" s="154" t="s">
        <v>15</v>
      </c>
      <c r="D1178" s="154" t="s">
        <v>1244</v>
      </c>
      <c r="F1178" s="154" t="s">
        <v>1245</v>
      </c>
      <c r="G1178" s="154" t="s">
        <v>3453</v>
      </c>
      <c r="H1178" s="154">
        <v>3</v>
      </c>
      <c r="I1178" s="117">
        <v>45596.705092592594</v>
      </c>
      <c r="J1178" s="154">
        <v>15</v>
      </c>
      <c r="K1178" s="159">
        <v>210000</v>
      </c>
    </row>
    <row r="1179" spans="1:11" x14ac:dyDescent="0.35">
      <c r="A1179" s="154" t="s">
        <v>3454</v>
      </c>
      <c r="B1179" s="154" t="s">
        <v>139</v>
      </c>
      <c r="C1179" s="154" t="s">
        <v>15</v>
      </c>
      <c r="D1179" s="154" t="s">
        <v>1244</v>
      </c>
      <c r="F1179" s="154" t="s">
        <v>1248</v>
      </c>
      <c r="G1179" s="154" t="s">
        <v>3455</v>
      </c>
      <c r="H1179" s="154">
        <v>3</v>
      </c>
      <c r="I1179" s="117">
        <v>45596.711261574077</v>
      </c>
      <c r="J1179" s="154">
        <v>6</v>
      </c>
      <c r="K1179" s="159">
        <v>147000</v>
      </c>
    </row>
    <row r="1180" spans="1:11" x14ac:dyDescent="0.35">
      <c r="A1180" s="164" t="s">
        <v>3456</v>
      </c>
      <c r="B1180" s="164" t="s">
        <v>32</v>
      </c>
      <c r="C1180" s="164" t="s">
        <v>15</v>
      </c>
      <c r="D1180" s="164" t="s">
        <v>1244</v>
      </c>
      <c r="E1180" s="156"/>
      <c r="F1180" s="164" t="s">
        <v>1245</v>
      </c>
      <c r="G1180" s="164" t="s">
        <v>3457</v>
      </c>
      <c r="H1180" s="164">
        <v>3</v>
      </c>
      <c r="I1180" s="157">
        <v>45596.718530092592</v>
      </c>
      <c r="J1180" s="164">
        <v>9</v>
      </c>
      <c r="K1180" s="160">
        <v>94500</v>
      </c>
    </row>
    <row r="1181" spans="1:11" x14ac:dyDescent="0.35">
      <c r="A1181" s="154" t="s">
        <v>3458</v>
      </c>
      <c r="B1181" s="154" t="s">
        <v>58</v>
      </c>
      <c r="C1181" s="154" t="s">
        <v>116</v>
      </c>
      <c r="D1181" s="154" t="s">
        <v>1250</v>
      </c>
      <c r="F1181" s="154" t="s">
        <v>1245</v>
      </c>
      <c r="G1181" s="154" t="s">
        <v>3459</v>
      </c>
      <c r="H1181" s="154">
        <v>5</v>
      </c>
      <c r="I1181" s="117">
        <v>45596.755324074074</v>
      </c>
      <c r="J1181" s="154">
        <v>12</v>
      </c>
      <c r="K1181" s="159">
        <v>126000</v>
      </c>
    </row>
    <row r="1182" spans="1:11" x14ac:dyDescent="0.35">
      <c r="A1182" s="154" t="s">
        <v>3460</v>
      </c>
      <c r="B1182" s="154" t="s">
        <v>603</v>
      </c>
      <c r="C1182" s="154" t="s">
        <v>15</v>
      </c>
      <c r="D1182" s="154" t="s">
        <v>1244</v>
      </c>
      <c r="F1182" s="154" t="s">
        <v>1245</v>
      </c>
      <c r="G1182" s="154" t="s">
        <v>3461</v>
      </c>
      <c r="H1182" s="154">
        <v>2</v>
      </c>
      <c r="I1182" s="117">
        <v>45596.755358796298</v>
      </c>
      <c r="J1182" s="154">
        <v>15</v>
      </c>
      <c r="K1182" s="159">
        <v>157500</v>
      </c>
    </row>
    <row r="1183" spans="1:11" x14ac:dyDescent="0.35">
      <c r="A1183" s="154" t="s">
        <v>3462</v>
      </c>
      <c r="B1183" s="154" t="s">
        <v>1590</v>
      </c>
      <c r="C1183" s="154" t="s">
        <v>188</v>
      </c>
      <c r="D1183" s="154" t="s">
        <v>1244</v>
      </c>
      <c r="F1183" s="154" t="s">
        <v>1245</v>
      </c>
      <c r="G1183" s="154" t="s">
        <v>3463</v>
      </c>
      <c r="H1183" s="154">
        <v>3</v>
      </c>
      <c r="I1183" s="117">
        <v>45596.764120370368</v>
      </c>
      <c r="J1183" s="154">
        <v>10</v>
      </c>
      <c r="K1183" s="159">
        <v>262500</v>
      </c>
    </row>
    <row r="1184" spans="1:11" x14ac:dyDescent="0.35">
      <c r="A1184" s="154" t="s">
        <v>3464</v>
      </c>
      <c r="B1184" s="154" t="s">
        <v>139</v>
      </c>
      <c r="C1184" s="154" t="s">
        <v>15</v>
      </c>
      <c r="D1184" s="154" t="s">
        <v>1244</v>
      </c>
      <c r="F1184" s="154" t="s">
        <v>1248</v>
      </c>
      <c r="G1184" s="154" t="s">
        <v>3465</v>
      </c>
      <c r="H1184" s="154">
        <v>2</v>
      </c>
      <c r="I1184" s="117">
        <v>45596.764201388891</v>
      </c>
      <c r="J1184" s="154">
        <v>6</v>
      </c>
      <c r="K1184" s="159">
        <v>84000</v>
      </c>
    </row>
    <row r="1185" spans="1:12" x14ac:dyDescent="0.35">
      <c r="A1185" s="154" t="s">
        <v>3466</v>
      </c>
      <c r="B1185" s="154" t="s">
        <v>2861</v>
      </c>
      <c r="C1185" s="154" t="s">
        <v>15</v>
      </c>
      <c r="D1185" s="154" t="s">
        <v>1244</v>
      </c>
      <c r="F1185" s="154" t="s">
        <v>1248</v>
      </c>
      <c r="G1185" s="154" t="s">
        <v>3467</v>
      </c>
      <c r="H1185" s="154">
        <v>1</v>
      </c>
      <c r="I1185" s="117">
        <v>45596.769143518519</v>
      </c>
      <c r="J1185" s="154">
        <v>12</v>
      </c>
      <c r="K1185" s="159">
        <v>105000</v>
      </c>
    </row>
    <row r="1186" spans="1:12" x14ac:dyDescent="0.35">
      <c r="A1186" s="154" t="s">
        <v>3468</v>
      </c>
      <c r="B1186" s="154" t="s">
        <v>649</v>
      </c>
      <c r="C1186" s="154" t="s">
        <v>15</v>
      </c>
      <c r="D1186" s="154" t="s">
        <v>1244</v>
      </c>
      <c r="F1186" s="154" t="s">
        <v>1245</v>
      </c>
      <c r="G1186" s="152" t="s">
        <v>3469</v>
      </c>
      <c r="H1186" s="154">
        <v>2</v>
      </c>
      <c r="I1186" s="117">
        <v>45596.771238425928</v>
      </c>
      <c r="J1186" s="154">
        <v>8</v>
      </c>
      <c r="K1186" s="159">
        <v>105000</v>
      </c>
    </row>
    <row r="1187" spans="1:12" x14ac:dyDescent="0.35">
      <c r="A1187" s="154" t="s">
        <v>3470</v>
      </c>
      <c r="B1187" s="154" t="s">
        <v>14</v>
      </c>
      <c r="C1187" s="154" t="s">
        <v>15</v>
      </c>
      <c r="D1187" s="154" t="s">
        <v>1244</v>
      </c>
      <c r="F1187" s="154" t="s">
        <v>1245</v>
      </c>
      <c r="G1187" s="154" t="s">
        <v>3471</v>
      </c>
      <c r="H1187" s="154">
        <v>3</v>
      </c>
      <c r="I1187" s="117">
        <v>45596.77275462963</v>
      </c>
      <c r="J1187" s="154">
        <v>8</v>
      </c>
      <c r="K1187" s="159">
        <v>84000</v>
      </c>
    </row>
    <row r="1188" spans="1:12" x14ac:dyDescent="0.35">
      <c r="A1188" s="154" t="s">
        <v>3472</v>
      </c>
      <c r="B1188" s="154" t="s">
        <v>268</v>
      </c>
      <c r="C1188" s="154" t="s">
        <v>188</v>
      </c>
      <c r="D1188" s="154" t="s">
        <v>1244</v>
      </c>
      <c r="F1188" s="154" t="s">
        <v>1248</v>
      </c>
      <c r="G1188" s="154" t="s">
        <v>3473</v>
      </c>
      <c r="H1188" s="154">
        <v>1</v>
      </c>
      <c r="I1188" s="117">
        <v>45596.802465277775</v>
      </c>
      <c r="J1188" s="154">
        <v>12</v>
      </c>
      <c r="K1188" s="159">
        <v>157500</v>
      </c>
    </row>
    <row r="1189" spans="1:12" x14ac:dyDescent="0.35">
      <c r="A1189" s="154" t="s">
        <v>3474</v>
      </c>
      <c r="B1189" s="154" t="s">
        <v>2861</v>
      </c>
      <c r="C1189" s="154" t="s">
        <v>15</v>
      </c>
      <c r="D1189" s="154" t="s">
        <v>1244</v>
      </c>
      <c r="F1189" s="154" t="s">
        <v>1248</v>
      </c>
      <c r="G1189" s="154" t="s">
        <v>2862</v>
      </c>
      <c r="H1189" s="154">
        <v>2</v>
      </c>
      <c r="I1189" s="117">
        <v>45596.807129629633</v>
      </c>
      <c r="J1189" s="154">
        <v>12</v>
      </c>
      <c r="K1189" s="159">
        <v>73500</v>
      </c>
    </row>
    <row r="1190" spans="1:12" x14ac:dyDescent="0.35">
      <c r="A1190" s="154" t="s">
        <v>3475</v>
      </c>
      <c r="B1190" s="154" t="s">
        <v>871</v>
      </c>
      <c r="C1190" s="154" t="s">
        <v>15</v>
      </c>
      <c r="D1190" s="154" t="s">
        <v>1244</v>
      </c>
      <c r="F1190" s="154" t="s">
        <v>1245</v>
      </c>
      <c r="G1190" s="154" t="s">
        <v>2210</v>
      </c>
      <c r="H1190" s="154">
        <v>4</v>
      </c>
      <c r="I1190" s="117">
        <v>45596.823460648149</v>
      </c>
      <c r="J1190" s="154">
        <v>10</v>
      </c>
      <c r="K1190" s="159">
        <v>388500</v>
      </c>
    </row>
    <row r="1191" spans="1:12" x14ac:dyDescent="0.35">
      <c r="A1191" s="154" t="s">
        <v>3476</v>
      </c>
      <c r="B1191" s="154" t="s">
        <v>32</v>
      </c>
      <c r="C1191" s="154" t="s">
        <v>15</v>
      </c>
      <c r="D1191" s="154" t="s">
        <v>1244</v>
      </c>
      <c r="F1191" s="154" t="s">
        <v>1248</v>
      </c>
      <c r="G1191" s="154" t="s">
        <v>3477</v>
      </c>
      <c r="H1191" s="154">
        <v>3</v>
      </c>
      <c r="I1191" s="117">
        <v>45596.834074074075</v>
      </c>
      <c r="J1191" s="154">
        <v>8</v>
      </c>
      <c r="K1191" s="159">
        <v>63000</v>
      </c>
    </row>
    <row r="1192" spans="1:12" x14ac:dyDescent="0.35">
      <c r="A1192" s="154" t="s">
        <v>3478</v>
      </c>
      <c r="B1192" s="154" t="s">
        <v>14</v>
      </c>
      <c r="C1192" s="154" t="s">
        <v>15</v>
      </c>
      <c r="D1192" s="154" t="s">
        <v>1244</v>
      </c>
      <c r="F1192" s="154" t="s">
        <v>1248</v>
      </c>
      <c r="G1192" s="154" t="s">
        <v>3479</v>
      </c>
      <c r="H1192" s="154">
        <v>1</v>
      </c>
      <c r="I1192" s="117">
        <v>45596.895810185182</v>
      </c>
      <c r="J1192" s="154">
        <v>6</v>
      </c>
      <c r="K1192" s="159">
        <v>1050000</v>
      </c>
    </row>
    <row r="1193" spans="1:12" ht="15" thickBot="1" x14ac:dyDescent="0.4">
      <c r="K1193" s="161">
        <f>SUM(K1009:K1192)</f>
        <v>28255500</v>
      </c>
    </row>
    <row r="1194" spans="1:12" ht="15" thickTop="1" x14ac:dyDescent="0.35"/>
    <row r="1196" spans="1:12" x14ac:dyDescent="0.35">
      <c r="B1196" s="16" t="s">
        <v>3480</v>
      </c>
    </row>
    <row r="1197" spans="1:12" x14ac:dyDescent="0.35">
      <c r="A1197" s="109" t="s">
        <v>1</v>
      </c>
      <c r="B1197" s="1" t="s">
        <v>2</v>
      </c>
      <c r="C1197" s="1" t="s">
        <v>3</v>
      </c>
      <c r="D1197" s="1" t="s">
        <v>4</v>
      </c>
      <c r="E1197" s="1" t="s">
        <v>5</v>
      </c>
      <c r="F1197" s="1" t="s">
        <v>6</v>
      </c>
      <c r="G1197" s="1" t="s">
        <v>7</v>
      </c>
      <c r="H1197" s="109" t="s">
        <v>8</v>
      </c>
      <c r="I1197" s="109" t="s">
        <v>9</v>
      </c>
      <c r="J1197" s="109" t="s">
        <v>10</v>
      </c>
      <c r="K1197" s="109" t="s">
        <v>11</v>
      </c>
      <c r="L1197" s="11" t="s">
        <v>12</v>
      </c>
    </row>
    <row r="1198" spans="1:12" x14ac:dyDescent="0.35">
      <c r="A1198" s="154" t="s">
        <v>3481</v>
      </c>
      <c r="B1198" s="154" t="s">
        <v>146</v>
      </c>
      <c r="C1198" s="154" t="s">
        <v>15</v>
      </c>
      <c r="D1198" s="154" t="s">
        <v>1244</v>
      </c>
      <c r="F1198" s="154" t="s">
        <v>1248</v>
      </c>
      <c r="G1198" s="154" t="s">
        <v>2709</v>
      </c>
      <c r="H1198" s="154">
        <v>4</v>
      </c>
      <c r="I1198" s="117">
        <v>45597</v>
      </c>
      <c r="J1198" s="154">
        <v>7</v>
      </c>
      <c r="K1198" s="120">
        <v>115500</v>
      </c>
    </row>
    <row r="1199" spans="1:12" x14ac:dyDescent="0.35">
      <c r="A1199" s="154" t="s">
        <v>3482</v>
      </c>
      <c r="B1199" s="154" t="s">
        <v>465</v>
      </c>
      <c r="C1199" s="154" t="s">
        <v>15</v>
      </c>
      <c r="D1199" s="154" t="s">
        <v>1244</v>
      </c>
      <c r="F1199" s="154" t="s">
        <v>1248</v>
      </c>
      <c r="G1199" s="154" t="s">
        <v>1953</v>
      </c>
      <c r="H1199" s="154">
        <v>2</v>
      </c>
      <c r="I1199" s="117">
        <v>45597</v>
      </c>
      <c r="J1199" s="154">
        <v>12</v>
      </c>
      <c r="K1199" s="120">
        <v>52500</v>
      </c>
    </row>
    <row r="1200" spans="1:12" x14ac:dyDescent="0.35">
      <c r="A1200" s="154" t="s">
        <v>3483</v>
      </c>
      <c r="B1200" s="154" t="s">
        <v>14</v>
      </c>
      <c r="C1200" s="154" t="s">
        <v>15</v>
      </c>
      <c r="D1200" s="154" t="s">
        <v>1244</v>
      </c>
      <c r="F1200" s="154" t="s">
        <v>1245</v>
      </c>
      <c r="G1200" s="154" t="s">
        <v>3484</v>
      </c>
      <c r="H1200" s="154">
        <v>2</v>
      </c>
      <c r="I1200" s="117">
        <v>45597.519502314812</v>
      </c>
      <c r="J1200" s="154">
        <v>10</v>
      </c>
      <c r="K1200" s="120">
        <v>52500</v>
      </c>
    </row>
    <row r="1201" spans="1:11" x14ac:dyDescent="0.35">
      <c r="A1201" s="154" t="s">
        <v>3485</v>
      </c>
      <c r="B1201" s="154" t="s">
        <v>14</v>
      </c>
      <c r="C1201" s="154" t="s">
        <v>15</v>
      </c>
      <c r="D1201" s="154" t="s">
        <v>1244</v>
      </c>
      <c r="F1201" s="154" t="s">
        <v>1245</v>
      </c>
      <c r="G1201" s="154" t="s">
        <v>3486</v>
      </c>
      <c r="H1201" s="154">
        <v>2</v>
      </c>
      <c r="I1201" s="117">
        <v>45597.561481481483</v>
      </c>
      <c r="J1201" s="154">
        <v>10</v>
      </c>
      <c r="K1201" s="120">
        <v>52500</v>
      </c>
    </row>
    <row r="1202" spans="1:11" x14ac:dyDescent="0.35">
      <c r="A1202" s="154" t="s">
        <v>3487</v>
      </c>
      <c r="B1202" s="154" t="s">
        <v>1382</v>
      </c>
      <c r="C1202" s="154" t="s">
        <v>15</v>
      </c>
      <c r="D1202" s="154" t="s">
        <v>1244</v>
      </c>
      <c r="F1202" s="154" t="s">
        <v>1248</v>
      </c>
      <c r="G1202" s="154" t="s">
        <v>3488</v>
      </c>
      <c r="H1202" s="154">
        <v>2</v>
      </c>
      <c r="I1202" s="117">
        <v>45597.702175925922</v>
      </c>
      <c r="J1202" s="154">
        <v>12</v>
      </c>
      <c r="K1202" s="120">
        <v>315000</v>
      </c>
    </row>
    <row r="1203" spans="1:11" x14ac:dyDescent="0.35">
      <c r="A1203" s="154" t="s">
        <v>3489</v>
      </c>
      <c r="B1203" s="154" t="s">
        <v>252</v>
      </c>
      <c r="C1203" s="154" t="s">
        <v>15</v>
      </c>
      <c r="D1203" s="154" t="s">
        <v>1244</v>
      </c>
      <c r="F1203" s="154" t="s">
        <v>1245</v>
      </c>
      <c r="G1203" s="154" t="s">
        <v>3490</v>
      </c>
      <c r="H1203" s="154">
        <v>2</v>
      </c>
      <c r="I1203" s="117">
        <v>45600</v>
      </c>
      <c r="J1203" s="154">
        <v>12</v>
      </c>
      <c r="K1203" s="120">
        <v>283500</v>
      </c>
    </row>
    <row r="1204" spans="1:11" x14ac:dyDescent="0.35">
      <c r="A1204" s="154" t="s">
        <v>3491</v>
      </c>
      <c r="B1204" s="154" t="s">
        <v>40</v>
      </c>
      <c r="C1204" s="154" t="s">
        <v>15</v>
      </c>
      <c r="D1204" s="154" t="s">
        <v>1244</v>
      </c>
      <c r="F1204" s="154" t="s">
        <v>1245</v>
      </c>
      <c r="G1204" s="154" t="s">
        <v>3492</v>
      </c>
      <c r="H1204" s="154">
        <v>2</v>
      </c>
      <c r="I1204" s="117">
        <v>45600.610868055555</v>
      </c>
      <c r="J1204" s="154">
        <v>12</v>
      </c>
      <c r="K1204" s="120">
        <v>126000</v>
      </c>
    </row>
    <row r="1205" spans="1:11" x14ac:dyDescent="0.35">
      <c r="A1205" s="154" t="s">
        <v>3493</v>
      </c>
      <c r="B1205" s="154" t="s">
        <v>442</v>
      </c>
      <c r="C1205" s="154" t="s">
        <v>169</v>
      </c>
      <c r="D1205" s="154" t="s">
        <v>1250</v>
      </c>
      <c r="F1205" s="154" t="s">
        <v>1245</v>
      </c>
      <c r="G1205" s="154" t="s">
        <v>3494</v>
      </c>
      <c r="H1205" s="154">
        <v>5</v>
      </c>
      <c r="I1205" s="117">
        <v>45600.685613425929</v>
      </c>
      <c r="J1205" s="154">
        <v>7</v>
      </c>
      <c r="K1205" s="120">
        <v>84000</v>
      </c>
    </row>
    <row r="1206" spans="1:11" x14ac:dyDescent="0.35">
      <c r="A1206" s="154" t="s">
        <v>3495</v>
      </c>
      <c r="B1206" s="154" t="s">
        <v>1816</v>
      </c>
      <c r="C1206" s="154" t="s">
        <v>15</v>
      </c>
      <c r="D1206" s="154" t="s">
        <v>1244</v>
      </c>
      <c r="F1206" s="154" t="s">
        <v>1248</v>
      </c>
      <c r="G1206" s="154" t="s">
        <v>3496</v>
      </c>
      <c r="H1206" s="154">
        <v>1</v>
      </c>
      <c r="I1206" s="117">
        <v>45600.715694444443</v>
      </c>
      <c r="J1206" s="154">
        <v>24</v>
      </c>
      <c r="K1206" s="120">
        <v>1050000</v>
      </c>
    </row>
    <row r="1207" spans="1:11" x14ac:dyDescent="0.35">
      <c r="A1207" s="154" t="s">
        <v>3497</v>
      </c>
      <c r="B1207" s="154" t="s">
        <v>268</v>
      </c>
      <c r="C1207" s="154" t="s">
        <v>15</v>
      </c>
      <c r="D1207" s="154" t="s">
        <v>1244</v>
      </c>
      <c r="F1207" s="154" t="s">
        <v>1245</v>
      </c>
      <c r="G1207" s="154" t="s">
        <v>3498</v>
      </c>
      <c r="H1207" s="154">
        <v>2</v>
      </c>
      <c r="I1207" s="117">
        <v>45600.727118055554</v>
      </c>
      <c r="J1207" s="154">
        <v>12</v>
      </c>
      <c r="K1207" s="120">
        <v>147000</v>
      </c>
    </row>
    <row r="1208" spans="1:11" x14ac:dyDescent="0.35">
      <c r="A1208" s="154" t="s">
        <v>3499</v>
      </c>
      <c r="B1208" s="154" t="s">
        <v>14</v>
      </c>
      <c r="C1208" s="154" t="s">
        <v>15</v>
      </c>
      <c r="D1208" s="154" t="s">
        <v>1244</v>
      </c>
      <c r="F1208" s="154" t="s">
        <v>1245</v>
      </c>
      <c r="G1208" s="154" t="s">
        <v>2713</v>
      </c>
      <c r="H1208" s="154">
        <v>2</v>
      </c>
      <c r="I1208" s="117">
        <v>45601.60019675926</v>
      </c>
      <c r="J1208" s="154">
        <v>8</v>
      </c>
      <c r="K1208" s="120">
        <v>63000</v>
      </c>
    </row>
    <row r="1209" spans="1:11" x14ac:dyDescent="0.35">
      <c r="A1209" s="154" t="s">
        <v>3500</v>
      </c>
      <c r="B1209" s="154" t="s">
        <v>256</v>
      </c>
      <c r="C1209" s="154" t="s">
        <v>15</v>
      </c>
      <c r="D1209" s="154" t="s">
        <v>1244</v>
      </c>
      <c r="F1209" s="154" t="s">
        <v>1248</v>
      </c>
      <c r="G1209" s="154" t="s">
        <v>3501</v>
      </c>
      <c r="H1209" s="154">
        <v>4</v>
      </c>
      <c r="I1209" s="117">
        <v>45601.639398148145</v>
      </c>
      <c r="J1209" s="154">
        <v>8</v>
      </c>
      <c r="K1209" s="120">
        <v>84000</v>
      </c>
    </row>
    <row r="1210" spans="1:11" x14ac:dyDescent="0.35">
      <c r="A1210" s="154" t="s">
        <v>3502</v>
      </c>
      <c r="B1210" s="154" t="s">
        <v>410</v>
      </c>
      <c r="C1210" s="154" t="s">
        <v>381</v>
      </c>
      <c r="D1210" s="154" t="s">
        <v>1244</v>
      </c>
      <c r="F1210" s="154" t="s">
        <v>1245</v>
      </c>
      <c r="G1210" s="152" t="s">
        <v>3503</v>
      </c>
      <c r="H1210" s="154">
        <v>3</v>
      </c>
      <c r="I1210" s="117">
        <v>45601.744675925926</v>
      </c>
      <c r="J1210" s="154">
        <v>8</v>
      </c>
      <c r="K1210" s="120">
        <v>105000</v>
      </c>
    </row>
    <row r="1211" spans="1:11" x14ac:dyDescent="0.35">
      <c r="A1211" s="154" t="s">
        <v>3504</v>
      </c>
      <c r="B1211" s="154" t="s">
        <v>256</v>
      </c>
      <c r="C1211" s="154" t="s">
        <v>582</v>
      </c>
      <c r="D1211" s="154" t="s">
        <v>1244</v>
      </c>
      <c r="F1211" s="154" t="s">
        <v>1245</v>
      </c>
      <c r="G1211" s="154" t="s">
        <v>3505</v>
      </c>
      <c r="H1211" s="154">
        <v>4</v>
      </c>
      <c r="I1211" s="117">
        <v>45601.744687500002</v>
      </c>
      <c r="J1211" s="154">
        <v>12</v>
      </c>
      <c r="K1211" s="120">
        <v>126000</v>
      </c>
    </row>
    <row r="1212" spans="1:11" x14ac:dyDescent="0.35">
      <c r="A1212" s="154" t="s">
        <v>3506</v>
      </c>
      <c r="B1212" s="154" t="s">
        <v>549</v>
      </c>
      <c r="C1212" s="154" t="s">
        <v>411</v>
      </c>
      <c r="D1212" s="154" t="s">
        <v>1244</v>
      </c>
      <c r="F1212" s="154" t="s">
        <v>1245</v>
      </c>
      <c r="G1212" s="154" t="s">
        <v>3507</v>
      </c>
      <c r="H1212" s="154">
        <v>2</v>
      </c>
      <c r="I1212" s="117">
        <v>45602</v>
      </c>
      <c r="J1212" s="154">
        <v>12</v>
      </c>
      <c r="K1212" s="120">
        <v>157500</v>
      </c>
    </row>
    <row r="1213" spans="1:11" x14ac:dyDescent="0.35">
      <c r="A1213" s="154" t="s">
        <v>3508</v>
      </c>
      <c r="B1213" s="154" t="s">
        <v>146</v>
      </c>
      <c r="C1213" s="154" t="s">
        <v>169</v>
      </c>
      <c r="D1213" s="154" t="s">
        <v>1250</v>
      </c>
      <c r="F1213" s="154" t="s">
        <v>1245</v>
      </c>
      <c r="G1213" s="154" t="s">
        <v>2828</v>
      </c>
      <c r="H1213" s="154">
        <v>3</v>
      </c>
      <c r="I1213" s="117">
        <v>45602</v>
      </c>
      <c r="J1213" s="154">
        <v>8</v>
      </c>
      <c r="K1213" s="120">
        <v>294000</v>
      </c>
    </row>
    <row r="1214" spans="1:11" x14ac:dyDescent="0.35">
      <c r="A1214" s="154" t="s">
        <v>3509</v>
      </c>
      <c r="B1214" s="154" t="s">
        <v>14</v>
      </c>
      <c r="C1214" s="154" t="s">
        <v>15</v>
      </c>
      <c r="D1214" s="154" t="s">
        <v>1244</v>
      </c>
      <c r="F1214" s="154" t="s">
        <v>1248</v>
      </c>
      <c r="G1214" s="154" t="s">
        <v>3510</v>
      </c>
      <c r="H1214" s="154">
        <v>4</v>
      </c>
      <c r="I1214" s="117">
        <v>45602.560844907406</v>
      </c>
      <c r="J1214" s="154">
        <v>9</v>
      </c>
      <c r="K1214" s="120">
        <v>105000</v>
      </c>
    </row>
    <row r="1215" spans="1:11" x14ac:dyDescent="0.35">
      <c r="A1215" s="154" t="s">
        <v>3511</v>
      </c>
      <c r="B1215" s="154" t="s">
        <v>913</v>
      </c>
      <c r="C1215" s="154" t="s">
        <v>15</v>
      </c>
      <c r="D1215" s="154" t="s">
        <v>1244</v>
      </c>
      <c r="F1215" s="154" t="s">
        <v>1245</v>
      </c>
      <c r="G1215" s="154" t="s">
        <v>3512</v>
      </c>
      <c r="H1215" s="154">
        <v>5</v>
      </c>
      <c r="I1215" s="117">
        <v>45602.572245370371</v>
      </c>
      <c r="J1215" s="154">
        <v>12</v>
      </c>
      <c r="K1215" s="120">
        <v>136500</v>
      </c>
    </row>
    <row r="1216" spans="1:11" x14ac:dyDescent="0.35">
      <c r="A1216" s="154" t="s">
        <v>3513</v>
      </c>
      <c r="B1216" s="154" t="s">
        <v>230</v>
      </c>
      <c r="C1216" s="154" t="s">
        <v>15</v>
      </c>
      <c r="D1216" s="154" t="s">
        <v>1244</v>
      </c>
      <c r="F1216" s="154" t="s">
        <v>1248</v>
      </c>
      <c r="G1216" s="154" t="s">
        <v>3514</v>
      </c>
      <c r="H1216" s="154">
        <v>1</v>
      </c>
      <c r="I1216" s="117">
        <v>45602.64534722222</v>
      </c>
      <c r="J1216" s="154">
        <v>12</v>
      </c>
      <c r="K1216" s="120">
        <v>210000</v>
      </c>
    </row>
    <row r="1217" spans="1:11" x14ac:dyDescent="0.35">
      <c r="A1217" s="154" t="s">
        <v>3515</v>
      </c>
      <c r="B1217" s="154" t="s">
        <v>146</v>
      </c>
      <c r="C1217" s="154" t="s">
        <v>188</v>
      </c>
      <c r="D1217" s="154" t="s">
        <v>1244</v>
      </c>
      <c r="F1217" s="154" t="s">
        <v>1245</v>
      </c>
      <c r="G1217" s="154" t="s">
        <v>825</v>
      </c>
      <c r="H1217" s="154">
        <v>5</v>
      </c>
      <c r="I1217" s="117">
        <v>45602.728900462964</v>
      </c>
      <c r="J1217" s="154">
        <v>7</v>
      </c>
      <c r="K1217" s="120">
        <v>73500</v>
      </c>
    </row>
    <row r="1218" spans="1:11" x14ac:dyDescent="0.35">
      <c r="A1218" s="154" t="s">
        <v>3516</v>
      </c>
      <c r="B1218" s="154" t="s">
        <v>230</v>
      </c>
      <c r="C1218" s="154" t="s">
        <v>15</v>
      </c>
      <c r="D1218" s="154" t="s">
        <v>1244</v>
      </c>
      <c r="F1218" s="154" t="s">
        <v>1245</v>
      </c>
      <c r="G1218" s="154" t="s">
        <v>1931</v>
      </c>
      <c r="H1218" s="154">
        <v>6</v>
      </c>
      <c r="I1218" s="117">
        <v>45603</v>
      </c>
      <c r="J1218" s="154">
        <v>9</v>
      </c>
      <c r="K1218" s="120">
        <v>126000</v>
      </c>
    </row>
    <row r="1219" spans="1:11" x14ac:dyDescent="0.35">
      <c r="A1219" s="154" t="s">
        <v>3517</v>
      </c>
      <c r="B1219" s="154" t="s">
        <v>2861</v>
      </c>
      <c r="C1219" s="154" t="s">
        <v>15</v>
      </c>
      <c r="D1219" s="154" t="s">
        <v>1244</v>
      </c>
      <c r="F1219" s="154" t="s">
        <v>1245</v>
      </c>
      <c r="G1219" s="154" t="s">
        <v>3518</v>
      </c>
      <c r="H1219" s="154">
        <v>1</v>
      </c>
      <c r="I1219" s="117">
        <v>45603.450636574074</v>
      </c>
      <c r="J1219" s="154">
        <v>12</v>
      </c>
      <c r="K1219" s="120">
        <v>42000</v>
      </c>
    </row>
    <row r="1220" spans="1:11" x14ac:dyDescent="0.35">
      <c r="A1220" s="154" t="s">
        <v>3519</v>
      </c>
      <c r="B1220" s="154" t="s">
        <v>306</v>
      </c>
      <c r="C1220" s="154" t="s">
        <v>15</v>
      </c>
      <c r="D1220" s="154" t="s">
        <v>1244</v>
      </c>
      <c r="F1220" s="154" t="s">
        <v>1248</v>
      </c>
      <c r="G1220" s="154" t="s">
        <v>3520</v>
      </c>
      <c r="H1220" s="154">
        <v>1</v>
      </c>
      <c r="I1220" s="117">
        <v>45603.527407407404</v>
      </c>
      <c r="J1220" s="154">
        <v>7</v>
      </c>
      <c r="K1220" s="120">
        <v>63000</v>
      </c>
    </row>
    <row r="1221" spans="1:11" x14ac:dyDescent="0.35">
      <c r="A1221" s="154" t="s">
        <v>3521</v>
      </c>
      <c r="B1221" s="154" t="s">
        <v>223</v>
      </c>
      <c r="C1221" s="154" t="s">
        <v>15</v>
      </c>
      <c r="D1221" s="154" t="s">
        <v>1244</v>
      </c>
      <c r="F1221" s="154" t="s">
        <v>1245</v>
      </c>
      <c r="G1221" s="154" t="s">
        <v>3522</v>
      </c>
      <c r="H1221" s="154">
        <v>2</v>
      </c>
      <c r="I1221" s="117">
        <v>45603.528761574074</v>
      </c>
      <c r="J1221" s="154">
        <v>12</v>
      </c>
      <c r="K1221" s="120">
        <v>210000</v>
      </c>
    </row>
    <row r="1222" spans="1:11" x14ac:dyDescent="0.35">
      <c r="A1222" s="154" t="s">
        <v>3523</v>
      </c>
      <c r="B1222" s="154" t="s">
        <v>261</v>
      </c>
      <c r="C1222" s="154" t="s">
        <v>15</v>
      </c>
      <c r="D1222" s="154" t="s">
        <v>1244</v>
      </c>
      <c r="F1222" s="154" t="s">
        <v>1245</v>
      </c>
      <c r="G1222" s="154" t="s">
        <v>3524</v>
      </c>
      <c r="H1222" s="154">
        <v>2</v>
      </c>
      <c r="I1222" s="117">
        <v>45603.56521990741</v>
      </c>
      <c r="J1222" s="154">
        <v>12</v>
      </c>
      <c r="K1222" s="120">
        <v>126000</v>
      </c>
    </row>
    <row r="1223" spans="1:11" x14ac:dyDescent="0.35">
      <c r="A1223" s="154" t="s">
        <v>3525</v>
      </c>
      <c r="B1223" s="154" t="s">
        <v>139</v>
      </c>
      <c r="C1223" s="154" t="s">
        <v>15</v>
      </c>
      <c r="D1223" s="154" t="s">
        <v>1244</v>
      </c>
      <c r="F1223" s="154" t="s">
        <v>1245</v>
      </c>
      <c r="G1223" s="153" t="s">
        <v>3526</v>
      </c>
      <c r="H1223" s="154">
        <v>4</v>
      </c>
      <c r="I1223" s="117">
        <v>45603.579502314817</v>
      </c>
      <c r="J1223" s="154">
        <v>9</v>
      </c>
      <c r="K1223" s="120">
        <v>168000</v>
      </c>
    </row>
    <row r="1224" spans="1:11" x14ac:dyDescent="0.35">
      <c r="A1224" s="154" t="s">
        <v>3527</v>
      </c>
      <c r="B1224" s="154" t="s">
        <v>252</v>
      </c>
      <c r="C1224" s="154" t="s">
        <v>169</v>
      </c>
      <c r="D1224" s="154" t="s">
        <v>1250</v>
      </c>
      <c r="F1224" s="154" t="s">
        <v>1245</v>
      </c>
      <c r="G1224" s="154" t="s">
        <v>3528</v>
      </c>
      <c r="H1224" s="154">
        <v>3</v>
      </c>
      <c r="I1224" s="117">
        <v>45603.583495370367</v>
      </c>
      <c r="J1224" s="154">
        <v>7</v>
      </c>
      <c r="K1224" s="120">
        <v>178500</v>
      </c>
    </row>
    <row r="1225" spans="1:11" x14ac:dyDescent="0.35">
      <c r="A1225" s="154" t="s">
        <v>3529</v>
      </c>
      <c r="B1225" s="154" t="s">
        <v>956</v>
      </c>
      <c r="C1225" s="154" t="s">
        <v>15</v>
      </c>
      <c r="D1225" s="154" t="s">
        <v>1244</v>
      </c>
      <c r="F1225" s="154" t="s">
        <v>1245</v>
      </c>
      <c r="G1225" s="154" t="s">
        <v>2708</v>
      </c>
      <c r="H1225" s="154">
        <v>2</v>
      </c>
      <c r="I1225" s="117">
        <v>45603.60769675926</v>
      </c>
      <c r="J1225" s="154">
        <v>7</v>
      </c>
      <c r="K1225" s="120">
        <v>105000</v>
      </c>
    </row>
    <row r="1226" spans="1:11" x14ac:dyDescent="0.35">
      <c r="A1226" s="154" t="s">
        <v>3530</v>
      </c>
      <c r="B1226" s="154" t="s">
        <v>14</v>
      </c>
      <c r="C1226" s="154" t="s">
        <v>15</v>
      </c>
      <c r="D1226" s="154" t="s">
        <v>1244</v>
      </c>
      <c r="F1226" s="154" t="s">
        <v>1248</v>
      </c>
      <c r="G1226" s="154" t="s">
        <v>2107</v>
      </c>
      <c r="H1226" s="154">
        <v>2</v>
      </c>
      <c r="I1226" s="117">
        <v>45603.61818287037</v>
      </c>
      <c r="J1226" s="154">
        <v>12</v>
      </c>
      <c r="K1226" s="120">
        <v>157500</v>
      </c>
    </row>
    <row r="1227" spans="1:11" x14ac:dyDescent="0.35">
      <c r="A1227" s="154" t="s">
        <v>3531</v>
      </c>
      <c r="B1227" s="154" t="s">
        <v>462</v>
      </c>
      <c r="C1227" s="154" t="s">
        <v>15</v>
      </c>
      <c r="D1227" s="154" t="s">
        <v>1244</v>
      </c>
      <c r="F1227" s="154" t="s">
        <v>1245</v>
      </c>
      <c r="G1227" s="153" t="s">
        <v>3532</v>
      </c>
      <c r="H1227" s="154">
        <v>4</v>
      </c>
      <c r="I1227" s="117">
        <v>45603.640810185185</v>
      </c>
      <c r="J1227" s="154">
        <v>12</v>
      </c>
      <c r="K1227" s="120">
        <v>231000</v>
      </c>
    </row>
    <row r="1228" spans="1:11" x14ac:dyDescent="0.35">
      <c r="A1228" s="154" t="s">
        <v>3533</v>
      </c>
      <c r="B1228" s="154" t="s">
        <v>14</v>
      </c>
      <c r="C1228" s="154" t="s">
        <v>15</v>
      </c>
      <c r="D1228" s="154" t="s">
        <v>1244</v>
      </c>
      <c r="F1228" s="154" t="s">
        <v>1248</v>
      </c>
      <c r="G1228" s="154" t="s">
        <v>3534</v>
      </c>
      <c r="H1228" s="154">
        <v>2</v>
      </c>
      <c r="I1228" s="117">
        <v>45603.641157407408</v>
      </c>
      <c r="J1228" s="154">
        <v>6</v>
      </c>
      <c r="K1228" s="120">
        <v>84000</v>
      </c>
    </row>
    <row r="1229" spans="1:11" x14ac:dyDescent="0.35">
      <c r="A1229" s="154" t="s">
        <v>3535</v>
      </c>
      <c r="B1229" s="154" t="s">
        <v>14</v>
      </c>
      <c r="C1229" s="154" t="s">
        <v>169</v>
      </c>
      <c r="D1229" s="154" t="s">
        <v>1250</v>
      </c>
      <c r="F1229" s="154" t="s">
        <v>1245</v>
      </c>
      <c r="G1229" s="154" t="s">
        <v>3536</v>
      </c>
      <c r="H1229" s="154">
        <v>5</v>
      </c>
      <c r="I1229" s="117">
        <v>45603.643217592595</v>
      </c>
      <c r="J1229" s="154">
        <v>7</v>
      </c>
      <c r="K1229" s="120">
        <v>57750</v>
      </c>
    </row>
    <row r="1230" spans="1:11" x14ac:dyDescent="0.35">
      <c r="A1230" s="154" t="s">
        <v>3537</v>
      </c>
      <c r="B1230" s="154" t="s">
        <v>32</v>
      </c>
      <c r="C1230" s="154" t="s">
        <v>15</v>
      </c>
      <c r="D1230" s="154" t="s">
        <v>1244</v>
      </c>
      <c r="F1230" s="154" t="s">
        <v>1245</v>
      </c>
      <c r="G1230" s="154" t="s">
        <v>3538</v>
      </c>
      <c r="H1230" s="154">
        <v>8</v>
      </c>
      <c r="I1230" s="117">
        <v>45603.662557870368</v>
      </c>
      <c r="J1230" s="154">
        <v>7</v>
      </c>
      <c r="K1230" s="120">
        <v>241500</v>
      </c>
    </row>
    <row r="1231" spans="1:11" x14ac:dyDescent="0.35">
      <c r="A1231" s="154" t="s">
        <v>3539</v>
      </c>
      <c r="B1231" s="154" t="s">
        <v>748</v>
      </c>
      <c r="C1231" s="154" t="s">
        <v>15</v>
      </c>
      <c r="D1231" s="154" t="s">
        <v>1244</v>
      </c>
      <c r="F1231" s="154" t="s">
        <v>1248</v>
      </c>
      <c r="G1231" s="154" t="s">
        <v>3540</v>
      </c>
      <c r="H1231" s="154">
        <v>1</v>
      </c>
      <c r="I1231" s="117">
        <v>45603.704305555555</v>
      </c>
      <c r="J1231" s="154">
        <v>12</v>
      </c>
      <c r="K1231" s="120">
        <v>105000</v>
      </c>
    </row>
    <row r="1232" spans="1:11" x14ac:dyDescent="0.35">
      <c r="A1232" s="154" t="s">
        <v>3541</v>
      </c>
      <c r="B1232" s="154" t="s">
        <v>230</v>
      </c>
      <c r="C1232" s="154" t="s">
        <v>15</v>
      </c>
      <c r="D1232" s="154" t="s">
        <v>1244</v>
      </c>
      <c r="F1232" s="154" t="s">
        <v>1245</v>
      </c>
      <c r="G1232" s="154" t="s">
        <v>2220</v>
      </c>
      <c r="H1232" s="154">
        <v>3</v>
      </c>
      <c r="I1232" s="117">
        <v>45604</v>
      </c>
      <c r="J1232" s="154">
        <v>11</v>
      </c>
      <c r="K1232" s="120">
        <v>157500</v>
      </c>
    </row>
    <row r="1233" spans="1:11" x14ac:dyDescent="0.35">
      <c r="A1233" s="154" t="s">
        <v>3542</v>
      </c>
      <c r="B1233" s="154" t="s">
        <v>809</v>
      </c>
      <c r="C1233" s="154" t="s">
        <v>257</v>
      </c>
      <c r="D1233" s="154" t="s">
        <v>1250</v>
      </c>
      <c r="F1233" s="154" t="s">
        <v>1245</v>
      </c>
      <c r="G1233" s="154" t="s">
        <v>3543</v>
      </c>
      <c r="H1233" s="154">
        <v>4</v>
      </c>
      <c r="I1233" s="117">
        <v>45604</v>
      </c>
      <c r="J1233" s="154">
        <v>12</v>
      </c>
      <c r="K1233" s="120">
        <v>126000</v>
      </c>
    </row>
    <row r="1234" spans="1:11" x14ac:dyDescent="0.35">
      <c r="A1234" s="154" t="s">
        <v>3544</v>
      </c>
      <c r="B1234" s="154" t="s">
        <v>58</v>
      </c>
      <c r="C1234" s="154" t="s">
        <v>15</v>
      </c>
      <c r="D1234" s="154" t="s">
        <v>1244</v>
      </c>
      <c r="F1234" s="154" t="s">
        <v>1245</v>
      </c>
      <c r="G1234" s="154" t="s">
        <v>3545</v>
      </c>
      <c r="H1234" s="154">
        <v>4</v>
      </c>
      <c r="I1234" s="117">
        <v>45604</v>
      </c>
      <c r="J1234" s="154">
        <v>12</v>
      </c>
      <c r="K1234" s="120">
        <v>126000</v>
      </c>
    </row>
    <row r="1235" spans="1:11" x14ac:dyDescent="0.35">
      <c r="A1235" s="154" t="s">
        <v>3546</v>
      </c>
      <c r="B1235" s="154" t="s">
        <v>24</v>
      </c>
      <c r="C1235" s="154" t="s">
        <v>15</v>
      </c>
      <c r="D1235" s="154" t="s">
        <v>1244</v>
      </c>
      <c r="F1235" s="154" t="s">
        <v>1245</v>
      </c>
      <c r="G1235" s="154" t="s">
        <v>3547</v>
      </c>
      <c r="H1235" s="154">
        <v>3</v>
      </c>
      <c r="I1235" s="117">
        <v>45604.478831018518</v>
      </c>
      <c r="J1235" s="154">
        <v>12</v>
      </c>
      <c r="K1235" s="120">
        <v>105000</v>
      </c>
    </row>
    <row r="1236" spans="1:11" x14ac:dyDescent="0.35">
      <c r="A1236" s="154" t="s">
        <v>3548</v>
      </c>
      <c r="B1236" s="154" t="s">
        <v>36</v>
      </c>
      <c r="C1236" s="154" t="s">
        <v>15</v>
      </c>
      <c r="D1236" s="154" t="s">
        <v>1244</v>
      </c>
      <c r="F1236" s="154" t="s">
        <v>1248</v>
      </c>
      <c r="G1236" s="154" t="s">
        <v>3549</v>
      </c>
      <c r="H1236" s="154">
        <v>1</v>
      </c>
      <c r="I1236" s="117">
        <v>45604.558078703703</v>
      </c>
      <c r="J1236" s="154">
        <v>8</v>
      </c>
      <c r="K1236" s="120">
        <v>157500</v>
      </c>
    </row>
    <row r="1237" spans="1:11" x14ac:dyDescent="0.35">
      <c r="A1237" s="154" t="s">
        <v>3550</v>
      </c>
      <c r="B1237" s="154" t="s">
        <v>230</v>
      </c>
      <c r="C1237" s="154" t="s">
        <v>15</v>
      </c>
      <c r="D1237" s="154" t="s">
        <v>1244</v>
      </c>
      <c r="F1237" s="154" t="s">
        <v>1248</v>
      </c>
      <c r="G1237" s="154" t="s">
        <v>3551</v>
      </c>
      <c r="H1237" s="154">
        <v>1</v>
      </c>
      <c r="I1237" s="117">
        <v>45604.649814814817</v>
      </c>
      <c r="J1237" s="154">
        <v>8</v>
      </c>
      <c r="K1237" s="120">
        <v>105000</v>
      </c>
    </row>
    <row r="1238" spans="1:11" x14ac:dyDescent="0.35">
      <c r="A1238" s="154" t="s">
        <v>3552</v>
      </c>
      <c r="B1238" s="154" t="s">
        <v>442</v>
      </c>
      <c r="C1238" s="154" t="s">
        <v>15</v>
      </c>
      <c r="D1238" s="154" t="s">
        <v>1244</v>
      </c>
      <c r="F1238" s="154" t="s">
        <v>1245</v>
      </c>
      <c r="G1238" s="154" t="s">
        <v>3553</v>
      </c>
      <c r="H1238" s="154">
        <v>1</v>
      </c>
      <c r="I1238" s="117">
        <v>45604.695300925923</v>
      </c>
      <c r="J1238" s="154">
        <v>12</v>
      </c>
      <c r="K1238" s="120">
        <v>178500</v>
      </c>
    </row>
    <row r="1239" spans="1:11" x14ac:dyDescent="0.35">
      <c r="A1239" s="154" t="s">
        <v>3554</v>
      </c>
      <c r="B1239" s="154" t="s">
        <v>306</v>
      </c>
      <c r="C1239" s="154" t="s">
        <v>15</v>
      </c>
      <c r="D1239" s="154" t="s">
        <v>1244</v>
      </c>
      <c r="F1239" s="154" t="s">
        <v>1245</v>
      </c>
      <c r="G1239" s="154" t="s">
        <v>3555</v>
      </c>
      <c r="H1239" s="154">
        <v>4</v>
      </c>
      <c r="I1239" s="117">
        <v>45604.695324074077</v>
      </c>
      <c r="J1239" s="154">
        <v>12</v>
      </c>
      <c r="K1239" s="120">
        <v>262500</v>
      </c>
    </row>
    <row r="1240" spans="1:11" x14ac:dyDescent="0.35">
      <c r="A1240" s="154" t="s">
        <v>3556</v>
      </c>
      <c r="B1240" s="154" t="s">
        <v>14</v>
      </c>
      <c r="C1240" s="154" t="s">
        <v>15</v>
      </c>
      <c r="D1240" s="154" t="s">
        <v>1244</v>
      </c>
      <c r="F1240" s="154" t="s">
        <v>1248</v>
      </c>
      <c r="G1240" s="154" t="s">
        <v>3557</v>
      </c>
      <c r="H1240" s="154">
        <v>1</v>
      </c>
      <c r="I1240" s="117">
        <v>45604.696319444447</v>
      </c>
      <c r="J1240" s="154">
        <v>10</v>
      </c>
      <c r="K1240" s="120">
        <v>157500</v>
      </c>
    </row>
    <row r="1241" spans="1:11" x14ac:dyDescent="0.35">
      <c r="A1241" s="154" t="s">
        <v>3558</v>
      </c>
      <c r="B1241" s="154" t="s">
        <v>1987</v>
      </c>
      <c r="C1241" s="154" t="s">
        <v>15</v>
      </c>
      <c r="D1241" s="154" t="s">
        <v>1244</v>
      </c>
      <c r="F1241" s="154" t="s">
        <v>1245</v>
      </c>
      <c r="G1241" s="154" t="s">
        <v>3559</v>
      </c>
      <c r="H1241" s="154">
        <v>3</v>
      </c>
      <c r="I1241" s="117">
        <v>45604.724328703705</v>
      </c>
      <c r="J1241" s="154">
        <v>12</v>
      </c>
      <c r="K1241" s="120">
        <v>189000</v>
      </c>
    </row>
    <row r="1242" spans="1:11" x14ac:dyDescent="0.35">
      <c r="A1242" s="154" t="s">
        <v>3560</v>
      </c>
      <c r="B1242" s="154" t="s">
        <v>32</v>
      </c>
      <c r="C1242" s="154" t="s">
        <v>15</v>
      </c>
      <c r="D1242" s="154" t="s">
        <v>1244</v>
      </c>
      <c r="F1242" s="154" t="s">
        <v>1248</v>
      </c>
      <c r="G1242" s="154" t="s">
        <v>3561</v>
      </c>
      <c r="H1242" s="154">
        <v>1</v>
      </c>
      <c r="I1242" s="117">
        <v>45604.724942129629</v>
      </c>
      <c r="J1242" s="154">
        <v>9</v>
      </c>
      <c r="K1242" s="120">
        <v>105000</v>
      </c>
    </row>
    <row r="1243" spans="1:11" x14ac:dyDescent="0.35">
      <c r="A1243" s="154" t="s">
        <v>3562</v>
      </c>
      <c r="B1243" s="154" t="s">
        <v>281</v>
      </c>
      <c r="C1243" s="154" t="s">
        <v>15</v>
      </c>
      <c r="D1243" s="154" t="s">
        <v>1244</v>
      </c>
      <c r="F1243" s="154" t="s">
        <v>1248</v>
      </c>
      <c r="G1243" s="154" t="s">
        <v>3563</v>
      </c>
      <c r="H1243" s="154">
        <v>1</v>
      </c>
      <c r="I1243" s="117">
        <v>45604.72556712963</v>
      </c>
      <c r="J1243" s="154">
        <v>12</v>
      </c>
      <c r="K1243" s="120">
        <v>157500</v>
      </c>
    </row>
    <row r="1244" spans="1:11" x14ac:dyDescent="0.35">
      <c r="A1244" s="154" t="s">
        <v>3564</v>
      </c>
      <c r="B1244" s="154" t="s">
        <v>14</v>
      </c>
      <c r="C1244" s="154" t="s">
        <v>116</v>
      </c>
      <c r="D1244" s="154" t="s">
        <v>1250</v>
      </c>
      <c r="F1244" s="154" t="s">
        <v>1248</v>
      </c>
      <c r="G1244" s="154" t="s">
        <v>3565</v>
      </c>
      <c r="H1244" s="154">
        <v>2</v>
      </c>
      <c r="I1244" s="117">
        <v>45604.727037037039</v>
      </c>
      <c r="J1244" s="154">
        <v>12</v>
      </c>
      <c r="K1244" s="120">
        <v>126000</v>
      </c>
    </row>
    <row r="1245" spans="1:11" x14ac:dyDescent="0.35">
      <c r="A1245" s="154" t="s">
        <v>3566</v>
      </c>
      <c r="B1245" s="154" t="s">
        <v>14</v>
      </c>
      <c r="C1245" s="154" t="s">
        <v>15</v>
      </c>
      <c r="D1245" s="154" t="s">
        <v>1244</v>
      </c>
      <c r="F1245" s="154" t="s">
        <v>1248</v>
      </c>
      <c r="G1245" s="154" t="s">
        <v>3567</v>
      </c>
      <c r="H1245" s="154">
        <v>1</v>
      </c>
      <c r="I1245" s="117">
        <v>45607</v>
      </c>
      <c r="J1245" s="154">
        <v>6</v>
      </c>
      <c r="K1245" s="120">
        <v>84000</v>
      </c>
    </row>
    <row r="1246" spans="1:11" x14ac:dyDescent="0.35">
      <c r="A1246" s="154" t="s">
        <v>3568</v>
      </c>
      <c r="B1246" s="154" t="s">
        <v>355</v>
      </c>
      <c r="C1246" s="154" t="s">
        <v>15</v>
      </c>
      <c r="D1246" s="154" t="s">
        <v>1244</v>
      </c>
      <c r="F1246" s="154" t="s">
        <v>1248</v>
      </c>
      <c r="G1246" s="154" t="s">
        <v>3569</v>
      </c>
      <c r="H1246" s="154">
        <v>3</v>
      </c>
      <c r="I1246" s="117">
        <v>45607</v>
      </c>
      <c r="J1246" s="154">
        <v>12</v>
      </c>
      <c r="K1246" s="120">
        <v>157500</v>
      </c>
    </row>
    <row r="1247" spans="1:11" x14ac:dyDescent="0.35">
      <c r="A1247" s="154" t="s">
        <v>3570</v>
      </c>
      <c r="B1247" s="154" t="s">
        <v>261</v>
      </c>
      <c r="C1247" s="154" t="s">
        <v>411</v>
      </c>
      <c r="D1247" s="154" t="s">
        <v>1244</v>
      </c>
      <c r="F1247" s="154" t="s">
        <v>1248</v>
      </c>
      <c r="G1247" s="152" t="s">
        <v>3571</v>
      </c>
      <c r="H1247" s="154">
        <v>4</v>
      </c>
      <c r="I1247" s="117">
        <v>45607</v>
      </c>
      <c r="J1247" s="154">
        <v>12</v>
      </c>
      <c r="K1247" s="120">
        <v>105000</v>
      </c>
    </row>
    <row r="1248" spans="1:11" x14ac:dyDescent="0.35">
      <c r="A1248" s="154" t="s">
        <v>3572</v>
      </c>
      <c r="B1248" s="154" t="s">
        <v>398</v>
      </c>
      <c r="C1248" s="154" t="s">
        <v>15</v>
      </c>
      <c r="D1248" s="154" t="s">
        <v>1244</v>
      </c>
      <c r="F1248" s="154" t="s">
        <v>1248</v>
      </c>
      <c r="G1248" s="154" t="s">
        <v>3573</v>
      </c>
      <c r="H1248" s="154">
        <v>2</v>
      </c>
      <c r="I1248" s="117">
        <v>45607.679699074077</v>
      </c>
      <c r="J1248" s="154">
        <v>12</v>
      </c>
      <c r="K1248" s="120">
        <v>105000</v>
      </c>
    </row>
    <row r="1249" spans="1:11" x14ac:dyDescent="0.35">
      <c r="A1249" s="154" t="s">
        <v>3574</v>
      </c>
      <c r="B1249" s="154" t="s">
        <v>2861</v>
      </c>
      <c r="C1249" s="154" t="s">
        <v>15</v>
      </c>
      <c r="D1249" s="154" t="s">
        <v>1244</v>
      </c>
      <c r="F1249" s="154" t="s">
        <v>1245</v>
      </c>
      <c r="G1249" s="154" t="s">
        <v>3575</v>
      </c>
      <c r="H1249" s="154">
        <v>1</v>
      </c>
      <c r="I1249" s="117">
        <v>45607.71266203704</v>
      </c>
      <c r="J1249" s="154">
        <v>3</v>
      </c>
      <c r="K1249" s="120">
        <v>21000</v>
      </c>
    </row>
    <row r="1250" spans="1:11" x14ac:dyDescent="0.35">
      <c r="A1250" s="154" t="s">
        <v>3576</v>
      </c>
      <c r="B1250" s="154" t="s">
        <v>462</v>
      </c>
      <c r="C1250" s="154" t="s">
        <v>15</v>
      </c>
      <c r="D1250" s="154" t="s">
        <v>1244</v>
      </c>
      <c r="F1250" s="154" t="s">
        <v>1245</v>
      </c>
      <c r="G1250" s="154" t="s">
        <v>3577</v>
      </c>
      <c r="H1250" s="154">
        <v>4</v>
      </c>
      <c r="I1250" s="117">
        <v>45607.714733796296</v>
      </c>
      <c r="J1250" s="154">
        <v>12</v>
      </c>
      <c r="K1250" s="120">
        <v>157500</v>
      </c>
    </row>
    <row r="1251" spans="1:11" x14ac:dyDescent="0.35">
      <c r="A1251" s="154" t="s">
        <v>3578</v>
      </c>
      <c r="B1251" s="154" t="s">
        <v>146</v>
      </c>
      <c r="C1251" s="154" t="s">
        <v>15</v>
      </c>
      <c r="D1251" s="154" t="s">
        <v>1244</v>
      </c>
      <c r="F1251" s="154" t="s">
        <v>1248</v>
      </c>
      <c r="G1251" s="152" t="s">
        <v>3579</v>
      </c>
      <c r="H1251" s="154">
        <v>2</v>
      </c>
      <c r="I1251" s="117">
        <v>45607.731435185182</v>
      </c>
      <c r="J1251" s="154">
        <v>6</v>
      </c>
      <c r="K1251" s="120">
        <v>126000</v>
      </c>
    </row>
    <row r="1252" spans="1:11" x14ac:dyDescent="0.35">
      <c r="A1252" s="154" t="s">
        <v>3580</v>
      </c>
      <c r="B1252" s="154" t="s">
        <v>223</v>
      </c>
      <c r="C1252" s="154" t="s">
        <v>15</v>
      </c>
      <c r="D1252" s="154" t="s">
        <v>1244</v>
      </c>
      <c r="F1252" s="154" t="s">
        <v>1245</v>
      </c>
      <c r="G1252" s="154" t="s">
        <v>3581</v>
      </c>
      <c r="H1252" s="154">
        <v>1</v>
      </c>
      <c r="I1252" s="117">
        <v>45608</v>
      </c>
      <c r="J1252" s="154">
        <v>6</v>
      </c>
      <c r="K1252" s="120">
        <v>210000</v>
      </c>
    </row>
    <row r="1253" spans="1:11" x14ac:dyDescent="0.35">
      <c r="A1253" s="154" t="s">
        <v>3582</v>
      </c>
      <c r="B1253" s="154" t="s">
        <v>306</v>
      </c>
      <c r="C1253" s="154" t="s">
        <v>15</v>
      </c>
      <c r="D1253" s="154" t="s">
        <v>1244</v>
      </c>
      <c r="F1253" s="154" t="s">
        <v>1245</v>
      </c>
      <c r="G1253" s="154" t="s">
        <v>3583</v>
      </c>
      <c r="H1253" s="154">
        <v>2</v>
      </c>
      <c r="I1253" s="117">
        <v>45608.507511574076</v>
      </c>
      <c r="J1253" s="154">
        <v>12</v>
      </c>
      <c r="K1253" s="120">
        <v>262500</v>
      </c>
    </row>
    <row r="1254" spans="1:11" x14ac:dyDescent="0.35">
      <c r="A1254" s="154" t="s">
        <v>3584</v>
      </c>
      <c r="B1254" s="154" t="s">
        <v>268</v>
      </c>
      <c r="C1254" s="154" t="s">
        <v>15</v>
      </c>
      <c r="D1254" s="154" t="s">
        <v>1244</v>
      </c>
      <c r="F1254" s="154" t="s">
        <v>1248</v>
      </c>
      <c r="G1254" s="152" t="s">
        <v>3585</v>
      </c>
      <c r="H1254" s="154">
        <v>2</v>
      </c>
      <c r="I1254" s="117">
        <v>45608.547685185185</v>
      </c>
      <c r="J1254" s="154">
        <v>12</v>
      </c>
      <c r="K1254" s="120">
        <v>126000</v>
      </c>
    </row>
    <row r="1255" spans="1:11" x14ac:dyDescent="0.35">
      <c r="A1255" s="154" t="s">
        <v>3586</v>
      </c>
      <c r="B1255" s="154" t="s">
        <v>24</v>
      </c>
      <c r="C1255" s="154" t="s">
        <v>15</v>
      </c>
      <c r="D1255" s="154" t="s">
        <v>1244</v>
      </c>
      <c r="F1255" s="154" t="s">
        <v>1245</v>
      </c>
      <c r="G1255" s="152" t="s">
        <v>3587</v>
      </c>
      <c r="H1255" s="154">
        <v>5</v>
      </c>
      <c r="I1255" s="117">
        <v>45608.597314814811</v>
      </c>
      <c r="J1255" s="154">
        <v>12</v>
      </c>
      <c r="K1255" s="120">
        <v>210000</v>
      </c>
    </row>
    <row r="1256" spans="1:11" x14ac:dyDescent="0.35">
      <c r="A1256" s="154" t="s">
        <v>3588</v>
      </c>
      <c r="B1256" s="154" t="s">
        <v>14</v>
      </c>
      <c r="C1256" s="154" t="s">
        <v>169</v>
      </c>
      <c r="D1256" s="154" t="s">
        <v>1250</v>
      </c>
      <c r="F1256" s="154" t="s">
        <v>1245</v>
      </c>
      <c r="G1256" s="152" t="s">
        <v>3589</v>
      </c>
      <c r="H1256" s="154">
        <v>3</v>
      </c>
      <c r="I1256" s="117">
        <v>45608.622361111113</v>
      </c>
      <c r="J1256" s="154">
        <v>6</v>
      </c>
      <c r="K1256" s="120">
        <v>84000</v>
      </c>
    </row>
    <row r="1257" spans="1:11" x14ac:dyDescent="0.35">
      <c r="A1257" s="154" t="s">
        <v>3590</v>
      </c>
      <c r="B1257" s="154" t="s">
        <v>32</v>
      </c>
      <c r="C1257" s="154" t="s">
        <v>15</v>
      </c>
      <c r="D1257" s="154" t="s">
        <v>1244</v>
      </c>
      <c r="F1257" s="154" t="s">
        <v>1245</v>
      </c>
      <c r="G1257" s="152" t="s">
        <v>3591</v>
      </c>
      <c r="H1257" s="154">
        <v>5</v>
      </c>
      <c r="I1257" s="117">
        <v>45608.645289351851</v>
      </c>
      <c r="J1257" s="154">
        <v>8</v>
      </c>
      <c r="K1257" s="120">
        <v>262500</v>
      </c>
    </row>
    <row r="1258" spans="1:11" x14ac:dyDescent="0.35">
      <c r="A1258" s="154" t="s">
        <v>3592</v>
      </c>
      <c r="B1258" s="154" t="s">
        <v>2965</v>
      </c>
      <c r="C1258" s="154" t="s">
        <v>15</v>
      </c>
      <c r="D1258" s="154" t="s">
        <v>1244</v>
      </c>
      <c r="F1258" s="154" t="s">
        <v>1248</v>
      </c>
      <c r="G1258" s="154" t="s">
        <v>3593</v>
      </c>
      <c r="H1258" s="154">
        <v>1</v>
      </c>
      <c r="I1258" s="117">
        <v>45608.738726851851</v>
      </c>
      <c r="J1258" s="154">
        <v>12</v>
      </c>
      <c r="K1258" s="120">
        <v>210000</v>
      </c>
    </row>
    <row r="1259" spans="1:11" x14ac:dyDescent="0.35">
      <c r="A1259" s="154" t="s">
        <v>3594</v>
      </c>
      <c r="B1259" s="154" t="s">
        <v>14</v>
      </c>
      <c r="C1259" s="154" t="s">
        <v>15</v>
      </c>
      <c r="D1259" s="154" t="s">
        <v>1244</v>
      </c>
      <c r="F1259" s="154" t="s">
        <v>1248</v>
      </c>
      <c r="G1259" s="154" t="s">
        <v>3595</v>
      </c>
      <c r="H1259" s="154">
        <v>5</v>
      </c>
      <c r="I1259" s="117">
        <v>45608.740833333337</v>
      </c>
      <c r="J1259" s="154">
        <v>5</v>
      </c>
      <c r="K1259" s="120">
        <v>231000</v>
      </c>
    </row>
    <row r="1260" spans="1:11" x14ac:dyDescent="0.35">
      <c r="A1260" s="154" t="s">
        <v>3596</v>
      </c>
      <c r="B1260" s="154" t="s">
        <v>420</v>
      </c>
      <c r="C1260" s="154" t="s">
        <v>188</v>
      </c>
      <c r="D1260" s="154" t="s">
        <v>1244</v>
      </c>
      <c r="F1260" s="154" t="s">
        <v>1248</v>
      </c>
      <c r="G1260" s="154" t="s">
        <v>3597</v>
      </c>
      <c r="H1260" s="154">
        <v>2</v>
      </c>
      <c r="I1260" s="117">
        <v>45608.74722222222</v>
      </c>
      <c r="J1260" s="154">
        <v>12</v>
      </c>
      <c r="K1260" s="120">
        <v>315000</v>
      </c>
    </row>
    <row r="1261" spans="1:11" x14ac:dyDescent="0.35">
      <c r="A1261" s="154" t="s">
        <v>3598</v>
      </c>
      <c r="B1261" s="154" t="s">
        <v>32</v>
      </c>
      <c r="C1261" s="154" t="s">
        <v>15</v>
      </c>
      <c r="D1261" s="154" t="s">
        <v>1244</v>
      </c>
      <c r="F1261" s="154" t="s">
        <v>1248</v>
      </c>
      <c r="G1261" s="154" t="s">
        <v>3599</v>
      </c>
      <c r="H1261" s="154">
        <v>3</v>
      </c>
      <c r="I1261" s="117">
        <v>45608.758530092593</v>
      </c>
      <c r="J1261" s="154">
        <v>18</v>
      </c>
      <c r="K1261" s="120">
        <v>504000</v>
      </c>
    </row>
    <row r="1262" spans="1:11" x14ac:dyDescent="0.35">
      <c r="A1262" s="154" t="s">
        <v>3600</v>
      </c>
      <c r="B1262" s="154" t="s">
        <v>146</v>
      </c>
      <c r="C1262" s="154" t="s">
        <v>15</v>
      </c>
      <c r="D1262" s="154" t="s">
        <v>1244</v>
      </c>
      <c r="F1262" s="154" t="s">
        <v>1245</v>
      </c>
      <c r="G1262" s="154" t="s">
        <v>3601</v>
      </c>
      <c r="H1262" s="154">
        <v>1</v>
      </c>
      <c r="I1262" s="117">
        <v>45609</v>
      </c>
      <c r="J1262" s="154">
        <v>6</v>
      </c>
      <c r="K1262" s="120">
        <v>157500</v>
      </c>
    </row>
    <row r="1263" spans="1:11" x14ac:dyDescent="0.35">
      <c r="A1263" s="154" t="s">
        <v>3602</v>
      </c>
      <c r="B1263" s="154" t="s">
        <v>32</v>
      </c>
      <c r="C1263" s="154" t="s">
        <v>116</v>
      </c>
      <c r="D1263" s="154" t="s">
        <v>1250</v>
      </c>
      <c r="F1263" s="154" t="s">
        <v>1245</v>
      </c>
      <c r="G1263" s="152" t="s">
        <v>3603</v>
      </c>
      <c r="H1263" s="154">
        <v>7</v>
      </c>
      <c r="I1263" s="117">
        <v>45609.546909722223</v>
      </c>
      <c r="J1263" s="154">
        <v>12</v>
      </c>
      <c r="K1263" s="120">
        <v>157500</v>
      </c>
    </row>
    <row r="1264" spans="1:11" x14ac:dyDescent="0.35">
      <c r="A1264" s="154" t="s">
        <v>3604</v>
      </c>
      <c r="B1264" s="154" t="s">
        <v>146</v>
      </c>
      <c r="C1264" s="154" t="s">
        <v>381</v>
      </c>
      <c r="D1264" s="154" t="s">
        <v>1244</v>
      </c>
      <c r="F1264" s="154" t="s">
        <v>1245</v>
      </c>
      <c r="G1264" s="154" t="s">
        <v>488</v>
      </c>
      <c r="H1264" s="154">
        <v>4</v>
      </c>
      <c r="I1264" s="117">
        <v>45609.62777777778</v>
      </c>
      <c r="J1264" s="154">
        <v>6</v>
      </c>
      <c r="K1264" s="120">
        <v>73500</v>
      </c>
    </row>
    <row r="1265" spans="1:11" x14ac:dyDescent="0.35">
      <c r="A1265" s="154" t="s">
        <v>3605</v>
      </c>
      <c r="B1265" s="154" t="s">
        <v>146</v>
      </c>
      <c r="C1265" s="154" t="s">
        <v>411</v>
      </c>
      <c r="D1265" s="154" t="s">
        <v>1244</v>
      </c>
      <c r="F1265" s="154" t="s">
        <v>1248</v>
      </c>
      <c r="G1265" s="154" t="s">
        <v>3606</v>
      </c>
      <c r="H1265" s="154">
        <v>5</v>
      </c>
      <c r="I1265" s="117">
        <v>45609.649884259263</v>
      </c>
      <c r="J1265" s="154">
        <v>9</v>
      </c>
      <c r="K1265" s="120">
        <v>189000</v>
      </c>
    </row>
    <row r="1266" spans="1:11" x14ac:dyDescent="0.35">
      <c r="A1266" s="154" t="s">
        <v>3607</v>
      </c>
      <c r="B1266" s="154" t="s">
        <v>2692</v>
      </c>
      <c r="C1266" s="154" t="s">
        <v>169</v>
      </c>
      <c r="D1266" s="154" t="s">
        <v>1250</v>
      </c>
      <c r="F1266" s="154" t="s">
        <v>1245</v>
      </c>
      <c r="G1266" s="154" t="s">
        <v>3608</v>
      </c>
      <c r="H1266" s="154">
        <v>1</v>
      </c>
      <c r="I1266" s="117">
        <v>45609.734409722223</v>
      </c>
      <c r="J1266" s="154">
        <v>6</v>
      </c>
      <c r="K1266" s="120">
        <v>57750</v>
      </c>
    </row>
    <row r="1267" spans="1:11" x14ac:dyDescent="0.35">
      <c r="A1267" s="154" t="s">
        <v>3609</v>
      </c>
      <c r="B1267" s="154" t="s">
        <v>268</v>
      </c>
      <c r="C1267" s="154" t="s">
        <v>15</v>
      </c>
      <c r="D1267" s="154" t="s">
        <v>1244</v>
      </c>
      <c r="F1267" s="154" t="s">
        <v>1245</v>
      </c>
      <c r="G1267" s="154" t="s">
        <v>2388</v>
      </c>
      <c r="H1267" s="154">
        <v>3</v>
      </c>
      <c r="I1267" s="117">
        <v>45609.744097222225</v>
      </c>
      <c r="J1267" s="154">
        <v>12</v>
      </c>
      <c r="K1267" s="120">
        <v>136500</v>
      </c>
    </row>
    <row r="1268" spans="1:11" x14ac:dyDescent="0.35">
      <c r="A1268" s="154" t="s">
        <v>3610</v>
      </c>
      <c r="B1268" s="154" t="s">
        <v>359</v>
      </c>
      <c r="C1268" s="154" t="s">
        <v>15</v>
      </c>
      <c r="D1268" s="154" t="s">
        <v>1244</v>
      </c>
      <c r="F1268" s="154" t="s">
        <v>1245</v>
      </c>
      <c r="G1268" s="152" t="s">
        <v>3611</v>
      </c>
      <c r="H1268" s="154">
        <v>3</v>
      </c>
      <c r="I1268" s="117">
        <v>45609.777025462965</v>
      </c>
      <c r="J1268" s="154">
        <v>12</v>
      </c>
      <c r="K1268" s="120">
        <v>105000</v>
      </c>
    </row>
    <row r="1269" spans="1:11" x14ac:dyDescent="0.35">
      <c r="A1269" s="154" t="s">
        <v>3612</v>
      </c>
      <c r="B1269" s="154" t="s">
        <v>261</v>
      </c>
      <c r="C1269" s="154" t="s">
        <v>15</v>
      </c>
      <c r="D1269" s="154" t="s">
        <v>1244</v>
      </c>
      <c r="F1269" s="154" t="s">
        <v>1248</v>
      </c>
      <c r="G1269" s="152" t="s">
        <v>985</v>
      </c>
      <c r="H1269" s="154">
        <v>3</v>
      </c>
      <c r="I1269" s="117">
        <v>45610</v>
      </c>
      <c r="J1269" s="154">
        <v>12</v>
      </c>
      <c r="K1269" s="120">
        <v>315000</v>
      </c>
    </row>
    <row r="1270" spans="1:11" x14ac:dyDescent="0.35">
      <c r="A1270" s="154" t="s">
        <v>3613</v>
      </c>
      <c r="B1270" s="154" t="s">
        <v>456</v>
      </c>
      <c r="C1270" s="154" t="s">
        <v>15</v>
      </c>
      <c r="D1270" s="154" t="s">
        <v>1244</v>
      </c>
      <c r="F1270" s="154" t="s">
        <v>1248</v>
      </c>
      <c r="G1270" s="154" t="s">
        <v>3614</v>
      </c>
      <c r="H1270" s="154">
        <v>7</v>
      </c>
      <c r="I1270" s="117">
        <v>45610.521192129629</v>
      </c>
      <c r="J1270" s="154">
        <v>8</v>
      </c>
      <c r="K1270" s="120">
        <v>84000</v>
      </c>
    </row>
    <row r="1271" spans="1:11" x14ac:dyDescent="0.35">
      <c r="A1271" s="154" t="s">
        <v>3615</v>
      </c>
      <c r="B1271" s="154" t="s">
        <v>359</v>
      </c>
      <c r="C1271" s="154" t="s">
        <v>116</v>
      </c>
      <c r="D1271" s="154" t="s">
        <v>1250</v>
      </c>
      <c r="F1271" s="154" t="s">
        <v>1245</v>
      </c>
      <c r="G1271" s="152" t="s">
        <v>3616</v>
      </c>
      <c r="H1271" s="154">
        <v>6</v>
      </c>
      <c r="I1271" s="117">
        <v>45610.557488425926</v>
      </c>
      <c r="J1271" s="154">
        <v>12</v>
      </c>
      <c r="K1271" s="120">
        <v>147000</v>
      </c>
    </row>
    <row r="1272" spans="1:11" x14ac:dyDescent="0.35">
      <c r="A1272" s="154" t="s">
        <v>3617</v>
      </c>
      <c r="B1272" s="154" t="s">
        <v>476</v>
      </c>
      <c r="C1272" s="154" t="s">
        <v>15</v>
      </c>
      <c r="D1272" s="154" t="s">
        <v>1244</v>
      </c>
      <c r="F1272" s="154" t="s">
        <v>1245</v>
      </c>
      <c r="G1272" s="152" t="s">
        <v>3618</v>
      </c>
      <c r="H1272" s="154">
        <v>6</v>
      </c>
      <c r="I1272" s="117">
        <v>45610.557488425926</v>
      </c>
      <c r="J1272" s="154">
        <v>7</v>
      </c>
      <c r="K1272" s="120">
        <v>63000</v>
      </c>
    </row>
    <row r="1273" spans="1:11" x14ac:dyDescent="0.35">
      <c r="A1273" s="154" t="s">
        <v>3619</v>
      </c>
      <c r="B1273" s="154" t="s">
        <v>14</v>
      </c>
      <c r="C1273" s="154" t="s">
        <v>15</v>
      </c>
      <c r="D1273" s="154" t="s">
        <v>1244</v>
      </c>
      <c r="F1273" s="154" t="s">
        <v>1245</v>
      </c>
      <c r="G1273" s="152" t="s">
        <v>3620</v>
      </c>
      <c r="H1273" s="154">
        <v>3</v>
      </c>
      <c r="I1273" s="117">
        <v>45610.640011574076</v>
      </c>
      <c r="J1273" s="154">
        <v>12</v>
      </c>
      <c r="K1273" s="120">
        <v>126000</v>
      </c>
    </row>
    <row r="1274" spans="1:11" x14ac:dyDescent="0.35">
      <c r="A1274" s="154" t="s">
        <v>3621</v>
      </c>
      <c r="B1274" s="154" t="s">
        <v>256</v>
      </c>
      <c r="C1274" s="154" t="s">
        <v>15</v>
      </c>
      <c r="D1274" s="154" t="s">
        <v>1244</v>
      </c>
      <c r="F1274" s="154" t="s">
        <v>1245</v>
      </c>
      <c r="G1274" s="154" t="s">
        <v>3622</v>
      </c>
      <c r="H1274" s="154">
        <v>4</v>
      </c>
      <c r="I1274" s="117">
        <v>45610.640011574076</v>
      </c>
      <c r="J1274" s="154">
        <v>12</v>
      </c>
      <c r="K1274" s="120">
        <v>315000</v>
      </c>
    </row>
    <row r="1275" spans="1:11" x14ac:dyDescent="0.35">
      <c r="A1275" s="154" t="s">
        <v>3623</v>
      </c>
      <c r="B1275" s="154" t="s">
        <v>14</v>
      </c>
      <c r="C1275" s="154" t="s">
        <v>169</v>
      </c>
      <c r="D1275" s="154" t="s">
        <v>1250</v>
      </c>
      <c r="F1275" s="154" t="s">
        <v>1245</v>
      </c>
      <c r="G1275" s="152" t="s">
        <v>3624</v>
      </c>
      <c r="H1275" s="154">
        <v>4</v>
      </c>
      <c r="I1275" s="117">
        <v>45610.687824074077</v>
      </c>
      <c r="J1275" s="154">
        <v>8</v>
      </c>
      <c r="K1275" s="120">
        <v>84000</v>
      </c>
    </row>
    <row r="1276" spans="1:11" x14ac:dyDescent="0.35">
      <c r="A1276" s="154" t="s">
        <v>3625</v>
      </c>
      <c r="B1276" s="154" t="s">
        <v>139</v>
      </c>
      <c r="C1276" s="154" t="s">
        <v>188</v>
      </c>
      <c r="D1276" s="154" t="s">
        <v>1244</v>
      </c>
      <c r="F1276" s="154" t="s">
        <v>1245</v>
      </c>
      <c r="G1276" s="153" t="s">
        <v>3626</v>
      </c>
      <c r="H1276" s="154">
        <v>4</v>
      </c>
      <c r="I1276" s="117">
        <v>45610.700335648151</v>
      </c>
      <c r="J1276" s="154">
        <v>12</v>
      </c>
      <c r="K1276" s="120">
        <v>241500</v>
      </c>
    </row>
    <row r="1277" spans="1:11" x14ac:dyDescent="0.35">
      <c r="A1277" s="154" t="s">
        <v>3627</v>
      </c>
      <c r="B1277" s="154" t="s">
        <v>247</v>
      </c>
      <c r="C1277" s="154" t="s">
        <v>52</v>
      </c>
      <c r="D1277" s="154" t="s">
        <v>1250</v>
      </c>
      <c r="F1277" s="154" t="s">
        <v>1248</v>
      </c>
      <c r="G1277" s="154" t="s">
        <v>3628</v>
      </c>
      <c r="H1277" s="154">
        <v>1</v>
      </c>
      <c r="I1277" s="117">
        <v>45610.707349537035</v>
      </c>
      <c r="J1277" s="154">
        <v>6</v>
      </c>
      <c r="K1277" s="120">
        <v>157500</v>
      </c>
    </row>
    <row r="1278" spans="1:11" x14ac:dyDescent="0.35">
      <c r="A1278" s="154" t="s">
        <v>3629</v>
      </c>
      <c r="B1278" s="154" t="s">
        <v>14</v>
      </c>
      <c r="C1278" s="154" t="s">
        <v>15</v>
      </c>
      <c r="D1278" s="154" t="s">
        <v>1244</v>
      </c>
      <c r="F1278" s="154" t="s">
        <v>1248</v>
      </c>
      <c r="G1278" s="154" t="s">
        <v>3630</v>
      </c>
      <c r="H1278" s="154">
        <v>1</v>
      </c>
      <c r="I1278" s="117">
        <v>45610.710185185184</v>
      </c>
      <c r="J1278" s="154">
        <v>12</v>
      </c>
      <c r="K1278" s="120">
        <v>157500</v>
      </c>
    </row>
    <row r="1279" spans="1:11" x14ac:dyDescent="0.35">
      <c r="A1279" s="154" t="s">
        <v>3631</v>
      </c>
      <c r="B1279" s="154" t="s">
        <v>127</v>
      </c>
      <c r="C1279" s="154" t="s">
        <v>15</v>
      </c>
      <c r="D1279" s="154" t="s">
        <v>1244</v>
      </c>
      <c r="F1279" s="154" t="s">
        <v>1245</v>
      </c>
      <c r="G1279" s="152" t="s">
        <v>1173</v>
      </c>
      <c r="H1279" s="154">
        <v>5</v>
      </c>
      <c r="I1279" s="117">
        <v>45610.728530092594</v>
      </c>
      <c r="J1279" s="154">
        <v>12</v>
      </c>
      <c r="K1279" s="120">
        <v>105000</v>
      </c>
    </row>
    <row r="1280" spans="1:11" x14ac:dyDescent="0.35">
      <c r="A1280" s="154" t="s">
        <v>3632</v>
      </c>
      <c r="B1280" s="154" t="s">
        <v>139</v>
      </c>
      <c r="C1280" s="154" t="s">
        <v>15</v>
      </c>
      <c r="D1280" s="154" t="s">
        <v>1244</v>
      </c>
      <c r="F1280" s="154" t="s">
        <v>1245</v>
      </c>
      <c r="G1280" s="154" t="s">
        <v>3633</v>
      </c>
      <c r="H1280" s="154">
        <v>3</v>
      </c>
      <c r="I1280" s="117">
        <v>45610.729398148149</v>
      </c>
      <c r="J1280" s="154">
        <v>24</v>
      </c>
      <c r="K1280" s="120">
        <v>1102500</v>
      </c>
    </row>
    <row r="1281" spans="1:11" x14ac:dyDescent="0.35">
      <c r="A1281" s="154" t="s">
        <v>3634</v>
      </c>
      <c r="B1281" s="154" t="s">
        <v>549</v>
      </c>
      <c r="C1281" s="154" t="s">
        <v>52</v>
      </c>
      <c r="D1281" s="154" t="s">
        <v>1250</v>
      </c>
      <c r="F1281" s="154" t="s">
        <v>1248</v>
      </c>
      <c r="G1281" s="152" t="s">
        <v>3635</v>
      </c>
      <c r="H1281" s="154">
        <v>3</v>
      </c>
      <c r="I1281" s="117">
        <v>45611</v>
      </c>
      <c r="J1281" s="154">
        <v>12</v>
      </c>
      <c r="K1281" s="120">
        <v>105000</v>
      </c>
    </row>
    <row r="1282" spans="1:11" x14ac:dyDescent="0.35">
      <c r="A1282" s="154" t="s">
        <v>3636</v>
      </c>
      <c r="B1282" s="154" t="s">
        <v>146</v>
      </c>
      <c r="C1282" s="154" t="s">
        <v>188</v>
      </c>
      <c r="D1282" s="154" t="s">
        <v>1244</v>
      </c>
      <c r="F1282" s="154" t="s">
        <v>1248</v>
      </c>
      <c r="G1282" s="163" t="s">
        <v>3637</v>
      </c>
      <c r="H1282" s="154">
        <v>1</v>
      </c>
      <c r="I1282" s="117">
        <v>45611</v>
      </c>
      <c r="J1282" s="154">
        <v>6</v>
      </c>
      <c r="K1282" s="120">
        <v>84000</v>
      </c>
    </row>
    <row r="1283" spans="1:11" x14ac:dyDescent="0.35">
      <c r="A1283" s="154" t="s">
        <v>3638</v>
      </c>
      <c r="B1283" s="154" t="s">
        <v>809</v>
      </c>
      <c r="C1283" s="154" t="s">
        <v>15</v>
      </c>
      <c r="D1283" s="154" t="s">
        <v>1244</v>
      </c>
      <c r="F1283" s="154" t="s">
        <v>1248</v>
      </c>
      <c r="G1283" s="154" t="s">
        <v>3639</v>
      </c>
      <c r="H1283" s="154">
        <v>1</v>
      </c>
      <c r="I1283" s="117">
        <v>45611</v>
      </c>
      <c r="J1283" s="154">
        <v>12</v>
      </c>
      <c r="K1283" s="120">
        <v>315000</v>
      </c>
    </row>
    <row r="1284" spans="1:11" x14ac:dyDescent="0.35">
      <c r="A1284" s="154" t="s">
        <v>3640</v>
      </c>
      <c r="B1284" s="154" t="s">
        <v>809</v>
      </c>
      <c r="C1284" s="154" t="s">
        <v>15</v>
      </c>
      <c r="D1284" s="154" t="s">
        <v>1244</v>
      </c>
      <c r="F1284" s="154" t="s">
        <v>1245</v>
      </c>
      <c r="G1284" t="s">
        <v>3641</v>
      </c>
      <c r="H1284" s="154">
        <v>6</v>
      </c>
      <c r="I1284" s="117">
        <v>45611</v>
      </c>
      <c r="J1284" s="154">
        <v>12</v>
      </c>
      <c r="K1284" s="120">
        <v>210000</v>
      </c>
    </row>
    <row r="1285" spans="1:11" x14ac:dyDescent="0.35">
      <c r="A1285" s="154" t="s">
        <v>3642</v>
      </c>
      <c r="B1285" s="154" t="s">
        <v>32</v>
      </c>
      <c r="C1285" s="154" t="s">
        <v>15</v>
      </c>
      <c r="D1285" s="154" t="s">
        <v>1244</v>
      </c>
      <c r="F1285" s="154" t="s">
        <v>1248</v>
      </c>
      <c r="G1285" s="154" t="s">
        <v>3643</v>
      </c>
      <c r="H1285" s="154">
        <v>5</v>
      </c>
      <c r="I1285" s="117">
        <v>45611.592013888891</v>
      </c>
      <c r="J1285" s="154">
        <v>8</v>
      </c>
      <c r="K1285" s="120">
        <v>262500</v>
      </c>
    </row>
    <row r="1286" spans="1:11" x14ac:dyDescent="0.35">
      <c r="A1286" s="154" t="s">
        <v>3644</v>
      </c>
      <c r="B1286" s="154" t="s">
        <v>230</v>
      </c>
      <c r="C1286" s="154" t="s">
        <v>188</v>
      </c>
      <c r="D1286" s="154" t="s">
        <v>1244</v>
      </c>
      <c r="F1286" s="154" t="s">
        <v>1248</v>
      </c>
      <c r="G1286" s="154" t="s">
        <v>3645</v>
      </c>
      <c r="H1286" s="154">
        <v>1</v>
      </c>
      <c r="I1286" s="117">
        <v>45611.700474537036</v>
      </c>
      <c r="J1286" s="154">
        <v>8</v>
      </c>
      <c r="K1286" s="120">
        <v>84000</v>
      </c>
    </row>
    <row r="1287" spans="1:11" x14ac:dyDescent="0.35">
      <c r="A1287" s="154" t="s">
        <v>3646</v>
      </c>
      <c r="B1287" s="154" t="s">
        <v>146</v>
      </c>
      <c r="C1287" s="154" t="s">
        <v>411</v>
      </c>
      <c r="D1287" s="154" t="s">
        <v>1244</v>
      </c>
      <c r="F1287" s="154" t="s">
        <v>1248</v>
      </c>
      <c r="G1287" s="154" t="s">
        <v>2232</v>
      </c>
      <c r="H1287" s="154">
        <v>6</v>
      </c>
      <c r="I1287" s="117">
        <v>45611.701377314814</v>
      </c>
      <c r="J1287" s="154">
        <v>7</v>
      </c>
      <c r="K1287" s="120">
        <v>94500</v>
      </c>
    </row>
    <row r="1288" spans="1:11" x14ac:dyDescent="0.35">
      <c r="A1288" s="154" t="s">
        <v>3647</v>
      </c>
      <c r="B1288" s="154" t="s">
        <v>610</v>
      </c>
      <c r="C1288" s="154" t="s">
        <v>188</v>
      </c>
      <c r="D1288" s="154" t="s">
        <v>1244</v>
      </c>
      <c r="F1288" s="154" t="s">
        <v>1248</v>
      </c>
      <c r="G1288" s="154" t="s">
        <v>3648</v>
      </c>
      <c r="H1288" s="154">
        <v>3</v>
      </c>
      <c r="I1288" s="117">
        <v>45611.701435185183</v>
      </c>
      <c r="J1288" s="154">
        <v>12</v>
      </c>
      <c r="K1288" s="120">
        <v>157500</v>
      </c>
    </row>
    <row r="1289" spans="1:11" x14ac:dyDescent="0.35">
      <c r="A1289" s="154" t="s">
        <v>3649</v>
      </c>
      <c r="B1289" s="154" t="s">
        <v>462</v>
      </c>
      <c r="C1289" s="154" t="s">
        <v>15</v>
      </c>
      <c r="D1289" s="154" t="s">
        <v>1244</v>
      </c>
      <c r="F1289" s="154" t="s">
        <v>1245</v>
      </c>
      <c r="G1289" s="153" t="s">
        <v>3650</v>
      </c>
      <c r="H1289" s="154">
        <v>3</v>
      </c>
      <c r="I1289" s="117">
        <v>45611.70416666667</v>
      </c>
      <c r="J1289" s="154">
        <v>12</v>
      </c>
      <c r="K1289" s="120">
        <v>157500</v>
      </c>
    </row>
    <row r="1290" spans="1:11" x14ac:dyDescent="0.35">
      <c r="A1290" s="154" t="s">
        <v>3651</v>
      </c>
      <c r="B1290" s="154" t="s">
        <v>139</v>
      </c>
      <c r="C1290" s="154" t="s">
        <v>15</v>
      </c>
      <c r="D1290" s="154" t="s">
        <v>1244</v>
      </c>
      <c r="F1290" s="154" t="s">
        <v>1248</v>
      </c>
      <c r="G1290" s="154" t="s">
        <v>3652</v>
      </c>
      <c r="H1290" s="154">
        <v>1</v>
      </c>
      <c r="I1290" s="117">
        <v>45611.711828703701</v>
      </c>
      <c r="J1290" s="154">
        <v>8</v>
      </c>
      <c r="K1290" s="120">
        <v>105000</v>
      </c>
    </row>
    <row r="1291" spans="1:11" x14ac:dyDescent="0.35">
      <c r="A1291" s="154" t="s">
        <v>3653</v>
      </c>
      <c r="B1291" s="154" t="s">
        <v>2861</v>
      </c>
      <c r="C1291" s="154" t="s">
        <v>15</v>
      </c>
      <c r="D1291" s="154" t="s">
        <v>1244</v>
      </c>
      <c r="F1291" s="154" t="s">
        <v>1245</v>
      </c>
      <c r="G1291" s="154" t="s">
        <v>3654</v>
      </c>
      <c r="H1291" s="154">
        <v>1</v>
      </c>
      <c r="I1291" s="117">
        <v>45611.713819444441</v>
      </c>
      <c r="J1291" s="154">
        <v>12</v>
      </c>
      <c r="K1291" s="120">
        <v>262500</v>
      </c>
    </row>
    <row r="1292" spans="1:11" x14ac:dyDescent="0.35">
      <c r="A1292" s="154" t="s">
        <v>3655</v>
      </c>
      <c r="B1292" s="154" t="s">
        <v>58</v>
      </c>
      <c r="C1292" s="154" t="s">
        <v>15</v>
      </c>
      <c r="D1292" s="154" t="s">
        <v>1244</v>
      </c>
      <c r="F1292" s="154" t="s">
        <v>1248</v>
      </c>
      <c r="G1292" s="154" t="s">
        <v>2621</v>
      </c>
      <c r="H1292" s="154">
        <v>2</v>
      </c>
      <c r="I1292" s="117">
        <v>45611.731851851851</v>
      </c>
      <c r="J1292" s="154">
        <v>6</v>
      </c>
      <c r="K1292" s="120">
        <v>36750</v>
      </c>
    </row>
    <row r="1293" spans="1:11" x14ac:dyDescent="0.35">
      <c r="A1293" s="154" t="s">
        <v>3656</v>
      </c>
      <c r="B1293" s="154" t="s">
        <v>139</v>
      </c>
      <c r="C1293" s="154" t="s">
        <v>582</v>
      </c>
      <c r="D1293" s="154" t="s">
        <v>1244</v>
      </c>
      <c r="F1293" s="154" t="s">
        <v>1245</v>
      </c>
      <c r="G1293" s="154" t="s">
        <v>3657</v>
      </c>
      <c r="H1293" s="154">
        <v>2</v>
      </c>
      <c r="I1293" s="117">
        <v>45612</v>
      </c>
      <c r="J1293" s="154">
        <v>12</v>
      </c>
      <c r="K1293" s="120">
        <v>157500</v>
      </c>
    </row>
    <row r="1294" spans="1:11" x14ac:dyDescent="0.35">
      <c r="A1294" s="154" t="s">
        <v>3658</v>
      </c>
      <c r="B1294" s="154" t="s">
        <v>809</v>
      </c>
      <c r="C1294" s="154" t="s">
        <v>15</v>
      </c>
      <c r="D1294" s="154" t="s">
        <v>1244</v>
      </c>
      <c r="F1294" s="154" t="s">
        <v>1245</v>
      </c>
      <c r="G1294" s="154" t="s">
        <v>3659</v>
      </c>
      <c r="H1294" s="154">
        <v>6</v>
      </c>
      <c r="I1294" s="117">
        <v>45612</v>
      </c>
      <c r="J1294" s="154">
        <v>12</v>
      </c>
      <c r="K1294" s="120">
        <v>157500</v>
      </c>
    </row>
    <row r="1295" spans="1:11" x14ac:dyDescent="0.35">
      <c r="A1295" s="154" t="s">
        <v>3660</v>
      </c>
      <c r="B1295" s="154" t="s">
        <v>14</v>
      </c>
      <c r="C1295" s="154" t="s">
        <v>381</v>
      </c>
      <c r="D1295" s="154" t="s">
        <v>1244</v>
      </c>
      <c r="F1295" s="154" t="s">
        <v>1245</v>
      </c>
      <c r="G1295" s="154" t="s">
        <v>3661</v>
      </c>
      <c r="H1295" s="154">
        <v>4</v>
      </c>
      <c r="I1295" s="117">
        <v>45612.439803240741</v>
      </c>
      <c r="J1295" s="154">
        <v>7</v>
      </c>
      <c r="K1295" s="120">
        <v>73500</v>
      </c>
    </row>
    <row r="1296" spans="1:11" x14ac:dyDescent="0.35">
      <c r="A1296" s="154" t="s">
        <v>3662</v>
      </c>
      <c r="B1296" s="154" t="s">
        <v>139</v>
      </c>
      <c r="C1296" s="154" t="s">
        <v>15</v>
      </c>
      <c r="D1296" s="154" t="s">
        <v>1244</v>
      </c>
      <c r="F1296" s="154" t="s">
        <v>1248</v>
      </c>
      <c r="G1296" s="154" t="s">
        <v>2635</v>
      </c>
      <c r="H1296" s="154">
        <v>2</v>
      </c>
      <c r="I1296" s="117">
        <v>45612.537905092591</v>
      </c>
      <c r="J1296" s="154">
        <v>12</v>
      </c>
      <c r="K1296" s="120">
        <v>189000</v>
      </c>
    </row>
    <row r="1297" spans="1:11" x14ac:dyDescent="0.35">
      <c r="A1297" s="154" t="s">
        <v>3663</v>
      </c>
      <c r="B1297" s="154" t="s">
        <v>14</v>
      </c>
      <c r="C1297" s="154" t="s">
        <v>169</v>
      </c>
      <c r="D1297" s="154" t="s">
        <v>1250</v>
      </c>
      <c r="F1297" s="154" t="s">
        <v>1245</v>
      </c>
      <c r="G1297" s="154" t="s">
        <v>3664</v>
      </c>
      <c r="H1297" s="154">
        <v>2</v>
      </c>
      <c r="I1297" s="117">
        <v>45612.595578703702</v>
      </c>
      <c r="J1297" s="154">
        <v>12</v>
      </c>
      <c r="K1297" s="120">
        <v>105000</v>
      </c>
    </row>
    <row r="1298" spans="1:11" x14ac:dyDescent="0.35">
      <c r="A1298" s="154" t="s">
        <v>3665</v>
      </c>
      <c r="B1298" s="154" t="s">
        <v>14</v>
      </c>
      <c r="C1298" s="154" t="s">
        <v>15</v>
      </c>
      <c r="D1298" s="154" t="s">
        <v>1244</v>
      </c>
      <c r="F1298" s="154" t="s">
        <v>1245</v>
      </c>
      <c r="G1298" s="154" t="s">
        <v>3666</v>
      </c>
      <c r="H1298" s="154">
        <v>4</v>
      </c>
      <c r="I1298" s="117">
        <v>45612.631655092591</v>
      </c>
      <c r="J1298" s="154">
        <v>12</v>
      </c>
      <c r="K1298" s="120">
        <v>168000</v>
      </c>
    </row>
    <row r="1299" spans="1:11" x14ac:dyDescent="0.35">
      <c r="A1299" s="154" t="s">
        <v>3667</v>
      </c>
      <c r="B1299" s="154" t="s">
        <v>14</v>
      </c>
      <c r="C1299" s="154" t="s">
        <v>15</v>
      </c>
      <c r="D1299" s="154" t="s">
        <v>1244</v>
      </c>
      <c r="F1299" s="154" t="s">
        <v>1248</v>
      </c>
      <c r="G1299" s="154" t="s">
        <v>3668</v>
      </c>
      <c r="H1299" s="154">
        <v>4</v>
      </c>
      <c r="I1299" s="117">
        <v>45612.631689814814</v>
      </c>
      <c r="J1299" s="154">
        <v>10</v>
      </c>
      <c r="K1299" s="120">
        <v>136500</v>
      </c>
    </row>
    <row r="1300" spans="1:11" x14ac:dyDescent="0.35">
      <c r="A1300" s="154" t="s">
        <v>3669</v>
      </c>
      <c r="B1300" s="154" t="s">
        <v>410</v>
      </c>
      <c r="C1300" s="154" t="s">
        <v>15</v>
      </c>
      <c r="D1300" s="154" t="s">
        <v>1244</v>
      </c>
      <c r="F1300" s="154" t="s">
        <v>1248</v>
      </c>
      <c r="G1300" s="154" t="s">
        <v>3670</v>
      </c>
      <c r="H1300" s="154">
        <v>1</v>
      </c>
      <c r="I1300" s="117">
        <v>45612.633912037039</v>
      </c>
      <c r="J1300" s="154">
        <v>6</v>
      </c>
      <c r="K1300" s="120">
        <v>126000</v>
      </c>
    </row>
    <row r="1301" spans="1:11" x14ac:dyDescent="0.35">
      <c r="A1301" s="154" t="s">
        <v>3671</v>
      </c>
      <c r="B1301" s="154" t="s">
        <v>135</v>
      </c>
      <c r="C1301" s="154" t="s">
        <v>169</v>
      </c>
      <c r="D1301" s="154" t="s">
        <v>1250</v>
      </c>
      <c r="F1301" s="154" t="s">
        <v>1245</v>
      </c>
      <c r="G1301" s="154" t="s">
        <v>1047</v>
      </c>
      <c r="H1301" s="154">
        <v>3</v>
      </c>
      <c r="I1301" s="117">
        <v>45612.651597222219</v>
      </c>
      <c r="J1301" s="154">
        <v>10</v>
      </c>
      <c r="K1301" s="120">
        <v>73500</v>
      </c>
    </row>
    <row r="1302" spans="1:11" x14ac:dyDescent="0.35">
      <c r="A1302" s="154" t="s">
        <v>3672</v>
      </c>
      <c r="B1302" s="154" t="s">
        <v>306</v>
      </c>
      <c r="C1302" s="154" t="s">
        <v>15</v>
      </c>
      <c r="D1302" s="154" t="s">
        <v>1244</v>
      </c>
      <c r="F1302" s="154" t="s">
        <v>1245</v>
      </c>
      <c r="G1302" s="154" t="s">
        <v>3673</v>
      </c>
      <c r="H1302" s="154">
        <v>2</v>
      </c>
      <c r="I1302" s="117">
        <v>45612.658171296294</v>
      </c>
      <c r="J1302" s="154">
        <v>12</v>
      </c>
      <c r="K1302" s="120">
        <v>231000</v>
      </c>
    </row>
    <row r="1303" spans="1:11" x14ac:dyDescent="0.35">
      <c r="A1303" s="154" t="s">
        <v>3674</v>
      </c>
      <c r="B1303" s="154" t="s">
        <v>131</v>
      </c>
      <c r="C1303" s="154" t="s">
        <v>169</v>
      </c>
      <c r="D1303" s="154" t="s">
        <v>1250</v>
      </c>
      <c r="F1303" s="154" t="s">
        <v>1245</v>
      </c>
      <c r="G1303" s="163" t="s">
        <v>3675</v>
      </c>
      <c r="H1303" s="154">
        <v>5</v>
      </c>
      <c r="I1303" s="117">
        <v>45612.669293981482</v>
      </c>
      <c r="J1303" s="154">
        <v>12</v>
      </c>
      <c r="K1303" s="120">
        <v>315000</v>
      </c>
    </row>
    <row r="1304" spans="1:11" x14ac:dyDescent="0.35">
      <c r="A1304" s="154" t="s">
        <v>3676</v>
      </c>
      <c r="B1304" s="154" t="s">
        <v>2861</v>
      </c>
      <c r="C1304" s="154" t="s">
        <v>15</v>
      </c>
      <c r="D1304" s="154" t="s">
        <v>1244</v>
      </c>
      <c r="F1304" s="154" t="s">
        <v>1248</v>
      </c>
      <c r="G1304" s="154" t="s">
        <v>3677</v>
      </c>
      <c r="H1304" s="154">
        <v>1</v>
      </c>
      <c r="I1304" s="117">
        <v>45612.676203703704</v>
      </c>
      <c r="J1304" s="154">
        <v>12</v>
      </c>
      <c r="K1304" s="120">
        <v>78750</v>
      </c>
    </row>
    <row r="1305" spans="1:11" x14ac:dyDescent="0.35">
      <c r="A1305" s="154" t="s">
        <v>3678</v>
      </c>
      <c r="B1305" s="154" t="s">
        <v>956</v>
      </c>
      <c r="C1305" s="154" t="s">
        <v>15</v>
      </c>
      <c r="D1305" s="154" t="s">
        <v>1244</v>
      </c>
      <c r="F1305" s="154" t="s">
        <v>1245</v>
      </c>
      <c r="G1305" s="154" t="s">
        <v>1097</v>
      </c>
      <c r="H1305" s="154">
        <v>5</v>
      </c>
      <c r="I1305" s="117">
        <v>45612.683888888889</v>
      </c>
      <c r="J1305" s="154">
        <v>4</v>
      </c>
      <c r="K1305" s="120">
        <v>63000</v>
      </c>
    </row>
    <row r="1306" spans="1:11" x14ac:dyDescent="0.35">
      <c r="A1306" s="154" t="s">
        <v>3679</v>
      </c>
      <c r="B1306" s="154" t="s">
        <v>2965</v>
      </c>
      <c r="C1306" s="154" t="s">
        <v>411</v>
      </c>
      <c r="D1306" s="154" t="s">
        <v>1244</v>
      </c>
      <c r="F1306" s="154" t="s">
        <v>1245</v>
      </c>
      <c r="G1306" s="154" t="s">
        <v>3680</v>
      </c>
      <c r="H1306" s="154">
        <v>1</v>
      </c>
      <c r="I1306" s="117">
        <v>45612.691724537035</v>
      </c>
      <c r="J1306" s="154">
        <v>12</v>
      </c>
      <c r="K1306" s="120">
        <v>210000</v>
      </c>
    </row>
    <row r="1307" spans="1:11" x14ac:dyDescent="0.35">
      <c r="A1307" s="154" t="s">
        <v>3681</v>
      </c>
      <c r="B1307" s="154" t="s">
        <v>261</v>
      </c>
      <c r="C1307" s="154" t="s">
        <v>188</v>
      </c>
      <c r="D1307" s="154" t="s">
        <v>1244</v>
      </c>
      <c r="F1307" s="154" t="s">
        <v>1245</v>
      </c>
      <c r="G1307" s="154" t="s">
        <v>3682</v>
      </c>
      <c r="H1307" s="154">
        <v>2</v>
      </c>
      <c r="I1307" s="117">
        <v>45614</v>
      </c>
      <c r="J1307" s="154">
        <v>12</v>
      </c>
      <c r="K1307" s="120">
        <v>210000</v>
      </c>
    </row>
    <row r="1308" spans="1:11" x14ac:dyDescent="0.35">
      <c r="A1308" s="154" t="s">
        <v>3683</v>
      </c>
      <c r="B1308" s="154" t="s">
        <v>909</v>
      </c>
      <c r="C1308" s="154" t="s">
        <v>15</v>
      </c>
      <c r="D1308" s="154" t="s">
        <v>1244</v>
      </c>
      <c r="F1308" s="154" t="s">
        <v>1245</v>
      </c>
      <c r="G1308" s="154" t="s">
        <v>3684</v>
      </c>
      <c r="H1308" s="154">
        <v>2</v>
      </c>
      <c r="I1308" s="117">
        <v>45614.568078703705</v>
      </c>
      <c r="J1308" s="154">
        <v>12</v>
      </c>
      <c r="K1308" s="120">
        <v>105000</v>
      </c>
    </row>
    <row r="1309" spans="1:11" x14ac:dyDescent="0.35">
      <c r="A1309" s="154" t="s">
        <v>3685</v>
      </c>
      <c r="B1309" s="154" t="s">
        <v>14</v>
      </c>
      <c r="C1309" s="154" t="s">
        <v>169</v>
      </c>
      <c r="D1309" s="154" t="s">
        <v>1250</v>
      </c>
      <c r="F1309" s="154" t="s">
        <v>1248</v>
      </c>
      <c r="G1309" s="154" t="s">
        <v>3686</v>
      </c>
      <c r="H1309" s="154">
        <v>1</v>
      </c>
      <c r="I1309" s="117">
        <v>45614.674050925925</v>
      </c>
      <c r="J1309" s="154">
        <v>8</v>
      </c>
      <c r="K1309" s="120">
        <v>210000</v>
      </c>
    </row>
    <row r="1310" spans="1:11" x14ac:dyDescent="0.35">
      <c r="A1310" s="154" t="s">
        <v>3687</v>
      </c>
      <c r="B1310" s="154" t="s">
        <v>223</v>
      </c>
      <c r="C1310" s="154" t="s">
        <v>169</v>
      </c>
      <c r="D1310" s="154" t="s">
        <v>1250</v>
      </c>
      <c r="F1310" s="154" t="s">
        <v>1245</v>
      </c>
      <c r="G1310" s="154" t="s">
        <v>3688</v>
      </c>
      <c r="H1310" s="154">
        <v>3</v>
      </c>
      <c r="I1310" s="117">
        <v>45615</v>
      </c>
      <c r="J1310" s="154">
        <v>15</v>
      </c>
      <c r="K1310" s="120">
        <v>315000</v>
      </c>
    </row>
    <row r="1311" spans="1:11" x14ac:dyDescent="0.35">
      <c r="A1311" s="154" t="s">
        <v>3689</v>
      </c>
      <c r="B1311" s="154" t="s">
        <v>230</v>
      </c>
      <c r="C1311" s="154" t="s">
        <v>15</v>
      </c>
      <c r="D1311" s="154" t="s">
        <v>1244</v>
      </c>
      <c r="F1311" s="154" t="s">
        <v>1245</v>
      </c>
      <c r="G1311" s="154" t="s">
        <v>3690</v>
      </c>
      <c r="H1311" s="154">
        <v>1</v>
      </c>
      <c r="I1311" s="117">
        <v>45615</v>
      </c>
      <c r="J1311" s="154">
        <v>12</v>
      </c>
      <c r="K1311" s="120">
        <v>157500</v>
      </c>
    </row>
    <row r="1312" spans="1:11" x14ac:dyDescent="0.35">
      <c r="A1312" s="154" t="s">
        <v>3691</v>
      </c>
      <c r="B1312" s="154" t="s">
        <v>359</v>
      </c>
      <c r="C1312" s="154" t="s">
        <v>162</v>
      </c>
      <c r="D1312" s="154" t="s">
        <v>1250</v>
      </c>
      <c r="F1312" s="154" t="s">
        <v>1248</v>
      </c>
      <c r="G1312" s="154" t="s">
        <v>3692</v>
      </c>
      <c r="H1312" s="154">
        <v>1</v>
      </c>
      <c r="I1312" s="117">
        <v>45615.583148148151</v>
      </c>
      <c r="J1312" s="154">
        <v>6</v>
      </c>
      <c r="K1312" s="120">
        <v>73500</v>
      </c>
    </row>
    <row r="1313" spans="1:11" x14ac:dyDescent="0.35">
      <c r="A1313" s="154" t="s">
        <v>3693</v>
      </c>
      <c r="B1313" s="154" t="s">
        <v>32</v>
      </c>
      <c r="C1313" s="154" t="s">
        <v>15</v>
      </c>
      <c r="D1313" s="154" t="s">
        <v>1244</v>
      </c>
      <c r="F1313" s="154" t="s">
        <v>1248</v>
      </c>
      <c r="G1313" s="154" t="s">
        <v>3694</v>
      </c>
      <c r="H1313" s="154">
        <v>2</v>
      </c>
      <c r="I1313" s="117">
        <v>45615.656458333331</v>
      </c>
      <c r="J1313" s="154">
        <v>8</v>
      </c>
      <c r="K1313" s="120">
        <v>210000</v>
      </c>
    </row>
    <row r="1314" spans="1:11" x14ac:dyDescent="0.35">
      <c r="A1314" s="154" t="s">
        <v>3695</v>
      </c>
      <c r="B1314" s="154" t="s">
        <v>14</v>
      </c>
      <c r="C1314" s="154" t="s">
        <v>15</v>
      </c>
      <c r="D1314" s="154" t="s">
        <v>1244</v>
      </c>
      <c r="F1314" s="154" t="s">
        <v>1248</v>
      </c>
      <c r="G1314" s="154" t="s">
        <v>1419</v>
      </c>
      <c r="H1314" s="154">
        <v>4</v>
      </c>
      <c r="I1314" s="117">
        <v>45615.656875000001</v>
      </c>
      <c r="J1314" s="154">
        <v>12</v>
      </c>
      <c r="K1314" s="120">
        <v>147000</v>
      </c>
    </row>
    <row r="1315" spans="1:11" x14ac:dyDescent="0.35">
      <c r="A1315" s="154" t="s">
        <v>3696</v>
      </c>
      <c r="B1315" s="154" t="s">
        <v>237</v>
      </c>
      <c r="C1315" s="154" t="s">
        <v>411</v>
      </c>
      <c r="D1315" s="154" t="s">
        <v>1244</v>
      </c>
      <c r="F1315" s="154" t="s">
        <v>1248</v>
      </c>
      <c r="G1315" s="154" t="s">
        <v>3697</v>
      </c>
      <c r="H1315" s="154">
        <v>5</v>
      </c>
      <c r="I1315" s="117">
        <v>45615.667951388888</v>
      </c>
      <c r="J1315" s="154">
        <v>10</v>
      </c>
      <c r="K1315" s="120">
        <v>157500</v>
      </c>
    </row>
    <row r="1316" spans="1:11" x14ac:dyDescent="0.35">
      <c r="A1316" s="154" t="s">
        <v>3698</v>
      </c>
      <c r="B1316" s="154" t="s">
        <v>2605</v>
      </c>
      <c r="C1316" s="154" t="s">
        <v>15</v>
      </c>
      <c r="D1316" s="154" t="s">
        <v>1244</v>
      </c>
      <c r="F1316" s="154" t="s">
        <v>1245</v>
      </c>
      <c r="G1316" s="154" t="s">
        <v>1287</v>
      </c>
      <c r="H1316" s="154">
        <v>2</v>
      </c>
      <c r="I1316" s="117">
        <v>45615.68891203704</v>
      </c>
      <c r="J1316" s="154">
        <v>7</v>
      </c>
      <c r="K1316" s="120">
        <v>189000</v>
      </c>
    </row>
    <row r="1317" spans="1:11" x14ac:dyDescent="0.35">
      <c r="A1317" s="154" t="s">
        <v>3699</v>
      </c>
      <c r="B1317" s="154" t="s">
        <v>871</v>
      </c>
      <c r="C1317" s="154" t="s">
        <v>15</v>
      </c>
      <c r="D1317" s="154" t="s">
        <v>1244</v>
      </c>
      <c r="F1317" s="154" t="s">
        <v>1245</v>
      </c>
      <c r="G1317" s="152" t="s">
        <v>1289</v>
      </c>
      <c r="H1317" s="154">
        <v>5</v>
      </c>
      <c r="I1317" s="117">
        <v>45615.701111111113</v>
      </c>
      <c r="J1317" s="154">
        <v>12</v>
      </c>
      <c r="K1317" s="120">
        <v>367500</v>
      </c>
    </row>
    <row r="1318" spans="1:11" x14ac:dyDescent="0.35">
      <c r="A1318" s="154" t="s">
        <v>3700</v>
      </c>
      <c r="B1318" s="154" t="s">
        <v>410</v>
      </c>
      <c r="C1318" s="154" t="s">
        <v>15</v>
      </c>
      <c r="D1318" s="154" t="s">
        <v>1244</v>
      </c>
      <c r="F1318" s="154" t="s">
        <v>1248</v>
      </c>
      <c r="G1318" s="154" t="s">
        <v>2590</v>
      </c>
      <c r="H1318" s="154">
        <v>2</v>
      </c>
      <c r="I1318" s="117">
        <v>45615.747812499998</v>
      </c>
      <c r="J1318" s="154">
        <v>9</v>
      </c>
      <c r="K1318" s="120">
        <v>157500</v>
      </c>
    </row>
    <row r="1319" spans="1:11" x14ac:dyDescent="0.35">
      <c r="A1319" s="154" t="s">
        <v>3701</v>
      </c>
      <c r="B1319" s="154" t="s">
        <v>230</v>
      </c>
      <c r="C1319" s="154" t="s">
        <v>15</v>
      </c>
      <c r="D1319" s="154" t="s">
        <v>1244</v>
      </c>
      <c r="F1319" s="154" t="s">
        <v>1248</v>
      </c>
      <c r="G1319" s="154" t="s">
        <v>861</v>
      </c>
      <c r="H1319" s="154">
        <v>4</v>
      </c>
      <c r="I1319" s="117">
        <v>45616</v>
      </c>
      <c r="J1319" s="154">
        <v>12</v>
      </c>
      <c r="K1319" s="120">
        <v>115500</v>
      </c>
    </row>
    <row r="1320" spans="1:11" x14ac:dyDescent="0.35">
      <c r="A1320" s="154" t="s">
        <v>3702</v>
      </c>
      <c r="B1320" s="154" t="s">
        <v>355</v>
      </c>
      <c r="C1320" s="154" t="s">
        <v>15</v>
      </c>
      <c r="D1320" s="154" t="s">
        <v>1244</v>
      </c>
      <c r="F1320" s="154" t="s">
        <v>1248</v>
      </c>
      <c r="G1320" s="154" t="s">
        <v>3703</v>
      </c>
      <c r="H1320" s="154">
        <v>3</v>
      </c>
      <c r="I1320" s="117">
        <v>45616</v>
      </c>
      <c r="J1320" s="154">
        <v>6</v>
      </c>
      <c r="K1320" s="120">
        <v>52500</v>
      </c>
    </row>
    <row r="1321" spans="1:11" x14ac:dyDescent="0.35">
      <c r="A1321" s="154" t="s">
        <v>3704</v>
      </c>
      <c r="B1321" s="154" t="s">
        <v>809</v>
      </c>
      <c r="C1321" s="154" t="s">
        <v>15</v>
      </c>
      <c r="D1321" s="154" t="s">
        <v>1244</v>
      </c>
      <c r="F1321" s="154" t="s">
        <v>1245</v>
      </c>
      <c r="G1321" s="154" t="s">
        <v>3705</v>
      </c>
      <c r="H1321" s="154">
        <v>2</v>
      </c>
      <c r="I1321" s="117">
        <v>45616</v>
      </c>
      <c r="J1321" s="154">
        <v>10</v>
      </c>
      <c r="K1321" s="120">
        <v>73500</v>
      </c>
    </row>
    <row r="1322" spans="1:11" x14ac:dyDescent="0.35">
      <c r="A1322" s="154" t="s">
        <v>3706</v>
      </c>
      <c r="B1322" s="154" t="s">
        <v>58</v>
      </c>
      <c r="C1322" s="154" t="s">
        <v>169</v>
      </c>
      <c r="D1322" s="154" t="s">
        <v>1250</v>
      </c>
      <c r="F1322" s="154" t="s">
        <v>1248</v>
      </c>
      <c r="G1322" s="154" t="s">
        <v>2426</v>
      </c>
      <c r="H1322" s="154">
        <v>3</v>
      </c>
      <c r="I1322" s="117">
        <v>45616.487905092596</v>
      </c>
      <c r="J1322" s="154">
        <v>12</v>
      </c>
      <c r="K1322" s="120">
        <v>105000</v>
      </c>
    </row>
    <row r="1323" spans="1:11" x14ac:dyDescent="0.35">
      <c r="A1323" s="154" t="s">
        <v>3707</v>
      </c>
      <c r="B1323" s="154" t="s">
        <v>285</v>
      </c>
      <c r="C1323" s="154" t="s">
        <v>15</v>
      </c>
      <c r="D1323" s="154" t="s">
        <v>1244</v>
      </c>
      <c r="F1323" s="154" t="s">
        <v>1245</v>
      </c>
      <c r="G1323" s="154" t="s">
        <v>3708</v>
      </c>
      <c r="H1323" s="154">
        <v>2</v>
      </c>
      <c r="I1323" s="117">
        <v>45616.587708333333</v>
      </c>
      <c r="J1323" s="154">
        <v>7</v>
      </c>
      <c r="K1323" s="120">
        <v>63000</v>
      </c>
    </row>
    <row r="1324" spans="1:11" x14ac:dyDescent="0.35">
      <c r="A1324" s="154" t="s">
        <v>3709</v>
      </c>
      <c r="B1324" s="154" t="s">
        <v>32</v>
      </c>
      <c r="C1324" s="154" t="s">
        <v>15</v>
      </c>
      <c r="D1324" s="154" t="s">
        <v>1244</v>
      </c>
      <c r="F1324" s="154" t="s">
        <v>1245</v>
      </c>
      <c r="G1324" s="154" t="s">
        <v>3710</v>
      </c>
      <c r="H1324" s="154">
        <v>1</v>
      </c>
      <c r="I1324" s="117">
        <v>45616.619942129626</v>
      </c>
      <c r="J1324" s="154">
        <v>7</v>
      </c>
      <c r="K1324" s="120">
        <v>105000</v>
      </c>
    </row>
    <row r="1325" spans="1:11" x14ac:dyDescent="0.35">
      <c r="A1325" s="154" t="s">
        <v>3711</v>
      </c>
      <c r="B1325" s="154" t="s">
        <v>577</v>
      </c>
      <c r="C1325" s="154" t="s">
        <v>15</v>
      </c>
      <c r="D1325" s="154" t="s">
        <v>1244</v>
      </c>
      <c r="F1325" s="154" t="s">
        <v>1248</v>
      </c>
      <c r="G1325" s="154" t="s">
        <v>3712</v>
      </c>
      <c r="H1325" s="154">
        <v>2</v>
      </c>
      <c r="I1325" s="117">
        <v>45616.622048611112</v>
      </c>
      <c r="J1325" s="154">
        <v>8</v>
      </c>
      <c r="K1325" s="120">
        <v>136500</v>
      </c>
    </row>
    <row r="1326" spans="1:11" x14ac:dyDescent="0.35">
      <c r="A1326" s="154" t="s">
        <v>3713</v>
      </c>
      <c r="B1326" s="154" t="s">
        <v>459</v>
      </c>
      <c r="C1326" s="154" t="s">
        <v>15</v>
      </c>
      <c r="D1326" s="154" t="s">
        <v>1244</v>
      </c>
      <c r="F1326" s="154" t="s">
        <v>1245</v>
      </c>
      <c r="G1326" s="154" t="s">
        <v>3714</v>
      </c>
      <c r="H1326" s="154">
        <v>1</v>
      </c>
      <c r="I1326" s="117">
        <v>45616.657326388886</v>
      </c>
      <c r="J1326" s="154">
        <v>12</v>
      </c>
      <c r="K1326" s="120">
        <v>210000</v>
      </c>
    </row>
    <row r="1327" spans="1:11" x14ac:dyDescent="0.35">
      <c r="A1327" s="154" t="s">
        <v>3715</v>
      </c>
      <c r="B1327" s="154" t="s">
        <v>32</v>
      </c>
      <c r="C1327" s="154" t="s">
        <v>15</v>
      </c>
      <c r="D1327" s="154" t="s">
        <v>1244</v>
      </c>
      <c r="F1327" s="154" t="s">
        <v>1245</v>
      </c>
      <c r="G1327" s="154" t="s">
        <v>3716</v>
      </c>
      <c r="H1327" s="154">
        <v>1</v>
      </c>
      <c r="I1327" s="117">
        <v>45616.685069444444</v>
      </c>
      <c r="J1327" s="154">
        <v>8</v>
      </c>
      <c r="K1327" s="120">
        <v>231000</v>
      </c>
    </row>
    <row r="1328" spans="1:11" x14ac:dyDescent="0.35">
      <c r="A1328" s="154" t="s">
        <v>3717</v>
      </c>
      <c r="B1328" s="154" t="s">
        <v>131</v>
      </c>
      <c r="C1328" s="154" t="s">
        <v>15</v>
      </c>
      <c r="D1328" s="154" t="s">
        <v>1244</v>
      </c>
      <c r="F1328" s="154" t="s">
        <v>1245</v>
      </c>
      <c r="G1328" s="154" t="s">
        <v>2832</v>
      </c>
      <c r="H1328" s="154">
        <v>6</v>
      </c>
      <c r="I1328" s="117">
        <v>45616.698298611111</v>
      </c>
      <c r="J1328" s="154">
        <v>3</v>
      </c>
      <c r="K1328" s="120">
        <v>126000</v>
      </c>
    </row>
    <row r="1329" spans="1:11" x14ac:dyDescent="0.35">
      <c r="A1329" s="154" t="s">
        <v>3718</v>
      </c>
      <c r="B1329" s="154" t="s">
        <v>40</v>
      </c>
      <c r="C1329" s="154" t="s">
        <v>15</v>
      </c>
      <c r="D1329" s="154" t="s">
        <v>1244</v>
      </c>
      <c r="F1329" s="154" t="s">
        <v>1245</v>
      </c>
      <c r="G1329" s="154" t="s">
        <v>3719</v>
      </c>
      <c r="H1329" s="154">
        <v>4</v>
      </c>
      <c r="I1329" s="117">
        <v>45616.700439814813</v>
      </c>
      <c r="J1329" s="154">
        <v>12</v>
      </c>
      <c r="K1329" s="120">
        <v>157500</v>
      </c>
    </row>
    <row r="1330" spans="1:11" x14ac:dyDescent="0.35">
      <c r="A1330" s="154" t="s">
        <v>3720</v>
      </c>
      <c r="B1330" s="154" t="s">
        <v>285</v>
      </c>
      <c r="C1330" s="154" t="s">
        <v>15</v>
      </c>
      <c r="D1330" s="154" t="s">
        <v>1244</v>
      </c>
      <c r="F1330" s="154" t="s">
        <v>1248</v>
      </c>
      <c r="G1330" s="154" t="s">
        <v>2822</v>
      </c>
      <c r="H1330" s="154">
        <v>2</v>
      </c>
      <c r="I1330" s="117">
        <v>45616.73228009259</v>
      </c>
      <c r="J1330" s="154">
        <v>8</v>
      </c>
      <c r="K1330" s="120">
        <v>105000</v>
      </c>
    </row>
    <row r="1331" spans="1:11" x14ac:dyDescent="0.35">
      <c r="A1331" s="154" t="s">
        <v>3721</v>
      </c>
      <c r="B1331" s="154" t="s">
        <v>14</v>
      </c>
      <c r="C1331" s="154" t="s">
        <v>15</v>
      </c>
      <c r="D1331" s="154" t="s">
        <v>1244</v>
      </c>
      <c r="F1331" s="154" t="s">
        <v>1245</v>
      </c>
      <c r="G1331" s="158" t="s">
        <v>3722</v>
      </c>
      <c r="H1331" s="154">
        <v>2</v>
      </c>
      <c r="I1331" s="117">
        <v>45616.751354166663</v>
      </c>
      <c r="J1331" s="154">
        <v>10</v>
      </c>
      <c r="K1331" s="120">
        <v>199500</v>
      </c>
    </row>
    <row r="1332" spans="1:11" x14ac:dyDescent="0.35">
      <c r="A1332" s="154" t="s">
        <v>3723</v>
      </c>
      <c r="B1332" s="154" t="s">
        <v>36</v>
      </c>
      <c r="C1332" s="154" t="s">
        <v>15</v>
      </c>
      <c r="D1332" s="154" t="s">
        <v>1244</v>
      </c>
      <c r="F1332" s="154" t="s">
        <v>1245</v>
      </c>
      <c r="G1332" s="154" t="s">
        <v>3724</v>
      </c>
      <c r="H1332" s="154">
        <v>5</v>
      </c>
      <c r="I1332" s="117">
        <v>45617</v>
      </c>
      <c r="J1332" s="154">
        <v>7</v>
      </c>
      <c r="K1332" s="120">
        <v>89250</v>
      </c>
    </row>
    <row r="1333" spans="1:11" x14ac:dyDescent="0.35">
      <c r="A1333" s="154" t="s">
        <v>3725</v>
      </c>
      <c r="B1333" s="154" t="s">
        <v>1135</v>
      </c>
      <c r="C1333" s="154" t="s">
        <v>15</v>
      </c>
      <c r="D1333" s="154" t="s">
        <v>1244</v>
      </c>
      <c r="F1333" s="154" t="s">
        <v>1245</v>
      </c>
      <c r="G1333" s="154" t="s">
        <v>3726</v>
      </c>
      <c r="H1333" s="154">
        <v>3</v>
      </c>
      <c r="I1333" s="117">
        <v>45617</v>
      </c>
      <c r="J1333" s="154">
        <v>7</v>
      </c>
      <c r="K1333" s="120">
        <v>126000</v>
      </c>
    </row>
    <row r="1334" spans="1:11" x14ac:dyDescent="0.35">
      <c r="A1334" s="154" t="s">
        <v>3727</v>
      </c>
      <c r="B1334" s="154" t="s">
        <v>549</v>
      </c>
      <c r="C1334" s="154" t="s">
        <v>116</v>
      </c>
      <c r="D1334" s="154" t="s">
        <v>1250</v>
      </c>
      <c r="F1334" s="154" t="s">
        <v>1245</v>
      </c>
      <c r="G1334" s="154" t="s">
        <v>3728</v>
      </c>
      <c r="H1334" s="154">
        <v>4</v>
      </c>
      <c r="I1334" s="117">
        <v>45617</v>
      </c>
      <c r="J1334" s="154">
        <v>15</v>
      </c>
      <c r="K1334" s="120">
        <v>157500</v>
      </c>
    </row>
    <row r="1335" spans="1:11" x14ac:dyDescent="0.35">
      <c r="A1335" s="154" t="s">
        <v>3729</v>
      </c>
      <c r="B1335" s="154" t="s">
        <v>456</v>
      </c>
      <c r="C1335" s="154" t="s">
        <v>15</v>
      </c>
      <c r="D1335" s="154" t="s">
        <v>1244</v>
      </c>
      <c r="F1335" s="154" t="s">
        <v>1245</v>
      </c>
      <c r="G1335" s="154" t="s">
        <v>946</v>
      </c>
      <c r="H1335" s="154">
        <v>6</v>
      </c>
      <c r="I1335" s="117">
        <v>45617.543958333335</v>
      </c>
      <c r="J1335" s="154">
        <v>9</v>
      </c>
      <c r="K1335" s="120">
        <v>94500</v>
      </c>
    </row>
    <row r="1336" spans="1:11" x14ac:dyDescent="0.35">
      <c r="A1336" s="154" t="s">
        <v>3730</v>
      </c>
      <c r="B1336" s="154" t="s">
        <v>442</v>
      </c>
      <c r="C1336" s="154" t="s">
        <v>15</v>
      </c>
      <c r="D1336" s="154" t="s">
        <v>1244</v>
      </c>
      <c r="F1336" s="154" t="s">
        <v>1248</v>
      </c>
      <c r="G1336" s="154" t="s">
        <v>3731</v>
      </c>
      <c r="H1336" s="154">
        <v>2</v>
      </c>
      <c r="I1336" s="117">
        <v>45617.543958333335</v>
      </c>
      <c r="J1336" s="154">
        <v>3</v>
      </c>
      <c r="K1336" s="120">
        <v>115500</v>
      </c>
    </row>
    <row r="1337" spans="1:11" x14ac:dyDescent="0.35">
      <c r="A1337" s="154" t="s">
        <v>3732</v>
      </c>
      <c r="B1337" s="154" t="s">
        <v>14</v>
      </c>
      <c r="C1337" s="154" t="s">
        <v>15</v>
      </c>
      <c r="D1337" s="154" t="s">
        <v>1244</v>
      </c>
      <c r="F1337" s="154" t="s">
        <v>1245</v>
      </c>
      <c r="G1337" s="154" t="s">
        <v>3733</v>
      </c>
      <c r="H1337" s="154">
        <v>2</v>
      </c>
      <c r="I1337" s="117">
        <v>45617.544004629628</v>
      </c>
      <c r="J1337" s="154">
        <v>11</v>
      </c>
      <c r="K1337" s="120">
        <v>94500</v>
      </c>
    </row>
    <row r="1338" spans="1:11" x14ac:dyDescent="0.35">
      <c r="A1338" s="154" t="s">
        <v>3734</v>
      </c>
      <c r="B1338" s="154" t="s">
        <v>420</v>
      </c>
      <c r="C1338" s="154" t="s">
        <v>15</v>
      </c>
      <c r="D1338" s="154" t="s">
        <v>1244</v>
      </c>
      <c r="F1338" s="154" t="s">
        <v>1245</v>
      </c>
      <c r="G1338" s="154" t="s">
        <v>3735</v>
      </c>
      <c r="H1338" s="154">
        <v>2</v>
      </c>
      <c r="I1338" s="117">
        <v>45617.578148148146</v>
      </c>
      <c r="J1338" s="154">
        <v>6</v>
      </c>
      <c r="K1338" s="120">
        <v>63000</v>
      </c>
    </row>
    <row r="1339" spans="1:11" x14ac:dyDescent="0.35">
      <c r="A1339" s="154" t="s">
        <v>3736</v>
      </c>
      <c r="B1339" s="154" t="s">
        <v>146</v>
      </c>
      <c r="C1339" s="154" t="s">
        <v>15</v>
      </c>
      <c r="D1339" s="154" t="s">
        <v>1244</v>
      </c>
      <c r="F1339" s="154" t="s">
        <v>1248</v>
      </c>
      <c r="G1339" s="154" t="s">
        <v>2165</v>
      </c>
      <c r="H1339" s="154">
        <v>5</v>
      </c>
      <c r="I1339" s="117">
        <v>45617.618194444447</v>
      </c>
      <c r="J1339" s="154">
        <v>7</v>
      </c>
      <c r="K1339" s="120">
        <v>73500</v>
      </c>
    </row>
    <row r="1340" spans="1:11" x14ac:dyDescent="0.35">
      <c r="A1340" s="154" t="s">
        <v>3737</v>
      </c>
      <c r="B1340" s="154" t="s">
        <v>2680</v>
      </c>
      <c r="C1340" s="154" t="s">
        <v>15</v>
      </c>
      <c r="D1340" s="154" t="s">
        <v>1244</v>
      </c>
      <c r="F1340" s="154" t="s">
        <v>1245</v>
      </c>
      <c r="G1340" s="154" t="s">
        <v>3738</v>
      </c>
      <c r="H1340" s="154">
        <v>1</v>
      </c>
      <c r="I1340" s="117">
        <v>45617.726539351854</v>
      </c>
      <c r="J1340" s="154">
        <v>12</v>
      </c>
      <c r="K1340" s="120">
        <v>105000</v>
      </c>
    </row>
    <row r="1341" spans="1:11" x14ac:dyDescent="0.35">
      <c r="A1341" s="154" t="s">
        <v>3739</v>
      </c>
      <c r="B1341" s="154" t="s">
        <v>32</v>
      </c>
      <c r="C1341" s="154" t="s">
        <v>15</v>
      </c>
      <c r="D1341" s="154" t="s">
        <v>1244</v>
      </c>
      <c r="F1341" s="154" t="s">
        <v>1248</v>
      </c>
      <c r="G1341" s="152" t="s">
        <v>3740</v>
      </c>
      <c r="H1341" s="154">
        <v>3</v>
      </c>
      <c r="I1341" s="117">
        <v>45617.743807870371</v>
      </c>
      <c r="J1341" s="154">
        <v>8</v>
      </c>
      <c r="K1341" s="120">
        <v>105000</v>
      </c>
    </row>
    <row r="1342" spans="1:11" x14ac:dyDescent="0.35">
      <c r="A1342" s="154" t="s">
        <v>3741</v>
      </c>
      <c r="B1342" s="154" t="s">
        <v>549</v>
      </c>
      <c r="C1342" s="154" t="s">
        <v>15</v>
      </c>
      <c r="D1342" s="154" t="s">
        <v>1244</v>
      </c>
      <c r="F1342" s="154" t="s">
        <v>1245</v>
      </c>
      <c r="G1342" s="154" t="s">
        <v>3742</v>
      </c>
      <c r="H1342" s="154">
        <v>1</v>
      </c>
      <c r="I1342" s="117">
        <v>45618</v>
      </c>
      <c r="J1342" s="154">
        <v>12</v>
      </c>
      <c r="K1342" s="120">
        <v>157500</v>
      </c>
    </row>
    <row r="1343" spans="1:11" x14ac:dyDescent="0.35">
      <c r="A1343" s="154" t="s">
        <v>3743</v>
      </c>
      <c r="B1343" s="154" t="s">
        <v>230</v>
      </c>
      <c r="C1343" s="154" t="s">
        <v>15</v>
      </c>
      <c r="D1343" s="154" t="s">
        <v>1244</v>
      </c>
      <c r="F1343" s="154" t="s">
        <v>1248</v>
      </c>
      <c r="G1343" s="154" t="s">
        <v>3744</v>
      </c>
      <c r="H1343" s="154">
        <v>1</v>
      </c>
      <c r="I1343" s="117">
        <v>45618</v>
      </c>
      <c r="J1343" s="154">
        <v>12</v>
      </c>
      <c r="K1343" s="120">
        <v>157500</v>
      </c>
    </row>
    <row r="1344" spans="1:11" x14ac:dyDescent="0.35">
      <c r="A1344" s="154" t="s">
        <v>3745</v>
      </c>
      <c r="B1344" s="154" t="s">
        <v>2861</v>
      </c>
      <c r="C1344" s="154" t="s">
        <v>15</v>
      </c>
      <c r="D1344" s="154" t="s">
        <v>1244</v>
      </c>
      <c r="F1344" s="154" t="s">
        <v>1248</v>
      </c>
      <c r="G1344" s="154" t="s">
        <v>3746</v>
      </c>
      <c r="H1344" s="154">
        <v>1</v>
      </c>
      <c r="I1344" s="117">
        <v>45618.600289351853</v>
      </c>
      <c r="J1344" s="154">
        <v>12</v>
      </c>
      <c r="K1344" s="120">
        <v>105000</v>
      </c>
    </row>
    <row r="1345" spans="1:11" x14ac:dyDescent="0.35">
      <c r="A1345" s="154" t="s">
        <v>3747</v>
      </c>
      <c r="B1345" s="154" t="s">
        <v>102</v>
      </c>
      <c r="C1345" s="154" t="s">
        <v>188</v>
      </c>
      <c r="D1345" s="154" t="s">
        <v>1244</v>
      </c>
      <c r="F1345" s="154" t="s">
        <v>1245</v>
      </c>
      <c r="G1345" s="154" t="s">
        <v>3748</v>
      </c>
      <c r="H1345" s="154">
        <v>2</v>
      </c>
      <c r="I1345" s="117">
        <v>45618.602430555555</v>
      </c>
      <c r="J1345" s="154">
        <v>9</v>
      </c>
      <c r="K1345" s="120">
        <v>63000</v>
      </c>
    </row>
    <row r="1346" spans="1:11" x14ac:dyDescent="0.35">
      <c r="A1346" s="154" t="s">
        <v>3749</v>
      </c>
      <c r="B1346" s="154" t="s">
        <v>306</v>
      </c>
      <c r="C1346" s="154" t="s">
        <v>15</v>
      </c>
      <c r="D1346" s="154" t="s">
        <v>1244</v>
      </c>
      <c r="F1346" s="154" t="s">
        <v>1248</v>
      </c>
      <c r="G1346" s="154" t="s">
        <v>3750</v>
      </c>
      <c r="H1346" s="154">
        <v>2</v>
      </c>
      <c r="I1346" s="117">
        <v>45618.658391203702</v>
      </c>
      <c r="J1346" s="154">
        <v>12</v>
      </c>
      <c r="K1346" s="120">
        <v>136500</v>
      </c>
    </row>
    <row r="1347" spans="1:11" x14ac:dyDescent="0.35">
      <c r="A1347" s="154" t="s">
        <v>3751</v>
      </c>
      <c r="B1347" s="154" t="s">
        <v>230</v>
      </c>
      <c r="C1347" s="154" t="s">
        <v>15</v>
      </c>
      <c r="D1347" s="154" t="s">
        <v>1244</v>
      </c>
      <c r="F1347" s="154" t="s">
        <v>1245</v>
      </c>
      <c r="G1347" s="154" t="s">
        <v>3752</v>
      </c>
      <c r="H1347" s="154">
        <v>1</v>
      </c>
      <c r="I1347" s="117">
        <v>45618.692048611112</v>
      </c>
      <c r="J1347" s="154">
        <v>12</v>
      </c>
      <c r="K1347" s="120">
        <v>157500</v>
      </c>
    </row>
    <row r="1348" spans="1:11" x14ac:dyDescent="0.35">
      <c r="A1348" s="154" t="s">
        <v>3753</v>
      </c>
      <c r="B1348" s="154" t="s">
        <v>36</v>
      </c>
      <c r="C1348" s="154" t="s">
        <v>169</v>
      </c>
      <c r="D1348" s="154" t="s">
        <v>1250</v>
      </c>
      <c r="F1348" s="154" t="s">
        <v>1248</v>
      </c>
      <c r="G1348" s="154" t="s">
        <v>2613</v>
      </c>
      <c r="H1348" s="154">
        <v>6</v>
      </c>
      <c r="I1348" s="117">
        <v>45618.699675925927</v>
      </c>
      <c r="J1348" s="154">
        <v>12</v>
      </c>
      <c r="K1348" s="120">
        <v>178500</v>
      </c>
    </row>
    <row r="1349" spans="1:11" x14ac:dyDescent="0.35">
      <c r="A1349" s="154" t="s">
        <v>3754</v>
      </c>
      <c r="B1349" s="154" t="s">
        <v>14</v>
      </c>
      <c r="C1349" s="154" t="s">
        <v>188</v>
      </c>
      <c r="D1349" s="154" t="s">
        <v>1244</v>
      </c>
      <c r="F1349" s="154" t="s">
        <v>1245</v>
      </c>
      <c r="G1349" s="154" t="s">
        <v>3755</v>
      </c>
      <c r="H1349" s="154">
        <v>3</v>
      </c>
      <c r="I1349" s="117">
        <v>45618.703634259262</v>
      </c>
      <c r="J1349" s="154">
        <v>12</v>
      </c>
      <c r="K1349" s="120">
        <v>315000</v>
      </c>
    </row>
    <row r="1350" spans="1:11" x14ac:dyDescent="0.35">
      <c r="A1350" s="154" t="s">
        <v>3756</v>
      </c>
      <c r="B1350" s="154" t="s">
        <v>809</v>
      </c>
      <c r="C1350" s="154" t="s">
        <v>162</v>
      </c>
      <c r="D1350" s="154" t="s">
        <v>1250</v>
      </c>
      <c r="F1350" s="154" t="s">
        <v>1245</v>
      </c>
      <c r="G1350" s="154" t="s">
        <v>1000</v>
      </c>
      <c r="H1350" s="154">
        <v>2</v>
      </c>
      <c r="I1350" s="117">
        <v>45618.712407407409</v>
      </c>
      <c r="J1350" s="154">
        <v>9</v>
      </c>
      <c r="K1350" s="120">
        <v>157500</v>
      </c>
    </row>
    <row r="1351" spans="1:11" x14ac:dyDescent="0.35">
      <c r="A1351" s="154" t="s">
        <v>3757</v>
      </c>
      <c r="B1351" s="154" t="s">
        <v>410</v>
      </c>
      <c r="C1351" s="154" t="s">
        <v>15</v>
      </c>
      <c r="D1351" s="154" t="s">
        <v>1244</v>
      </c>
      <c r="F1351" s="154" t="s">
        <v>1248</v>
      </c>
      <c r="G1351" s="154" t="s">
        <v>3758</v>
      </c>
      <c r="H1351" s="154">
        <v>2</v>
      </c>
      <c r="I1351" s="117">
        <v>45618.721030092594</v>
      </c>
      <c r="J1351" s="154">
        <v>8</v>
      </c>
      <c r="K1351" s="120">
        <v>57750</v>
      </c>
    </row>
    <row r="1352" spans="1:11" x14ac:dyDescent="0.35">
      <c r="A1352" s="154" t="s">
        <v>3759</v>
      </c>
      <c r="B1352" s="154" t="s">
        <v>237</v>
      </c>
      <c r="C1352" s="154" t="s">
        <v>15</v>
      </c>
      <c r="D1352" s="154" t="s">
        <v>1244</v>
      </c>
      <c r="F1352" s="154" t="s">
        <v>1245</v>
      </c>
      <c r="G1352" s="154" t="s">
        <v>3760</v>
      </c>
      <c r="H1352" s="154">
        <v>3</v>
      </c>
      <c r="I1352" s="117">
        <v>45618.742800925924</v>
      </c>
      <c r="J1352" s="154">
        <v>18</v>
      </c>
      <c r="K1352" s="120">
        <v>252000</v>
      </c>
    </row>
    <row r="1353" spans="1:11" x14ac:dyDescent="0.35">
      <c r="A1353" s="154" t="s">
        <v>3761</v>
      </c>
      <c r="B1353" s="154" t="s">
        <v>359</v>
      </c>
      <c r="C1353" s="154" t="s">
        <v>257</v>
      </c>
      <c r="D1353" s="154" t="s">
        <v>1250</v>
      </c>
      <c r="F1353" s="154" t="s">
        <v>1248</v>
      </c>
      <c r="G1353" s="154" t="s">
        <v>1117</v>
      </c>
      <c r="H1353" s="154">
        <v>6</v>
      </c>
      <c r="I1353" s="117">
        <v>45618.742812500001</v>
      </c>
      <c r="J1353" s="154">
        <v>12</v>
      </c>
      <c r="K1353" s="120">
        <v>168000</v>
      </c>
    </row>
    <row r="1354" spans="1:11" x14ac:dyDescent="0.35">
      <c r="A1354" s="154" t="s">
        <v>3762</v>
      </c>
      <c r="B1354" s="154" t="s">
        <v>442</v>
      </c>
      <c r="C1354" s="154" t="s">
        <v>188</v>
      </c>
      <c r="D1354" s="154" t="s">
        <v>1244</v>
      </c>
      <c r="F1354" s="154" t="s">
        <v>1245</v>
      </c>
      <c r="G1354" s="154" t="s">
        <v>3763</v>
      </c>
      <c r="H1354" s="154">
        <v>1</v>
      </c>
      <c r="I1354" s="117">
        <v>45618.763831018521</v>
      </c>
      <c r="J1354" s="154">
        <v>12</v>
      </c>
      <c r="K1354" s="120">
        <v>84000</v>
      </c>
    </row>
    <row r="1355" spans="1:11" x14ac:dyDescent="0.35">
      <c r="A1355" s="154" t="s">
        <v>3764</v>
      </c>
      <c r="B1355" s="154" t="s">
        <v>261</v>
      </c>
      <c r="C1355" s="154" t="s">
        <v>15</v>
      </c>
      <c r="D1355" s="154" t="s">
        <v>1244</v>
      </c>
      <c r="F1355" s="154" t="s">
        <v>1248</v>
      </c>
      <c r="G1355" s="154" t="s">
        <v>3765</v>
      </c>
      <c r="H1355" s="154">
        <v>1</v>
      </c>
      <c r="I1355" s="117">
        <v>45621</v>
      </c>
      <c r="J1355" s="154">
        <v>12</v>
      </c>
      <c r="K1355" s="120">
        <v>315000</v>
      </c>
    </row>
    <row r="1356" spans="1:11" x14ac:dyDescent="0.35">
      <c r="A1356" s="154" t="s">
        <v>3766</v>
      </c>
      <c r="B1356" s="154" t="s">
        <v>456</v>
      </c>
      <c r="C1356" s="154" t="s">
        <v>866</v>
      </c>
      <c r="D1356" s="154" t="s">
        <v>1244</v>
      </c>
      <c r="F1356" s="154" t="s">
        <v>1248</v>
      </c>
      <c r="G1356" s="154" t="s">
        <v>3767</v>
      </c>
      <c r="H1356" s="154">
        <v>2</v>
      </c>
      <c r="I1356" s="117">
        <v>45621.673472222225</v>
      </c>
      <c r="J1356" s="154">
        <v>7</v>
      </c>
      <c r="K1356" s="120">
        <v>73500</v>
      </c>
    </row>
    <row r="1357" spans="1:11" x14ac:dyDescent="0.35">
      <c r="A1357" s="154" t="s">
        <v>3768</v>
      </c>
      <c r="B1357" s="154" t="s">
        <v>146</v>
      </c>
      <c r="C1357" s="154" t="s">
        <v>381</v>
      </c>
      <c r="D1357" s="154" t="s">
        <v>1244</v>
      </c>
      <c r="F1357" s="154" t="s">
        <v>1245</v>
      </c>
      <c r="G1357" s="154" t="s">
        <v>2749</v>
      </c>
      <c r="H1357" s="154">
        <v>5</v>
      </c>
      <c r="I1357" s="117">
        <v>45621.677835648145</v>
      </c>
      <c r="J1357" s="154">
        <v>6</v>
      </c>
      <c r="K1357" s="120">
        <v>63000</v>
      </c>
    </row>
    <row r="1358" spans="1:11" x14ac:dyDescent="0.35">
      <c r="A1358" s="154" t="s">
        <v>3769</v>
      </c>
      <c r="B1358" s="154" t="s">
        <v>306</v>
      </c>
      <c r="C1358" s="154" t="s">
        <v>15</v>
      </c>
      <c r="D1358" s="154" t="s">
        <v>1244</v>
      </c>
      <c r="F1358" s="154" t="s">
        <v>1245</v>
      </c>
      <c r="G1358" s="154" t="s">
        <v>3770</v>
      </c>
      <c r="H1358" s="154">
        <v>3</v>
      </c>
      <c r="I1358" s="117">
        <v>45621.700266203705</v>
      </c>
      <c r="J1358" s="154">
        <v>12</v>
      </c>
      <c r="K1358" s="120">
        <v>105000</v>
      </c>
    </row>
    <row r="1359" spans="1:11" x14ac:dyDescent="0.35">
      <c r="A1359" s="154" t="s">
        <v>3771</v>
      </c>
      <c r="B1359" s="154" t="s">
        <v>557</v>
      </c>
      <c r="C1359" s="154" t="s">
        <v>52</v>
      </c>
      <c r="D1359" s="154" t="s">
        <v>1250</v>
      </c>
      <c r="F1359" s="154" t="s">
        <v>1248</v>
      </c>
      <c r="G1359" s="154" t="s">
        <v>3772</v>
      </c>
      <c r="H1359" s="154">
        <v>1</v>
      </c>
      <c r="I1359" s="117">
        <v>45621.720879629633</v>
      </c>
      <c r="J1359" s="154">
        <v>6</v>
      </c>
      <c r="K1359" s="120">
        <v>105000</v>
      </c>
    </row>
    <row r="1360" spans="1:11" x14ac:dyDescent="0.35">
      <c r="A1360" s="154" t="s">
        <v>3773</v>
      </c>
      <c r="B1360" s="154" t="s">
        <v>127</v>
      </c>
      <c r="C1360" s="154" t="s">
        <v>15</v>
      </c>
      <c r="D1360" s="154" t="s">
        <v>1244</v>
      </c>
      <c r="F1360" s="154" t="s">
        <v>1245</v>
      </c>
      <c r="G1360" s="154" t="s">
        <v>3774</v>
      </c>
      <c r="H1360" s="154">
        <v>6</v>
      </c>
      <c r="I1360" s="117">
        <v>45621.726747685185</v>
      </c>
      <c r="J1360" s="154">
        <v>7</v>
      </c>
      <c r="K1360" s="120">
        <v>168000</v>
      </c>
    </row>
    <row r="1361" spans="1:11" x14ac:dyDescent="0.35">
      <c r="A1361" s="154" t="s">
        <v>3775</v>
      </c>
      <c r="B1361" s="154" t="s">
        <v>146</v>
      </c>
      <c r="C1361" s="154" t="s">
        <v>15</v>
      </c>
      <c r="D1361" s="154" t="s">
        <v>1244</v>
      </c>
      <c r="F1361" s="154" t="s">
        <v>1248</v>
      </c>
      <c r="G1361" s="154" t="s">
        <v>3776</v>
      </c>
      <c r="H1361" s="154">
        <v>2</v>
      </c>
      <c r="I1361" s="117">
        <v>45622</v>
      </c>
      <c r="J1361" s="154">
        <v>8</v>
      </c>
      <c r="K1361" s="120">
        <v>157500</v>
      </c>
    </row>
    <row r="1362" spans="1:11" x14ac:dyDescent="0.35">
      <c r="A1362" s="154" t="s">
        <v>3777</v>
      </c>
      <c r="B1362" s="154" t="s">
        <v>40</v>
      </c>
      <c r="C1362" s="154" t="s">
        <v>15</v>
      </c>
      <c r="D1362" s="154" t="s">
        <v>1244</v>
      </c>
      <c r="F1362" s="154" t="s">
        <v>1245</v>
      </c>
      <c r="G1362" s="154" t="s">
        <v>2372</v>
      </c>
      <c r="H1362" s="154">
        <v>3</v>
      </c>
      <c r="I1362" s="117">
        <v>45622</v>
      </c>
      <c r="J1362" s="154">
        <v>12</v>
      </c>
      <c r="K1362" s="120">
        <v>136500</v>
      </c>
    </row>
    <row r="1363" spans="1:11" x14ac:dyDescent="0.35">
      <c r="A1363" s="154" t="s">
        <v>3778</v>
      </c>
      <c r="B1363" s="154" t="s">
        <v>1056</v>
      </c>
      <c r="C1363" s="154" t="s">
        <v>15</v>
      </c>
      <c r="D1363" s="154" t="s">
        <v>1244</v>
      </c>
      <c r="F1363" s="154" t="s">
        <v>1245</v>
      </c>
      <c r="G1363" s="154" t="s">
        <v>3779</v>
      </c>
      <c r="H1363" s="154">
        <v>1</v>
      </c>
      <c r="I1363" s="117">
        <v>45622.674861111111</v>
      </c>
      <c r="J1363" s="154">
        <v>6</v>
      </c>
      <c r="K1363" s="120">
        <v>210000</v>
      </c>
    </row>
    <row r="1364" spans="1:11" x14ac:dyDescent="0.35">
      <c r="A1364" s="154" t="s">
        <v>3780</v>
      </c>
      <c r="B1364" s="154" t="s">
        <v>577</v>
      </c>
      <c r="C1364" s="154" t="s">
        <v>15</v>
      </c>
      <c r="D1364" s="154" t="s">
        <v>1244</v>
      </c>
      <c r="F1364" s="154" t="s">
        <v>1248</v>
      </c>
      <c r="G1364" s="154" t="s">
        <v>3781</v>
      </c>
      <c r="H1364" s="154">
        <v>2</v>
      </c>
      <c r="I1364" s="117">
        <v>45622.68309027778</v>
      </c>
      <c r="J1364" s="154">
        <v>12</v>
      </c>
      <c r="K1364" s="120">
        <v>346500</v>
      </c>
    </row>
    <row r="1365" spans="1:11" x14ac:dyDescent="0.35">
      <c r="A1365" s="154" t="s">
        <v>3782</v>
      </c>
      <c r="B1365" s="154" t="s">
        <v>256</v>
      </c>
      <c r="C1365" s="154" t="s">
        <v>169</v>
      </c>
      <c r="D1365" s="154" t="s">
        <v>1250</v>
      </c>
      <c r="F1365" s="154" t="s">
        <v>1248</v>
      </c>
      <c r="G1365" s="154" t="s">
        <v>3783</v>
      </c>
      <c r="H1365" s="154">
        <v>2</v>
      </c>
      <c r="I1365" s="117">
        <v>45622.751284722224</v>
      </c>
      <c r="J1365" s="154">
        <v>12</v>
      </c>
      <c r="K1365" s="120">
        <v>194250</v>
      </c>
    </row>
    <row r="1366" spans="1:11" x14ac:dyDescent="0.35">
      <c r="A1366" s="154" t="s">
        <v>3784</v>
      </c>
      <c r="B1366" s="154" t="s">
        <v>359</v>
      </c>
      <c r="C1366" s="154" t="s">
        <v>15</v>
      </c>
      <c r="D1366" s="154" t="s">
        <v>1244</v>
      </c>
      <c r="F1366" s="154" t="s">
        <v>1248</v>
      </c>
      <c r="G1366" s="154" t="s">
        <v>3785</v>
      </c>
      <c r="H1366" s="154">
        <v>5</v>
      </c>
      <c r="I1366" s="117">
        <v>45622.757164351853</v>
      </c>
      <c r="J1366" s="154">
        <v>12</v>
      </c>
      <c r="K1366" s="120">
        <v>189000</v>
      </c>
    </row>
    <row r="1367" spans="1:11" x14ac:dyDescent="0.35">
      <c r="A1367" s="154" t="s">
        <v>3786</v>
      </c>
      <c r="B1367" s="154" t="s">
        <v>256</v>
      </c>
      <c r="C1367" s="154" t="s">
        <v>15</v>
      </c>
      <c r="D1367" s="154" t="s">
        <v>1244</v>
      </c>
      <c r="F1367" s="154" t="s">
        <v>1245</v>
      </c>
      <c r="G1367" s="154" t="s">
        <v>3787</v>
      </c>
      <c r="H1367" s="154">
        <v>5</v>
      </c>
      <c r="I1367" s="117">
        <v>45622.757164351853</v>
      </c>
      <c r="J1367" s="154">
        <v>12</v>
      </c>
      <c r="K1367" s="120">
        <v>126000</v>
      </c>
    </row>
    <row r="1368" spans="1:11" x14ac:dyDescent="0.35">
      <c r="A1368" s="154" t="s">
        <v>3788</v>
      </c>
      <c r="B1368" s="154" t="s">
        <v>139</v>
      </c>
      <c r="C1368" s="154" t="s">
        <v>15</v>
      </c>
      <c r="D1368" s="154" t="s">
        <v>1244</v>
      </c>
      <c r="F1368" s="154" t="s">
        <v>1248</v>
      </c>
      <c r="G1368" s="154" t="s">
        <v>1720</v>
      </c>
      <c r="H1368" s="154">
        <v>3</v>
      </c>
      <c r="I1368" s="117">
        <v>45623</v>
      </c>
      <c r="J1368" s="154">
        <v>12</v>
      </c>
      <c r="K1368" s="120">
        <v>136500</v>
      </c>
    </row>
    <row r="1369" spans="1:11" x14ac:dyDescent="0.35">
      <c r="A1369" s="154" t="s">
        <v>3789</v>
      </c>
      <c r="B1369" s="154" t="s">
        <v>14</v>
      </c>
      <c r="C1369" s="154" t="s">
        <v>15</v>
      </c>
      <c r="D1369" s="154" t="s">
        <v>1244</v>
      </c>
      <c r="F1369" s="154" t="s">
        <v>1245</v>
      </c>
      <c r="G1369" s="154" t="s">
        <v>3790</v>
      </c>
      <c r="H1369" s="154">
        <v>5</v>
      </c>
      <c r="I1369" s="117">
        <v>45623</v>
      </c>
      <c r="J1369" s="154">
        <v>10</v>
      </c>
      <c r="K1369" s="120">
        <v>315000</v>
      </c>
    </row>
    <row r="1370" spans="1:11" x14ac:dyDescent="0.35">
      <c r="A1370" s="154" t="s">
        <v>3791</v>
      </c>
      <c r="B1370" s="154" t="s">
        <v>725</v>
      </c>
      <c r="C1370" s="154" t="s">
        <v>106</v>
      </c>
      <c r="D1370" s="154" t="s">
        <v>1244</v>
      </c>
      <c r="F1370" s="154" t="s">
        <v>1248</v>
      </c>
      <c r="G1370" s="152" t="s">
        <v>3792</v>
      </c>
      <c r="H1370" s="154">
        <v>5</v>
      </c>
      <c r="I1370" s="117">
        <v>45623.628240740742</v>
      </c>
      <c r="J1370" s="154">
        <v>8</v>
      </c>
      <c r="K1370" s="120">
        <v>105000</v>
      </c>
    </row>
    <row r="1371" spans="1:11" x14ac:dyDescent="0.35">
      <c r="A1371" s="154" t="s">
        <v>3793</v>
      </c>
      <c r="B1371" s="154" t="s">
        <v>14</v>
      </c>
      <c r="C1371" s="154" t="s">
        <v>106</v>
      </c>
      <c r="D1371" s="154" t="s">
        <v>1244</v>
      </c>
      <c r="F1371" s="154" t="s">
        <v>1245</v>
      </c>
      <c r="G1371" s="154" t="s">
        <v>3794</v>
      </c>
      <c r="H1371" s="154">
        <v>2</v>
      </c>
      <c r="I1371" s="117">
        <v>45623.657905092594</v>
      </c>
      <c r="J1371" s="154">
        <v>8</v>
      </c>
      <c r="K1371" s="120">
        <v>105000</v>
      </c>
    </row>
    <row r="1372" spans="1:11" x14ac:dyDescent="0.35">
      <c r="A1372" s="154" t="s">
        <v>3795</v>
      </c>
      <c r="B1372" s="154" t="s">
        <v>2313</v>
      </c>
      <c r="C1372" s="154" t="s">
        <v>15</v>
      </c>
      <c r="D1372" s="154" t="s">
        <v>1244</v>
      </c>
      <c r="F1372" s="154" t="s">
        <v>1248</v>
      </c>
      <c r="G1372" s="154" t="s">
        <v>3796</v>
      </c>
      <c r="H1372" s="154">
        <v>2</v>
      </c>
      <c r="I1372" s="117">
        <v>45623.693206018521</v>
      </c>
      <c r="J1372" s="154">
        <v>12</v>
      </c>
      <c r="K1372" s="120">
        <v>157500</v>
      </c>
    </row>
    <row r="1373" spans="1:11" x14ac:dyDescent="0.35">
      <c r="A1373" s="154" t="s">
        <v>3797</v>
      </c>
      <c r="B1373" s="154" t="s">
        <v>285</v>
      </c>
      <c r="C1373" s="154" t="s">
        <v>15</v>
      </c>
      <c r="D1373" s="154" t="s">
        <v>1244</v>
      </c>
      <c r="F1373" s="154" t="s">
        <v>1245</v>
      </c>
      <c r="G1373" s="154" t="s">
        <v>2200</v>
      </c>
      <c r="H1373" s="154">
        <v>5</v>
      </c>
      <c r="I1373" s="117">
        <v>45623.769861111112</v>
      </c>
      <c r="J1373" s="154">
        <v>12</v>
      </c>
      <c r="K1373" s="120">
        <v>157500</v>
      </c>
    </row>
    <row r="1374" spans="1:11" x14ac:dyDescent="0.35">
      <c r="A1374" s="154" t="s">
        <v>3798</v>
      </c>
      <c r="B1374" s="154" t="s">
        <v>2861</v>
      </c>
      <c r="C1374" s="154" t="s">
        <v>15</v>
      </c>
      <c r="D1374" s="154" t="s">
        <v>1244</v>
      </c>
      <c r="F1374" s="154" t="s">
        <v>1245</v>
      </c>
      <c r="G1374" s="154" t="s">
        <v>3799</v>
      </c>
      <c r="H1374" s="154">
        <v>2</v>
      </c>
      <c r="I1374" s="117">
        <v>45623.780821759261</v>
      </c>
      <c r="J1374" s="154">
        <v>12</v>
      </c>
      <c r="K1374" s="120">
        <v>84000</v>
      </c>
    </row>
    <row r="1375" spans="1:11" x14ac:dyDescent="0.35">
      <c r="A1375" s="154" t="s">
        <v>3800</v>
      </c>
      <c r="B1375" s="154" t="s">
        <v>127</v>
      </c>
      <c r="C1375" s="154" t="s">
        <v>15</v>
      </c>
      <c r="D1375" s="154" t="s">
        <v>1244</v>
      </c>
      <c r="F1375" s="154" t="s">
        <v>1248</v>
      </c>
      <c r="G1375" s="154" t="s">
        <v>616</v>
      </c>
      <c r="H1375" s="154">
        <v>4</v>
      </c>
      <c r="I1375" s="117">
        <v>45623.787986111114</v>
      </c>
      <c r="J1375" s="154">
        <v>12</v>
      </c>
      <c r="K1375" s="120">
        <v>115500</v>
      </c>
    </row>
    <row r="1376" spans="1:11" x14ac:dyDescent="0.35">
      <c r="A1376" s="154" t="s">
        <v>3801</v>
      </c>
      <c r="B1376" s="154" t="s">
        <v>44</v>
      </c>
      <c r="C1376" s="154" t="s">
        <v>169</v>
      </c>
      <c r="D1376" s="154" t="s">
        <v>1250</v>
      </c>
      <c r="F1376" s="154" t="s">
        <v>1245</v>
      </c>
      <c r="G1376" s="154" t="s">
        <v>3802</v>
      </c>
      <c r="H1376" s="154">
        <v>3</v>
      </c>
      <c r="I1376" s="117">
        <v>45624</v>
      </c>
      <c r="J1376" s="154">
        <v>12</v>
      </c>
      <c r="K1376" s="120">
        <v>315000</v>
      </c>
    </row>
    <row r="1377" spans="1:11" x14ac:dyDescent="0.35">
      <c r="A1377" s="154" t="s">
        <v>3803</v>
      </c>
      <c r="B1377" s="154" t="s">
        <v>549</v>
      </c>
      <c r="C1377" s="154" t="s">
        <v>188</v>
      </c>
      <c r="D1377" s="154" t="s">
        <v>1244</v>
      </c>
      <c r="F1377" s="154" t="s">
        <v>1245</v>
      </c>
      <c r="G1377" s="154" t="s">
        <v>3804</v>
      </c>
      <c r="H1377" s="154">
        <v>2</v>
      </c>
      <c r="I1377" s="117">
        <v>45624</v>
      </c>
      <c r="J1377" s="154">
        <v>6</v>
      </c>
      <c r="K1377" s="120">
        <v>231000</v>
      </c>
    </row>
    <row r="1378" spans="1:11" x14ac:dyDescent="0.35">
      <c r="A1378" s="154" t="s">
        <v>3805</v>
      </c>
      <c r="B1378" s="154" t="s">
        <v>465</v>
      </c>
      <c r="C1378" s="154" t="s">
        <v>15</v>
      </c>
      <c r="D1378" s="154" t="s">
        <v>1244</v>
      </c>
      <c r="F1378" s="154" t="s">
        <v>1248</v>
      </c>
      <c r="G1378" s="154" t="s">
        <v>2366</v>
      </c>
      <c r="H1378" s="154">
        <v>5</v>
      </c>
      <c r="I1378" s="117">
        <v>45624</v>
      </c>
      <c r="J1378" s="154">
        <v>12</v>
      </c>
      <c r="K1378" s="120">
        <v>315000</v>
      </c>
    </row>
    <row r="1379" spans="1:11" x14ac:dyDescent="0.35">
      <c r="A1379" s="154" t="s">
        <v>3806</v>
      </c>
      <c r="B1379" s="154" t="s">
        <v>355</v>
      </c>
      <c r="C1379" s="154" t="s">
        <v>381</v>
      </c>
      <c r="D1379" s="154" t="s">
        <v>1244</v>
      </c>
      <c r="F1379" s="154" t="s">
        <v>1245</v>
      </c>
      <c r="G1379" s="154" t="s">
        <v>3807</v>
      </c>
      <c r="H1379" s="154">
        <v>1</v>
      </c>
      <c r="I1379" s="117">
        <v>45624.498136574075</v>
      </c>
      <c r="J1379" s="154">
        <v>12</v>
      </c>
      <c r="K1379" s="120">
        <v>105000</v>
      </c>
    </row>
    <row r="1380" spans="1:11" x14ac:dyDescent="0.35">
      <c r="A1380" s="154" t="s">
        <v>3808</v>
      </c>
      <c r="B1380" s="154" t="s">
        <v>261</v>
      </c>
      <c r="C1380" s="154" t="s">
        <v>15</v>
      </c>
      <c r="D1380" s="154" t="s">
        <v>1244</v>
      </c>
      <c r="F1380" s="154" t="s">
        <v>1248</v>
      </c>
      <c r="G1380" s="154" t="s">
        <v>2384</v>
      </c>
      <c r="H1380" s="154">
        <v>3</v>
      </c>
      <c r="I1380" s="117">
        <v>45624.545532407406</v>
      </c>
      <c r="J1380" s="154">
        <v>12</v>
      </c>
      <c r="K1380" s="120">
        <v>105000</v>
      </c>
    </row>
    <row r="1381" spans="1:11" x14ac:dyDescent="0.35">
      <c r="A1381" s="154" t="s">
        <v>3809</v>
      </c>
      <c r="B1381" s="154" t="s">
        <v>871</v>
      </c>
      <c r="C1381" s="154" t="s">
        <v>582</v>
      </c>
      <c r="D1381" s="154" t="s">
        <v>1244</v>
      </c>
      <c r="F1381" s="154" t="s">
        <v>1248</v>
      </c>
      <c r="G1381" s="154" t="s">
        <v>3810</v>
      </c>
      <c r="H1381" s="154">
        <v>4</v>
      </c>
      <c r="I1381" s="117">
        <v>45624.556944444441</v>
      </c>
      <c r="J1381" s="154">
        <v>12</v>
      </c>
      <c r="K1381" s="120">
        <v>315000</v>
      </c>
    </row>
    <row r="1382" spans="1:11" x14ac:dyDescent="0.35">
      <c r="A1382" s="154" t="s">
        <v>3811</v>
      </c>
      <c r="B1382" s="154" t="s">
        <v>909</v>
      </c>
      <c r="C1382" s="154" t="s">
        <v>15</v>
      </c>
      <c r="D1382" s="154" t="s">
        <v>1244</v>
      </c>
      <c r="F1382" s="154" t="s">
        <v>1248</v>
      </c>
      <c r="G1382" s="154" t="s">
        <v>1395</v>
      </c>
      <c r="H1382" s="154">
        <v>4</v>
      </c>
      <c r="I1382" s="117">
        <v>45624.607604166667</v>
      </c>
      <c r="J1382" s="154">
        <v>12</v>
      </c>
      <c r="K1382" s="120">
        <v>126000</v>
      </c>
    </row>
    <row r="1383" spans="1:11" x14ac:dyDescent="0.35">
      <c r="A1383" s="154" t="s">
        <v>3812</v>
      </c>
      <c r="B1383" s="154" t="s">
        <v>230</v>
      </c>
      <c r="C1383" s="154" t="s">
        <v>15</v>
      </c>
      <c r="D1383" s="154" t="s">
        <v>1244</v>
      </c>
      <c r="F1383" s="154" t="s">
        <v>1248</v>
      </c>
      <c r="G1383" s="154" t="s">
        <v>3813</v>
      </c>
      <c r="H1383" s="154">
        <v>1</v>
      </c>
      <c r="I1383" s="117">
        <v>45624.666203703702</v>
      </c>
      <c r="J1383" s="154">
        <v>8</v>
      </c>
      <c r="K1383" s="120">
        <v>210000</v>
      </c>
    </row>
    <row r="1384" spans="1:11" x14ac:dyDescent="0.35">
      <c r="A1384" s="154" t="s">
        <v>3814</v>
      </c>
      <c r="B1384" s="154" t="s">
        <v>2313</v>
      </c>
      <c r="C1384" s="154" t="s">
        <v>15</v>
      </c>
      <c r="D1384" s="154" t="s">
        <v>1244</v>
      </c>
      <c r="F1384" s="154" t="s">
        <v>1248</v>
      </c>
      <c r="G1384" s="154" t="s">
        <v>3815</v>
      </c>
      <c r="H1384" s="154">
        <v>2</v>
      </c>
      <c r="I1384" s="117">
        <v>45624.693055555559</v>
      </c>
      <c r="J1384" s="154">
        <v>12</v>
      </c>
      <c r="K1384" s="120">
        <v>210000</v>
      </c>
    </row>
    <row r="1385" spans="1:11" x14ac:dyDescent="0.35">
      <c r="A1385" s="154" t="s">
        <v>3816</v>
      </c>
      <c r="B1385" s="154" t="s">
        <v>102</v>
      </c>
      <c r="C1385" s="154" t="s">
        <v>188</v>
      </c>
      <c r="D1385" s="154" t="s">
        <v>1244</v>
      </c>
      <c r="F1385" s="154" t="s">
        <v>1248</v>
      </c>
      <c r="G1385" s="154" t="s">
        <v>1369</v>
      </c>
      <c r="H1385" s="154">
        <v>3</v>
      </c>
      <c r="I1385" s="117">
        <v>45624.693113425928</v>
      </c>
      <c r="J1385" s="154">
        <v>12</v>
      </c>
      <c r="K1385" s="120">
        <v>210000</v>
      </c>
    </row>
    <row r="1386" spans="1:11" x14ac:dyDescent="0.35">
      <c r="A1386" s="154" t="s">
        <v>3817</v>
      </c>
      <c r="B1386" s="154" t="s">
        <v>102</v>
      </c>
      <c r="C1386" s="154" t="s">
        <v>116</v>
      </c>
      <c r="D1386" s="154" t="s">
        <v>1250</v>
      </c>
      <c r="F1386" s="154" t="s">
        <v>1245</v>
      </c>
      <c r="G1386" s="154" t="s">
        <v>3818</v>
      </c>
      <c r="H1386" s="154">
        <v>2</v>
      </c>
      <c r="I1386" s="117">
        <v>45624.705567129633</v>
      </c>
      <c r="J1386" s="154">
        <v>9</v>
      </c>
      <c r="K1386" s="120">
        <v>57750</v>
      </c>
    </row>
    <row r="1387" spans="1:11" x14ac:dyDescent="0.35">
      <c r="A1387" s="154" t="s">
        <v>3819</v>
      </c>
      <c r="B1387" s="154" t="s">
        <v>32</v>
      </c>
      <c r="C1387" s="154" t="s">
        <v>15</v>
      </c>
      <c r="D1387" s="154" t="s">
        <v>1244</v>
      </c>
      <c r="F1387" s="154" t="s">
        <v>1245</v>
      </c>
      <c r="G1387" s="154" t="s">
        <v>3820</v>
      </c>
      <c r="H1387" s="154">
        <v>2</v>
      </c>
      <c r="I1387" s="117">
        <v>45624.707430555558</v>
      </c>
      <c r="J1387" s="154">
        <v>11</v>
      </c>
      <c r="K1387" s="120">
        <v>147000</v>
      </c>
    </row>
    <row r="1388" spans="1:11" x14ac:dyDescent="0.35">
      <c r="A1388" s="154" t="s">
        <v>3821</v>
      </c>
      <c r="B1388" s="154" t="s">
        <v>476</v>
      </c>
      <c r="C1388" s="154" t="s">
        <v>1095</v>
      </c>
      <c r="D1388" s="154" t="s">
        <v>1244</v>
      </c>
      <c r="F1388" s="154" t="s">
        <v>1248</v>
      </c>
      <c r="G1388" s="154" t="s">
        <v>1629</v>
      </c>
      <c r="H1388" s="154">
        <v>6</v>
      </c>
      <c r="I1388" s="117">
        <v>45624.713252314818</v>
      </c>
      <c r="J1388" s="154">
        <v>7</v>
      </c>
      <c r="K1388" s="120">
        <v>73500</v>
      </c>
    </row>
    <row r="1389" spans="1:11" x14ac:dyDescent="0.35">
      <c r="A1389" s="154" t="s">
        <v>3822</v>
      </c>
      <c r="B1389" s="154" t="s">
        <v>32</v>
      </c>
      <c r="C1389" s="154" t="s">
        <v>15</v>
      </c>
      <c r="D1389" s="154" t="s">
        <v>1244</v>
      </c>
      <c r="F1389" s="154" t="s">
        <v>1245</v>
      </c>
      <c r="G1389" s="154" t="s">
        <v>3823</v>
      </c>
      <c r="H1389" s="154">
        <v>4</v>
      </c>
      <c r="I1389" s="117">
        <v>45624.759791666664</v>
      </c>
      <c r="J1389" s="154">
        <v>7</v>
      </c>
      <c r="K1389" s="120">
        <v>78750</v>
      </c>
    </row>
    <row r="1390" spans="1:11" x14ac:dyDescent="0.35">
      <c r="A1390" s="154" t="s">
        <v>3824</v>
      </c>
      <c r="B1390" s="154" t="s">
        <v>603</v>
      </c>
      <c r="C1390" s="154" t="s">
        <v>15</v>
      </c>
      <c r="D1390" s="154" t="s">
        <v>1244</v>
      </c>
      <c r="F1390" s="154" t="s">
        <v>1245</v>
      </c>
      <c r="G1390" s="154" t="s">
        <v>3825</v>
      </c>
      <c r="H1390" s="154">
        <v>3</v>
      </c>
      <c r="I1390" s="117">
        <v>45624.764189814814</v>
      </c>
      <c r="J1390" s="154">
        <v>18</v>
      </c>
      <c r="K1390" s="120">
        <v>189000</v>
      </c>
    </row>
    <row r="1391" spans="1:11" x14ac:dyDescent="0.35">
      <c r="A1391" s="154" t="s">
        <v>3826</v>
      </c>
      <c r="B1391" s="154" t="s">
        <v>14</v>
      </c>
      <c r="C1391" s="154" t="s">
        <v>162</v>
      </c>
      <c r="D1391" s="154" t="s">
        <v>1250</v>
      </c>
      <c r="F1391" s="154" t="s">
        <v>1248</v>
      </c>
      <c r="G1391" s="154" t="s">
        <v>870</v>
      </c>
      <c r="H1391" s="154">
        <v>5</v>
      </c>
      <c r="I1391" s="117">
        <v>45624.779606481483</v>
      </c>
      <c r="J1391" s="154">
        <v>12</v>
      </c>
      <c r="K1391" s="120">
        <v>367500</v>
      </c>
    </row>
    <row r="1392" spans="1:11" x14ac:dyDescent="0.35">
      <c r="A1392" s="154" t="s">
        <v>3827</v>
      </c>
      <c r="B1392" s="154" t="s">
        <v>44</v>
      </c>
      <c r="C1392" s="154" t="s">
        <v>15</v>
      </c>
      <c r="D1392" s="154" t="s">
        <v>1244</v>
      </c>
      <c r="F1392" s="154" t="s">
        <v>1245</v>
      </c>
      <c r="G1392" s="154" t="s">
        <v>3828</v>
      </c>
      <c r="H1392" s="154">
        <v>4</v>
      </c>
      <c r="I1392" s="117">
        <v>45625</v>
      </c>
      <c r="J1392" s="154">
        <v>8</v>
      </c>
      <c r="K1392" s="120">
        <v>210000</v>
      </c>
    </row>
    <row r="1393" spans="1:11" x14ac:dyDescent="0.35">
      <c r="A1393" s="154" t="s">
        <v>3829</v>
      </c>
      <c r="B1393" s="154" t="s">
        <v>40</v>
      </c>
      <c r="C1393" s="154" t="s">
        <v>15</v>
      </c>
      <c r="D1393" s="154" t="s">
        <v>1244</v>
      </c>
      <c r="F1393" s="154" t="s">
        <v>1248</v>
      </c>
      <c r="G1393" s="154" t="s">
        <v>3830</v>
      </c>
      <c r="H1393" s="154">
        <v>4</v>
      </c>
      <c r="I1393" s="117">
        <v>45625</v>
      </c>
      <c r="J1393" s="154">
        <v>12</v>
      </c>
      <c r="K1393" s="120">
        <v>157500</v>
      </c>
    </row>
    <row r="1394" spans="1:11" x14ac:dyDescent="0.35">
      <c r="A1394" s="154" t="s">
        <v>3831</v>
      </c>
      <c r="B1394" s="154" t="s">
        <v>146</v>
      </c>
      <c r="C1394" s="154" t="s">
        <v>169</v>
      </c>
      <c r="D1394" s="154" t="s">
        <v>1250</v>
      </c>
      <c r="F1394" s="154" t="s">
        <v>1248</v>
      </c>
      <c r="G1394" s="154" t="s">
        <v>3832</v>
      </c>
      <c r="H1394" s="154">
        <v>4</v>
      </c>
      <c r="I1394" s="117">
        <v>45625</v>
      </c>
      <c r="J1394" s="154">
        <v>6</v>
      </c>
      <c r="K1394" s="120">
        <v>94500</v>
      </c>
    </row>
    <row r="1395" spans="1:11" x14ac:dyDescent="0.35">
      <c r="A1395" s="154" t="s">
        <v>3833</v>
      </c>
      <c r="B1395" s="154" t="s">
        <v>24</v>
      </c>
      <c r="C1395" s="154" t="s">
        <v>15</v>
      </c>
      <c r="D1395" s="154" t="s">
        <v>1244</v>
      </c>
      <c r="F1395" s="154" t="s">
        <v>1245</v>
      </c>
      <c r="G1395" s="154" t="s">
        <v>3834</v>
      </c>
      <c r="H1395" s="154">
        <v>3</v>
      </c>
      <c r="I1395" s="117">
        <v>45625</v>
      </c>
      <c r="J1395" s="154">
        <v>12</v>
      </c>
      <c r="K1395" s="120">
        <v>157500</v>
      </c>
    </row>
    <row r="1396" spans="1:11" x14ac:dyDescent="0.35">
      <c r="A1396" s="154" t="s">
        <v>3835</v>
      </c>
      <c r="B1396" s="154" t="s">
        <v>44</v>
      </c>
      <c r="C1396" s="154" t="s">
        <v>204</v>
      </c>
      <c r="D1396" s="154" t="s">
        <v>1250</v>
      </c>
      <c r="F1396" s="154" t="s">
        <v>1245</v>
      </c>
      <c r="G1396" s="154" t="s">
        <v>3836</v>
      </c>
      <c r="H1396" s="154">
        <v>3</v>
      </c>
      <c r="I1396" s="117">
        <v>45625</v>
      </c>
      <c r="J1396" s="154">
        <v>12</v>
      </c>
      <c r="K1396" s="120">
        <v>315000</v>
      </c>
    </row>
    <row r="1397" spans="1:11" x14ac:dyDescent="0.35">
      <c r="A1397" s="154" t="s">
        <v>3837</v>
      </c>
      <c r="B1397" s="154" t="s">
        <v>462</v>
      </c>
      <c r="C1397" s="154" t="s">
        <v>15</v>
      </c>
      <c r="D1397" s="154" t="s">
        <v>1244</v>
      </c>
      <c r="F1397" s="154" t="s">
        <v>1248</v>
      </c>
      <c r="G1397" s="154" t="s">
        <v>3838</v>
      </c>
      <c r="H1397" s="154">
        <v>4</v>
      </c>
      <c r="I1397" s="117">
        <v>45625.482465277775</v>
      </c>
      <c r="J1397" s="154">
        <v>12</v>
      </c>
      <c r="K1397" s="120">
        <v>105000</v>
      </c>
    </row>
    <row r="1398" spans="1:11" x14ac:dyDescent="0.35">
      <c r="A1398" s="154" t="s">
        <v>3839</v>
      </c>
      <c r="B1398" s="154" t="s">
        <v>2742</v>
      </c>
      <c r="C1398" s="154" t="s">
        <v>15</v>
      </c>
      <c r="D1398" s="154" t="s">
        <v>1244</v>
      </c>
      <c r="F1398" s="154" t="s">
        <v>1248</v>
      </c>
      <c r="G1398" s="154" t="s">
        <v>559</v>
      </c>
      <c r="H1398" s="154">
        <v>4</v>
      </c>
      <c r="I1398" s="117">
        <v>45625.548715277779</v>
      </c>
      <c r="J1398" s="154">
        <v>12</v>
      </c>
      <c r="K1398" s="120">
        <v>157500</v>
      </c>
    </row>
    <row r="1399" spans="1:11" x14ac:dyDescent="0.35">
      <c r="A1399" s="154" t="s">
        <v>3840</v>
      </c>
      <c r="B1399" s="154" t="s">
        <v>1056</v>
      </c>
      <c r="C1399" s="154" t="s">
        <v>188</v>
      </c>
      <c r="D1399" s="154" t="s">
        <v>1244</v>
      </c>
      <c r="F1399" s="154" t="s">
        <v>1245</v>
      </c>
      <c r="G1399" s="154" t="s">
        <v>1057</v>
      </c>
      <c r="H1399" s="154">
        <v>3</v>
      </c>
      <c r="I1399" s="117">
        <v>45625.558541666665</v>
      </c>
      <c r="J1399" s="154">
        <v>12</v>
      </c>
      <c r="K1399" s="120">
        <v>157500</v>
      </c>
    </row>
    <row r="1400" spans="1:11" x14ac:dyDescent="0.35">
      <c r="A1400" s="154" t="s">
        <v>3841</v>
      </c>
      <c r="B1400" s="154" t="s">
        <v>32</v>
      </c>
      <c r="C1400" s="154" t="s">
        <v>15</v>
      </c>
      <c r="D1400" s="154" t="s">
        <v>1244</v>
      </c>
      <c r="F1400" s="154" t="s">
        <v>1245</v>
      </c>
      <c r="G1400" s="154" t="s">
        <v>3842</v>
      </c>
      <c r="H1400" s="154">
        <v>2</v>
      </c>
      <c r="I1400" s="117">
        <v>45625.575613425928</v>
      </c>
      <c r="J1400" s="154">
        <v>5</v>
      </c>
      <c r="K1400" s="120">
        <v>73500</v>
      </c>
    </row>
    <row r="1401" spans="1:11" x14ac:dyDescent="0.35">
      <c r="A1401" s="154" t="s">
        <v>3843</v>
      </c>
      <c r="B1401" s="154" t="s">
        <v>32</v>
      </c>
      <c r="C1401" s="154" t="s">
        <v>15</v>
      </c>
      <c r="D1401" s="154" t="s">
        <v>1244</v>
      </c>
      <c r="F1401" s="154" t="s">
        <v>1245</v>
      </c>
      <c r="G1401" s="154" t="s">
        <v>3844</v>
      </c>
      <c r="H1401" s="154">
        <v>1</v>
      </c>
      <c r="I1401" s="117">
        <v>45625.585810185185</v>
      </c>
      <c r="J1401" s="154">
        <v>7</v>
      </c>
      <c r="K1401" s="120">
        <v>68250</v>
      </c>
    </row>
    <row r="1402" spans="1:11" x14ac:dyDescent="0.35">
      <c r="A1402" s="154" t="s">
        <v>3845</v>
      </c>
      <c r="B1402" s="154" t="s">
        <v>14</v>
      </c>
      <c r="C1402" s="154" t="s">
        <v>169</v>
      </c>
      <c r="D1402" s="154" t="s">
        <v>1250</v>
      </c>
      <c r="F1402" s="154" t="s">
        <v>1245</v>
      </c>
      <c r="G1402" s="154" t="s">
        <v>3846</v>
      </c>
      <c r="H1402" s="154">
        <v>1</v>
      </c>
      <c r="I1402" s="117">
        <v>45625.625648148147</v>
      </c>
      <c r="J1402" s="154">
        <v>8</v>
      </c>
      <c r="K1402" s="120">
        <v>84000</v>
      </c>
    </row>
    <row r="1403" spans="1:11" x14ac:dyDescent="0.35">
      <c r="A1403" s="154" t="s">
        <v>3847</v>
      </c>
      <c r="B1403" s="154" t="s">
        <v>296</v>
      </c>
      <c r="C1403" s="154" t="s">
        <v>15</v>
      </c>
      <c r="D1403" s="154" t="s">
        <v>1244</v>
      </c>
      <c r="F1403" s="154" t="s">
        <v>1248</v>
      </c>
      <c r="G1403" s="154" t="s">
        <v>3848</v>
      </c>
      <c r="H1403" s="154">
        <v>1</v>
      </c>
      <c r="I1403" s="117">
        <v>45625.716099537036</v>
      </c>
      <c r="J1403" s="154">
        <v>12</v>
      </c>
      <c r="K1403" s="120">
        <v>420000</v>
      </c>
    </row>
    <row r="1404" spans="1:11" x14ac:dyDescent="0.35">
      <c r="A1404" s="154" t="s">
        <v>3849</v>
      </c>
      <c r="B1404" s="154" t="s">
        <v>256</v>
      </c>
      <c r="C1404" s="154" t="s">
        <v>188</v>
      </c>
      <c r="D1404" s="154" t="s">
        <v>1244</v>
      </c>
      <c r="F1404" s="154" t="s">
        <v>1245</v>
      </c>
      <c r="G1404" s="154" t="s">
        <v>3850</v>
      </c>
      <c r="H1404" s="154">
        <v>3</v>
      </c>
      <c r="I1404" s="117">
        <v>45625.719351851854</v>
      </c>
      <c r="J1404" s="154">
        <v>7</v>
      </c>
      <c r="K1404" s="120">
        <v>63000</v>
      </c>
    </row>
    <row r="1405" spans="1:11" x14ac:dyDescent="0.35">
      <c r="A1405" s="154" t="s">
        <v>3851</v>
      </c>
      <c r="B1405" s="154" t="s">
        <v>32</v>
      </c>
      <c r="C1405" s="154" t="s">
        <v>116</v>
      </c>
      <c r="D1405" s="154" t="s">
        <v>1250</v>
      </c>
      <c r="F1405" s="154" t="s">
        <v>1245</v>
      </c>
      <c r="G1405" s="154" t="s">
        <v>3852</v>
      </c>
      <c r="H1405" s="154">
        <v>6</v>
      </c>
      <c r="I1405" s="117">
        <v>45625.725451388891</v>
      </c>
      <c r="J1405" s="154">
        <v>12</v>
      </c>
      <c r="K1405" s="120">
        <v>262500</v>
      </c>
    </row>
    <row r="1406" spans="1:11" x14ac:dyDescent="0.35">
      <c r="A1406" s="154" t="s">
        <v>3853</v>
      </c>
      <c r="B1406" s="154" t="s">
        <v>102</v>
      </c>
      <c r="C1406" s="154" t="s">
        <v>15</v>
      </c>
      <c r="D1406" s="154" t="s">
        <v>1244</v>
      </c>
      <c r="F1406" s="154" t="s">
        <v>1248</v>
      </c>
      <c r="G1406" s="154" t="s">
        <v>2316</v>
      </c>
      <c r="H1406" s="154">
        <v>4</v>
      </c>
      <c r="I1406" s="117">
        <v>45625.761319444442</v>
      </c>
      <c r="J1406" s="154">
        <v>12</v>
      </c>
      <c r="K1406" s="120">
        <v>84000</v>
      </c>
    </row>
    <row r="1407" spans="1:11" x14ac:dyDescent="0.35">
      <c r="A1407" s="154" t="s">
        <v>3854</v>
      </c>
      <c r="B1407" s="154" t="s">
        <v>14</v>
      </c>
      <c r="C1407" s="154" t="s">
        <v>381</v>
      </c>
      <c r="D1407" s="154" t="s">
        <v>1244</v>
      </c>
      <c r="F1407" s="154" t="s">
        <v>1248</v>
      </c>
      <c r="G1407" s="154" t="s">
        <v>2734</v>
      </c>
      <c r="H1407" s="154">
        <v>4</v>
      </c>
      <c r="I1407" s="117">
        <v>45625.765717592592</v>
      </c>
      <c r="J1407" s="154">
        <v>12</v>
      </c>
      <c r="K1407" s="120">
        <v>315000</v>
      </c>
    </row>
    <row r="1408" spans="1:11" x14ac:dyDescent="0.35">
      <c r="A1408" s="154" t="s">
        <v>3855</v>
      </c>
      <c r="B1408" s="164" t="s">
        <v>36</v>
      </c>
      <c r="C1408" s="164" t="s">
        <v>52</v>
      </c>
      <c r="D1408" s="164" t="s">
        <v>1250</v>
      </c>
      <c r="E1408" s="156"/>
      <c r="F1408" s="164" t="s">
        <v>1245</v>
      </c>
      <c r="G1408" s="154" t="s">
        <v>3856</v>
      </c>
      <c r="H1408" s="154">
        <v>10</v>
      </c>
      <c r="I1408" s="117">
        <v>45625.771817129629</v>
      </c>
      <c r="J1408" s="154">
        <v>5</v>
      </c>
      <c r="K1408" s="120">
        <v>105000</v>
      </c>
    </row>
    <row r="1409" spans="1:11" x14ac:dyDescent="0.35">
      <c r="A1409" s="154" t="s">
        <v>3857</v>
      </c>
      <c r="B1409" s="154" t="s">
        <v>603</v>
      </c>
      <c r="C1409" s="154" t="s">
        <v>15</v>
      </c>
      <c r="D1409" s="154" t="s">
        <v>1244</v>
      </c>
      <c r="F1409" s="154" t="s">
        <v>1245</v>
      </c>
      <c r="G1409" s="154" t="s">
        <v>3858</v>
      </c>
      <c r="H1409" s="154">
        <v>1</v>
      </c>
      <c r="I1409" s="117">
        <v>45625.777349537035</v>
      </c>
      <c r="J1409" s="154">
        <v>12</v>
      </c>
      <c r="K1409" s="120">
        <v>231000</v>
      </c>
    </row>
    <row r="1410" spans="1:11" x14ac:dyDescent="0.35">
      <c r="A1410" s="154" t="s">
        <v>3859</v>
      </c>
      <c r="B1410" s="154" t="s">
        <v>296</v>
      </c>
      <c r="C1410" s="154" t="s">
        <v>188</v>
      </c>
      <c r="D1410" s="154" t="s">
        <v>1244</v>
      </c>
      <c r="F1410" s="154" t="s">
        <v>1248</v>
      </c>
      <c r="G1410" s="154" t="s">
        <v>3860</v>
      </c>
      <c r="H1410" s="154">
        <v>2</v>
      </c>
      <c r="I1410" s="117">
        <v>45625.778310185182</v>
      </c>
      <c r="J1410" s="154">
        <v>12</v>
      </c>
      <c r="K1410" s="120">
        <v>315000</v>
      </c>
    </row>
    <row r="1411" spans="1:11" x14ac:dyDescent="0.35">
      <c r="A1411" s="154" t="s">
        <v>3861</v>
      </c>
      <c r="B1411" s="154" t="s">
        <v>44</v>
      </c>
      <c r="C1411" s="154" t="s">
        <v>169</v>
      </c>
      <c r="D1411" s="154" t="s">
        <v>1250</v>
      </c>
      <c r="F1411" s="154" t="s">
        <v>1248</v>
      </c>
      <c r="G1411" s="154" t="s">
        <v>3862</v>
      </c>
      <c r="H1411" s="154">
        <v>2</v>
      </c>
      <c r="I1411" s="117">
        <v>45626</v>
      </c>
      <c r="J1411" s="154">
        <v>12</v>
      </c>
      <c r="K1411" s="120">
        <v>661500</v>
      </c>
    </row>
    <row r="1412" spans="1:11" x14ac:dyDescent="0.35">
      <c r="A1412" s="154" t="s">
        <v>3863</v>
      </c>
      <c r="B1412" s="154" t="s">
        <v>549</v>
      </c>
      <c r="C1412" s="154" t="s">
        <v>381</v>
      </c>
      <c r="D1412" s="154" t="s">
        <v>1244</v>
      </c>
      <c r="F1412" s="154" t="s">
        <v>1248</v>
      </c>
      <c r="G1412" s="154" t="s">
        <v>3864</v>
      </c>
      <c r="H1412" s="154">
        <v>1</v>
      </c>
      <c r="I1412" s="117">
        <v>45626</v>
      </c>
      <c r="J1412" s="154">
        <v>3</v>
      </c>
      <c r="K1412" s="120">
        <v>105000</v>
      </c>
    </row>
    <row r="1413" spans="1:11" x14ac:dyDescent="0.35">
      <c r="A1413" s="154" t="s">
        <v>3865</v>
      </c>
      <c r="B1413" s="154" t="s">
        <v>40</v>
      </c>
      <c r="C1413" s="154" t="s">
        <v>15</v>
      </c>
      <c r="D1413" s="154" t="s">
        <v>1244</v>
      </c>
      <c r="F1413" s="154" t="s">
        <v>1245</v>
      </c>
      <c r="G1413" s="154" t="s">
        <v>3866</v>
      </c>
      <c r="H1413" s="154">
        <v>2</v>
      </c>
      <c r="I1413" s="117">
        <v>45626</v>
      </c>
      <c r="J1413" s="154">
        <v>18</v>
      </c>
      <c r="K1413" s="120">
        <v>315000</v>
      </c>
    </row>
    <row r="1414" spans="1:11" x14ac:dyDescent="0.35">
      <c r="A1414" s="154" t="s">
        <v>3867</v>
      </c>
      <c r="B1414" s="154" t="s">
        <v>139</v>
      </c>
      <c r="C1414" s="154" t="s">
        <v>15</v>
      </c>
      <c r="D1414" s="154" t="s">
        <v>1244</v>
      </c>
      <c r="F1414" s="154" t="s">
        <v>1248</v>
      </c>
      <c r="G1414" s="154" t="s">
        <v>3868</v>
      </c>
      <c r="H1414" s="154">
        <v>4</v>
      </c>
      <c r="I1414" s="117">
        <v>45626</v>
      </c>
      <c r="J1414" s="154">
        <v>10</v>
      </c>
      <c r="K1414" s="120">
        <v>126000</v>
      </c>
    </row>
    <row r="1415" spans="1:11" x14ac:dyDescent="0.35">
      <c r="A1415" s="154" t="s">
        <v>3869</v>
      </c>
      <c r="B1415" s="154" t="s">
        <v>2965</v>
      </c>
      <c r="C1415" s="154" t="s">
        <v>162</v>
      </c>
      <c r="D1415" s="154" t="s">
        <v>1250</v>
      </c>
      <c r="F1415" s="154" t="s">
        <v>1245</v>
      </c>
      <c r="G1415" s="154" t="s">
        <v>3870</v>
      </c>
      <c r="H1415" s="154">
        <v>1</v>
      </c>
      <c r="I1415" s="117">
        <v>45626.396840277775</v>
      </c>
      <c r="J1415" s="154">
        <v>12</v>
      </c>
      <c r="K1415" s="120">
        <v>525000</v>
      </c>
    </row>
    <row r="1416" spans="1:11" x14ac:dyDescent="0.35">
      <c r="A1416" s="154" t="s">
        <v>3871</v>
      </c>
      <c r="B1416" s="154" t="s">
        <v>32</v>
      </c>
      <c r="C1416" s="154" t="s">
        <v>15</v>
      </c>
      <c r="D1416" s="154" t="s">
        <v>1244</v>
      </c>
      <c r="F1416" s="154" t="s">
        <v>1248</v>
      </c>
      <c r="G1416" s="154" t="s">
        <v>3872</v>
      </c>
      <c r="H1416" s="154">
        <v>2</v>
      </c>
      <c r="I1416" s="117">
        <v>45626.507928240739</v>
      </c>
      <c r="J1416" s="154">
        <v>10</v>
      </c>
      <c r="K1416" s="120">
        <v>136500</v>
      </c>
    </row>
    <row r="1417" spans="1:11" x14ac:dyDescent="0.35">
      <c r="A1417" s="154" t="s">
        <v>3873</v>
      </c>
      <c r="B1417" s="154" t="s">
        <v>2861</v>
      </c>
      <c r="C1417" s="154" t="s">
        <v>15</v>
      </c>
      <c r="D1417" s="154" t="s">
        <v>1244</v>
      </c>
      <c r="F1417" s="154" t="s">
        <v>1248</v>
      </c>
      <c r="G1417" s="154" t="s">
        <v>3874</v>
      </c>
      <c r="H1417" s="154">
        <v>1</v>
      </c>
      <c r="I1417" s="117">
        <v>45626.525393518517</v>
      </c>
      <c r="J1417" s="154">
        <v>12</v>
      </c>
      <c r="K1417" s="120">
        <v>105000</v>
      </c>
    </row>
    <row r="1418" spans="1:11" x14ac:dyDescent="0.35">
      <c r="A1418" s="154" t="s">
        <v>3875</v>
      </c>
      <c r="B1418" s="154" t="s">
        <v>32</v>
      </c>
      <c r="C1418" s="154" t="s">
        <v>15</v>
      </c>
      <c r="D1418" s="154" t="s">
        <v>1244</v>
      </c>
      <c r="F1418" s="154" t="s">
        <v>1245</v>
      </c>
      <c r="G1418" s="154" t="s">
        <v>3876</v>
      </c>
      <c r="H1418" s="154">
        <v>3</v>
      </c>
      <c r="I1418" s="117">
        <v>45626.553136574075</v>
      </c>
      <c r="J1418" s="154">
        <v>6</v>
      </c>
      <c r="K1418" s="120">
        <v>63000</v>
      </c>
    </row>
    <row r="1419" spans="1:11" x14ac:dyDescent="0.35">
      <c r="A1419" s="154" t="s">
        <v>3877</v>
      </c>
      <c r="B1419" s="154" t="s">
        <v>725</v>
      </c>
      <c r="C1419" s="154" t="s">
        <v>15</v>
      </c>
      <c r="D1419" s="154" t="s">
        <v>1244</v>
      </c>
      <c r="F1419" s="154" t="s">
        <v>1245</v>
      </c>
      <c r="G1419" s="152" t="s">
        <v>3878</v>
      </c>
      <c r="H1419" s="154">
        <v>6</v>
      </c>
      <c r="I1419" s="117">
        <v>45626.559907407405</v>
      </c>
      <c r="J1419" s="154">
        <v>5</v>
      </c>
      <c r="K1419" s="120">
        <v>157500</v>
      </c>
    </row>
    <row r="1420" spans="1:11" x14ac:dyDescent="0.35">
      <c r="A1420" s="154" t="s">
        <v>3879</v>
      </c>
      <c r="B1420" s="154" t="s">
        <v>131</v>
      </c>
      <c r="C1420" s="154" t="s">
        <v>15</v>
      </c>
      <c r="D1420" s="154" t="s">
        <v>1244</v>
      </c>
      <c r="F1420" s="154" t="s">
        <v>1245</v>
      </c>
      <c r="G1420" s="154" t="s">
        <v>3880</v>
      </c>
      <c r="H1420" s="154">
        <v>3</v>
      </c>
      <c r="I1420" s="117">
        <v>45626.59103009259</v>
      </c>
      <c r="J1420" s="154">
        <v>7</v>
      </c>
      <c r="K1420" s="120">
        <v>73500</v>
      </c>
    </row>
    <row r="1421" spans="1:11" x14ac:dyDescent="0.35">
      <c r="A1421" s="154" t="s">
        <v>3881</v>
      </c>
      <c r="B1421" s="154" t="s">
        <v>14</v>
      </c>
      <c r="C1421" s="154" t="s">
        <v>15</v>
      </c>
      <c r="D1421" s="154" t="s">
        <v>1244</v>
      </c>
      <c r="F1421" s="154" t="s">
        <v>1245</v>
      </c>
      <c r="G1421" s="154" t="s">
        <v>3882</v>
      </c>
      <c r="H1421" s="154">
        <v>1</v>
      </c>
      <c r="I1421" s="117">
        <v>45626.591261574074</v>
      </c>
      <c r="J1421" s="154">
        <v>12</v>
      </c>
      <c r="K1421" s="120">
        <v>241500</v>
      </c>
    </row>
    <row r="1422" spans="1:11" x14ac:dyDescent="0.35">
      <c r="A1422" s="154" t="s">
        <v>3883</v>
      </c>
      <c r="B1422" s="154" t="s">
        <v>14</v>
      </c>
      <c r="C1422" s="154" t="s">
        <v>15</v>
      </c>
      <c r="D1422" s="154" t="s">
        <v>1244</v>
      </c>
      <c r="F1422" s="154" t="s">
        <v>1245</v>
      </c>
      <c r="G1422" s="154" t="s">
        <v>3884</v>
      </c>
      <c r="H1422" s="154">
        <v>1</v>
      </c>
      <c r="I1422" s="117">
        <v>45626.621921296297</v>
      </c>
      <c r="J1422" s="154">
        <v>12</v>
      </c>
      <c r="K1422" s="120">
        <v>157500</v>
      </c>
    </row>
    <row r="1423" spans="1:11" x14ac:dyDescent="0.35">
      <c r="A1423" s="154" t="s">
        <v>3885</v>
      </c>
      <c r="B1423" s="154" t="s">
        <v>14</v>
      </c>
      <c r="C1423" s="154" t="s">
        <v>15</v>
      </c>
      <c r="D1423" s="154" t="s">
        <v>1244</v>
      </c>
      <c r="F1423" s="154" t="s">
        <v>1248</v>
      </c>
      <c r="G1423" s="154" t="s">
        <v>3886</v>
      </c>
      <c r="H1423" s="154">
        <v>2</v>
      </c>
      <c r="I1423" s="117">
        <v>45626.626145833332</v>
      </c>
      <c r="J1423" s="154">
        <v>7</v>
      </c>
      <c r="K1423" s="120">
        <v>63000</v>
      </c>
    </row>
    <row r="1424" spans="1:11" x14ac:dyDescent="0.35">
      <c r="A1424" s="154" t="s">
        <v>3887</v>
      </c>
      <c r="B1424" s="154" t="s">
        <v>462</v>
      </c>
      <c r="C1424" s="154" t="s">
        <v>15</v>
      </c>
      <c r="D1424" s="154" t="s">
        <v>1244</v>
      </c>
      <c r="F1424" s="154" t="s">
        <v>1245</v>
      </c>
      <c r="G1424" s="154" t="s">
        <v>2167</v>
      </c>
      <c r="H1424" s="154">
        <v>3</v>
      </c>
      <c r="I1424" s="117">
        <v>45626.648564814815</v>
      </c>
      <c r="J1424" s="154">
        <v>12</v>
      </c>
      <c r="K1424" s="120">
        <v>157500</v>
      </c>
    </row>
    <row r="1425" spans="1:11" x14ac:dyDescent="0.35">
      <c r="A1425" s="154" t="s">
        <v>3888</v>
      </c>
      <c r="B1425" s="154" t="s">
        <v>2680</v>
      </c>
      <c r="C1425" s="154" t="s">
        <v>15</v>
      </c>
      <c r="D1425" s="154" t="s">
        <v>1244</v>
      </c>
      <c r="F1425" s="154" t="s">
        <v>1245</v>
      </c>
      <c r="G1425" s="154" t="s">
        <v>3889</v>
      </c>
      <c r="H1425" s="154">
        <v>1</v>
      </c>
      <c r="I1425" s="117">
        <v>45626.713437500002</v>
      </c>
      <c r="J1425" s="154">
        <v>12</v>
      </c>
      <c r="K1425" s="120">
        <v>105000</v>
      </c>
    </row>
    <row r="1426" spans="1:11" x14ac:dyDescent="0.35">
      <c r="A1426" s="154" t="s">
        <v>3890</v>
      </c>
      <c r="B1426" s="154" t="s">
        <v>2965</v>
      </c>
      <c r="C1426" s="154" t="s">
        <v>15</v>
      </c>
      <c r="D1426" s="154" t="s">
        <v>1244</v>
      </c>
      <c r="F1426" s="154" t="s">
        <v>1245</v>
      </c>
      <c r="G1426" s="154" t="s">
        <v>3891</v>
      </c>
      <c r="H1426" s="154">
        <v>2</v>
      </c>
      <c r="I1426" s="117">
        <v>45626.793969907405</v>
      </c>
      <c r="J1426" s="154">
        <v>12</v>
      </c>
      <c r="K1426" s="120">
        <v>84000</v>
      </c>
    </row>
    <row r="1427" spans="1:11" ht="15" thickBot="1" x14ac:dyDescent="0.4">
      <c r="K1427" s="121">
        <f>SUM(K1198:K1426)</f>
        <v>38251500</v>
      </c>
    </row>
    <row r="1428" spans="1:11" ht="15" thickTop="1" x14ac:dyDescent="0.35"/>
    <row r="1430" spans="1:11" x14ac:dyDescent="0.35">
      <c r="B1430" s="16" t="s">
        <v>3892</v>
      </c>
    </row>
    <row r="1431" spans="1:11" x14ac:dyDescent="0.35">
      <c r="A1431" s="109" t="s">
        <v>1</v>
      </c>
      <c r="B1431" s="1" t="s">
        <v>2</v>
      </c>
      <c r="C1431" s="1" t="s">
        <v>3</v>
      </c>
      <c r="D1431" s="1" t="s">
        <v>4</v>
      </c>
      <c r="E1431" s="1" t="s">
        <v>5</v>
      </c>
      <c r="F1431" s="1" t="s">
        <v>6</v>
      </c>
      <c r="G1431" s="1" t="s">
        <v>7</v>
      </c>
      <c r="H1431" s="109" t="s">
        <v>8</v>
      </c>
      <c r="I1431" s="109" t="s">
        <v>9</v>
      </c>
      <c r="J1431" s="109" t="s">
        <v>10</v>
      </c>
      <c r="K1431" s="109" t="s">
        <v>11</v>
      </c>
    </row>
    <row r="1432" spans="1:11" x14ac:dyDescent="0.35">
      <c r="A1432" s="154" t="s">
        <v>3893</v>
      </c>
      <c r="B1432" s="154" t="s">
        <v>223</v>
      </c>
      <c r="C1432" s="154" t="s">
        <v>15</v>
      </c>
      <c r="D1432" s="154" t="s">
        <v>1244</v>
      </c>
      <c r="F1432" s="154" t="s">
        <v>1245</v>
      </c>
      <c r="G1432" s="154" t="s">
        <v>3894</v>
      </c>
      <c r="H1432" s="154">
        <v>3</v>
      </c>
      <c r="I1432" s="117">
        <v>45628</v>
      </c>
      <c r="J1432" s="154">
        <v>6</v>
      </c>
      <c r="K1432" s="120">
        <v>262500</v>
      </c>
    </row>
    <row r="1433" spans="1:11" x14ac:dyDescent="0.35">
      <c r="A1433" s="154" t="s">
        <v>3895</v>
      </c>
      <c r="B1433" s="154" t="s">
        <v>2861</v>
      </c>
      <c r="C1433" s="154" t="s">
        <v>15</v>
      </c>
      <c r="D1433" s="154" t="s">
        <v>1244</v>
      </c>
      <c r="F1433" s="154" t="s">
        <v>1245</v>
      </c>
      <c r="G1433" s="154" t="s">
        <v>3055</v>
      </c>
      <c r="H1433" s="154">
        <v>2</v>
      </c>
      <c r="I1433" s="117">
        <v>45628.648668981485</v>
      </c>
      <c r="J1433" s="154">
        <v>10</v>
      </c>
      <c r="K1433" s="120">
        <v>84000</v>
      </c>
    </row>
    <row r="1434" spans="1:11" x14ac:dyDescent="0.35">
      <c r="A1434" s="154" t="s">
        <v>3896</v>
      </c>
      <c r="B1434" s="154" t="s">
        <v>237</v>
      </c>
      <c r="C1434" s="154" t="s">
        <v>15</v>
      </c>
      <c r="D1434" s="154" t="s">
        <v>1244</v>
      </c>
      <c r="F1434" s="154" t="s">
        <v>1248</v>
      </c>
      <c r="G1434" s="154" t="s">
        <v>3897</v>
      </c>
      <c r="H1434" s="154">
        <v>2</v>
      </c>
      <c r="I1434" s="117">
        <v>45629.601967592593</v>
      </c>
      <c r="J1434" s="154">
        <v>9</v>
      </c>
      <c r="K1434" s="120">
        <v>73500</v>
      </c>
    </row>
    <row r="1435" spans="1:11" x14ac:dyDescent="0.35">
      <c r="A1435" s="154" t="s">
        <v>3898</v>
      </c>
      <c r="B1435" s="154" t="s">
        <v>146</v>
      </c>
      <c r="C1435" s="154" t="s">
        <v>15</v>
      </c>
      <c r="D1435" s="154" t="s">
        <v>1244</v>
      </c>
      <c r="F1435" s="154" t="s">
        <v>1245</v>
      </c>
      <c r="G1435" s="154" t="s">
        <v>2828</v>
      </c>
      <c r="H1435" s="154">
        <v>4</v>
      </c>
      <c r="I1435" s="117">
        <v>45630</v>
      </c>
      <c r="J1435" s="154">
        <v>6</v>
      </c>
      <c r="K1435" s="120">
        <v>157500</v>
      </c>
    </row>
    <row r="1436" spans="1:11" x14ac:dyDescent="0.35">
      <c r="A1436" s="154" t="s">
        <v>3899</v>
      </c>
      <c r="B1436" s="154" t="s">
        <v>1135</v>
      </c>
      <c r="C1436" s="154" t="s">
        <v>15</v>
      </c>
      <c r="D1436" s="154" t="s">
        <v>1244</v>
      </c>
      <c r="F1436" s="154" t="s">
        <v>1248</v>
      </c>
      <c r="G1436" s="154" t="s">
        <v>3900</v>
      </c>
      <c r="H1436" s="154">
        <v>2</v>
      </c>
      <c r="I1436" s="117">
        <v>45630.587777777779</v>
      </c>
      <c r="J1436" s="154">
        <v>6</v>
      </c>
      <c r="K1436" s="120">
        <v>31500</v>
      </c>
    </row>
    <row r="1437" spans="1:11" x14ac:dyDescent="0.35">
      <c r="A1437" s="154" t="s">
        <v>3901</v>
      </c>
      <c r="B1437" s="154" t="s">
        <v>14</v>
      </c>
      <c r="C1437" s="154" t="s">
        <v>15</v>
      </c>
      <c r="D1437" s="154" t="s">
        <v>1244</v>
      </c>
      <c r="F1437" s="154" t="s">
        <v>1245</v>
      </c>
      <c r="G1437" s="154" t="s">
        <v>3902</v>
      </c>
      <c r="H1437" s="154">
        <v>3</v>
      </c>
      <c r="I1437" s="117">
        <v>45630.758275462962</v>
      </c>
      <c r="J1437" s="154">
        <v>9</v>
      </c>
      <c r="K1437" s="120">
        <v>157500</v>
      </c>
    </row>
    <row r="1438" spans="1:11" x14ac:dyDescent="0.35">
      <c r="A1438" s="154" t="s">
        <v>3903</v>
      </c>
      <c r="B1438" s="154" t="s">
        <v>223</v>
      </c>
      <c r="C1438" s="154" t="s">
        <v>15</v>
      </c>
      <c r="D1438" s="154" t="s">
        <v>1244</v>
      </c>
      <c r="F1438" s="154" t="s">
        <v>1245</v>
      </c>
      <c r="G1438" s="154" t="s">
        <v>3904</v>
      </c>
      <c r="H1438" s="154">
        <v>1</v>
      </c>
      <c r="I1438" s="117">
        <v>45631</v>
      </c>
      <c r="J1438" s="154">
        <v>12</v>
      </c>
      <c r="K1438" s="120">
        <v>136500</v>
      </c>
    </row>
    <row r="1439" spans="1:11" x14ac:dyDescent="0.35">
      <c r="A1439" s="154" t="s">
        <v>3905</v>
      </c>
      <c r="B1439" s="154" t="s">
        <v>58</v>
      </c>
      <c r="C1439" s="154" t="s">
        <v>169</v>
      </c>
      <c r="D1439" s="154" t="s">
        <v>1250</v>
      </c>
      <c r="F1439" s="154" t="s">
        <v>1245</v>
      </c>
      <c r="G1439" s="154" t="s">
        <v>3906</v>
      </c>
      <c r="H1439" s="154">
        <v>1</v>
      </c>
      <c r="I1439" s="117">
        <v>45631.507476851853</v>
      </c>
      <c r="J1439" s="154">
        <v>6</v>
      </c>
      <c r="K1439" s="120">
        <v>210000</v>
      </c>
    </row>
    <row r="1440" spans="1:11" x14ac:dyDescent="0.35">
      <c r="A1440" s="154" t="s">
        <v>3907</v>
      </c>
      <c r="B1440" s="154" t="s">
        <v>131</v>
      </c>
      <c r="C1440" s="154" t="s">
        <v>15</v>
      </c>
      <c r="D1440" s="154" t="s">
        <v>1244</v>
      </c>
      <c r="F1440" s="154" t="s">
        <v>1245</v>
      </c>
      <c r="G1440" s="152" t="s">
        <v>3908</v>
      </c>
      <c r="H1440" s="154">
        <v>4</v>
      </c>
      <c r="I1440" s="117">
        <v>45631.646458333336</v>
      </c>
      <c r="J1440" s="154">
        <v>12</v>
      </c>
      <c r="K1440" s="120">
        <v>105000</v>
      </c>
    </row>
    <row r="1441" spans="1:11" x14ac:dyDescent="0.35">
      <c r="A1441" s="154" t="s">
        <v>3909</v>
      </c>
      <c r="B1441" s="154" t="s">
        <v>2861</v>
      </c>
      <c r="C1441" s="154" t="s">
        <v>15</v>
      </c>
      <c r="D1441" s="154" t="s">
        <v>1244</v>
      </c>
      <c r="F1441" s="154" t="s">
        <v>1245</v>
      </c>
      <c r="G1441" s="154" t="s">
        <v>3910</v>
      </c>
      <c r="H1441" s="154">
        <v>1</v>
      </c>
      <c r="I1441" s="117">
        <v>45631.719444444447</v>
      </c>
      <c r="J1441" s="154">
        <v>12</v>
      </c>
      <c r="K1441" s="120">
        <v>115500</v>
      </c>
    </row>
    <row r="1442" spans="1:11" x14ac:dyDescent="0.35">
      <c r="A1442" s="154" t="s">
        <v>3911</v>
      </c>
      <c r="B1442" s="154" t="s">
        <v>2605</v>
      </c>
      <c r="C1442" s="154" t="s">
        <v>15</v>
      </c>
      <c r="D1442" s="154" t="s">
        <v>1244</v>
      </c>
      <c r="F1442" s="154" t="s">
        <v>1248</v>
      </c>
      <c r="G1442" s="154" t="s">
        <v>2606</v>
      </c>
      <c r="H1442" s="154">
        <v>2</v>
      </c>
      <c r="I1442" s="117">
        <v>45632</v>
      </c>
      <c r="J1442" s="154">
        <v>12</v>
      </c>
      <c r="K1442" s="120">
        <v>157500</v>
      </c>
    </row>
    <row r="1443" spans="1:11" x14ac:dyDescent="0.35">
      <c r="A1443" s="154" t="s">
        <v>3912</v>
      </c>
      <c r="B1443" s="154" t="s">
        <v>252</v>
      </c>
      <c r="C1443" s="154" t="s">
        <v>411</v>
      </c>
      <c r="D1443" s="154" t="s">
        <v>1244</v>
      </c>
      <c r="F1443" s="154" t="s">
        <v>1248</v>
      </c>
      <c r="G1443" s="154" t="s">
        <v>3913</v>
      </c>
      <c r="H1443" s="154">
        <v>3</v>
      </c>
      <c r="I1443" s="117">
        <v>45632.53979166667</v>
      </c>
      <c r="J1443" s="154">
        <v>6</v>
      </c>
      <c r="K1443" s="120">
        <v>315000</v>
      </c>
    </row>
    <row r="1444" spans="1:11" x14ac:dyDescent="0.35">
      <c r="A1444" s="154" t="s">
        <v>3914</v>
      </c>
      <c r="B1444" s="154" t="s">
        <v>230</v>
      </c>
      <c r="C1444" s="154" t="s">
        <v>15</v>
      </c>
      <c r="D1444" s="154" t="s">
        <v>1244</v>
      </c>
      <c r="F1444" s="154" t="s">
        <v>1245</v>
      </c>
      <c r="G1444" s="154" t="s">
        <v>3915</v>
      </c>
      <c r="H1444" s="154">
        <v>1</v>
      </c>
      <c r="I1444" s="117">
        <v>45632.619201388887</v>
      </c>
      <c r="J1444" s="154">
        <v>4</v>
      </c>
      <c r="K1444" s="120">
        <v>31500</v>
      </c>
    </row>
    <row r="1445" spans="1:11" x14ac:dyDescent="0.35">
      <c r="A1445" s="154" t="s">
        <v>3916</v>
      </c>
      <c r="B1445" s="154" t="s">
        <v>247</v>
      </c>
      <c r="C1445" s="154" t="s">
        <v>188</v>
      </c>
      <c r="D1445" s="154" t="s">
        <v>1244</v>
      </c>
      <c r="F1445" s="154" t="s">
        <v>1245</v>
      </c>
      <c r="G1445" s="154" t="s">
        <v>1220</v>
      </c>
      <c r="H1445" s="154">
        <v>4</v>
      </c>
      <c r="I1445" s="117">
        <v>45632.726423611108</v>
      </c>
      <c r="J1445" s="154">
        <v>12</v>
      </c>
      <c r="K1445" s="120">
        <v>157500</v>
      </c>
    </row>
    <row r="1446" spans="1:11" x14ac:dyDescent="0.35">
      <c r="A1446" s="154" t="s">
        <v>3917</v>
      </c>
      <c r="B1446" s="154" t="s">
        <v>721</v>
      </c>
      <c r="C1446" s="154" t="s">
        <v>15</v>
      </c>
      <c r="D1446" s="154" t="s">
        <v>1244</v>
      </c>
      <c r="F1446" s="154" t="s">
        <v>1248</v>
      </c>
      <c r="G1446" s="154" t="s">
        <v>3918</v>
      </c>
      <c r="H1446" s="154">
        <v>1</v>
      </c>
      <c r="I1446" s="117">
        <v>45635.442997685182</v>
      </c>
      <c r="J1446" s="154">
        <v>12</v>
      </c>
      <c r="K1446" s="120">
        <v>210000</v>
      </c>
    </row>
    <row r="1447" spans="1:11" x14ac:dyDescent="0.35">
      <c r="A1447" s="154" t="s">
        <v>3919</v>
      </c>
      <c r="B1447" s="154" t="s">
        <v>14</v>
      </c>
      <c r="C1447" s="154" t="s">
        <v>15</v>
      </c>
      <c r="D1447" s="154" t="s">
        <v>1244</v>
      </c>
      <c r="F1447" s="154" t="s">
        <v>1245</v>
      </c>
      <c r="G1447" s="152" t="s">
        <v>3920</v>
      </c>
      <c r="H1447" s="154">
        <v>2</v>
      </c>
      <c r="I1447" s="117">
        <v>45635.555231481485</v>
      </c>
      <c r="J1447" s="154">
        <v>3</v>
      </c>
      <c r="K1447" s="120">
        <v>21000</v>
      </c>
    </row>
    <row r="1448" spans="1:11" x14ac:dyDescent="0.35">
      <c r="A1448" s="154" t="s">
        <v>3921</v>
      </c>
      <c r="B1448" s="154" t="s">
        <v>610</v>
      </c>
      <c r="C1448" s="154" t="s">
        <v>204</v>
      </c>
      <c r="D1448" s="154" t="s">
        <v>1250</v>
      </c>
      <c r="F1448" s="154" t="s">
        <v>1245</v>
      </c>
      <c r="G1448" s="154" t="s">
        <v>3922</v>
      </c>
      <c r="H1448" s="154">
        <v>1</v>
      </c>
      <c r="I1448" s="117">
        <v>45635.557349537034</v>
      </c>
      <c r="J1448" s="154">
        <v>12</v>
      </c>
      <c r="K1448" s="120">
        <v>157500</v>
      </c>
    </row>
    <row r="1449" spans="1:11" x14ac:dyDescent="0.35">
      <c r="A1449" s="154" t="s">
        <v>3923</v>
      </c>
      <c r="B1449" s="154" t="s">
        <v>32</v>
      </c>
      <c r="C1449" s="154" t="s">
        <v>15</v>
      </c>
      <c r="D1449" s="154" t="s">
        <v>1244</v>
      </c>
      <c r="F1449" s="154" t="s">
        <v>1245</v>
      </c>
      <c r="G1449" s="154" t="s">
        <v>3924</v>
      </c>
      <c r="H1449" s="154">
        <v>2</v>
      </c>
      <c r="I1449" s="117">
        <v>45635.66101851852</v>
      </c>
      <c r="J1449" s="154">
        <v>4</v>
      </c>
      <c r="K1449" s="120">
        <v>157500</v>
      </c>
    </row>
    <row r="1450" spans="1:11" x14ac:dyDescent="0.35">
      <c r="A1450" s="154" t="s">
        <v>3925</v>
      </c>
      <c r="B1450" s="154" t="s">
        <v>32</v>
      </c>
      <c r="C1450" s="154" t="s">
        <v>15</v>
      </c>
      <c r="D1450" s="154" t="s">
        <v>1244</v>
      </c>
      <c r="F1450" s="154" t="s">
        <v>1245</v>
      </c>
      <c r="G1450" s="154" t="s">
        <v>1071</v>
      </c>
      <c r="H1450" s="154">
        <v>6</v>
      </c>
      <c r="I1450" s="117">
        <v>45635.663136574076</v>
      </c>
      <c r="J1450" s="154">
        <v>10</v>
      </c>
      <c r="K1450" s="120">
        <v>241500</v>
      </c>
    </row>
    <row r="1451" spans="1:11" x14ac:dyDescent="0.35">
      <c r="A1451" s="154" t="s">
        <v>3926</v>
      </c>
      <c r="B1451" s="154" t="s">
        <v>230</v>
      </c>
      <c r="C1451" s="154" t="s">
        <v>15</v>
      </c>
      <c r="D1451" s="154" t="s">
        <v>1244</v>
      </c>
      <c r="F1451" s="154" t="s">
        <v>1245</v>
      </c>
      <c r="G1451" s="154" t="s">
        <v>3927</v>
      </c>
      <c r="H1451" s="154">
        <v>1</v>
      </c>
      <c r="I1451" s="117">
        <v>45635.708043981482</v>
      </c>
      <c r="J1451" s="154">
        <v>6</v>
      </c>
      <c r="K1451" s="120">
        <v>52500</v>
      </c>
    </row>
    <row r="1452" spans="1:11" x14ac:dyDescent="0.35">
      <c r="A1452" s="154" t="s">
        <v>3928</v>
      </c>
      <c r="B1452" s="154" t="s">
        <v>2692</v>
      </c>
      <c r="C1452" s="154" t="s">
        <v>15</v>
      </c>
      <c r="D1452" s="154" t="s">
        <v>1244</v>
      </c>
      <c r="F1452" s="154" t="s">
        <v>1245</v>
      </c>
      <c r="G1452" s="154" t="s">
        <v>3929</v>
      </c>
      <c r="H1452" s="154">
        <v>1</v>
      </c>
      <c r="I1452" s="117">
        <v>45635.708078703705</v>
      </c>
      <c r="J1452" s="154">
        <v>12</v>
      </c>
      <c r="K1452" s="120">
        <v>157500</v>
      </c>
    </row>
    <row r="1453" spans="1:11" x14ac:dyDescent="0.35">
      <c r="A1453" s="154" t="s">
        <v>3930</v>
      </c>
      <c r="B1453" s="154" t="s">
        <v>420</v>
      </c>
      <c r="C1453" s="154" t="s">
        <v>15</v>
      </c>
      <c r="D1453" s="154" t="s">
        <v>1244</v>
      </c>
      <c r="F1453" s="154" t="s">
        <v>1245</v>
      </c>
      <c r="G1453" s="154" t="s">
        <v>3931</v>
      </c>
      <c r="H1453" s="154">
        <v>2</v>
      </c>
      <c r="I1453" s="117">
        <v>45636.480358796296</v>
      </c>
      <c r="J1453" s="154">
        <v>6</v>
      </c>
      <c r="K1453" s="120">
        <v>63000</v>
      </c>
    </row>
    <row r="1454" spans="1:11" x14ac:dyDescent="0.35">
      <c r="A1454" s="154" t="s">
        <v>3932</v>
      </c>
      <c r="B1454" s="154" t="s">
        <v>557</v>
      </c>
      <c r="C1454" s="154" t="s">
        <v>15</v>
      </c>
      <c r="D1454" s="154" t="s">
        <v>1244</v>
      </c>
      <c r="F1454" s="154" t="s">
        <v>1248</v>
      </c>
      <c r="G1454" s="154" t="s">
        <v>3933</v>
      </c>
      <c r="H1454" s="154">
        <v>1</v>
      </c>
      <c r="I1454" s="117">
        <v>45636.667048611111</v>
      </c>
      <c r="J1454" s="154">
        <v>4</v>
      </c>
      <c r="K1454" s="120">
        <v>21000</v>
      </c>
    </row>
    <row r="1455" spans="1:11" x14ac:dyDescent="0.35">
      <c r="A1455" s="154" t="s">
        <v>3934</v>
      </c>
      <c r="B1455" s="154" t="s">
        <v>2605</v>
      </c>
      <c r="C1455" s="154" t="s">
        <v>15</v>
      </c>
      <c r="D1455" s="154" t="s">
        <v>1244</v>
      </c>
      <c r="F1455" s="154" t="s">
        <v>1248</v>
      </c>
      <c r="G1455" s="154" t="s">
        <v>3935</v>
      </c>
      <c r="H1455" s="154">
        <v>2</v>
      </c>
      <c r="I1455" s="117">
        <v>45636.722500000003</v>
      </c>
      <c r="J1455" s="154">
        <v>8</v>
      </c>
      <c r="K1455" s="120">
        <v>210000</v>
      </c>
    </row>
    <row r="1456" spans="1:11" x14ac:dyDescent="0.35">
      <c r="A1456" s="154" t="s">
        <v>3936</v>
      </c>
      <c r="B1456" s="154" t="s">
        <v>956</v>
      </c>
      <c r="C1456" s="154" t="s">
        <v>15</v>
      </c>
      <c r="D1456" s="154" t="s">
        <v>1244</v>
      </c>
      <c r="F1456" s="154" t="s">
        <v>1248</v>
      </c>
      <c r="G1456" s="154" t="s">
        <v>3937</v>
      </c>
      <c r="H1456" s="154">
        <v>3</v>
      </c>
      <c r="I1456" s="117">
        <v>45636.724618055552</v>
      </c>
      <c r="J1456" s="154">
        <v>8</v>
      </c>
      <c r="K1456" s="120">
        <v>210000</v>
      </c>
    </row>
    <row r="1457" spans="1:11" x14ac:dyDescent="0.35">
      <c r="A1457" s="154" t="s">
        <v>3938</v>
      </c>
      <c r="B1457" s="154" t="s">
        <v>32</v>
      </c>
      <c r="C1457" s="154" t="s">
        <v>15</v>
      </c>
      <c r="D1457" s="154" t="s">
        <v>1244</v>
      </c>
      <c r="F1457" s="154" t="s">
        <v>1248</v>
      </c>
      <c r="G1457" s="154" t="s">
        <v>3939</v>
      </c>
      <c r="H1457" s="154">
        <v>3</v>
      </c>
      <c r="I1457" s="117">
        <v>45636.724629629629</v>
      </c>
      <c r="J1457" s="154">
        <v>10</v>
      </c>
      <c r="K1457" s="120">
        <v>105000</v>
      </c>
    </row>
    <row r="1458" spans="1:11" x14ac:dyDescent="0.35">
      <c r="A1458" s="154" t="s">
        <v>3940</v>
      </c>
      <c r="B1458" s="154" t="s">
        <v>127</v>
      </c>
      <c r="C1458" s="154" t="s">
        <v>15</v>
      </c>
      <c r="D1458" s="154" t="s">
        <v>1244</v>
      </c>
      <c r="F1458" s="154" t="s">
        <v>1245</v>
      </c>
      <c r="G1458" s="154" t="s">
        <v>999</v>
      </c>
      <c r="H1458" s="154">
        <v>2</v>
      </c>
      <c r="I1458" s="117">
        <v>45637</v>
      </c>
      <c r="J1458" s="154">
        <v>12</v>
      </c>
      <c r="K1458" s="120">
        <v>126000</v>
      </c>
    </row>
    <row r="1459" spans="1:11" x14ac:dyDescent="0.35">
      <c r="A1459" s="154" t="s">
        <v>3941</v>
      </c>
      <c r="B1459" s="154" t="s">
        <v>14</v>
      </c>
      <c r="C1459" s="154" t="s">
        <v>15</v>
      </c>
      <c r="D1459" s="154" t="s">
        <v>1244</v>
      </c>
      <c r="F1459" s="154" t="s">
        <v>1245</v>
      </c>
      <c r="G1459" s="154" t="s">
        <v>3942</v>
      </c>
      <c r="H1459" s="154">
        <v>1</v>
      </c>
      <c r="I1459" s="117">
        <v>45637.551064814812</v>
      </c>
      <c r="J1459" s="154">
        <v>5</v>
      </c>
      <c r="K1459" s="120">
        <v>105000</v>
      </c>
    </row>
    <row r="1460" spans="1:11" x14ac:dyDescent="0.35">
      <c r="A1460" s="154" t="s">
        <v>3943</v>
      </c>
      <c r="B1460" s="154" t="s">
        <v>32</v>
      </c>
      <c r="C1460" s="154" t="s">
        <v>15</v>
      </c>
      <c r="D1460" s="154" t="s">
        <v>1244</v>
      </c>
      <c r="F1460" s="154" t="s">
        <v>1245</v>
      </c>
      <c r="G1460" s="154" t="s">
        <v>3944</v>
      </c>
      <c r="H1460" s="154">
        <v>1</v>
      </c>
      <c r="I1460" s="117">
        <v>45637.752326388887</v>
      </c>
      <c r="J1460" s="154">
        <v>6</v>
      </c>
      <c r="K1460" s="120">
        <v>105000</v>
      </c>
    </row>
    <row r="1461" spans="1:11" x14ac:dyDescent="0.35">
      <c r="A1461" s="154" t="s">
        <v>3945</v>
      </c>
      <c r="B1461" s="154" t="s">
        <v>146</v>
      </c>
      <c r="C1461" s="154" t="s">
        <v>15</v>
      </c>
      <c r="D1461" s="154" t="s">
        <v>1244</v>
      </c>
      <c r="F1461" s="154" t="s">
        <v>1245</v>
      </c>
      <c r="G1461" s="154" t="s">
        <v>3946</v>
      </c>
      <c r="H1461" s="154">
        <v>1</v>
      </c>
      <c r="I1461" s="117">
        <v>45637.775960648149</v>
      </c>
      <c r="J1461" s="154">
        <v>12</v>
      </c>
      <c r="K1461" s="120">
        <v>420000</v>
      </c>
    </row>
    <row r="1462" spans="1:11" x14ac:dyDescent="0.35">
      <c r="A1462" s="154" t="s">
        <v>3947</v>
      </c>
      <c r="B1462" s="154" t="s">
        <v>2313</v>
      </c>
      <c r="C1462" s="154" t="s">
        <v>116</v>
      </c>
      <c r="D1462" s="154" t="s">
        <v>1250</v>
      </c>
      <c r="F1462" s="154" t="s">
        <v>1248</v>
      </c>
      <c r="G1462" s="154" t="s">
        <v>3948</v>
      </c>
      <c r="H1462" s="154">
        <v>2</v>
      </c>
      <c r="I1462" s="117">
        <v>45637.793229166666</v>
      </c>
      <c r="J1462" s="154">
        <v>6</v>
      </c>
      <c r="K1462" s="120">
        <v>577500</v>
      </c>
    </row>
    <row r="1463" spans="1:11" x14ac:dyDescent="0.35">
      <c r="A1463" s="154" t="s">
        <v>3949</v>
      </c>
      <c r="B1463" s="154" t="s">
        <v>146</v>
      </c>
      <c r="C1463" s="154" t="s">
        <v>15</v>
      </c>
      <c r="D1463" s="154" t="s">
        <v>1244</v>
      </c>
      <c r="F1463" s="154" t="s">
        <v>1248</v>
      </c>
      <c r="G1463" s="154" t="s">
        <v>3776</v>
      </c>
      <c r="H1463" s="154">
        <v>3</v>
      </c>
      <c r="I1463" s="117">
        <v>45638</v>
      </c>
      <c r="J1463" s="154">
        <v>8</v>
      </c>
      <c r="K1463" s="120">
        <v>157500</v>
      </c>
    </row>
    <row r="1464" spans="1:11" x14ac:dyDescent="0.35">
      <c r="A1464" s="154" t="s">
        <v>3950</v>
      </c>
      <c r="B1464" s="154" t="s">
        <v>549</v>
      </c>
      <c r="C1464" s="154" t="s">
        <v>15</v>
      </c>
      <c r="D1464" s="154" t="s">
        <v>1244</v>
      </c>
      <c r="F1464" s="154" t="s">
        <v>1245</v>
      </c>
      <c r="G1464" s="154" t="s">
        <v>3951</v>
      </c>
      <c r="H1464" s="154">
        <v>2</v>
      </c>
      <c r="I1464" s="117">
        <v>45639</v>
      </c>
      <c r="J1464" s="154">
        <v>12</v>
      </c>
      <c r="K1464" s="120">
        <v>157500</v>
      </c>
    </row>
    <row r="1465" spans="1:11" x14ac:dyDescent="0.35">
      <c r="A1465" s="154" t="s">
        <v>3952</v>
      </c>
      <c r="B1465" s="154" t="s">
        <v>549</v>
      </c>
      <c r="C1465" s="154" t="s">
        <v>116</v>
      </c>
      <c r="D1465" s="154" t="s">
        <v>1250</v>
      </c>
      <c r="F1465" s="154" t="s">
        <v>1245</v>
      </c>
      <c r="G1465" s="154" t="s">
        <v>3953</v>
      </c>
      <c r="H1465" s="154">
        <v>5</v>
      </c>
      <c r="I1465" s="117">
        <v>45639</v>
      </c>
      <c r="J1465" s="154">
        <v>15</v>
      </c>
      <c r="K1465" s="120">
        <v>157500</v>
      </c>
    </row>
    <row r="1466" spans="1:11" x14ac:dyDescent="0.35">
      <c r="A1466" s="154" t="s">
        <v>3954</v>
      </c>
      <c r="B1466" s="154" t="s">
        <v>261</v>
      </c>
      <c r="C1466" s="154" t="s">
        <v>15</v>
      </c>
      <c r="D1466" s="154" t="s">
        <v>1244</v>
      </c>
      <c r="F1466" s="154" t="s">
        <v>1245</v>
      </c>
      <c r="G1466" s="154" t="s">
        <v>3682</v>
      </c>
      <c r="H1466" s="154">
        <v>3</v>
      </c>
      <c r="I1466" s="117">
        <v>45639.517800925925</v>
      </c>
      <c r="J1466" s="154">
        <v>12</v>
      </c>
      <c r="K1466" s="120">
        <v>210000</v>
      </c>
    </row>
    <row r="1467" spans="1:11" x14ac:dyDescent="0.35">
      <c r="A1467" s="154" t="s">
        <v>3955</v>
      </c>
      <c r="B1467" s="154" t="s">
        <v>1382</v>
      </c>
      <c r="C1467" s="154" t="s">
        <v>15</v>
      </c>
      <c r="D1467" s="154" t="s">
        <v>1244</v>
      </c>
      <c r="F1467" s="154" t="s">
        <v>1245</v>
      </c>
      <c r="G1467" s="154" t="s">
        <v>3956</v>
      </c>
      <c r="H1467" s="154">
        <v>1</v>
      </c>
      <c r="I1467" s="117">
        <v>45639.576585648145</v>
      </c>
      <c r="J1467" s="154">
        <v>12</v>
      </c>
      <c r="K1467" s="120">
        <v>52500</v>
      </c>
    </row>
    <row r="1468" spans="1:11" x14ac:dyDescent="0.35">
      <c r="A1468" s="154" t="s">
        <v>3957</v>
      </c>
      <c r="B1468" s="154" t="s">
        <v>2861</v>
      </c>
      <c r="C1468" s="154" t="s">
        <v>15</v>
      </c>
      <c r="D1468" s="154" t="s">
        <v>1244</v>
      </c>
      <c r="F1468" s="154" t="s">
        <v>1245</v>
      </c>
      <c r="G1468" s="154" t="s">
        <v>3958</v>
      </c>
      <c r="H1468" s="154">
        <v>1</v>
      </c>
      <c r="I1468" s="117">
        <v>45639.652199074073</v>
      </c>
      <c r="J1468" s="154">
        <v>12</v>
      </c>
      <c r="K1468" s="120">
        <v>94500</v>
      </c>
    </row>
    <row r="1469" spans="1:11" x14ac:dyDescent="0.35">
      <c r="A1469" s="154" t="s">
        <v>3959</v>
      </c>
      <c r="B1469" s="154" t="s">
        <v>252</v>
      </c>
      <c r="C1469" s="154" t="s">
        <v>169</v>
      </c>
      <c r="D1469" s="154" t="s">
        <v>1250</v>
      </c>
      <c r="F1469" s="154" t="s">
        <v>1245</v>
      </c>
      <c r="G1469" s="154" t="s">
        <v>3960</v>
      </c>
      <c r="H1469" s="154">
        <v>5</v>
      </c>
      <c r="I1469" s="117">
        <v>45639.65221064815</v>
      </c>
      <c r="J1469" s="154">
        <v>3</v>
      </c>
      <c r="K1469" s="120">
        <v>157500</v>
      </c>
    </row>
    <row r="1470" spans="1:11" x14ac:dyDescent="0.35">
      <c r="A1470" s="154" t="s">
        <v>3961</v>
      </c>
      <c r="B1470" s="154" t="s">
        <v>459</v>
      </c>
      <c r="C1470" s="154" t="s">
        <v>15</v>
      </c>
      <c r="D1470" s="154" t="s">
        <v>1244</v>
      </c>
      <c r="F1470" s="154" t="s">
        <v>1248</v>
      </c>
      <c r="G1470" s="154" t="s">
        <v>3962</v>
      </c>
      <c r="H1470" s="154">
        <v>1</v>
      </c>
      <c r="I1470" s="117">
        <v>45639.654293981483</v>
      </c>
      <c r="J1470" s="154">
        <v>12</v>
      </c>
      <c r="K1470" s="120">
        <v>157500</v>
      </c>
    </row>
    <row r="1471" spans="1:11" x14ac:dyDescent="0.35">
      <c r="A1471" s="154" t="s">
        <v>3963</v>
      </c>
      <c r="B1471" s="154" t="s">
        <v>44</v>
      </c>
      <c r="C1471" s="154" t="s">
        <v>15</v>
      </c>
      <c r="D1471" s="154" t="s">
        <v>1244</v>
      </c>
      <c r="F1471" s="154" t="s">
        <v>1248</v>
      </c>
      <c r="G1471" s="154" t="s">
        <v>3964</v>
      </c>
      <c r="H1471" s="154">
        <v>5</v>
      </c>
      <c r="I1471" s="117">
        <v>45639.668229166666</v>
      </c>
      <c r="J1471" s="154">
        <v>9</v>
      </c>
      <c r="K1471" s="120">
        <v>315000</v>
      </c>
    </row>
    <row r="1472" spans="1:11" x14ac:dyDescent="0.35">
      <c r="A1472" s="154" t="s">
        <v>3965</v>
      </c>
      <c r="B1472" s="154" t="s">
        <v>230</v>
      </c>
      <c r="C1472" s="154" t="s">
        <v>15</v>
      </c>
      <c r="D1472" s="154" t="s">
        <v>1244</v>
      </c>
      <c r="F1472" s="154" t="s">
        <v>1245</v>
      </c>
      <c r="G1472" s="154" t="s">
        <v>2717</v>
      </c>
      <c r="H1472" s="154">
        <v>3</v>
      </c>
      <c r="I1472" s="117">
        <v>45640.49113425926</v>
      </c>
      <c r="J1472" s="154">
        <v>6</v>
      </c>
      <c r="K1472" s="120">
        <v>126000</v>
      </c>
    </row>
    <row r="1473" spans="1:11" x14ac:dyDescent="0.35">
      <c r="A1473" s="154" t="s">
        <v>3966</v>
      </c>
      <c r="B1473" s="154" t="s">
        <v>146</v>
      </c>
      <c r="C1473" s="154" t="s">
        <v>169</v>
      </c>
      <c r="D1473" s="154" t="s">
        <v>1250</v>
      </c>
      <c r="F1473" s="154" t="s">
        <v>1248</v>
      </c>
      <c r="G1473" s="154" t="s">
        <v>3967</v>
      </c>
      <c r="H1473" s="154">
        <v>1</v>
      </c>
      <c r="I1473" s="117">
        <v>45640.552141203705</v>
      </c>
      <c r="J1473" s="154">
        <v>6</v>
      </c>
      <c r="K1473" s="120">
        <v>84000</v>
      </c>
    </row>
    <row r="1474" spans="1:11" x14ac:dyDescent="0.35">
      <c r="A1474" s="154" t="s">
        <v>3968</v>
      </c>
      <c r="B1474" s="154" t="s">
        <v>14</v>
      </c>
      <c r="C1474" s="154" t="s">
        <v>15</v>
      </c>
      <c r="D1474" s="154" t="s">
        <v>1244</v>
      </c>
      <c r="F1474" s="154" t="s">
        <v>1245</v>
      </c>
      <c r="G1474" s="154" t="s">
        <v>3969</v>
      </c>
      <c r="H1474" s="154">
        <v>3</v>
      </c>
      <c r="I1474" s="117">
        <v>45640.588622685187</v>
      </c>
      <c r="J1474" s="154">
        <v>7</v>
      </c>
      <c r="K1474" s="120">
        <v>52500</v>
      </c>
    </row>
    <row r="1475" spans="1:11" x14ac:dyDescent="0.35">
      <c r="A1475" s="154" t="s">
        <v>3970</v>
      </c>
      <c r="B1475" s="154" t="s">
        <v>252</v>
      </c>
      <c r="C1475" s="154" t="s">
        <v>15</v>
      </c>
      <c r="D1475" s="154" t="s">
        <v>1244</v>
      </c>
      <c r="F1475" s="154" t="s">
        <v>1248</v>
      </c>
      <c r="G1475" s="153" t="s">
        <v>3971</v>
      </c>
      <c r="H1475" s="154">
        <v>3</v>
      </c>
      <c r="I1475" s="117">
        <v>45640.593645833331</v>
      </c>
      <c r="J1475" s="154">
        <v>15</v>
      </c>
      <c r="K1475" s="120">
        <v>262500</v>
      </c>
    </row>
    <row r="1476" spans="1:11" x14ac:dyDescent="0.35">
      <c r="A1476" s="154" t="s">
        <v>3972</v>
      </c>
      <c r="B1476" s="154" t="s">
        <v>459</v>
      </c>
      <c r="C1476" s="154" t="s">
        <v>15</v>
      </c>
      <c r="D1476" s="154" t="s">
        <v>1244</v>
      </c>
      <c r="F1476" s="154" t="s">
        <v>1248</v>
      </c>
      <c r="G1476" s="152" t="s">
        <v>3973</v>
      </c>
      <c r="H1476" s="154">
        <v>3</v>
      </c>
      <c r="I1476" s="117">
        <v>45640.595416666663</v>
      </c>
      <c r="J1476" s="154">
        <v>12</v>
      </c>
      <c r="K1476" s="120">
        <v>210000</v>
      </c>
    </row>
    <row r="1477" spans="1:11" x14ac:dyDescent="0.35">
      <c r="A1477" s="154" t="s">
        <v>3974</v>
      </c>
      <c r="B1477" s="154" t="s">
        <v>285</v>
      </c>
      <c r="C1477" s="154" t="s">
        <v>411</v>
      </c>
      <c r="D1477" s="154" t="s">
        <v>1244</v>
      </c>
      <c r="F1477" s="154" t="s">
        <v>1245</v>
      </c>
      <c r="G1477" s="154" t="s">
        <v>3975</v>
      </c>
      <c r="H1477" s="154">
        <v>2</v>
      </c>
      <c r="I1477" s="117">
        <v>45642.530509259261</v>
      </c>
      <c r="J1477" s="154">
        <v>9</v>
      </c>
      <c r="K1477" s="120">
        <v>157500</v>
      </c>
    </row>
    <row r="1478" spans="1:11" x14ac:dyDescent="0.35">
      <c r="A1478" s="154" t="s">
        <v>3976</v>
      </c>
      <c r="B1478" s="154" t="s">
        <v>102</v>
      </c>
      <c r="C1478" s="154" t="s">
        <v>188</v>
      </c>
      <c r="D1478" s="154" t="s">
        <v>1244</v>
      </c>
      <c r="F1478" s="154" t="s">
        <v>1245</v>
      </c>
      <c r="G1478" s="154" t="s">
        <v>3977</v>
      </c>
      <c r="H1478" s="154">
        <v>4</v>
      </c>
      <c r="I1478" s="117">
        <v>45643.745891203704</v>
      </c>
      <c r="J1478" s="154">
        <v>12</v>
      </c>
      <c r="K1478" s="120">
        <v>315000</v>
      </c>
    </row>
    <row r="1479" spans="1:11" x14ac:dyDescent="0.35">
      <c r="A1479" s="154" t="s">
        <v>3978</v>
      </c>
      <c r="B1479" s="154" t="s">
        <v>83</v>
      </c>
      <c r="C1479" s="154" t="s">
        <v>411</v>
      </c>
      <c r="D1479" s="154" t="s">
        <v>1244</v>
      </c>
      <c r="F1479" s="154" t="s">
        <v>1245</v>
      </c>
      <c r="G1479" s="154" t="s">
        <v>3979</v>
      </c>
      <c r="H1479" s="154">
        <v>1</v>
      </c>
      <c r="I1479" s="117">
        <v>45644.679942129631</v>
      </c>
      <c r="J1479" s="154">
        <v>12</v>
      </c>
      <c r="K1479" s="120">
        <v>105000</v>
      </c>
    </row>
    <row r="1480" spans="1:11" x14ac:dyDescent="0.35">
      <c r="A1480" s="154" t="s">
        <v>3980</v>
      </c>
      <c r="B1480" s="154" t="s">
        <v>603</v>
      </c>
      <c r="C1480" s="154" t="s">
        <v>15</v>
      </c>
      <c r="D1480" s="154" t="s">
        <v>1244</v>
      </c>
      <c r="F1480" s="154" t="s">
        <v>1245</v>
      </c>
      <c r="G1480" s="154" t="s">
        <v>3981</v>
      </c>
      <c r="H1480" s="154">
        <v>1</v>
      </c>
      <c r="I1480" s="117">
        <v>45645.714456018519</v>
      </c>
      <c r="J1480" s="154">
        <v>6</v>
      </c>
      <c r="K1480" s="120">
        <v>157500</v>
      </c>
    </row>
    <row r="1481" spans="1:11" x14ac:dyDescent="0.35">
      <c r="A1481" s="154" t="s">
        <v>3982</v>
      </c>
      <c r="B1481" s="154" t="s">
        <v>2692</v>
      </c>
      <c r="C1481" s="154" t="s">
        <v>15</v>
      </c>
      <c r="D1481" s="154" t="s">
        <v>1244</v>
      </c>
      <c r="F1481" s="154" t="s">
        <v>1245</v>
      </c>
      <c r="G1481" s="154" t="s">
        <v>3983</v>
      </c>
      <c r="H1481" s="154">
        <v>1</v>
      </c>
      <c r="I1481" s="117">
        <v>45646.5315625</v>
      </c>
      <c r="J1481" s="154">
        <v>7</v>
      </c>
      <c r="K1481" s="120">
        <v>57750</v>
      </c>
    </row>
    <row r="1482" spans="1:11" x14ac:dyDescent="0.35">
      <c r="A1482" s="154" t="s">
        <v>3984</v>
      </c>
      <c r="B1482" s="154" t="s">
        <v>14</v>
      </c>
      <c r="C1482" s="154" t="s">
        <v>106</v>
      </c>
      <c r="D1482" s="154" t="s">
        <v>1244</v>
      </c>
      <c r="F1482" s="154" t="s">
        <v>1245</v>
      </c>
      <c r="G1482" s="154" t="s">
        <v>2214</v>
      </c>
      <c r="H1482" s="154">
        <v>3</v>
      </c>
      <c r="I1482" s="117">
        <v>45646.534988425927</v>
      </c>
      <c r="J1482" s="154">
        <v>8</v>
      </c>
      <c r="K1482" s="120">
        <v>94500</v>
      </c>
    </row>
    <row r="1483" spans="1:11" x14ac:dyDescent="0.35">
      <c r="A1483" s="154" t="s">
        <v>3985</v>
      </c>
      <c r="B1483" s="154" t="s">
        <v>956</v>
      </c>
      <c r="C1483" s="154" t="s">
        <v>15</v>
      </c>
      <c r="D1483" s="154" t="s">
        <v>1244</v>
      </c>
      <c r="F1483" s="154" t="s">
        <v>1248</v>
      </c>
      <c r="G1483" s="154" t="s">
        <v>3132</v>
      </c>
      <c r="H1483" s="154">
        <v>5</v>
      </c>
      <c r="I1483" s="117">
        <v>45646.728206018517</v>
      </c>
      <c r="J1483" s="154">
        <v>4</v>
      </c>
      <c r="K1483" s="120">
        <v>210000</v>
      </c>
    </row>
    <row r="1484" spans="1:11" x14ac:dyDescent="0.35">
      <c r="A1484" s="154" t="s">
        <v>3986</v>
      </c>
      <c r="B1484" s="154" t="s">
        <v>355</v>
      </c>
      <c r="C1484" s="154" t="s">
        <v>15</v>
      </c>
      <c r="D1484" s="154" t="s">
        <v>1244</v>
      </c>
      <c r="F1484" s="154" t="s">
        <v>1248</v>
      </c>
      <c r="G1484" s="154" t="s">
        <v>3987</v>
      </c>
      <c r="H1484" s="154">
        <v>3</v>
      </c>
      <c r="I1484" s="117">
        <v>45649</v>
      </c>
      <c r="J1484" s="154">
        <v>4</v>
      </c>
      <c r="K1484" s="120">
        <v>157500</v>
      </c>
    </row>
    <row r="1485" spans="1:11" x14ac:dyDescent="0.35">
      <c r="A1485" s="154" t="s">
        <v>3988</v>
      </c>
      <c r="B1485" s="154" t="s">
        <v>58</v>
      </c>
      <c r="C1485" s="154" t="s">
        <v>15</v>
      </c>
      <c r="D1485" s="154" t="s">
        <v>1244</v>
      </c>
      <c r="F1485" s="154" t="s">
        <v>1248</v>
      </c>
      <c r="G1485" s="154" t="s">
        <v>3989</v>
      </c>
      <c r="H1485" s="154">
        <v>3</v>
      </c>
      <c r="I1485" s="117">
        <v>45649.51457175926</v>
      </c>
      <c r="J1485" s="154">
        <v>6</v>
      </c>
      <c r="K1485" s="120">
        <v>210000</v>
      </c>
    </row>
    <row r="1486" spans="1:11" x14ac:dyDescent="0.35">
      <c r="A1486" s="154" t="s">
        <v>3990</v>
      </c>
      <c r="B1486" s="154" t="s">
        <v>2861</v>
      </c>
      <c r="C1486" s="154" t="s">
        <v>15</v>
      </c>
      <c r="D1486" s="154" t="s">
        <v>1244</v>
      </c>
      <c r="F1486" s="154" t="s">
        <v>1245</v>
      </c>
      <c r="G1486" s="154" t="s">
        <v>3991</v>
      </c>
      <c r="H1486" s="154">
        <v>1</v>
      </c>
      <c r="I1486" s="117">
        <v>45649.546817129631</v>
      </c>
      <c r="J1486" s="154">
        <v>10</v>
      </c>
      <c r="K1486" s="120">
        <v>63000</v>
      </c>
    </row>
    <row r="1487" spans="1:11" ht="15" thickBot="1" x14ac:dyDescent="0.4">
      <c r="K1487" s="121">
        <f>SUM(K1432:K1486)</f>
        <v>8657250</v>
      </c>
    </row>
    <row r="1488" spans="1:11" ht="15" thickTop="1" x14ac:dyDescent="0.35"/>
  </sheetData>
  <conditionalFormatting sqref="G56:G1008 G1:G54 G1193:G1197 G1427:G1431 G1487:G1048576">
    <cfRule type="containsText" dxfId="45" priority="11" operator="containsText" text="Kiserian">
      <formula>NOT(ISERROR(SEARCH("Kiserian",G1)))</formula>
    </cfRule>
  </conditionalFormatting>
  <conditionalFormatting sqref="G948">
    <cfRule type="containsText" dxfId="44" priority="1" operator="containsText" text="Kiserian joyland Academy ">
      <formula>NOT(ISERROR(SEARCH("Kiserian joyland Academy ",G948)))</formula>
    </cfRule>
  </conditionalFormatting>
  <conditionalFormatting sqref="H1:H2">
    <cfRule type="cellIs" dxfId="43" priority="36" operator="greaterThan">
      <formula>1</formula>
    </cfRule>
  </conditionalFormatting>
  <conditionalFormatting sqref="H2:H59">
    <cfRule type="cellIs" dxfId="42" priority="35" operator="greaterThan">
      <formula>1.5</formula>
    </cfRule>
  </conditionalFormatting>
  <conditionalFormatting sqref="H63:H64">
    <cfRule type="cellIs" dxfId="41" priority="33" operator="greaterThan">
      <formula>1</formula>
    </cfRule>
  </conditionalFormatting>
  <conditionalFormatting sqref="H64:H156">
    <cfRule type="cellIs" dxfId="40" priority="31" operator="greaterThan">
      <formula>1.5</formula>
    </cfRule>
  </conditionalFormatting>
  <conditionalFormatting sqref="H160:H161">
    <cfRule type="cellIs" dxfId="39" priority="30" operator="greaterThan">
      <formula>1</formula>
    </cfRule>
  </conditionalFormatting>
  <conditionalFormatting sqref="H161:H268">
    <cfRule type="cellIs" dxfId="38" priority="28" operator="greaterThan">
      <formula>1.5</formula>
    </cfRule>
  </conditionalFormatting>
  <conditionalFormatting sqref="H272:H273">
    <cfRule type="cellIs" dxfId="37" priority="27" operator="greaterThan">
      <formula>1</formula>
    </cfRule>
  </conditionalFormatting>
  <conditionalFormatting sqref="H273:H376">
    <cfRule type="cellIs" dxfId="36" priority="25" operator="greaterThan">
      <formula>1.5</formula>
    </cfRule>
  </conditionalFormatting>
  <conditionalFormatting sqref="H380:H381">
    <cfRule type="cellIs" dxfId="35" priority="24" operator="greaterThan">
      <formula>1</formula>
    </cfRule>
  </conditionalFormatting>
  <conditionalFormatting sqref="H381">
    <cfRule type="cellIs" dxfId="34" priority="23" operator="greaterThan">
      <formula>1.5</formula>
    </cfRule>
  </conditionalFormatting>
  <conditionalFormatting sqref="H469:H470">
    <cfRule type="cellIs" dxfId="33" priority="22" operator="greaterThan">
      <formula>1</formula>
    </cfRule>
  </conditionalFormatting>
  <conditionalFormatting sqref="H470:H591">
    <cfRule type="cellIs" dxfId="32" priority="20" operator="greaterThan">
      <formula>1.5</formula>
    </cfRule>
  </conditionalFormatting>
  <conditionalFormatting sqref="H595:H777">
    <cfRule type="cellIs" dxfId="31" priority="17" operator="greaterThan">
      <formula>1</formula>
    </cfRule>
  </conditionalFormatting>
  <conditionalFormatting sqref="H596">
    <cfRule type="cellIs" dxfId="30" priority="18" operator="greaterThan">
      <formula>1.5</formula>
    </cfRule>
  </conditionalFormatting>
  <conditionalFormatting sqref="H781:H782">
    <cfRule type="cellIs" dxfId="29" priority="15" operator="greaterThan">
      <formula>1</formula>
    </cfRule>
  </conditionalFormatting>
  <conditionalFormatting sqref="H782">
    <cfRule type="cellIs" dxfId="28" priority="16" operator="greaterThan">
      <formula>1.5</formula>
    </cfRule>
  </conditionalFormatting>
  <conditionalFormatting sqref="H921:H922">
    <cfRule type="cellIs" dxfId="27" priority="13" operator="greaterThan">
      <formula>1</formula>
    </cfRule>
  </conditionalFormatting>
  <conditionalFormatting sqref="H922:H1003">
    <cfRule type="cellIs" dxfId="26" priority="14" operator="greaterThan">
      <formula>1.5</formula>
    </cfRule>
  </conditionalFormatting>
  <conditionalFormatting sqref="H1007:H1008">
    <cfRule type="cellIs" dxfId="25" priority="9" operator="greaterThan">
      <formula>1</formula>
    </cfRule>
  </conditionalFormatting>
  <conditionalFormatting sqref="H1008:H1192">
    <cfRule type="cellIs" dxfId="24" priority="8" operator="greaterThan">
      <formula>1.5</formula>
    </cfRule>
  </conditionalFormatting>
  <conditionalFormatting sqref="H1196:H1197">
    <cfRule type="cellIs" dxfId="23" priority="7" operator="greaterThan">
      <formula>1</formula>
    </cfRule>
  </conditionalFormatting>
  <conditionalFormatting sqref="H1197:H1426">
    <cfRule type="cellIs" dxfId="22" priority="5" operator="greaterThan">
      <formula>1.5</formula>
    </cfRule>
  </conditionalFormatting>
  <conditionalFormatting sqref="H1430:H1431">
    <cfRule type="cellIs" dxfId="21" priority="4" operator="greaterThan">
      <formula>1</formula>
    </cfRule>
  </conditionalFormatting>
  <conditionalFormatting sqref="H1431:H1486">
    <cfRule type="cellIs" dxfId="20" priority="2" operator="greaterThan">
      <formula>1.5</formula>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303C9-666A-4ED3-9B5F-B8486C855950}">
  <sheetPr codeName="Sheet2"/>
  <dimension ref="A1:M1180"/>
  <sheetViews>
    <sheetView topLeftCell="A909" zoomScale="80" zoomScaleNormal="80" workbookViewId="0">
      <selection activeCell="F921" sqref="F921"/>
    </sheetView>
  </sheetViews>
  <sheetFormatPr defaultRowHeight="14.5" x14ac:dyDescent="0.35"/>
  <cols>
    <col min="1" max="1" width="13.1796875" customWidth="1"/>
    <col min="2" max="2" width="21.7265625" customWidth="1"/>
    <col min="3" max="3" width="39.54296875" customWidth="1"/>
    <col min="4" max="4" width="36.26953125" customWidth="1"/>
    <col min="5" max="5" width="8.81640625" customWidth="1"/>
    <col min="6" max="6" width="33" customWidth="1"/>
    <col min="7" max="7" width="8.7265625" customWidth="1"/>
    <col min="8" max="8" width="14.26953125" bestFit="1" customWidth="1"/>
    <col min="9" max="9" width="12.1796875" customWidth="1"/>
    <col min="10" max="10" width="17.26953125" style="120" customWidth="1"/>
    <col min="11" max="11" width="23" customWidth="1"/>
    <col min="12" max="12" width="12.7265625" bestFit="1" customWidth="1"/>
    <col min="13" max="13" width="12.7265625" customWidth="1"/>
  </cols>
  <sheetData>
    <row r="1" spans="1:11" x14ac:dyDescent="0.35">
      <c r="B1" s="16" t="s">
        <v>3992</v>
      </c>
    </row>
    <row r="2" spans="1:11" x14ac:dyDescent="0.35">
      <c r="A2" s="109" t="s">
        <v>1</v>
      </c>
      <c r="B2" s="1" t="s">
        <v>2</v>
      </c>
      <c r="C2" s="1" t="s">
        <v>3</v>
      </c>
      <c r="D2" s="1" t="s">
        <v>4</v>
      </c>
      <c r="E2" s="1" t="s">
        <v>3993</v>
      </c>
      <c r="F2" s="1" t="s">
        <v>7</v>
      </c>
      <c r="G2" s="109" t="s">
        <v>8</v>
      </c>
      <c r="H2" s="109" t="s">
        <v>9</v>
      </c>
      <c r="I2" s="109" t="s">
        <v>3994</v>
      </c>
      <c r="J2" s="175" t="s">
        <v>3995</v>
      </c>
      <c r="K2" s="11" t="s">
        <v>12</v>
      </c>
    </row>
    <row r="3" spans="1:11" x14ac:dyDescent="0.35">
      <c r="A3" s="154" t="s">
        <v>3996</v>
      </c>
      <c r="B3" s="154" t="s">
        <v>14</v>
      </c>
      <c r="C3" s="154" t="s">
        <v>15</v>
      </c>
      <c r="D3" s="154" t="s">
        <v>1244</v>
      </c>
      <c r="E3" s="154" t="s">
        <v>1245</v>
      </c>
      <c r="F3" s="154" t="s">
        <v>3997</v>
      </c>
      <c r="G3" s="154">
        <v>4</v>
      </c>
      <c r="H3" s="117">
        <v>45659.612187500003</v>
      </c>
      <c r="I3" s="154">
        <v>8</v>
      </c>
      <c r="J3" s="120">
        <v>80000</v>
      </c>
    </row>
    <row r="4" spans="1:11" x14ac:dyDescent="0.35">
      <c r="A4" s="154" t="s">
        <v>3998</v>
      </c>
      <c r="B4" s="154" t="s">
        <v>909</v>
      </c>
      <c r="C4" s="154" t="s">
        <v>582</v>
      </c>
      <c r="D4" s="154" t="s">
        <v>1244</v>
      </c>
      <c r="E4" s="154" t="s">
        <v>1245</v>
      </c>
      <c r="F4" s="154" t="s">
        <v>1457</v>
      </c>
      <c r="G4" s="154">
        <v>4</v>
      </c>
      <c r="H4" s="117">
        <v>45663.553761574076</v>
      </c>
      <c r="I4" s="154">
        <v>12</v>
      </c>
      <c r="J4" s="120">
        <v>150000</v>
      </c>
    </row>
    <row r="5" spans="1:11" x14ac:dyDescent="0.35">
      <c r="A5" s="154" t="s">
        <v>3999</v>
      </c>
      <c r="B5" s="154" t="s">
        <v>909</v>
      </c>
      <c r="C5" s="154" t="s">
        <v>15</v>
      </c>
      <c r="D5" s="154" t="s">
        <v>1244</v>
      </c>
      <c r="E5" s="154" t="s">
        <v>1245</v>
      </c>
      <c r="F5" s="154" t="s">
        <v>2622</v>
      </c>
      <c r="G5" s="154">
        <v>2</v>
      </c>
      <c r="H5" s="117">
        <v>45660.765462962961</v>
      </c>
      <c r="I5" s="154">
        <v>9</v>
      </c>
      <c r="J5" s="120">
        <v>65000</v>
      </c>
    </row>
    <row r="6" spans="1:11" x14ac:dyDescent="0.35">
      <c r="A6" s="154" t="s">
        <v>4000</v>
      </c>
      <c r="B6" s="154" t="s">
        <v>102</v>
      </c>
      <c r="C6" s="154" t="s">
        <v>116</v>
      </c>
      <c r="D6" s="154" t="s">
        <v>1250</v>
      </c>
      <c r="E6" s="154" t="s">
        <v>1245</v>
      </c>
      <c r="F6" s="154" t="s">
        <v>4001</v>
      </c>
      <c r="G6" s="154">
        <v>5</v>
      </c>
      <c r="H6" s="117">
        <v>45664.760196759256</v>
      </c>
      <c r="I6" s="154">
        <v>12</v>
      </c>
      <c r="J6" s="120">
        <v>250000</v>
      </c>
    </row>
    <row r="7" spans="1:11" x14ac:dyDescent="0.35">
      <c r="A7" s="154" t="s">
        <v>4002</v>
      </c>
      <c r="B7" s="154" t="s">
        <v>230</v>
      </c>
      <c r="C7" s="154" t="s">
        <v>15</v>
      </c>
      <c r="D7" s="154" t="s">
        <v>1244</v>
      </c>
      <c r="E7" s="154" t="s">
        <v>1245</v>
      </c>
      <c r="F7" s="154" t="s">
        <v>4003</v>
      </c>
      <c r="G7" s="154">
        <v>5</v>
      </c>
      <c r="H7" s="117">
        <v>45665.602847222224</v>
      </c>
      <c r="I7" s="154">
        <v>12</v>
      </c>
      <c r="J7" s="120">
        <v>100000</v>
      </c>
    </row>
    <row r="8" spans="1:11" x14ac:dyDescent="0.35">
      <c r="A8" s="154" t="s">
        <v>4004</v>
      </c>
      <c r="B8" s="154" t="s">
        <v>2374</v>
      </c>
      <c r="C8" s="154" t="s">
        <v>15</v>
      </c>
      <c r="D8" s="154" t="s">
        <v>1244</v>
      </c>
      <c r="E8" s="154" t="s">
        <v>1245</v>
      </c>
      <c r="F8" s="152" t="s">
        <v>4005</v>
      </c>
      <c r="G8" s="154">
        <v>2</v>
      </c>
      <c r="H8" s="117">
        <v>45666.731064814812</v>
      </c>
      <c r="I8" s="154">
        <v>12</v>
      </c>
      <c r="J8" s="120">
        <v>240000</v>
      </c>
    </row>
    <row r="9" spans="1:11" x14ac:dyDescent="0.35">
      <c r="A9" s="154" t="s">
        <v>4006</v>
      </c>
      <c r="B9" s="154" t="s">
        <v>2861</v>
      </c>
      <c r="C9" s="154" t="s">
        <v>15</v>
      </c>
      <c r="D9" s="154" t="s">
        <v>1244</v>
      </c>
      <c r="E9" s="154" t="s">
        <v>1245</v>
      </c>
      <c r="F9" s="154" t="s">
        <v>4007</v>
      </c>
      <c r="G9" s="154">
        <v>1</v>
      </c>
      <c r="H9" s="117">
        <v>45670.584606481483</v>
      </c>
      <c r="I9" s="154">
        <v>8</v>
      </c>
      <c r="J9" s="120">
        <v>50000</v>
      </c>
    </row>
    <row r="10" spans="1:11" x14ac:dyDescent="0.35">
      <c r="A10" s="154" t="s">
        <v>4008</v>
      </c>
      <c r="B10" s="154" t="s">
        <v>230</v>
      </c>
      <c r="C10" s="154" t="s">
        <v>15</v>
      </c>
      <c r="D10" s="154" t="s">
        <v>1244</v>
      </c>
      <c r="E10" s="154" t="s">
        <v>1245</v>
      </c>
      <c r="F10" s="154" t="s">
        <v>2630</v>
      </c>
      <c r="G10" s="154">
        <v>4</v>
      </c>
      <c r="H10" s="117">
        <v>45671.528333333335</v>
      </c>
      <c r="I10" s="154">
        <v>6</v>
      </c>
      <c r="J10" s="120">
        <v>120000</v>
      </c>
    </row>
    <row r="11" spans="1:11" x14ac:dyDescent="0.35">
      <c r="A11" s="154" t="s">
        <v>4009</v>
      </c>
      <c r="B11" s="154" t="s">
        <v>256</v>
      </c>
      <c r="C11" s="154" t="s">
        <v>15</v>
      </c>
      <c r="D11" s="154" t="s">
        <v>1244</v>
      </c>
      <c r="E11" s="154" t="s">
        <v>1245</v>
      </c>
      <c r="F11" s="154" t="s">
        <v>4010</v>
      </c>
      <c r="G11" s="154">
        <v>4</v>
      </c>
      <c r="H11" s="117">
        <v>45672.763344907406</v>
      </c>
      <c r="I11" s="154">
        <v>6</v>
      </c>
      <c r="J11" s="120">
        <v>130000</v>
      </c>
    </row>
    <row r="12" spans="1:11" x14ac:dyDescent="0.35">
      <c r="A12" s="154" t="s">
        <v>4011</v>
      </c>
      <c r="B12" s="154" t="s">
        <v>577</v>
      </c>
      <c r="C12" s="154" t="s">
        <v>52</v>
      </c>
      <c r="D12" s="154" t="s">
        <v>1250</v>
      </c>
      <c r="E12" s="154" t="s">
        <v>1245</v>
      </c>
      <c r="F12" s="154" t="s">
        <v>4012</v>
      </c>
      <c r="G12" s="154">
        <v>1</v>
      </c>
      <c r="H12" s="117">
        <v>45672.746238425927</v>
      </c>
      <c r="I12" s="154">
        <v>6</v>
      </c>
      <c r="J12" s="120">
        <v>150000</v>
      </c>
    </row>
    <row r="13" spans="1:11" x14ac:dyDescent="0.35">
      <c r="A13" s="154" t="s">
        <v>4013</v>
      </c>
      <c r="B13" s="154" t="s">
        <v>1056</v>
      </c>
      <c r="C13" s="154" t="s">
        <v>15</v>
      </c>
      <c r="D13" s="154" t="s">
        <v>1244</v>
      </c>
      <c r="E13" s="154" t="s">
        <v>1245</v>
      </c>
      <c r="F13" s="154" t="s">
        <v>4014</v>
      </c>
      <c r="G13" s="154">
        <v>2</v>
      </c>
      <c r="H13" s="117">
        <v>45673.702002314814</v>
      </c>
      <c r="I13" s="154">
        <v>7</v>
      </c>
      <c r="J13" s="120">
        <v>100000</v>
      </c>
    </row>
    <row r="14" spans="1:11" x14ac:dyDescent="0.35">
      <c r="A14" s="154" t="s">
        <v>4015</v>
      </c>
      <c r="B14" s="154" t="s">
        <v>610</v>
      </c>
      <c r="C14" s="154" t="s">
        <v>15</v>
      </c>
      <c r="D14" s="154" t="s">
        <v>1244</v>
      </c>
      <c r="E14" s="154" t="s">
        <v>1245</v>
      </c>
      <c r="F14" s="154" t="s">
        <v>2186</v>
      </c>
      <c r="G14" s="154">
        <v>4</v>
      </c>
      <c r="H14" s="117">
        <v>45674.638032407405</v>
      </c>
      <c r="I14" s="154">
        <v>12</v>
      </c>
      <c r="J14" s="120">
        <v>200000</v>
      </c>
    </row>
    <row r="15" spans="1:11" x14ac:dyDescent="0.35">
      <c r="A15" s="154" t="s">
        <v>4016</v>
      </c>
      <c r="B15" s="154" t="s">
        <v>58</v>
      </c>
      <c r="C15" s="154" t="s">
        <v>15</v>
      </c>
      <c r="D15" s="154" t="s">
        <v>1244</v>
      </c>
      <c r="E15" s="154" t="s">
        <v>1245</v>
      </c>
      <c r="F15" s="154" t="s">
        <v>690</v>
      </c>
      <c r="G15" s="154">
        <v>4</v>
      </c>
      <c r="H15" s="117">
        <v>45674.684872685182</v>
      </c>
      <c r="I15" s="154">
        <v>12</v>
      </c>
      <c r="J15" s="120">
        <v>200000</v>
      </c>
    </row>
    <row r="16" spans="1:11" x14ac:dyDescent="0.35">
      <c r="A16" s="154" t="s">
        <v>4017</v>
      </c>
      <c r="B16" s="154" t="s">
        <v>786</v>
      </c>
      <c r="C16" s="154" t="s">
        <v>116</v>
      </c>
      <c r="D16" s="154" t="s">
        <v>1250</v>
      </c>
      <c r="E16" s="154" t="s">
        <v>1245</v>
      </c>
      <c r="F16" s="154" t="s">
        <v>4018</v>
      </c>
      <c r="G16" s="154">
        <v>1</v>
      </c>
      <c r="H16" s="117">
        <v>45674.710972222223</v>
      </c>
      <c r="I16" s="154">
        <v>12</v>
      </c>
      <c r="J16" s="120">
        <v>170000</v>
      </c>
    </row>
    <row r="17" spans="1:10" x14ac:dyDescent="0.35">
      <c r="A17" s="154" t="s">
        <v>4019</v>
      </c>
      <c r="B17" s="154" t="s">
        <v>237</v>
      </c>
      <c r="C17" s="154" t="s">
        <v>866</v>
      </c>
      <c r="D17" s="154" t="s">
        <v>1250</v>
      </c>
      <c r="E17" s="154" t="s">
        <v>1245</v>
      </c>
      <c r="F17" s="154" t="s">
        <v>4020</v>
      </c>
      <c r="G17" s="154">
        <v>2</v>
      </c>
      <c r="H17" s="117">
        <v>45674.740277777775</v>
      </c>
      <c r="I17" s="154">
        <v>12</v>
      </c>
      <c r="J17" s="120">
        <v>200000</v>
      </c>
    </row>
    <row r="18" spans="1:10" x14ac:dyDescent="0.35">
      <c r="A18" s="154" t="s">
        <v>4021</v>
      </c>
      <c r="B18" s="154" t="s">
        <v>36</v>
      </c>
      <c r="C18" s="154" t="s">
        <v>188</v>
      </c>
      <c r="D18" s="154" t="s">
        <v>1244</v>
      </c>
      <c r="E18" s="154" t="s">
        <v>1245</v>
      </c>
      <c r="F18" s="154" t="s">
        <v>2433</v>
      </c>
      <c r="G18" s="154">
        <v>4</v>
      </c>
      <c r="H18" s="117">
        <v>45674.683761574073</v>
      </c>
      <c r="I18" s="154">
        <v>6</v>
      </c>
      <c r="J18" s="120">
        <v>60000</v>
      </c>
    </row>
    <row r="19" spans="1:10" x14ac:dyDescent="0.35">
      <c r="A19" s="154" t="s">
        <v>4022</v>
      </c>
      <c r="B19" s="154" t="s">
        <v>230</v>
      </c>
      <c r="C19" s="154" t="s">
        <v>15</v>
      </c>
      <c r="D19" s="154" t="s">
        <v>1244</v>
      </c>
      <c r="E19" s="154" t="s">
        <v>1245</v>
      </c>
      <c r="F19" s="154" t="s">
        <v>4023</v>
      </c>
      <c r="G19" s="154">
        <v>2</v>
      </c>
      <c r="H19" s="117">
        <v>45677.658090277779</v>
      </c>
      <c r="I19" s="154">
        <v>9</v>
      </c>
      <c r="J19" s="120">
        <v>150000</v>
      </c>
    </row>
    <row r="20" spans="1:10" x14ac:dyDescent="0.35">
      <c r="A20" s="154" t="s">
        <v>4024</v>
      </c>
      <c r="B20" s="154" t="s">
        <v>58</v>
      </c>
      <c r="C20" s="154" t="s">
        <v>15</v>
      </c>
      <c r="D20" s="154" t="s">
        <v>1244</v>
      </c>
      <c r="E20" s="154" t="s">
        <v>1245</v>
      </c>
      <c r="F20" s="154" t="s">
        <v>4025</v>
      </c>
      <c r="G20" s="154">
        <v>5</v>
      </c>
      <c r="H20" s="117">
        <v>45677.658090277779</v>
      </c>
      <c r="I20" s="154">
        <v>12</v>
      </c>
      <c r="J20" s="120">
        <v>200000</v>
      </c>
    </row>
    <row r="21" spans="1:10" x14ac:dyDescent="0.35">
      <c r="A21" s="154" t="s">
        <v>4026</v>
      </c>
      <c r="B21" s="154" t="s">
        <v>230</v>
      </c>
      <c r="C21" s="154" t="s">
        <v>15</v>
      </c>
      <c r="D21" s="154" t="s">
        <v>1244</v>
      </c>
      <c r="E21" s="154" t="s">
        <v>1245</v>
      </c>
      <c r="F21" s="154" t="s">
        <v>4027</v>
      </c>
      <c r="G21" s="154">
        <v>4</v>
      </c>
      <c r="H21" s="117">
        <v>45678.701898148145</v>
      </c>
      <c r="I21" s="154">
        <v>10</v>
      </c>
      <c r="J21" s="120">
        <v>100000</v>
      </c>
    </row>
    <row r="22" spans="1:10" x14ac:dyDescent="0.35">
      <c r="A22" s="154" t="s">
        <v>4028</v>
      </c>
      <c r="B22" s="154" t="s">
        <v>146</v>
      </c>
      <c r="C22" s="154" t="s">
        <v>15</v>
      </c>
      <c r="D22" s="154" t="s">
        <v>1244</v>
      </c>
      <c r="E22" s="154" t="s">
        <v>1248</v>
      </c>
      <c r="F22" s="154" t="s">
        <v>4029</v>
      </c>
      <c r="G22" s="154">
        <v>4</v>
      </c>
      <c r="H22" s="117">
        <v>45681</v>
      </c>
      <c r="I22" s="154">
        <v>7</v>
      </c>
      <c r="J22" s="120">
        <v>70000</v>
      </c>
    </row>
    <row r="23" spans="1:10" x14ac:dyDescent="0.35">
      <c r="A23" s="154" t="s">
        <v>4030</v>
      </c>
      <c r="B23" s="154" t="s">
        <v>256</v>
      </c>
      <c r="C23" s="154" t="s">
        <v>15</v>
      </c>
      <c r="D23" s="154" t="s">
        <v>1244</v>
      </c>
      <c r="E23" s="154" t="s">
        <v>1245</v>
      </c>
      <c r="F23" s="154" t="s">
        <v>3031</v>
      </c>
      <c r="G23" s="154">
        <v>3</v>
      </c>
      <c r="H23" s="117">
        <v>45678.71707175926</v>
      </c>
      <c r="I23" s="154">
        <v>7</v>
      </c>
      <c r="J23" s="120">
        <v>80000</v>
      </c>
    </row>
    <row r="24" spans="1:10" x14ac:dyDescent="0.35">
      <c r="A24" s="154" t="s">
        <v>4031</v>
      </c>
      <c r="B24" s="154" t="s">
        <v>252</v>
      </c>
      <c r="C24" s="154" t="s">
        <v>15</v>
      </c>
      <c r="D24" s="154" t="s">
        <v>1244</v>
      </c>
      <c r="E24" s="154" t="s">
        <v>1245</v>
      </c>
      <c r="F24" s="154" t="s">
        <v>2795</v>
      </c>
      <c r="G24" s="154">
        <v>3</v>
      </c>
      <c r="H24" s="117">
        <v>45678.719884259262</v>
      </c>
      <c r="I24" s="154">
        <v>12</v>
      </c>
      <c r="J24" s="120">
        <v>220000</v>
      </c>
    </row>
    <row r="25" spans="1:10" x14ac:dyDescent="0.35">
      <c r="A25" s="154" t="s">
        <v>4032</v>
      </c>
      <c r="B25" s="154" t="s">
        <v>442</v>
      </c>
      <c r="C25" s="154" t="s">
        <v>15</v>
      </c>
      <c r="D25" s="154" t="s">
        <v>1244</v>
      </c>
      <c r="E25" s="154" t="s">
        <v>1248</v>
      </c>
      <c r="F25" s="154" t="s">
        <v>4033</v>
      </c>
      <c r="G25" s="154">
        <v>3</v>
      </c>
      <c r="H25" s="117">
        <v>45678.738854166666</v>
      </c>
      <c r="I25" s="154">
        <v>6</v>
      </c>
      <c r="J25" s="120">
        <v>200000</v>
      </c>
    </row>
    <row r="26" spans="1:10" x14ac:dyDescent="0.35">
      <c r="A26" s="154" t="s">
        <v>4034</v>
      </c>
      <c r="B26" s="154" t="s">
        <v>32</v>
      </c>
      <c r="C26" s="154" t="s">
        <v>582</v>
      </c>
      <c r="D26" s="154" t="s">
        <v>1244</v>
      </c>
      <c r="E26" s="154" t="s">
        <v>1245</v>
      </c>
      <c r="F26" s="154" t="s">
        <v>4035</v>
      </c>
      <c r="G26" s="154">
        <v>3</v>
      </c>
      <c r="H26" s="117">
        <v>45679.668692129628</v>
      </c>
      <c r="I26" s="154">
        <v>6</v>
      </c>
      <c r="J26" s="120">
        <v>130000</v>
      </c>
    </row>
    <row r="27" spans="1:10" x14ac:dyDescent="0.35">
      <c r="A27" s="154" t="s">
        <v>4036</v>
      </c>
      <c r="B27" s="154" t="s">
        <v>36</v>
      </c>
      <c r="C27" s="154" t="s">
        <v>52</v>
      </c>
      <c r="D27" s="154" t="s">
        <v>1250</v>
      </c>
      <c r="E27" s="154" t="s">
        <v>1245</v>
      </c>
      <c r="F27" s="154" t="s">
        <v>3856</v>
      </c>
      <c r="G27" s="154">
        <v>11</v>
      </c>
      <c r="H27" s="117">
        <v>45679.748356481483</v>
      </c>
      <c r="I27" s="154">
        <v>6</v>
      </c>
      <c r="J27" s="120">
        <v>120000</v>
      </c>
    </row>
    <row r="28" spans="1:10" x14ac:dyDescent="0.35">
      <c r="A28" s="154" t="s">
        <v>4037</v>
      </c>
      <c r="B28" s="154" t="s">
        <v>230</v>
      </c>
      <c r="C28" s="154" t="s">
        <v>188</v>
      </c>
      <c r="D28" s="154" t="s">
        <v>1244</v>
      </c>
      <c r="E28" s="154" t="s">
        <v>1248</v>
      </c>
      <c r="F28" s="154" t="s">
        <v>4038</v>
      </c>
      <c r="G28" s="154">
        <v>1</v>
      </c>
      <c r="H28" s="117">
        <v>45680.709675925929</v>
      </c>
      <c r="I28" s="154">
        <v>9</v>
      </c>
      <c r="J28" s="120">
        <v>200000</v>
      </c>
    </row>
    <row r="29" spans="1:10" x14ac:dyDescent="0.35">
      <c r="A29" s="154" t="s">
        <v>4039</v>
      </c>
      <c r="B29" s="154" t="s">
        <v>306</v>
      </c>
      <c r="C29" s="154" t="s">
        <v>15</v>
      </c>
      <c r="D29" s="154" t="s">
        <v>1244</v>
      </c>
      <c r="E29" s="154" t="s">
        <v>1248</v>
      </c>
      <c r="F29" s="154" t="s">
        <v>2130</v>
      </c>
      <c r="G29" s="154">
        <v>3</v>
      </c>
      <c r="H29" s="117">
        <v>45680.551886574074</v>
      </c>
      <c r="I29" s="154">
        <v>10</v>
      </c>
      <c r="J29" s="120">
        <v>90000</v>
      </c>
    </row>
    <row r="30" spans="1:10" x14ac:dyDescent="0.35">
      <c r="A30" s="154" t="s">
        <v>4040</v>
      </c>
      <c r="B30" s="154" t="s">
        <v>1382</v>
      </c>
      <c r="C30" s="154" t="s">
        <v>15</v>
      </c>
      <c r="D30" s="154" t="s">
        <v>1244</v>
      </c>
      <c r="E30" s="154" t="s">
        <v>1248</v>
      </c>
      <c r="F30" s="154" t="s">
        <v>4041</v>
      </c>
      <c r="G30" s="154">
        <v>1</v>
      </c>
      <c r="H30" s="117">
        <v>45680.678101851852</v>
      </c>
      <c r="I30" s="154">
        <v>12</v>
      </c>
      <c r="J30" s="120">
        <v>200000</v>
      </c>
    </row>
    <row r="31" spans="1:10" x14ac:dyDescent="0.35">
      <c r="A31" s="154" t="s">
        <v>4042</v>
      </c>
      <c r="B31" s="154" t="s">
        <v>2965</v>
      </c>
      <c r="C31" s="154" t="s">
        <v>15</v>
      </c>
      <c r="D31" s="154" t="s">
        <v>1244</v>
      </c>
      <c r="E31" s="154" t="s">
        <v>1248</v>
      </c>
      <c r="F31" s="154" t="s">
        <v>4043</v>
      </c>
      <c r="G31" s="154">
        <v>1</v>
      </c>
      <c r="H31" s="117">
        <v>45682.51662037037</v>
      </c>
      <c r="I31" s="154">
        <v>6</v>
      </c>
      <c r="J31" s="120">
        <v>100000</v>
      </c>
    </row>
    <row r="32" spans="1:10" x14ac:dyDescent="0.35">
      <c r="A32" s="154" t="s">
        <v>4044</v>
      </c>
      <c r="B32" s="154" t="s">
        <v>230</v>
      </c>
      <c r="C32" s="154" t="s">
        <v>15</v>
      </c>
      <c r="D32" s="154" t="s">
        <v>1244</v>
      </c>
      <c r="E32" s="154" t="s">
        <v>1245</v>
      </c>
      <c r="F32" s="154" t="s">
        <v>4045</v>
      </c>
      <c r="G32" s="154">
        <v>1</v>
      </c>
      <c r="H32" s="117">
        <v>45681.734259259261</v>
      </c>
      <c r="I32" s="154">
        <v>12</v>
      </c>
      <c r="J32" s="120">
        <v>200000</v>
      </c>
    </row>
    <row r="33" spans="1:10" x14ac:dyDescent="0.35">
      <c r="A33" s="154" t="s">
        <v>4046</v>
      </c>
      <c r="B33" s="154" t="s">
        <v>230</v>
      </c>
      <c r="C33" s="154" t="s">
        <v>15</v>
      </c>
      <c r="D33" s="154" t="s">
        <v>1244</v>
      </c>
      <c r="E33" s="154" t="s">
        <v>1245</v>
      </c>
      <c r="F33" s="154" t="s">
        <v>4047</v>
      </c>
      <c r="G33" s="154">
        <v>1</v>
      </c>
      <c r="H33" s="117">
        <v>45684.656840277778</v>
      </c>
      <c r="I33" s="154">
        <v>6</v>
      </c>
      <c r="J33" s="120">
        <v>60000</v>
      </c>
    </row>
    <row r="34" spans="1:10" x14ac:dyDescent="0.35">
      <c r="A34" s="154" t="s">
        <v>4048</v>
      </c>
      <c r="B34" s="154" t="s">
        <v>230</v>
      </c>
      <c r="C34" s="154" t="s">
        <v>15</v>
      </c>
      <c r="D34" s="154" t="s">
        <v>1244</v>
      </c>
      <c r="E34" s="154" t="s">
        <v>1245</v>
      </c>
      <c r="F34" s="154" t="s">
        <v>4049</v>
      </c>
      <c r="G34" s="154">
        <v>5</v>
      </c>
      <c r="H34" s="117">
        <v>45687.754745370374</v>
      </c>
      <c r="I34" s="154">
        <v>6</v>
      </c>
      <c r="J34" s="120">
        <v>70000</v>
      </c>
    </row>
    <row r="35" spans="1:10" x14ac:dyDescent="0.35">
      <c r="A35" s="154" t="s">
        <v>4050</v>
      </c>
      <c r="B35" s="154" t="s">
        <v>2605</v>
      </c>
      <c r="C35" s="154" t="s">
        <v>52</v>
      </c>
      <c r="D35" s="154" t="s">
        <v>1250</v>
      </c>
      <c r="E35" s="154" t="s">
        <v>1245</v>
      </c>
      <c r="F35" s="154" t="s">
        <v>3171</v>
      </c>
      <c r="G35" s="154">
        <v>2</v>
      </c>
      <c r="H35" s="117">
        <v>45685.70826388889</v>
      </c>
      <c r="I35" s="154">
        <v>10</v>
      </c>
      <c r="J35" s="120">
        <v>150000</v>
      </c>
    </row>
    <row r="36" spans="1:10" x14ac:dyDescent="0.35">
      <c r="A36" s="154" t="s">
        <v>4051</v>
      </c>
      <c r="B36" s="154" t="s">
        <v>36</v>
      </c>
      <c r="C36" s="154" t="s">
        <v>169</v>
      </c>
      <c r="D36" s="154" t="s">
        <v>1250</v>
      </c>
      <c r="E36" s="154" t="s">
        <v>1245</v>
      </c>
      <c r="F36" s="154" t="s">
        <v>4052</v>
      </c>
      <c r="G36" s="154">
        <v>1</v>
      </c>
      <c r="H36" s="117">
        <v>45685.720358796294</v>
      </c>
      <c r="I36" s="154">
        <v>6</v>
      </c>
      <c r="J36" s="120">
        <v>50000</v>
      </c>
    </row>
    <row r="37" spans="1:10" x14ac:dyDescent="0.35">
      <c r="A37" s="154" t="s">
        <v>4053</v>
      </c>
      <c r="B37" s="154" t="s">
        <v>398</v>
      </c>
      <c r="C37" s="154" t="s">
        <v>381</v>
      </c>
      <c r="D37" s="154" t="s">
        <v>1244</v>
      </c>
      <c r="E37" s="154" t="s">
        <v>1245</v>
      </c>
      <c r="F37" s="154" t="s">
        <v>4054</v>
      </c>
      <c r="G37" s="154">
        <v>1</v>
      </c>
      <c r="H37" s="117">
        <v>45686.551099537035</v>
      </c>
      <c r="I37" s="154">
        <v>5</v>
      </c>
      <c r="J37" s="120">
        <v>25000</v>
      </c>
    </row>
    <row r="38" spans="1:10" x14ac:dyDescent="0.35">
      <c r="A38" s="154" t="s">
        <v>4055</v>
      </c>
      <c r="B38" s="154" t="s">
        <v>1987</v>
      </c>
      <c r="C38" s="154" t="s">
        <v>15</v>
      </c>
      <c r="D38" s="154" t="s">
        <v>1244</v>
      </c>
      <c r="E38" s="154" t="s">
        <v>1245</v>
      </c>
      <c r="F38" s="154" t="s">
        <v>4056</v>
      </c>
      <c r="G38" s="154">
        <v>1</v>
      </c>
      <c r="H38" s="117">
        <v>45686.689305555556</v>
      </c>
      <c r="I38" s="154">
        <v>12</v>
      </c>
      <c r="J38" s="120">
        <v>51000</v>
      </c>
    </row>
    <row r="39" spans="1:10" x14ac:dyDescent="0.35">
      <c r="A39" s="154" t="s">
        <v>4057</v>
      </c>
      <c r="B39" s="154" t="s">
        <v>420</v>
      </c>
      <c r="C39" s="154" t="s">
        <v>15</v>
      </c>
      <c r="D39" s="154" t="s">
        <v>1244</v>
      </c>
      <c r="E39" s="154" t="s">
        <v>1245</v>
      </c>
      <c r="F39" s="154" t="s">
        <v>4058</v>
      </c>
      <c r="G39" s="154">
        <v>2</v>
      </c>
      <c r="H39" s="117">
        <v>45687.641388888886</v>
      </c>
      <c r="I39" s="154">
        <v>12</v>
      </c>
      <c r="J39" s="120">
        <v>120000</v>
      </c>
    </row>
    <row r="40" spans="1:10" x14ac:dyDescent="0.35">
      <c r="A40" s="154" t="s">
        <v>4059</v>
      </c>
      <c r="B40" s="154" t="s">
        <v>577</v>
      </c>
      <c r="C40" s="154" t="s">
        <v>15</v>
      </c>
      <c r="D40" s="154" t="s">
        <v>1244</v>
      </c>
      <c r="E40" s="154" t="s">
        <v>1248</v>
      </c>
      <c r="F40" s="154" t="s">
        <v>3712</v>
      </c>
      <c r="G40" s="154">
        <v>3</v>
      </c>
      <c r="H40" s="117">
        <v>45688.939467592594</v>
      </c>
      <c r="I40" s="154">
        <v>12</v>
      </c>
      <c r="J40" s="120">
        <v>200000</v>
      </c>
    </row>
    <row r="41" spans="1:10" x14ac:dyDescent="0.35">
      <c r="A41" s="154" t="s">
        <v>4060</v>
      </c>
      <c r="B41" s="154" t="s">
        <v>14</v>
      </c>
      <c r="C41" s="154" t="s">
        <v>169</v>
      </c>
      <c r="D41" s="154" t="s">
        <v>1250</v>
      </c>
      <c r="E41" s="154" t="s">
        <v>1245</v>
      </c>
      <c r="F41" s="154" t="s">
        <v>875</v>
      </c>
      <c r="G41" s="154">
        <v>6</v>
      </c>
      <c r="H41" s="117">
        <v>45688.937349537038</v>
      </c>
      <c r="I41" s="154">
        <v>6</v>
      </c>
      <c r="J41" s="120">
        <v>180000</v>
      </c>
    </row>
    <row r="42" spans="1:10" x14ac:dyDescent="0.35">
      <c r="A42" s="154" t="s">
        <v>4061</v>
      </c>
      <c r="B42" s="154" t="s">
        <v>2861</v>
      </c>
      <c r="C42" s="154" t="s">
        <v>15</v>
      </c>
      <c r="D42" s="154" t="s">
        <v>1244</v>
      </c>
      <c r="E42" s="154" t="s">
        <v>1248</v>
      </c>
      <c r="F42" s="154" t="s">
        <v>4062</v>
      </c>
      <c r="G42" s="154">
        <v>1</v>
      </c>
      <c r="H42" s="117">
        <v>45664.48978009259</v>
      </c>
      <c r="I42" s="154">
        <v>9</v>
      </c>
      <c r="J42" s="120">
        <v>80000</v>
      </c>
    </row>
    <row r="43" spans="1:10" x14ac:dyDescent="0.35">
      <c r="A43" s="154" t="s">
        <v>4063</v>
      </c>
      <c r="B43" s="154" t="s">
        <v>549</v>
      </c>
      <c r="C43" s="154" t="s">
        <v>15</v>
      </c>
      <c r="D43" s="154" t="s">
        <v>1244</v>
      </c>
      <c r="E43" s="154" t="s">
        <v>1245</v>
      </c>
      <c r="F43" s="154" t="s">
        <v>4064</v>
      </c>
      <c r="G43" s="154">
        <v>1</v>
      </c>
      <c r="H43" s="117">
        <v>45663</v>
      </c>
      <c r="I43" s="154">
        <v>12</v>
      </c>
      <c r="J43" s="120">
        <v>50000</v>
      </c>
    </row>
    <row r="44" spans="1:10" x14ac:dyDescent="0.35">
      <c r="A44" s="154" t="s">
        <v>4065</v>
      </c>
      <c r="B44" s="154" t="s">
        <v>476</v>
      </c>
      <c r="C44" s="154" t="s">
        <v>15</v>
      </c>
      <c r="D44" s="154" t="s">
        <v>1244</v>
      </c>
      <c r="E44" s="154" t="s">
        <v>1248</v>
      </c>
      <c r="F44" s="154" t="s">
        <v>1629</v>
      </c>
      <c r="G44" s="154">
        <v>7</v>
      </c>
      <c r="H44" s="117">
        <v>45663.739930555559</v>
      </c>
      <c r="I44" s="154">
        <v>12</v>
      </c>
      <c r="J44" s="120">
        <v>140000</v>
      </c>
    </row>
    <row r="45" spans="1:10" x14ac:dyDescent="0.35">
      <c r="A45" s="154" t="s">
        <v>4066</v>
      </c>
      <c r="B45" s="154" t="s">
        <v>913</v>
      </c>
      <c r="C45" s="154" t="s">
        <v>15</v>
      </c>
      <c r="D45" s="154" t="s">
        <v>1244</v>
      </c>
      <c r="E45" s="154" t="s">
        <v>1245</v>
      </c>
      <c r="F45" s="154" t="s">
        <v>4067</v>
      </c>
      <c r="G45" s="154">
        <v>1</v>
      </c>
      <c r="H45" s="117">
        <v>45664.553055555552</v>
      </c>
      <c r="I45" s="154">
        <v>6</v>
      </c>
      <c r="J45" s="120">
        <v>50000</v>
      </c>
    </row>
    <row r="46" spans="1:10" x14ac:dyDescent="0.35">
      <c r="A46" s="154" t="s">
        <v>4068</v>
      </c>
      <c r="B46" s="154" t="s">
        <v>139</v>
      </c>
      <c r="C46" s="154" t="s">
        <v>411</v>
      </c>
      <c r="D46" s="154" t="s">
        <v>1244</v>
      </c>
      <c r="E46" s="154" t="s">
        <v>1245</v>
      </c>
      <c r="F46" s="154" t="s">
        <v>4069</v>
      </c>
      <c r="G46" s="154">
        <v>1</v>
      </c>
      <c r="H46" s="117">
        <v>45664.743136574078</v>
      </c>
      <c r="I46" s="154">
        <v>5</v>
      </c>
      <c r="J46" s="120">
        <v>50000</v>
      </c>
    </row>
    <row r="47" spans="1:10" x14ac:dyDescent="0.35">
      <c r="A47" s="154" t="s">
        <v>4070</v>
      </c>
      <c r="B47" s="154" t="s">
        <v>2965</v>
      </c>
      <c r="C47" s="154" t="s">
        <v>381</v>
      </c>
      <c r="D47" s="154" t="s">
        <v>1244</v>
      </c>
      <c r="E47" s="154" t="s">
        <v>1245</v>
      </c>
      <c r="F47" s="154" t="s">
        <v>4071</v>
      </c>
      <c r="G47" s="154">
        <v>1</v>
      </c>
      <c r="H47" s="117">
        <v>45664.750069444446</v>
      </c>
      <c r="I47" s="154">
        <v>12</v>
      </c>
      <c r="J47" s="120">
        <v>30000</v>
      </c>
    </row>
    <row r="48" spans="1:10" x14ac:dyDescent="0.35">
      <c r="A48" s="154" t="s">
        <v>4072</v>
      </c>
      <c r="B48" s="154" t="s">
        <v>14</v>
      </c>
      <c r="C48" s="154" t="s">
        <v>15</v>
      </c>
      <c r="D48" s="154" t="s">
        <v>1244</v>
      </c>
      <c r="E48" s="154" t="s">
        <v>1245</v>
      </c>
      <c r="F48" s="154" t="s">
        <v>4073</v>
      </c>
      <c r="G48" s="154">
        <v>5</v>
      </c>
      <c r="H48" s="117">
        <v>45664.75509259259</v>
      </c>
      <c r="I48" s="154">
        <v>9</v>
      </c>
      <c r="J48" s="120">
        <v>120000</v>
      </c>
    </row>
    <row r="49" spans="1:10" x14ac:dyDescent="0.35">
      <c r="A49" s="154" t="s">
        <v>4074</v>
      </c>
      <c r="B49" s="154" t="s">
        <v>913</v>
      </c>
      <c r="C49" s="154" t="s">
        <v>15</v>
      </c>
      <c r="D49" s="154" t="s">
        <v>1244</v>
      </c>
      <c r="E49" s="154" t="s">
        <v>1245</v>
      </c>
      <c r="F49" s="154" t="s">
        <v>4075</v>
      </c>
      <c r="G49" s="154">
        <v>1</v>
      </c>
      <c r="H49" s="117">
        <v>45677.674884259257</v>
      </c>
      <c r="I49" s="154">
        <v>10</v>
      </c>
      <c r="J49" s="120">
        <v>70000</v>
      </c>
    </row>
    <row r="50" spans="1:10" x14ac:dyDescent="0.35">
      <c r="A50" s="154" t="s">
        <v>4076</v>
      </c>
      <c r="B50" s="154" t="s">
        <v>459</v>
      </c>
      <c r="C50" s="154" t="s">
        <v>188</v>
      </c>
      <c r="D50" s="154" t="s">
        <v>1244</v>
      </c>
      <c r="E50" s="154" t="s">
        <v>1245</v>
      </c>
      <c r="F50" s="154" t="s">
        <v>4077</v>
      </c>
      <c r="G50" s="154">
        <v>5</v>
      </c>
      <c r="H50" s="117">
        <v>45666.630312499998</v>
      </c>
      <c r="I50" s="154">
        <v>12</v>
      </c>
      <c r="J50" s="120">
        <v>140000</v>
      </c>
    </row>
    <row r="51" spans="1:10" x14ac:dyDescent="0.35">
      <c r="A51" s="154" t="s">
        <v>4078</v>
      </c>
      <c r="B51" s="154" t="s">
        <v>268</v>
      </c>
      <c r="C51" s="154" t="s">
        <v>381</v>
      </c>
      <c r="D51" s="154" t="s">
        <v>1244</v>
      </c>
      <c r="E51" s="154" t="s">
        <v>1245</v>
      </c>
      <c r="F51" s="154" t="s">
        <v>4079</v>
      </c>
      <c r="G51" s="154">
        <v>2</v>
      </c>
      <c r="H51" s="117">
        <v>45666.73946759259</v>
      </c>
      <c r="I51" s="154">
        <v>8</v>
      </c>
      <c r="J51" s="120">
        <v>80000</v>
      </c>
    </row>
    <row r="52" spans="1:10" x14ac:dyDescent="0.35">
      <c r="A52" s="154" t="s">
        <v>4080</v>
      </c>
      <c r="B52" s="154" t="s">
        <v>32</v>
      </c>
      <c r="C52" s="154" t="s">
        <v>986</v>
      </c>
      <c r="D52" s="154" t="s">
        <v>1244</v>
      </c>
      <c r="E52" s="154" t="s">
        <v>1245</v>
      </c>
      <c r="F52" s="154" t="s">
        <v>4081</v>
      </c>
      <c r="G52" s="154">
        <v>3</v>
      </c>
      <c r="H52" s="117">
        <v>45666.686944444446</v>
      </c>
      <c r="I52" s="154">
        <v>12</v>
      </c>
      <c r="J52" s="120">
        <v>300000</v>
      </c>
    </row>
    <row r="53" spans="1:10" x14ac:dyDescent="0.35">
      <c r="A53" s="154" t="s">
        <v>4082</v>
      </c>
      <c r="B53" s="154" t="s">
        <v>442</v>
      </c>
      <c r="C53" s="154" t="s">
        <v>15</v>
      </c>
      <c r="D53" s="154" t="s">
        <v>1244</v>
      </c>
      <c r="E53" s="154" t="s">
        <v>1245</v>
      </c>
      <c r="F53" s="154" t="s">
        <v>4083</v>
      </c>
      <c r="G53" s="154">
        <v>5</v>
      </c>
      <c r="H53" s="117">
        <v>45666.775729166664</v>
      </c>
      <c r="I53" s="154">
        <v>12</v>
      </c>
      <c r="J53" s="120">
        <v>150000</v>
      </c>
    </row>
    <row r="54" spans="1:10" x14ac:dyDescent="0.35">
      <c r="A54" s="154" t="s">
        <v>4084</v>
      </c>
      <c r="B54" s="154" t="s">
        <v>1816</v>
      </c>
      <c r="C54" s="154" t="s">
        <v>15</v>
      </c>
      <c r="D54" s="154" t="s">
        <v>1244</v>
      </c>
      <c r="E54" s="154" t="s">
        <v>1245</v>
      </c>
      <c r="F54" s="154" t="s">
        <v>4085</v>
      </c>
      <c r="G54" s="154">
        <v>3</v>
      </c>
      <c r="H54" s="117">
        <v>45667.560960648145</v>
      </c>
      <c r="I54" s="154">
        <v>12</v>
      </c>
      <c r="J54" s="120">
        <v>120000</v>
      </c>
    </row>
    <row r="55" spans="1:10" x14ac:dyDescent="0.35">
      <c r="A55" s="154" t="s">
        <v>4086</v>
      </c>
      <c r="B55" s="154" t="s">
        <v>748</v>
      </c>
      <c r="C55" s="154" t="s">
        <v>582</v>
      </c>
      <c r="D55" s="154" t="s">
        <v>1244</v>
      </c>
      <c r="E55" s="154" t="s">
        <v>1245</v>
      </c>
      <c r="F55" s="154" t="s">
        <v>4087</v>
      </c>
      <c r="G55" s="154">
        <v>1</v>
      </c>
      <c r="H55" s="117">
        <v>45667.588831018518</v>
      </c>
      <c r="I55" s="154">
        <v>12</v>
      </c>
      <c r="J55" s="120">
        <v>100000</v>
      </c>
    </row>
    <row r="56" spans="1:10" x14ac:dyDescent="0.35">
      <c r="A56" s="154" t="s">
        <v>4088</v>
      </c>
      <c r="B56" s="154" t="s">
        <v>139</v>
      </c>
      <c r="C56" s="154" t="s">
        <v>15</v>
      </c>
      <c r="D56" s="154" t="s">
        <v>1244</v>
      </c>
      <c r="E56" s="154" t="s">
        <v>1248</v>
      </c>
      <c r="F56" s="154" t="s">
        <v>4089</v>
      </c>
      <c r="G56" s="154">
        <v>5</v>
      </c>
      <c r="H56" s="117">
        <v>45667.678124999999</v>
      </c>
      <c r="I56" s="154">
        <v>4</v>
      </c>
      <c r="J56" s="120">
        <v>200000</v>
      </c>
    </row>
    <row r="57" spans="1:10" x14ac:dyDescent="0.35">
      <c r="A57" s="154" t="s">
        <v>4090</v>
      </c>
      <c r="B57" s="154" t="s">
        <v>2680</v>
      </c>
      <c r="C57" s="154" t="s">
        <v>15</v>
      </c>
      <c r="D57" s="154" t="s">
        <v>1244</v>
      </c>
      <c r="E57" s="154" t="s">
        <v>1245</v>
      </c>
      <c r="F57" s="154" t="s">
        <v>4091</v>
      </c>
      <c r="G57" s="154">
        <v>2</v>
      </c>
      <c r="H57" s="117">
        <v>45668.588726851849</v>
      </c>
      <c r="I57" s="154">
        <v>12</v>
      </c>
      <c r="J57" s="120">
        <v>100000</v>
      </c>
    </row>
    <row r="58" spans="1:10" x14ac:dyDescent="0.35">
      <c r="A58" s="154" t="s">
        <v>4092</v>
      </c>
      <c r="B58" s="154" t="s">
        <v>14</v>
      </c>
      <c r="C58" s="154" t="s">
        <v>381</v>
      </c>
      <c r="D58" s="154" t="s">
        <v>1244</v>
      </c>
      <c r="E58" s="154" t="s">
        <v>1245</v>
      </c>
      <c r="F58" t="s">
        <v>4093</v>
      </c>
      <c r="G58" s="154">
        <v>4</v>
      </c>
      <c r="H58" s="117">
        <v>45670.662407407406</v>
      </c>
      <c r="I58" s="154">
        <v>6</v>
      </c>
      <c r="J58" s="120">
        <v>50000</v>
      </c>
    </row>
    <row r="59" spans="1:10" x14ac:dyDescent="0.35">
      <c r="A59" s="154" t="s">
        <v>4094</v>
      </c>
      <c r="B59" s="154" t="s">
        <v>786</v>
      </c>
      <c r="C59" s="154" t="s">
        <v>15</v>
      </c>
      <c r="D59" s="154" t="s">
        <v>1244</v>
      </c>
      <c r="E59" s="154" t="s">
        <v>1245</v>
      </c>
      <c r="F59" t="s">
        <v>4095</v>
      </c>
      <c r="G59" s="154">
        <v>4</v>
      </c>
      <c r="H59" s="117">
        <v>45670.628379629627</v>
      </c>
      <c r="I59" s="154">
        <v>12</v>
      </c>
      <c r="J59" s="120">
        <v>100000</v>
      </c>
    </row>
    <row r="60" spans="1:10" x14ac:dyDescent="0.35">
      <c r="A60" s="154" t="s">
        <v>4096</v>
      </c>
      <c r="B60" s="154" t="s">
        <v>2680</v>
      </c>
      <c r="C60" s="154" t="s">
        <v>15</v>
      </c>
      <c r="D60" s="154" t="s">
        <v>1244</v>
      </c>
      <c r="E60" s="154" t="s">
        <v>1245</v>
      </c>
      <c r="F60" s="154" t="s">
        <v>2799</v>
      </c>
      <c r="G60" s="154">
        <v>2</v>
      </c>
      <c r="H60" s="117">
        <v>45671.701550925929</v>
      </c>
      <c r="I60" s="154">
        <v>12</v>
      </c>
      <c r="J60" s="120">
        <v>100000</v>
      </c>
    </row>
    <row r="61" spans="1:10" x14ac:dyDescent="0.35">
      <c r="A61" s="154" t="s">
        <v>4097</v>
      </c>
      <c r="B61" s="154" t="s">
        <v>139</v>
      </c>
      <c r="C61" s="154" t="s">
        <v>15</v>
      </c>
      <c r="D61" s="154" t="s">
        <v>1244</v>
      </c>
      <c r="E61" s="154" t="s">
        <v>1245</v>
      </c>
      <c r="F61" s="154" t="s">
        <v>4098</v>
      </c>
      <c r="G61" s="154">
        <v>2</v>
      </c>
      <c r="H61" s="117">
        <v>45671.490069444444</v>
      </c>
      <c r="I61" s="154">
        <v>5</v>
      </c>
      <c r="J61" s="120">
        <v>50000</v>
      </c>
    </row>
    <row r="62" spans="1:10" x14ac:dyDescent="0.35">
      <c r="A62" s="154" t="s">
        <v>4099</v>
      </c>
      <c r="B62" s="154" t="s">
        <v>146</v>
      </c>
      <c r="C62" s="154" t="s">
        <v>15</v>
      </c>
      <c r="D62" s="154" t="s">
        <v>1244</v>
      </c>
      <c r="E62" s="154" t="s">
        <v>1245</v>
      </c>
      <c r="F62" s="154" t="s">
        <v>3073</v>
      </c>
      <c r="G62" s="154">
        <v>4</v>
      </c>
      <c r="H62" s="117">
        <v>45671.716458333336</v>
      </c>
      <c r="I62" s="154">
        <v>5</v>
      </c>
      <c r="J62" s="120">
        <v>120000</v>
      </c>
    </row>
    <row r="63" spans="1:10" x14ac:dyDescent="0.35">
      <c r="A63" s="154" t="s">
        <v>4100</v>
      </c>
      <c r="B63" s="154" t="s">
        <v>146</v>
      </c>
      <c r="C63" s="154" t="s">
        <v>15</v>
      </c>
      <c r="D63" s="154" t="s">
        <v>1244</v>
      </c>
      <c r="E63" s="154" t="s">
        <v>1245</v>
      </c>
      <c r="F63" s="154" t="s">
        <v>4101</v>
      </c>
      <c r="G63" s="154">
        <v>1</v>
      </c>
      <c r="H63" s="117">
        <v>45677.53</v>
      </c>
      <c r="I63" s="154">
        <v>12</v>
      </c>
      <c r="J63" s="120">
        <v>150000</v>
      </c>
    </row>
    <row r="64" spans="1:10" x14ac:dyDescent="0.35">
      <c r="A64" s="154" t="s">
        <v>4102</v>
      </c>
      <c r="B64" s="154" t="s">
        <v>261</v>
      </c>
      <c r="C64" s="154" t="s">
        <v>15</v>
      </c>
      <c r="D64" s="154" t="s">
        <v>1244</v>
      </c>
      <c r="E64" s="154" t="s">
        <v>1245</v>
      </c>
      <c r="F64" s="154" t="s">
        <v>4103</v>
      </c>
      <c r="G64" s="154">
        <v>1</v>
      </c>
      <c r="H64" s="117">
        <v>45672.613819444443</v>
      </c>
      <c r="I64" s="154">
        <v>12</v>
      </c>
      <c r="J64" s="120">
        <v>60000</v>
      </c>
    </row>
    <row r="65" spans="1:10" x14ac:dyDescent="0.35">
      <c r="A65" s="154" t="s">
        <v>4104</v>
      </c>
      <c r="B65" s="154" t="s">
        <v>1987</v>
      </c>
      <c r="C65" s="154" t="s">
        <v>15</v>
      </c>
      <c r="D65" s="154" t="s">
        <v>1244</v>
      </c>
      <c r="E65" s="154" t="s">
        <v>1248</v>
      </c>
      <c r="F65" s="154" t="s">
        <v>4105</v>
      </c>
      <c r="G65" s="154">
        <v>2</v>
      </c>
      <c r="H65" s="117">
        <v>45672.723657407405</v>
      </c>
      <c r="I65" s="154">
        <v>12</v>
      </c>
      <c r="J65" s="120">
        <v>250000</v>
      </c>
    </row>
    <row r="66" spans="1:10" x14ac:dyDescent="0.35">
      <c r="A66" s="154" t="s">
        <v>4106</v>
      </c>
      <c r="B66" s="154" t="s">
        <v>32</v>
      </c>
      <c r="C66" s="154" t="s">
        <v>15</v>
      </c>
      <c r="D66" s="154" t="s">
        <v>1244</v>
      </c>
      <c r="E66" s="154" t="s">
        <v>1248</v>
      </c>
      <c r="F66" s="154" t="s">
        <v>4107</v>
      </c>
      <c r="G66" s="154">
        <v>2</v>
      </c>
      <c r="H66" s="117">
        <v>45673.640856481485</v>
      </c>
      <c r="I66" s="154">
        <v>6</v>
      </c>
      <c r="J66" s="120">
        <v>90000</v>
      </c>
    </row>
    <row r="67" spans="1:10" x14ac:dyDescent="0.35">
      <c r="A67" s="154" t="s">
        <v>4108</v>
      </c>
      <c r="B67" s="154" t="s">
        <v>14</v>
      </c>
      <c r="C67" s="154" t="s">
        <v>15</v>
      </c>
      <c r="D67" s="154" t="s">
        <v>1244</v>
      </c>
      <c r="E67" s="154" t="s">
        <v>1245</v>
      </c>
      <c r="F67" s="154" t="s">
        <v>4109</v>
      </c>
      <c r="G67" s="154">
        <v>1</v>
      </c>
      <c r="H67" s="117">
        <v>45673.497777777775</v>
      </c>
      <c r="I67" s="154">
        <v>4</v>
      </c>
      <c r="J67" s="120">
        <v>30000</v>
      </c>
    </row>
    <row r="68" spans="1:10" x14ac:dyDescent="0.35">
      <c r="A68" s="154" t="s">
        <v>4110</v>
      </c>
      <c r="B68" s="154" t="s">
        <v>32</v>
      </c>
      <c r="C68" s="154" t="s">
        <v>15</v>
      </c>
      <c r="D68" s="154" t="s">
        <v>1244</v>
      </c>
      <c r="E68" s="154" t="s">
        <v>1245</v>
      </c>
      <c r="F68" s="154" t="s">
        <v>4111</v>
      </c>
      <c r="G68" s="154">
        <v>1</v>
      </c>
      <c r="H68" s="117">
        <v>45674.596712962964</v>
      </c>
      <c r="I68" s="154">
        <v>8</v>
      </c>
      <c r="J68" s="120">
        <v>80000</v>
      </c>
    </row>
    <row r="69" spans="1:10" x14ac:dyDescent="0.35">
      <c r="A69" s="154" t="s">
        <v>4112</v>
      </c>
      <c r="B69" s="154" t="s">
        <v>577</v>
      </c>
      <c r="C69" s="154" t="s">
        <v>582</v>
      </c>
      <c r="D69" s="154" t="s">
        <v>1244</v>
      </c>
      <c r="E69" s="154" t="s">
        <v>1245</v>
      </c>
      <c r="F69" s="154" t="s">
        <v>1896</v>
      </c>
      <c r="G69" s="154">
        <v>4</v>
      </c>
      <c r="H69" s="117">
        <v>45674.684861111113</v>
      </c>
      <c r="I69" s="154">
        <v>9</v>
      </c>
      <c r="J69" s="120">
        <v>120000</v>
      </c>
    </row>
    <row r="70" spans="1:10" x14ac:dyDescent="0.35">
      <c r="A70" s="154" t="s">
        <v>4113</v>
      </c>
      <c r="B70" s="154" t="s">
        <v>285</v>
      </c>
      <c r="C70" s="154" t="s">
        <v>15</v>
      </c>
      <c r="D70" s="154" t="s">
        <v>1244</v>
      </c>
      <c r="E70" s="154" t="s">
        <v>1245</v>
      </c>
      <c r="F70" s="154" t="s">
        <v>4114</v>
      </c>
      <c r="G70" s="154">
        <v>1</v>
      </c>
      <c r="H70" s="117">
        <v>45677.676990740743</v>
      </c>
      <c r="I70" s="154">
        <v>12</v>
      </c>
      <c r="J70" s="120">
        <v>120000</v>
      </c>
    </row>
    <row r="71" spans="1:10" x14ac:dyDescent="0.35">
      <c r="A71" s="154" t="s">
        <v>4115</v>
      </c>
      <c r="B71" s="154" t="s">
        <v>2861</v>
      </c>
      <c r="C71" s="154" t="s">
        <v>381</v>
      </c>
      <c r="D71" s="154" t="s">
        <v>1244</v>
      </c>
      <c r="E71" s="154" t="s">
        <v>1245</v>
      </c>
      <c r="F71" s="154" t="s">
        <v>4116</v>
      </c>
      <c r="G71" s="154">
        <v>1</v>
      </c>
      <c r="H71" s="117">
        <v>45674.70888888889</v>
      </c>
      <c r="I71" s="154">
        <v>6</v>
      </c>
      <c r="J71" s="120">
        <v>20000</v>
      </c>
    </row>
    <row r="72" spans="1:10" x14ac:dyDescent="0.35">
      <c r="A72" s="154" t="s">
        <v>4117</v>
      </c>
      <c r="B72" s="154" t="s">
        <v>2965</v>
      </c>
      <c r="C72" s="154" t="s">
        <v>15</v>
      </c>
      <c r="D72" s="154" t="s">
        <v>1244</v>
      </c>
      <c r="E72" s="154" t="s">
        <v>1245</v>
      </c>
      <c r="F72" s="154" t="s">
        <v>4118</v>
      </c>
      <c r="G72" s="154">
        <v>1</v>
      </c>
      <c r="H72" s="117">
        <v>45677.674884259257</v>
      </c>
      <c r="I72" s="154">
        <v>12</v>
      </c>
      <c r="J72" s="120">
        <v>50000</v>
      </c>
    </row>
    <row r="73" spans="1:10" x14ac:dyDescent="0.35">
      <c r="A73" s="154" t="s">
        <v>4119</v>
      </c>
      <c r="B73" s="154" t="s">
        <v>909</v>
      </c>
      <c r="C73" s="154" t="s">
        <v>866</v>
      </c>
      <c r="D73" s="154" t="s">
        <v>1250</v>
      </c>
      <c r="E73" s="154" t="s">
        <v>1248</v>
      </c>
      <c r="F73" s="154" t="s">
        <v>4120</v>
      </c>
      <c r="G73" s="154">
        <v>4</v>
      </c>
      <c r="H73" s="117">
        <v>45677.704618055555</v>
      </c>
      <c r="I73" s="154">
        <v>6</v>
      </c>
      <c r="J73" s="120">
        <v>110000</v>
      </c>
    </row>
    <row r="74" spans="1:10" x14ac:dyDescent="0.35">
      <c r="A74" s="154" t="s">
        <v>4121</v>
      </c>
      <c r="B74" s="154" t="s">
        <v>102</v>
      </c>
      <c r="C74" s="154" t="s">
        <v>15</v>
      </c>
      <c r="D74" s="154" t="s">
        <v>1244</v>
      </c>
      <c r="E74" s="154" t="s">
        <v>1245</v>
      </c>
      <c r="F74" s="154" t="s">
        <v>4122</v>
      </c>
      <c r="G74" s="154">
        <v>2</v>
      </c>
      <c r="H74" s="117">
        <v>45678.735266203701</v>
      </c>
      <c r="I74" s="154">
        <v>12</v>
      </c>
      <c r="J74" s="120">
        <v>140000</v>
      </c>
    </row>
    <row r="75" spans="1:10" x14ac:dyDescent="0.35">
      <c r="A75" s="154" t="s">
        <v>4123</v>
      </c>
      <c r="B75" s="154" t="s">
        <v>281</v>
      </c>
      <c r="C75" s="154" t="s">
        <v>15</v>
      </c>
      <c r="D75" s="154" t="s">
        <v>1244</v>
      </c>
      <c r="E75" s="154" t="s">
        <v>1248</v>
      </c>
      <c r="F75" s="154" t="s">
        <v>4124</v>
      </c>
      <c r="G75" s="154">
        <v>2</v>
      </c>
      <c r="H75" s="117">
        <v>45679.726180555554</v>
      </c>
      <c r="I75" s="154">
        <v>12</v>
      </c>
      <c r="J75" s="120">
        <v>150000</v>
      </c>
    </row>
    <row r="76" spans="1:10" x14ac:dyDescent="0.35">
      <c r="A76" s="154" t="s">
        <v>4125</v>
      </c>
      <c r="B76" s="154" t="s">
        <v>237</v>
      </c>
      <c r="C76" s="154" t="s">
        <v>52</v>
      </c>
      <c r="D76" s="154" t="s">
        <v>1250</v>
      </c>
      <c r="E76" s="154" t="s">
        <v>1248</v>
      </c>
      <c r="F76" s="154" t="s">
        <v>4126</v>
      </c>
      <c r="G76" s="154">
        <v>2</v>
      </c>
      <c r="H76" s="117">
        <v>45678.699791666666</v>
      </c>
      <c r="I76" s="154">
        <v>9</v>
      </c>
      <c r="J76" s="120">
        <v>60000</v>
      </c>
    </row>
    <row r="77" spans="1:10" x14ac:dyDescent="0.35">
      <c r="A77" s="154" t="s">
        <v>4127</v>
      </c>
      <c r="B77" s="154" t="s">
        <v>14</v>
      </c>
      <c r="C77" s="154" t="s">
        <v>204</v>
      </c>
      <c r="D77" s="154" t="s">
        <v>1250</v>
      </c>
      <c r="E77" s="154" t="s">
        <v>1245</v>
      </c>
      <c r="F77" s="163" t="s">
        <v>4128</v>
      </c>
      <c r="G77" s="154">
        <v>6</v>
      </c>
      <c r="H77" s="117">
        <v>45679.680787037039</v>
      </c>
      <c r="I77" s="154">
        <v>6</v>
      </c>
      <c r="J77" s="120">
        <v>60000</v>
      </c>
    </row>
    <row r="78" spans="1:10" x14ac:dyDescent="0.35">
      <c r="A78" s="154" t="s">
        <v>4129</v>
      </c>
      <c r="B78" s="154" t="s">
        <v>2680</v>
      </c>
      <c r="C78" s="154" t="s">
        <v>15</v>
      </c>
      <c r="D78" s="154" t="s">
        <v>1244</v>
      </c>
      <c r="E78" s="154" t="s">
        <v>1245</v>
      </c>
      <c r="F78" s="154" t="s">
        <v>4130</v>
      </c>
      <c r="G78" s="154">
        <v>3</v>
      </c>
      <c r="H78" s="117">
        <v>45679.688171296293</v>
      </c>
      <c r="I78" s="154">
        <v>9</v>
      </c>
      <c r="J78" s="120">
        <v>130000</v>
      </c>
    </row>
    <row r="79" spans="1:10" x14ac:dyDescent="0.35">
      <c r="A79" s="154" t="s">
        <v>4131</v>
      </c>
      <c r="B79" s="154" t="s">
        <v>230</v>
      </c>
      <c r="C79" s="154" t="s">
        <v>15</v>
      </c>
      <c r="D79" s="154" t="s">
        <v>1244</v>
      </c>
      <c r="E79" s="154" t="s">
        <v>1245</v>
      </c>
      <c r="F79" t="s">
        <v>4132</v>
      </c>
      <c r="G79" s="154">
        <v>6</v>
      </c>
      <c r="H79" s="117">
        <v>45679.680787037039</v>
      </c>
      <c r="I79" s="154">
        <v>7</v>
      </c>
      <c r="J79" s="120">
        <v>110000</v>
      </c>
    </row>
    <row r="80" spans="1:10" x14ac:dyDescent="0.35">
      <c r="A80" s="154" t="s">
        <v>4133</v>
      </c>
      <c r="B80" s="154" t="s">
        <v>456</v>
      </c>
      <c r="C80" s="154" t="s">
        <v>15</v>
      </c>
      <c r="D80" s="154" t="s">
        <v>1244</v>
      </c>
      <c r="E80" s="154" t="s">
        <v>1248</v>
      </c>
      <c r="F80" s="154" t="s">
        <v>4134</v>
      </c>
      <c r="G80" s="154">
        <v>2</v>
      </c>
      <c r="H80" s="117">
        <v>45679.737673611111</v>
      </c>
      <c r="I80" s="154">
        <v>2</v>
      </c>
      <c r="J80" s="120">
        <v>200000</v>
      </c>
    </row>
    <row r="81" spans="1:10" x14ac:dyDescent="0.35">
      <c r="A81" s="154" t="s">
        <v>4135</v>
      </c>
      <c r="B81" s="154" t="s">
        <v>549</v>
      </c>
      <c r="C81" s="154" t="s">
        <v>15</v>
      </c>
      <c r="D81" s="154" t="s">
        <v>1244</v>
      </c>
      <c r="E81" s="154" t="s">
        <v>1245</v>
      </c>
      <c r="F81" s="154" t="s">
        <v>4136</v>
      </c>
      <c r="G81" s="154">
        <v>2</v>
      </c>
      <c r="H81" s="117">
        <v>45680.557245370372</v>
      </c>
      <c r="I81" s="154">
        <v>12</v>
      </c>
      <c r="J81" s="120">
        <v>150000</v>
      </c>
    </row>
    <row r="82" spans="1:10" x14ac:dyDescent="0.35">
      <c r="A82" s="154" t="s">
        <v>4137</v>
      </c>
      <c r="B82" s="154" t="s">
        <v>359</v>
      </c>
      <c r="C82" s="154" t="s">
        <v>15</v>
      </c>
      <c r="D82" s="154" t="s">
        <v>1244</v>
      </c>
      <c r="E82" s="154" t="s">
        <v>1248</v>
      </c>
      <c r="F82" s="154" t="s">
        <v>4138</v>
      </c>
      <c r="G82" s="154">
        <v>2</v>
      </c>
      <c r="H82" s="117">
        <v>45681.726446759261</v>
      </c>
      <c r="I82" s="154">
        <v>10</v>
      </c>
      <c r="J82" s="120">
        <v>100000</v>
      </c>
    </row>
    <row r="83" spans="1:10" x14ac:dyDescent="0.35">
      <c r="A83" s="154" t="s">
        <v>4139</v>
      </c>
      <c r="B83" s="154" t="s">
        <v>2680</v>
      </c>
      <c r="C83" s="154" t="s">
        <v>15</v>
      </c>
      <c r="D83" s="154" t="s">
        <v>1244</v>
      </c>
      <c r="E83" s="154" t="s">
        <v>1245</v>
      </c>
      <c r="F83" s="163" t="s">
        <v>4140</v>
      </c>
      <c r="G83" s="154">
        <v>2</v>
      </c>
      <c r="H83" s="117">
        <v>45681.731400462966</v>
      </c>
      <c r="I83" s="154">
        <v>12</v>
      </c>
      <c r="J83" s="120">
        <v>100000</v>
      </c>
    </row>
    <row r="84" spans="1:10" x14ac:dyDescent="0.35">
      <c r="A84" s="154" t="s">
        <v>4141</v>
      </c>
      <c r="B84" s="154" t="s">
        <v>2692</v>
      </c>
      <c r="C84" s="154" t="s">
        <v>15</v>
      </c>
      <c r="D84" s="154" t="s">
        <v>1244</v>
      </c>
      <c r="E84" s="154" t="s">
        <v>1245</v>
      </c>
      <c r="F84" s="154" t="s">
        <v>4142</v>
      </c>
      <c r="G84" s="154">
        <v>1</v>
      </c>
      <c r="H84" s="117">
        <v>45682.460497685184</v>
      </c>
      <c r="I84" s="154">
        <v>4</v>
      </c>
      <c r="J84" s="120">
        <v>50000</v>
      </c>
    </row>
    <row r="85" spans="1:10" x14ac:dyDescent="0.35">
      <c r="A85" s="154" t="s">
        <v>4143</v>
      </c>
      <c r="B85" s="154" t="s">
        <v>725</v>
      </c>
      <c r="C85" s="154" t="s">
        <v>15</v>
      </c>
      <c r="D85" s="154" t="s">
        <v>1244</v>
      </c>
      <c r="E85" s="154" t="s">
        <v>1248</v>
      </c>
      <c r="F85" s="154" t="s">
        <v>3066</v>
      </c>
      <c r="G85" s="154">
        <v>3</v>
      </c>
      <c r="H85" s="117">
        <v>45682.533715277779</v>
      </c>
      <c r="I85" s="154">
        <v>6</v>
      </c>
      <c r="J85" s="120">
        <v>130000</v>
      </c>
    </row>
    <row r="86" spans="1:10" x14ac:dyDescent="0.35">
      <c r="A86" s="154" t="s">
        <v>4144</v>
      </c>
      <c r="B86" s="154" t="s">
        <v>237</v>
      </c>
      <c r="C86" s="154" t="s">
        <v>15</v>
      </c>
      <c r="D86" s="154" t="s">
        <v>1244</v>
      </c>
      <c r="E86" s="154" t="s">
        <v>1245</v>
      </c>
      <c r="F86" s="154" t="s">
        <v>2901</v>
      </c>
      <c r="G86" s="154">
        <v>2</v>
      </c>
      <c r="H86" s="117">
        <v>45684.657962962963</v>
      </c>
      <c r="I86" s="154">
        <v>9</v>
      </c>
      <c r="J86" s="120">
        <v>200000</v>
      </c>
    </row>
    <row r="87" spans="1:10" x14ac:dyDescent="0.35">
      <c r="A87" s="154" t="s">
        <v>4145</v>
      </c>
      <c r="B87" s="154" t="s">
        <v>420</v>
      </c>
      <c r="C87" s="154" t="s">
        <v>15</v>
      </c>
      <c r="D87" s="154" t="s">
        <v>1244</v>
      </c>
      <c r="E87" s="154" t="s">
        <v>1248</v>
      </c>
      <c r="F87" s="154" t="s">
        <v>3098</v>
      </c>
      <c r="G87" s="154">
        <v>2</v>
      </c>
      <c r="H87" s="117">
        <v>45686.666342592594</v>
      </c>
      <c r="I87" s="154">
        <v>12</v>
      </c>
      <c r="J87" s="120">
        <v>120000</v>
      </c>
    </row>
    <row r="88" spans="1:10" x14ac:dyDescent="0.35">
      <c r="A88" s="154" t="s">
        <v>4146</v>
      </c>
      <c r="B88" s="154" t="s">
        <v>58</v>
      </c>
      <c r="C88" s="154" t="s">
        <v>15</v>
      </c>
      <c r="D88" s="154" t="s">
        <v>1244</v>
      </c>
      <c r="E88" s="154" t="s">
        <v>1245</v>
      </c>
      <c r="F88" s="154" t="s">
        <v>4147</v>
      </c>
      <c r="G88" s="154">
        <v>1</v>
      </c>
      <c r="H88" s="117">
        <v>45685.699837962966</v>
      </c>
      <c r="I88" s="154">
        <v>6</v>
      </c>
      <c r="J88" s="120">
        <v>60000</v>
      </c>
    </row>
    <row r="89" spans="1:10" x14ac:dyDescent="0.35">
      <c r="A89" s="154" t="s">
        <v>4148</v>
      </c>
      <c r="B89" s="154" t="s">
        <v>420</v>
      </c>
      <c r="C89" s="154" t="s">
        <v>15</v>
      </c>
      <c r="D89" s="154" t="s">
        <v>1244</v>
      </c>
      <c r="E89" s="154" t="s">
        <v>1248</v>
      </c>
      <c r="F89" s="154" t="s">
        <v>2299</v>
      </c>
      <c r="G89" s="154">
        <v>3</v>
      </c>
      <c r="H89" s="117">
        <v>45687.523692129631</v>
      </c>
      <c r="I89" s="154">
        <v>12</v>
      </c>
      <c r="J89" s="120">
        <v>130000</v>
      </c>
    </row>
    <row r="90" spans="1:10" x14ac:dyDescent="0.35">
      <c r="A90" s="154" t="s">
        <v>4149</v>
      </c>
      <c r="B90" s="154" t="s">
        <v>721</v>
      </c>
      <c r="C90" s="154" t="s">
        <v>15</v>
      </c>
      <c r="D90" s="154" t="s">
        <v>1244</v>
      </c>
      <c r="E90" s="154" t="s">
        <v>1248</v>
      </c>
      <c r="F90" s="139" t="s">
        <v>4150</v>
      </c>
      <c r="G90" s="154">
        <v>4</v>
      </c>
      <c r="H90" s="117">
        <v>45686.63009259259</v>
      </c>
      <c r="I90" s="154">
        <v>12</v>
      </c>
      <c r="J90" s="120">
        <v>150000</v>
      </c>
    </row>
    <row r="91" spans="1:10" x14ac:dyDescent="0.35">
      <c r="A91" s="154" t="s">
        <v>4151</v>
      </c>
      <c r="B91" s="154" t="s">
        <v>649</v>
      </c>
      <c r="C91" s="154" t="s">
        <v>15</v>
      </c>
      <c r="D91" s="154" t="s">
        <v>1244</v>
      </c>
      <c r="E91" s="154" t="s">
        <v>1248</v>
      </c>
      <c r="F91" s="163" t="s">
        <v>4152</v>
      </c>
      <c r="G91" s="154">
        <v>2</v>
      </c>
      <c r="H91" s="117">
        <v>45686.746412037035</v>
      </c>
      <c r="I91" s="154">
        <v>12</v>
      </c>
      <c r="J91" s="120">
        <v>200000</v>
      </c>
    </row>
    <row r="92" spans="1:10" x14ac:dyDescent="0.35">
      <c r="A92" s="154" t="s">
        <v>4153</v>
      </c>
      <c r="B92" s="154" t="s">
        <v>649</v>
      </c>
      <c r="C92" s="154" t="s">
        <v>15</v>
      </c>
      <c r="D92" s="154" t="s">
        <v>1244</v>
      </c>
      <c r="E92" s="154" t="s">
        <v>1245</v>
      </c>
      <c r="F92" s="154" t="s">
        <v>2636</v>
      </c>
      <c r="G92" s="154">
        <v>2</v>
      </c>
      <c r="H92" s="117">
        <v>45687.774085648147</v>
      </c>
      <c r="I92" s="154">
        <v>9</v>
      </c>
      <c r="J92" s="120">
        <v>80000</v>
      </c>
    </row>
    <row r="93" spans="1:10" x14ac:dyDescent="0.35">
      <c r="A93" s="154" t="s">
        <v>4154</v>
      </c>
      <c r="B93" s="154" t="s">
        <v>14</v>
      </c>
      <c r="C93" s="154" t="s">
        <v>15</v>
      </c>
      <c r="D93" s="154" t="s">
        <v>1244</v>
      </c>
      <c r="E93" s="154" t="s">
        <v>1245</v>
      </c>
      <c r="F93" s="154" t="s">
        <v>4155</v>
      </c>
      <c r="G93" s="154">
        <v>2</v>
      </c>
      <c r="H93" s="117">
        <v>45688.941851851851</v>
      </c>
      <c r="I93" s="154">
        <v>8</v>
      </c>
      <c r="J93" s="120">
        <v>100000</v>
      </c>
    </row>
    <row r="94" spans="1:10" x14ac:dyDescent="0.35">
      <c r="A94" s="154" t="s">
        <v>4156</v>
      </c>
      <c r="B94" s="154" t="s">
        <v>2742</v>
      </c>
      <c r="C94" s="154" t="s">
        <v>15</v>
      </c>
      <c r="D94" s="154" t="s">
        <v>1244</v>
      </c>
      <c r="E94" s="154" t="s">
        <v>1248</v>
      </c>
      <c r="F94" s="154" t="s">
        <v>4157</v>
      </c>
      <c r="G94" s="154">
        <v>1</v>
      </c>
      <c r="H94" s="117">
        <v>45688.633900462963</v>
      </c>
      <c r="I94" s="154">
        <v>6</v>
      </c>
      <c r="J94" s="120">
        <v>50000</v>
      </c>
    </row>
    <row r="95" spans="1:10" x14ac:dyDescent="0.35">
      <c r="A95" s="154" t="s">
        <v>4158</v>
      </c>
      <c r="B95" s="154" t="s">
        <v>32</v>
      </c>
      <c r="C95" s="154" t="s">
        <v>15</v>
      </c>
      <c r="D95" s="154" t="s">
        <v>1244</v>
      </c>
      <c r="E95" s="154" t="s">
        <v>1245</v>
      </c>
      <c r="F95" s="154" t="s">
        <v>4159</v>
      </c>
      <c r="G95" s="154">
        <v>4</v>
      </c>
      <c r="H95" s="117">
        <v>45687.521550925929</v>
      </c>
      <c r="I95" s="154">
        <v>8</v>
      </c>
      <c r="J95" s="120">
        <v>70000</v>
      </c>
    </row>
    <row r="96" spans="1:10" x14ac:dyDescent="0.35">
      <c r="A96" s="154" t="s">
        <v>4160</v>
      </c>
      <c r="B96" s="154" t="s">
        <v>3017</v>
      </c>
      <c r="C96" s="154" t="s">
        <v>188</v>
      </c>
      <c r="D96" s="154" t="s">
        <v>1244</v>
      </c>
      <c r="E96" s="154" t="s">
        <v>1245</v>
      </c>
      <c r="F96" s="154" t="s">
        <v>4161</v>
      </c>
      <c r="G96" s="154">
        <v>1</v>
      </c>
      <c r="H96" s="117">
        <v>45688.925462962965</v>
      </c>
      <c r="I96" s="154">
        <v>10</v>
      </c>
      <c r="J96" s="120">
        <v>80000</v>
      </c>
    </row>
    <row r="97" spans="1:11" x14ac:dyDescent="0.35">
      <c r="A97" s="154" t="s">
        <v>4162</v>
      </c>
      <c r="B97" s="154" t="s">
        <v>909</v>
      </c>
      <c r="C97" s="154" t="s">
        <v>15</v>
      </c>
      <c r="D97" s="154" t="s">
        <v>1244</v>
      </c>
      <c r="E97" s="154" t="s">
        <v>1248</v>
      </c>
      <c r="F97" s="154" t="s">
        <v>4163</v>
      </c>
      <c r="G97" s="154">
        <v>2</v>
      </c>
      <c r="H97" s="117">
        <v>45688.916493055556</v>
      </c>
      <c r="I97" s="154">
        <v>12</v>
      </c>
      <c r="J97" s="120">
        <v>120000</v>
      </c>
    </row>
    <row r="98" spans="1:11" x14ac:dyDescent="0.35">
      <c r="A98" s="154" t="s">
        <v>4164</v>
      </c>
      <c r="B98" s="154" t="s">
        <v>14</v>
      </c>
      <c r="C98" s="154" t="s">
        <v>15</v>
      </c>
      <c r="D98" s="154" t="s">
        <v>1244</v>
      </c>
      <c r="E98" s="154" t="s">
        <v>1245</v>
      </c>
      <c r="F98" s="154" t="s">
        <v>918</v>
      </c>
      <c r="G98" s="154">
        <v>5</v>
      </c>
      <c r="H98" s="117">
        <v>45688.941851851851</v>
      </c>
      <c r="I98" s="154">
        <v>12</v>
      </c>
      <c r="J98" s="120">
        <v>140000</v>
      </c>
    </row>
    <row r="99" spans="1:11" x14ac:dyDescent="0.35">
      <c r="A99" s="154" t="s">
        <v>4165</v>
      </c>
      <c r="B99" s="154" t="s">
        <v>420</v>
      </c>
      <c r="C99" s="154" t="s">
        <v>188</v>
      </c>
      <c r="D99" s="154" t="s">
        <v>1244</v>
      </c>
      <c r="E99" s="154" t="s">
        <v>1248</v>
      </c>
      <c r="F99" s="154" t="s">
        <v>4166</v>
      </c>
      <c r="G99" s="154">
        <v>2</v>
      </c>
      <c r="H99" s="117">
        <v>45688.97142361111</v>
      </c>
      <c r="I99" s="154">
        <v>24</v>
      </c>
      <c r="J99" s="120">
        <v>300000</v>
      </c>
    </row>
    <row r="100" spans="1:11" x14ac:dyDescent="0.35">
      <c r="A100" s="154" t="s">
        <v>4167</v>
      </c>
      <c r="B100" s="154" t="s">
        <v>549</v>
      </c>
      <c r="C100" s="154" t="s">
        <v>15</v>
      </c>
      <c r="D100" s="154" t="s">
        <v>1244</v>
      </c>
      <c r="E100" s="154" t="s">
        <v>1245</v>
      </c>
      <c r="F100" s="154" t="s">
        <v>4168</v>
      </c>
      <c r="G100" s="154">
        <v>6</v>
      </c>
      <c r="H100" s="117">
        <v>45688.625185185185</v>
      </c>
      <c r="I100" s="154">
        <v>15</v>
      </c>
      <c r="J100" s="120">
        <v>150000</v>
      </c>
    </row>
    <row r="101" spans="1:11" x14ac:dyDescent="0.35">
      <c r="A101" s="154" t="s">
        <v>4169</v>
      </c>
      <c r="B101" s="154" t="s">
        <v>1056</v>
      </c>
      <c r="C101" s="154" t="s">
        <v>15</v>
      </c>
      <c r="D101" s="154" t="s">
        <v>1244</v>
      </c>
      <c r="E101" s="154" t="s">
        <v>1245</v>
      </c>
      <c r="F101" s="154" t="s">
        <v>4170</v>
      </c>
      <c r="G101" s="154">
        <v>1</v>
      </c>
      <c r="H101" s="117">
        <v>45688.939756944441</v>
      </c>
      <c r="I101" s="154">
        <v>12</v>
      </c>
      <c r="J101" s="120">
        <v>150000</v>
      </c>
    </row>
    <row r="102" spans="1:11" x14ac:dyDescent="0.35">
      <c r="A102" s="154" t="s">
        <v>4171</v>
      </c>
      <c r="B102" s="154" t="s">
        <v>2861</v>
      </c>
      <c r="C102" s="154" t="s">
        <v>582</v>
      </c>
      <c r="D102" s="154" t="s">
        <v>1244</v>
      </c>
      <c r="E102" s="154" t="s">
        <v>1245</v>
      </c>
      <c r="F102" s="154" t="s">
        <v>4172</v>
      </c>
      <c r="G102" s="154">
        <v>1</v>
      </c>
      <c r="H102" s="117">
        <v>45688.939814814818</v>
      </c>
      <c r="I102" s="154">
        <v>8</v>
      </c>
      <c r="J102" s="120">
        <v>35000</v>
      </c>
    </row>
    <row r="103" spans="1:11" ht="15" thickBot="1" x14ac:dyDescent="0.4">
      <c r="J103" s="146">
        <f>SUM(J3:J102)</f>
        <v>12026000</v>
      </c>
    </row>
    <row r="104" spans="1:11" ht="15" thickTop="1" x14ac:dyDescent="0.35"/>
    <row r="106" spans="1:11" x14ac:dyDescent="0.35">
      <c r="B106" s="16" t="s">
        <v>4173</v>
      </c>
    </row>
    <row r="107" spans="1:11" x14ac:dyDescent="0.35">
      <c r="A107" s="109" t="s">
        <v>1</v>
      </c>
      <c r="B107" s="1" t="s">
        <v>2</v>
      </c>
      <c r="C107" s="1" t="s">
        <v>3</v>
      </c>
      <c r="D107" s="1" t="s">
        <v>4</v>
      </c>
      <c r="E107" s="1" t="s">
        <v>3993</v>
      </c>
      <c r="F107" s="1" t="s">
        <v>7</v>
      </c>
      <c r="G107" s="109" t="s">
        <v>8</v>
      </c>
      <c r="H107" s="109" t="s">
        <v>9</v>
      </c>
      <c r="I107" s="109" t="s">
        <v>3994</v>
      </c>
      <c r="J107" s="175" t="s">
        <v>3995</v>
      </c>
      <c r="K107" s="11" t="s">
        <v>12</v>
      </c>
    </row>
    <row r="108" spans="1:11" x14ac:dyDescent="0.35">
      <c r="A108" s="154" t="s">
        <v>4174</v>
      </c>
      <c r="B108" s="154" t="s">
        <v>603</v>
      </c>
      <c r="C108" s="154" t="s">
        <v>15</v>
      </c>
      <c r="D108" s="154" t="s">
        <v>1244</v>
      </c>
      <c r="E108" s="154" t="s">
        <v>1245</v>
      </c>
      <c r="F108" s="154" t="s">
        <v>4175</v>
      </c>
      <c r="G108" s="154">
        <v>1</v>
      </c>
      <c r="H108" s="117">
        <v>45694.773263888892</v>
      </c>
      <c r="I108" s="154">
        <v>6</v>
      </c>
      <c r="J108" s="120">
        <v>50000</v>
      </c>
    </row>
    <row r="109" spans="1:11" x14ac:dyDescent="0.35">
      <c r="A109" s="154" t="s">
        <v>4176</v>
      </c>
      <c r="B109" s="154" t="s">
        <v>230</v>
      </c>
      <c r="C109" s="154" t="s">
        <v>15</v>
      </c>
      <c r="D109" s="154" t="s">
        <v>1244</v>
      </c>
      <c r="E109" s="154" t="s">
        <v>1245</v>
      </c>
      <c r="F109" s="154" t="s">
        <v>4177</v>
      </c>
      <c r="G109" s="154">
        <v>1</v>
      </c>
      <c r="H109" s="117">
        <v>45695.681817129633</v>
      </c>
      <c r="I109" s="154">
        <v>6</v>
      </c>
      <c r="J109" s="120">
        <v>50000</v>
      </c>
    </row>
    <row r="110" spans="1:11" x14ac:dyDescent="0.35">
      <c r="A110" s="154" t="s">
        <v>4178</v>
      </c>
      <c r="B110" s="154" t="s">
        <v>603</v>
      </c>
      <c r="C110" s="154" t="s">
        <v>15</v>
      </c>
      <c r="D110" s="154" t="s">
        <v>1244</v>
      </c>
      <c r="E110" s="154" t="s">
        <v>1248</v>
      </c>
      <c r="F110" s="154" t="s">
        <v>4179</v>
      </c>
      <c r="G110" s="154">
        <v>1</v>
      </c>
      <c r="H110" s="117">
        <v>45698.552037037036</v>
      </c>
      <c r="I110" s="154">
        <v>12</v>
      </c>
      <c r="J110" s="120">
        <v>60000</v>
      </c>
    </row>
    <row r="111" spans="1:11" x14ac:dyDescent="0.35">
      <c r="A111" s="154" t="s">
        <v>4180</v>
      </c>
      <c r="B111" s="154" t="s">
        <v>261</v>
      </c>
      <c r="C111" s="154" t="s">
        <v>15</v>
      </c>
      <c r="D111" s="154" t="s">
        <v>1244</v>
      </c>
      <c r="E111" s="154" t="s">
        <v>1248</v>
      </c>
      <c r="F111" s="154" t="s">
        <v>4181</v>
      </c>
      <c r="G111" s="154">
        <v>1</v>
      </c>
      <c r="H111" s="117">
        <v>45707.64806712963</v>
      </c>
      <c r="I111" s="154">
        <v>12</v>
      </c>
      <c r="J111" s="120">
        <v>150000</v>
      </c>
    </row>
    <row r="112" spans="1:11" x14ac:dyDescent="0.35">
      <c r="A112" s="154" t="s">
        <v>4182</v>
      </c>
      <c r="B112" s="154" t="s">
        <v>459</v>
      </c>
      <c r="C112" s="154" t="s">
        <v>15</v>
      </c>
      <c r="D112" s="154" t="s">
        <v>1244</v>
      </c>
      <c r="E112" s="154" t="s">
        <v>1248</v>
      </c>
      <c r="F112" s="154" t="s">
        <v>4183</v>
      </c>
      <c r="G112" s="154">
        <v>1</v>
      </c>
      <c r="H112" s="117">
        <v>45694.716203703705</v>
      </c>
      <c r="I112" s="154">
        <v>12</v>
      </c>
      <c r="J112" s="120">
        <v>100000</v>
      </c>
    </row>
    <row r="113" spans="1:10" x14ac:dyDescent="0.35">
      <c r="A113" s="154" t="s">
        <v>4184</v>
      </c>
      <c r="B113" s="154" t="s">
        <v>913</v>
      </c>
      <c r="C113" s="154" t="s">
        <v>15</v>
      </c>
      <c r="D113" s="154" t="s">
        <v>1244</v>
      </c>
      <c r="E113" s="154" t="s">
        <v>1245</v>
      </c>
      <c r="F113" s="154" t="s">
        <v>4185</v>
      </c>
      <c r="G113" s="154">
        <v>1</v>
      </c>
      <c r="H113" s="117">
        <v>45696.550057870372</v>
      </c>
      <c r="I113" s="154">
        <v>7</v>
      </c>
      <c r="J113" s="120">
        <v>50000</v>
      </c>
    </row>
    <row r="114" spans="1:10" x14ac:dyDescent="0.35">
      <c r="A114" s="154" t="s">
        <v>4186</v>
      </c>
      <c r="B114" s="154" t="s">
        <v>3017</v>
      </c>
      <c r="C114" s="154" t="s">
        <v>15</v>
      </c>
      <c r="D114" s="154" t="s">
        <v>1244</v>
      </c>
      <c r="E114" s="154" t="s">
        <v>1245</v>
      </c>
      <c r="F114" s="163" t="s">
        <v>4187</v>
      </c>
      <c r="G114" s="154">
        <v>1</v>
      </c>
      <c r="H114" s="117">
        <v>45694.725185185183</v>
      </c>
      <c r="I114" s="154">
        <v>8</v>
      </c>
      <c r="J114" s="120">
        <v>80000</v>
      </c>
    </row>
    <row r="115" spans="1:10" x14ac:dyDescent="0.35">
      <c r="A115" s="154" t="s">
        <v>4188</v>
      </c>
      <c r="B115" s="154" t="s">
        <v>146</v>
      </c>
      <c r="C115" s="154" t="s">
        <v>15</v>
      </c>
      <c r="D115" s="154" t="s">
        <v>1244</v>
      </c>
      <c r="E115" s="154" t="s">
        <v>1248</v>
      </c>
      <c r="F115" s="154" t="s">
        <v>4189</v>
      </c>
      <c r="G115" s="154">
        <v>1</v>
      </c>
      <c r="H115" s="117">
        <v>45701.788842592592</v>
      </c>
      <c r="I115" s="154">
        <v>6</v>
      </c>
      <c r="J115" s="120">
        <v>200000</v>
      </c>
    </row>
    <row r="116" spans="1:10" x14ac:dyDescent="0.35">
      <c r="A116" s="154" t="s">
        <v>4190</v>
      </c>
      <c r="B116" s="154" t="s">
        <v>456</v>
      </c>
      <c r="C116" s="154" t="s">
        <v>15</v>
      </c>
      <c r="D116" s="154" t="s">
        <v>1244</v>
      </c>
      <c r="E116" s="154" t="s">
        <v>1245</v>
      </c>
      <c r="F116" s="163" t="s">
        <v>4191</v>
      </c>
      <c r="G116" s="154">
        <v>1</v>
      </c>
      <c r="H116" s="117">
        <v>45701.795092592591</v>
      </c>
      <c r="I116" s="154">
        <v>12</v>
      </c>
      <c r="J116" s="120">
        <v>100000</v>
      </c>
    </row>
    <row r="117" spans="1:10" x14ac:dyDescent="0.35">
      <c r="A117" s="154" t="s">
        <v>4192</v>
      </c>
      <c r="B117" s="154" t="s">
        <v>913</v>
      </c>
      <c r="C117" s="154" t="s">
        <v>15</v>
      </c>
      <c r="D117" s="154" t="s">
        <v>1244</v>
      </c>
      <c r="E117" s="154" t="s">
        <v>1248</v>
      </c>
      <c r="F117" s="154" t="s">
        <v>4193</v>
      </c>
      <c r="G117" s="154">
        <v>1</v>
      </c>
      <c r="H117" s="117">
        <v>45707.648506944446</v>
      </c>
      <c r="I117" s="154">
        <v>6</v>
      </c>
      <c r="J117" s="120">
        <v>50000</v>
      </c>
    </row>
    <row r="118" spans="1:10" x14ac:dyDescent="0.35">
      <c r="A118" s="154" t="s">
        <v>4194</v>
      </c>
      <c r="B118" s="154" t="s">
        <v>32</v>
      </c>
      <c r="C118" s="154" t="s">
        <v>15</v>
      </c>
      <c r="D118" s="154" t="s">
        <v>1244</v>
      </c>
      <c r="E118" s="154" t="s">
        <v>1245</v>
      </c>
      <c r="F118" s="163" t="s">
        <v>4195</v>
      </c>
      <c r="G118" s="154">
        <v>1</v>
      </c>
      <c r="H118" s="117">
        <v>45706.708819444444</v>
      </c>
      <c r="I118" s="154">
        <v>6</v>
      </c>
      <c r="J118" s="120">
        <v>40000</v>
      </c>
    </row>
    <row r="119" spans="1:10" x14ac:dyDescent="0.35">
      <c r="A119" s="154" t="s">
        <v>4196</v>
      </c>
      <c r="B119" s="154" t="s">
        <v>913</v>
      </c>
      <c r="C119" s="154" t="s">
        <v>15</v>
      </c>
      <c r="D119" s="154" t="s">
        <v>1244</v>
      </c>
      <c r="E119" s="154" t="s">
        <v>1245</v>
      </c>
      <c r="F119" s="154" t="s">
        <v>4197</v>
      </c>
      <c r="G119" s="154">
        <v>1</v>
      </c>
      <c r="H119" s="117">
        <v>45706.718310185184</v>
      </c>
      <c r="I119" s="154">
        <v>12</v>
      </c>
      <c r="J119" s="120">
        <v>120000</v>
      </c>
    </row>
    <row r="120" spans="1:10" x14ac:dyDescent="0.35">
      <c r="A120" s="154" t="s">
        <v>4198</v>
      </c>
      <c r="B120" s="154" t="s">
        <v>146</v>
      </c>
      <c r="C120" s="154" t="s">
        <v>15</v>
      </c>
      <c r="D120" s="154" t="s">
        <v>1244</v>
      </c>
      <c r="E120" s="154" t="s">
        <v>1245</v>
      </c>
      <c r="F120" s="154" t="s">
        <v>4199</v>
      </c>
      <c r="G120" s="154">
        <v>1</v>
      </c>
      <c r="H120" s="117">
        <v>45705.699861111112</v>
      </c>
      <c r="I120" s="154">
        <v>6</v>
      </c>
      <c r="J120" s="120">
        <v>80000</v>
      </c>
    </row>
    <row r="121" spans="1:10" x14ac:dyDescent="0.35">
      <c r="A121" s="154" t="s">
        <v>4200</v>
      </c>
      <c r="B121" s="154" t="s">
        <v>2861</v>
      </c>
      <c r="C121" s="154" t="s">
        <v>15</v>
      </c>
      <c r="D121" s="154" t="s">
        <v>1244</v>
      </c>
      <c r="E121" s="154" t="s">
        <v>1245</v>
      </c>
      <c r="F121" s="154" t="s">
        <v>4201</v>
      </c>
      <c r="G121" s="154">
        <v>1</v>
      </c>
      <c r="H121" s="117">
        <v>45708.59002314815</v>
      </c>
      <c r="I121" s="154">
        <v>12</v>
      </c>
      <c r="J121" s="120">
        <v>150000</v>
      </c>
    </row>
    <row r="122" spans="1:10" x14ac:dyDescent="0.35">
      <c r="A122" s="154" t="s">
        <v>4202</v>
      </c>
      <c r="B122" s="154" t="s">
        <v>476</v>
      </c>
      <c r="C122" s="154" t="s">
        <v>15</v>
      </c>
      <c r="D122" s="154" t="s">
        <v>1244</v>
      </c>
      <c r="E122" s="154" t="s">
        <v>1248</v>
      </c>
      <c r="F122" s="154" t="s">
        <v>4203</v>
      </c>
      <c r="G122" s="154">
        <v>1</v>
      </c>
      <c r="H122" s="117">
        <v>45709.511365740742</v>
      </c>
      <c r="I122" s="154">
        <v>12</v>
      </c>
      <c r="J122" s="120">
        <v>100000</v>
      </c>
    </row>
    <row r="123" spans="1:10" x14ac:dyDescent="0.35">
      <c r="A123" s="154" t="s">
        <v>4204</v>
      </c>
      <c r="B123" s="154" t="s">
        <v>146</v>
      </c>
      <c r="C123" s="154" t="s">
        <v>15</v>
      </c>
      <c r="D123" s="154" t="s">
        <v>1244</v>
      </c>
      <c r="E123" s="154" t="s">
        <v>1248</v>
      </c>
      <c r="F123" s="154" t="s">
        <v>4205</v>
      </c>
      <c r="G123" s="154">
        <v>1</v>
      </c>
      <c r="H123" s="117">
        <v>45714.689768518518</v>
      </c>
      <c r="I123" s="154">
        <v>9</v>
      </c>
      <c r="J123" s="120">
        <v>80000</v>
      </c>
    </row>
    <row r="124" spans="1:10" x14ac:dyDescent="0.35">
      <c r="A124" s="154" t="s">
        <v>4206</v>
      </c>
      <c r="B124" s="154" t="s">
        <v>913</v>
      </c>
      <c r="C124" s="154" t="s">
        <v>15</v>
      </c>
      <c r="D124" s="154" t="s">
        <v>1244</v>
      </c>
      <c r="E124" s="154" t="s">
        <v>1248</v>
      </c>
      <c r="F124" s="154" t="s">
        <v>4207</v>
      </c>
      <c r="G124" s="154">
        <v>1</v>
      </c>
      <c r="H124" s="117">
        <v>45714.52171296296</v>
      </c>
      <c r="I124" s="154">
        <v>12</v>
      </c>
      <c r="J124" s="120">
        <v>100000</v>
      </c>
    </row>
    <row r="125" spans="1:10" x14ac:dyDescent="0.35">
      <c r="A125" s="154" t="s">
        <v>4208</v>
      </c>
      <c r="B125" s="154" t="s">
        <v>2965</v>
      </c>
      <c r="C125" s="154" t="s">
        <v>15</v>
      </c>
      <c r="D125" s="154" t="s">
        <v>1244</v>
      </c>
      <c r="E125" s="154" t="s">
        <v>1245</v>
      </c>
      <c r="F125" s="154" t="s">
        <v>4209</v>
      </c>
      <c r="G125" s="154">
        <v>1</v>
      </c>
      <c r="H125" s="117">
        <v>45713.715219907404</v>
      </c>
      <c r="I125" s="154">
        <v>12</v>
      </c>
      <c r="J125" s="120">
        <v>150000</v>
      </c>
    </row>
    <row r="126" spans="1:10" x14ac:dyDescent="0.35">
      <c r="A126" s="154" t="s">
        <v>4210</v>
      </c>
      <c r="B126" s="154" t="s">
        <v>956</v>
      </c>
      <c r="C126" s="154" t="s">
        <v>15</v>
      </c>
      <c r="D126" s="154" t="s">
        <v>1244</v>
      </c>
      <c r="E126" s="154" t="s">
        <v>1245</v>
      </c>
      <c r="F126" s="154" t="s">
        <v>4211</v>
      </c>
      <c r="G126" s="154">
        <v>1</v>
      </c>
      <c r="H126" s="117">
        <v>45716.738125000003</v>
      </c>
      <c r="I126" s="154">
        <v>6</v>
      </c>
      <c r="J126" s="120">
        <v>50000</v>
      </c>
    </row>
    <row r="127" spans="1:10" x14ac:dyDescent="0.35">
      <c r="A127" s="154" t="s">
        <v>4212</v>
      </c>
      <c r="B127" s="154" t="s">
        <v>2965</v>
      </c>
      <c r="C127" s="154" t="s">
        <v>15</v>
      </c>
      <c r="D127" s="154" t="s">
        <v>1244</v>
      </c>
      <c r="E127" s="154" t="s">
        <v>1245</v>
      </c>
      <c r="F127" s="154" t="s">
        <v>4213</v>
      </c>
      <c r="G127" s="154">
        <v>1</v>
      </c>
      <c r="H127" s="117">
        <v>45714.618402777778</v>
      </c>
      <c r="I127" s="154">
        <v>12</v>
      </c>
      <c r="J127" s="120">
        <v>100000</v>
      </c>
    </row>
    <row r="128" spans="1:10" x14ac:dyDescent="0.35">
      <c r="A128" s="154" t="s">
        <v>4214</v>
      </c>
      <c r="B128" s="154" t="s">
        <v>557</v>
      </c>
      <c r="C128" s="154" t="s">
        <v>15</v>
      </c>
      <c r="D128" s="154" t="s">
        <v>1244</v>
      </c>
      <c r="E128" s="154" t="s">
        <v>1248</v>
      </c>
      <c r="F128" s="154" t="s">
        <v>4215</v>
      </c>
      <c r="G128" s="154">
        <v>1</v>
      </c>
      <c r="H128" s="117">
        <v>45714.61550925926</v>
      </c>
      <c r="I128" s="154">
        <v>5</v>
      </c>
      <c r="J128" s="120">
        <v>35000</v>
      </c>
    </row>
    <row r="129" spans="1:10" x14ac:dyDescent="0.35">
      <c r="A129" s="154" t="s">
        <v>4216</v>
      </c>
      <c r="B129" s="154" t="s">
        <v>1987</v>
      </c>
      <c r="C129" s="154" t="s">
        <v>15</v>
      </c>
      <c r="D129" s="154" t="s">
        <v>1244</v>
      </c>
      <c r="E129" s="154" t="s">
        <v>1248</v>
      </c>
      <c r="F129" s="154" t="s">
        <v>4217</v>
      </c>
      <c r="G129" s="154">
        <v>1</v>
      </c>
      <c r="H129" s="117">
        <v>45715.6799537037</v>
      </c>
      <c r="I129" s="154">
        <v>12</v>
      </c>
      <c r="J129" s="120">
        <v>200000</v>
      </c>
    </row>
    <row r="130" spans="1:10" x14ac:dyDescent="0.35">
      <c r="A130" s="154" t="s">
        <v>4218</v>
      </c>
      <c r="B130" s="154" t="s">
        <v>2861</v>
      </c>
      <c r="C130" s="154" t="s">
        <v>582</v>
      </c>
      <c r="D130" s="154" t="s">
        <v>1244</v>
      </c>
      <c r="E130" s="154" t="s">
        <v>1245</v>
      </c>
      <c r="F130" s="154" t="s">
        <v>4219</v>
      </c>
      <c r="G130" s="154">
        <v>1</v>
      </c>
      <c r="H130" s="117">
        <v>45695.62164351852</v>
      </c>
      <c r="I130" s="154">
        <v>8</v>
      </c>
      <c r="J130" s="120">
        <v>40000</v>
      </c>
    </row>
    <row r="131" spans="1:10" x14ac:dyDescent="0.35">
      <c r="A131" s="154" t="s">
        <v>4220</v>
      </c>
      <c r="B131" s="154" t="s">
        <v>2861</v>
      </c>
      <c r="C131" s="154" t="s">
        <v>582</v>
      </c>
      <c r="D131" s="154" t="s">
        <v>1244</v>
      </c>
      <c r="E131" s="154" t="s">
        <v>1248</v>
      </c>
      <c r="F131" s="154" t="s">
        <v>4221</v>
      </c>
      <c r="G131" s="154">
        <v>1</v>
      </c>
      <c r="H131" s="117">
        <v>45702.779050925928</v>
      </c>
      <c r="I131" s="154">
        <v>12</v>
      </c>
      <c r="J131" s="120">
        <v>50000</v>
      </c>
    </row>
    <row r="132" spans="1:10" x14ac:dyDescent="0.35">
      <c r="A132" s="154" t="s">
        <v>4222</v>
      </c>
      <c r="B132" s="154" t="s">
        <v>2861</v>
      </c>
      <c r="C132" s="154" t="s">
        <v>582</v>
      </c>
      <c r="D132" s="154" t="s">
        <v>1244</v>
      </c>
      <c r="E132" s="154" t="s">
        <v>1245</v>
      </c>
      <c r="F132" s="154" t="s">
        <v>4223</v>
      </c>
      <c r="G132" s="154">
        <v>1</v>
      </c>
      <c r="H132" s="117">
        <v>45712.74658564815</v>
      </c>
      <c r="I132" s="154">
        <v>10</v>
      </c>
      <c r="J132" s="120">
        <v>80000</v>
      </c>
    </row>
    <row r="133" spans="1:10" x14ac:dyDescent="0.35">
      <c r="A133" s="154" t="s">
        <v>4224</v>
      </c>
      <c r="B133" s="154" t="s">
        <v>2861</v>
      </c>
      <c r="C133" s="154" t="s">
        <v>582</v>
      </c>
      <c r="D133" s="154" t="s">
        <v>1244</v>
      </c>
      <c r="E133" s="154" t="s">
        <v>1245</v>
      </c>
      <c r="F133" s="154" t="s">
        <v>4225</v>
      </c>
      <c r="G133" s="154">
        <v>1</v>
      </c>
      <c r="H133" s="117">
        <v>45715.677870370368</v>
      </c>
      <c r="I133" s="154">
        <v>11</v>
      </c>
      <c r="J133" s="120">
        <v>50000</v>
      </c>
    </row>
    <row r="134" spans="1:10" x14ac:dyDescent="0.35">
      <c r="A134" s="154" t="s">
        <v>4226</v>
      </c>
      <c r="B134" s="154" t="s">
        <v>398</v>
      </c>
      <c r="C134" s="154" t="s">
        <v>411</v>
      </c>
      <c r="D134" s="154" t="s">
        <v>1244</v>
      </c>
      <c r="E134" s="154" t="s">
        <v>1248</v>
      </c>
      <c r="F134" s="154" t="s">
        <v>4227</v>
      </c>
      <c r="G134" s="154">
        <v>1</v>
      </c>
      <c r="H134" s="117">
        <v>45707.652696759258</v>
      </c>
      <c r="I134" s="154">
        <v>12</v>
      </c>
      <c r="J134" s="120">
        <v>100000</v>
      </c>
    </row>
    <row r="135" spans="1:10" x14ac:dyDescent="0.35">
      <c r="A135" s="154" t="s">
        <v>4228</v>
      </c>
      <c r="B135" s="154" t="s">
        <v>1056</v>
      </c>
      <c r="C135" s="154" t="s">
        <v>986</v>
      </c>
      <c r="D135" s="154" t="s">
        <v>1244</v>
      </c>
      <c r="E135" s="154" t="s">
        <v>1248</v>
      </c>
      <c r="F135" s="154" t="s">
        <v>4229</v>
      </c>
      <c r="G135" s="154">
        <v>1</v>
      </c>
      <c r="H135" s="117">
        <v>45708.77952546296</v>
      </c>
      <c r="I135" s="154">
        <v>12</v>
      </c>
      <c r="J135" s="120">
        <v>300000</v>
      </c>
    </row>
    <row r="136" spans="1:10" x14ac:dyDescent="0.35">
      <c r="A136" s="154" t="s">
        <v>4230</v>
      </c>
      <c r="B136" s="154" t="s">
        <v>256</v>
      </c>
      <c r="C136" s="154" t="s">
        <v>188</v>
      </c>
      <c r="D136" s="154" t="s">
        <v>1244</v>
      </c>
      <c r="E136" s="154" t="s">
        <v>1248</v>
      </c>
      <c r="F136" s="154" t="s">
        <v>4231</v>
      </c>
      <c r="G136" s="154">
        <v>1</v>
      </c>
      <c r="H136" s="117">
        <v>45698.613298611112</v>
      </c>
      <c r="I136" s="154">
        <v>6</v>
      </c>
      <c r="J136" s="120">
        <v>80000</v>
      </c>
    </row>
    <row r="137" spans="1:10" x14ac:dyDescent="0.35">
      <c r="A137" s="154" t="s">
        <v>4232</v>
      </c>
      <c r="B137" s="154" t="s">
        <v>268</v>
      </c>
      <c r="C137" s="154" t="s">
        <v>188</v>
      </c>
      <c r="D137" s="154" t="s">
        <v>1244</v>
      </c>
      <c r="E137" s="154" t="s">
        <v>1245</v>
      </c>
      <c r="F137" s="154" t="s">
        <v>4233</v>
      </c>
      <c r="G137" s="154">
        <v>1</v>
      </c>
      <c r="H137" s="117">
        <v>45705.623078703706</v>
      </c>
      <c r="I137" s="154">
        <v>12</v>
      </c>
      <c r="J137" s="120">
        <v>170000</v>
      </c>
    </row>
    <row r="138" spans="1:10" x14ac:dyDescent="0.35">
      <c r="A138" s="154" t="s">
        <v>4234</v>
      </c>
      <c r="B138" s="154" t="s">
        <v>2605</v>
      </c>
      <c r="C138" s="154" t="s">
        <v>381</v>
      </c>
      <c r="D138" s="154" t="s">
        <v>1244</v>
      </c>
      <c r="E138" s="154" t="s">
        <v>1248</v>
      </c>
      <c r="F138" s="154" t="s">
        <v>4235</v>
      </c>
      <c r="G138" s="154">
        <v>1</v>
      </c>
      <c r="H138" s="117">
        <v>45707.720891203702</v>
      </c>
      <c r="I138" s="154">
        <v>8</v>
      </c>
      <c r="J138" s="120">
        <v>60000</v>
      </c>
    </row>
    <row r="139" spans="1:10" x14ac:dyDescent="0.35">
      <c r="A139" s="154" t="s">
        <v>4236</v>
      </c>
      <c r="B139" s="154" t="s">
        <v>3017</v>
      </c>
      <c r="C139" s="154" t="s">
        <v>381</v>
      </c>
      <c r="D139" s="154" t="s">
        <v>1244</v>
      </c>
      <c r="E139" s="154" t="s">
        <v>1248</v>
      </c>
      <c r="F139" s="154" t="s">
        <v>4237</v>
      </c>
      <c r="G139" s="154">
        <v>1</v>
      </c>
      <c r="H139" s="117">
        <v>45696.59270833333</v>
      </c>
      <c r="I139" s="154">
        <v>8</v>
      </c>
      <c r="J139" s="120">
        <v>100000</v>
      </c>
    </row>
    <row r="140" spans="1:10" x14ac:dyDescent="0.35">
      <c r="A140" s="154" t="s">
        <v>4238</v>
      </c>
      <c r="B140" s="154" t="s">
        <v>410</v>
      </c>
      <c r="C140" s="154" t="s">
        <v>52</v>
      </c>
      <c r="D140" s="154" t="s">
        <v>1250</v>
      </c>
      <c r="E140" s="154" t="s">
        <v>1245</v>
      </c>
      <c r="F140" s="154" t="s">
        <v>4239</v>
      </c>
      <c r="G140" s="154">
        <v>1</v>
      </c>
      <c r="H140" s="117">
        <v>45699.720023148147</v>
      </c>
      <c r="I140" s="154">
        <v>6</v>
      </c>
      <c r="J140" s="120">
        <v>50000</v>
      </c>
    </row>
    <row r="141" spans="1:10" x14ac:dyDescent="0.35">
      <c r="A141" s="154" t="s">
        <v>4240</v>
      </c>
      <c r="B141" s="154" t="s">
        <v>306</v>
      </c>
      <c r="C141" s="154" t="s">
        <v>52</v>
      </c>
      <c r="D141" s="154" t="s">
        <v>1250</v>
      </c>
      <c r="E141" s="154" t="s">
        <v>1245</v>
      </c>
      <c r="F141" s="154" t="s">
        <v>4241</v>
      </c>
      <c r="G141" s="154">
        <v>1</v>
      </c>
      <c r="H141" s="117">
        <v>45715.673981481479</v>
      </c>
      <c r="I141" s="154">
        <v>12</v>
      </c>
      <c r="J141" s="120">
        <v>200000</v>
      </c>
    </row>
    <row r="142" spans="1:10" x14ac:dyDescent="0.35">
      <c r="A142" s="154" t="s">
        <v>4242</v>
      </c>
      <c r="B142" s="154" t="s">
        <v>247</v>
      </c>
      <c r="C142" s="154" t="s">
        <v>52</v>
      </c>
      <c r="D142" s="154" t="s">
        <v>1250</v>
      </c>
      <c r="E142" s="154" t="s">
        <v>1248</v>
      </c>
      <c r="F142" s="154" t="s">
        <v>4243</v>
      </c>
      <c r="G142" s="154">
        <v>1</v>
      </c>
      <c r="H142" s="117">
        <v>45712.665625000001</v>
      </c>
      <c r="I142" s="154">
        <v>6</v>
      </c>
      <c r="J142" s="120">
        <v>100000</v>
      </c>
    </row>
    <row r="143" spans="1:10" x14ac:dyDescent="0.35">
      <c r="A143" s="154" t="s">
        <v>4244</v>
      </c>
      <c r="B143" s="154" t="s">
        <v>14</v>
      </c>
      <c r="C143" s="154" t="s">
        <v>52</v>
      </c>
      <c r="D143" s="154" t="s">
        <v>1250</v>
      </c>
      <c r="E143" s="154" t="s">
        <v>1248</v>
      </c>
      <c r="F143" s="154" t="s">
        <v>4245</v>
      </c>
      <c r="G143" s="154">
        <v>1</v>
      </c>
      <c r="H143" s="117">
        <v>45698.613298611112</v>
      </c>
      <c r="I143" s="154">
        <v>9</v>
      </c>
      <c r="J143" s="120">
        <v>70000</v>
      </c>
    </row>
    <row r="144" spans="1:10" x14ac:dyDescent="0.35">
      <c r="A144" s="154" t="s">
        <v>4246</v>
      </c>
      <c r="B144" s="154" t="s">
        <v>14</v>
      </c>
      <c r="C144" s="154" t="s">
        <v>52</v>
      </c>
      <c r="D144" s="154" t="s">
        <v>1250</v>
      </c>
      <c r="E144" s="154" t="s">
        <v>1245</v>
      </c>
      <c r="F144" s="154" t="s">
        <v>4247</v>
      </c>
      <c r="G144" s="154">
        <v>1</v>
      </c>
      <c r="H144" s="117">
        <v>45709.683067129627</v>
      </c>
      <c r="I144" s="154">
        <v>6</v>
      </c>
      <c r="J144" s="120">
        <v>50000</v>
      </c>
    </row>
    <row r="145" spans="1:10" x14ac:dyDescent="0.35">
      <c r="A145" s="154" t="s">
        <v>4248</v>
      </c>
      <c r="B145" s="154" t="s">
        <v>355</v>
      </c>
      <c r="C145" s="154" t="s">
        <v>169</v>
      </c>
      <c r="D145" s="154" t="s">
        <v>1250</v>
      </c>
      <c r="E145" s="154" t="s">
        <v>1245</v>
      </c>
      <c r="F145" s="154" t="s">
        <v>4249</v>
      </c>
      <c r="G145" s="154">
        <v>1</v>
      </c>
      <c r="H145" s="117">
        <v>45713.720150462963</v>
      </c>
      <c r="I145" s="154">
        <v>6</v>
      </c>
      <c r="J145" s="120">
        <v>150000</v>
      </c>
    </row>
    <row r="146" spans="1:10" x14ac:dyDescent="0.35">
      <c r="A146" s="154" t="s">
        <v>4250</v>
      </c>
      <c r="B146" s="154" t="s">
        <v>557</v>
      </c>
      <c r="C146" s="154" t="s">
        <v>169</v>
      </c>
      <c r="D146" s="154" t="s">
        <v>1250</v>
      </c>
      <c r="E146" s="154" t="s">
        <v>1248</v>
      </c>
      <c r="F146" s="154" t="s">
        <v>4251</v>
      </c>
      <c r="G146" s="154">
        <v>1</v>
      </c>
      <c r="H146" s="117">
        <v>45707.563888888886</v>
      </c>
      <c r="I146" s="154">
        <v>12</v>
      </c>
      <c r="J146" s="120">
        <v>100000</v>
      </c>
    </row>
    <row r="147" spans="1:10" x14ac:dyDescent="0.35">
      <c r="A147" s="154" t="s">
        <v>4252</v>
      </c>
      <c r="B147" s="154" t="s">
        <v>230</v>
      </c>
      <c r="C147" s="154" t="s">
        <v>15</v>
      </c>
      <c r="D147" s="154" t="s">
        <v>1244</v>
      </c>
      <c r="E147" s="154" t="s">
        <v>1245</v>
      </c>
      <c r="F147" s="154" t="s">
        <v>3139</v>
      </c>
      <c r="G147" s="154">
        <v>2</v>
      </c>
      <c r="H147" s="117">
        <v>45693.640844907408</v>
      </c>
      <c r="I147" s="154">
        <v>8</v>
      </c>
      <c r="J147" s="120">
        <v>150000</v>
      </c>
    </row>
    <row r="148" spans="1:10" x14ac:dyDescent="0.35">
      <c r="A148" s="154" t="s">
        <v>4253</v>
      </c>
      <c r="B148" s="154" t="s">
        <v>14</v>
      </c>
      <c r="C148" s="154" t="s">
        <v>15</v>
      </c>
      <c r="D148" s="154" t="s">
        <v>1244</v>
      </c>
      <c r="E148" s="154" t="s">
        <v>1245</v>
      </c>
      <c r="F148" s="154" t="s">
        <v>4254</v>
      </c>
      <c r="G148" s="154">
        <v>2</v>
      </c>
      <c r="H148" s="117">
        <v>45699.605405092596</v>
      </c>
      <c r="I148" s="154">
        <v>12</v>
      </c>
      <c r="J148" s="120">
        <v>250000</v>
      </c>
    </row>
    <row r="149" spans="1:10" x14ac:dyDescent="0.35">
      <c r="A149" s="154" t="s">
        <v>4255</v>
      </c>
      <c r="B149" s="154" t="s">
        <v>2313</v>
      </c>
      <c r="C149" s="154" t="s">
        <v>15</v>
      </c>
      <c r="D149" s="154" t="s">
        <v>1244</v>
      </c>
      <c r="E149" s="154" t="s">
        <v>1248</v>
      </c>
      <c r="F149" s="154" t="s">
        <v>4256</v>
      </c>
      <c r="G149" s="154">
        <v>2</v>
      </c>
      <c r="H149" s="117">
        <v>45699.644849537035</v>
      </c>
      <c r="I149" s="154">
        <v>12</v>
      </c>
      <c r="J149" s="120">
        <v>120000</v>
      </c>
    </row>
    <row r="150" spans="1:10" x14ac:dyDescent="0.35">
      <c r="A150" s="154" t="s">
        <v>4257</v>
      </c>
      <c r="B150" s="154" t="s">
        <v>237</v>
      </c>
      <c r="C150" s="154" t="s">
        <v>15</v>
      </c>
      <c r="D150" s="154" t="s">
        <v>1244</v>
      </c>
      <c r="E150" s="154" t="s">
        <v>1245</v>
      </c>
      <c r="F150" s="154" t="s">
        <v>3057</v>
      </c>
      <c r="G150" s="154">
        <v>2</v>
      </c>
      <c r="H150" s="117">
        <v>45707.650150462963</v>
      </c>
      <c r="I150" s="154">
        <v>9</v>
      </c>
      <c r="J150" s="120">
        <v>80000</v>
      </c>
    </row>
    <row r="151" spans="1:10" x14ac:dyDescent="0.35">
      <c r="A151" s="154" t="s">
        <v>4258</v>
      </c>
      <c r="B151" s="154" t="s">
        <v>58</v>
      </c>
      <c r="C151" s="154" t="s">
        <v>15</v>
      </c>
      <c r="D151" s="154" t="s">
        <v>1244</v>
      </c>
      <c r="E151" s="154" t="s">
        <v>1245</v>
      </c>
      <c r="F151" s="154" t="s">
        <v>1724</v>
      </c>
      <c r="G151" s="154">
        <v>2</v>
      </c>
      <c r="H151" s="117">
        <v>45713.512673611112</v>
      </c>
      <c r="I151" s="154">
        <v>12</v>
      </c>
      <c r="J151" s="120">
        <v>100000</v>
      </c>
    </row>
    <row r="152" spans="1:10" x14ac:dyDescent="0.35">
      <c r="A152" s="154" t="s">
        <v>4259</v>
      </c>
      <c r="B152" s="154" t="s">
        <v>230</v>
      </c>
      <c r="C152" s="154" t="s">
        <v>15</v>
      </c>
      <c r="D152" s="154" t="s">
        <v>1244</v>
      </c>
      <c r="E152" s="154" t="s">
        <v>1245</v>
      </c>
      <c r="F152" s="154" t="s">
        <v>4260</v>
      </c>
      <c r="G152" s="154">
        <v>2</v>
      </c>
      <c r="H152" s="117">
        <v>45714.704421296294</v>
      </c>
      <c r="I152" s="154">
        <v>10</v>
      </c>
      <c r="J152" s="120">
        <v>130000</v>
      </c>
    </row>
    <row r="153" spans="1:10" x14ac:dyDescent="0.35">
      <c r="A153" s="154" t="s">
        <v>4261</v>
      </c>
      <c r="B153" s="154" t="s">
        <v>58</v>
      </c>
      <c r="C153" s="154" t="s">
        <v>15</v>
      </c>
      <c r="D153" s="154" t="s">
        <v>1244</v>
      </c>
      <c r="E153" s="154" t="s">
        <v>1248</v>
      </c>
      <c r="F153" s="154" t="s">
        <v>4262</v>
      </c>
      <c r="G153" s="154">
        <v>2</v>
      </c>
      <c r="H153" s="117">
        <v>45715.59480324074</v>
      </c>
      <c r="I153" s="154">
        <v>12</v>
      </c>
      <c r="J153" s="120">
        <v>150000</v>
      </c>
    </row>
    <row r="154" spans="1:10" x14ac:dyDescent="0.35">
      <c r="A154" s="154" t="s">
        <v>4263</v>
      </c>
      <c r="B154" s="154" t="s">
        <v>32</v>
      </c>
      <c r="C154" s="154" t="s">
        <v>15</v>
      </c>
      <c r="D154" s="154" t="s">
        <v>1244</v>
      </c>
      <c r="E154" s="154" t="s">
        <v>1245</v>
      </c>
      <c r="F154" s="154" t="s">
        <v>4264</v>
      </c>
      <c r="G154" s="154">
        <v>2</v>
      </c>
      <c r="H154" s="117">
        <v>45695.639745370368</v>
      </c>
      <c r="I154" s="154">
        <v>7</v>
      </c>
      <c r="J154" s="120">
        <v>70000</v>
      </c>
    </row>
    <row r="155" spans="1:10" x14ac:dyDescent="0.35">
      <c r="A155" s="154" t="s">
        <v>4265</v>
      </c>
      <c r="B155" s="154" t="s">
        <v>1987</v>
      </c>
      <c r="C155" s="154" t="s">
        <v>15</v>
      </c>
      <c r="D155" s="154" t="s">
        <v>1244</v>
      </c>
      <c r="E155" s="154" t="s">
        <v>1248</v>
      </c>
      <c r="F155" s="154" t="s">
        <v>4266</v>
      </c>
      <c r="G155" s="154">
        <v>2</v>
      </c>
      <c r="H155" s="117">
        <v>45695.641875000001</v>
      </c>
      <c r="I155" s="154">
        <v>12</v>
      </c>
      <c r="J155" s="120">
        <v>200000</v>
      </c>
    </row>
    <row r="156" spans="1:10" x14ac:dyDescent="0.35">
      <c r="A156" s="154" t="s">
        <v>4267</v>
      </c>
      <c r="B156" s="154" t="s">
        <v>2680</v>
      </c>
      <c r="C156" s="154" t="s">
        <v>15</v>
      </c>
      <c r="D156" s="154" t="s">
        <v>1244</v>
      </c>
      <c r="E156" s="154" t="s">
        <v>1245</v>
      </c>
      <c r="F156" s="154" t="s">
        <v>4268</v>
      </c>
      <c r="G156" s="154">
        <v>2</v>
      </c>
      <c r="H156" s="117">
        <v>45700.536053240743</v>
      </c>
      <c r="I156" s="154">
        <v>12</v>
      </c>
      <c r="J156" s="120">
        <v>150000</v>
      </c>
    </row>
    <row r="157" spans="1:10" x14ac:dyDescent="0.35">
      <c r="A157" s="154" t="s">
        <v>4269</v>
      </c>
      <c r="B157" s="154" t="s">
        <v>14</v>
      </c>
      <c r="C157" s="154" t="s">
        <v>15</v>
      </c>
      <c r="D157" s="154" t="s">
        <v>1244</v>
      </c>
      <c r="E157" s="154" t="s">
        <v>1245</v>
      </c>
      <c r="F157" s="154" t="s">
        <v>4270</v>
      </c>
      <c r="G157" s="154">
        <v>2</v>
      </c>
      <c r="H157" s="117">
        <v>45701.82303240741</v>
      </c>
      <c r="I157" s="154">
        <v>8</v>
      </c>
      <c r="J157" s="120">
        <v>80000</v>
      </c>
    </row>
    <row r="158" spans="1:10" x14ac:dyDescent="0.35">
      <c r="A158" s="154" t="s">
        <v>4271</v>
      </c>
      <c r="B158" s="154" t="s">
        <v>14</v>
      </c>
      <c r="C158" s="154" t="s">
        <v>15</v>
      </c>
      <c r="D158" s="154" t="s">
        <v>1244</v>
      </c>
      <c r="E158" s="154" t="s">
        <v>1248</v>
      </c>
      <c r="F158" s="154" t="s">
        <v>4272</v>
      </c>
      <c r="G158" s="154">
        <v>2</v>
      </c>
      <c r="H158" s="117">
        <v>45706.515081018515</v>
      </c>
      <c r="I158" s="154">
        <v>6</v>
      </c>
      <c r="J158" s="120">
        <v>80000</v>
      </c>
    </row>
    <row r="159" spans="1:10" x14ac:dyDescent="0.35">
      <c r="A159" s="154" t="s">
        <v>4273</v>
      </c>
      <c r="B159" s="154" t="s">
        <v>549</v>
      </c>
      <c r="C159" s="154" t="s">
        <v>15</v>
      </c>
      <c r="D159" s="154" t="s">
        <v>1244</v>
      </c>
      <c r="E159" s="154" t="s">
        <v>1245</v>
      </c>
      <c r="F159" s="154" t="s">
        <v>4274</v>
      </c>
      <c r="G159" s="154">
        <v>2</v>
      </c>
      <c r="H159" s="117">
        <v>45709.578958333332</v>
      </c>
      <c r="I159" s="154">
        <v>12</v>
      </c>
      <c r="J159" s="120">
        <v>70000</v>
      </c>
    </row>
    <row r="160" spans="1:10" x14ac:dyDescent="0.35">
      <c r="A160" s="154" t="s">
        <v>4275</v>
      </c>
      <c r="B160" s="154" t="s">
        <v>2861</v>
      </c>
      <c r="C160" s="154" t="s">
        <v>106</v>
      </c>
      <c r="D160" s="154" t="s">
        <v>1244</v>
      </c>
      <c r="E160" s="154" t="s">
        <v>1245</v>
      </c>
      <c r="F160" s="154" t="s">
        <v>4276</v>
      </c>
      <c r="G160" s="154">
        <v>2</v>
      </c>
      <c r="H160" s="117">
        <v>45713.722592592596</v>
      </c>
      <c r="I160" s="154">
        <v>8</v>
      </c>
      <c r="J160" s="120">
        <v>30000</v>
      </c>
    </row>
    <row r="161" spans="1:10" x14ac:dyDescent="0.35">
      <c r="A161" s="154" t="s">
        <v>4277</v>
      </c>
      <c r="B161" s="154" t="s">
        <v>465</v>
      </c>
      <c r="C161" s="154" t="s">
        <v>106</v>
      </c>
      <c r="D161" s="154" t="s">
        <v>1244</v>
      </c>
      <c r="E161" s="154" t="s">
        <v>1248</v>
      </c>
      <c r="F161" t="s">
        <v>4278</v>
      </c>
      <c r="G161" s="154">
        <v>2</v>
      </c>
      <c r="H161" s="117">
        <v>45716.858587962961</v>
      </c>
      <c r="I161" s="154">
        <v>12</v>
      </c>
      <c r="J161" s="120">
        <v>130000</v>
      </c>
    </row>
    <row r="162" spans="1:10" x14ac:dyDescent="0.35">
      <c r="A162" s="154" t="s">
        <v>4279</v>
      </c>
      <c r="B162" s="154" t="s">
        <v>2861</v>
      </c>
      <c r="C162" s="154" t="s">
        <v>582</v>
      </c>
      <c r="D162" s="154" t="s">
        <v>1244</v>
      </c>
      <c r="E162" s="154" t="s">
        <v>1248</v>
      </c>
      <c r="F162" s="154" t="s">
        <v>4280</v>
      </c>
      <c r="G162" s="154">
        <v>2</v>
      </c>
      <c r="H162" s="117">
        <v>45709.606666666667</v>
      </c>
      <c r="I162" s="154">
        <v>12</v>
      </c>
      <c r="J162" s="120">
        <v>100000</v>
      </c>
    </row>
    <row r="163" spans="1:10" x14ac:dyDescent="0.35">
      <c r="A163" s="154" t="s">
        <v>4281</v>
      </c>
      <c r="B163" s="154" t="s">
        <v>139</v>
      </c>
      <c r="C163" s="154" t="s">
        <v>411</v>
      </c>
      <c r="D163" s="154" t="s">
        <v>1244</v>
      </c>
      <c r="E163" s="154" t="s">
        <v>1245</v>
      </c>
      <c r="F163" s="163" t="s">
        <v>4282</v>
      </c>
      <c r="G163" s="154">
        <v>2</v>
      </c>
      <c r="H163" s="117">
        <v>45708.687141203707</v>
      </c>
      <c r="I163" s="154">
        <v>10</v>
      </c>
      <c r="J163" s="120">
        <v>100000</v>
      </c>
    </row>
    <row r="164" spans="1:10" x14ac:dyDescent="0.35">
      <c r="A164" s="154" t="s">
        <v>4283</v>
      </c>
      <c r="B164" s="154" t="s">
        <v>603</v>
      </c>
      <c r="C164" s="154" t="s">
        <v>411</v>
      </c>
      <c r="D164" s="154" t="s">
        <v>1244</v>
      </c>
      <c r="E164" s="154" t="s">
        <v>1245</v>
      </c>
      <c r="F164" s="154" t="s">
        <v>3981</v>
      </c>
      <c r="G164" s="154">
        <v>2</v>
      </c>
      <c r="H164" s="117">
        <v>45709.675162037034</v>
      </c>
      <c r="I164" s="154">
        <v>8</v>
      </c>
      <c r="J164" s="120">
        <v>200000</v>
      </c>
    </row>
    <row r="165" spans="1:10" x14ac:dyDescent="0.35">
      <c r="A165" s="154" t="s">
        <v>4284</v>
      </c>
      <c r="B165" s="154" t="s">
        <v>2605</v>
      </c>
      <c r="C165" s="154" t="s">
        <v>188</v>
      </c>
      <c r="D165" s="154" t="s">
        <v>1244</v>
      </c>
      <c r="E165" s="154" t="s">
        <v>1248</v>
      </c>
      <c r="F165" s="154" t="s">
        <v>4285</v>
      </c>
      <c r="G165" s="154">
        <v>2</v>
      </c>
      <c r="H165" s="117">
        <v>45705.621747685182</v>
      </c>
      <c r="I165" s="154">
        <v>12</v>
      </c>
      <c r="J165" s="120">
        <v>120000</v>
      </c>
    </row>
    <row r="166" spans="1:10" x14ac:dyDescent="0.35">
      <c r="A166" s="154" t="s">
        <v>4286</v>
      </c>
      <c r="B166" s="154" t="s">
        <v>14</v>
      </c>
      <c r="C166" s="154" t="s">
        <v>188</v>
      </c>
      <c r="D166" s="154" t="s">
        <v>1244</v>
      </c>
      <c r="E166" s="154" t="s">
        <v>1245</v>
      </c>
      <c r="F166" s="154" t="s">
        <v>4287</v>
      </c>
      <c r="G166" s="154">
        <v>2</v>
      </c>
      <c r="H166" s="117">
        <v>45706.664340277777</v>
      </c>
      <c r="I166" s="154">
        <v>8</v>
      </c>
      <c r="J166" s="120">
        <v>200000</v>
      </c>
    </row>
    <row r="167" spans="1:10" x14ac:dyDescent="0.35">
      <c r="A167" s="154" t="s">
        <v>4288</v>
      </c>
      <c r="B167" s="154" t="s">
        <v>131</v>
      </c>
      <c r="C167" s="154" t="s">
        <v>188</v>
      </c>
      <c r="D167" s="154" t="s">
        <v>1244</v>
      </c>
      <c r="E167" s="154" t="s">
        <v>1245</v>
      </c>
      <c r="F167" s="154" t="s">
        <v>1549</v>
      </c>
      <c r="G167" s="154">
        <v>2</v>
      </c>
      <c r="H167" s="117">
        <v>45698.705763888887</v>
      </c>
      <c r="I167" s="154">
        <v>12</v>
      </c>
      <c r="J167" s="120">
        <v>100000</v>
      </c>
    </row>
    <row r="168" spans="1:10" x14ac:dyDescent="0.35">
      <c r="A168" s="154" t="s">
        <v>4289</v>
      </c>
      <c r="B168" s="154" t="s">
        <v>2861</v>
      </c>
      <c r="C168" s="154" t="s">
        <v>162</v>
      </c>
      <c r="D168" s="154" t="s">
        <v>1250</v>
      </c>
      <c r="E168" s="154" t="s">
        <v>1245</v>
      </c>
      <c r="F168" s="154" t="s">
        <v>4290</v>
      </c>
      <c r="G168" s="154">
        <v>2</v>
      </c>
      <c r="H168" s="117">
        <v>45695.621608796297</v>
      </c>
      <c r="I168" s="154">
        <v>9</v>
      </c>
      <c r="J168" s="120">
        <v>70000</v>
      </c>
    </row>
    <row r="169" spans="1:10" x14ac:dyDescent="0.35">
      <c r="A169" s="154" t="s">
        <v>4291</v>
      </c>
      <c r="B169" s="154" t="s">
        <v>237</v>
      </c>
      <c r="C169" s="154" t="s">
        <v>257</v>
      </c>
      <c r="D169" s="154" t="s">
        <v>1250</v>
      </c>
      <c r="E169" s="154" t="s">
        <v>1245</v>
      </c>
      <c r="F169" s="154" t="s">
        <v>3192</v>
      </c>
      <c r="G169" s="154">
        <v>2</v>
      </c>
      <c r="H169" s="117">
        <v>45708.765694444446</v>
      </c>
      <c r="I169" s="154">
        <v>6</v>
      </c>
      <c r="J169" s="120">
        <v>20000</v>
      </c>
    </row>
    <row r="170" spans="1:10" x14ac:dyDescent="0.35">
      <c r="A170" s="154" t="s">
        <v>4292</v>
      </c>
      <c r="B170" s="154" t="s">
        <v>1987</v>
      </c>
      <c r="C170" s="154" t="s">
        <v>52</v>
      </c>
      <c r="D170" s="154" t="s">
        <v>1250</v>
      </c>
      <c r="E170" s="154" t="s">
        <v>1248</v>
      </c>
      <c r="F170" s="154" t="s">
        <v>4293</v>
      </c>
      <c r="G170" s="154">
        <v>2</v>
      </c>
      <c r="H170" s="117">
        <v>45702.716921296298</v>
      </c>
      <c r="I170" s="154">
        <v>12</v>
      </c>
      <c r="J170" s="120">
        <v>80000</v>
      </c>
    </row>
    <row r="171" spans="1:10" x14ac:dyDescent="0.35">
      <c r="A171" s="154" t="s">
        <v>4294</v>
      </c>
      <c r="B171" s="154" t="s">
        <v>1816</v>
      </c>
      <c r="C171" s="154" t="s">
        <v>116</v>
      </c>
      <c r="D171" s="154" t="s">
        <v>1250</v>
      </c>
      <c r="E171" s="154" t="s">
        <v>1248</v>
      </c>
      <c r="F171" s="154" t="s">
        <v>4295</v>
      </c>
      <c r="G171" s="154">
        <v>2</v>
      </c>
      <c r="H171" s="117">
        <v>45705.691053240742</v>
      </c>
      <c r="I171" s="154">
        <v>12</v>
      </c>
      <c r="J171" s="120">
        <v>150000</v>
      </c>
    </row>
    <row r="172" spans="1:10" x14ac:dyDescent="0.35">
      <c r="A172" s="154" t="s">
        <v>4296</v>
      </c>
      <c r="B172" s="154" t="s">
        <v>230</v>
      </c>
      <c r="C172" s="154" t="s">
        <v>169</v>
      </c>
      <c r="D172" s="154" t="s">
        <v>1250</v>
      </c>
      <c r="E172" s="154" t="s">
        <v>1245</v>
      </c>
      <c r="F172" s="154" t="s">
        <v>4297</v>
      </c>
      <c r="G172" s="154">
        <v>2</v>
      </c>
      <c r="H172" s="117">
        <v>45695.744050925925</v>
      </c>
      <c r="I172" s="154">
        <v>10</v>
      </c>
      <c r="J172" s="120">
        <v>200000</v>
      </c>
    </row>
    <row r="173" spans="1:10" x14ac:dyDescent="0.35">
      <c r="A173" s="154" t="s">
        <v>4298</v>
      </c>
      <c r="B173" s="154" t="s">
        <v>2605</v>
      </c>
      <c r="C173" s="154" t="s">
        <v>15</v>
      </c>
      <c r="D173" s="154" t="s">
        <v>1244</v>
      </c>
      <c r="E173" s="154" t="s">
        <v>1245</v>
      </c>
      <c r="F173" s="164" t="s">
        <v>3331</v>
      </c>
      <c r="G173" s="154">
        <v>3</v>
      </c>
      <c r="H173" s="117">
        <v>45692.807164351849</v>
      </c>
      <c r="I173" s="154">
        <v>7</v>
      </c>
      <c r="J173" s="120">
        <v>95000</v>
      </c>
    </row>
    <row r="174" spans="1:10" x14ac:dyDescent="0.35">
      <c r="A174" s="154" t="s">
        <v>4299</v>
      </c>
      <c r="B174" s="154" t="s">
        <v>58</v>
      </c>
      <c r="C174" s="154" t="s">
        <v>15</v>
      </c>
      <c r="D174" s="154" t="s">
        <v>1244</v>
      </c>
      <c r="E174" s="154" t="s">
        <v>1248</v>
      </c>
      <c r="F174" s="154" t="s">
        <v>2621</v>
      </c>
      <c r="G174" s="154">
        <v>3</v>
      </c>
      <c r="H174" s="117">
        <v>45694.592893518522</v>
      </c>
      <c r="I174" s="154">
        <v>7</v>
      </c>
      <c r="J174" s="120">
        <v>50000</v>
      </c>
    </row>
    <row r="175" spans="1:10" x14ac:dyDescent="0.35">
      <c r="A175" s="154" t="s">
        <v>4300</v>
      </c>
      <c r="B175" s="154" t="s">
        <v>252</v>
      </c>
      <c r="C175" s="154" t="s">
        <v>15</v>
      </c>
      <c r="D175" s="154" t="s">
        <v>1244</v>
      </c>
      <c r="E175" s="154" t="s">
        <v>1245</v>
      </c>
      <c r="F175" s="154" t="s">
        <v>2880</v>
      </c>
      <c r="G175" s="154">
        <v>3</v>
      </c>
      <c r="H175" s="117">
        <v>45699.65662037037</v>
      </c>
      <c r="I175" s="154">
        <v>12</v>
      </c>
      <c r="J175" s="120">
        <v>150000</v>
      </c>
    </row>
    <row r="176" spans="1:10" x14ac:dyDescent="0.35">
      <c r="A176" s="154" t="s">
        <v>4301</v>
      </c>
      <c r="B176" s="154" t="s">
        <v>14</v>
      </c>
      <c r="C176" s="154" t="s">
        <v>15</v>
      </c>
      <c r="D176" s="154" t="s">
        <v>1244</v>
      </c>
      <c r="E176" s="154" t="s">
        <v>1245</v>
      </c>
      <c r="F176" s="163" t="s">
        <v>4302</v>
      </c>
      <c r="G176" s="154">
        <v>3</v>
      </c>
      <c r="H176" s="117">
        <v>45705.621747685182</v>
      </c>
      <c r="I176" s="154">
        <v>7</v>
      </c>
      <c r="J176" s="120">
        <v>50000</v>
      </c>
    </row>
    <row r="177" spans="1:10" x14ac:dyDescent="0.35">
      <c r="A177" s="154" t="s">
        <v>4303</v>
      </c>
      <c r="B177" s="154" t="s">
        <v>256</v>
      </c>
      <c r="C177" s="154" t="s">
        <v>15</v>
      </c>
      <c r="D177" s="154" t="s">
        <v>1244</v>
      </c>
      <c r="E177" s="154" t="s">
        <v>1245</v>
      </c>
      <c r="F177" s="154" t="s">
        <v>2487</v>
      </c>
      <c r="G177" s="154">
        <v>3</v>
      </c>
      <c r="H177" s="117">
        <v>45706.745613425926</v>
      </c>
      <c r="I177" s="154">
        <v>12</v>
      </c>
      <c r="J177" s="120">
        <v>150000</v>
      </c>
    </row>
    <row r="178" spans="1:10" x14ac:dyDescent="0.35">
      <c r="A178" s="154" t="s">
        <v>4304</v>
      </c>
      <c r="B178" s="154" t="s">
        <v>58</v>
      </c>
      <c r="C178" s="154" t="s">
        <v>15</v>
      </c>
      <c r="D178" s="154" t="s">
        <v>1244</v>
      </c>
      <c r="E178" s="154" t="s">
        <v>1245</v>
      </c>
      <c r="F178" s="154" t="s">
        <v>4305</v>
      </c>
      <c r="G178" s="154">
        <v>3</v>
      </c>
      <c r="H178" s="117">
        <v>45710.48709490741</v>
      </c>
      <c r="I178" s="154">
        <v>12</v>
      </c>
      <c r="J178" s="120">
        <v>150000</v>
      </c>
    </row>
    <row r="179" spans="1:10" x14ac:dyDescent="0.35">
      <c r="A179" s="154" t="s">
        <v>4306</v>
      </c>
      <c r="B179" s="154" t="s">
        <v>398</v>
      </c>
      <c r="C179" s="154" t="s">
        <v>15</v>
      </c>
      <c r="D179" s="154" t="s">
        <v>1244</v>
      </c>
      <c r="E179" s="154" t="s">
        <v>1245</v>
      </c>
      <c r="F179" s="163" t="s">
        <v>3199</v>
      </c>
      <c r="G179" s="154">
        <v>3</v>
      </c>
      <c r="H179" s="117">
        <v>45710.580740740741</v>
      </c>
      <c r="I179" s="154">
        <v>24</v>
      </c>
      <c r="J179" s="120">
        <v>50000</v>
      </c>
    </row>
    <row r="180" spans="1:10" x14ac:dyDescent="0.35">
      <c r="A180" s="154" t="s">
        <v>4307</v>
      </c>
      <c r="B180" s="154" t="s">
        <v>127</v>
      </c>
      <c r="C180" s="154" t="s">
        <v>15</v>
      </c>
      <c r="D180" s="154" t="s">
        <v>1244</v>
      </c>
      <c r="E180" s="154" t="s">
        <v>1248</v>
      </c>
      <c r="F180" t="s">
        <v>4308</v>
      </c>
      <c r="G180" s="154">
        <v>3</v>
      </c>
      <c r="H180" s="117">
        <v>45693.56013888889</v>
      </c>
      <c r="I180" s="154">
        <v>12</v>
      </c>
      <c r="J180" s="120">
        <v>50000</v>
      </c>
    </row>
    <row r="181" spans="1:10" x14ac:dyDescent="0.35">
      <c r="A181" s="154" t="s">
        <v>4309</v>
      </c>
      <c r="B181" s="154" t="s">
        <v>956</v>
      </c>
      <c r="C181" s="154" t="s">
        <v>15</v>
      </c>
      <c r="D181" s="154" t="s">
        <v>1244</v>
      </c>
      <c r="E181" s="154" t="s">
        <v>1248</v>
      </c>
      <c r="F181" s="154" t="s">
        <v>3307</v>
      </c>
      <c r="G181" s="154">
        <v>3</v>
      </c>
      <c r="H181" s="117">
        <v>45694.718333333331</v>
      </c>
      <c r="I181" s="154">
        <v>6</v>
      </c>
      <c r="J181" s="120">
        <v>100000</v>
      </c>
    </row>
    <row r="182" spans="1:10" x14ac:dyDescent="0.35">
      <c r="A182" s="154" t="s">
        <v>4310</v>
      </c>
      <c r="B182" s="154" t="s">
        <v>1314</v>
      </c>
      <c r="C182" s="154" t="s">
        <v>15</v>
      </c>
      <c r="D182" s="154" t="s">
        <v>1244</v>
      </c>
      <c r="E182" s="154" t="s">
        <v>1245</v>
      </c>
      <c r="F182" s="163" t="s">
        <v>2278</v>
      </c>
      <c r="G182" s="154">
        <v>3</v>
      </c>
      <c r="H182" s="117">
        <v>45698.698657407411</v>
      </c>
      <c r="I182" s="154">
        <v>18</v>
      </c>
      <c r="J182" s="120">
        <v>300000</v>
      </c>
    </row>
    <row r="183" spans="1:10" x14ac:dyDescent="0.35">
      <c r="A183" s="154" t="s">
        <v>4311</v>
      </c>
      <c r="B183" s="154" t="s">
        <v>14</v>
      </c>
      <c r="C183" s="154" t="s">
        <v>15</v>
      </c>
      <c r="D183" s="154" t="s">
        <v>1244</v>
      </c>
      <c r="E183" s="154" t="s">
        <v>1248</v>
      </c>
      <c r="F183" s="163" t="s">
        <v>4312</v>
      </c>
      <c r="G183" s="154">
        <v>3</v>
      </c>
      <c r="H183" s="117">
        <v>45699.737268518518</v>
      </c>
      <c r="I183" s="154">
        <v>6</v>
      </c>
      <c r="J183" s="120">
        <v>80000</v>
      </c>
    </row>
    <row r="184" spans="1:10" x14ac:dyDescent="0.35">
      <c r="A184" s="154" t="s">
        <v>4313</v>
      </c>
      <c r="B184" s="154" t="s">
        <v>2680</v>
      </c>
      <c r="C184" s="154" t="s">
        <v>15</v>
      </c>
      <c r="D184" s="154" t="s">
        <v>1244</v>
      </c>
      <c r="E184" s="154" t="s">
        <v>1245</v>
      </c>
      <c r="F184" s="154" t="s">
        <v>4314</v>
      </c>
      <c r="G184" s="154">
        <v>3</v>
      </c>
      <c r="H184" s="117">
        <v>45699.762071759258</v>
      </c>
      <c r="I184" s="154">
        <v>6</v>
      </c>
      <c r="J184" s="120">
        <v>100000</v>
      </c>
    </row>
    <row r="185" spans="1:10" x14ac:dyDescent="0.35">
      <c r="A185" s="154" t="s">
        <v>4315</v>
      </c>
      <c r="B185" s="154" t="s">
        <v>146</v>
      </c>
      <c r="C185" s="154" t="s">
        <v>15</v>
      </c>
      <c r="D185" s="154" t="s">
        <v>1244</v>
      </c>
      <c r="E185" s="154" t="s">
        <v>1248</v>
      </c>
      <c r="F185" t="s">
        <v>3579</v>
      </c>
      <c r="G185" s="154">
        <v>3</v>
      </c>
      <c r="H185" s="117">
        <v>45708.760925925926</v>
      </c>
      <c r="I185" s="154">
        <v>6</v>
      </c>
      <c r="J185" s="120">
        <v>120000</v>
      </c>
    </row>
    <row r="186" spans="1:10" x14ac:dyDescent="0.35">
      <c r="A186" s="154" t="s">
        <v>4316</v>
      </c>
      <c r="B186" s="154" t="s">
        <v>1816</v>
      </c>
      <c r="C186" s="154" t="s">
        <v>15</v>
      </c>
      <c r="D186" s="154" t="s">
        <v>1244</v>
      </c>
      <c r="E186" s="154" t="s">
        <v>1248</v>
      </c>
      <c r="F186" s="154" t="s">
        <v>4317</v>
      </c>
      <c r="G186" s="154">
        <v>3</v>
      </c>
      <c r="H186" s="117">
        <v>45708.742395833331</v>
      </c>
      <c r="I186" s="154">
        <v>12</v>
      </c>
      <c r="J186" s="120">
        <v>90000</v>
      </c>
    </row>
    <row r="187" spans="1:10" x14ac:dyDescent="0.35">
      <c r="A187" s="154" t="s">
        <v>4318</v>
      </c>
      <c r="B187" s="154" t="s">
        <v>2861</v>
      </c>
      <c r="C187" s="154" t="s">
        <v>15</v>
      </c>
      <c r="D187" s="154" t="s">
        <v>1244</v>
      </c>
      <c r="E187" s="154" t="s">
        <v>1245</v>
      </c>
      <c r="F187" s="154" t="s">
        <v>3575</v>
      </c>
      <c r="G187" s="154">
        <v>3</v>
      </c>
      <c r="H187" s="117">
        <v>45708.759780092594</v>
      </c>
      <c r="I187" s="154">
        <v>12</v>
      </c>
      <c r="J187" s="120">
        <v>80000</v>
      </c>
    </row>
    <row r="188" spans="1:10" x14ac:dyDescent="0.35">
      <c r="A188" s="154" t="s">
        <v>4319</v>
      </c>
      <c r="B188" s="154" t="s">
        <v>14</v>
      </c>
      <c r="C188" s="154" t="s">
        <v>188</v>
      </c>
      <c r="D188" s="154" t="s">
        <v>1244</v>
      </c>
      <c r="E188" s="154" t="s">
        <v>1245</v>
      </c>
      <c r="F188" s="154" t="s">
        <v>4320</v>
      </c>
      <c r="G188" s="154">
        <v>3</v>
      </c>
      <c r="H188" s="117">
        <v>45708.574374999997</v>
      </c>
      <c r="I188" s="154">
        <v>6</v>
      </c>
      <c r="J188" s="120">
        <v>40000</v>
      </c>
    </row>
    <row r="189" spans="1:10" x14ac:dyDescent="0.35">
      <c r="A189" s="154" t="s">
        <v>4321</v>
      </c>
      <c r="B189" s="154" t="s">
        <v>102</v>
      </c>
      <c r="C189" s="154" t="s">
        <v>188</v>
      </c>
      <c r="D189" s="154" t="s">
        <v>1244</v>
      </c>
      <c r="E189" s="154" t="s">
        <v>1245</v>
      </c>
      <c r="F189" s="163" t="s">
        <v>2534</v>
      </c>
      <c r="G189" s="154">
        <v>3</v>
      </c>
      <c r="H189" s="117">
        <v>45713.667361111111</v>
      </c>
      <c r="I189" s="154">
        <v>12</v>
      </c>
      <c r="J189" s="120">
        <v>100000</v>
      </c>
    </row>
    <row r="190" spans="1:10" x14ac:dyDescent="0.35">
      <c r="A190" s="154" t="s">
        <v>4322</v>
      </c>
      <c r="B190" s="154" t="s">
        <v>420</v>
      </c>
      <c r="C190" s="154" t="s">
        <v>188</v>
      </c>
      <c r="D190" s="154" t="s">
        <v>1244</v>
      </c>
      <c r="E190" s="154" t="s">
        <v>1245</v>
      </c>
      <c r="F190" s="139" t="s">
        <v>4323</v>
      </c>
      <c r="G190" s="154">
        <v>3</v>
      </c>
      <c r="H190" s="117">
        <v>45694.715821759259</v>
      </c>
      <c r="I190" s="154">
        <v>3</v>
      </c>
      <c r="J190" s="120">
        <v>80000</v>
      </c>
    </row>
    <row r="191" spans="1:10" x14ac:dyDescent="0.35">
      <c r="A191" s="154" t="s">
        <v>4324</v>
      </c>
      <c r="B191" s="154" t="s">
        <v>32</v>
      </c>
      <c r="C191" s="154" t="s">
        <v>188</v>
      </c>
      <c r="D191" s="154" t="s">
        <v>1244</v>
      </c>
      <c r="E191" s="154" t="s">
        <v>1245</v>
      </c>
      <c r="F191" s="154" t="s">
        <v>4325</v>
      </c>
      <c r="G191" s="154">
        <v>3</v>
      </c>
      <c r="H191" s="117">
        <v>45702.782812500001</v>
      </c>
      <c r="I191" s="154">
        <v>6</v>
      </c>
      <c r="J191" s="120">
        <v>80000</v>
      </c>
    </row>
    <row r="192" spans="1:10" x14ac:dyDescent="0.35">
      <c r="A192" s="154" t="s">
        <v>4326</v>
      </c>
      <c r="B192" s="154" t="s">
        <v>1135</v>
      </c>
      <c r="C192" s="154" t="s">
        <v>188</v>
      </c>
      <c r="D192" s="154" t="s">
        <v>1244</v>
      </c>
      <c r="E192" s="154" t="s">
        <v>1245</v>
      </c>
      <c r="F192" s="154" t="s">
        <v>2598</v>
      </c>
      <c r="G192" s="154">
        <v>3</v>
      </c>
      <c r="H192" s="117">
        <v>45713.524965277778</v>
      </c>
      <c r="I192" s="154">
        <v>6</v>
      </c>
      <c r="J192" s="120">
        <v>35000</v>
      </c>
    </row>
    <row r="193" spans="1:10" x14ac:dyDescent="0.35">
      <c r="A193" s="154" t="s">
        <v>4327</v>
      </c>
      <c r="B193" s="154" t="s">
        <v>14</v>
      </c>
      <c r="C193" s="154" t="s">
        <v>381</v>
      </c>
      <c r="D193" s="154" t="s">
        <v>1244</v>
      </c>
      <c r="E193" s="154" t="s">
        <v>1245</v>
      </c>
      <c r="F193" s="154" t="s">
        <v>4328</v>
      </c>
      <c r="G193" s="154">
        <v>3</v>
      </c>
      <c r="H193" s="117">
        <v>45692.803043981483</v>
      </c>
      <c r="I193" s="154">
        <v>12</v>
      </c>
      <c r="J193" s="120">
        <v>115000</v>
      </c>
    </row>
    <row r="194" spans="1:10" x14ac:dyDescent="0.35">
      <c r="A194" s="154" t="s">
        <v>4329</v>
      </c>
      <c r="B194" s="154" t="s">
        <v>603</v>
      </c>
      <c r="C194" s="154" t="s">
        <v>381</v>
      </c>
      <c r="D194" s="154" t="s">
        <v>1244</v>
      </c>
      <c r="E194" s="154" t="s">
        <v>1245</v>
      </c>
      <c r="F194" s="154" t="s">
        <v>2700</v>
      </c>
      <c r="G194" s="154">
        <v>3</v>
      </c>
      <c r="H194" s="117">
        <v>45715.746712962966</v>
      </c>
      <c r="I194" s="154">
        <v>15</v>
      </c>
      <c r="J194" s="120">
        <v>150000</v>
      </c>
    </row>
    <row r="195" spans="1:10" x14ac:dyDescent="0.35">
      <c r="A195" s="154" t="s">
        <v>4330</v>
      </c>
      <c r="B195" s="154" t="s">
        <v>223</v>
      </c>
      <c r="C195" s="154" t="s">
        <v>866</v>
      </c>
      <c r="D195" s="154" t="s">
        <v>1250</v>
      </c>
      <c r="E195" s="154" t="s">
        <v>1245</v>
      </c>
      <c r="F195" s="154" t="s">
        <v>4331</v>
      </c>
      <c r="G195" s="154">
        <v>3</v>
      </c>
      <c r="H195" s="117">
        <v>45710.438101851854</v>
      </c>
      <c r="I195" s="154">
        <v>10</v>
      </c>
      <c r="J195" s="120">
        <v>160000</v>
      </c>
    </row>
    <row r="196" spans="1:10" x14ac:dyDescent="0.35">
      <c r="A196" s="154" t="s">
        <v>4332</v>
      </c>
      <c r="B196" s="154" t="s">
        <v>398</v>
      </c>
      <c r="C196" s="154" t="s">
        <v>15</v>
      </c>
      <c r="D196" s="154" t="s">
        <v>1244</v>
      </c>
      <c r="E196" s="154" t="s">
        <v>1245</v>
      </c>
      <c r="F196" s="154" t="s">
        <v>4333</v>
      </c>
      <c r="G196" s="154">
        <v>4</v>
      </c>
      <c r="H196" s="117">
        <v>45706.651041666664</v>
      </c>
      <c r="I196" s="154">
        <v>12</v>
      </c>
      <c r="J196" s="120">
        <v>140000</v>
      </c>
    </row>
    <row r="197" spans="1:10" x14ac:dyDescent="0.35">
      <c r="A197" s="154" t="s">
        <v>4334</v>
      </c>
      <c r="B197" s="154" t="s">
        <v>40</v>
      </c>
      <c r="C197" s="154" t="s">
        <v>15</v>
      </c>
      <c r="D197" s="154" t="s">
        <v>1244</v>
      </c>
      <c r="E197" s="154" t="s">
        <v>1245</v>
      </c>
      <c r="F197" s="154" t="s">
        <v>4335</v>
      </c>
      <c r="G197" s="154">
        <v>4</v>
      </c>
      <c r="H197" s="117">
        <v>45693</v>
      </c>
      <c r="I197" s="154">
        <v>18</v>
      </c>
      <c r="J197" s="120">
        <v>250000</v>
      </c>
    </row>
    <row r="198" spans="1:10" x14ac:dyDescent="0.35">
      <c r="A198" s="154" t="s">
        <v>4336</v>
      </c>
      <c r="B198" s="154" t="s">
        <v>32</v>
      </c>
      <c r="C198" s="154" t="s">
        <v>15</v>
      </c>
      <c r="D198" s="154" t="s">
        <v>1244</v>
      </c>
      <c r="E198" s="154" t="s">
        <v>1245</v>
      </c>
      <c r="F198" s="154" t="s">
        <v>4337</v>
      </c>
      <c r="G198" s="154">
        <v>4</v>
      </c>
      <c r="H198" s="117">
        <v>45696.521053240744</v>
      </c>
      <c r="I198" s="154">
        <v>7</v>
      </c>
      <c r="J198" s="120">
        <v>60000</v>
      </c>
    </row>
    <row r="199" spans="1:10" x14ac:dyDescent="0.35">
      <c r="A199" s="154" t="s">
        <v>4338</v>
      </c>
      <c r="B199" s="154" t="s">
        <v>1135</v>
      </c>
      <c r="C199" s="154" t="s">
        <v>15</v>
      </c>
      <c r="D199" s="154" t="s">
        <v>1244</v>
      </c>
      <c r="E199" s="154" t="s">
        <v>1245</v>
      </c>
      <c r="F199" s="154" t="s">
        <v>3044</v>
      </c>
      <c r="G199" s="154">
        <v>4</v>
      </c>
      <c r="H199" s="117">
        <v>45701</v>
      </c>
      <c r="I199" s="154">
        <v>7</v>
      </c>
      <c r="J199" s="120">
        <v>130000</v>
      </c>
    </row>
    <row r="200" spans="1:10" x14ac:dyDescent="0.35">
      <c r="A200" s="154" t="s">
        <v>4339</v>
      </c>
      <c r="B200" s="154" t="s">
        <v>14</v>
      </c>
      <c r="C200" s="154" t="s">
        <v>15</v>
      </c>
      <c r="D200" s="154" t="s">
        <v>1244</v>
      </c>
      <c r="E200" s="154" t="s">
        <v>1245</v>
      </c>
      <c r="F200" s="154" t="s">
        <v>4340</v>
      </c>
      <c r="G200" s="154">
        <v>4</v>
      </c>
      <c r="H200" s="117">
        <v>45707</v>
      </c>
      <c r="I200" s="154">
        <v>12</v>
      </c>
      <c r="J200" s="120">
        <v>220000</v>
      </c>
    </row>
    <row r="201" spans="1:10" x14ac:dyDescent="0.35">
      <c r="A201" s="154" t="s">
        <v>4341</v>
      </c>
      <c r="B201" s="154" t="s">
        <v>14</v>
      </c>
      <c r="C201" s="154" t="s">
        <v>15</v>
      </c>
      <c r="D201" s="154" t="s">
        <v>1244</v>
      </c>
      <c r="E201" s="154" t="s">
        <v>1248</v>
      </c>
      <c r="F201" t="s">
        <v>4342</v>
      </c>
      <c r="G201" s="154">
        <v>4</v>
      </c>
      <c r="H201" s="117">
        <v>45708.574386574073</v>
      </c>
      <c r="I201" s="154">
        <v>10</v>
      </c>
      <c r="J201" s="120">
        <v>80000</v>
      </c>
    </row>
    <row r="202" spans="1:10" x14ac:dyDescent="0.35">
      <c r="A202" s="154" t="s">
        <v>4343</v>
      </c>
      <c r="B202" s="154" t="s">
        <v>14</v>
      </c>
      <c r="C202" s="154" t="s">
        <v>15</v>
      </c>
      <c r="D202" s="154" t="s">
        <v>1244</v>
      </c>
      <c r="E202" s="154" t="s">
        <v>1245</v>
      </c>
      <c r="F202" s="154" t="s">
        <v>4344</v>
      </c>
      <c r="G202" s="154">
        <v>4</v>
      </c>
      <c r="H202" s="117">
        <v>45710.52547453704</v>
      </c>
      <c r="I202" s="154">
        <v>9</v>
      </c>
      <c r="J202" s="120">
        <v>120000</v>
      </c>
    </row>
    <row r="203" spans="1:10" x14ac:dyDescent="0.35">
      <c r="A203" s="154" t="s">
        <v>4345</v>
      </c>
      <c r="B203" s="154" t="s">
        <v>32</v>
      </c>
      <c r="C203" s="154" t="s">
        <v>15</v>
      </c>
      <c r="D203" s="154" t="s">
        <v>1244</v>
      </c>
      <c r="E203" s="154" t="s">
        <v>1245</v>
      </c>
      <c r="F203" s="139" t="s">
        <v>4346</v>
      </c>
      <c r="G203" s="154">
        <v>4</v>
      </c>
      <c r="H203" s="117">
        <v>45714.854560185187</v>
      </c>
      <c r="I203" s="154">
        <v>10</v>
      </c>
      <c r="J203" s="120">
        <v>210000</v>
      </c>
    </row>
    <row r="204" spans="1:10" x14ac:dyDescent="0.35">
      <c r="A204" s="154" t="s">
        <v>4347</v>
      </c>
      <c r="B204" s="154" t="s">
        <v>139</v>
      </c>
      <c r="C204" s="154" t="s">
        <v>15</v>
      </c>
      <c r="D204" s="154" t="s">
        <v>1244</v>
      </c>
      <c r="E204" s="154" t="s">
        <v>1248</v>
      </c>
      <c r="F204" s="154" t="s">
        <v>2625</v>
      </c>
      <c r="G204" s="154">
        <v>4</v>
      </c>
      <c r="H204" s="117">
        <v>45716.860694444447</v>
      </c>
      <c r="I204" s="154">
        <v>8</v>
      </c>
      <c r="J204" s="120">
        <v>100000</v>
      </c>
    </row>
    <row r="205" spans="1:10" x14ac:dyDescent="0.35">
      <c r="A205" s="154" t="s">
        <v>4348</v>
      </c>
      <c r="B205" s="154" t="s">
        <v>40</v>
      </c>
      <c r="C205" s="154" t="s">
        <v>188</v>
      </c>
      <c r="D205" s="154" t="s">
        <v>1244</v>
      </c>
      <c r="E205" s="154" t="s">
        <v>1245</v>
      </c>
      <c r="F205" s="154" t="s">
        <v>4349</v>
      </c>
      <c r="G205" s="154">
        <v>4</v>
      </c>
      <c r="H205" s="117">
        <v>45713.722245370373</v>
      </c>
      <c r="I205" s="154">
        <v>12</v>
      </c>
      <c r="J205" s="120">
        <v>150000</v>
      </c>
    </row>
    <row r="206" spans="1:10" x14ac:dyDescent="0.35">
      <c r="A206" s="154" t="s">
        <v>4350</v>
      </c>
      <c r="B206" s="154" t="s">
        <v>36</v>
      </c>
      <c r="C206" s="154" t="s">
        <v>52</v>
      </c>
      <c r="D206" s="154" t="s">
        <v>1250</v>
      </c>
      <c r="E206" s="154" t="s">
        <v>1245</v>
      </c>
      <c r="F206" s="154" t="s">
        <v>4351</v>
      </c>
      <c r="G206" s="154">
        <v>4</v>
      </c>
      <c r="H206" s="117">
        <v>45701.75608796296</v>
      </c>
      <c r="I206" s="154">
        <v>12</v>
      </c>
      <c r="J206" s="120">
        <v>130000</v>
      </c>
    </row>
    <row r="207" spans="1:10" x14ac:dyDescent="0.35">
      <c r="A207" s="154" t="s">
        <v>4352</v>
      </c>
      <c r="B207" s="154" t="s">
        <v>58</v>
      </c>
      <c r="C207" s="154" t="s">
        <v>15</v>
      </c>
      <c r="D207" s="154" t="s">
        <v>1244</v>
      </c>
      <c r="E207" s="154" t="s">
        <v>1245</v>
      </c>
      <c r="F207" s="152" t="s">
        <v>3040</v>
      </c>
      <c r="G207" s="154">
        <v>5</v>
      </c>
      <c r="H207" s="117">
        <v>45708.60460648148</v>
      </c>
      <c r="I207" s="154">
        <v>12</v>
      </c>
      <c r="J207" s="120">
        <v>100000</v>
      </c>
    </row>
    <row r="208" spans="1:10" x14ac:dyDescent="0.35">
      <c r="A208" s="154" t="s">
        <v>4353</v>
      </c>
      <c r="B208" s="154" t="s">
        <v>14</v>
      </c>
      <c r="C208" s="154" t="s">
        <v>15</v>
      </c>
      <c r="D208" s="154" t="s">
        <v>1244</v>
      </c>
      <c r="E208" s="154" t="s">
        <v>1245</v>
      </c>
      <c r="F208" s="133" t="s">
        <v>1121</v>
      </c>
      <c r="G208" s="154">
        <v>5</v>
      </c>
      <c r="H208" s="117">
        <v>45715.772766203707</v>
      </c>
      <c r="I208" s="154">
        <v>12</v>
      </c>
      <c r="J208" s="120">
        <v>300000</v>
      </c>
    </row>
    <row r="209" spans="1:10" x14ac:dyDescent="0.35">
      <c r="A209" s="154" t="s">
        <v>4354</v>
      </c>
      <c r="B209" s="154" t="s">
        <v>223</v>
      </c>
      <c r="C209" s="154" t="s">
        <v>15</v>
      </c>
      <c r="D209" s="154" t="s">
        <v>1244</v>
      </c>
      <c r="E209" s="154" t="s">
        <v>1245</v>
      </c>
      <c r="F209" s="154" t="s">
        <v>4355</v>
      </c>
      <c r="G209" s="154">
        <v>5</v>
      </c>
      <c r="H209" s="117">
        <v>45693</v>
      </c>
      <c r="I209" s="154">
        <v>13</v>
      </c>
      <c r="J209" s="120">
        <v>200000</v>
      </c>
    </row>
    <row r="210" spans="1:10" x14ac:dyDescent="0.35">
      <c r="A210" s="154" t="s">
        <v>4356</v>
      </c>
      <c r="B210" s="154" t="s">
        <v>549</v>
      </c>
      <c r="C210" s="154" t="s">
        <v>15</v>
      </c>
      <c r="D210" s="154" t="s">
        <v>1244</v>
      </c>
      <c r="E210" s="154" t="s">
        <v>1245</v>
      </c>
      <c r="F210" t="s">
        <v>2912</v>
      </c>
      <c r="G210" s="154">
        <v>5</v>
      </c>
      <c r="H210" s="117">
        <v>45693.697002314817</v>
      </c>
      <c r="I210" s="154">
        <v>12</v>
      </c>
      <c r="J210" s="120">
        <v>300000</v>
      </c>
    </row>
    <row r="211" spans="1:10" x14ac:dyDescent="0.35">
      <c r="A211" s="154" t="s">
        <v>4357</v>
      </c>
      <c r="B211" s="154" t="s">
        <v>32</v>
      </c>
      <c r="C211" s="154" t="s">
        <v>15</v>
      </c>
      <c r="D211" s="154" t="s">
        <v>1244</v>
      </c>
      <c r="E211" s="154" t="s">
        <v>1245</v>
      </c>
      <c r="F211" s="154" t="s">
        <v>2600</v>
      </c>
      <c r="G211" s="154">
        <v>5</v>
      </c>
      <c r="H211" s="117">
        <v>45694.722986111112</v>
      </c>
      <c r="I211" s="154">
        <v>10</v>
      </c>
      <c r="J211" s="120">
        <v>200000</v>
      </c>
    </row>
    <row r="212" spans="1:10" x14ac:dyDescent="0.35">
      <c r="A212" s="154" t="s">
        <v>4358</v>
      </c>
      <c r="B212" s="154" t="s">
        <v>40</v>
      </c>
      <c r="C212" s="154" t="s">
        <v>15</v>
      </c>
      <c r="D212" s="154" t="s">
        <v>1244</v>
      </c>
      <c r="E212" s="154" t="s">
        <v>1248</v>
      </c>
      <c r="F212" s="154" t="s">
        <v>4359</v>
      </c>
      <c r="G212" s="154">
        <v>5</v>
      </c>
      <c r="H212" s="117">
        <v>45695</v>
      </c>
      <c r="I212" s="154">
        <v>18</v>
      </c>
      <c r="J212" s="120">
        <v>300000</v>
      </c>
    </row>
    <row r="213" spans="1:10" x14ac:dyDescent="0.35">
      <c r="A213" s="154" t="s">
        <v>4360</v>
      </c>
      <c r="B213" s="154" t="s">
        <v>476</v>
      </c>
      <c r="C213" s="154" t="s">
        <v>15</v>
      </c>
      <c r="D213" s="154" t="s">
        <v>1244</v>
      </c>
      <c r="E213" s="154" t="s">
        <v>1248</v>
      </c>
      <c r="F213" s="163" t="s">
        <v>873</v>
      </c>
      <c r="G213" s="154">
        <v>5</v>
      </c>
      <c r="H213" s="117">
        <v>45714.686006944445</v>
      </c>
      <c r="I213" s="154">
        <v>12</v>
      </c>
      <c r="J213" s="120">
        <v>130000</v>
      </c>
    </row>
    <row r="214" spans="1:10" x14ac:dyDescent="0.35">
      <c r="A214" s="154" t="s">
        <v>4361</v>
      </c>
      <c r="B214" s="154" t="s">
        <v>447</v>
      </c>
      <c r="C214" s="154" t="s">
        <v>15</v>
      </c>
      <c r="D214" s="154" t="s">
        <v>1244</v>
      </c>
      <c r="E214" s="154" t="s">
        <v>1248</v>
      </c>
      <c r="F214" s="154" t="s">
        <v>3071</v>
      </c>
      <c r="G214" s="154">
        <v>5</v>
      </c>
      <c r="H214" s="117">
        <v>45716.611250000002</v>
      </c>
      <c r="I214" s="154">
        <v>15</v>
      </c>
      <c r="J214" s="120">
        <v>150000</v>
      </c>
    </row>
    <row r="215" spans="1:10" x14ac:dyDescent="0.35">
      <c r="A215" s="154" t="s">
        <v>4362</v>
      </c>
      <c r="B215" s="154" t="s">
        <v>442</v>
      </c>
      <c r="C215" s="154" t="s">
        <v>15</v>
      </c>
      <c r="D215" s="154" t="s">
        <v>1244</v>
      </c>
      <c r="E215" s="154" t="s">
        <v>1245</v>
      </c>
      <c r="F215" s="153" t="s">
        <v>4363</v>
      </c>
      <c r="G215" s="154">
        <v>5</v>
      </c>
      <c r="H215" s="117">
        <v>45715.77275462963</v>
      </c>
      <c r="I215" s="154">
        <v>9</v>
      </c>
      <c r="J215" s="120">
        <v>80000</v>
      </c>
    </row>
    <row r="216" spans="1:10" x14ac:dyDescent="0.35">
      <c r="A216" s="154" t="s">
        <v>4364</v>
      </c>
      <c r="B216" s="154" t="s">
        <v>32</v>
      </c>
      <c r="C216" s="154" t="s">
        <v>15</v>
      </c>
      <c r="D216" s="154" t="s">
        <v>1244</v>
      </c>
      <c r="E216" s="154" t="s">
        <v>1245</v>
      </c>
      <c r="F216" s="139" t="s">
        <v>4365</v>
      </c>
      <c r="G216" s="154">
        <v>5</v>
      </c>
      <c r="H216" s="117">
        <v>45716.553472222222</v>
      </c>
      <c r="I216" s="154">
        <v>8</v>
      </c>
      <c r="J216" s="120">
        <v>150000</v>
      </c>
    </row>
    <row r="217" spans="1:10" x14ac:dyDescent="0.35">
      <c r="A217" s="154" t="s">
        <v>4366</v>
      </c>
      <c r="B217" s="154" t="s">
        <v>14</v>
      </c>
      <c r="C217" s="154" t="s">
        <v>15</v>
      </c>
      <c r="D217" s="154" t="s">
        <v>1244</v>
      </c>
      <c r="E217" s="154" t="s">
        <v>1245</v>
      </c>
      <c r="F217" s="154" t="s">
        <v>2282</v>
      </c>
      <c r="G217" s="154">
        <v>5</v>
      </c>
      <c r="H217" s="117">
        <v>45716.766898148147</v>
      </c>
      <c r="I217" s="154">
        <v>9</v>
      </c>
      <c r="J217" s="120">
        <v>60000</v>
      </c>
    </row>
    <row r="218" spans="1:10" x14ac:dyDescent="0.35">
      <c r="A218" s="154" t="s">
        <v>4367</v>
      </c>
      <c r="B218" s="154" t="s">
        <v>36</v>
      </c>
      <c r="C218" s="154" t="s">
        <v>188</v>
      </c>
      <c r="D218" s="154" t="s">
        <v>1244</v>
      </c>
      <c r="E218" s="154" t="s">
        <v>1248</v>
      </c>
      <c r="F218" s="154" t="s">
        <v>752</v>
      </c>
      <c r="G218" s="154">
        <v>5</v>
      </c>
      <c r="H218" s="117">
        <v>45701.489652777775</v>
      </c>
      <c r="I218" s="154">
        <v>6</v>
      </c>
      <c r="J218" s="120">
        <v>70000</v>
      </c>
    </row>
    <row r="219" spans="1:10" x14ac:dyDescent="0.35">
      <c r="A219" s="154" t="s">
        <v>4368</v>
      </c>
      <c r="B219" s="154" t="s">
        <v>131</v>
      </c>
      <c r="C219" s="154" t="s">
        <v>116</v>
      </c>
      <c r="D219" s="154" t="s">
        <v>1250</v>
      </c>
      <c r="E219" s="154" t="s">
        <v>1248</v>
      </c>
      <c r="F219" s="154" t="s">
        <v>1766</v>
      </c>
      <c r="G219" s="154">
        <v>5</v>
      </c>
      <c r="H219" s="117">
        <v>45706.776562500003</v>
      </c>
      <c r="I219" s="154">
        <v>12</v>
      </c>
      <c r="J219" s="120">
        <v>150000</v>
      </c>
    </row>
    <row r="220" spans="1:10" x14ac:dyDescent="0.35">
      <c r="A220" s="154" t="s">
        <v>4369</v>
      </c>
      <c r="B220" s="154" t="s">
        <v>420</v>
      </c>
      <c r="C220" s="154" t="s">
        <v>15</v>
      </c>
      <c r="D220" s="154" t="s">
        <v>1244</v>
      </c>
      <c r="E220" s="154" t="s">
        <v>1245</v>
      </c>
      <c r="F220" s="154" t="s">
        <v>441</v>
      </c>
      <c r="G220" s="154">
        <v>6</v>
      </c>
      <c r="H220" s="117">
        <v>45692.453148148146</v>
      </c>
      <c r="I220" s="154">
        <v>12</v>
      </c>
      <c r="J220" s="120">
        <v>140000</v>
      </c>
    </row>
    <row r="221" spans="1:10" x14ac:dyDescent="0.35">
      <c r="A221" s="154" t="s">
        <v>4370</v>
      </c>
      <c r="B221" s="154" t="s">
        <v>230</v>
      </c>
      <c r="C221" s="154" t="s">
        <v>15</v>
      </c>
      <c r="D221" s="154" t="s">
        <v>1244</v>
      </c>
      <c r="E221" s="154" t="s">
        <v>1248</v>
      </c>
      <c r="F221" s="163" t="s">
        <v>4371</v>
      </c>
      <c r="G221" s="154">
        <v>6</v>
      </c>
      <c r="H221" s="117">
        <v>45708.598020833335</v>
      </c>
      <c r="I221" s="154">
        <v>9</v>
      </c>
      <c r="J221" s="120">
        <v>120000</v>
      </c>
    </row>
    <row r="222" spans="1:10" x14ac:dyDescent="0.35">
      <c r="A222" s="154" t="s">
        <v>4372</v>
      </c>
      <c r="B222" s="154" t="s">
        <v>146</v>
      </c>
      <c r="C222" s="154" t="s">
        <v>15</v>
      </c>
      <c r="D222" s="154" t="s">
        <v>1244</v>
      </c>
      <c r="E222" s="154" t="s">
        <v>1248</v>
      </c>
      <c r="F222" s="163" t="s">
        <v>2165</v>
      </c>
      <c r="G222" s="154">
        <v>6</v>
      </c>
      <c r="H222" s="117">
        <v>45714.620486111111</v>
      </c>
      <c r="I222" s="154">
        <v>7</v>
      </c>
      <c r="J222" s="120">
        <v>70000</v>
      </c>
    </row>
    <row r="223" spans="1:10" x14ac:dyDescent="0.35">
      <c r="A223" s="154" t="s">
        <v>4373</v>
      </c>
      <c r="B223" s="154" t="s">
        <v>32</v>
      </c>
      <c r="C223" s="154" t="s">
        <v>582</v>
      </c>
      <c r="D223" s="154" t="s">
        <v>1244</v>
      </c>
      <c r="E223" s="154" t="s">
        <v>1245</v>
      </c>
      <c r="F223" s="163" t="s">
        <v>882</v>
      </c>
      <c r="G223" s="154">
        <v>6</v>
      </c>
      <c r="H223" s="117">
        <v>45709.602326388886</v>
      </c>
      <c r="I223" s="154">
        <v>7</v>
      </c>
      <c r="J223" s="120">
        <v>60000</v>
      </c>
    </row>
    <row r="224" spans="1:10" x14ac:dyDescent="0.35">
      <c r="A224" s="154" t="s">
        <v>4374</v>
      </c>
      <c r="B224" s="154" t="s">
        <v>268</v>
      </c>
      <c r="C224" s="154" t="s">
        <v>188</v>
      </c>
      <c r="D224" s="154" t="s">
        <v>1244</v>
      </c>
      <c r="E224" s="154" t="s">
        <v>1248</v>
      </c>
      <c r="F224" s="154" t="s">
        <v>4375</v>
      </c>
      <c r="G224" s="154">
        <v>6</v>
      </c>
      <c r="H224" s="117">
        <v>45710.595324074071</v>
      </c>
      <c r="I224" s="154">
        <v>8</v>
      </c>
      <c r="J224" s="120">
        <v>150000</v>
      </c>
    </row>
    <row r="225" spans="1:13" x14ac:dyDescent="0.35">
      <c r="A225" s="154" t="s">
        <v>4376</v>
      </c>
      <c r="B225" s="154" t="s">
        <v>442</v>
      </c>
      <c r="C225" s="154" t="s">
        <v>15</v>
      </c>
      <c r="D225" s="154" t="s">
        <v>1244</v>
      </c>
      <c r="E225" s="154" t="s">
        <v>1245</v>
      </c>
      <c r="F225" s="154" t="s">
        <v>4377</v>
      </c>
      <c r="G225" s="154">
        <v>7</v>
      </c>
      <c r="H225" s="117">
        <v>45691.717152777775</v>
      </c>
      <c r="I225" s="154">
        <v>14</v>
      </c>
      <c r="J225" s="120">
        <v>255000</v>
      </c>
    </row>
    <row r="226" spans="1:13" x14ac:dyDescent="0.35">
      <c r="A226" s="154" t="s">
        <v>4378</v>
      </c>
      <c r="B226" s="154" t="s">
        <v>476</v>
      </c>
      <c r="C226" s="154" t="s">
        <v>15</v>
      </c>
      <c r="D226" s="154" t="s">
        <v>1244</v>
      </c>
      <c r="E226" s="154" t="s">
        <v>1245</v>
      </c>
      <c r="F226" t="s">
        <v>3618</v>
      </c>
      <c r="G226" s="154">
        <v>7</v>
      </c>
      <c r="H226" s="117">
        <v>45714.697696759256</v>
      </c>
      <c r="I226" s="154">
        <v>8</v>
      </c>
      <c r="J226" s="120">
        <v>70000</v>
      </c>
    </row>
    <row r="227" spans="1:13" x14ac:dyDescent="0.35">
      <c r="A227" s="154" t="s">
        <v>4379</v>
      </c>
      <c r="B227" s="154" t="s">
        <v>36</v>
      </c>
      <c r="C227" s="154" t="s">
        <v>15</v>
      </c>
      <c r="D227" s="154" t="s">
        <v>1244</v>
      </c>
      <c r="E227" s="154" t="s">
        <v>1245</v>
      </c>
      <c r="F227" s="152" t="s">
        <v>4380</v>
      </c>
      <c r="G227" s="154">
        <v>8</v>
      </c>
      <c r="H227" s="117">
        <v>45714.578784722224</v>
      </c>
      <c r="I227" s="154">
        <v>12</v>
      </c>
      <c r="J227" s="120">
        <v>100000</v>
      </c>
    </row>
    <row r="228" spans="1:13" x14ac:dyDescent="0.35">
      <c r="A228" s="154" t="s">
        <v>4381</v>
      </c>
      <c r="B228" s="154" t="s">
        <v>32</v>
      </c>
      <c r="C228" s="154" t="s">
        <v>15</v>
      </c>
      <c r="D228" s="154" t="s">
        <v>1244</v>
      </c>
      <c r="E228" s="154" t="s">
        <v>1245</v>
      </c>
      <c r="F228" s="154" t="s">
        <v>4382</v>
      </c>
      <c r="G228" s="154">
        <v>9</v>
      </c>
      <c r="H228" s="117">
        <v>45700.779039351852</v>
      </c>
      <c r="I228" s="154">
        <v>7</v>
      </c>
      <c r="J228" s="120">
        <v>230000</v>
      </c>
    </row>
    <row r="229" spans="1:13" ht="15" thickBot="1" x14ac:dyDescent="0.4">
      <c r="J229" s="146">
        <f>SUM(J108:J228)</f>
        <v>14325000</v>
      </c>
    </row>
    <row r="230" spans="1:13" ht="15" thickTop="1" x14ac:dyDescent="0.35"/>
    <row r="231" spans="1:13" x14ac:dyDescent="0.35">
      <c r="B231" s="16" t="s">
        <v>4383</v>
      </c>
    </row>
    <row r="232" spans="1:13" x14ac:dyDescent="0.35">
      <c r="A232" s="109" t="s">
        <v>1</v>
      </c>
      <c r="B232" s="1" t="s">
        <v>2</v>
      </c>
      <c r="C232" s="1" t="s">
        <v>3</v>
      </c>
      <c r="D232" s="1" t="s">
        <v>4</v>
      </c>
      <c r="E232" s="1" t="s">
        <v>3993</v>
      </c>
      <c r="F232" s="1" t="s">
        <v>7</v>
      </c>
      <c r="G232" s="109" t="s">
        <v>8</v>
      </c>
      <c r="H232" s="109" t="s">
        <v>9</v>
      </c>
      <c r="I232" s="109" t="s">
        <v>3994</v>
      </c>
      <c r="J232" s="175" t="s">
        <v>3995</v>
      </c>
      <c r="K232" s="11" t="s">
        <v>12</v>
      </c>
    </row>
    <row r="233" spans="1:13" x14ac:dyDescent="0.35">
      <c r="A233" s="154" t="s">
        <v>4384</v>
      </c>
      <c r="B233" s="154" t="s">
        <v>459</v>
      </c>
      <c r="C233" s="154" t="s">
        <v>15</v>
      </c>
      <c r="D233" t="s">
        <v>1244</v>
      </c>
      <c r="E233" s="154" t="s">
        <v>1248</v>
      </c>
      <c r="F233" s="154" t="s">
        <v>4385</v>
      </c>
      <c r="G233" s="154">
        <v>2</v>
      </c>
      <c r="H233" s="117">
        <v>45721.647303240738</v>
      </c>
      <c r="I233" s="154">
        <v>24</v>
      </c>
      <c r="J233" s="174">
        <v>300000</v>
      </c>
      <c r="K233" s="130"/>
    </row>
    <row r="234" spans="1:13" x14ac:dyDescent="0.35">
      <c r="A234" s="154" t="s">
        <v>4386</v>
      </c>
      <c r="B234" s="154" t="s">
        <v>230</v>
      </c>
      <c r="C234" s="154" t="s">
        <v>15</v>
      </c>
      <c r="D234" t="s">
        <v>1244</v>
      </c>
      <c r="E234" s="154" t="s">
        <v>1245</v>
      </c>
      <c r="F234" s="154" t="s">
        <v>2717</v>
      </c>
      <c r="G234" s="154">
        <v>4</v>
      </c>
      <c r="H234" s="117">
        <v>45720.643634259257</v>
      </c>
      <c r="I234" s="154">
        <v>6</v>
      </c>
      <c r="J234" s="174">
        <v>120000</v>
      </c>
      <c r="K234" s="130"/>
      <c r="L234" s="130"/>
      <c r="M234" s="117"/>
    </row>
    <row r="235" spans="1:13" x14ac:dyDescent="0.35">
      <c r="A235" s="154" t="s">
        <v>4387</v>
      </c>
      <c r="B235" s="154" t="s">
        <v>252</v>
      </c>
      <c r="C235" s="154" t="s">
        <v>116</v>
      </c>
      <c r="D235" s="154" t="s">
        <v>1250</v>
      </c>
      <c r="E235" s="154" t="s">
        <v>1248</v>
      </c>
      <c r="F235" s="154" t="s">
        <v>4388</v>
      </c>
      <c r="G235" s="154">
        <v>3</v>
      </c>
      <c r="H235" s="117">
        <v>45721.595937500002</v>
      </c>
      <c r="I235" s="154">
        <v>10</v>
      </c>
      <c r="J235" s="174">
        <v>170000</v>
      </c>
      <c r="K235" s="130"/>
      <c r="L235" s="130"/>
      <c r="M235" s="117"/>
    </row>
    <row r="236" spans="1:13" x14ac:dyDescent="0.35">
      <c r="A236" t="s">
        <v>4389</v>
      </c>
      <c r="B236" t="s">
        <v>359</v>
      </c>
      <c r="C236" t="s">
        <v>257</v>
      </c>
      <c r="D236" t="s">
        <v>1250</v>
      </c>
      <c r="E236" t="s">
        <v>1245</v>
      </c>
      <c r="F236" t="s">
        <v>3111</v>
      </c>
      <c r="G236">
        <v>2</v>
      </c>
      <c r="H236" s="117">
        <v>45721.612511574072</v>
      </c>
      <c r="I236">
        <v>12</v>
      </c>
      <c r="J236" s="174">
        <v>130000</v>
      </c>
    </row>
    <row r="237" spans="1:13" x14ac:dyDescent="0.35">
      <c r="A237" s="154" t="s">
        <v>4390</v>
      </c>
      <c r="B237" s="154" t="s">
        <v>230</v>
      </c>
      <c r="C237" s="154" t="s">
        <v>188</v>
      </c>
      <c r="D237" t="s">
        <v>1244</v>
      </c>
      <c r="E237" s="154" t="s">
        <v>1248</v>
      </c>
      <c r="F237" s="154" t="s">
        <v>2390</v>
      </c>
      <c r="G237" s="154">
        <v>5</v>
      </c>
      <c r="H237" s="117">
        <v>45722.701388888891</v>
      </c>
      <c r="I237" s="154">
        <v>10</v>
      </c>
      <c r="J237" s="174">
        <v>80000</v>
      </c>
      <c r="K237" s="130"/>
      <c r="L237" s="130"/>
      <c r="M237" s="117"/>
    </row>
    <row r="238" spans="1:13" x14ac:dyDescent="0.35">
      <c r="A238" t="s">
        <v>4391</v>
      </c>
      <c r="B238" t="s">
        <v>359</v>
      </c>
      <c r="C238" t="s">
        <v>257</v>
      </c>
      <c r="D238" t="s">
        <v>1250</v>
      </c>
      <c r="E238" t="s">
        <v>1245</v>
      </c>
      <c r="F238" t="s">
        <v>4392</v>
      </c>
      <c r="G238">
        <v>1</v>
      </c>
      <c r="H238" s="117">
        <v>45722.592094907406</v>
      </c>
      <c r="I238">
        <v>12</v>
      </c>
      <c r="J238" s="174">
        <v>200000</v>
      </c>
    </row>
    <row r="239" spans="1:13" x14ac:dyDescent="0.35">
      <c r="A239" t="s">
        <v>4393</v>
      </c>
      <c r="B239" t="s">
        <v>14</v>
      </c>
      <c r="C239" t="s">
        <v>15</v>
      </c>
      <c r="D239" t="s">
        <v>1244</v>
      </c>
      <c r="E239" t="s">
        <v>1245</v>
      </c>
      <c r="F239" t="s">
        <v>4394</v>
      </c>
      <c r="G239">
        <v>4</v>
      </c>
      <c r="H239" s="117">
        <v>45723.74591435185</v>
      </c>
      <c r="I239">
        <v>7</v>
      </c>
      <c r="J239" s="174">
        <v>50000</v>
      </c>
    </row>
    <row r="240" spans="1:13" x14ac:dyDescent="0.35">
      <c r="A240" s="154" t="s">
        <v>4395</v>
      </c>
      <c r="B240" s="154" t="s">
        <v>909</v>
      </c>
      <c r="C240" s="154" t="s">
        <v>52</v>
      </c>
      <c r="D240" s="154" t="s">
        <v>1250</v>
      </c>
      <c r="E240" s="154" t="s">
        <v>1245</v>
      </c>
      <c r="F240" s="154" t="s">
        <v>3158</v>
      </c>
      <c r="G240" s="154">
        <v>3</v>
      </c>
      <c r="H240" s="117">
        <v>45726.692141203705</v>
      </c>
      <c r="I240" s="154">
        <v>9</v>
      </c>
      <c r="J240" s="174">
        <v>75000</v>
      </c>
      <c r="K240" s="130"/>
      <c r="L240" s="130"/>
      <c r="M240" s="117"/>
    </row>
    <row r="241" spans="1:13" x14ac:dyDescent="0.35">
      <c r="A241" s="154" t="s">
        <v>4396</v>
      </c>
      <c r="B241" s="154" t="s">
        <v>398</v>
      </c>
      <c r="C241" s="154" t="s">
        <v>188</v>
      </c>
      <c r="D241" t="s">
        <v>1244</v>
      </c>
      <c r="E241" s="154" t="s">
        <v>1248</v>
      </c>
      <c r="F241" s="154" t="s">
        <v>4397</v>
      </c>
      <c r="G241" s="154">
        <v>1</v>
      </c>
      <c r="H241" s="117">
        <v>45726.593877314815</v>
      </c>
      <c r="I241" s="154">
        <v>12</v>
      </c>
      <c r="J241" s="174">
        <v>100000</v>
      </c>
      <c r="K241" s="130"/>
      <c r="L241" s="130"/>
      <c r="M241" s="117"/>
    </row>
    <row r="242" spans="1:13" x14ac:dyDescent="0.35">
      <c r="A242" s="154" t="s">
        <v>4398</v>
      </c>
      <c r="B242" s="154" t="s">
        <v>871</v>
      </c>
      <c r="C242" s="154" t="s">
        <v>411</v>
      </c>
      <c r="D242" t="s">
        <v>1244</v>
      </c>
      <c r="E242" s="154" t="s">
        <v>1245</v>
      </c>
      <c r="F242" s="154" t="s">
        <v>2210</v>
      </c>
      <c r="G242" s="154">
        <v>5</v>
      </c>
      <c r="H242" s="117">
        <v>45728.799722222226</v>
      </c>
      <c r="I242" s="154">
        <v>12</v>
      </c>
      <c r="J242" s="174">
        <v>750000</v>
      </c>
      <c r="K242" s="130"/>
      <c r="L242" s="130"/>
      <c r="M242" s="117"/>
    </row>
    <row r="243" spans="1:13" x14ac:dyDescent="0.35">
      <c r="A243" s="154" t="s">
        <v>4399</v>
      </c>
      <c r="B243" s="154" t="s">
        <v>871</v>
      </c>
      <c r="C243" s="154" t="s">
        <v>15</v>
      </c>
      <c r="D243" t="s">
        <v>1244</v>
      </c>
      <c r="E243" s="154" t="s">
        <v>1248</v>
      </c>
      <c r="F243" s="154" t="s">
        <v>4400</v>
      </c>
      <c r="G243" s="154">
        <v>4</v>
      </c>
      <c r="H243" s="117">
        <v>45726.674675925926</v>
      </c>
      <c r="I243" s="154">
        <v>12</v>
      </c>
      <c r="J243" s="174">
        <v>180000</v>
      </c>
      <c r="K243" s="130"/>
      <c r="L243" s="130"/>
      <c r="M243" s="117"/>
    </row>
    <row r="244" spans="1:13" x14ac:dyDescent="0.35">
      <c r="A244" s="154" t="s">
        <v>4401</v>
      </c>
      <c r="B244" s="154" t="s">
        <v>442</v>
      </c>
      <c r="C244" s="154" t="s">
        <v>52</v>
      </c>
      <c r="D244" s="154" t="s">
        <v>1250</v>
      </c>
      <c r="E244" s="154" t="s">
        <v>1245</v>
      </c>
      <c r="F244" s="154" t="s">
        <v>2985</v>
      </c>
      <c r="G244" s="154">
        <v>3</v>
      </c>
      <c r="H244" s="117">
        <v>45726.701631944445</v>
      </c>
      <c r="I244" s="154">
        <v>12</v>
      </c>
      <c r="J244" s="174">
        <v>250000</v>
      </c>
      <c r="K244" s="130"/>
      <c r="L244" s="130"/>
      <c r="M244" s="117"/>
    </row>
    <row r="245" spans="1:13" x14ac:dyDescent="0.35">
      <c r="A245" t="s">
        <v>4402</v>
      </c>
      <c r="B245" t="s">
        <v>786</v>
      </c>
      <c r="C245" t="s">
        <v>15</v>
      </c>
      <c r="D245" t="s">
        <v>1244</v>
      </c>
      <c r="E245" t="s">
        <v>1248</v>
      </c>
      <c r="F245" t="s">
        <v>1405</v>
      </c>
      <c r="G245">
        <v>5</v>
      </c>
      <c r="H245" s="117">
        <v>45728.74591435185</v>
      </c>
      <c r="I245">
        <v>10</v>
      </c>
      <c r="J245" s="174">
        <v>130000</v>
      </c>
    </row>
    <row r="246" spans="1:13" x14ac:dyDescent="0.35">
      <c r="A246" s="154" t="s">
        <v>4403</v>
      </c>
      <c r="B246" s="154" t="s">
        <v>14</v>
      </c>
      <c r="C246" s="154" t="s">
        <v>188</v>
      </c>
      <c r="D246" t="s">
        <v>1244</v>
      </c>
      <c r="E246" s="154" t="s">
        <v>1245</v>
      </c>
      <c r="F246" s="154" t="s">
        <v>4404</v>
      </c>
      <c r="G246" s="154">
        <v>4</v>
      </c>
      <c r="H246" s="117">
        <v>45727.656435185185</v>
      </c>
      <c r="I246" s="154">
        <v>12</v>
      </c>
      <c r="J246" s="174">
        <v>130000</v>
      </c>
      <c r="K246" s="130"/>
      <c r="L246" s="130"/>
      <c r="M246" s="117"/>
    </row>
    <row r="247" spans="1:13" x14ac:dyDescent="0.35">
      <c r="A247" s="154" t="s">
        <v>4405</v>
      </c>
      <c r="B247" s="154" t="s">
        <v>230</v>
      </c>
      <c r="C247" s="154" t="s">
        <v>15</v>
      </c>
      <c r="D247" t="s">
        <v>1244</v>
      </c>
      <c r="E247" s="154" t="s">
        <v>1248</v>
      </c>
      <c r="F247" s="154" t="s">
        <v>4406</v>
      </c>
      <c r="G247" s="154">
        <v>5</v>
      </c>
      <c r="H247" s="117">
        <v>45729.493368055555</v>
      </c>
      <c r="I247" s="154">
        <v>7</v>
      </c>
      <c r="J247" s="174">
        <v>90000</v>
      </c>
      <c r="K247" s="130"/>
      <c r="L247" s="130"/>
      <c r="M247" s="117"/>
    </row>
    <row r="248" spans="1:13" x14ac:dyDescent="0.35">
      <c r="A248" t="s">
        <v>4407</v>
      </c>
      <c r="B248" t="s">
        <v>58</v>
      </c>
      <c r="C248" t="s">
        <v>52</v>
      </c>
      <c r="D248" s="154" t="s">
        <v>1250</v>
      </c>
      <c r="E248" t="s">
        <v>1245</v>
      </c>
      <c r="F248" t="s">
        <v>4408</v>
      </c>
      <c r="G248">
        <v>2</v>
      </c>
      <c r="H248" s="117">
        <v>45728.685428240744</v>
      </c>
      <c r="I248">
        <v>9</v>
      </c>
      <c r="J248" s="174">
        <v>80000</v>
      </c>
    </row>
    <row r="249" spans="1:13" x14ac:dyDescent="0.35">
      <c r="A249" s="154" t="s">
        <v>4409</v>
      </c>
      <c r="B249" s="154" t="s">
        <v>32</v>
      </c>
      <c r="C249" s="154" t="s">
        <v>169</v>
      </c>
      <c r="D249" s="154" t="s">
        <v>1250</v>
      </c>
      <c r="E249" s="154" t="s">
        <v>1245</v>
      </c>
      <c r="F249" s="154" t="s">
        <v>4410</v>
      </c>
      <c r="G249" s="154">
        <v>8</v>
      </c>
      <c r="H249" s="117">
        <v>45728.651990740742</v>
      </c>
      <c r="I249" s="154">
        <v>12</v>
      </c>
      <c r="J249" s="174">
        <v>160000</v>
      </c>
      <c r="K249" s="130"/>
      <c r="L249" s="130"/>
      <c r="M249" s="117"/>
    </row>
    <row r="250" spans="1:13" x14ac:dyDescent="0.35">
      <c r="A250" s="154" t="s">
        <v>4411</v>
      </c>
      <c r="B250" s="154" t="s">
        <v>102</v>
      </c>
      <c r="C250" s="154" t="s">
        <v>15</v>
      </c>
      <c r="D250" t="s">
        <v>1244</v>
      </c>
      <c r="E250" s="154" t="s">
        <v>1248</v>
      </c>
      <c r="F250" s="154" t="s">
        <v>4412</v>
      </c>
      <c r="G250" s="154">
        <v>3</v>
      </c>
      <c r="H250" s="117">
        <v>45729.683275462965</v>
      </c>
      <c r="I250" s="154">
        <v>12</v>
      </c>
      <c r="J250" s="174">
        <v>450000</v>
      </c>
      <c r="K250" s="130"/>
      <c r="L250" s="130"/>
      <c r="M250" s="117"/>
    </row>
    <row r="251" spans="1:13" x14ac:dyDescent="0.35">
      <c r="A251" t="s">
        <v>4413</v>
      </c>
      <c r="B251" t="s">
        <v>603</v>
      </c>
      <c r="C251" t="s">
        <v>15</v>
      </c>
      <c r="D251" t="s">
        <v>1244</v>
      </c>
      <c r="E251" t="s">
        <v>1245</v>
      </c>
      <c r="F251" t="s">
        <v>4414</v>
      </c>
      <c r="G251">
        <v>2</v>
      </c>
      <c r="H251" s="117">
        <v>45729.793634259258</v>
      </c>
      <c r="I251">
        <v>12</v>
      </c>
      <c r="J251" s="174">
        <v>70000</v>
      </c>
    </row>
    <row r="252" spans="1:13" x14ac:dyDescent="0.35">
      <c r="A252" s="154" t="s">
        <v>4415</v>
      </c>
      <c r="B252" s="154" t="s">
        <v>252</v>
      </c>
      <c r="C252" s="154" t="s">
        <v>15</v>
      </c>
      <c r="D252" t="s">
        <v>1244</v>
      </c>
      <c r="E252" s="154" t="s">
        <v>1245</v>
      </c>
      <c r="F252" s="154" t="s">
        <v>4416</v>
      </c>
      <c r="G252" s="154">
        <v>1</v>
      </c>
      <c r="H252" s="117">
        <v>45728.667847222219</v>
      </c>
      <c r="I252" s="154">
        <v>8</v>
      </c>
      <c r="J252" s="174">
        <v>70000</v>
      </c>
      <c r="K252" s="130"/>
      <c r="L252" s="130"/>
      <c r="M252" s="117"/>
    </row>
    <row r="253" spans="1:13" x14ac:dyDescent="0.35">
      <c r="A253" s="154" t="s">
        <v>4417</v>
      </c>
      <c r="B253" s="154" t="s">
        <v>549</v>
      </c>
      <c r="C253" s="154" t="s">
        <v>15</v>
      </c>
      <c r="D253" t="s">
        <v>1244</v>
      </c>
      <c r="E253" s="154" t="s">
        <v>1248</v>
      </c>
      <c r="F253" s="154" t="s">
        <v>4418</v>
      </c>
      <c r="G253" s="154">
        <v>3</v>
      </c>
      <c r="H253" s="117">
        <v>45729</v>
      </c>
      <c r="I253" s="154">
        <v>12</v>
      </c>
      <c r="J253" s="174">
        <v>80000</v>
      </c>
      <c r="K253" s="130"/>
      <c r="L253" s="130"/>
      <c r="M253" s="117"/>
    </row>
    <row r="254" spans="1:13" x14ac:dyDescent="0.35">
      <c r="A254" s="154" t="s">
        <v>4419</v>
      </c>
      <c r="B254" s="154" t="s">
        <v>230</v>
      </c>
      <c r="C254" s="154" t="s">
        <v>15</v>
      </c>
      <c r="D254" t="s">
        <v>1244</v>
      </c>
      <c r="E254" s="154" t="s">
        <v>1245</v>
      </c>
      <c r="F254" s="154" t="s">
        <v>4420</v>
      </c>
      <c r="G254" s="154">
        <v>2</v>
      </c>
      <c r="H254" s="117">
        <v>45729.752534722225</v>
      </c>
      <c r="I254" s="154">
        <v>12</v>
      </c>
      <c r="J254" s="174">
        <v>120000</v>
      </c>
      <c r="K254" s="130"/>
      <c r="L254" s="130"/>
      <c r="M254" s="117"/>
    </row>
    <row r="255" spans="1:13" x14ac:dyDescent="0.35">
      <c r="A255" s="154" t="s">
        <v>4421</v>
      </c>
      <c r="B255" s="154" t="s">
        <v>14</v>
      </c>
      <c r="C255" s="154" t="s">
        <v>15</v>
      </c>
      <c r="D255" t="s">
        <v>1244</v>
      </c>
      <c r="E255" s="154" t="s">
        <v>1245</v>
      </c>
      <c r="F255" s="154" t="s">
        <v>4422</v>
      </c>
      <c r="G255" s="154">
        <v>4</v>
      </c>
      <c r="H255" s="117">
        <v>45729.750416666669</v>
      </c>
      <c r="I255" s="154">
        <v>7</v>
      </c>
      <c r="J255" s="174">
        <v>60000</v>
      </c>
      <c r="K255" s="130"/>
      <c r="L255" s="130"/>
      <c r="M255" s="117"/>
    </row>
    <row r="256" spans="1:13" x14ac:dyDescent="0.35">
      <c r="A256" s="154" t="s">
        <v>4423</v>
      </c>
      <c r="B256" s="154" t="s">
        <v>14</v>
      </c>
      <c r="C256" s="154" t="s">
        <v>116</v>
      </c>
      <c r="D256" s="154" t="s">
        <v>1250</v>
      </c>
      <c r="E256" s="154" t="s">
        <v>1245</v>
      </c>
      <c r="F256" s="154" t="s">
        <v>4424</v>
      </c>
      <c r="G256" s="154">
        <v>1</v>
      </c>
      <c r="H256" s="117">
        <v>45729.750439814816</v>
      </c>
      <c r="I256" s="154">
        <v>6</v>
      </c>
      <c r="J256" s="174">
        <v>30000</v>
      </c>
      <c r="K256" s="130"/>
      <c r="L256" s="130"/>
      <c r="M256" s="117"/>
    </row>
    <row r="257" spans="1:13" x14ac:dyDescent="0.35">
      <c r="A257" t="s">
        <v>4425</v>
      </c>
      <c r="B257" t="s">
        <v>230</v>
      </c>
      <c r="C257" t="s">
        <v>188</v>
      </c>
      <c r="D257" t="s">
        <v>1244</v>
      </c>
      <c r="E257" t="s">
        <v>1245</v>
      </c>
      <c r="F257" t="s">
        <v>1923</v>
      </c>
      <c r="G257">
        <v>6</v>
      </c>
      <c r="H257" s="117">
        <v>45729.752534722225</v>
      </c>
      <c r="I257">
        <v>8</v>
      </c>
      <c r="J257" s="174">
        <v>100000</v>
      </c>
    </row>
    <row r="258" spans="1:13" x14ac:dyDescent="0.35">
      <c r="A258" t="s">
        <v>4426</v>
      </c>
      <c r="B258" t="s">
        <v>956</v>
      </c>
      <c r="C258" t="s">
        <v>15</v>
      </c>
      <c r="D258" t="s">
        <v>1244</v>
      </c>
      <c r="E258" t="s">
        <v>1245</v>
      </c>
      <c r="F258" t="s">
        <v>4427</v>
      </c>
      <c r="G258">
        <v>3</v>
      </c>
      <c r="H258" s="117">
        <v>45729.719594907408</v>
      </c>
      <c r="I258">
        <v>10</v>
      </c>
      <c r="J258" s="174">
        <v>200000</v>
      </c>
    </row>
    <row r="259" spans="1:13" x14ac:dyDescent="0.35">
      <c r="A259" s="154" t="s">
        <v>4428</v>
      </c>
      <c r="B259" s="154" t="s">
        <v>398</v>
      </c>
      <c r="C259" s="154" t="s">
        <v>582</v>
      </c>
      <c r="D259" t="s">
        <v>1244</v>
      </c>
      <c r="E259" s="154" t="s">
        <v>1248</v>
      </c>
      <c r="F259" s="154" t="s">
        <v>4429</v>
      </c>
      <c r="G259" s="154">
        <v>5</v>
      </c>
      <c r="H259" s="117">
        <v>45730.74695601852</v>
      </c>
      <c r="I259" s="154">
        <v>12</v>
      </c>
      <c r="J259" s="174">
        <v>140000</v>
      </c>
      <c r="K259" s="130"/>
      <c r="L259" s="130"/>
      <c r="M259" s="117"/>
    </row>
    <row r="260" spans="1:13" x14ac:dyDescent="0.35">
      <c r="A260" t="s">
        <v>4430</v>
      </c>
      <c r="B260" t="s">
        <v>58</v>
      </c>
      <c r="C260" t="s">
        <v>52</v>
      </c>
      <c r="D260" s="154" t="s">
        <v>1250</v>
      </c>
      <c r="E260" t="s">
        <v>1248</v>
      </c>
      <c r="F260" t="s">
        <v>1287</v>
      </c>
      <c r="G260">
        <v>6</v>
      </c>
      <c r="H260" s="117">
        <v>45730.526030092595</v>
      </c>
      <c r="I260">
        <v>12</v>
      </c>
      <c r="J260" s="174">
        <v>100000</v>
      </c>
    </row>
    <row r="261" spans="1:13" x14ac:dyDescent="0.35">
      <c r="A261" s="154" t="s">
        <v>4431</v>
      </c>
      <c r="B261" s="154" t="s">
        <v>252</v>
      </c>
      <c r="C261" s="154" t="s">
        <v>15</v>
      </c>
      <c r="D261" t="s">
        <v>1244</v>
      </c>
      <c r="E261" s="154" t="s">
        <v>1245</v>
      </c>
      <c r="F261" s="154" t="s">
        <v>4432</v>
      </c>
      <c r="G261" s="154">
        <v>1</v>
      </c>
      <c r="H261" s="117">
        <v>45731.494421296295</v>
      </c>
      <c r="I261" s="154">
        <v>12</v>
      </c>
      <c r="J261" s="174">
        <v>150000</v>
      </c>
      <c r="K261" s="130"/>
      <c r="L261" s="130"/>
      <c r="M261" s="117"/>
    </row>
    <row r="262" spans="1:13" x14ac:dyDescent="0.35">
      <c r="A262" s="154" t="s">
        <v>4433</v>
      </c>
      <c r="B262" s="154" t="s">
        <v>442</v>
      </c>
      <c r="C262" s="154" t="s">
        <v>15</v>
      </c>
      <c r="D262" t="s">
        <v>1244</v>
      </c>
      <c r="E262" s="154" t="s">
        <v>1245</v>
      </c>
      <c r="F262" s="154" t="s">
        <v>4434</v>
      </c>
      <c r="G262" s="154">
        <v>2</v>
      </c>
      <c r="H262" s="117">
        <v>45730.641608796293</v>
      </c>
      <c r="I262" s="154">
        <v>12</v>
      </c>
      <c r="J262" s="174">
        <v>220000</v>
      </c>
      <c r="K262" s="130"/>
      <c r="L262" s="130"/>
      <c r="M262" s="117"/>
    </row>
    <row r="263" spans="1:13" x14ac:dyDescent="0.35">
      <c r="A263" s="154" t="s">
        <v>4435</v>
      </c>
      <c r="B263" s="154" t="s">
        <v>230</v>
      </c>
      <c r="C263" s="154" t="s">
        <v>116</v>
      </c>
      <c r="D263" s="154" t="s">
        <v>1250</v>
      </c>
      <c r="E263" s="154" t="s">
        <v>1245</v>
      </c>
      <c r="F263" s="154" t="s">
        <v>3915</v>
      </c>
      <c r="G263" s="154">
        <v>2</v>
      </c>
      <c r="H263" s="117">
        <v>45731.594548611109</v>
      </c>
      <c r="I263" s="154">
        <v>6</v>
      </c>
      <c r="J263" s="174">
        <v>45000</v>
      </c>
      <c r="K263" s="130"/>
      <c r="L263" s="130"/>
      <c r="M263" s="117"/>
    </row>
    <row r="264" spans="1:13" x14ac:dyDescent="0.35">
      <c r="A264" s="154" t="s">
        <v>4436</v>
      </c>
      <c r="B264" s="154" t="s">
        <v>58</v>
      </c>
      <c r="C264" s="154" t="s">
        <v>381</v>
      </c>
      <c r="D264" t="s">
        <v>1244</v>
      </c>
      <c r="E264" s="154" t="s">
        <v>1248</v>
      </c>
      <c r="F264" s="154" t="s">
        <v>2473</v>
      </c>
      <c r="G264" s="154">
        <v>4</v>
      </c>
      <c r="H264" s="117">
        <v>45731.54896990741</v>
      </c>
      <c r="I264" s="154">
        <v>12</v>
      </c>
      <c r="J264" s="174">
        <v>80000</v>
      </c>
      <c r="K264" s="130"/>
      <c r="L264" s="130"/>
      <c r="M264" s="117"/>
    </row>
    <row r="265" spans="1:13" x14ac:dyDescent="0.35">
      <c r="A265" s="154" t="s">
        <v>4437</v>
      </c>
      <c r="B265" s="154" t="s">
        <v>58</v>
      </c>
      <c r="C265" s="154" t="s">
        <v>169</v>
      </c>
      <c r="D265" s="154" t="s">
        <v>1250</v>
      </c>
      <c r="E265" s="154" t="s">
        <v>1248</v>
      </c>
      <c r="F265" s="154" t="s">
        <v>4438</v>
      </c>
      <c r="G265" s="154">
        <v>2</v>
      </c>
      <c r="H265" s="117">
        <v>45731.546851851854</v>
      </c>
      <c r="I265" s="154">
        <v>8</v>
      </c>
      <c r="J265" s="174">
        <v>50000</v>
      </c>
      <c r="K265" s="130"/>
      <c r="L265" s="130"/>
      <c r="M265" s="117"/>
    </row>
    <row r="266" spans="1:13" x14ac:dyDescent="0.35">
      <c r="A266" s="154" t="s">
        <v>4439</v>
      </c>
      <c r="B266" s="154" t="s">
        <v>252</v>
      </c>
      <c r="C266" s="154" t="s">
        <v>15</v>
      </c>
      <c r="D266" t="s">
        <v>1244</v>
      </c>
      <c r="E266" s="154" t="s">
        <v>1248</v>
      </c>
      <c r="F266" s="154" t="s">
        <v>2723</v>
      </c>
      <c r="G266" s="154">
        <v>3</v>
      </c>
      <c r="H266" s="117">
        <v>45731.494432870371</v>
      </c>
      <c r="I266" s="154">
        <v>7</v>
      </c>
      <c r="J266" s="174">
        <v>70000</v>
      </c>
      <c r="K266" s="130"/>
      <c r="L266" s="130"/>
      <c r="M266" s="117"/>
    </row>
    <row r="267" spans="1:13" x14ac:dyDescent="0.35">
      <c r="A267" t="s">
        <v>4440</v>
      </c>
      <c r="B267" t="s">
        <v>1590</v>
      </c>
      <c r="C267" t="s">
        <v>582</v>
      </c>
      <c r="D267" t="s">
        <v>1244</v>
      </c>
      <c r="E267" t="s">
        <v>1245</v>
      </c>
      <c r="F267" t="s">
        <v>4441</v>
      </c>
      <c r="G267">
        <v>1</v>
      </c>
      <c r="H267" s="117">
        <v>45733.689027777778</v>
      </c>
      <c r="I267">
        <v>12</v>
      </c>
      <c r="J267" s="174">
        <v>200000</v>
      </c>
    </row>
    <row r="268" spans="1:13" x14ac:dyDescent="0.35">
      <c r="A268" s="154" t="s">
        <v>4442</v>
      </c>
      <c r="B268" s="154" t="s">
        <v>2680</v>
      </c>
      <c r="C268" s="154" t="s">
        <v>15</v>
      </c>
      <c r="D268" t="s">
        <v>1244</v>
      </c>
      <c r="E268" s="154" t="s">
        <v>1245</v>
      </c>
      <c r="F268" s="154" t="s">
        <v>3075</v>
      </c>
      <c r="G268" s="154">
        <v>2</v>
      </c>
      <c r="H268" s="117">
        <v>45733.597650462965</v>
      </c>
      <c r="I268" s="154">
        <v>9</v>
      </c>
      <c r="J268" s="174">
        <v>60000</v>
      </c>
      <c r="K268" s="130"/>
      <c r="L268" s="130"/>
      <c r="M268" s="117"/>
    </row>
    <row r="269" spans="1:13" x14ac:dyDescent="0.35">
      <c r="A269" s="154" t="s">
        <v>4443</v>
      </c>
      <c r="B269" s="154" t="s">
        <v>909</v>
      </c>
      <c r="C269" s="154" t="s">
        <v>52</v>
      </c>
      <c r="D269" s="154" t="s">
        <v>1250</v>
      </c>
      <c r="E269" s="154" t="s">
        <v>1245</v>
      </c>
      <c r="F269" s="154" t="s">
        <v>4444</v>
      </c>
      <c r="G269" s="154">
        <v>6</v>
      </c>
      <c r="H269" s="117">
        <v>45734.693298611113</v>
      </c>
      <c r="I269" s="154">
        <v>7</v>
      </c>
      <c r="J269" s="174">
        <v>120000</v>
      </c>
      <c r="K269" s="130"/>
      <c r="L269" s="130"/>
      <c r="M269" s="117"/>
    </row>
    <row r="270" spans="1:13" x14ac:dyDescent="0.35">
      <c r="A270" s="154" t="s">
        <v>4445</v>
      </c>
      <c r="B270" s="154" t="s">
        <v>1816</v>
      </c>
      <c r="C270" s="154" t="s">
        <v>52</v>
      </c>
      <c r="D270" s="154" t="s">
        <v>1250</v>
      </c>
      <c r="E270" s="154" t="s">
        <v>1245</v>
      </c>
      <c r="F270" s="154" t="s">
        <v>4446</v>
      </c>
      <c r="G270" s="154">
        <v>1</v>
      </c>
      <c r="H270" s="117">
        <v>45735.731076388889</v>
      </c>
      <c r="I270" s="154">
        <v>18</v>
      </c>
      <c r="J270" s="174">
        <v>200000</v>
      </c>
      <c r="K270" s="130"/>
      <c r="L270" s="130"/>
      <c r="M270" s="117"/>
    </row>
    <row r="271" spans="1:13" x14ac:dyDescent="0.35">
      <c r="A271" s="154" t="s">
        <v>4447</v>
      </c>
      <c r="B271" s="154" t="s">
        <v>14</v>
      </c>
      <c r="C271" s="154" t="s">
        <v>188</v>
      </c>
      <c r="D271" t="s">
        <v>1244</v>
      </c>
      <c r="E271" s="154" t="s">
        <v>1245</v>
      </c>
      <c r="F271" s="154" t="s">
        <v>4448</v>
      </c>
      <c r="G271" s="154">
        <v>3</v>
      </c>
      <c r="H271" s="117">
        <v>45735.655266203707</v>
      </c>
      <c r="I271" s="154">
        <v>7</v>
      </c>
      <c r="J271" s="174">
        <v>45000</v>
      </c>
      <c r="K271" s="130"/>
      <c r="L271" s="130"/>
      <c r="M271" s="117"/>
    </row>
    <row r="272" spans="1:13" x14ac:dyDescent="0.35">
      <c r="A272" t="s">
        <v>4449</v>
      </c>
      <c r="B272" t="s">
        <v>44</v>
      </c>
      <c r="C272" t="s">
        <v>15</v>
      </c>
      <c r="D272" t="s">
        <v>1244</v>
      </c>
      <c r="E272" t="s">
        <v>1245</v>
      </c>
      <c r="F272" t="s">
        <v>4450</v>
      </c>
      <c r="G272">
        <v>5</v>
      </c>
      <c r="H272" s="117">
        <v>45735.703460648147</v>
      </c>
      <c r="I272">
        <v>12</v>
      </c>
      <c r="J272" s="174">
        <v>300000</v>
      </c>
    </row>
    <row r="273" spans="1:13" x14ac:dyDescent="0.35">
      <c r="A273" t="s">
        <v>4451</v>
      </c>
      <c r="B273" t="s">
        <v>131</v>
      </c>
      <c r="C273" t="s">
        <v>15</v>
      </c>
      <c r="D273" t="s">
        <v>1244</v>
      </c>
      <c r="E273" t="s">
        <v>1248</v>
      </c>
      <c r="F273" t="s">
        <v>4452</v>
      </c>
      <c r="G273">
        <v>1</v>
      </c>
      <c r="H273" s="117">
        <v>45736.639953703707</v>
      </c>
      <c r="I273">
        <v>1</v>
      </c>
      <c r="J273" s="174">
        <v>100000</v>
      </c>
    </row>
    <row r="274" spans="1:13" x14ac:dyDescent="0.35">
      <c r="A274" t="s">
        <v>4453</v>
      </c>
      <c r="B274" t="s">
        <v>256</v>
      </c>
      <c r="C274" t="s">
        <v>15</v>
      </c>
      <c r="D274" t="s">
        <v>1244</v>
      </c>
      <c r="E274" t="s">
        <v>1245</v>
      </c>
      <c r="F274" t="s">
        <v>4454</v>
      </c>
      <c r="G274">
        <v>2</v>
      </c>
      <c r="H274" s="117">
        <v>45736.64203703704</v>
      </c>
      <c r="I274">
        <v>12</v>
      </c>
      <c r="J274" s="174">
        <v>200000</v>
      </c>
    </row>
    <row r="275" spans="1:13" x14ac:dyDescent="0.35">
      <c r="A275" s="154" t="s">
        <v>4455</v>
      </c>
      <c r="B275" s="154" t="s">
        <v>24</v>
      </c>
      <c r="C275" s="154" t="s">
        <v>15</v>
      </c>
      <c r="D275" t="s">
        <v>1244</v>
      </c>
      <c r="E275" s="154" t="s">
        <v>1248</v>
      </c>
      <c r="F275" s="154" t="s">
        <v>4456</v>
      </c>
      <c r="G275" s="154">
        <v>1</v>
      </c>
      <c r="H275" s="117">
        <v>45737</v>
      </c>
      <c r="I275" s="154">
        <v>24</v>
      </c>
      <c r="J275" s="174">
        <v>2000000</v>
      </c>
      <c r="K275" s="130"/>
      <c r="L275" s="130"/>
      <c r="M275" s="117"/>
    </row>
    <row r="276" spans="1:13" x14ac:dyDescent="0.35">
      <c r="A276" t="s">
        <v>4457</v>
      </c>
      <c r="B276" t="s">
        <v>2605</v>
      </c>
      <c r="C276" t="s">
        <v>15</v>
      </c>
      <c r="D276" t="s">
        <v>1244</v>
      </c>
      <c r="E276" t="s">
        <v>1245</v>
      </c>
      <c r="F276" t="s">
        <v>4458</v>
      </c>
      <c r="G276">
        <v>2</v>
      </c>
      <c r="H276" s="117">
        <v>45737.538541666669</v>
      </c>
      <c r="I276">
        <v>12</v>
      </c>
      <c r="J276" s="174">
        <v>100000</v>
      </c>
    </row>
    <row r="277" spans="1:13" x14ac:dyDescent="0.35">
      <c r="A277" t="s">
        <v>4459</v>
      </c>
      <c r="B277" t="s">
        <v>420</v>
      </c>
      <c r="C277" t="s">
        <v>15</v>
      </c>
      <c r="D277" t="s">
        <v>1244</v>
      </c>
      <c r="E277" t="s">
        <v>1245</v>
      </c>
      <c r="F277" t="s">
        <v>2824</v>
      </c>
      <c r="G277">
        <v>2</v>
      </c>
      <c r="H277" s="117">
        <v>45737.738425925927</v>
      </c>
      <c r="I277">
        <v>12</v>
      </c>
      <c r="J277" s="174">
        <v>200000</v>
      </c>
    </row>
    <row r="278" spans="1:13" x14ac:dyDescent="0.35">
      <c r="A278" s="154" t="s">
        <v>4460</v>
      </c>
      <c r="B278" s="154" t="s">
        <v>420</v>
      </c>
      <c r="C278" s="154" t="s">
        <v>15</v>
      </c>
      <c r="D278" t="s">
        <v>1244</v>
      </c>
      <c r="E278" s="154" t="s">
        <v>1248</v>
      </c>
      <c r="F278" s="154" t="s">
        <v>4461</v>
      </c>
      <c r="G278" s="154">
        <v>1</v>
      </c>
      <c r="H278" s="117">
        <v>45743.698819444442</v>
      </c>
      <c r="I278" s="154">
        <v>3</v>
      </c>
      <c r="J278" s="174">
        <v>200000</v>
      </c>
      <c r="K278" s="130"/>
      <c r="L278" s="130"/>
      <c r="M278" s="117"/>
    </row>
    <row r="279" spans="1:13" x14ac:dyDescent="0.35">
      <c r="A279" t="s">
        <v>4462</v>
      </c>
      <c r="B279" t="s">
        <v>447</v>
      </c>
      <c r="C279" t="s">
        <v>15</v>
      </c>
      <c r="D279" t="s">
        <v>1244</v>
      </c>
      <c r="E279" t="s">
        <v>1245</v>
      </c>
      <c r="F279" t="s">
        <v>2707</v>
      </c>
      <c r="G279">
        <v>2</v>
      </c>
      <c r="H279" s="117">
        <v>45740.760405092595</v>
      </c>
      <c r="I279">
        <v>12</v>
      </c>
      <c r="J279" s="174">
        <v>300000</v>
      </c>
    </row>
    <row r="280" spans="1:13" x14ac:dyDescent="0.35">
      <c r="A280" s="154" t="s">
        <v>4463</v>
      </c>
      <c r="B280" s="154" t="s">
        <v>549</v>
      </c>
      <c r="C280" s="154" t="s">
        <v>169</v>
      </c>
      <c r="D280" s="154" t="s">
        <v>1250</v>
      </c>
      <c r="E280" s="154" t="s">
        <v>1245</v>
      </c>
      <c r="F280" s="154" t="s">
        <v>4464</v>
      </c>
      <c r="G280" s="154">
        <v>5</v>
      </c>
      <c r="H280" s="117">
        <v>45740</v>
      </c>
      <c r="I280" s="154">
        <v>12</v>
      </c>
      <c r="J280" s="174">
        <v>150000</v>
      </c>
      <c r="K280" s="130"/>
      <c r="L280" s="130"/>
      <c r="M280" s="117"/>
    </row>
    <row r="281" spans="1:13" x14ac:dyDescent="0.35">
      <c r="A281" s="154" t="s">
        <v>4465</v>
      </c>
      <c r="B281" s="154" t="s">
        <v>359</v>
      </c>
      <c r="C281" s="154" t="s">
        <v>169</v>
      </c>
      <c r="D281" s="154" t="s">
        <v>1250</v>
      </c>
      <c r="E281" s="154" t="s">
        <v>1248</v>
      </c>
      <c r="F281" s="154" t="s">
        <v>3130</v>
      </c>
      <c r="G281" s="154">
        <v>2</v>
      </c>
      <c r="H281" s="117">
        <v>45741.507789351854</v>
      </c>
      <c r="I281" s="154">
        <v>12</v>
      </c>
      <c r="J281" s="174">
        <v>220000</v>
      </c>
      <c r="K281" s="130"/>
      <c r="L281" s="130"/>
      <c r="M281" s="117"/>
    </row>
    <row r="282" spans="1:13" x14ac:dyDescent="0.35">
      <c r="A282" s="154" t="s">
        <v>4466</v>
      </c>
      <c r="B282" s="154" t="s">
        <v>14</v>
      </c>
      <c r="C282" s="154" t="s">
        <v>15</v>
      </c>
      <c r="D282" t="s">
        <v>1244</v>
      </c>
      <c r="E282" s="154" t="s">
        <v>1245</v>
      </c>
      <c r="F282" s="154" t="s">
        <v>4467</v>
      </c>
      <c r="G282" s="154">
        <v>1</v>
      </c>
      <c r="H282" s="117">
        <v>45742.509930555556</v>
      </c>
      <c r="I282" s="154">
        <v>8</v>
      </c>
      <c r="J282" s="174">
        <v>50000</v>
      </c>
      <c r="K282" s="130"/>
      <c r="L282" s="130"/>
      <c r="M282" s="117"/>
    </row>
    <row r="283" spans="1:13" x14ac:dyDescent="0.35">
      <c r="A283" t="s">
        <v>4468</v>
      </c>
      <c r="B283" t="s">
        <v>32</v>
      </c>
      <c r="C283" t="s">
        <v>52</v>
      </c>
      <c r="D283" t="s">
        <v>1250</v>
      </c>
      <c r="E283" t="s">
        <v>1245</v>
      </c>
      <c r="F283" t="s">
        <v>4469</v>
      </c>
      <c r="G283">
        <v>4</v>
      </c>
      <c r="H283" s="117">
        <v>45741.680127314816</v>
      </c>
      <c r="I283">
        <v>6</v>
      </c>
      <c r="J283" s="174">
        <v>140000</v>
      </c>
    </row>
    <row r="284" spans="1:13" x14ac:dyDescent="0.35">
      <c r="A284" s="154" t="s">
        <v>4470</v>
      </c>
      <c r="B284" s="154" t="s">
        <v>36</v>
      </c>
      <c r="C284" s="154" t="s">
        <v>52</v>
      </c>
      <c r="D284" s="154" t="s">
        <v>1250</v>
      </c>
      <c r="E284" s="154" t="s">
        <v>1245</v>
      </c>
      <c r="F284" s="154" t="s">
        <v>4471</v>
      </c>
      <c r="G284" s="154">
        <v>12</v>
      </c>
      <c r="H284" s="117">
        <v>45741.653460648151</v>
      </c>
      <c r="I284" s="154">
        <v>6</v>
      </c>
      <c r="J284" s="174">
        <v>120000</v>
      </c>
      <c r="K284" s="154"/>
      <c r="L284" s="130"/>
      <c r="M284" s="117"/>
    </row>
    <row r="285" spans="1:13" x14ac:dyDescent="0.35">
      <c r="A285" t="s">
        <v>4472</v>
      </c>
      <c r="B285" t="s">
        <v>359</v>
      </c>
      <c r="C285" t="s">
        <v>15</v>
      </c>
      <c r="D285" t="s">
        <v>1244</v>
      </c>
      <c r="E285" t="s">
        <v>1248</v>
      </c>
      <c r="F285" t="s">
        <v>4473</v>
      </c>
      <c r="G285">
        <v>2</v>
      </c>
      <c r="H285" s="117">
        <v>45742.523541666669</v>
      </c>
      <c r="I285">
        <v>9</v>
      </c>
      <c r="J285" s="174">
        <v>90000</v>
      </c>
    </row>
    <row r="286" spans="1:13" x14ac:dyDescent="0.35">
      <c r="A286" s="154" t="s">
        <v>4474</v>
      </c>
      <c r="B286" s="154" t="s">
        <v>462</v>
      </c>
      <c r="C286" s="154" t="s">
        <v>169</v>
      </c>
      <c r="D286" s="154" t="s">
        <v>1250</v>
      </c>
      <c r="E286" s="154" t="s">
        <v>1248</v>
      </c>
      <c r="F286" s="154" t="s">
        <v>4475</v>
      </c>
      <c r="G286" s="154">
        <v>3</v>
      </c>
      <c r="H286" s="117">
        <v>45743.687349537038</v>
      </c>
      <c r="I286" s="154">
        <v>12</v>
      </c>
      <c r="J286" s="174">
        <v>150000</v>
      </c>
      <c r="K286" s="130"/>
      <c r="L286" s="130"/>
      <c r="M286" s="117"/>
    </row>
    <row r="287" spans="1:13" x14ac:dyDescent="0.35">
      <c r="A287" s="154" t="s">
        <v>4476</v>
      </c>
      <c r="B287" s="154" t="s">
        <v>36</v>
      </c>
      <c r="C287" s="154" t="s">
        <v>15</v>
      </c>
      <c r="D287" t="s">
        <v>1244</v>
      </c>
      <c r="E287" s="154" t="s">
        <v>1245</v>
      </c>
      <c r="F287" s="154" t="s">
        <v>4477</v>
      </c>
      <c r="G287" s="154">
        <v>3</v>
      </c>
      <c r="H287" s="117">
        <v>45742.6796412037</v>
      </c>
      <c r="I287" s="154">
        <v>12</v>
      </c>
      <c r="J287" s="174">
        <v>100000</v>
      </c>
      <c r="K287" s="130"/>
      <c r="L287" s="130"/>
      <c r="M287" s="117"/>
    </row>
    <row r="288" spans="1:13" x14ac:dyDescent="0.35">
      <c r="A288" s="154" t="s">
        <v>4478</v>
      </c>
      <c r="B288" s="154" t="s">
        <v>230</v>
      </c>
      <c r="C288" s="154" t="s">
        <v>15</v>
      </c>
      <c r="D288" t="s">
        <v>1244</v>
      </c>
      <c r="E288" s="154" t="s">
        <v>1245</v>
      </c>
      <c r="F288" s="154" t="s">
        <v>4479</v>
      </c>
      <c r="G288" s="154">
        <v>5</v>
      </c>
      <c r="H288" s="117">
        <v>45745.61037037037</v>
      </c>
      <c r="I288" s="154">
        <v>10</v>
      </c>
      <c r="J288" s="174">
        <v>120000</v>
      </c>
      <c r="K288" s="130"/>
      <c r="L288" s="130"/>
      <c r="M288" s="117"/>
    </row>
    <row r="289" spans="1:13" x14ac:dyDescent="0.35">
      <c r="A289" s="154" t="s">
        <v>4480</v>
      </c>
      <c r="B289" s="154" t="s">
        <v>725</v>
      </c>
      <c r="C289" s="154" t="s">
        <v>15</v>
      </c>
      <c r="D289" t="s">
        <v>1244</v>
      </c>
      <c r="E289" s="154" t="s">
        <v>1245</v>
      </c>
      <c r="F289" s="154" t="s">
        <v>4481</v>
      </c>
      <c r="G289" s="154">
        <v>7</v>
      </c>
      <c r="H289" s="117">
        <v>45743.716932870368</v>
      </c>
      <c r="I289" s="154">
        <v>5</v>
      </c>
      <c r="J289" s="174">
        <v>160000</v>
      </c>
      <c r="K289" s="130"/>
      <c r="L289" s="130"/>
      <c r="M289" s="117"/>
    </row>
    <row r="290" spans="1:13" x14ac:dyDescent="0.35">
      <c r="A290" t="s">
        <v>4482</v>
      </c>
      <c r="B290" t="s">
        <v>32</v>
      </c>
      <c r="C290" t="s">
        <v>15</v>
      </c>
      <c r="D290" t="s">
        <v>1244</v>
      </c>
      <c r="E290" t="s">
        <v>1245</v>
      </c>
      <c r="F290" t="s">
        <v>4483</v>
      </c>
      <c r="G290">
        <v>5</v>
      </c>
      <c r="H290" s="117">
        <v>45744.59171296296</v>
      </c>
      <c r="I290">
        <v>9</v>
      </c>
      <c r="J290" s="174">
        <v>120000</v>
      </c>
    </row>
    <row r="291" spans="1:13" x14ac:dyDescent="0.35">
      <c r="A291" s="154" t="s">
        <v>4484</v>
      </c>
      <c r="B291" s="154" t="s">
        <v>14</v>
      </c>
      <c r="C291" s="154" t="s">
        <v>169</v>
      </c>
      <c r="D291" s="154" t="s">
        <v>1250</v>
      </c>
      <c r="E291" s="154" t="s">
        <v>1248</v>
      </c>
      <c r="F291" s="154" t="s">
        <v>4485</v>
      </c>
      <c r="G291" s="154">
        <v>5</v>
      </c>
      <c r="H291" s="117">
        <v>45745.552893518521</v>
      </c>
      <c r="I291" s="154">
        <v>12</v>
      </c>
      <c r="J291" s="174">
        <v>300000</v>
      </c>
      <c r="K291" s="130"/>
      <c r="L291" s="130"/>
      <c r="M291" s="117"/>
    </row>
    <row r="292" spans="1:13" x14ac:dyDescent="0.35">
      <c r="A292" t="s">
        <v>4486</v>
      </c>
      <c r="B292" t="s">
        <v>14</v>
      </c>
      <c r="C292" t="s">
        <v>169</v>
      </c>
      <c r="D292" t="s">
        <v>1250</v>
      </c>
      <c r="E292" t="s">
        <v>1245</v>
      </c>
      <c r="F292" t="s">
        <v>4487</v>
      </c>
      <c r="G292">
        <v>2</v>
      </c>
      <c r="H292" s="117">
        <v>45744.540416666663</v>
      </c>
      <c r="I292">
        <v>7</v>
      </c>
      <c r="J292" s="174">
        <v>100000</v>
      </c>
    </row>
    <row r="293" spans="1:13" x14ac:dyDescent="0.35">
      <c r="A293" t="s">
        <v>4488</v>
      </c>
      <c r="B293" t="s">
        <v>58</v>
      </c>
      <c r="C293" t="s">
        <v>15</v>
      </c>
      <c r="D293" t="s">
        <v>1244</v>
      </c>
      <c r="E293" t="s">
        <v>1248</v>
      </c>
      <c r="F293" t="s">
        <v>4489</v>
      </c>
      <c r="G293">
        <v>6</v>
      </c>
      <c r="H293" s="117">
        <v>45744.565439814818</v>
      </c>
      <c r="I293">
        <v>10</v>
      </c>
      <c r="J293" s="174">
        <v>150000</v>
      </c>
    </row>
    <row r="294" spans="1:13" x14ac:dyDescent="0.35">
      <c r="A294" t="s">
        <v>4490</v>
      </c>
      <c r="B294" t="s">
        <v>102</v>
      </c>
      <c r="C294" t="s">
        <v>248</v>
      </c>
      <c r="D294" t="s">
        <v>1250</v>
      </c>
      <c r="E294" t="s">
        <v>1248</v>
      </c>
      <c r="F294" t="s">
        <v>4491</v>
      </c>
      <c r="G294">
        <v>1</v>
      </c>
      <c r="H294" s="117">
        <v>45744.509236111109</v>
      </c>
      <c r="I294">
        <v>12</v>
      </c>
      <c r="J294" s="174">
        <v>120000</v>
      </c>
    </row>
    <row r="295" spans="1:13" x14ac:dyDescent="0.35">
      <c r="A295" s="154" t="s">
        <v>4492</v>
      </c>
      <c r="B295" s="154" t="s">
        <v>355</v>
      </c>
      <c r="C295" s="154" t="s">
        <v>15</v>
      </c>
      <c r="D295" t="s">
        <v>1244</v>
      </c>
      <c r="E295" s="154" t="s">
        <v>1248</v>
      </c>
      <c r="F295" s="154" t="s">
        <v>4493</v>
      </c>
      <c r="G295" s="154">
        <v>4</v>
      </c>
      <c r="H295" s="117">
        <v>45744</v>
      </c>
      <c r="I295" s="154">
        <v>4</v>
      </c>
      <c r="J295" s="174">
        <v>150000</v>
      </c>
      <c r="K295" s="130"/>
      <c r="L295" s="130"/>
      <c r="M295" s="117"/>
    </row>
    <row r="296" spans="1:13" x14ac:dyDescent="0.35">
      <c r="A296" s="154" t="s">
        <v>4494</v>
      </c>
      <c r="B296" s="154" t="s">
        <v>420</v>
      </c>
      <c r="C296" s="154" t="s">
        <v>15</v>
      </c>
      <c r="D296" t="s">
        <v>1244</v>
      </c>
      <c r="E296" s="154" t="s">
        <v>1248</v>
      </c>
      <c r="F296" s="154" t="s">
        <v>4495</v>
      </c>
      <c r="G296" s="154">
        <v>5</v>
      </c>
      <c r="H296" s="117">
        <v>45745.552881944444</v>
      </c>
      <c r="I296" s="154">
        <v>12</v>
      </c>
      <c r="J296" s="174">
        <v>220000</v>
      </c>
      <c r="K296" s="130"/>
      <c r="L296" s="130"/>
      <c r="M296" s="117"/>
    </row>
    <row r="297" spans="1:13" x14ac:dyDescent="0.35">
      <c r="A297" s="154" t="s">
        <v>4496</v>
      </c>
      <c r="B297" s="154" t="s">
        <v>2692</v>
      </c>
      <c r="C297" s="154" t="s">
        <v>169</v>
      </c>
      <c r="D297" s="154" t="s">
        <v>1250</v>
      </c>
      <c r="E297" s="154" t="s">
        <v>1248</v>
      </c>
      <c r="F297" s="154" t="s">
        <v>4497</v>
      </c>
      <c r="G297" s="154">
        <v>1</v>
      </c>
      <c r="H297" s="117">
        <v>45745.577361111114</v>
      </c>
      <c r="I297" s="154">
        <v>8</v>
      </c>
      <c r="J297" s="174">
        <v>80000</v>
      </c>
      <c r="K297" s="130"/>
      <c r="L297" s="130"/>
      <c r="M297" s="117"/>
    </row>
    <row r="298" spans="1:13" x14ac:dyDescent="0.35">
      <c r="A298" s="154" t="s">
        <v>4498</v>
      </c>
      <c r="B298" s="154" t="s">
        <v>476</v>
      </c>
      <c r="C298" s="154" t="s">
        <v>169</v>
      </c>
      <c r="D298" s="154" t="s">
        <v>1250</v>
      </c>
      <c r="E298" s="154" t="s">
        <v>1245</v>
      </c>
      <c r="F298" s="154" t="s">
        <v>4499</v>
      </c>
      <c r="G298" s="154">
        <v>5</v>
      </c>
      <c r="H298" s="117">
        <v>45745.4919212963</v>
      </c>
      <c r="I298" s="154">
        <v>6</v>
      </c>
      <c r="J298" s="174">
        <v>55000</v>
      </c>
      <c r="K298" s="130"/>
      <c r="L298" s="130"/>
      <c r="M298" s="117"/>
    </row>
    <row r="299" spans="1:13" x14ac:dyDescent="0.35">
      <c r="A299" s="154" t="s">
        <v>4500</v>
      </c>
      <c r="B299" s="154" t="s">
        <v>355</v>
      </c>
      <c r="C299" s="154" t="s">
        <v>15</v>
      </c>
      <c r="D299" t="s">
        <v>1244</v>
      </c>
      <c r="E299" s="154" t="s">
        <v>1248</v>
      </c>
      <c r="F299" s="154" t="s">
        <v>4501</v>
      </c>
      <c r="G299" s="154">
        <v>3</v>
      </c>
      <c r="H299" s="117">
        <v>45747.610243055555</v>
      </c>
      <c r="I299" s="154">
        <v>6</v>
      </c>
      <c r="J299" s="174">
        <v>100000</v>
      </c>
      <c r="K299" s="130"/>
      <c r="L299" s="130"/>
      <c r="M299" s="117"/>
    </row>
    <row r="300" spans="1:13" x14ac:dyDescent="0.35">
      <c r="A300" s="154" t="s">
        <v>4502</v>
      </c>
      <c r="B300" s="154" t="s">
        <v>32</v>
      </c>
      <c r="C300" s="154" t="s">
        <v>15</v>
      </c>
      <c r="D300" t="s">
        <v>1244</v>
      </c>
      <c r="E300" s="154" t="s">
        <v>1248</v>
      </c>
      <c r="F300" s="154" t="s">
        <v>3643</v>
      </c>
      <c r="G300" s="154">
        <v>6</v>
      </c>
      <c r="H300" s="117">
        <v>45745.714108796295</v>
      </c>
      <c r="I300" s="154">
        <v>8</v>
      </c>
      <c r="J300" s="174">
        <v>250000</v>
      </c>
      <c r="K300" s="130"/>
      <c r="L300" s="130"/>
      <c r="M300" s="117"/>
    </row>
    <row r="301" spans="1:13" x14ac:dyDescent="0.35">
      <c r="A301" t="s">
        <v>4503</v>
      </c>
      <c r="B301" t="s">
        <v>721</v>
      </c>
      <c r="C301" t="s">
        <v>15</v>
      </c>
      <c r="D301" t="s">
        <v>1244</v>
      </c>
      <c r="E301" t="s">
        <v>1245</v>
      </c>
      <c r="F301" t="s">
        <v>1060</v>
      </c>
      <c r="G301">
        <v>5</v>
      </c>
      <c r="H301" s="117">
        <v>45745.699340277781</v>
      </c>
      <c r="I301">
        <v>12</v>
      </c>
      <c r="J301" s="174">
        <v>150000</v>
      </c>
    </row>
    <row r="302" spans="1:13" x14ac:dyDescent="0.35">
      <c r="A302" t="s">
        <v>4504</v>
      </c>
      <c r="B302" t="s">
        <v>306</v>
      </c>
      <c r="C302" t="s">
        <v>15</v>
      </c>
      <c r="D302" t="s">
        <v>1244</v>
      </c>
      <c r="E302" t="s">
        <v>1245</v>
      </c>
      <c r="F302" t="s">
        <v>3051</v>
      </c>
      <c r="G302">
        <v>4</v>
      </c>
      <c r="H302" s="117">
        <v>45745.595879629633</v>
      </c>
      <c r="I302">
        <v>12</v>
      </c>
      <c r="J302" s="174">
        <v>200000</v>
      </c>
    </row>
    <row r="303" spans="1:13" x14ac:dyDescent="0.35">
      <c r="A303" s="154" t="s">
        <v>4505</v>
      </c>
      <c r="B303" s="154" t="s">
        <v>146</v>
      </c>
      <c r="C303" s="154" t="s">
        <v>15</v>
      </c>
      <c r="D303" t="s">
        <v>1244</v>
      </c>
      <c r="E303" s="154" t="s">
        <v>1245</v>
      </c>
      <c r="F303" s="154" t="s">
        <v>2718</v>
      </c>
      <c r="G303" s="154">
        <v>8</v>
      </c>
      <c r="H303" s="117">
        <v>45745</v>
      </c>
      <c r="I303" s="154">
        <v>7</v>
      </c>
      <c r="J303" s="174">
        <v>170000</v>
      </c>
      <c r="K303" s="130"/>
      <c r="L303" s="130"/>
      <c r="M303" s="117"/>
    </row>
    <row r="304" spans="1:13" x14ac:dyDescent="0.35">
      <c r="A304" s="154" t="s">
        <v>4506</v>
      </c>
      <c r="B304" s="154" t="s">
        <v>146</v>
      </c>
      <c r="C304" s="154" t="s">
        <v>15</v>
      </c>
      <c r="D304" t="s">
        <v>1244</v>
      </c>
      <c r="E304" s="154" t="s">
        <v>1248</v>
      </c>
      <c r="F304" s="154" t="s">
        <v>4507</v>
      </c>
      <c r="G304" s="154">
        <v>6</v>
      </c>
      <c r="H304" s="117">
        <v>45747</v>
      </c>
      <c r="I304" s="154">
        <v>8</v>
      </c>
      <c r="J304" s="174">
        <v>190000</v>
      </c>
      <c r="K304" s="130"/>
      <c r="L304" s="130"/>
      <c r="M304" s="117"/>
    </row>
    <row r="305" spans="1:13" x14ac:dyDescent="0.35">
      <c r="A305" s="154" t="s">
        <v>4508</v>
      </c>
      <c r="B305" s="154" t="s">
        <v>139</v>
      </c>
      <c r="C305" s="154" t="s">
        <v>15</v>
      </c>
      <c r="D305" t="s">
        <v>1244</v>
      </c>
      <c r="E305" s="154" t="s">
        <v>1248</v>
      </c>
      <c r="F305" s="154" t="s">
        <v>1768</v>
      </c>
      <c r="G305" s="154">
        <v>3</v>
      </c>
      <c r="H305" s="117">
        <v>45745.552893518521</v>
      </c>
      <c r="I305" s="154">
        <v>12</v>
      </c>
      <c r="J305" s="174">
        <v>330000</v>
      </c>
      <c r="K305" s="130"/>
      <c r="L305" s="130"/>
      <c r="M305" s="117"/>
    </row>
    <row r="306" spans="1:13" x14ac:dyDescent="0.35">
      <c r="A306" t="s">
        <v>4509</v>
      </c>
      <c r="B306" t="s">
        <v>102</v>
      </c>
      <c r="C306" t="s">
        <v>15</v>
      </c>
      <c r="D306" t="s">
        <v>1244</v>
      </c>
      <c r="E306" t="s">
        <v>1245</v>
      </c>
      <c r="F306" t="s">
        <v>2272</v>
      </c>
      <c r="G306">
        <v>4</v>
      </c>
      <c r="H306" s="117">
        <v>45745.600891203707</v>
      </c>
      <c r="I306">
        <v>12</v>
      </c>
      <c r="J306" s="174">
        <v>200000</v>
      </c>
    </row>
    <row r="307" spans="1:13" x14ac:dyDescent="0.35">
      <c r="A307" t="s">
        <v>4510</v>
      </c>
      <c r="B307" t="s">
        <v>306</v>
      </c>
      <c r="C307" t="s">
        <v>52</v>
      </c>
      <c r="D307" t="s">
        <v>1250</v>
      </c>
      <c r="E307" t="s">
        <v>1248</v>
      </c>
      <c r="F307" t="s">
        <v>4511</v>
      </c>
      <c r="G307">
        <v>3</v>
      </c>
      <c r="H307" s="117">
        <v>45747.676736111112</v>
      </c>
      <c r="I307">
        <v>12</v>
      </c>
      <c r="J307" s="174">
        <v>120000</v>
      </c>
    </row>
    <row r="308" spans="1:13" x14ac:dyDescent="0.35">
      <c r="A308" t="s">
        <v>4512</v>
      </c>
      <c r="B308" t="s">
        <v>261</v>
      </c>
      <c r="C308" t="s">
        <v>15</v>
      </c>
      <c r="D308" t="s">
        <v>1244</v>
      </c>
      <c r="E308" t="s">
        <v>1248</v>
      </c>
      <c r="F308" t="s">
        <v>4513</v>
      </c>
      <c r="G308">
        <v>4</v>
      </c>
      <c r="H308" s="117">
        <v>45747.666643518518</v>
      </c>
      <c r="I308">
        <v>12</v>
      </c>
      <c r="J308" s="174">
        <v>300000</v>
      </c>
    </row>
    <row r="309" spans="1:13" x14ac:dyDescent="0.35">
      <c r="A309" s="154" t="s">
        <v>4514</v>
      </c>
      <c r="B309" s="154" t="s">
        <v>252</v>
      </c>
      <c r="C309" s="154" t="s">
        <v>15</v>
      </c>
      <c r="D309" t="s">
        <v>1244</v>
      </c>
      <c r="E309" s="154" t="s">
        <v>1245</v>
      </c>
      <c r="F309" s="154" t="s">
        <v>4515</v>
      </c>
      <c r="G309" s="154">
        <v>2</v>
      </c>
      <c r="H309" s="117">
        <v>45747.677615740744</v>
      </c>
      <c r="I309" s="154">
        <v>10</v>
      </c>
      <c r="J309" s="174">
        <v>150000</v>
      </c>
      <c r="K309" s="130"/>
      <c r="L309" s="130"/>
      <c r="M309" s="117"/>
    </row>
    <row r="310" spans="1:13" x14ac:dyDescent="0.35">
      <c r="A310" t="s">
        <v>4516</v>
      </c>
      <c r="B310" t="s">
        <v>420</v>
      </c>
      <c r="C310" t="s">
        <v>188</v>
      </c>
      <c r="D310" t="s">
        <v>1244</v>
      </c>
      <c r="E310" t="s">
        <v>1245</v>
      </c>
      <c r="F310" t="s">
        <v>4517</v>
      </c>
      <c r="G310">
        <v>3</v>
      </c>
      <c r="H310" s="117">
        <v>45747.693391203706</v>
      </c>
      <c r="I310">
        <v>8</v>
      </c>
      <c r="J310" s="174">
        <v>100000</v>
      </c>
    </row>
    <row r="311" spans="1:13" x14ac:dyDescent="0.35">
      <c r="A311" t="s">
        <v>4518</v>
      </c>
      <c r="B311" t="s">
        <v>459</v>
      </c>
      <c r="C311" t="s">
        <v>15</v>
      </c>
      <c r="D311" t="s">
        <v>1244</v>
      </c>
      <c r="E311" t="s">
        <v>1248</v>
      </c>
      <c r="F311" t="s">
        <v>4519</v>
      </c>
      <c r="G311">
        <v>1</v>
      </c>
      <c r="H311" s="117">
        <v>45721.655219907407</v>
      </c>
      <c r="I311">
        <v>24</v>
      </c>
      <c r="J311" s="174">
        <v>300000</v>
      </c>
    </row>
    <row r="312" spans="1:13" x14ac:dyDescent="0.35">
      <c r="A312" s="154" t="s">
        <v>4520</v>
      </c>
      <c r="B312" s="154" t="s">
        <v>1590</v>
      </c>
      <c r="C312" s="154" t="s">
        <v>188</v>
      </c>
      <c r="D312" s="154" t="s">
        <v>1244</v>
      </c>
      <c r="E312" s="154" t="s">
        <v>1248</v>
      </c>
      <c r="F312" s="154" t="s">
        <v>4521</v>
      </c>
      <c r="G312" s="154">
        <v>3</v>
      </c>
      <c r="H312" s="117">
        <v>45720.68677083333</v>
      </c>
      <c r="I312" s="154">
        <v>9</v>
      </c>
      <c r="J312" s="174">
        <v>70000</v>
      </c>
      <c r="K312" s="130"/>
      <c r="L312" s="130"/>
      <c r="M312" s="117"/>
    </row>
    <row r="313" spans="1:13" x14ac:dyDescent="0.35">
      <c r="A313" t="s">
        <v>4522</v>
      </c>
      <c r="B313" t="s">
        <v>1056</v>
      </c>
      <c r="C313" t="s">
        <v>15</v>
      </c>
      <c r="D313" t="s">
        <v>1244</v>
      </c>
      <c r="E313" t="s">
        <v>1245</v>
      </c>
      <c r="F313" t="s">
        <v>4523</v>
      </c>
      <c r="G313">
        <v>3</v>
      </c>
      <c r="H313" s="117">
        <v>45721.591412037036</v>
      </c>
      <c r="I313">
        <v>12</v>
      </c>
      <c r="J313" s="174">
        <v>150000</v>
      </c>
    </row>
    <row r="314" spans="1:13" x14ac:dyDescent="0.35">
      <c r="A314" s="154" t="s">
        <v>4524</v>
      </c>
      <c r="B314" s="154" t="s">
        <v>2861</v>
      </c>
      <c r="C314" s="154" t="s">
        <v>15</v>
      </c>
      <c r="D314" s="154" t="s">
        <v>1244</v>
      </c>
      <c r="E314" s="154" t="s">
        <v>1248</v>
      </c>
      <c r="F314" s="154" t="s">
        <v>4525</v>
      </c>
      <c r="G314" s="154">
        <v>2</v>
      </c>
      <c r="H314" s="117">
        <v>45721.686631944445</v>
      </c>
      <c r="I314" s="154">
        <v>12</v>
      </c>
      <c r="J314" s="174">
        <v>150000</v>
      </c>
      <c r="K314" s="130"/>
      <c r="L314" s="130"/>
      <c r="M314" s="117"/>
    </row>
    <row r="315" spans="1:13" x14ac:dyDescent="0.35">
      <c r="A315" s="154" t="s">
        <v>4526</v>
      </c>
      <c r="B315" s="154" t="s">
        <v>32</v>
      </c>
      <c r="C315" s="154" t="s">
        <v>15</v>
      </c>
      <c r="D315" s="154" t="s">
        <v>1244</v>
      </c>
      <c r="E315" s="154" t="s">
        <v>1245</v>
      </c>
      <c r="F315" s="154" t="s">
        <v>4527</v>
      </c>
      <c r="G315" s="154">
        <v>5</v>
      </c>
      <c r="H315" s="117">
        <v>45721.647280092591</v>
      </c>
      <c r="I315" s="154">
        <v>8</v>
      </c>
      <c r="J315" s="174">
        <v>120000</v>
      </c>
      <c r="K315" s="130"/>
      <c r="L315" s="130"/>
      <c r="M315" s="117"/>
    </row>
    <row r="316" spans="1:13" x14ac:dyDescent="0.35">
      <c r="A316" s="154" t="s">
        <v>4528</v>
      </c>
      <c r="B316" s="154" t="s">
        <v>256</v>
      </c>
      <c r="C316" s="154" t="s">
        <v>15</v>
      </c>
      <c r="D316" s="154" t="s">
        <v>1244</v>
      </c>
      <c r="E316" s="154" t="s">
        <v>1248</v>
      </c>
      <c r="F316" s="154" t="s">
        <v>4529</v>
      </c>
      <c r="G316" s="154">
        <v>3</v>
      </c>
      <c r="H316" s="117">
        <v>45721.655231481483</v>
      </c>
      <c r="I316" s="154">
        <v>12</v>
      </c>
      <c r="J316" s="174">
        <v>70000</v>
      </c>
      <c r="K316" s="130"/>
      <c r="L316" s="130"/>
      <c r="M316" s="117"/>
    </row>
    <row r="317" spans="1:13" x14ac:dyDescent="0.35">
      <c r="A317" t="s">
        <v>4530</v>
      </c>
      <c r="B317" t="s">
        <v>725</v>
      </c>
      <c r="C317" t="s">
        <v>188</v>
      </c>
      <c r="D317" t="s">
        <v>1244</v>
      </c>
      <c r="E317" t="s">
        <v>1248</v>
      </c>
      <c r="F317" t="s">
        <v>4531</v>
      </c>
      <c r="G317">
        <v>2</v>
      </c>
      <c r="H317" s="117">
        <v>45726.674664351849</v>
      </c>
      <c r="I317">
        <v>12</v>
      </c>
      <c r="J317" s="174">
        <v>100000</v>
      </c>
    </row>
    <row r="318" spans="1:13" x14ac:dyDescent="0.35">
      <c r="A318" s="154" t="s">
        <v>4532</v>
      </c>
      <c r="B318" s="154" t="s">
        <v>146</v>
      </c>
      <c r="C318" s="154" t="s">
        <v>15</v>
      </c>
      <c r="D318" s="154" t="s">
        <v>1244</v>
      </c>
      <c r="E318" s="154" t="s">
        <v>1248</v>
      </c>
      <c r="F318" s="154" t="s">
        <v>4533</v>
      </c>
      <c r="G318" s="154">
        <v>4</v>
      </c>
      <c r="H318" s="117">
        <v>45722.701388888891</v>
      </c>
      <c r="I318" s="154">
        <v>10</v>
      </c>
      <c r="J318" s="174">
        <v>80000</v>
      </c>
      <c r="K318" s="130"/>
      <c r="L318" s="130"/>
      <c r="M318" s="117"/>
    </row>
    <row r="319" spans="1:13" x14ac:dyDescent="0.35">
      <c r="A319" t="s">
        <v>4534</v>
      </c>
      <c r="B319" t="s">
        <v>14</v>
      </c>
      <c r="C319" t="s">
        <v>15</v>
      </c>
      <c r="D319" t="s">
        <v>1244</v>
      </c>
      <c r="E319" t="s">
        <v>1248</v>
      </c>
      <c r="F319" t="s">
        <v>4535</v>
      </c>
      <c r="G319">
        <v>3</v>
      </c>
      <c r="H319" s="117">
        <v>45722.5628125</v>
      </c>
      <c r="I319">
        <v>10</v>
      </c>
      <c r="J319" s="174">
        <v>90000</v>
      </c>
    </row>
    <row r="320" spans="1:13" x14ac:dyDescent="0.35">
      <c r="A320" t="s">
        <v>4536</v>
      </c>
      <c r="B320" t="s">
        <v>14</v>
      </c>
      <c r="C320" t="s">
        <v>15</v>
      </c>
      <c r="D320" t="s">
        <v>1244</v>
      </c>
      <c r="E320" t="s">
        <v>1245</v>
      </c>
      <c r="F320" t="s">
        <v>4537</v>
      </c>
      <c r="G320">
        <v>3</v>
      </c>
      <c r="H320" s="117">
        <v>45722.464733796296</v>
      </c>
      <c r="I320">
        <v>8</v>
      </c>
      <c r="J320" s="174">
        <v>100000</v>
      </c>
    </row>
    <row r="321" spans="1:13" x14ac:dyDescent="0.35">
      <c r="A321" t="s">
        <v>4538</v>
      </c>
      <c r="B321" t="s">
        <v>1382</v>
      </c>
      <c r="C321" t="s">
        <v>15</v>
      </c>
      <c r="D321" t="s">
        <v>1244</v>
      </c>
      <c r="E321" t="s">
        <v>1248</v>
      </c>
      <c r="F321" t="s">
        <v>2181</v>
      </c>
      <c r="G321">
        <v>3</v>
      </c>
      <c r="H321" s="117">
        <v>45722.594606481478</v>
      </c>
      <c r="I321">
        <v>18</v>
      </c>
      <c r="J321" s="174">
        <v>150000</v>
      </c>
    </row>
    <row r="322" spans="1:13" x14ac:dyDescent="0.35">
      <c r="A322" t="s">
        <v>4539</v>
      </c>
      <c r="B322" t="s">
        <v>557</v>
      </c>
      <c r="C322" t="s">
        <v>188</v>
      </c>
      <c r="D322" t="s">
        <v>1244</v>
      </c>
      <c r="E322" t="s">
        <v>1248</v>
      </c>
      <c r="F322" t="s">
        <v>4540</v>
      </c>
      <c r="G322">
        <v>2</v>
      </c>
      <c r="H322" s="117">
        <v>45722.70140046296</v>
      </c>
      <c r="I322">
        <v>4</v>
      </c>
      <c r="J322" s="174">
        <v>20000</v>
      </c>
    </row>
    <row r="323" spans="1:13" x14ac:dyDescent="0.35">
      <c r="A323" t="s">
        <v>4541</v>
      </c>
      <c r="B323" t="s">
        <v>14</v>
      </c>
      <c r="C323" t="s">
        <v>15</v>
      </c>
      <c r="D323" t="s">
        <v>1244</v>
      </c>
      <c r="E323" t="s">
        <v>1248</v>
      </c>
      <c r="F323" t="s">
        <v>4542</v>
      </c>
      <c r="G323">
        <v>1</v>
      </c>
      <c r="H323" s="117">
        <v>45723.743831018517</v>
      </c>
      <c r="I323">
        <v>12</v>
      </c>
      <c r="J323" s="174">
        <v>200000</v>
      </c>
    </row>
    <row r="324" spans="1:13" x14ac:dyDescent="0.35">
      <c r="A324" s="154" t="s">
        <v>4543</v>
      </c>
      <c r="B324" s="154" t="s">
        <v>476</v>
      </c>
      <c r="C324" s="154" t="s">
        <v>15</v>
      </c>
      <c r="D324" s="154" t="s">
        <v>1244</v>
      </c>
      <c r="E324" s="154" t="s">
        <v>1248</v>
      </c>
      <c r="F324" s="154" t="s">
        <v>4544</v>
      </c>
      <c r="G324" s="154">
        <v>5</v>
      </c>
      <c r="H324" s="117">
        <v>45723.786238425928</v>
      </c>
      <c r="I324" s="154">
        <v>10</v>
      </c>
      <c r="J324" s="174">
        <v>100000</v>
      </c>
      <c r="K324" s="130"/>
      <c r="L324" s="130"/>
      <c r="M324" s="117"/>
    </row>
    <row r="325" spans="1:13" x14ac:dyDescent="0.35">
      <c r="A325" t="s">
        <v>4545</v>
      </c>
      <c r="B325" t="s">
        <v>1382</v>
      </c>
      <c r="C325" t="s">
        <v>52</v>
      </c>
      <c r="D325" s="154" t="s">
        <v>1250</v>
      </c>
      <c r="E325" t="s">
        <v>1248</v>
      </c>
      <c r="F325" t="s">
        <v>3268</v>
      </c>
      <c r="G325">
        <v>2</v>
      </c>
      <c r="H325" s="117">
        <v>45726.595925925925</v>
      </c>
      <c r="I325">
        <v>18</v>
      </c>
      <c r="J325" s="174">
        <v>150000</v>
      </c>
    </row>
    <row r="326" spans="1:13" x14ac:dyDescent="0.35">
      <c r="A326" s="154" t="s">
        <v>4546</v>
      </c>
      <c r="B326" s="154" t="s">
        <v>871</v>
      </c>
      <c r="C326" s="154" t="s">
        <v>381</v>
      </c>
      <c r="D326" s="154" t="s">
        <v>1244</v>
      </c>
      <c r="E326" s="154" t="s">
        <v>1248</v>
      </c>
      <c r="F326" s="154" t="s">
        <v>4547</v>
      </c>
      <c r="G326" s="154">
        <v>2</v>
      </c>
      <c r="H326" s="117">
        <v>45723.794027777774</v>
      </c>
      <c r="I326" s="154">
        <v>6</v>
      </c>
      <c r="J326" s="174">
        <v>100000</v>
      </c>
      <c r="K326" s="130"/>
      <c r="L326" s="130"/>
      <c r="M326" s="117"/>
    </row>
    <row r="327" spans="1:13" x14ac:dyDescent="0.35">
      <c r="A327" s="154" t="s">
        <v>4548</v>
      </c>
      <c r="B327" s="154" t="s">
        <v>1816</v>
      </c>
      <c r="C327" s="154" t="s">
        <v>15</v>
      </c>
      <c r="D327" s="154" t="s">
        <v>1244</v>
      </c>
      <c r="E327" s="154" t="s">
        <v>1245</v>
      </c>
      <c r="F327" s="154" t="s">
        <v>4549</v>
      </c>
      <c r="G327" s="154">
        <v>1</v>
      </c>
      <c r="H327" s="117">
        <v>45723.713553240741</v>
      </c>
      <c r="I327" s="154">
        <v>8</v>
      </c>
      <c r="J327" s="174">
        <v>50000</v>
      </c>
      <c r="K327" s="130"/>
      <c r="L327" s="130"/>
      <c r="M327" s="117"/>
    </row>
    <row r="328" spans="1:13" x14ac:dyDescent="0.35">
      <c r="A328" t="s">
        <v>4550</v>
      </c>
      <c r="B328" t="s">
        <v>32</v>
      </c>
      <c r="C328" t="s">
        <v>15</v>
      </c>
      <c r="D328" t="s">
        <v>1244</v>
      </c>
      <c r="E328" t="s">
        <v>1245</v>
      </c>
      <c r="F328" t="s">
        <v>4551</v>
      </c>
      <c r="G328">
        <v>8</v>
      </c>
      <c r="H328" s="117">
        <v>45723.693067129629</v>
      </c>
      <c r="I328">
        <v>10</v>
      </c>
      <c r="J328" s="174">
        <v>160000</v>
      </c>
    </row>
    <row r="329" spans="1:13" x14ac:dyDescent="0.35">
      <c r="A329" s="154" t="s">
        <v>4552</v>
      </c>
      <c r="B329" s="154" t="s">
        <v>237</v>
      </c>
      <c r="C329" s="154" t="s">
        <v>188</v>
      </c>
      <c r="D329" s="154" t="s">
        <v>1244</v>
      </c>
      <c r="E329" s="154" t="s">
        <v>1245</v>
      </c>
      <c r="F329" s="154" t="s">
        <v>4553</v>
      </c>
      <c r="G329" s="154">
        <v>3</v>
      </c>
      <c r="H329" s="117">
        <v>45727.710682870369</v>
      </c>
      <c r="I329" s="154">
        <v>10</v>
      </c>
      <c r="J329" s="174">
        <v>230000</v>
      </c>
      <c r="K329" s="130"/>
      <c r="L329" s="130"/>
      <c r="M329" s="117"/>
    </row>
    <row r="330" spans="1:13" x14ac:dyDescent="0.35">
      <c r="A330" t="s">
        <v>4554</v>
      </c>
      <c r="B330" t="s">
        <v>913</v>
      </c>
      <c r="C330" t="s">
        <v>15</v>
      </c>
      <c r="D330" t="s">
        <v>1244</v>
      </c>
      <c r="E330" t="s">
        <v>1245</v>
      </c>
      <c r="F330" t="s">
        <v>4555</v>
      </c>
      <c r="G330">
        <v>1</v>
      </c>
      <c r="H330" s="117">
        <v>45726.684965277775</v>
      </c>
      <c r="I330">
        <v>6</v>
      </c>
      <c r="J330" s="174">
        <v>50000</v>
      </c>
    </row>
    <row r="331" spans="1:13" x14ac:dyDescent="0.35">
      <c r="A331" s="154" t="s">
        <v>4556</v>
      </c>
      <c r="B331" s="154" t="s">
        <v>1056</v>
      </c>
      <c r="C331" s="154" t="s">
        <v>15</v>
      </c>
      <c r="D331" s="154" t="s">
        <v>1244</v>
      </c>
      <c r="E331" s="154" t="s">
        <v>1248</v>
      </c>
      <c r="F331" s="154" t="s">
        <v>3286</v>
      </c>
      <c r="G331" s="154">
        <v>2</v>
      </c>
      <c r="H331" s="117">
        <v>45726.589953703704</v>
      </c>
      <c r="I331" s="154">
        <v>6</v>
      </c>
      <c r="J331" s="174">
        <v>70000</v>
      </c>
      <c r="K331" s="130"/>
      <c r="L331" s="130"/>
      <c r="M331" s="117"/>
    </row>
    <row r="332" spans="1:13" x14ac:dyDescent="0.35">
      <c r="A332" s="154" t="s">
        <v>4557</v>
      </c>
      <c r="B332" s="154" t="s">
        <v>2680</v>
      </c>
      <c r="C332" s="154" t="s">
        <v>257</v>
      </c>
      <c r="D332" s="154" t="s">
        <v>1250</v>
      </c>
      <c r="E332" s="154" t="s">
        <v>1248</v>
      </c>
      <c r="F332" s="154" t="s">
        <v>4558</v>
      </c>
      <c r="G332" s="154">
        <v>2</v>
      </c>
      <c r="H332" s="117">
        <v>45726.732754629629</v>
      </c>
      <c r="I332" s="154">
        <v>9</v>
      </c>
      <c r="J332" s="174">
        <v>60000</v>
      </c>
      <c r="K332" s="130"/>
      <c r="L332" s="130"/>
      <c r="M332" s="117"/>
    </row>
    <row r="333" spans="1:13" x14ac:dyDescent="0.35">
      <c r="A333" s="154" t="s">
        <v>4559</v>
      </c>
      <c r="B333" s="154" t="s">
        <v>465</v>
      </c>
      <c r="C333" s="154" t="s">
        <v>15</v>
      </c>
      <c r="D333" s="154" t="s">
        <v>1244</v>
      </c>
      <c r="E333" s="154" t="s">
        <v>1248</v>
      </c>
      <c r="F333" s="154" t="s">
        <v>4560</v>
      </c>
      <c r="G333" s="154">
        <v>3</v>
      </c>
      <c r="H333" s="117">
        <v>45726.725543981483</v>
      </c>
      <c r="I333" s="154">
        <v>12</v>
      </c>
      <c r="J333" s="174">
        <v>200000</v>
      </c>
      <c r="K333" s="130"/>
      <c r="L333" s="130"/>
      <c r="M333" s="117"/>
    </row>
    <row r="334" spans="1:13" x14ac:dyDescent="0.35">
      <c r="A334" s="154" t="s">
        <v>4561</v>
      </c>
      <c r="B334" s="154" t="s">
        <v>3017</v>
      </c>
      <c r="C334" s="154" t="s">
        <v>15</v>
      </c>
      <c r="D334" s="154" t="s">
        <v>1244</v>
      </c>
      <c r="E334" s="154" t="s">
        <v>1248</v>
      </c>
      <c r="F334" s="154" t="s">
        <v>4562</v>
      </c>
      <c r="G334" s="154">
        <v>1</v>
      </c>
      <c r="H334" s="117">
        <v>45728.498900462961</v>
      </c>
      <c r="I334" s="154">
        <v>12</v>
      </c>
      <c r="J334" s="174">
        <v>100000</v>
      </c>
      <c r="K334" s="130"/>
      <c r="L334" s="130"/>
      <c r="M334" s="117"/>
    </row>
    <row r="335" spans="1:13" x14ac:dyDescent="0.35">
      <c r="A335" t="s">
        <v>4563</v>
      </c>
      <c r="B335" t="s">
        <v>410</v>
      </c>
      <c r="C335" t="s">
        <v>188</v>
      </c>
      <c r="D335" t="s">
        <v>1244</v>
      </c>
      <c r="E335" t="s">
        <v>1248</v>
      </c>
      <c r="F335" t="s">
        <v>4564</v>
      </c>
      <c r="G335">
        <v>3</v>
      </c>
      <c r="H335" s="117">
        <v>45727.536076388889</v>
      </c>
      <c r="I335">
        <v>8</v>
      </c>
      <c r="J335" s="174">
        <v>55000</v>
      </c>
    </row>
    <row r="336" spans="1:13" x14ac:dyDescent="0.35">
      <c r="A336" t="s">
        <v>4565</v>
      </c>
      <c r="B336" t="s">
        <v>58</v>
      </c>
      <c r="C336" t="s">
        <v>381</v>
      </c>
      <c r="D336" t="s">
        <v>1244</v>
      </c>
      <c r="E336" t="s">
        <v>1248</v>
      </c>
      <c r="F336" t="s">
        <v>4566</v>
      </c>
      <c r="G336">
        <v>5</v>
      </c>
      <c r="H336" s="117">
        <v>45727.699814814812</v>
      </c>
      <c r="I336">
        <v>12</v>
      </c>
      <c r="J336" s="174">
        <v>250000</v>
      </c>
    </row>
    <row r="337" spans="1:13" x14ac:dyDescent="0.35">
      <c r="A337" t="s">
        <v>4567</v>
      </c>
      <c r="B337" t="s">
        <v>14</v>
      </c>
      <c r="C337" t="s">
        <v>15</v>
      </c>
      <c r="D337" t="s">
        <v>1244</v>
      </c>
      <c r="E337" t="s">
        <v>1245</v>
      </c>
      <c r="F337" t="s">
        <v>4568</v>
      </c>
      <c r="G337">
        <v>1</v>
      </c>
      <c r="H337" s="117">
        <v>45727.674305555556</v>
      </c>
      <c r="I337">
        <v>5</v>
      </c>
      <c r="J337" s="174">
        <v>30000</v>
      </c>
    </row>
    <row r="338" spans="1:13" x14ac:dyDescent="0.35">
      <c r="A338" s="154" t="s">
        <v>4569</v>
      </c>
      <c r="B338" s="154" t="s">
        <v>2965</v>
      </c>
      <c r="C338" s="154" t="s">
        <v>15</v>
      </c>
      <c r="D338" s="154" t="s">
        <v>1244</v>
      </c>
      <c r="E338" s="154" t="s">
        <v>1245</v>
      </c>
      <c r="F338" s="154" t="s">
        <v>4570</v>
      </c>
      <c r="G338" s="154">
        <v>1</v>
      </c>
      <c r="H338" s="117">
        <v>45728.66574074074</v>
      </c>
      <c r="I338" s="154">
        <v>12</v>
      </c>
      <c r="J338" s="174">
        <v>30000</v>
      </c>
      <c r="K338" s="130"/>
      <c r="L338" s="130"/>
      <c r="M338" s="117"/>
    </row>
    <row r="339" spans="1:13" x14ac:dyDescent="0.35">
      <c r="A339" t="s">
        <v>4571</v>
      </c>
      <c r="B339" t="s">
        <v>2965</v>
      </c>
      <c r="C339" t="s">
        <v>15</v>
      </c>
      <c r="D339" t="s">
        <v>1244</v>
      </c>
      <c r="E339" t="s">
        <v>1245</v>
      </c>
      <c r="F339" t="s">
        <v>4572</v>
      </c>
      <c r="G339">
        <v>1</v>
      </c>
      <c r="H339" s="117">
        <v>45728.665752314817</v>
      </c>
      <c r="I339">
        <v>12</v>
      </c>
      <c r="J339" s="174">
        <v>100000</v>
      </c>
    </row>
    <row r="340" spans="1:13" x14ac:dyDescent="0.35">
      <c r="A340" s="154" t="s">
        <v>4573</v>
      </c>
      <c r="B340" s="154" t="s">
        <v>2965</v>
      </c>
      <c r="C340" s="154" t="s">
        <v>52</v>
      </c>
      <c r="D340" s="154" t="s">
        <v>1250</v>
      </c>
      <c r="E340" s="154" t="s">
        <v>1245</v>
      </c>
      <c r="F340" s="154" t="s">
        <v>4574</v>
      </c>
      <c r="G340" s="154">
        <v>1</v>
      </c>
      <c r="H340" s="117">
        <v>45727.692152777781</v>
      </c>
      <c r="I340" s="154">
        <v>12</v>
      </c>
      <c r="J340" s="174">
        <v>50000</v>
      </c>
      <c r="K340" s="130"/>
      <c r="L340" s="130"/>
      <c r="M340" s="117"/>
    </row>
    <row r="341" spans="1:13" x14ac:dyDescent="0.35">
      <c r="A341" t="s">
        <v>4575</v>
      </c>
      <c r="B341" t="s">
        <v>261</v>
      </c>
      <c r="C341" t="s">
        <v>15</v>
      </c>
      <c r="D341" t="s">
        <v>1244</v>
      </c>
      <c r="E341" t="s">
        <v>1248</v>
      </c>
      <c r="F341" t="s">
        <v>4576</v>
      </c>
      <c r="G341">
        <v>1</v>
      </c>
      <c r="H341" s="117">
        <v>45728.686006944445</v>
      </c>
      <c r="I341">
        <v>6</v>
      </c>
      <c r="J341" s="174">
        <v>100000</v>
      </c>
    </row>
    <row r="342" spans="1:13" x14ac:dyDescent="0.35">
      <c r="A342" s="154" t="s">
        <v>4577</v>
      </c>
      <c r="B342" s="154" t="s">
        <v>237</v>
      </c>
      <c r="C342" s="154" t="s">
        <v>866</v>
      </c>
      <c r="D342" s="154" t="s">
        <v>1250</v>
      </c>
      <c r="E342" s="154" t="s">
        <v>1245</v>
      </c>
      <c r="F342" s="154" t="s">
        <v>2748</v>
      </c>
      <c r="G342" s="154">
        <v>4</v>
      </c>
      <c r="H342" s="117">
        <v>45728.66783564815</v>
      </c>
      <c r="I342" s="154">
        <v>9</v>
      </c>
      <c r="J342" s="174">
        <v>60000</v>
      </c>
      <c r="K342" s="130"/>
      <c r="L342" s="130"/>
      <c r="M342" s="117"/>
    </row>
    <row r="343" spans="1:13" x14ac:dyDescent="0.35">
      <c r="A343" s="154" t="s">
        <v>4578</v>
      </c>
      <c r="B343" s="154" t="s">
        <v>230</v>
      </c>
      <c r="C343" s="154" t="s">
        <v>15</v>
      </c>
      <c r="D343" s="154" t="s">
        <v>1244</v>
      </c>
      <c r="E343" s="154" t="s">
        <v>1245</v>
      </c>
      <c r="F343" s="154" t="s">
        <v>4579</v>
      </c>
      <c r="G343" s="154">
        <v>1</v>
      </c>
      <c r="H343" s="117">
        <v>45728.735011574077</v>
      </c>
      <c r="I343" s="154">
        <v>12</v>
      </c>
      <c r="J343" s="174">
        <v>100000</v>
      </c>
      <c r="K343" s="130"/>
      <c r="L343" s="130"/>
      <c r="M343" s="117"/>
    </row>
    <row r="344" spans="1:13" x14ac:dyDescent="0.35">
      <c r="A344" s="154" t="s">
        <v>4580</v>
      </c>
      <c r="B344" s="154" t="s">
        <v>32</v>
      </c>
      <c r="C344" s="154" t="s">
        <v>15</v>
      </c>
      <c r="D344" s="154" t="s">
        <v>1244</v>
      </c>
      <c r="E344" s="154" t="s">
        <v>1248</v>
      </c>
      <c r="F344" s="154" t="s">
        <v>4581</v>
      </c>
      <c r="G344" s="154">
        <v>2</v>
      </c>
      <c r="H344" s="117">
        <v>45729.719594907408</v>
      </c>
      <c r="I344" s="154">
        <v>10</v>
      </c>
      <c r="J344" s="174">
        <v>120000</v>
      </c>
      <c r="K344" s="130"/>
      <c r="L344" s="130"/>
      <c r="M344" s="117"/>
    </row>
    <row r="345" spans="1:13" x14ac:dyDescent="0.35">
      <c r="A345" s="154" t="s">
        <v>4582</v>
      </c>
      <c r="B345" s="154" t="s">
        <v>32</v>
      </c>
      <c r="C345" s="154" t="s">
        <v>15</v>
      </c>
      <c r="D345" s="154" t="s">
        <v>1244</v>
      </c>
      <c r="E345" s="154" t="s">
        <v>1245</v>
      </c>
      <c r="F345" s="154" t="s">
        <v>4583</v>
      </c>
      <c r="G345" s="154">
        <v>2</v>
      </c>
      <c r="H345" s="117">
        <v>45728.73709490741</v>
      </c>
      <c r="I345" s="154">
        <v>7</v>
      </c>
      <c r="J345" s="174">
        <v>130000</v>
      </c>
      <c r="K345" s="130"/>
      <c r="L345" s="130"/>
      <c r="M345" s="117"/>
    </row>
    <row r="346" spans="1:13" x14ac:dyDescent="0.35">
      <c r="A346" t="s">
        <v>4584</v>
      </c>
      <c r="B346" t="s">
        <v>32</v>
      </c>
      <c r="C346" t="s">
        <v>15</v>
      </c>
      <c r="D346" t="s">
        <v>1244</v>
      </c>
      <c r="E346" t="s">
        <v>1245</v>
      </c>
      <c r="F346" t="s">
        <v>4585</v>
      </c>
      <c r="G346">
        <v>3</v>
      </c>
      <c r="H346" s="117">
        <v>45728.73709490741</v>
      </c>
      <c r="I346">
        <v>10</v>
      </c>
      <c r="J346" s="174">
        <v>100000</v>
      </c>
    </row>
    <row r="347" spans="1:13" x14ac:dyDescent="0.35">
      <c r="A347" s="154" t="s">
        <v>4586</v>
      </c>
      <c r="B347" s="154" t="s">
        <v>1314</v>
      </c>
      <c r="C347" s="154" t="s">
        <v>15</v>
      </c>
      <c r="D347" s="154" t="s">
        <v>1244</v>
      </c>
      <c r="E347" s="154" t="s">
        <v>1248</v>
      </c>
      <c r="F347" s="154" t="s">
        <v>4587</v>
      </c>
      <c r="G347" s="154">
        <v>1</v>
      </c>
      <c r="H347" s="117">
        <v>45729.816701388889</v>
      </c>
      <c r="I347" s="154">
        <v>12</v>
      </c>
      <c r="J347" s="174">
        <v>200000</v>
      </c>
      <c r="K347" s="130"/>
      <c r="L347" s="130"/>
      <c r="M347" s="117"/>
    </row>
    <row r="348" spans="1:13" x14ac:dyDescent="0.35">
      <c r="A348" s="154" t="s">
        <v>4588</v>
      </c>
      <c r="B348" s="154" t="s">
        <v>14</v>
      </c>
      <c r="C348" s="154" t="s">
        <v>15</v>
      </c>
      <c r="D348" s="154" t="s">
        <v>1244</v>
      </c>
      <c r="E348" s="154" t="s">
        <v>1245</v>
      </c>
      <c r="F348" s="154" t="s">
        <v>4589</v>
      </c>
      <c r="G348" s="154">
        <v>3</v>
      </c>
      <c r="H348" s="117">
        <v>45729.752534722225</v>
      </c>
      <c r="I348" s="154">
        <v>11</v>
      </c>
      <c r="J348" s="174">
        <v>250000</v>
      </c>
      <c r="K348" s="130"/>
      <c r="L348" s="130"/>
      <c r="M348" s="117"/>
    </row>
    <row r="349" spans="1:13" x14ac:dyDescent="0.35">
      <c r="A349" s="154" t="s">
        <v>4590</v>
      </c>
      <c r="B349" s="154" t="s">
        <v>1382</v>
      </c>
      <c r="C349" s="154" t="s">
        <v>52</v>
      </c>
      <c r="D349" s="154" t="s">
        <v>1250</v>
      </c>
      <c r="E349" s="154" t="s">
        <v>1248</v>
      </c>
      <c r="F349" s="154" t="s">
        <v>2702</v>
      </c>
      <c r="G349" s="154">
        <v>2</v>
      </c>
      <c r="H349" s="117">
        <v>45730.694039351853</v>
      </c>
      <c r="I349" s="154">
        <v>16</v>
      </c>
      <c r="J349" s="174">
        <v>160000</v>
      </c>
      <c r="K349" s="130"/>
      <c r="L349" s="130"/>
      <c r="M349" s="117"/>
    </row>
    <row r="350" spans="1:13" x14ac:dyDescent="0.35">
      <c r="A350" s="154" t="s">
        <v>4591</v>
      </c>
      <c r="B350" s="154" t="s">
        <v>146</v>
      </c>
      <c r="C350" s="154" t="s">
        <v>15</v>
      </c>
      <c r="D350" s="154" t="s">
        <v>1244</v>
      </c>
      <c r="E350" s="154" t="s">
        <v>1245</v>
      </c>
      <c r="F350" s="154" t="s">
        <v>4592</v>
      </c>
      <c r="G350" s="154">
        <v>5</v>
      </c>
      <c r="H350" s="117">
        <v>45729</v>
      </c>
      <c r="I350" s="154">
        <v>8</v>
      </c>
      <c r="J350" s="174">
        <v>150000</v>
      </c>
      <c r="K350" s="130"/>
      <c r="L350" s="130"/>
      <c r="M350" s="117"/>
    </row>
    <row r="351" spans="1:13" x14ac:dyDescent="0.35">
      <c r="A351" s="154" t="s">
        <v>4593</v>
      </c>
      <c r="B351" s="154" t="s">
        <v>2861</v>
      </c>
      <c r="C351" s="154" t="s">
        <v>106</v>
      </c>
      <c r="D351" s="154" t="s">
        <v>1244</v>
      </c>
      <c r="E351" s="154" t="s">
        <v>1248</v>
      </c>
      <c r="F351" s="154" t="s">
        <v>4594</v>
      </c>
      <c r="G351" s="154">
        <v>1</v>
      </c>
      <c r="H351" s="117">
        <v>45729.82671296296</v>
      </c>
      <c r="I351" s="154">
        <v>12</v>
      </c>
      <c r="J351" s="174">
        <v>150000</v>
      </c>
      <c r="K351" s="130"/>
      <c r="L351" s="130"/>
      <c r="M351" s="117"/>
    </row>
    <row r="352" spans="1:13" x14ac:dyDescent="0.35">
      <c r="A352" t="s">
        <v>4595</v>
      </c>
      <c r="B352" t="s">
        <v>355</v>
      </c>
      <c r="C352" t="s">
        <v>15</v>
      </c>
      <c r="D352" t="s">
        <v>1244</v>
      </c>
      <c r="E352" t="s">
        <v>1248</v>
      </c>
      <c r="F352" t="s">
        <v>4596</v>
      </c>
      <c r="G352">
        <v>4</v>
      </c>
      <c r="H352" s="117">
        <v>45729</v>
      </c>
      <c r="I352">
        <v>6</v>
      </c>
      <c r="J352" s="174">
        <v>50000</v>
      </c>
    </row>
    <row r="353" spans="1:13" x14ac:dyDescent="0.35">
      <c r="A353" t="s">
        <v>4597</v>
      </c>
      <c r="B353" t="s">
        <v>32</v>
      </c>
      <c r="C353" t="s">
        <v>188</v>
      </c>
      <c r="D353" t="s">
        <v>1244</v>
      </c>
      <c r="E353" t="s">
        <v>1245</v>
      </c>
      <c r="F353" t="s">
        <v>4598</v>
      </c>
      <c r="G353">
        <v>3</v>
      </c>
      <c r="H353" s="117">
        <v>45729.719594907408</v>
      </c>
      <c r="I353">
        <v>9</v>
      </c>
      <c r="J353" s="174">
        <v>140000</v>
      </c>
    </row>
    <row r="354" spans="1:13" x14ac:dyDescent="0.35">
      <c r="A354" s="154" t="s">
        <v>4599</v>
      </c>
      <c r="B354" s="154" t="s">
        <v>252</v>
      </c>
      <c r="C354" s="154" t="s">
        <v>15</v>
      </c>
      <c r="D354" s="154" t="s">
        <v>1244</v>
      </c>
      <c r="E354" s="154" t="s">
        <v>1245</v>
      </c>
      <c r="F354" s="154" t="s">
        <v>4600</v>
      </c>
      <c r="G354" s="154">
        <v>4</v>
      </c>
      <c r="H354" s="117">
        <v>45729.703530092593</v>
      </c>
      <c r="I354" s="154">
        <v>9</v>
      </c>
      <c r="J354" s="174">
        <v>200000</v>
      </c>
      <c r="K354" s="130"/>
      <c r="L354" s="130"/>
      <c r="M354" s="117"/>
    </row>
    <row r="355" spans="1:13" x14ac:dyDescent="0.35">
      <c r="A355" s="154" t="s">
        <v>4601</v>
      </c>
      <c r="B355" s="154" t="s">
        <v>2692</v>
      </c>
      <c r="C355" s="154" t="s">
        <v>15</v>
      </c>
      <c r="D355" s="154" t="s">
        <v>1244</v>
      </c>
      <c r="E355" s="154" t="s">
        <v>1245</v>
      </c>
      <c r="F355" s="154" t="s">
        <v>4602</v>
      </c>
      <c r="G355" s="154">
        <v>2</v>
      </c>
      <c r="H355" s="117">
        <v>45729.775891203702</v>
      </c>
      <c r="I355" s="154">
        <v>6</v>
      </c>
      <c r="J355" s="174">
        <v>55000</v>
      </c>
      <c r="K355" s="130"/>
      <c r="L355" s="130"/>
      <c r="M355" s="117"/>
    </row>
    <row r="356" spans="1:13" x14ac:dyDescent="0.35">
      <c r="A356" t="s">
        <v>4603</v>
      </c>
      <c r="B356" t="s">
        <v>442</v>
      </c>
      <c r="C356" t="s">
        <v>15</v>
      </c>
      <c r="D356" t="s">
        <v>1244</v>
      </c>
      <c r="E356" t="s">
        <v>1248</v>
      </c>
      <c r="F356" t="s">
        <v>4604</v>
      </c>
      <c r="G356">
        <v>1</v>
      </c>
      <c r="H356" s="117">
        <v>45729.701469907406</v>
      </c>
      <c r="I356">
        <v>3</v>
      </c>
      <c r="J356" s="174">
        <v>100000</v>
      </c>
    </row>
    <row r="357" spans="1:13" x14ac:dyDescent="0.35">
      <c r="A357" t="s">
        <v>4605</v>
      </c>
      <c r="B357" t="s">
        <v>14</v>
      </c>
      <c r="C357" t="s">
        <v>52</v>
      </c>
      <c r="D357" s="154" t="s">
        <v>1250</v>
      </c>
      <c r="E357" t="s">
        <v>1245</v>
      </c>
      <c r="F357" t="s">
        <v>4606</v>
      </c>
      <c r="G357">
        <v>1</v>
      </c>
      <c r="H357" s="117">
        <v>45730.752835648149</v>
      </c>
      <c r="I357">
        <v>8</v>
      </c>
      <c r="J357" s="174">
        <v>100000</v>
      </c>
    </row>
    <row r="358" spans="1:13" x14ac:dyDescent="0.35">
      <c r="A358" t="s">
        <v>4607</v>
      </c>
      <c r="B358" t="s">
        <v>355</v>
      </c>
      <c r="C358" t="s">
        <v>15</v>
      </c>
      <c r="D358" t="s">
        <v>1244</v>
      </c>
      <c r="E358" t="s">
        <v>1245</v>
      </c>
      <c r="F358" t="s">
        <v>4608</v>
      </c>
      <c r="G358">
        <v>7</v>
      </c>
      <c r="H358" s="117">
        <v>45730.74695601852</v>
      </c>
      <c r="I358">
        <v>12</v>
      </c>
      <c r="J358" s="174">
        <v>130000</v>
      </c>
    </row>
    <row r="359" spans="1:13" x14ac:dyDescent="0.35">
      <c r="A359" s="154" t="s">
        <v>4609</v>
      </c>
      <c r="B359" s="154" t="s">
        <v>603</v>
      </c>
      <c r="C359" s="154" t="s">
        <v>15</v>
      </c>
      <c r="D359" s="154" t="s">
        <v>1244</v>
      </c>
      <c r="E359" s="154" t="s">
        <v>1248</v>
      </c>
      <c r="F359" s="154" t="s">
        <v>3035</v>
      </c>
      <c r="G359" s="154">
        <v>3</v>
      </c>
      <c r="H359" s="117">
        <v>45731.537430555552</v>
      </c>
      <c r="I359" s="154">
        <v>18</v>
      </c>
      <c r="J359" s="174">
        <v>300000</v>
      </c>
      <c r="K359" s="130"/>
      <c r="L359" s="130"/>
      <c r="M359" s="117"/>
    </row>
    <row r="360" spans="1:13" x14ac:dyDescent="0.35">
      <c r="A360" s="154" t="s">
        <v>4610</v>
      </c>
      <c r="B360" s="154" t="s">
        <v>476</v>
      </c>
      <c r="C360" s="154" t="s">
        <v>248</v>
      </c>
      <c r="D360" s="154" t="s">
        <v>1250</v>
      </c>
      <c r="E360" s="154" t="s">
        <v>1248</v>
      </c>
      <c r="F360" s="154" t="s">
        <v>4611</v>
      </c>
      <c r="G360" s="154">
        <v>1</v>
      </c>
      <c r="H360" s="117">
        <v>45730.738506944443</v>
      </c>
      <c r="I360" s="154">
        <v>12</v>
      </c>
      <c r="J360" s="174">
        <v>100000</v>
      </c>
      <c r="K360" s="130"/>
      <c r="L360" s="130"/>
      <c r="M360" s="117"/>
    </row>
    <row r="361" spans="1:13" x14ac:dyDescent="0.35">
      <c r="A361" s="154" t="s">
        <v>4612</v>
      </c>
      <c r="B361" s="154" t="s">
        <v>649</v>
      </c>
      <c r="C361" s="154" t="s">
        <v>15</v>
      </c>
      <c r="D361" s="154" t="s">
        <v>1244</v>
      </c>
      <c r="E361" s="154" t="s">
        <v>1245</v>
      </c>
      <c r="F361" s="154" t="s">
        <v>4613</v>
      </c>
      <c r="G361" s="154">
        <v>3</v>
      </c>
      <c r="H361" s="117">
        <v>45731.496377314812</v>
      </c>
      <c r="I361" s="154">
        <v>8</v>
      </c>
      <c r="J361" s="174">
        <v>100000</v>
      </c>
      <c r="K361" s="130"/>
      <c r="L361" s="130"/>
      <c r="M361" s="117"/>
    </row>
    <row r="362" spans="1:13" x14ac:dyDescent="0.35">
      <c r="A362" t="s">
        <v>4614</v>
      </c>
      <c r="B362" t="s">
        <v>32</v>
      </c>
      <c r="C362" t="s">
        <v>15</v>
      </c>
      <c r="D362" t="s">
        <v>1244</v>
      </c>
      <c r="E362" t="s">
        <v>1248</v>
      </c>
      <c r="F362" t="s">
        <v>4615</v>
      </c>
      <c r="G362">
        <v>1</v>
      </c>
      <c r="H362" s="117">
        <v>45731.556689814817</v>
      </c>
      <c r="I362">
        <v>8</v>
      </c>
      <c r="J362" s="174">
        <v>80000</v>
      </c>
    </row>
    <row r="363" spans="1:13" x14ac:dyDescent="0.35">
      <c r="A363" s="154" t="s">
        <v>4616</v>
      </c>
      <c r="B363" s="154" t="s">
        <v>36</v>
      </c>
      <c r="C363" s="154" t="s">
        <v>106</v>
      </c>
      <c r="D363" s="154" t="s">
        <v>1244</v>
      </c>
      <c r="E363" s="154" t="s">
        <v>1248</v>
      </c>
      <c r="F363" s="154" t="s">
        <v>3207</v>
      </c>
      <c r="G363" s="154">
        <v>6</v>
      </c>
      <c r="H363" s="117">
        <v>45731.526875000003</v>
      </c>
      <c r="I363" s="154">
        <v>12</v>
      </c>
      <c r="J363" s="174">
        <v>120000</v>
      </c>
      <c r="K363" s="130"/>
      <c r="L363" s="130"/>
      <c r="M363" s="117"/>
    </row>
    <row r="364" spans="1:13" x14ac:dyDescent="0.35">
      <c r="A364" s="154" t="s">
        <v>4617</v>
      </c>
      <c r="B364" s="154" t="s">
        <v>2861</v>
      </c>
      <c r="C364" s="154" t="s">
        <v>381</v>
      </c>
      <c r="D364" s="154" t="s">
        <v>1244</v>
      </c>
      <c r="E364" s="154" t="s">
        <v>1245</v>
      </c>
      <c r="F364" s="154" t="s">
        <v>4618</v>
      </c>
      <c r="G364" s="154">
        <v>1</v>
      </c>
      <c r="H364" s="117">
        <v>45733.689039351855</v>
      </c>
      <c r="I364" s="154">
        <v>6</v>
      </c>
      <c r="J364" s="174">
        <v>50000</v>
      </c>
      <c r="K364" s="130"/>
      <c r="L364" s="130"/>
      <c r="M364" s="117"/>
    </row>
    <row r="365" spans="1:13" x14ac:dyDescent="0.35">
      <c r="A365" t="s">
        <v>4619</v>
      </c>
      <c r="B365" t="s">
        <v>306</v>
      </c>
      <c r="C365" t="s">
        <v>15</v>
      </c>
      <c r="D365" t="s">
        <v>1244</v>
      </c>
      <c r="E365" t="s">
        <v>1245</v>
      </c>
      <c r="F365" t="s">
        <v>308</v>
      </c>
      <c r="G365">
        <v>3</v>
      </c>
      <c r="H365" s="117">
        <v>45733.674907407411</v>
      </c>
      <c r="I365">
        <v>9</v>
      </c>
      <c r="J365" s="174">
        <v>70000</v>
      </c>
    </row>
    <row r="366" spans="1:13" x14ac:dyDescent="0.35">
      <c r="A366" s="154" t="s">
        <v>4620</v>
      </c>
      <c r="B366" s="154" t="s">
        <v>2965</v>
      </c>
      <c r="C366" s="154" t="s">
        <v>15</v>
      </c>
      <c r="D366" s="154" t="s">
        <v>1244</v>
      </c>
      <c r="E366" s="154" t="s">
        <v>1245</v>
      </c>
      <c r="F366" s="154" t="s">
        <v>4621</v>
      </c>
      <c r="G366" s="154">
        <v>1</v>
      </c>
      <c r="H366" s="117">
        <v>45733.669525462959</v>
      </c>
      <c r="I366" s="154">
        <v>12</v>
      </c>
      <c r="J366" s="174">
        <v>50000</v>
      </c>
      <c r="K366" s="130"/>
      <c r="L366" s="130"/>
      <c r="M366" s="117"/>
    </row>
    <row r="367" spans="1:13" x14ac:dyDescent="0.35">
      <c r="A367" t="s">
        <v>4622</v>
      </c>
      <c r="B367" t="s">
        <v>32</v>
      </c>
      <c r="C367" t="s">
        <v>15</v>
      </c>
      <c r="D367" t="s">
        <v>1244</v>
      </c>
      <c r="E367" t="s">
        <v>1245</v>
      </c>
      <c r="F367" t="s">
        <v>4623</v>
      </c>
      <c r="G367">
        <v>4</v>
      </c>
      <c r="H367" s="117">
        <v>45734.652453703704</v>
      </c>
      <c r="I367">
        <v>7</v>
      </c>
      <c r="J367" s="174">
        <v>120000</v>
      </c>
    </row>
    <row r="368" spans="1:13" x14ac:dyDescent="0.35">
      <c r="A368" s="154" t="s">
        <v>4624</v>
      </c>
      <c r="B368" s="154" t="s">
        <v>603</v>
      </c>
      <c r="C368" s="154" t="s">
        <v>15</v>
      </c>
      <c r="D368" s="154" t="s">
        <v>1244</v>
      </c>
      <c r="E368" s="154" t="s">
        <v>1245</v>
      </c>
      <c r="F368" s="154" t="s">
        <v>2609</v>
      </c>
      <c r="G368" s="154">
        <v>2</v>
      </c>
      <c r="H368" s="117">
        <v>45734.624710648146</v>
      </c>
      <c r="I368" s="154">
        <v>12</v>
      </c>
      <c r="J368" s="174">
        <v>100000</v>
      </c>
      <c r="K368" s="130"/>
      <c r="L368" s="130"/>
      <c r="M368" s="117"/>
    </row>
    <row r="369" spans="1:13" x14ac:dyDescent="0.35">
      <c r="A369" s="154" t="s">
        <v>4625</v>
      </c>
      <c r="B369" s="154" t="s">
        <v>2861</v>
      </c>
      <c r="C369" s="154" t="s">
        <v>582</v>
      </c>
      <c r="D369" s="154" t="s">
        <v>1244</v>
      </c>
      <c r="E369" s="154" t="s">
        <v>1248</v>
      </c>
      <c r="F369" s="154" t="s">
        <v>4626</v>
      </c>
      <c r="G369" s="154">
        <v>2</v>
      </c>
      <c r="H369" s="117">
        <v>45734.694479166668</v>
      </c>
      <c r="I369" s="154">
        <v>12</v>
      </c>
      <c r="J369" s="174">
        <v>150000</v>
      </c>
      <c r="K369" s="130"/>
      <c r="L369" s="130"/>
      <c r="M369" s="117"/>
    </row>
    <row r="370" spans="1:13" x14ac:dyDescent="0.35">
      <c r="A370" s="154" t="s">
        <v>4627</v>
      </c>
      <c r="B370" s="154" t="s">
        <v>14</v>
      </c>
      <c r="C370" s="154" t="s">
        <v>15</v>
      </c>
      <c r="D370" s="154" t="s">
        <v>1244</v>
      </c>
      <c r="E370" s="154" t="s">
        <v>1245</v>
      </c>
      <c r="F370" s="154" t="s">
        <v>4628</v>
      </c>
      <c r="G370" s="154">
        <v>2</v>
      </c>
      <c r="H370" s="117">
        <v>45734.688043981485</v>
      </c>
      <c r="I370" s="154">
        <v>11</v>
      </c>
      <c r="J370" s="174">
        <v>65000</v>
      </c>
      <c r="K370" s="130"/>
      <c r="L370" s="130"/>
      <c r="M370" s="117"/>
    </row>
    <row r="371" spans="1:13" x14ac:dyDescent="0.35">
      <c r="A371" t="s">
        <v>4629</v>
      </c>
      <c r="B371" t="s">
        <v>14</v>
      </c>
      <c r="C371" t="s">
        <v>15</v>
      </c>
      <c r="D371" t="s">
        <v>1244</v>
      </c>
      <c r="E371" t="s">
        <v>1245</v>
      </c>
      <c r="F371" t="s">
        <v>4630</v>
      </c>
      <c r="G371">
        <v>1</v>
      </c>
      <c r="H371" s="117">
        <v>45734.703819444447</v>
      </c>
      <c r="I371">
        <v>4</v>
      </c>
      <c r="J371" s="174">
        <v>100000</v>
      </c>
    </row>
    <row r="372" spans="1:13" x14ac:dyDescent="0.35">
      <c r="A372" t="s">
        <v>4631</v>
      </c>
      <c r="B372" t="s">
        <v>2374</v>
      </c>
      <c r="C372" t="s">
        <v>15</v>
      </c>
      <c r="D372" t="s">
        <v>1244</v>
      </c>
      <c r="E372" t="s">
        <v>1248</v>
      </c>
      <c r="F372" t="s">
        <v>4632</v>
      </c>
      <c r="G372">
        <v>1</v>
      </c>
      <c r="H372" s="117">
        <v>45734.598981481482</v>
      </c>
      <c r="I372">
        <v>18</v>
      </c>
      <c r="J372" s="174">
        <v>200000</v>
      </c>
    </row>
    <row r="373" spans="1:13" x14ac:dyDescent="0.35">
      <c r="A373" t="s">
        <v>4633</v>
      </c>
      <c r="B373" t="s">
        <v>32</v>
      </c>
      <c r="C373" t="s">
        <v>15</v>
      </c>
      <c r="D373" t="s">
        <v>1244</v>
      </c>
      <c r="E373" t="s">
        <v>1245</v>
      </c>
      <c r="F373" t="s">
        <v>4634</v>
      </c>
      <c r="G373">
        <v>1</v>
      </c>
      <c r="H373" s="117">
        <v>45734.663518518515</v>
      </c>
      <c r="I373">
        <v>10</v>
      </c>
      <c r="J373" s="174">
        <v>120000</v>
      </c>
    </row>
    <row r="374" spans="1:13" x14ac:dyDescent="0.35">
      <c r="A374" s="154" t="s">
        <v>4635</v>
      </c>
      <c r="B374" s="154" t="s">
        <v>127</v>
      </c>
      <c r="C374" s="154" t="s">
        <v>411</v>
      </c>
      <c r="D374" s="154" t="s">
        <v>1244</v>
      </c>
      <c r="E374" s="154" t="s">
        <v>1248</v>
      </c>
      <c r="F374" s="154" t="s">
        <v>4636</v>
      </c>
      <c r="G374" s="154">
        <v>5</v>
      </c>
      <c r="H374" s="117">
        <v>45734.679386574076</v>
      </c>
      <c r="I374" s="154">
        <v>12</v>
      </c>
      <c r="J374" s="174">
        <v>150000</v>
      </c>
      <c r="K374" s="130"/>
      <c r="L374" s="130"/>
      <c r="M374" s="117"/>
    </row>
    <row r="375" spans="1:13" x14ac:dyDescent="0.35">
      <c r="A375" s="154" t="s">
        <v>4637</v>
      </c>
      <c r="B375" s="154" t="s">
        <v>14</v>
      </c>
      <c r="C375" s="154" t="s">
        <v>52</v>
      </c>
      <c r="D375" s="154" t="s">
        <v>1250</v>
      </c>
      <c r="E375" s="154" t="s">
        <v>1248</v>
      </c>
      <c r="F375" s="154" t="s">
        <v>4638</v>
      </c>
      <c r="G375" s="154">
        <v>1</v>
      </c>
      <c r="H375" s="117">
        <v>45736.697916666664</v>
      </c>
      <c r="I375" s="154">
        <v>6</v>
      </c>
      <c r="J375" s="174">
        <v>50000</v>
      </c>
      <c r="K375" s="130"/>
      <c r="L375" s="130"/>
      <c r="M375" s="117"/>
    </row>
    <row r="376" spans="1:13" x14ac:dyDescent="0.35">
      <c r="A376" s="154" t="s">
        <v>4639</v>
      </c>
      <c r="B376" s="154" t="s">
        <v>420</v>
      </c>
      <c r="C376" s="154" t="s">
        <v>106</v>
      </c>
      <c r="D376" s="154" t="s">
        <v>1244</v>
      </c>
      <c r="E376" s="154" t="s">
        <v>1245</v>
      </c>
      <c r="F376" s="154" t="s">
        <v>4640</v>
      </c>
      <c r="G376" s="154">
        <v>4</v>
      </c>
      <c r="H376" s="117">
        <v>45735.668935185182</v>
      </c>
      <c r="I376" s="154">
        <v>12</v>
      </c>
      <c r="J376" s="174">
        <v>250000</v>
      </c>
      <c r="K376" s="130"/>
      <c r="L376" s="130"/>
      <c r="M376" s="117"/>
    </row>
    <row r="377" spans="1:13" x14ac:dyDescent="0.35">
      <c r="A377" s="154" t="s">
        <v>4641</v>
      </c>
      <c r="B377" s="154" t="s">
        <v>956</v>
      </c>
      <c r="C377" s="154" t="s">
        <v>188</v>
      </c>
      <c r="D377" s="154" t="s">
        <v>1244</v>
      </c>
      <c r="E377" s="154" t="s">
        <v>1248</v>
      </c>
      <c r="F377" s="154" t="s">
        <v>2111</v>
      </c>
      <c r="G377" s="154">
        <v>6</v>
      </c>
      <c r="H377" s="117">
        <v>45736.568692129629</v>
      </c>
      <c r="I377" s="154">
        <v>4</v>
      </c>
      <c r="J377" s="174">
        <v>200000</v>
      </c>
      <c r="K377" s="130"/>
      <c r="L377" s="130"/>
      <c r="M377" s="117"/>
    </row>
    <row r="378" spans="1:13" x14ac:dyDescent="0.35">
      <c r="A378" t="s">
        <v>4642</v>
      </c>
      <c r="B378" t="s">
        <v>14</v>
      </c>
      <c r="C378" t="s">
        <v>866</v>
      </c>
      <c r="D378" s="154" t="s">
        <v>1250</v>
      </c>
      <c r="E378" t="s">
        <v>1245</v>
      </c>
      <c r="F378" t="s">
        <v>4643</v>
      </c>
      <c r="G378">
        <v>3</v>
      </c>
      <c r="H378" s="117">
        <v>45735.655324074076</v>
      </c>
      <c r="I378">
        <v>9</v>
      </c>
      <c r="J378" s="174">
        <v>80000</v>
      </c>
    </row>
    <row r="379" spans="1:13" x14ac:dyDescent="0.35">
      <c r="A379" s="154" t="s">
        <v>4644</v>
      </c>
      <c r="B379" s="154" t="s">
        <v>2965</v>
      </c>
      <c r="C379" s="154" t="s">
        <v>15</v>
      </c>
      <c r="D379" s="154" t="s">
        <v>1244</v>
      </c>
      <c r="E379" s="154" t="s">
        <v>1248</v>
      </c>
      <c r="F379" s="154" t="s">
        <v>4645</v>
      </c>
      <c r="G379" s="154">
        <v>1</v>
      </c>
      <c r="H379" s="117">
        <v>45737.66333333333</v>
      </c>
      <c r="I379" s="154">
        <v>12</v>
      </c>
      <c r="J379" s="174">
        <v>150000</v>
      </c>
      <c r="K379" s="130"/>
      <c r="L379" s="130"/>
      <c r="M379" s="117"/>
    </row>
    <row r="380" spans="1:13" x14ac:dyDescent="0.35">
      <c r="A380" s="154" t="s">
        <v>4646</v>
      </c>
      <c r="B380" s="154" t="s">
        <v>2861</v>
      </c>
      <c r="C380" s="154" t="s">
        <v>15</v>
      </c>
      <c r="D380" s="154" t="s">
        <v>1244</v>
      </c>
      <c r="E380" s="154" t="s">
        <v>1245</v>
      </c>
      <c r="F380" s="154" t="s">
        <v>4647</v>
      </c>
      <c r="G380" s="154">
        <v>1</v>
      </c>
      <c r="H380" s="117">
        <v>45740.742604166669</v>
      </c>
      <c r="I380" s="154">
        <v>12</v>
      </c>
      <c r="J380" s="174">
        <v>100000</v>
      </c>
      <c r="K380" s="130"/>
      <c r="L380" s="130"/>
      <c r="M380" s="117"/>
    </row>
    <row r="381" spans="1:13" x14ac:dyDescent="0.35">
      <c r="A381" t="s">
        <v>4648</v>
      </c>
      <c r="B381" t="s">
        <v>256</v>
      </c>
      <c r="C381" t="s">
        <v>15</v>
      </c>
      <c r="D381" t="s">
        <v>1244</v>
      </c>
      <c r="E381" t="s">
        <v>1245</v>
      </c>
      <c r="F381" t="s">
        <v>4649</v>
      </c>
      <c r="G381">
        <v>4</v>
      </c>
      <c r="H381" s="117">
        <v>45735.631331018521</v>
      </c>
      <c r="I381">
        <v>12</v>
      </c>
      <c r="J381" s="174">
        <v>100000</v>
      </c>
    </row>
    <row r="382" spans="1:13" x14ac:dyDescent="0.35">
      <c r="A382" s="154" t="s">
        <v>4650</v>
      </c>
      <c r="B382" s="154" t="s">
        <v>2605</v>
      </c>
      <c r="C382" s="154" t="s">
        <v>188</v>
      </c>
      <c r="D382" s="154" t="s">
        <v>1244</v>
      </c>
      <c r="E382" s="154" t="s">
        <v>1245</v>
      </c>
      <c r="F382" s="154" t="s">
        <v>4651</v>
      </c>
      <c r="G382" s="154">
        <v>3</v>
      </c>
      <c r="H382" s="117">
        <v>45735.711273148147</v>
      </c>
      <c r="I382" s="154">
        <v>7</v>
      </c>
      <c r="J382" s="174">
        <v>200000</v>
      </c>
      <c r="K382" s="130"/>
      <c r="L382" s="130"/>
      <c r="M382" s="117"/>
    </row>
    <row r="383" spans="1:13" x14ac:dyDescent="0.35">
      <c r="A383" t="s">
        <v>4652</v>
      </c>
      <c r="B383" t="s">
        <v>146</v>
      </c>
      <c r="C383" t="s">
        <v>15</v>
      </c>
      <c r="D383" t="s">
        <v>1244</v>
      </c>
      <c r="E383" t="s">
        <v>1245</v>
      </c>
      <c r="F383" t="s">
        <v>2828</v>
      </c>
      <c r="G383">
        <v>5</v>
      </c>
      <c r="H383" s="117">
        <v>45736</v>
      </c>
      <c r="I383">
        <v>7</v>
      </c>
      <c r="J383" s="174">
        <v>180000</v>
      </c>
    </row>
    <row r="384" spans="1:13" x14ac:dyDescent="0.35">
      <c r="A384" s="154" t="s">
        <v>4653</v>
      </c>
      <c r="B384" s="154" t="s">
        <v>131</v>
      </c>
      <c r="C384" s="154" t="s">
        <v>582</v>
      </c>
      <c r="D384" s="154" t="s">
        <v>1244</v>
      </c>
      <c r="E384" s="154" t="s">
        <v>1245</v>
      </c>
      <c r="F384" s="154" t="s">
        <v>4654</v>
      </c>
      <c r="G384" s="154">
        <v>1</v>
      </c>
      <c r="H384" s="117">
        <v>45740.708298611113</v>
      </c>
      <c r="I384" s="154">
        <v>10</v>
      </c>
      <c r="J384" s="174">
        <v>80000</v>
      </c>
      <c r="K384" s="130"/>
      <c r="L384" s="130"/>
      <c r="M384" s="117"/>
    </row>
    <row r="385" spans="1:13" x14ac:dyDescent="0.35">
      <c r="A385" t="s">
        <v>4655</v>
      </c>
      <c r="B385" t="s">
        <v>2965</v>
      </c>
      <c r="C385" t="s">
        <v>116</v>
      </c>
      <c r="D385" s="154" t="s">
        <v>1250</v>
      </c>
      <c r="E385" t="s">
        <v>1245</v>
      </c>
      <c r="F385" t="s">
        <v>4656</v>
      </c>
      <c r="G385">
        <v>1</v>
      </c>
      <c r="H385" s="117">
        <v>45735.706863425927</v>
      </c>
      <c r="I385">
        <v>12</v>
      </c>
      <c r="J385" s="174">
        <v>130000</v>
      </c>
    </row>
    <row r="386" spans="1:13" x14ac:dyDescent="0.35">
      <c r="A386" t="s">
        <v>4657</v>
      </c>
      <c r="B386" t="s">
        <v>296</v>
      </c>
      <c r="C386" t="s">
        <v>52</v>
      </c>
      <c r="D386" s="154" t="s">
        <v>1250</v>
      </c>
      <c r="E386" t="s">
        <v>1245</v>
      </c>
      <c r="F386" t="s">
        <v>4658</v>
      </c>
      <c r="G386">
        <v>1</v>
      </c>
      <c r="H386" s="117">
        <v>45736.748171296298</v>
      </c>
      <c r="I386">
        <v>12</v>
      </c>
      <c r="J386" s="174">
        <v>200000</v>
      </c>
    </row>
    <row r="387" spans="1:13" x14ac:dyDescent="0.35">
      <c r="A387" s="154" t="s">
        <v>4659</v>
      </c>
      <c r="B387" s="154" t="s">
        <v>14</v>
      </c>
      <c r="C387" s="154" t="s">
        <v>411</v>
      </c>
      <c r="D387" s="154" t="s">
        <v>1244</v>
      </c>
      <c r="E387" s="154" t="s">
        <v>1248</v>
      </c>
      <c r="F387" s="154" t="s">
        <v>2499</v>
      </c>
      <c r="G387" s="154">
        <v>3</v>
      </c>
      <c r="H387" s="117">
        <v>45737.71166666667</v>
      </c>
      <c r="I387" s="154">
        <v>12</v>
      </c>
      <c r="J387" s="174">
        <v>150000</v>
      </c>
      <c r="K387" s="130"/>
      <c r="L387" s="130"/>
      <c r="M387" s="117"/>
    </row>
    <row r="388" spans="1:13" x14ac:dyDescent="0.35">
      <c r="A388" t="s">
        <v>4660</v>
      </c>
      <c r="B388" t="s">
        <v>306</v>
      </c>
      <c r="C388" t="s">
        <v>15</v>
      </c>
      <c r="D388" t="s">
        <v>1244</v>
      </c>
      <c r="E388" t="s">
        <v>1245</v>
      </c>
      <c r="F388" t="s">
        <v>2664</v>
      </c>
      <c r="G388">
        <v>2</v>
      </c>
      <c r="H388" s="117">
        <v>45737.734016203707</v>
      </c>
      <c r="I388">
        <v>12</v>
      </c>
      <c r="J388" s="174">
        <v>100000</v>
      </c>
    </row>
    <row r="389" spans="1:13" x14ac:dyDescent="0.35">
      <c r="A389" s="154" t="s">
        <v>4661</v>
      </c>
      <c r="B389" s="154" t="s">
        <v>32</v>
      </c>
      <c r="C389" s="154" t="s">
        <v>15</v>
      </c>
      <c r="D389" s="154" t="s">
        <v>1244</v>
      </c>
      <c r="E389" s="154" t="s">
        <v>1245</v>
      </c>
      <c r="F389" s="154" t="s">
        <v>4662</v>
      </c>
      <c r="G389" s="154">
        <v>2</v>
      </c>
      <c r="H389" s="117">
        <v>45737.553206018521</v>
      </c>
      <c r="I389" s="154">
        <v>9</v>
      </c>
      <c r="J389" s="174">
        <v>120000</v>
      </c>
      <c r="K389" s="130"/>
      <c r="L389" s="130"/>
      <c r="M389" s="117"/>
    </row>
    <row r="390" spans="1:13" x14ac:dyDescent="0.35">
      <c r="A390" s="154" t="s">
        <v>4663</v>
      </c>
      <c r="B390" s="154" t="s">
        <v>610</v>
      </c>
      <c r="C390" s="154" t="s">
        <v>15</v>
      </c>
      <c r="D390" s="154" t="s">
        <v>1244</v>
      </c>
      <c r="E390" s="154" t="s">
        <v>1245</v>
      </c>
      <c r="F390" s="154" t="s">
        <v>4664</v>
      </c>
      <c r="G390" s="154">
        <v>1</v>
      </c>
      <c r="H390" s="117">
        <v>45740.437685185185</v>
      </c>
      <c r="I390" s="154">
        <v>8</v>
      </c>
      <c r="J390" s="174">
        <v>60000</v>
      </c>
      <c r="K390" s="130"/>
      <c r="L390" s="130"/>
      <c r="M390" s="117"/>
    </row>
    <row r="391" spans="1:13" x14ac:dyDescent="0.35">
      <c r="A391" t="s">
        <v>4665</v>
      </c>
      <c r="B391" t="s">
        <v>32</v>
      </c>
      <c r="C391" t="s">
        <v>15</v>
      </c>
      <c r="D391" t="s">
        <v>1244</v>
      </c>
      <c r="E391" t="s">
        <v>1245</v>
      </c>
      <c r="F391" t="s">
        <v>4666</v>
      </c>
      <c r="G391">
        <v>1</v>
      </c>
      <c r="H391" s="117">
        <v>45737.629282407404</v>
      </c>
      <c r="I391">
        <v>4</v>
      </c>
      <c r="J391" s="174">
        <v>30000</v>
      </c>
    </row>
    <row r="392" spans="1:13" x14ac:dyDescent="0.35">
      <c r="A392" s="154" t="s">
        <v>4667</v>
      </c>
      <c r="B392" s="154" t="s">
        <v>230</v>
      </c>
      <c r="C392" s="154" t="s">
        <v>15</v>
      </c>
      <c r="D392" s="154" t="s">
        <v>1244</v>
      </c>
      <c r="E392" s="154" t="s">
        <v>1245</v>
      </c>
      <c r="F392" s="154" t="s">
        <v>4668</v>
      </c>
      <c r="G392" s="154">
        <v>1</v>
      </c>
      <c r="H392" s="117">
        <v>45740.750983796293</v>
      </c>
      <c r="I392" s="154">
        <v>7</v>
      </c>
      <c r="J392" s="174">
        <v>130000</v>
      </c>
      <c r="K392" s="130"/>
      <c r="L392" s="130"/>
      <c r="M392" s="117"/>
    </row>
    <row r="393" spans="1:13" x14ac:dyDescent="0.35">
      <c r="A393" t="s">
        <v>4669</v>
      </c>
      <c r="B393" t="s">
        <v>2965</v>
      </c>
      <c r="C393" t="s">
        <v>15</v>
      </c>
      <c r="D393" t="s">
        <v>1244</v>
      </c>
      <c r="E393" t="s">
        <v>1245</v>
      </c>
      <c r="F393" t="s">
        <v>4670</v>
      </c>
      <c r="G393">
        <v>1</v>
      </c>
      <c r="H393" s="117">
        <v>45741.453553240739</v>
      </c>
      <c r="I393">
        <v>12</v>
      </c>
      <c r="J393" s="174">
        <v>150000</v>
      </c>
    </row>
    <row r="394" spans="1:13" x14ac:dyDescent="0.35">
      <c r="A394" s="154" t="s">
        <v>4671</v>
      </c>
      <c r="B394" s="154" t="s">
        <v>603</v>
      </c>
      <c r="C394" s="154" t="s">
        <v>15</v>
      </c>
      <c r="D394" s="154" t="s">
        <v>1244</v>
      </c>
      <c r="E394" s="154" t="s">
        <v>1245</v>
      </c>
      <c r="F394" s="154" t="s">
        <v>4672</v>
      </c>
      <c r="G394" s="154">
        <v>2</v>
      </c>
      <c r="H394" s="117">
        <v>45741.640277777777</v>
      </c>
      <c r="I394" s="154">
        <v>12</v>
      </c>
      <c r="J394" s="174">
        <v>110000</v>
      </c>
      <c r="K394" s="130"/>
      <c r="L394" s="130"/>
      <c r="M394" s="117"/>
    </row>
    <row r="395" spans="1:13" x14ac:dyDescent="0.35">
      <c r="A395" s="154" t="s">
        <v>4673</v>
      </c>
      <c r="B395" s="154" t="s">
        <v>261</v>
      </c>
      <c r="C395" s="154" t="s">
        <v>381</v>
      </c>
      <c r="D395" s="154" t="s">
        <v>1244</v>
      </c>
      <c r="E395" s="154" t="s">
        <v>1248</v>
      </c>
      <c r="F395" s="154" t="s">
        <v>4674</v>
      </c>
      <c r="G395" s="154">
        <v>1</v>
      </c>
      <c r="H395" s="117">
        <v>45741.647581018522</v>
      </c>
      <c r="I395" s="154">
        <v>6</v>
      </c>
      <c r="J395" s="174">
        <v>100000</v>
      </c>
      <c r="K395" s="130"/>
      <c r="L395" s="130"/>
      <c r="M395" s="117"/>
    </row>
    <row r="396" spans="1:13" x14ac:dyDescent="0.35">
      <c r="A396" t="s">
        <v>4675</v>
      </c>
      <c r="B396" t="s">
        <v>32</v>
      </c>
      <c r="C396" t="s">
        <v>15</v>
      </c>
      <c r="D396" t="s">
        <v>1244</v>
      </c>
      <c r="E396" t="s">
        <v>1245</v>
      </c>
      <c r="F396" t="s">
        <v>4676</v>
      </c>
      <c r="G396">
        <v>5</v>
      </c>
      <c r="H396" s="117">
        <v>45740.718576388892</v>
      </c>
      <c r="I396">
        <v>6</v>
      </c>
      <c r="J396" s="174">
        <v>140000</v>
      </c>
    </row>
    <row r="397" spans="1:13" x14ac:dyDescent="0.35">
      <c r="A397" t="s">
        <v>4677</v>
      </c>
      <c r="B397" t="s">
        <v>2861</v>
      </c>
      <c r="C397" t="s">
        <v>15</v>
      </c>
      <c r="D397" t="s">
        <v>1244</v>
      </c>
      <c r="E397" t="s">
        <v>1245</v>
      </c>
      <c r="F397" t="s">
        <v>3055</v>
      </c>
      <c r="G397">
        <v>3</v>
      </c>
      <c r="H397" s="117">
        <v>45741.416504629633</v>
      </c>
      <c r="I397">
        <v>10</v>
      </c>
      <c r="J397" s="174">
        <v>80000</v>
      </c>
    </row>
    <row r="398" spans="1:13" x14ac:dyDescent="0.35">
      <c r="A398" s="154" t="s">
        <v>4678</v>
      </c>
      <c r="B398" s="154" t="s">
        <v>32</v>
      </c>
      <c r="C398" s="154" t="s">
        <v>15</v>
      </c>
      <c r="D398" s="154" t="s">
        <v>1244</v>
      </c>
      <c r="E398" s="154" t="s">
        <v>1245</v>
      </c>
      <c r="F398" s="154" t="s">
        <v>2648</v>
      </c>
      <c r="G398" s="154">
        <v>2</v>
      </c>
      <c r="H398" s="117">
        <v>45741.6874537037</v>
      </c>
      <c r="I398" s="154">
        <v>12</v>
      </c>
      <c r="J398" s="174">
        <v>150000</v>
      </c>
      <c r="K398" s="130"/>
      <c r="L398" s="130"/>
      <c r="M398" s="117"/>
    </row>
    <row r="399" spans="1:13" x14ac:dyDescent="0.35">
      <c r="A399" t="s">
        <v>4679</v>
      </c>
      <c r="B399" t="s">
        <v>1590</v>
      </c>
      <c r="C399" t="s">
        <v>248</v>
      </c>
      <c r="D399" s="154" t="s">
        <v>1250</v>
      </c>
      <c r="E399" t="s">
        <v>1248</v>
      </c>
      <c r="F399" t="s">
        <v>4680</v>
      </c>
      <c r="G399">
        <v>2</v>
      </c>
      <c r="H399" s="117">
        <v>45741.687465277777</v>
      </c>
      <c r="I399">
        <v>11</v>
      </c>
      <c r="J399" s="174">
        <v>60000</v>
      </c>
    </row>
    <row r="400" spans="1:13" x14ac:dyDescent="0.35">
      <c r="A400" s="154" t="s">
        <v>4681</v>
      </c>
      <c r="B400" s="154" t="s">
        <v>14</v>
      </c>
      <c r="C400" s="154" t="s">
        <v>15</v>
      </c>
      <c r="D400" s="154" t="s">
        <v>1244</v>
      </c>
      <c r="E400" s="154" t="s">
        <v>1248</v>
      </c>
      <c r="F400" s="154" t="s">
        <v>4682</v>
      </c>
      <c r="G400" s="154">
        <v>2</v>
      </c>
      <c r="H400" s="117">
        <v>45743.687326388892</v>
      </c>
      <c r="I400" s="154">
        <v>12</v>
      </c>
      <c r="J400" s="174">
        <v>250000</v>
      </c>
      <c r="K400" s="130"/>
      <c r="L400" s="130"/>
      <c r="M400" s="117"/>
    </row>
    <row r="401" spans="1:13" x14ac:dyDescent="0.35">
      <c r="A401" s="154" t="s">
        <v>4683</v>
      </c>
      <c r="B401" s="154" t="s">
        <v>2861</v>
      </c>
      <c r="C401" s="154" t="s">
        <v>582</v>
      </c>
      <c r="D401" s="154" t="s">
        <v>1244</v>
      </c>
      <c r="E401" s="154" t="s">
        <v>1245</v>
      </c>
      <c r="F401" s="154" t="s">
        <v>4684</v>
      </c>
      <c r="G401" s="154">
        <v>1</v>
      </c>
      <c r="H401" s="117">
        <v>45741.744942129626</v>
      </c>
      <c r="I401" s="154">
        <v>10</v>
      </c>
      <c r="J401" s="174">
        <v>30000</v>
      </c>
      <c r="K401" s="130"/>
      <c r="L401" s="130"/>
      <c r="M401" s="117"/>
    </row>
    <row r="402" spans="1:13" x14ac:dyDescent="0.35">
      <c r="A402" s="154" t="s">
        <v>4685</v>
      </c>
      <c r="B402" s="154" t="s">
        <v>2965</v>
      </c>
      <c r="C402" s="154" t="s">
        <v>15</v>
      </c>
      <c r="D402" s="154" t="s">
        <v>1244</v>
      </c>
      <c r="E402" s="154" t="s">
        <v>1245</v>
      </c>
      <c r="F402" s="154" t="s">
        <v>4686</v>
      </c>
      <c r="G402" s="154">
        <v>1</v>
      </c>
      <c r="H402" s="117">
        <v>45741.685358796298</v>
      </c>
      <c r="I402" s="154">
        <v>12</v>
      </c>
      <c r="J402" s="174">
        <v>150000</v>
      </c>
      <c r="K402" s="130"/>
      <c r="L402" s="130"/>
      <c r="M402" s="117"/>
    </row>
    <row r="403" spans="1:13" x14ac:dyDescent="0.35">
      <c r="A403" t="s">
        <v>4687</v>
      </c>
      <c r="B403" t="s">
        <v>913</v>
      </c>
      <c r="C403" t="s">
        <v>15</v>
      </c>
      <c r="D403" t="s">
        <v>1244</v>
      </c>
      <c r="E403" t="s">
        <v>1248</v>
      </c>
      <c r="F403" t="s">
        <v>4688</v>
      </c>
      <c r="G403">
        <v>1</v>
      </c>
      <c r="H403" s="117">
        <v>45743.691782407404</v>
      </c>
      <c r="I403">
        <v>7</v>
      </c>
      <c r="J403" s="174">
        <v>60000</v>
      </c>
    </row>
    <row r="404" spans="1:13" x14ac:dyDescent="0.35">
      <c r="A404" s="154" t="s">
        <v>4689</v>
      </c>
      <c r="B404" s="154" t="s">
        <v>14</v>
      </c>
      <c r="C404" s="154" t="s">
        <v>15</v>
      </c>
      <c r="D404" s="154" t="s">
        <v>1244</v>
      </c>
      <c r="E404" s="154" t="s">
        <v>1245</v>
      </c>
      <c r="F404" s="154" t="s">
        <v>4690</v>
      </c>
      <c r="G404" s="154">
        <v>1</v>
      </c>
      <c r="H404" s="117">
        <v>45743.523414351854</v>
      </c>
      <c r="I404" s="154">
        <v>8</v>
      </c>
      <c r="J404" s="174">
        <v>50000</v>
      </c>
      <c r="K404" s="130"/>
      <c r="L404" s="130"/>
      <c r="M404" s="117"/>
    </row>
    <row r="405" spans="1:13" x14ac:dyDescent="0.35">
      <c r="A405" t="s">
        <v>4691</v>
      </c>
      <c r="B405" t="s">
        <v>24</v>
      </c>
      <c r="C405" t="s">
        <v>15</v>
      </c>
      <c r="D405" t="s">
        <v>1244</v>
      </c>
      <c r="E405" t="s">
        <v>1245</v>
      </c>
      <c r="F405" t="s">
        <v>4692</v>
      </c>
      <c r="G405">
        <v>1</v>
      </c>
      <c r="H405" s="117">
        <v>45742.679652777777</v>
      </c>
      <c r="I405">
        <v>12</v>
      </c>
      <c r="J405" s="174">
        <v>120000</v>
      </c>
    </row>
    <row r="406" spans="1:13" x14ac:dyDescent="0.35">
      <c r="A406" t="s">
        <v>4693</v>
      </c>
      <c r="B406" t="s">
        <v>549</v>
      </c>
      <c r="C406" t="s">
        <v>15</v>
      </c>
      <c r="D406" t="s">
        <v>1244</v>
      </c>
      <c r="E406" t="s">
        <v>1248</v>
      </c>
      <c r="F406" t="s">
        <v>4694</v>
      </c>
      <c r="G406">
        <v>3</v>
      </c>
      <c r="H406" s="117">
        <v>45742</v>
      </c>
      <c r="I406">
        <v>12</v>
      </c>
      <c r="J406" s="174">
        <v>80000</v>
      </c>
    </row>
    <row r="407" spans="1:13" x14ac:dyDescent="0.35">
      <c r="A407" s="154" t="s">
        <v>4695</v>
      </c>
      <c r="B407" s="154" t="s">
        <v>2861</v>
      </c>
      <c r="C407" s="154" t="s">
        <v>15</v>
      </c>
      <c r="D407" s="154" t="s">
        <v>1244</v>
      </c>
      <c r="E407" s="154" t="s">
        <v>1245</v>
      </c>
      <c r="F407" s="154" t="s">
        <v>4696</v>
      </c>
      <c r="G407" s="154">
        <v>2</v>
      </c>
      <c r="H407" s="117">
        <v>45742.712685185186</v>
      </c>
      <c r="I407" s="154">
        <v>12</v>
      </c>
      <c r="J407" s="174">
        <v>150000</v>
      </c>
      <c r="K407" s="130"/>
      <c r="L407" s="130"/>
      <c r="M407" s="117"/>
    </row>
    <row r="408" spans="1:13" x14ac:dyDescent="0.35">
      <c r="A408" t="s">
        <v>4697</v>
      </c>
      <c r="B408" t="s">
        <v>24</v>
      </c>
      <c r="C408" t="s">
        <v>15</v>
      </c>
      <c r="D408" t="s">
        <v>1244</v>
      </c>
      <c r="E408" t="s">
        <v>1245</v>
      </c>
      <c r="F408" t="s">
        <v>4698</v>
      </c>
      <c r="G408">
        <v>4</v>
      </c>
      <c r="H408" s="117">
        <v>45743.603437500002</v>
      </c>
      <c r="I408">
        <v>12</v>
      </c>
      <c r="J408" s="174">
        <v>170000</v>
      </c>
    </row>
    <row r="409" spans="1:13" x14ac:dyDescent="0.35">
      <c r="A409" t="s">
        <v>4699</v>
      </c>
      <c r="B409" t="s">
        <v>146</v>
      </c>
      <c r="C409" t="s">
        <v>15</v>
      </c>
      <c r="D409" t="s">
        <v>1244</v>
      </c>
      <c r="E409" t="s">
        <v>1248</v>
      </c>
      <c r="F409" t="s">
        <v>4700</v>
      </c>
      <c r="G409">
        <v>2</v>
      </c>
      <c r="H409" s="117">
        <v>45743</v>
      </c>
      <c r="I409">
        <v>7</v>
      </c>
      <c r="J409" s="174">
        <v>100000</v>
      </c>
    </row>
    <row r="410" spans="1:13" x14ac:dyDescent="0.35">
      <c r="A410" t="s">
        <v>4701</v>
      </c>
      <c r="B410" t="s">
        <v>146</v>
      </c>
      <c r="C410" t="s">
        <v>15</v>
      </c>
      <c r="D410" t="s">
        <v>1244</v>
      </c>
      <c r="E410" t="s">
        <v>1245</v>
      </c>
      <c r="F410" t="s">
        <v>2820</v>
      </c>
      <c r="G410">
        <v>7</v>
      </c>
      <c r="H410" s="117">
        <v>45743</v>
      </c>
      <c r="I410">
        <v>8</v>
      </c>
      <c r="J410" s="174">
        <v>200000</v>
      </c>
    </row>
    <row r="411" spans="1:13" x14ac:dyDescent="0.35">
      <c r="A411" t="s">
        <v>4702</v>
      </c>
      <c r="B411" t="s">
        <v>146</v>
      </c>
      <c r="C411" t="s">
        <v>15</v>
      </c>
      <c r="D411" t="s">
        <v>1244</v>
      </c>
      <c r="E411" t="s">
        <v>1245</v>
      </c>
      <c r="F411" t="s">
        <v>2171</v>
      </c>
      <c r="G411">
        <v>6</v>
      </c>
      <c r="H411" s="117">
        <v>45743.641574074078</v>
      </c>
      <c r="I411">
        <v>6</v>
      </c>
      <c r="J411" s="174">
        <v>60000</v>
      </c>
    </row>
    <row r="412" spans="1:13" x14ac:dyDescent="0.35">
      <c r="A412" s="154" t="s">
        <v>4703</v>
      </c>
      <c r="B412" s="154" t="s">
        <v>135</v>
      </c>
      <c r="C412" s="154" t="s">
        <v>15</v>
      </c>
      <c r="D412" s="154" t="s">
        <v>1244</v>
      </c>
      <c r="E412" s="154" t="s">
        <v>1245</v>
      </c>
      <c r="F412" s="154" t="s">
        <v>4704</v>
      </c>
      <c r="G412" s="154">
        <v>3</v>
      </c>
      <c r="H412" s="117">
        <v>45743.649710648147</v>
      </c>
      <c r="I412" s="154">
        <v>8</v>
      </c>
      <c r="J412" s="174">
        <v>60000</v>
      </c>
      <c r="K412" s="130"/>
      <c r="L412" s="130"/>
      <c r="M412" s="117"/>
    </row>
    <row r="413" spans="1:13" x14ac:dyDescent="0.35">
      <c r="A413" t="s">
        <v>4705</v>
      </c>
      <c r="B413" t="s">
        <v>1987</v>
      </c>
      <c r="C413" t="s">
        <v>866</v>
      </c>
      <c r="D413" s="154" t="s">
        <v>1250</v>
      </c>
      <c r="E413" t="s">
        <v>1248</v>
      </c>
      <c r="F413" t="s">
        <v>4706</v>
      </c>
      <c r="G413">
        <v>1</v>
      </c>
      <c r="H413" s="117">
        <v>45744.456516203703</v>
      </c>
      <c r="I413">
        <v>12</v>
      </c>
      <c r="J413" s="174">
        <v>50000</v>
      </c>
    </row>
    <row r="414" spans="1:13" x14ac:dyDescent="0.35">
      <c r="A414" s="154" t="s">
        <v>4707</v>
      </c>
      <c r="B414" s="154" t="s">
        <v>237</v>
      </c>
      <c r="C414" s="154" t="s">
        <v>15</v>
      </c>
      <c r="D414" s="154" t="s">
        <v>1244</v>
      </c>
      <c r="E414" s="154" t="s">
        <v>1245</v>
      </c>
      <c r="F414" s="154" t="s">
        <v>2471</v>
      </c>
      <c r="G414" s="154">
        <v>2</v>
      </c>
      <c r="H414" s="117">
        <v>45743.651770833334</v>
      </c>
      <c r="I414" s="154">
        <v>12</v>
      </c>
      <c r="J414" s="174">
        <v>35000</v>
      </c>
      <c r="K414" s="130"/>
      <c r="L414" s="130"/>
      <c r="M414" s="117"/>
    </row>
    <row r="415" spans="1:13" x14ac:dyDescent="0.35">
      <c r="A415" t="s">
        <v>4708</v>
      </c>
      <c r="B415" t="s">
        <v>913</v>
      </c>
      <c r="C415" t="s">
        <v>15</v>
      </c>
      <c r="D415" t="s">
        <v>1244</v>
      </c>
      <c r="E415" t="s">
        <v>1245</v>
      </c>
      <c r="F415" t="s">
        <v>4709</v>
      </c>
      <c r="G415">
        <v>1</v>
      </c>
      <c r="H415" s="117">
        <v>45745.671574074076</v>
      </c>
      <c r="I415">
        <v>7</v>
      </c>
      <c r="J415" s="174">
        <v>50000</v>
      </c>
    </row>
    <row r="416" spans="1:13" x14ac:dyDescent="0.35">
      <c r="A416" s="154" t="s">
        <v>4710</v>
      </c>
      <c r="B416" s="154" t="s">
        <v>2313</v>
      </c>
      <c r="C416" s="154" t="s">
        <v>15</v>
      </c>
      <c r="D416" s="154" t="s">
        <v>1244</v>
      </c>
      <c r="E416" s="154" t="s">
        <v>1245</v>
      </c>
      <c r="F416" s="154" t="s">
        <v>4711</v>
      </c>
      <c r="G416" s="154">
        <v>5</v>
      </c>
      <c r="H416" s="117">
        <v>45745.761307870373</v>
      </c>
      <c r="I416" s="154">
        <v>22</v>
      </c>
      <c r="J416" s="174">
        <v>330000</v>
      </c>
      <c r="K416" s="130"/>
      <c r="L416" s="130"/>
      <c r="M416" s="117"/>
    </row>
    <row r="417" spans="1:13" x14ac:dyDescent="0.35">
      <c r="A417" t="s">
        <v>4712</v>
      </c>
      <c r="B417" t="s">
        <v>913</v>
      </c>
      <c r="C417" t="s">
        <v>15</v>
      </c>
      <c r="D417" t="s">
        <v>1244</v>
      </c>
      <c r="E417" t="s">
        <v>1245</v>
      </c>
      <c r="F417" t="s">
        <v>4713</v>
      </c>
      <c r="G417">
        <v>2</v>
      </c>
      <c r="H417" s="117">
        <v>45744.59171296296</v>
      </c>
      <c r="I417">
        <v>12</v>
      </c>
      <c r="J417" s="174">
        <v>90000</v>
      </c>
    </row>
    <row r="418" spans="1:13" x14ac:dyDescent="0.35">
      <c r="A418" t="s">
        <v>4714</v>
      </c>
      <c r="B418" t="s">
        <v>14</v>
      </c>
      <c r="C418" t="s">
        <v>15</v>
      </c>
      <c r="D418" t="s">
        <v>1244</v>
      </c>
      <c r="E418" t="s">
        <v>1245</v>
      </c>
      <c r="F418" t="s">
        <v>4715</v>
      </c>
      <c r="G418">
        <v>5</v>
      </c>
      <c r="H418" s="117">
        <v>45744.693831018521</v>
      </c>
      <c r="I418">
        <v>12</v>
      </c>
      <c r="J418" s="174">
        <v>100000</v>
      </c>
    </row>
    <row r="419" spans="1:13" x14ac:dyDescent="0.35">
      <c r="A419" t="s">
        <v>4716</v>
      </c>
      <c r="B419" t="s">
        <v>14</v>
      </c>
      <c r="C419" t="s">
        <v>15</v>
      </c>
      <c r="D419" t="s">
        <v>1244</v>
      </c>
      <c r="E419" t="s">
        <v>1248</v>
      </c>
      <c r="F419" t="s">
        <v>4717</v>
      </c>
      <c r="G419">
        <v>4</v>
      </c>
      <c r="H419" s="117">
        <v>45745.562939814816</v>
      </c>
      <c r="I419">
        <v>10</v>
      </c>
      <c r="J419" s="174">
        <v>100000</v>
      </c>
    </row>
    <row r="420" spans="1:13" x14ac:dyDescent="0.35">
      <c r="A420" t="s">
        <v>4718</v>
      </c>
      <c r="B420" t="s">
        <v>14</v>
      </c>
      <c r="C420" t="s">
        <v>15</v>
      </c>
      <c r="D420" t="s">
        <v>1244</v>
      </c>
      <c r="E420" t="s">
        <v>1245</v>
      </c>
      <c r="F420" t="s">
        <v>4719</v>
      </c>
      <c r="G420">
        <v>1</v>
      </c>
      <c r="H420" s="117">
        <v>45745.560856481483</v>
      </c>
      <c r="I420">
        <v>12</v>
      </c>
      <c r="J420" s="174">
        <v>120000</v>
      </c>
    </row>
    <row r="421" spans="1:13" x14ac:dyDescent="0.35">
      <c r="A421" t="s">
        <v>4720</v>
      </c>
      <c r="B421" t="s">
        <v>146</v>
      </c>
      <c r="C421" t="s">
        <v>15</v>
      </c>
      <c r="D421" t="s">
        <v>1244</v>
      </c>
      <c r="E421" t="s">
        <v>1248</v>
      </c>
      <c r="F421" t="s">
        <v>4721</v>
      </c>
      <c r="G421">
        <v>7</v>
      </c>
      <c r="H421" s="117">
        <v>45744.662754629629</v>
      </c>
      <c r="I421">
        <v>7</v>
      </c>
      <c r="J421" s="174">
        <v>120000</v>
      </c>
    </row>
    <row r="422" spans="1:13" x14ac:dyDescent="0.35">
      <c r="A422" t="s">
        <v>4722</v>
      </c>
      <c r="B422" t="s">
        <v>223</v>
      </c>
      <c r="C422" t="s">
        <v>15</v>
      </c>
      <c r="D422" t="s">
        <v>1244</v>
      </c>
      <c r="E422" t="s">
        <v>1245</v>
      </c>
      <c r="F422" t="s">
        <v>4723</v>
      </c>
      <c r="G422">
        <v>5</v>
      </c>
      <c r="H422" s="117">
        <v>45745.563773148147</v>
      </c>
      <c r="I422">
        <v>13</v>
      </c>
      <c r="J422" s="174">
        <v>300000</v>
      </c>
    </row>
    <row r="423" spans="1:13" x14ac:dyDescent="0.35">
      <c r="A423" s="154" t="s">
        <v>4724</v>
      </c>
      <c r="B423" s="154" t="s">
        <v>610</v>
      </c>
      <c r="C423" s="154" t="s">
        <v>188</v>
      </c>
      <c r="D423" s="154" t="s">
        <v>1244</v>
      </c>
      <c r="E423" s="154" t="s">
        <v>1245</v>
      </c>
      <c r="F423" s="154" t="s">
        <v>4725</v>
      </c>
      <c r="G423" s="154">
        <v>1</v>
      </c>
      <c r="H423" s="117">
        <v>45745.593784722223</v>
      </c>
      <c r="I423" s="154">
        <v>12</v>
      </c>
      <c r="J423" s="174">
        <v>100000</v>
      </c>
      <c r="K423" s="130"/>
      <c r="L423" s="130"/>
      <c r="M423" s="117"/>
    </row>
    <row r="424" spans="1:13" x14ac:dyDescent="0.35">
      <c r="A424" s="154" t="s">
        <v>4726</v>
      </c>
      <c r="B424" s="154" t="s">
        <v>32</v>
      </c>
      <c r="C424" s="154" t="s">
        <v>15</v>
      </c>
      <c r="D424" s="154" t="s">
        <v>1244</v>
      </c>
      <c r="E424" s="154" t="s">
        <v>1245</v>
      </c>
      <c r="F424" s="154" t="s">
        <v>4727</v>
      </c>
      <c r="G424" s="154">
        <v>4</v>
      </c>
      <c r="H424" s="117">
        <v>45744.59171296296</v>
      </c>
      <c r="I424" s="154">
        <v>7</v>
      </c>
      <c r="J424" s="174">
        <v>70000</v>
      </c>
      <c r="K424" s="130"/>
      <c r="L424" s="130"/>
      <c r="M424" s="117"/>
    </row>
    <row r="425" spans="1:13" x14ac:dyDescent="0.35">
      <c r="A425" s="154" t="s">
        <v>4728</v>
      </c>
      <c r="B425" s="154" t="s">
        <v>237</v>
      </c>
      <c r="C425" s="154" t="s">
        <v>15</v>
      </c>
      <c r="D425" s="154" t="s">
        <v>1244</v>
      </c>
      <c r="E425" s="154" t="s">
        <v>1245</v>
      </c>
      <c r="F425" s="154" t="s">
        <v>4729</v>
      </c>
      <c r="G425" s="154">
        <v>1</v>
      </c>
      <c r="H425" s="117">
        <v>45744.653587962966</v>
      </c>
      <c r="I425" s="154">
        <v>8</v>
      </c>
      <c r="J425" s="174">
        <v>100000</v>
      </c>
      <c r="K425" s="130"/>
      <c r="L425" s="130"/>
      <c r="M425" s="117"/>
    </row>
    <row r="426" spans="1:13" x14ac:dyDescent="0.35">
      <c r="A426" s="154" t="s">
        <v>4730</v>
      </c>
      <c r="B426" s="154" t="s">
        <v>459</v>
      </c>
      <c r="C426" s="154" t="s">
        <v>15</v>
      </c>
      <c r="D426" s="154" t="s">
        <v>1244</v>
      </c>
      <c r="E426" s="154" t="s">
        <v>1245</v>
      </c>
      <c r="F426" s="154" t="s">
        <v>4731</v>
      </c>
      <c r="G426" s="154">
        <v>8</v>
      </c>
      <c r="H426" s="117">
        <v>45744.662743055553</v>
      </c>
      <c r="I426" s="154">
        <v>7</v>
      </c>
      <c r="J426" s="174">
        <v>110000</v>
      </c>
      <c r="K426" s="130"/>
      <c r="L426" s="130"/>
      <c r="M426" s="117"/>
    </row>
    <row r="427" spans="1:13" x14ac:dyDescent="0.35">
      <c r="A427" t="s">
        <v>4732</v>
      </c>
      <c r="B427" t="s">
        <v>24</v>
      </c>
      <c r="C427" t="s">
        <v>15</v>
      </c>
      <c r="D427" t="s">
        <v>1244</v>
      </c>
      <c r="E427" t="s">
        <v>1245</v>
      </c>
      <c r="F427" t="s">
        <v>4733</v>
      </c>
      <c r="G427">
        <v>2</v>
      </c>
      <c r="H427" s="117">
        <v>45744.691724537035</v>
      </c>
      <c r="I427">
        <v>10</v>
      </c>
      <c r="J427" s="174">
        <v>50000</v>
      </c>
    </row>
    <row r="428" spans="1:13" x14ac:dyDescent="0.35">
      <c r="A428" s="154" t="s">
        <v>4734</v>
      </c>
      <c r="B428" s="154" t="s">
        <v>2861</v>
      </c>
      <c r="C428" s="154" t="s">
        <v>582</v>
      </c>
      <c r="D428" s="154" t="s">
        <v>1244</v>
      </c>
      <c r="E428" s="154" t="s">
        <v>1245</v>
      </c>
      <c r="F428" s="154" t="s">
        <v>4735</v>
      </c>
      <c r="G428" s="154">
        <v>1</v>
      </c>
      <c r="H428" s="117">
        <v>45745.464548611111</v>
      </c>
      <c r="I428" s="154">
        <v>12</v>
      </c>
      <c r="J428" s="174">
        <v>50000</v>
      </c>
      <c r="K428" s="130"/>
      <c r="L428" s="130"/>
      <c r="M428" s="117"/>
    </row>
    <row r="429" spans="1:13" x14ac:dyDescent="0.35">
      <c r="A429" t="s">
        <v>4736</v>
      </c>
      <c r="B429" t="s">
        <v>237</v>
      </c>
      <c r="C429" t="s">
        <v>169</v>
      </c>
      <c r="D429" s="154" t="s">
        <v>1250</v>
      </c>
      <c r="E429" t="s">
        <v>1245</v>
      </c>
      <c r="F429" t="s">
        <v>4737</v>
      </c>
      <c r="G429">
        <v>3</v>
      </c>
      <c r="H429" s="117">
        <v>45745.562939814816</v>
      </c>
      <c r="I429">
        <v>12</v>
      </c>
      <c r="J429" s="174">
        <v>140000</v>
      </c>
    </row>
    <row r="430" spans="1:13" x14ac:dyDescent="0.35">
      <c r="A430" s="154" t="s">
        <v>4738</v>
      </c>
      <c r="B430" s="154" t="s">
        <v>913</v>
      </c>
      <c r="C430" s="154" t="s">
        <v>15</v>
      </c>
      <c r="D430" s="154" t="s">
        <v>1244</v>
      </c>
      <c r="E430" s="154" t="s">
        <v>1245</v>
      </c>
      <c r="F430" s="154" t="s">
        <v>4067</v>
      </c>
      <c r="G430" s="154">
        <v>2</v>
      </c>
      <c r="H430" s="117">
        <v>45747.667175925926</v>
      </c>
      <c r="I430" s="154">
        <v>8</v>
      </c>
      <c r="J430" s="174">
        <v>70000</v>
      </c>
      <c r="K430" s="130"/>
      <c r="L430" s="130"/>
      <c r="M430" s="117"/>
    </row>
    <row r="431" spans="1:13" x14ac:dyDescent="0.35">
      <c r="A431" t="s">
        <v>4739</v>
      </c>
      <c r="B431" t="s">
        <v>1314</v>
      </c>
      <c r="C431" t="s">
        <v>169</v>
      </c>
      <c r="D431" s="154" t="s">
        <v>1250</v>
      </c>
      <c r="E431" t="s">
        <v>1245</v>
      </c>
      <c r="F431" t="s">
        <v>4740</v>
      </c>
      <c r="G431">
        <v>1</v>
      </c>
      <c r="H431" s="117">
        <v>45745.627233796295</v>
      </c>
      <c r="I431">
        <v>9</v>
      </c>
      <c r="J431" s="174">
        <v>100000</v>
      </c>
    </row>
    <row r="432" spans="1:13" x14ac:dyDescent="0.35">
      <c r="A432" t="s">
        <v>4741</v>
      </c>
      <c r="B432" t="s">
        <v>32</v>
      </c>
      <c r="C432" t="s">
        <v>116</v>
      </c>
      <c r="D432" s="154" t="s">
        <v>1250</v>
      </c>
      <c r="E432" t="s">
        <v>1245</v>
      </c>
      <c r="F432" t="s">
        <v>4742</v>
      </c>
      <c r="G432">
        <v>4</v>
      </c>
      <c r="H432" s="117">
        <v>45745.469409722224</v>
      </c>
      <c r="I432">
        <v>7</v>
      </c>
      <c r="J432" s="174">
        <v>70000</v>
      </c>
    </row>
    <row r="433" spans="1:13" x14ac:dyDescent="0.35">
      <c r="A433" s="154" t="s">
        <v>4743</v>
      </c>
      <c r="B433" s="154" t="s">
        <v>139</v>
      </c>
      <c r="C433" s="154" t="s">
        <v>15</v>
      </c>
      <c r="D433" s="154" t="s">
        <v>1244</v>
      </c>
      <c r="E433" s="154" t="s">
        <v>1245</v>
      </c>
      <c r="F433" s="154" t="s">
        <v>4744</v>
      </c>
      <c r="G433" s="154">
        <v>1</v>
      </c>
      <c r="H433" s="117">
        <v>45745.560844907406</v>
      </c>
      <c r="I433" s="154">
        <v>6</v>
      </c>
      <c r="J433" s="174">
        <v>150000</v>
      </c>
      <c r="K433" s="130"/>
      <c r="L433" s="130"/>
      <c r="M433" s="117"/>
    </row>
    <row r="434" spans="1:13" x14ac:dyDescent="0.35">
      <c r="A434" s="154" t="s">
        <v>4745</v>
      </c>
      <c r="B434" s="154" t="s">
        <v>2861</v>
      </c>
      <c r="C434" s="154" t="s">
        <v>582</v>
      </c>
      <c r="D434" s="154" t="s">
        <v>1244</v>
      </c>
      <c r="E434" s="154" t="s">
        <v>1248</v>
      </c>
      <c r="F434" s="154" t="s">
        <v>3339</v>
      </c>
      <c r="G434" s="154">
        <v>2</v>
      </c>
      <c r="H434" s="117">
        <v>45747.524305555555</v>
      </c>
      <c r="I434" s="154">
        <v>12</v>
      </c>
      <c r="J434" s="174">
        <v>150000</v>
      </c>
      <c r="K434" s="130"/>
      <c r="L434" s="130"/>
      <c r="M434" s="117"/>
    </row>
    <row r="435" spans="1:13" x14ac:dyDescent="0.35">
      <c r="A435" s="154" t="s">
        <v>4746</v>
      </c>
      <c r="B435" s="154" t="s">
        <v>32</v>
      </c>
      <c r="C435" s="154" t="s">
        <v>15</v>
      </c>
      <c r="D435" s="154" t="s">
        <v>1244</v>
      </c>
      <c r="E435" s="154" t="s">
        <v>1245</v>
      </c>
      <c r="F435" s="154" t="s">
        <v>2768</v>
      </c>
      <c r="G435" s="154">
        <v>7</v>
      </c>
      <c r="H435" s="117">
        <v>45747.58222222222</v>
      </c>
      <c r="I435" s="154">
        <v>11</v>
      </c>
      <c r="J435" s="174">
        <v>270000</v>
      </c>
      <c r="K435" s="130"/>
      <c r="L435" s="130"/>
      <c r="M435" s="117"/>
    </row>
    <row r="436" spans="1:13" x14ac:dyDescent="0.35">
      <c r="A436" t="s">
        <v>4747</v>
      </c>
      <c r="B436" t="s">
        <v>24</v>
      </c>
      <c r="C436" t="s">
        <v>15</v>
      </c>
      <c r="D436" t="s">
        <v>1244</v>
      </c>
      <c r="E436" t="s">
        <v>1245</v>
      </c>
      <c r="F436" t="s">
        <v>4748</v>
      </c>
      <c r="G436">
        <v>1</v>
      </c>
      <c r="H436" s="117">
        <v>45747</v>
      </c>
      <c r="I436">
        <v>12</v>
      </c>
      <c r="J436" s="174">
        <v>100000</v>
      </c>
    </row>
    <row r="437" spans="1:13" x14ac:dyDescent="0.35">
      <c r="A437" s="154" t="s">
        <v>4749</v>
      </c>
      <c r="B437" s="154" t="s">
        <v>786</v>
      </c>
      <c r="C437" s="154" t="s">
        <v>188</v>
      </c>
      <c r="D437" s="154" t="s">
        <v>1244</v>
      </c>
      <c r="E437" s="154" t="s">
        <v>1248</v>
      </c>
      <c r="F437" s="154" t="s">
        <v>4750</v>
      </c>
      <c r="G437" s="154">
        <v>2</v>
      </c>
      <c r="H437" s="117">
        <v>45747.539953703701</v>
      </c>
      <c r="I437" s="154">
        <v>12</v>
      </c>
      <c r="J437" s="174">
        <v>120000</v>
      </c>
      <c r="K437" s="130"/>
      <c r="L437" s="130"/>
      <c r="M437" s="117"/>
    </row>
    <row r="438" spans="1:13" x14ac:dyDescent="0.35">
      <c r="A438" t="s">
        <v>4751</v>
      </c>
      <c r="B438" t="s">
        <v>14</v>
      </c>
      <c r="C438" t="s">
        <v>866</v>
      </c>
      <c r="D438" s="154" t="s">
        <v>1250</v>
      </c>
      <c r="E438" t="s">
        <v>1245</v>
      </c>
      <c r="F438" t="s">
        <v>3536</v>
      </c>
      <c r="G438">
        <v>6</v>
      </c>
      <c r="H438" s="117">
        <v>45747.612361111111</v>
      </c>
      <c r="I438">
        <v>6</v>
      </c>
      <c r="J438" s="174">
        <v>55000</v>
      </c>
    </row>
    <row r="439" spans="1:13" x14ac:dyDescent="0.35">
      <c r="A439" s="154" t="s">
        <v>4752</v>
      </c>
      <c r="B439" s="154" t="s">
        <v>32</v>
      </c>
      <c r="C439" s="154" t="s">
        <v>15</v>
      </c>
      <c r="D439" s="154" t="s">
        <v>1244</v>
      </c>
      <c r="E439" s="154" t="s">
        <v>1248</v>
      </c>
      <c r="F439" s="154" t="s">
        <v>3222</v>
      </c>
      <c r="G439" s="154">
        <v>4</v>
      </c>
      <c r="H439" s="117">
        <v>45747.612349537034</v>
      </c>
      <c r="I439" s="154">
        <v>9</v>
      </c>
      <c r="J439" s="174">
        <v>100000</v>
      </c>
      <c r="K439" s="130"/>
      <c r="L439" s="130"/>
      <c r="M439" s="117"/>
    </row>
    <row r="440" spans="1:13" x14ac:dyDescent="0.35">
      <c r="A440" t="s">
        <v>4753</v>
      </c>
      <c r="B440" t="s">
        <v>256</v>
      </c>
      <c r="C440" t="s">
        <v>15</v>
      </c>
      <c r="D440" t="s">
        <v>1244</v>
      </c>
      <c r="E440" t="s">
        <v>1248</v>
      </c>
      <c r="F440" t="s">
        <v>1632</v>
      </c>
      <c r="G440">
        <v>5</v>
      </c>
      <c r="H440" s="117">
        <v>45747.777060185188</v>
      </c>
      <c r="I440">
        <v>8</v>
      </c>
      <c r="J440" s="174">
        <v>80000</v>
      </c>
    </row>
    <row r="441" spans="1:13" x14ac:dyDescent="0.35">
      <c r="A441" s="154" t="s">
        <v>4754</v>
      </c>
      <c r="B441" s="154" t="s">
        <v>2861</v>
      </c>
      <c r="C441" s="154" t="s">
        <v>582</v>
      </c>
      <c r="D441" s="154" t="s">
        <v>1244</v>
      </c>
      <c r="E441" s="154" t="s">
        <v>1245</v>
      </c>
      <c r="F441" s="154" t="s">
        <v>4755</v>
      </c>
      <c r="G441" s="154">
        <v>1</v>
      </c>
      <c r="H441" s="117">
        <v>45747.589849537035</v>
      </c>
      <c r="I441" s="154">
        <v>12</v>
      </c>
      <c r="J441" s="174">
        <v>150000</v>
      </c>
      <c r="K441" s="130"/>
      <c r="L441" s="130"/>
      <c r="M441" s="117"/>
    </row>
    <row r="442" spans="1:13" ht="15" thickBot="1" x14ac:dyDescent="0.4">
      <c r="A442" s="154" t="s">
        <v>4756</v>
      </c>
      <c r="B442" s="154" t="s">
        <v>1987</v>
      </c>
      <c r="C442" s="154" t="s">
        <v>169</v>
      </c>
      <c r="D442" s="154" t="s">
        <v>1250</v>
      </c>
      <c r="E442" s="154" t="s">
        <v>1245</v>
      </c>
      <c r="F442" s="154" t="s">
        <v>4757</v>
      </c>
      <c r="G442" s="154">
        <v>1</v>
      </c>
      <c r="H442" s="117">
        <v>45747.695104166669</v>
      </c>
      <c r="I442" s="154">
        <v>12</v>
      </c>
      <c r="J442" s="174">
        <v>150000</v>
      </c>
      <c r="K442" s="130"/>
      <c r="L442" s="130"/>
      <c r="M442" s="117"/>
    </row>
    <row r="443" spans="1:13" ht="15" thickBot="1" x14ac:dyDescent="0.4">
      <c r="J443" s="176">
        <f>SUM(J233:J442)</f>
        <v>29525000</v>
      </c>
    </row>
    <row r="444" spans="1:13" x14ac:dyDescent="0.35">
      <c r="J444" s="209"/>
    </row>
    <row r="445" spans="1:13" x14ac:dyDescent="0.35">
      <c r="B445" s="16" t="s">
        <v>4758</v>
      </c>
    </row>
    <row r="446" spans="1:13" x14ac:dyDescent="0.35">
      <c r="A446" s="109" t="s">
        <v>1</v>
      </c>
      <c r="B446" s="1" t="s">
        <v>2</v>
      </c>
      <c r="C446" s="1" t="s">
        <v>3</v>
      </c>
      <c r="D446" s="1" t="s">
        <v>4</v>
      </c>
      <c r="E446" s="1" t="s">
        <v>3993</v>
      </c>
      <c r="F446" s="1" t="s">
        <v>7</v>
      </c>
      <c r="G446" s="109" t="s">
        <v>8</v>
      </c>
      <c r="H446" s="109" t="s">
        <v>9</v>
      </c>
      <c r="I446" s="109" t="s">
        <v>3994</v>
      </c>
      <c r="J446" s="175" t="s">
        <v>3995</v>
      </c>
    </row>
    <row r="447" spans="1:13" x14ac:dyDescent="0.35">
      <c r="A447" s="154" t="s">
        <v>4759</v>
      </c>
      <c r="B447" s="154" t="s">
        <v>223</v>
      </c>
      <c r="C447" s="154" t="s">
        <v>15</v>
      </c>
      <c r="D447" s="154" t="s">
        <v>1244</v>
      </c>
      <c r="E447" s="154" t="s">
        <v>1248</v>
      </c>
      <c r="F447" s="154" t="s">
        <v>4760</v>
      </c>
      <c r="G447" s="154">
        <v>1</v>
      </c>
      <c r="H447" s="117">
        <v>45751</v>
      </c>
      <c r="I447" s="154">
        <v>6</v>
      </c>
      <c r="J447" s="130">
        <v>50000</v>
      </c>
    </row>
    <row r="448" spans="1:13" x14ac:dyDescent="0.35">
      <c r="A448" s="154" t="s">
        <v>4761</v>
      </c>
      <c r="B448" s="154" t="s">
        <v>549</v>
      </c>
      <c r="C448" s="154" t="s">
        <v>381</v>
      </c>
      <c r="D448" s="154" t="s">
        <v>1244</v>
      </c>
      <c r="E448" s="154" t="s">
        <v>1245</v>
      </c>
      <c r="F448" s="154" t="s">
        <v>2721</v>
      </c>
      <c r="G448" s="154">
        <v>4</v>
      </c>
      <c r="H448" s="117">
        <v>45757</v>
      </c>
      <c r="I448" s="154">
        <v>12</v>
      </c>
      <c r="J448" s="130">
        <v>100000</v>
      </c>
    </row>
    <row r="449" spans="1:10" x14ac:dyDescent="0.35">
      <c r="A449" s="154" t="s">
        <v>4762</v>
      </c>
      <c r="B449" s="154" t="s">
        <v>58</v>
      </c>
      <c r="C449" s="154" t="s">
        <v>52</v>
      </c>
      <c r="D449" s="154" t="s">
        <v>1250</v>
      </c>
      <c r="E449" s="154" t="s">
        <v>1245</v>
      </c>
      <c r="F449" s="154" t="s">
        <v>4763</v>
      </c>
      <c r="G449" s="154">
        <v>1</v>
      </c>
      <c r="H449" s="117">
        <v>45759.549780092595</v>
      </c>
      <c r="I449" s="154">
        <v>6</v>
      </c>
      <c r="J449" s="130">
        <v>50000</v>
      </c>
    </row>
    <row r="450" spans="1:10" x14ac:dyDescent="0.35">
      <c r="A450" s="154" t="s">
        <v>4764</v>
      </c>
      <c r="B450" s="154" t="s">
        <v>252</v>
      </c>
      <c r="C450" s="154" t="s">
        <v>381</v>
      </c>
      <c r="D450" s="154" t="s">
        <v>1244</v>
      </c>
      <c r="E450" s="154" t="s">
        <v>1245</v>
      </c>
      <c r="F450" s="154" t="s">
        <v>2851</v>
      </c>
      <c r="G450" s="154">
        <v>2</v>
      </c>
      <c r="H450" s="117">
        <v>45769</v>
      </c>
      <c r="I450" s="154">
        <v>5</v>
      </c>
      <c r="J450" s="130">
        <v>100000</v>
      </c>
    </row>
    <row r="451" spans="1:10" x14ac:dyDescent="0.35">
      <c r="A451" s="154" t="s">
        <v>4765</v>
      </c>
      <c r="B451" s="154" t="s">
        <v>14</v>
      </c>
      <c r="C451" s="154" t="s">
        <v>15</v>
      </c>
      <c r="D451" s="154" t="s">
        <v>1244</v>
      </c>
      <c r="E451" s="154" t="s">
        <v>1248</v>
      </c>
      <c r="F451" s="154" t="s">
        <v>4766</v>
      </c>
      <c r="G451" s="154">
        <v>5</v>
      </c>
      <c r="H451" s="117">
        <v>45751.752083333333</v>
      </c>
      <c r="I451" s="154">
        <v>8</v>
      </c>
      <c r="J451" s="130">
        <v>70000</v>
      </c>
    </row>
    <row r="452" spans="1:10" x14ac:dyDescent="0.35">
      <c r="A452" s="154" t="s">
        <v>4767</v>
      </c>
      <c r="B452" s="154" t="s">
        <v>40</v>
      </c>
      <c r="C452" s="154" t="s">
        <v>15</v>
      </c>
      <c r="D452" s="154" t="s">
        <v>1244</v>
      </c>
      <c r="E452" s="154" t="s">
        <v>1245</v>
      </c>
      <c r="F452" s="154" t="s">
        <v>1774</v>
      </c>
      <c r="G452" s="154">
        <v>4</v>
      </c>
      <c r="H452" s="117">
        <v>45759.539259259262</v>
      </c>
      <c r="I452" s="154">
        <v>12</v>
      </c>
      <c r="J452" s="130">
        <v>180000</v>
      </c>
    </row>
    <row r="453" spans="1:10" x14ac:dyDescent="0.35">
      <c r="A453" s="154" t="s">
        <v>4768</v>
      </c>
      <c r="B453" s="154" t="s">
        <v>1987</v>
      </c>
      <c r="C453" s="154" t="s">
        <v>15</v>
      </c>
      <c r="D453" s="154" t="s">
        <v>1244</v>
      </c>
      <c r="E453" s="154" t="s">
        <v>1245</v>
      </c>
      <c r="F453" s="154" t="s">
        <v>4769</v>
      </c>
      <c r="G453" s="154">
        <v>1</v>
      </c>
      <c r="H453" s="117">
        <v>45750.65048611111</v>
      </c>
      <c r="I453" s="154">
        <v>12</v>
      </c>
      <c r="J453" s="130">
        <v>51000</v>
      </c>
    </row>
    <row r="454" spans="1:10" x14ac:dyDescent="0.35">
      <c r="A454" s="154" t="s">
        <v>4770</v>
      </c>
      <c r="B454" s="154" t="s">
        <v>24</v>
      </c>
      <c r="C454" s="154" t="s">
        <v>15</v>
      </c>
      <c r="D454" s="154" t="s">
        <v>1244</v>
      </c>
      <c r="E454" s="154" t="s">
        <v>1245</v>
      </c>
      <c r="F454" s="154" t="s">
        <v>4771</v>
      </c>
      <c r="G454" s="154">
        <v>3</v>
      </c>
      <c r="H454" s="117">
        <v>45773.455636574072</v>
      </c>
      <c r="I454" s="154">
        <v>12</v>
      </c>
      <c r="J454" s="130">
        <v>80000</v>
      </c>
    </row>
    <row r="455" spans="1:10" x14ac:dyDescent="0.35">
      <c r="A455" s="154" t="s">
        <v>4772</v>
      </c>
      <c r="B455" s="154" t="s">
        <v>2965</v>
      </c>
      <c r="C455" s="154" t="s">
        <v>52</v>
      </c>
      <c r="D455" s="154" t="s">
        <v>1250</v>
      </c>
      <c r="E455" s="154" t="s">
        <v>1248</v>
      </c>
      <c r="F455" s="154" t="s">
        <v>4773</v>
      </c>
      <c r="G455" s="154">
        <v>1</v>
      </c>
      <c r="H455" s="117">
        <v>45755.594942129632</v>
      </c>
      <c r="I455" s="154">
        <v>12</v>
      </c>
      <c r="J455" s="130">
        <v>150000</v>
      </c>
    </row>
    <row r="456" spans="1:10" x14ac:dyDescent="0.35">
      <c r="A456" s="154" t="s">
        <v>4774</v>
      </c>
      <c r="B456" s="154" t="s">
        <v>14</v>
      </c>
      <c r="C456" s="154" t="s">
        <v>188</v>
      </c>
      <c r="D456" s="154" t="s">
        <v>1244</v>
      </c>
      <c r="E456" s="154" t="s">
        <v>1248</v>
      </c>
      <c r="F456" s="154" t="s">
        <v>4775</v>
      </c>
      <c r="G456" s="154">
        <v>3</v>
      </c>
      <c r="H456" s="117">
        <v>45759.500497685185</v>
      </c>
      <c r="I456" s="154">
        <v>8</v>
      </c>
      <c r="J456" s="130">
        <v>75000</v>
      </c>
    </row>
    <row r="457" spans="1:10" x14ac:dyDescent="0.35">
      <c r="A457" s="154" t="s">
        <v>4776</v>
      </c>
      <c r="B457" s="154" t="s">
        <v>442</v>
      </c>
      <c r="C457" s="154" t="s">
        <v>15</v>
      </c>
      <c r="D457" s="154" t="s">
        <v>1244</v>
      </c>
      <c r="E457" s="154" t="s">
        <v>1248</v>
      </c>
      <c r="F457" s="154" t="s">
        <v>4777</v>
      </c>
      <c r="G457" s="154">
        <v>1</v>
      </c>
      <c r="H457" s="117">
        <v>45754.618043981478</v>
      </c>
      <c r="I457" s="154">
        <v>12</v>
      </c>
      <c r="J457" s="130">
        <v>80000</v>
      </c>
    </row>
    <row r="458" spans="1:10" x14ac:dyDescent="0.35">
      <c r="A458" s="154" t="s">
        <v>4778</v>
      </c>
      <c r="B458" s="154" t="s">
        <v>268</v>
      </c>
      <c r="C458" s="154" t="s">
        <v>169</v>
      </c>
      <c r="D458" s="154" t="s">
        <v>1250</v>
      </c>
      <c r="E458" s="154" t="s">
        <v>1248</v>
      </c>
      <c r="F458" s="154" t="s">
        <v>4779</v>
      </c>
      <c r="G458" s="154">
        <v>1</v>
      </c>
      <c r="H458" s="117">
        <v>45751.530868055554</v>
      </c>
      <c r="I458" s="154">
        <v>2</v>
      </c>
      <c r="J458" s="130">
        <v>200000</v>
      </c>
    </row>
    <row r="459" spans="1:10" x14ac:dyDescent="0.35">
      <c r="A459" s="154" t="s">
        <v>4780</v>
      </c>
      <c r="B459" s="154" t="s">
        <v>58</v>
      </c>
      <c r="C459" s="154" t="s">
        <v>169</v>
      </c>
      <c r="D459" s="154" t="s">
        <v>1250</v>
      </c>
      <c r="E459" s="154" t="s">
        <v>1245</v>
      </c>
      <c r="F459" s="154" t="s">
        <v>4781</v>
      </c>
      <c r="G459" s="154">
        <v>5</v>
      </c>
      <c r="H459" s="117">
        <v>45750.55574074074</v>
      </c>
      <c r="I459" s="154">
        <v>12</v>
      </c>
      <c r="J459" s="130">
        <v>100000</v>
      </c>
    </row>
    <row r="460" spans="1:10" x14ac:dyDescent="0.35">
      <c r="A460" s="154" t="s">
        <v>4782</v>
      </c>
      <c r="B460" s="154" t="s">
        <v>14</v>
      </c>
      <c r="C460" s="154" t="s">
        <v>15</v>
      </c>
      <c r="D460" s="154" t="s">
        <v>1244</v>
      </c>
      <c r="E460" s="154" t="s">
        <v>1245</v>
      </c>
      <c r="F460" s="154" t="s">
        <v>2172</v>
      </c>
      <c r="G460" s="154">
        <v>4</v>
      </c>
      <c r="H460" s="117">
        <v>45756.768483796295</v>
      </c>
      <c r="I460" s="154">
        <v>6</v>
      </c>
      <c r="J460" s="130">
        <v>80000</v>
      </c>
    </row>
    <row r="461" spans="1:10" x14ac:dyDescent="0.35">
      <c r="A461" s="154" t="s">
        <v>4783</v>
      </c>
      <c r="B461" s="154" t="s">
        <v>956</v>
      </c>
      <c r="C461" s="154" t="s">
        <v>15</v>
      </c>
      <c r="D461" s="154" t="s">
        <v>1244</v>
      </c>
      <c r="E461" s="154" t="s">
        <v>1245</v>
      </c>
      <c r="F461" s="154" t="s">
        <v>4784</v>
      </c>
      <c r="G461" s="154">
        <v>1</v>
      </c>
      <c r="H461" s="117">
        <v>45763.509976851848</v>
      </c>
      <c r="I461" s="154">
        <v>4</v>
      </c>
      <c r="J461" s="130">
        <v>20000</v>
      </c>
    </row>
    <row r="462" spans="1:10" x14ac:dyDescent="0.35">
      <c r="A462" s="154" t="s">
        <v>4785</v>
      </c>
      <c r="B462" s="154" t="s">
        <v>549</v>
      </c>
      <c r="C462" s="154" t="s">
        <v>15</v>
      </c>
      <c r="D462" s="154" t="s">
        <v>1244</v>
      </c>
      <c r="E462" s="154" t="s">
        <v>1245</v>
      </c>
      <c r="F462" s="154" t="s">
        <v>4786</v>
      </c>
      <c r="G462" s="154">
        <v>1</v>
      </c>
      <c r="H462" s="117">
        <v>45764</v>
      </c>
      <c r="I462" s="154">
        <v>10</v>
      </c>
      <c r="J462" s="130">
        <v>60000</v>
      </c>
    </row>
    <row r="463" spans="1:10" x14ac:dyDescent="0.35">
      <c r="A463" s="154" t="s">
        <v>4787</v>
      </c>
      <c r="B463" s="154" t="s">
        <v>256</v>
      </c>
      <c r="C463" s="154" t="s">
        <v>15</v>
      </c>
      <c r="D463" s="154" t="s">
        <v>1244</v>
      </c>
      <c r="E463" s="154" t="s">
        <v>1248</v>
      </c>
      <c r="F463" s="154" t="s">
        <v>4788</v>
      </c>
      <c r="G463" s="154">
        <v>2</v>
      </c>
      <c r="H463" s="117">
        <v>45749.707141203704</v>
      </c>
      <c r="I463" s="154">
        <v>7</v>
      </c>
      <c r="J463" s="130">
        <v>75000</v>
      </c>
    </row>
    <row r="464" spans="1:10" x14ac:dyDescent="0.35">
      <c r="A464" s="154" t="s">
        <v>4789</v>
      </c>
      <c r="B464" s="154" t="s">
        <v>14</v>
      </c>
      <c r="C464" s="154" t="s">
        <v>15</v>
      </c>
      <c r="D464" s="154" t="s">
        <v>1244</v>
      </c>
      <c r="E464" s="154" t="s">
        <v>1245</v>
      </c>
      <c r="F464" s="154" t="s">
        <v>4790</v>
      </c>
      <c r="G464" s="154">
        <v>3</v>
      </c>
      <c r="H464" s="117">
        <v>45751.497662037036</v>
      </c>
      <c r="I464" s="154">
        <v>11</v>
      </c>
      <c r="J464" s="130">
        <v>90000</v>
      </c>
    </row>
    <row r="465" spans="1:10" x14ac:dyDescent="0.35">
      <c r="A465" s="154" t="s">
        <v>4791</v>
      </c>
      <c r="B465" s="154" t="s">
        <v>131</v>
      </c>
      <c r="C465" s="154" t="s">
        <v>15</v>
      </c>
      <c r="D465" s="154" t="s">
        <v>1244</v>
      </c>
      <c r="E465" s="154" t="s">
        <v>1245</v>
      </c>
      <c r="F465" s="154" t="s">
        <v>4792</v>
      </c>
      <c r="G465" s="154">
        <v>7</v>
      </c>
      <c r="H465" s="117">
        <v>45756.632974537039</v>
      </c>
      <c r="I465" s="154">
        <v>3</v>
      </c>
      <c r="J465" s="130">
        <v>120000</v>
      </c>
    </row>
    <row r="466" spans="1:10" x14ac:dyDescent="0.35">
      <c r="A466" s="154" t="s">
        <v>4793</v>
      </c>
      <c r="B466" s="154" t="s">
        <v>956</v>
      </c>
      <c r="C466" s="154" t="s">
        <v>169</v>
      </c>
      <c r="D466" s="154" t="s">
        <v>1250</v>
      </c>
      <c r="E466" s="154" t="s">
        <v>1245</v>
      </c>
      <c r="F466" s="154" t="s">
        <v>1097</v>
      </c>
      <c r="G466" s="154">
        <v>6</v>
      </c>
      <c r="H466" s="117">
        <v>45776.785694444443</v>
      </c>
      <c r="I466" s="154">
        <v>4</v>
      </c>
      <c r="J466" s="130">
        <v>50000</v>
      </c>
    </row>
    <row r="467" spans="1:10" x14ac:dyDescent="0.35">
      <c r="A467" s="154" t="s">
        <v>4794</v>
      </c>
      <c r="B467" s="154" t="s">
        <v>32</v>
      </c>
      <c r="C467" s="154" t="s">
        <v>15</v>
      </c>
      <c r="D467" s="154" t="s">
        <v>1244</v>
      </c>
      <c r="E467" s="154" t="s">
        <v>1245</v>
      </c>
      <c r="F467" s="154" t="s">
        <v>4795</v>
      </c>
      <c r="G467" s="154">
        <v>1</v>
      </c>
      <c r="H467" s="117">
        <v>45777.588159722225</v>
      </c>
      <c r="I467" s="154">
        <v>9</v>
      </c>
      <c r="J467" s="130">
        <v>75000</v>
      </c>
    </row>
    <row r="468" spans="1:10" x14ac:dyDescent="0.35">
      <c r="A468" s="154" t="s">
        <v>4796</v>
      </c>
      <c r="B468" s="154" t="s">
        <v>2861</v>
      </c>
      <c r="C468" s="154" t="s">
        <v>15</v>
      </c>
      <c r="D468" s="154" t="s">
        <v>1244</v>
      </c>
      <c r="E468" s="154" t="s">
        <v>1248</v>
      </c>
      <c r="F468" s="154" t="s">
        <v>4797</v>
      </c>
      <c r="G468" s="154">
        <v>1</v>
      </c>
      <c r="H468" s="117">
        <v>45750.425428240742</v>
      </c>
      <c r="I468" s="154">
        <v>8</v>
      </c>
      <c r="J468" s="130">
        <v>70000</v>
      </c>
    </row>
    <row r="469" spans="1:10" x14ac:dyDescent="0.35">
      <c r="A469" s="154" t="s">
        <v>4798</v>
      </c>
      <c r="B469" s="154" t="s">
        <v>146</v>
      </c>
      <c r="C469" s="154" t="s">
        <v>116</v>
      </c>
      <c r="D469" s="154" t="s">
        <v>1250</v>
      </c>
      <c r="E469" s="154" t="s">
        <v>1245</v>
      </c>
      <c r="F469" s="154" t="s">
        <v>3389</v>
      </c>
      <c r="G469" s="154">
        <v>2</v>
      </c>
      <c r="H469" s="117">
        <v>45754</v>
      </c>
      <c r="I469" s="154">
        <v>7</v>
      </c>
      <c r="J469" s="130">
        <v>180000</v>
      </c>
    </row>
    <row r="470" spans="1:10" x14ac:dyDescent="0.35">
      <c r="A470" s="154" t="s">
        <v>4799</v>
      </c>
      <c r="B470" s="154" t="s">
        <v>2861</v>
      </c>
      <c r="C470" s="154" t="s">
        <v>15</v>
      </c>
      <c r="D470" s="154" t="s">
        <v>1244</v>
      </c>
      <c r="E470" s="154" t="s">
        <v>1245</v>
      </c>
      <c r="F470" s="154" t="s">
        <v>4800</v>
      </c>
      <c r="G470" s="154">
        <v>1</v>
      </c>
      <c r="H470" s="117">
        <v>45759.661851851852</v>
      </c>
      <c r="I470" s="154">
        <v>12</v>
      </c>
      <c r="J470" s="130">
        <v>100000</v>
      </c>
    </row>
    <row r="471" spans="1:10" x14ac:dyDescent="0.35">
      <c r="A471" s="154" t="s">
        <v>4801</v>
      </c>
      <c r="B471" s="154" t="s">
        <v>230</v>
      </c>
      <c r="C471" s="154" t="s">
        <v>15</v>
      </c>
      <c r="D471" s="154" t="s">
        <v>1244</v>
      </c>
      <c r="E471" s="154" t="s">
        <v>1245</v>
      </c>
      <c r="F471" s="154" t="s">
        <v>2630</v>
      </c>
      <c r="G471" s="154">
        <v>5</v>
      </c>
      <c r="H471" s="117">
        <v>45763.740428240744</v>
      </c>
      <c r="I471" s="154">
        <v>7</v>
      </c>
      <c r="J471" s="130">
        <v>130000</v>
      </c>
    </row>
    <row r="472" spans="1:10" x14ac:dyDescent="0.35">
      <c r="A472" s="154" t="s">
        <v>4802</v>
      </c>
      <c r="B472" s="154" t="s">
        <v>2680</v>
      </c>
      <c r="C472" s="154" t="s">
        <v>116</v>
      </c>
      <c r="D472" s="154" t="s">
        <v>1250</v>
      </c>
      <c r="E472" s="154" t="s">
        <v>1245</v>
      </c>
      <c r="F472" s="154" t="s">
        <v>4803</v>
      </c>
      <c r="G472" s="154">
        <v>2</v>
      </c>
      <c r="H472" s="117">
        <v>45759.463310185187</v>
      </c>
      <c r="I472" s="154">
        <v>12</v>
      </c>
      <c r="J472" s="130">
        <v>150000</v>
      </c>
    </row>
    <row r="473" spans="1:10" x14ac:dyDescent="0.35">
      <c r="A473" s="154" t="s">
        <v>4804</v>
      </c>
      <c r="B473" s="154" t="s">
        <v>420</v>
      </c>
      <c r="C473" s="154" t="s">
        <v>411</v>
      </c>
      <c r="D473" s="154" t="s">
        <v>1244</v>
      </c>
      <c r="E473" s="154" t="s">
        <v>1245</v>
      </c>
      <c r="F473" s="154" t="s">
        <v>4805</v>
      </c>
      <c r="G473" s="154">
        <v>5</v>
      </c>
      <c r="H473" s="117">
        <v>45748.574814814812</v>
      </c>
      <c r="I473" s="154">
        <v>6</v>
      </c>
      <c r="J473" s="130">
        <v>150000</v>
      </c>
    </row>
    <row r="474" spans="1:10" x14ac:dyDescent="0.35">
      <c r="A474" s="154" t="s">
        <v>4806</v>
      </c>
      <c r="B474" s="154" t="s">
        <v>306</v>
      </c>
      <c r="C474" s="154" t="s">
        <v>15</v>
      </c>
      <c r="D474" s="154" t="s">
        <v>1244</v>
      </c>
      <c r="E474" s="154" t="s">
        <v>1245</v>
      </c>
      <c r="F474" s="154" t="s">
        <v>4807</v>
      </c>
      <c r="G474" s="154">
        <v>3</v>
      </c>
      <c r="H474" s="117">
        <v>45764.742337962962</v>
      </c>
      <c r="I474" s="154">
        <v>12</v>
      </c>
      <c r="J474" s="130">
        <v>250000</v>
      </c>
    </row>
    <row r="475" spans="1:10" x14ac:dyDescent="0.35">
      <c r="A475" s="154" t="s">
        <v>4808</v>
      </c>
      <c r="B475" s="154" t="s">
        <v>146</v>
      </c>
      <c r="C475" s="154" t="s">
        <v>15</v>
      </c>
      <c r="D475" s="154" t="s">
        <v>1244</v>
      </c>
      <c r="E475" s="154" t="s">
        <v>1248</v>
      </c>
      <c r="F475" s="154" t="s">
        <v>2936</v>
      </c>
      <c r="G475" s="154">
        <v>4</v>
      </c>
      <c r="H475" s="117">
        <v>45758.659583333334</v>
      </c>
      <c r="I475" s="154">
        <v>10</v>
      </c>
      <c r="J475" s="130">
        <v>220000</v>
      </c>
    </row>
    <row r="476" spans="1:10" x14ac:dyDescent="0.35">
      <c r="A476" s="154" t="s">
        <v>4809</v>
      </c>
      <c r="B476" s="154" t="s">
        <v>146</v>
      </c>
      <c r="C476" s="154" t="s">
        <v>15</v>
      </c>
      <c r="D476" s="154" t="s">
        <v>1244</v>
      </c>
      <c r="E476" s="154" t="s">
        <v>1245</v>
      </c>
      <c r="F476" s="154" t="s">
        <v>4810</v>
      </c>
      <c r="G476" s="154">
        <v>6</v>
      </c>
      <c r="H476" s="117">
        <v>45757.672013888892</v>
      </c>
      <c r="I476" s="154">
        <v>12</v>
      </c>
      <c r="J476" s="130">
        <v>270000</v>
      </c>
    </row>
    <row r="477" spans="1:10" x14ac:dyDescent="0.35">
      <c r="A477" s="154" t="s">
        <v>4811</v>
      </c>
      <c r="B477" s="154" t="s">
        <v>36</v>
      </c>
      <c r="C477" s="154" t="s">
        <v>169</v>
      </c>
      <c r="D477" s="154" t="s">
        <v>1250</v>
      </c>
      <c r="E477" s="154" t="s">
        <v>1245</v>
      </c>
      <c r="F477" s="154" t="s">
        <v>4052</v>
      </c>
      <c r="G477" s="154">
        <v>2</v>
      </c>
      <c r="H477" s="117">
        <v>45749.673506944448</v>
      </c>
      <c r="I477" s="154">
        <v>6</v>
      </c>
      <c r="J477" s="130">
        <v>50000</v>
      </c>
    </row>
    <row r="478" spans="1:10" x14ac:dyDescent="0.35">
      <c r="A478" s="154" t="s">
        <v>4812</v>
      </c>
      <c r="B478" s="154" t="s">
        <v>1056</v>
      </c>
      <c r="C478" s="154" t="s">
        <v>188</v>
      </c>
      <c r="D478" s="154" t="s">
        <v>1244</v>
      </c>
      <c r="E478" s="154" t="s">
        <v>1245</v>
      </c>
      <c r="F478" s="154" t="s">
        <v>4813</v>
      </c>
      <c r="G478" s="154">
        <v>2</v>
      </c>
      <c r="H478" s="117">
        <v>45758.71775462963</v>
      </c>
      <c r="I478" s="154">
        <v>12</v>
      </c>
      <c r="J478" s="130">
        <v>110000</v>
      </c>
    </row>
    <row r="479" spans="1:10" x14ac:dyDescent="0.35">
      <c r="A479" s="154" t="s">
        <v>4814</v>
      </c>
      <c r="B479" s="154" t="s">
        <v>36</v>
      </c>
      <c r="C479" s="154" t="s">
        <v>15</v>
      </c>
      <c r="D479" s="154" t="s">
        <v>1244</v>
      </c>
      <c r="E479" s="154" t="s">
        <v>1245</v>
      </c>
      <c r="F479" s="154" t="s">
        <v>2433</v>
      </c>
      <c r="G479" s="154">
        <v>5</v>
      </c>
      <c r="H479" s="117">
        <v>45761.608217592591</v>
      </c>
      <c r="I479" s="154">
        <v>6</v>
      </c>
      <c r="J479" s="130">
        <v>70000</v>
      </c>
    </row>
    <row r="480" spans="1:10" x14ac:dyDescent="0.35">
      <c r="A480" s="154" t="s">
        <v>4815</v>
      </c>
      <c r="B480" s="154" t="s">
        <v>261</v>
      </c>
      <c r="C480" s="154" t="s">
        <v>15</v>
      </c>
      <c r="D480" s="154" t="s">
        <v>1244</v>
      </c>
      <c r="E480" s="154" t="s">
        <v>1245</v>
      </c>
      <c r="F480" s="154" t="s">
        <v>4816</v>
      </c>
      <c r="G480" s="154">
        <v>5</v>
      </c>
      <c r="H480" s="117">
        <v>45751.686342592591</v>
      </c>
      <c r="I480" s="154">
        <v>12</v>
      </c>
      <c r="J480" s="130">
        <v>250000</v>
      </c>
    </row>
    <row r="481" spans="1:10" x14ac:dyDescent="0.35">
      <c r="A481" s="154" t="s">
        <v>4817</v>
      </c>
      <c r="B481" s="154" t="s">
        <v>102</v>
      </c>
      <c r="C481" s="154" t="s">
        <v>188</v>
      </c>
      <c r="D481" s="154" t="s">
        <v>1244</v>
      </c>
      <c r="E481" s="154" t="s">
        <v>1248</v>
      </c>
      <c r="F481" s="154" t="s">
        <v>4818</v>
      </c>
      <c r="G481" s="154">
        <v>2</v>
      </c>
      <c r="H481" s="117">
        <v>45777.659861111111</v>
      </c>
      <c r="I481" s="154">
        <v>12</v>
      </c>
      <c r="J481" s="130">
        <v>120000</v>
      </c>
    </row>
    <row r="482" spans="1:10" x14ac:dyDescent="0.35">
      <c r="A482" s="154" t="s">
        <v>4819</v>
      </c>
      <c r="B482" s="154" t="s">
        <v>32</v>
      </c>
      <c r="C482" s="154" t="s">
        <v>15</v>
      </c>
      <c r="D482" s="154" t="s">
        <v>1244</v>
      </c>
      <c r="E482" s="154" t="s">
        <v>1245</v>
      </c>
      <c r="F482" s="154" t="s">
        <v>4820</v>
      </c>
      <c r="G482" s="154">
        <v>5</v>
      </c>
      <c r="H482" s="117">
        <v>45759.643067129633</v>
      </c>
      <c r="I482" s="154">
        <v>11</v>
      </c>
      <c r="J482" s="130">
        <v>120000</v>
      </c>
    </row>
    <row r="483" spans="1:10" x14ac:dyDescent="0.35">
      <c r="A483" s="154" t="s">
        <v>4821</v>
      </c>
      <c r="B483" s="154" t="s">
        <v>102</v>
      </c>
      <c r="C483" s="154" t="s">
        <v>15</v>
      </c>
      <c r="D483" s="154" t="s">
        <v>1244</v>
      </c>
      <c r="E483" s="154" t="s">
        <v>1248</v>
      </c>
      <c r="F483" s="154" t="s">
        <v>4822</v>
      </c>
      <c r="G483" s="154">
        <v>6</v>
      </c>
      <c r="H483" s="117">
        <v>45771.551655092589</v>
      </c>
      <c r="I483" s="154">
        <v>12</v>
      </c>
      <c r="J483" s="130">
        <v>140000</v>
      </c>
    </row>
    <row r="484" spans="1:10" x14ac:dyDescent="0.35">
      <c r="A484" s="154" t="s">
        <v>4823</v>
      </c>
      <c r="B484" s="154" t="s">
        <v>32</v>
      </c>
      <c r="C484" s="154" t="s">
        <v>116</v>
      </c>
      <c r="D484" s="154" t="s">
        <v>1250</v>
      </c>
      <c r="E484" s="154" t="s">
        <v>1245</v>
      </c>
      <c r="F484" s="154" t="s">
        <v>4824</v>
      </c>
      <c r="G484" s="154">
        <v>1</v>
      </c>
      <c r="H484" s="117">
        <v>45762.518564814818</v>
      </c>
      <c r="I484" s="154">
        <v>5</v>
      </c>
      <c r="J484" s="130">
        <v>50000</v>
      </c>
    </row>
    <row r="485" spans="1:10" x14ac:dyDescent="0.35">
      <c r="A485" s="154" t="s">
        <v>4825</v>
      </c>
      <c r="B485" s="154" t="s">
        <v>24</v>
      </c>
      <c r="C485" s="154" t="s">
        <v>15</v>
      </c>
      <c r="D485" s="154" t="s">
        <v>1244</v>
      </c>
      <c r="E485" s="154" t="s">
        <v>1245</v>
      </c>
      <c r="F485" s="154" t="s">
        <v>4826</v>
      </c>
      <c r="G485" s="154">
        <v>1</v>
      </c>
      <c r="H485" s="117">
        <v>45749</v>
      </c>
      <c r="I485" s="154">
        <v>12</v>
      </c>
      <c r="J485" s="130">
        <v>100000</v>
      </c>
    </row>
    <row r="486" spans="1:10" x14ac:dyDescent="0.35">
      <c r="A486" s="154" t="s">
        <v>4827</v>
      </c>
      <c r="B486" s="154" t="s">
        <v>127</v>
      </c>
      <c r="C486" s="154" t="s">
        <v>15</v>
      </c>
      <c r="D486" s="154" t="s">
        <v>1244</v>
      </c>
      <c r="E486" s="154" t="s">
        <v>1245</v>
      </c>
      <c r="F486" s="154" t="s">
        <v>1173</v>
      </c>
      <c r="G486" s="154">
        <v>6</v>
      </c>
      <c r="H486" s="117">
        <v>45756.635081018518</v>
      </c>
      <c r="I486" s="154">
        <v>12</v>
      </c>
      <c r="J486" s="130">
        <v>100000</v>
      </c>
    </row>
    <row r="487" spans="1:10" x14ac:dyDescent="0.35">
      <c r="A487" s="154" t="s">
        <v>4828</v>
      </c>
      <c r="B487" s="154" t="s">
        <v>465</v>
      </c>
      <c r="C487" s="154" t="s">
        <v>15</v>
      </c>
      <c r="D487" s="154" t="s">
        <v>1244</v>
      </c>
      <c r="E487" s="154" t="s">
        <v>1248</v>
      </c>
      <c r="F487" s="154" t="s">
        <v>1953</v>
      </c>
      <c r="G487" s="154">
        <v>3</v>
      </c>
      <c r="H487" s="117">
        <v>45756.722662037035</v>
      </c>
      <c r="I487" s="154">
        <v>12</v>
      </c>
      <c r="J487" s="130">
        <v>80000</v>
      </c>
    </row>
    <row r="488" spans="1:10" x14ac:dyDescent="0.35">
      <c r="A488" s="154" t="s">
        <v>4829</v>
      </c>
      <c r="B488" s="154" t="s">
        <v>577</v>
      </c>
      <c r="C488" s="154" t="s">
        <v>381</v>
      </c>
      <c r="D488" s="154" t="s">
        <v>1244</v>
      </c>
      <c r="E488" s="154" t="s">
        <v>1248</v>
      </c>
      <c r="F488" s="154" t="s">
        <v>4830</v>
      </c>
      <c r="G488" s="154">
        <v>1</v>
      </c>
      <c r="H488" s="117">
        <v>45749.730358796296</v>
      </c>
      <c r="I488" s="154">
        <v>7</v>
      </c>
      <c r="J488" s="130">
        <v>100000</v>
      </c>
    </row>
    <row r="489" spans="1:10" x14ac:dyDescent="0.35">
      <c r="A489" s="154" t="s">
        <v>4831</v>
      </c>
      <c r="B489" s="154" t="s">
        <v>410</v>
      </c>
      <c r="C489" s="154" t="s">
        <v>52</v>
      </c>
      <c r="D489" s="154" t="s">
        <v>1250</v>
      </c>
      <c r="E489" s="154" t="s">
        <v>1245</v>
      </c>
      <c r="F489" s="154" t="s">
        <v>4239</v>
      </c>
      <c r="G489" s="154">
        <v>2</v>
      </c>
      <c r="H489" s="117">
        <v>45776.865300925929</v>
      </c>
      <c r="I489" s="154">
        <v>10</v>
      </c>
      <c r="J489" s="130">
        <v>70000</v>
      </c>
    </row>
    <row r="490" spans="1:10" x14ac:dyDescent="0.35">
      <c r="A490" s="154" t="s">
        <v>4832</v>
      </c>
      <c r="B490" s="154" t="s">
        <v>139</v>
      </c>
      <c r="C490" s="154" t="s">
        <v>188</v>
      </c>
      <c r="D490" s="154" t="s">
        <v>1244</v>
      </c>
      <c r="E490" s="154" t="s">
        <v>1248</v>
      </c>
      <c r="F490" s="154" t="s">
        <v>4833</v>
      </c>
      <c r="G490" s="154">
        <v>4</v>
      </c>
      <c r="H490" s="117">
        <v>45750.681562500002</v>
      </c>
      <c r="I490" s="154">
        <v>9</v>
      </c>
      <c r="J490" s="130">
        <v>220000</v>
      </c>
    </row>
    <row r="491" spans="1:10" x14ac:dyDescent="0.35">
      <c r="A491" s="154" t="s">
        <v>4834</v>
      </c>
      <c r="B491" s="154" t="s">
        <v>102</v>
      </c>
      <c r="C491" s="154" t="s">
        <v>169</v>
      </c>
      <c r="D491" s="154" t="s">
        <v>1250</v>
      </c>
      <c r="E491" s="154" t="s">
        <v>1245</v>
      </c>
      <c r="F491" s="154" t="s">
        <v>4835</v>
      </c>
      <c r="G491" s="154">
        <v>3</v>
      </c>
      <c r="H491" s="117">
        <v>45755.606828703705</v>
      </c>
      <c r="I491" s="154">
        <v>12</v>
      </c>
      <c r="J491" s="130">
        <v>80000</v>
      </c>
    </row>
    <row r="492" spans="1:10" x14ac:dyDescent="0.35">
      <c r="A492" s="154" t="s">
        <v>4836</v>
      </c>
      <c r="B492" s="154" t="s">
        <v>32</v>
      </c>
      <c r="C492" s="154" t="s">
        <v>15</v>
      </c>
      <c r="D492" s="154" t="s">
        <v>1244</v>
      </c>
      <c r="E492" s="154" t="s">
        <v>1245</v>
      </c>
      <c r="F492" s="154" t="s">
        <v>4837</v>
      </c>
      <c r="G492" s="154">
        <v>1</v>
      </c>
      <c r="H492" s="117">
        <v>45757.704085648147</v>
      </c>
      <c r="I492" s="154">
        <v>6</v>
      </c>
      <c r="J492" s="130">
        <v>50000</v>
      </c>
    </row>
    <row r="493" spans="1:10" x14ac:dyDescent="0.35">
      <c r="A493" s="154" t="s">
        <v>4838</v>
      </c>
      <c r="B493" s="154" t="s">
        <v>355</v>
      </c>
      <c r="C493" s="154" t="s">
        <v>15</v>
      </c>
      <c r="D493" s="154" t="s">
        <v>1244</v>
      </c>
      <c r="E493" s="154" t="s">
        <v>1248</v>
      </c>
      <c r="F493" s="154" t="s">
        <v>4839</v>
      </c>
      <c r="G493" s="154">
        <v>3</v>
      </c>
      <c r="H493" s="117">
        <v>45757</v>
      </c>
      <c r="I493" s="154">
        <v>6</v>
      </c>
      <c r="J493" s="130">
        <v>100000</v>
      </c>
    </row>
    <row r="494" spans="1:10" x14ac:dyDescent="0.35">
      <c r="A494" s="154" t="s">
        <v>4840</v>
      </c>
      <c r="B494" s="154" t="s">
        <v>230</v>
      </c>
      <c r="C494" s="154" t="s">
        <v>15</v>
      </c>
      <c r="D494" s="154" t="s">
        <v>1244</v>
      </c>
      <c r="E494" s="154" t="s">
        <v>1245</v>
      </c>
      <c r="F494" s="154" t="s">
        <v>4841</v>
      </c>
      <c r="G494" s="154">
        <v>2</v>
      </c>
      <c r="H494" s="117">
        <v>45761.586574074077</v>
      </c>
      <c r="I494" s="154">
        <v>6</v>
      </c>
      <c r="J494" s="130">
        <v>60000</v>
      </c>
    </row>
    <row r="495" spans="1:10" x14ac:dyDescent="0.35">
      <c r="A495" s="154" t="s">
        <v>4842</v>
      </c>
      <c r="B495" s="154" t="s">
        <v>24</v>
      </c>
      <c r="C495" s="154" t="s">
        <v>15</v>
      </c>
      <c r="D495" s="154" t="s">
        <v>1244</v>
      </c>
      <c r="E495" s="154" t="s">
        <v>1245</v>
      </c>
      <c r="F495" s="154" t="s">
        <v>4843</v>
      </c>
      <c r="G495" s="154">
        <v>5</v>
      </c>
      <c r="H495" s="117">
        <v>45769.635289351849</v>
      </c>
      <c r="I495" s="154">
        <v>12</v>
      </c>
      <c r="J495" s="130">
        <v>240000</v>
      </c>
    </row>
    <row r="496" spans="1:10" x14ac:dyDescent="0.35">
      <c r="A496" s="154" t="s">
        <v>4844</v>
      </c>
      <c r="B496" s="154" t="s">
        <v>809</v>
      </c>
      <c r="C496" s="154" t="s">
        <v>15</v>
      </c>
      <c r="D496" s="154" t="s">
        <v>1244</v>
      </c>
      <c r="E496" s="154" t="s">
        <v>1245</v>
      </c>
      <c r="F496" s="154" t="s">
        <v>4845</v>
      </c>
      <c r="G496" s="154">
        <v>3</v>
      </c>
      <c r="H496" s="117">
        <v>45751</v>
      </c>
      <c r="I496" s="154">
        <v>12</v>
      </c>
      <c r="J496" s="130">
        <v>100000</v>
      </c>
    </row>
    <row r="497" spans="1:10" x14ac:dyDescent="0.35">
      <c r="A497" s="154" t="s">
        <v>4846</v>
      </c>
      <c r="B497" s="154" t="s">
        <v>610</v>
      </c>
      <c r="C497" s="154" t="s">
        <v>15</v>
      </c>
      <c r="D497" s="154" t="s">
        <v>1244</v>
      </c>
      <c r="E497" s="154" t="s">
        <v>1248</v>
      </c>
      <c r="F497" s="154" t="s">
        <v>4847</v>
      </c>
      <c r="G497" s="154">
        <v>1</v>
      </c>
      <c r="H497" s="117">
        <v>45764.466238425928</v>
      </c>
      <c r="I497" s="154">
        <v>6</v>
      </c>
      <c r="J497" s="130">
        <v>50000</v>
      </c>
    </row>
    <row r="498" spans="1:10" x14ac:dyDescent="0.35">
      <c r="A498" s="154" t="s">
        <v>4848</v>
      </c>
      <c r="B498" s="154" t="s">
        <v>102</v>
      </c>
      <c r="C498" s="154" t="s">
        <v>15</v>
      </c>
      <c r="D498" s="154" t="s">
        <v>1244</v>
      </c>
      <c r="E498" s="154" t="s">
        <v>1245</v>
      </c>
      <c r="F498" s="154" t="s">
        <v>4849</v>
      </c>
      <c r="G498" s="154">
        <v>1</v>
      </c>
      <c r="H498" s="117">
        <v>45772.743449074071</v>
      </c>
      <c r="I498" s="154">
        <v>12</v>
      </c>
      <c r="J498" s="130">
        <v>150000</v>
      </c>
    </row>
    <row r="499" spans="1:10" x14ac:dyDescent="0.35">
      <c r="A499" s="154" t="s">
        <v>4850</v>
      </c>
      <c r="B499" s="154" t="s">
        <v>462</v>
      </c>
      <c r="C499" s="154" t="s">
        <v>15</v>
      </c>
      <c r="D499" s="154" t="s">
        <v>1244</v>
      </c>
      <c r="E499" s="154" t="s">
        <v>1245</v>
      </c>
      <c r="F499" s="154" t="s">
        <v>4851</v>
      </c>
      <c r="G499" s="154">
        <v>5</v>
      </c>
      <c r="H499" s="117">
        <v>45756.691354166665</v>
      </c>
      <c r="I499" s="154">
        <v>12</v>
      </c>
      <c r="J499" s="130">
        <v>170000</v>
      </c>
    </row>
    <row r="500" spans="1:10" x14ac:dyDescent="0.35">
      <c r="A500" s="154" t="s">
        <v>4852</v>
      </c>
      <c r="B500" s="154" t="s">
        <v>32</v>
      </c>
      <c r="C500" s="154" t="s">
        <v>381</v>
      </c>
      <c r="D500" s="154" t="s">
        <v>1244</v>
      </c>
      <c r="E500" s="154" t="s">
        <v>1245</v>
      </c>
      <c r="F500" s="154" t="s">
        <v>4853</v>
      </c>
      <c r="G500" s="154">
        <v>6</v>
      </c>
      <c r="H500" s="117">
        <v>45758.659594907411</v>
      </c>
      <c r="I500" s="154">
        <v>12</v>
      </c>
      <c r="J500" s="130">
        <v>230000</v>
      </c>
    </row>
    <row r="501" spans="1:10" x14ac:dyDescent="0.35">
      <c r="A501" s="154" t="s">
        <v>4854</v>
      </c>
      <c r="B501" s="154" t="s">
        <v>1382</v>
      </c>
      <c r="C501" s="154" t="s">
        <v>15</v>
      </c>
      <c r="D501" s="154" t="s">
        <v>1244</v>
      </c>
      <c r="E501" s="154" t="s">
        <v>1248</v>
      </c>
      <c r="F501" s="154" t="s">
        <v>4855</v>
      </c>
      <c r="G501" s="154">
        <v>2</v>
      </c>
      <c r="H501" s="117">
        <v>45757.791944444441</v>
      </c>
      <c r="I501" s="154">
        <v>18</v>
      </c>
      <c r="J501" s="130">
        <v>300000</v>
      </c>
    </row>
    <row r="502" spans="1:10" x14ac:dyDescent="0.35">
      <c r="A502" s="154" t="s">
        <v>4856</v>
      </c>
      <c r="B502" s="154" t="s">
        <v>420</v>
      </c>
      <c r="C502" s="154" t="s">
        <v>15</v>
      </c>
      <c r="D502" s="154" t="s">
        <v>1244</v>
      </c>
      <c r="E502" s="154" t="s">
        <v>1245</v>
      </c>
      <c r="F502" s="154" t="s">
        <v>3326</v>
      </c>
      <c r="G502" s="154">
        <v>4</v>
      </c>
      <c r="H502" s="117">
        <v>45758.624374999999</v>
      </c>
      <c r="I502" s="154">
        <v>7</v>
      </c>
      <c r="J502" s="130">
        <v>80000</v>
      </c>
    </row>
    <row r="503" spans="1:10" x14ac:dyDescent="0.35">
      <c r="A503" s="154" t="s">
        <v>4857</v>
      </c>
      <c r="B503" s="154" t="s">
        <v>32</v>
      </c>
      <c r="C503" s="154" t="s">
        <v>15</v>
      </c>
      <c r="D503" s="154" t="s">
        <v>1244</v>
      </c>
      <c r="E503" s="154" t="s">
        <v>1245</v>
      </c>
      <c r="F503" s="154" t="s">
        <v>4858</v>
      </c>
      <c r="G503" s="154">
        <v>5</v>
      </c>
      <c r="H503" s="117">
        <v>45755.646932870368</v>
      </c>
      <c r="I503" s="154">
        <v>10</v>
      </c>
      <c r="J503" s="130">
        <v>90000</v>
      </c>
    </row>
    <row r="504" spans="1:10" x14ac:dyDescent="0.35">
      <c r="A504" s="154" t="s">
        <v>4859</v>
      </c>
      <c r="B504" s="154" t="s">
        <v>256</v>
      </c>
      <c r="C504" s="154" t="s">
        <v>15</v>
      </c>
      <c r="D504" s="154" t="s">
        <v>1244</v>
      </c>
      <c r="E504" s="154" t="s">
        <v>1248</v>
      </c>
      <c r="F504" s="154" t="s">
        <v>4860</v>
      </c>
      <c r="G504" s="154">
        <v>2</v>
      </c>
      <c r="H504" s="117">
        <v>45754.704062500001</v>
      </c>
      <c r="I504" s="154">
        <v>8</v>
      </c>
      <c r="J504" s="130">
        <v>70000</v>
      </c>
    </row>
    <row r="505" spans="1:10" x14ac:dyDescent="0.35">
      <c r="A505" s="154" t="s">
        <v>4861</v>
      </c>
      <c r="B505" s="154" t="s">
        <v>14</v>
      </c>
      <c r="C505" s="154" t="s">
        <v>381</v>
      </c>
      <c r="D505" s="154" t="s">
        <v>1244</v>
      </c>
      <c r="E505" s="154" t="s">
        <v>1245</v>
      </c>
      <c r="F505" s="154" t="s">
        <v>4862</v>
      </c>
      <c r="G505" s="154">
        <v>2</v>
      </c>
      <c r="H505" s="117">
        <v>45751.747291666667</v>
      </c>
      <c r="I505" s="154">
        <v>5</v>
      </c>
      <c r="J505" s="130">
        <v>35000</v>
      </c>
    </row>
    <row r="506" spans="1:10" x14ac:dyDescent="0.35">
      <c r="A506" s="154" t="s">
        <v>4863</v>
      </c>
      <c r="B506" s="154" t="s">
        <v>14</v>
      </c>
      <c r="C506" s="154" t="s">
        <v>15</v>
      </c>
      <c r="D506" s="154" t="s">
        <v>1244</v>
      </c>
      <c r="E506" s="154" t="s">
        <v>1248</v>
      </c>
      <c r="F506" s="154" t="s">
        <v>4864</v>
      </c>
      <c r="G506" s="154">
        <v>2</v>
      </c>
      <c r="H506" s="117">
        <v>45751.49763888889</v>
      </c>
      <c r="I506" s="154">
        <v>8</v>
      </c>
      <c r="J506" s="130">
        <v>200000</v>
      </c>
    </row>
    <row r="507" spans="1:10" x14ac:dyDescent="0.35">
      <c r="A507" s="154" t="s">
        <v>4865</v>
      </c>
      <c r="B507" s="154" t="s">
        <v>610</v>
      </c>
      <c r="C507" s="154" t="s">
        <v>15</v>
      </c>
      <c r="D507" s="154" t="s">
        <v>1244</v>
      </c>
      <c r="E507" s="154" t="s">
        <v>1245</v>
      </c>
      <c r="F507" s="154" t="s">
        <v>4866</v>
      </c>
      <c r="G507" s="154">
        <v>1</v>
      </c>
      <c r="H507" s="117">
        <v>45758.451261574075</v>
      </c>
      <c r="I507" s="154">
        <v>3</v>
      </c>
      <c r="J507" s="130">
        <v>25000</v>
      </c>
    </row>
    <row r="508" spans="1:10" x14ac:dyDescent="0.35">
      <c r="A508" s="154" t="s">
        <v>4867</v>
      </c>
      <c r="B508" s="154" t="s">
        <v>285</v>
      </c>
      <c r="C508" s="154" t="s">
        <v>169</v>
      </c>
      <c r="D508" s="154" t="s">
        <v>1250</v>
      </c>
      <c r="E508" s="154" t="s">
        <v>1245</v>
      </c>
      <c r="F508" s="154" t="s">
        <v>4868</v>
      </c>
      <c r="G508" s="154">
        <v>3</v>
      </c>
      <c r="H508" s="117">
        <v>45749.67355324074</v>
      </c>
      <c r="I508" s="154">
        <v>7</v>
      </c>
      <c r="J508" s="130">
        <v>60000</v>
      </c>
    </row>
    <row r="509" spans="1:10" x14ac:dyDescent="0.35">
      <c r="A509" s="154" t="s">
        <v>4869</v>
      </c>
      <c r="B509" s="154" t="s">
        <v>139</v>
      </c>
      <c r="C509" s="154" t="s">
        <v>15</v>
      </c>
      <c r="D509" s="154" t="s">
        <v>1244</v>
      </c>
      <c r="E509" s="154" t="s">
        <v>1248</v>
      </c>
      <c r="F509" s="154" t="s">
        <v>4870</v>
      </c>
      <c r="G509" s="154">
        <v>4</v>
      </c>
      <c r="H509" s="117">
        <v>45758.608657407407</v>
      </c>
      <c r="I509" s="154">
        <v>6</v>
      </c>
      <c r="J509" s="130">
        <v>140000</v>
      </c>
    </row>
    <row r="510" spans="1:10" x14ac:dyDescent="0.35">
      <c r="A510" s="154" t="s">
        <v>4871</v>
      </c>
      <c r="B510" s="154" t="s">
        <v>2965</v>
      </c>
      <c r="C510" s="154" t="s">
        <v>15</v>
      </c>
      <c r="D510" s="154" t="s">
        <v>1244</v>
      </c>
      <c r="E510" s="154" t="s">
        <v>1248</v>
      </c>
      <c r="F510" s="154" t="s">
        <v>4872</v>
      </c>
      <c r="G510" s="154">
        <v>2</v>
      </c>
      <c r="H510" s="117">
        <v>45770.798391203702</v>
      </c>
      <c r="I510" s="154">
        <v>12</v>
      </c>
      <c r="J510" s="130">
        <v>200000</v>
      </c>
    </row>
    <row r="511" spans="1:10" x14ac:dyDescent="0.35">
      <c r="A511" s="154" t="s">
        <v>4873</v>
      </c>
      <c r="B511" s="154" t="s">
        <v>2861</v>
      </c>
      <c r="C511" s="154" t="s">
        <v>15</v>
      </c>
      <c r="D511" s="154" t="s">
        <v>1244</v>
      </c>
      <c r="E511" s="154" t="s">
        <v>1245</v>
      </c>
      <c r="F511" s="154" t="s">
        <v>4874</v>
      </c>
      <c r="G511" s="154">
        <v>1</v>
      </c>
      <c r="H511" s="117">
        <v>45771.706273148149</v>
      </c>
      <c r="I511" s="154">
        <v>3</v>
      </c>
      <c r="J511" s="130">
        <v>100000</v>
      </c>
    </row>
    <row r="512" spans="1:10" x14ac:dyDescent="0.35">
      <c r="A512" s="154" t="s">
        <v>4875</v>
      </c>
      <c r="B512" s="154" t="s">
        <v>24</v>
      </c>
      <c r="C512" s="154" t="s">
        <v>15</v>
      </c>
      <c r="D512" s="154" t="s">
        <v>1244</v>
      </c>
      <c r="E512" s="154" t="s">
        <v>1245</v>
      </c>
      <c r="F512" s="154" t="s">
        <v>4876</v>
      </c>
      <c r="G512" s="154">
        <v>1</v>
      </c>
      <c r="H512" s="117">
        <v>45769.63318287037</v>
      </c>
      <c r="I512" s="154">
        <v>12</v>
      </c>
      <c r="J512" s="130">
        <v>50000</v>
      </c>
    </row>
    <row r="513" spans="1:10" x14ac:dyDescent="0.35">
      <c r="A513" s="154" t="s">
        <v>4877</v>
      </c>
      <c r="B513" s="154" t="s">
        <v>14</v>
      </c>
      <c r="C513" s="154" t="s">
        <v>52</v>
      </c>
      <c r="D513" s="154" t="s">
        <v>1250</v>
      </c>
      <c r="E513" s="154" t="s">
        <v>1245</v>
      </c>
      <c r="F513" s="154" t="s">
        <v>4878</v>
      </c>
      <c r="G513" s="154">
        <v>3</v>
      </c>
      <c r="H513" s="117">
        <v>45750.681562500002</v>
      </c>
      <c r="I513" s="154">
        <v>3</v>
      </c>
      <c r="J513" s="130">
        <v>30000</v>
      </c>
    </row>
    <row r="514" spans="1:10" x14ac:dyDescent="0.35">
      <c r="A514" s="154" t="s">
        <v>4879</v>
      </c>
      <c r="B514" s="154" t="s">
        <v>410</v>
      </c>
      <c r="C514" s="154" t="s">
        <v>169</v>
      </c>
      <c r="D514" s="154" t="s">
        <v>1250</v>
      </c>
      <c r="E514" s="154" t="s">
        <v>1245</v>
      </c>
      <c r="F514" s="154" t="s">
        <v>3503</v>
      </c>
      <c r="G514" s="154">
        <v>4</v>
      </c>
      <c r="H514" s="117">
        <v>45762.778993055559</v>
      </c>
      <c r="I514" s="154">
        <v>8</v>
      </c>
      <c r="J514" s="130">
        <v>100000</v>
      </c>
    </row>
    <row r="515" spans="1:10" x14ac:dyDescent="0.35">
      <c r="A515" s="154" t="s">
        <v>4880</v>
      </c>
      <c r="B515" s="154" t="s">
        <v>139</v>
      </c>
      <c r="C515" s="154" t="s">
        <v>15</v>
      </c>
      <c r="D515" s="154" t="s">
        <v>1244</v>
      </c>
      <c r="E515" s="154" t="s">
        <v>1245</v>
      </c>
      <c r="F515" s="154" t="s">
        <v>4881</v>
      </c>
      <c r="G515" s="154">
        <v>1</v>
      </c>
      <c r="H515" s="117">
        <v>45772.602858796294</v>
      </c>
      <c r="I515" s="154">
        <v>12</v>
      </c>
      <c r="J515" s="130">
        <v>100000</v>
      </c>
    </row>
    <row r="516" spans="1:10" x14ac:dyDescent="0.35">
      <c r="A516" s="154" t="s">
        <v>4882</v>
      </c>
      <c r="B516" s="154" t="s">
        <v>442</v>
      </c>
      <c r="C516" s="154" t="s">
        <v>15</v>
      </c>
      <c r="D516" s="154" t="s">
        <v>1244</v>
      </c>
      <c r="E516" s="154" t="s">
        <v>1245</v>
      </c>
      <c r="F516" s="154" t="s">
        <v>4883</v>
      </c>
      <c r="G516" s="154">
        <v>2</v>
      </c>
      <c r="H516" s="117">
        <v>45777.782800925925</v>
      </c>
      <c r="I516" s="154">
        <v>12</v>
      </c>
      <c r="J516" s="130">
        <v>100000</v>
      </c>
    </row>
    <row r="517" spans="1:10" x14ac:dyDescent="0.35">
      <c r="A517" s="154" t="s">
        <v>4884</v>
      </c>
      <c r="B517" s="154" t="s">
        <v>359</v>
      </c>
      <c r="C517" s="154" t="s">
        <v>257</v>
      </c>
      <c r="D517" s="154" t="s">
        <v>1250</v>
      </c>
      <c r="E517" s="154" t="s">
        <v>1245</v>
      </c>
      <c r="F517" s="154" t="s">
        <v>4885</v>
      </c>
      <c r="G517" s="154">
        <v>1</v>
      </c>
      <c r="H517" s="117">
        <v>45749.671423611115</v>
      </c>
      <c r="I517" s="154">
        <v>12</v>
      </c>
      <c r="J517" s="130">
        <v>200000</v>
      </c>
    </row>
    <row r="518" spans="1:10" x14ac:dyDescent="0.35">
      <c r="A518" s="154" t="s">
        <v>4886</v>
      </c>
      <c r="B518" s="154" t="s">
        <v>32</v>
      </c>
      <c r="C518" s="154" t="s">
        <v>15</v>
      </c>
      <c r="D518" s="154" t="s">
        <v>1244</v>
      </c>
      <c r="E518" s="154" t="s">
        <v>1248</v>
      </c>
      <c r="F518" s="154" t="s">
        <v>4887</v>
      </c>
      <c r="G518" s="154">
        <v>4</v>
      </c>
      <c r="H518" s="117">
        <v>45761.680497685185</v>
      </c>
      <c r="I518" s="154">
        <v>8</v>
      </c>
      <c r="J518" s="130">
        <v>100000</v>
      </c>
    </row>
    <row r="519" spans="1:10" x14ac:dyDescent="0.35">
      <c r="A519" s="154" t="s">
        <v>4888</v>
      </c>
      <c r="B519" s="154" t="s">
        <v>442</v>
      </c>
      <c r="C519" s="154" t="s">
        <v>15</v>
      </c>
      <c r="D519" s="154" t="s">
        <v>1244</v>
      </c>
      <c r="E519" s="154" t="s">
        <v>1245</v>
      </c>
      <c r="F519" s="154" t="s">
        <v>4889</v>
      </c>
      <c r="G519" s="154">
        <v>1</v>
      </c>
      <c r="H519" s="117">
        <v>45748.67695601852</v>
      </c>
      <c r="I519" s="154">
        <v>10</v>
      </c>
      <c r="J519" s="130">
        <v>200000</v>
      </c>
    </row>
    <row r="520" spans="1:10" x14ac:dyDescent="0.35">
      <c r="A520" s="154" t="s">
        <v>4890</v>
      </c>
      <c r="B520" s="154" t="s">
        <v>14</v>
      </c>
      <c r="C520" s="154" t="s">
        <v>15</v>
      </c>
      <c r="D520" s="154" t="s">
        <v>1244</v>
      </c>
      <c r="E520" s="154" t="s">
        <v>1248</v>
      </c>
      <c r="F520" s="154" t="s">
        <v>4891</v>
      </c>
      <c r="G520" s="154">
        <v>6</v>
      </c>
      <c r="H520" s="117">
        <v>45751</v>
      </c>
      <c r="I520" s="154">
        <v>6</v>
      </c>
      <c r="J520" s="130">
        <v>300000</v>
      </c>
    </row>
    <row r="521" spans="1:10" x14ac:dyDescent="0.35">
      <c r="A521" s="154" t="s">
        <v>4892</v>
      </c>
      <c r="B521" s="154" t="s">
        <v>14</v>
      </c>
      <c r="C521" s="154" t="s">
        <v>169</v>
      </c>
      <c r="D521" s="154" t="s">
        <v>1250</v>
      </c>
      <c r="E521" s="154" t="s">
        <v>1245</v>
      </c>
      <c r="F521" s="154" t="s">
        <v>4893</v>
      </c>
      <c r="G521" s="154">
        <v>5</v>
      </c>
      <c r="H521" s="117">
        <v>45761.700324074074</v>
      </c>
      <c r="I521" s="154">
        <v>18</v>
      </c>
      <c r="J521" s="130">
        <v>250000</v>
      </c>
    </row>
    <row r="522" spans="1:10" x14ac:dyDescent="0.35">
      <c r="A522" s="154" t="s">
        <v>4894</v>
      </c>
      <c r="B522" s="154" t="s">
        <v>44</v>
      </c>
      <c r="C522" s="154" t="s">
        <v>381</v>
      </c>
      <c r="D522" s="154" t="s">
        <v>1244</v>
      </c>
      <c r="E522" s="154" t="s">
        <v>1245</v>
      </c>
      <c r="F522" s="154" t="s">
        <v>4895</v>
      </c>
      <c r="G522" s="154">
        <v>1</v>
      </c>
      <c r="H522" s="117">
        <v>45758.524884259263</v>
      </c>
      <c r="I522" s="154">
        <v>10</v>
      </c>
      <c r="J522" s="130">
        <v>100000</v>
      </c>
    </row>
    <row r="523" spans="1:10" x14ac:dyDescent="0.35">
      <c r="A523" s="154" t="s">
        <v>4896</v>
      </c>
      <c r="B523" s="154" t="s">
        <v>306</v>
      </c>
      <c r="C523" s="154" t="s">
        <v>15</v>
      </c>
      <c r="D523" s="154" t="s">
        <v>1244</v>
      </c>
      <c r="E523" s="154" t="s">
        <v>1245</v>
      </c>
      <c r="F523" s="154" t="s">
        <v>4897</v>
      </c>
      <c r="G523" s="154">
        <v>3</v>
      </c>
      <c r="H523" s="117">
        <v>45762.720983796295</v>
      </c>
      <c r="I523" s="154">
        <v>12</v>
      </c>
      <c r="J523" s="130">
        <v>170000</v>
      </c>
    </row>
    <row r="524" spans="1:10" x14ac:dyDescent="0.35">
      <c r="A524" s="154" t="s">
        <v>4898</v>
      </c>
      <c r="B524" s="154" t="s">
        <v>223</v>
      </c>
      <c r="C524" s="154" t="s">
        <v>169</v>
      </c>
      <c r="D524" s="154" t="s">
        <v>1250</v>
      </c>
      <c r="E524" s="154" t="s">
        <v>1245</v>
      </c>
      <c r="F524" s="154" t="s">
        <v>3894</v>
      </c>
      <c r="G524" s="154">
        <v>4</v>
      </c>
      <c r="H524" s="117">
        <v>45751</v>
      </c>
      <c r="I524" s="154">
        <v>6</v>
      </c>
      <c r="J524" s="130">
        <v>300000</v>
      </c>
    </row>
    <row r="525" spans="1:10" x14ac:dyDescent="0.35">
      <c r="A525" s="154" t="s">
        <v>4899</v>
      </c>
      <c r="B525" s="154" t="s">
        <v>44</v>
      </c>
      <c r="C525" s="154" t="s">
        <v>15</v>
      </c>
      <c r="D525" s="154" t="s">
        <v>1244</v>
      </c>
      <c r="E525" s="154" t="s">
        <v>1248</v>
      </c>
      <c r="F525" s="154" t="s">
        <v>4900</v>
      </c>
      <c r="G525" s="154">
        <v>6</v>
      </c>
      <c r="H525" s="117">
        <v>45763.713437500002</v>
      </c>
      <c r="I525" s="154">
        <v>9</v>
      </c>
      <c r="J525" s="130">
        <v>300000</v>
      </c>
    </row>
    <row r="526" spans="1:10" x14ac:dyDescent="0.35">
      <c r="A526" s="154" t="s">
        <v>4901</v>
      </c>
      <c r="B526" s="154" t="s">
        <v>230</v>
      </c>
      <c r="C526" s="154" t="s">
        <v>15</v>
      </c>
      <c r="D526" s="154" t="s">
        <v>1244</v>
      </c>
      <c r="E526" s="154" t="s">
        <v>1245</v>
      </c>
      <c r="F526" s="154" t="s">
        <v>4902</v>
      </c>
      <c r="G526" s="154">
        <v>2</v>
      </c>
      <c r="H526" s="117">
        <v>45754.704618055555</v>
      </c>
      <c r="I526" s="154">
        <v>12</v>
      </c>
      <c r="J526" s="130">
        <v>200000</v>
      </c>
    </row>
    <row r="527" spans="1:10" x14ac:dyDescent="0.35">
      <c r="A527" s="154" t="s">
        <v>4903</v>
      </c>
      <c r="B527" s="154" t="s">
        <v>32</v>
      </c>
      <c r="C527" s="154" t="s">
        <v>15</v>
      </c>
      <c r="D527" s="154" t="s">
        <v>1244</v>
      </c>
      <c r="E527" s="154" t="s">
        <v>1248</v>
      </c>
      <c r="F527" s="154" t="s">
        <v>1957</v>
      </c>
      <c r="G527" s="154">
        <v>4</v>
      </c>
      <c r="H527" s="117">
        <v>45771.699965277781</v>
      </c>
      <c r="I527" s="154">
        <v>10</v>
      </c>
      <c r="J527" s="130">
        <v>130000</v>
      </c>
    </row>
    <row r="528" spans="1:10" x14ac:dyDescent="0.35">
      <c r="A528" s="154" t="s">
        <v>4904</v>
      </c>
      <c r="B528" s="154" t="s">
        <v>442</v>
      </c>
      <c r="C528" s="154" t="s">
        <v>15</v>
      </c>
      <c r="D528" s="154" t="s">
        <v>1244</v>
      </c>
      <c r="E528" s="154" t="s">
        <v>1245</v>
      </c>
      <c r="F528" s="154" t="s">
        <v>1802</v>
      </c>
      <c r="G528" s="154">
        <v>6</v>
      </c>
      <c r="H528" s="117">
        <v>45759.559317129628</v>
      </c>
      <c r="I528" s="154">
        <v>7</v>
      </c>
      <c r="J528" s="130">
        <v>80000</v>
      </c>
    </row>
    <row r="529" spans="1:10" x14ac:dyDescent="0.35">
      <c r="A529" s="154" t="s">
        <v>4905</v>
      </c>
      <c r="B529" s="154" t="s">
        <v>359</v>
      </c>
      <c r="C529" s="154" t="s">
        <v>257</v>
      </c>
      <c r="D529" s="154" t="s">
        <v>1250</v>
      </c>
      <c r="E529" s="154" t="s">
        <v>1245</v>
      </c>
      <c r="F529" s="154" t="s">
        <v>4906</v>
      </c>
      <c r="G529" s="154">
        <v>4</v>
      </c>
      <c r="H529" s="117">
        <v>45757.674571759257</v>
      </c>
      <c r="I529" s="154">
        <v>12</v>
      </c>
      <c r="J529" s="130">
        <v>120000</v>
      </c>
    </row>
    <row r="530" spans="1:10" x14ac:dyDescent="0.35">
      <c r="A530" s="154" t="s">
        <v>4907</v>
      </c>
      <c r="B530" s="154" t="s">
        <v>247</v>
      </c>
      <c r="C530" s="154" t="s">
        <v>15</v>
      </c>
      <c r="D530" s="154" t="s">
        <v>1244</v>
      </c>
      <c r="E530" s="154" t="s">
        <v>1248</v>
      </c>
      <c r="F530" s="154" t="s">
        <v>4908</v>
      </c>
      <c r="G530" s="154">
        <v>2</v>
      </c>
      <c r="H530" s="117">
        <v>45762.591504629629</v>
      </c>
      <c r="I530" s="154">
        <v>6</v>
      </c>
      <c r="J530" s="130">
        <v>150000</v>
      </c>
    </row>
    <row r="531" spans="1:10" x14ac:dyDescent="0.35">
      <c r="A531" s="154" t="s">
        <v>4909</v>
      </c>
      <c r="B531" s="154" t="s">
        <v>252</v>
      </c>
      <c r="C531" s="154" t="s">
        <v>381</v>
      </c>
      <c r="D531" s="154" t="s">
        <v>1244</v>
      </c>
      <c r="E531" s="154" t="s">
        <v>1248</v>
      </c>
      <c r="F531" s="154" t="s">
        <v>4910</v>
      </c>
      <c r="G531" s="154">
        <v>4</v>
      </c>
      <c r="H531" s="117">
        <v>45751.630115740743</v>
      </c>
      <c r="I531" s="154">
        <v>6</v>
      </c>
      <c r="J531" s="130">
        <v>300000</v>
      </c>
    </row>
    <row r="532" spans="1:10" x14ac:dyDescent="0.35">
      <c r="A532" s="154" t="s">
        <v>4911</v>
      </c>
      <c r="B532" s="154" t="s">
        <v>359</v>
      </c>
      <c r="C532" s="154" t="s">
        <v>257</v>
      </c>
      <c r="D532" s="154" t="s">
        <v>1250</v>
      </c>
      <c r="E532" s="154" t="s">
        <v>1248</v>
      </c>
      <c r="F532" s="154" t="s">
        <v>4912</v>
      </c>
      <c r="G532" s="154">
        <v>5</v>
      </c>
      <c r="H532" s="117">
        <v>45751.75209490741</v>
      </c>
      <c r="I532" s="154">
        <v>12</v>
      </c>
      <c r="J532" s="130">
        <v>270000</v>
      </c>
    </row>
    <row r="533" spans="1:10" x14ac:dyDescent="0.35">
      <c r="A533" s="154" t="s">
        <v>4913</v>
      </c>
      <c r="B533" s="154" t="s">
        <v>2861</v>
      </c>
      <c r="C533" s="154" t="s">
        <v>169</v>
      </c>
      <c r="D533" s="154" t="s">
        <v>1250</v>
      </c>
      <c r="E533" s="154" t="s">
        <v>1248</v>
      </c>
      <c r="F533" s="154" t="s">
        <v>4914</v>
      </c>
      <c r="G533" s="154">
        <v>2</v>
      </c>
      <c r="H533" s="117">
        <v>45751.563935185186</v>
      </c>
      <c r="I533" s="154">
        <v>12</v>
      </c>
      <c r="J533" s="130">
        <v>100000</v>
      </c>
    </row>
    <row r="534" spans="1:10" x14ac:dyDescent="0.35">
      <c r="A534" s="154" t="s">
        <v>4915</v>
      </c>
      <c r="B534" s="154" t="s">
        <v>58</v>
      </c>
      <c r="C534" s="154" t="s">
        <v>15</v>
      </c>
      <c r="D534" s="154" t="s">
        <v>1244</v>
      </c>
      <c r="E534" s="154" t="s">
        <v>1245</v>
      </c>
      <c r="F534" s="154" t="s">
        <v>4916</v>
      </c>
      <c r="G534" s="154">
        <v>1</v>
      </c>
      <c r="H534" s="117">
        <v>45754.58252314815</v>
      </c>
      <c r="I534" s="154">
        <v>3</v>
      </c>
      <c r="J534" s="130">
        <v>60000</v>
      </c>
    </row>
    <row r="535" spans="1:10" x14ac:dyDescent="0.35">
      <c r="A535" s="154" t="s">
        <v>4917</v>
      </c>
      <c r="B535" s="154" t="s">
        <v>102</v>
      </c>
      <c r="C535" s="154" t="s">
        <v>169</v>
      </c>
      <c r="D535" s="154" t="s">
        <v>1250</v>
      </c>
      <c r="E535" s="154" t="s">
        <v>1245</v>
      </c>
      <c r="F535" s="154" t="s">
        <v>4918</v>
      </c>
      <c r="G535" s="154">
        <v>3</v>
      </c>
      <c r="H535" s="117">
        <v>45751.532951388886</v>
      </c>
      <c r="I535" s="154">
        <v>9</v>
      </c>
      <c r="J535" s="130">
        <v>55000</v>
      </c>
    </row>
    <row r="536" spans="1:10" x14ac:dyDescent="0.35">
      <c r="A536" s="154" t="s">
        <v>4919</v>
      </c>
      <c r="B536" s="154" t="s">
        <v>268</v>
      </c>
      <c r="C536" s="154" t="s">
        <v>15</v>
      </c>
      <c r="D536" s="154" t="s">
        <v>1244</v>
      </c>
      <c r="E536" s="154" t="s">
        <v>1248</v>
      </c>
      <c r="F536" s="154" t="s">
        <v>4920</v>
      </c>
      <c r="G536" s="154">
        <v>3</v>
      </c>
      <c r="H536" s="117">
        <v>45773.506574074076</v>
      </c>
      <c r="I536" s="154">
        <v>12</v>
      </c>
      <c r="J536" s="130">
        <v>130000</v>
      </c>
    </row>
    <row r="537" spans="1:10" x14ac:dyDescent="0.35">
      <c r="A537" s="154" t="s">
        <v>4921</v>
      </c>
      <c r="B537" s="154" t="s">
        <v>398</v>
      </c>
      <c r="C537" s="154" t="s">
        <v>15</v>
      </c>
      <c r="D537" s="154" t="s">
        <v>1244</v>
      </c>
      <c r="E537" s="154" t="s">
        <v>1245</v>
      </c>
      <c r="F537" s="154" t="s">
        <v>4922</v>
      </c>
      <c r="G537" s="154">
        <v>2</v>
      </c>
      <c r="H537" s="117">
        <v>45749.561493055553</v>
      </c>
      <c r="I537" s="154">
        <v>4</v>
      </c>
      <c r="J537" s="130">
        <v>30000</v>
      </c>
    </row>
    <row r="538" spans="1:10" x14ac:dyDescent="0.35">
      <c r="A538" s="154" t="s">
        <v>4923</v>
      </c>
      <c r="B538" s="154" t="s">
        <v>2861</v>
      </c>
      <c r="C538" s="154" t="s">
        <v>582</v>
      </c>
      <c r="D538" s="154" t="s">
        <v>1244</v>
      </c>
      <c r="E538" s="154" t="s">
        <v>1248</v>
      </c>
      <c r="F538" s="154" t="s">
        <v>4924</v>
      </c>
      <c r="G538" s="154">
        <v>1</v>
      </c>
      <c r="H538" s="117">
        <v>45751.638495370367</v>
      </c>
      <c r="I538" s="154">
        <v>12</v>
      </c>
      <c r="J538" s="130">
        <v>70000</v>
      </c>
    </row>
    <row r="539" spans="1:10" x14ac:dyDescent="0.35">
      <c r="A539" s="154" t="s">
        <v>4925</v>
      </c>
      <c r="B539" s="154" t="s">
        <v>1314</v>
      </c>
      <c r="C539" s="154" t="s">
        <v>15</v>
      </c>
      <c r="D539" s="154" t="s">
        <v>1244</v>
      </c>
      <c r="E539" s="154" t="s">
        <v>1248</v>
      </c>
      <c r="F539" s="154" t="s">
        <v>4926</v>
      </c>
      <c r="G539" s="154">
        <v>1</v>
      </c>
      <c r="H539" s="117">
        <v>45772.786851851852</v>
      </c>
      <c r="I539" s="154">
        <v>10</v>
      </c>
      <c r="J539" s="130">
        <v>100000</v>
      </c>
    </row>
    <row r="540" spans="1:10" x14ac:dyDescent="0.35">
      <c r="A540" s="154" t="s">
        <v>4927</v>
      </c>
      <c r="B540" s="154" t="s">
        <v>146</v>
      </c>
      <c r="C540" s="154" t="s">
        <v>15</v>
      </c>
      <c r="D540" s="154" t="s">
        <v>1244</v>
      </c>
      <c r="E540" s="154" t="s">
        <v>1248</v>
      </c>
      <c r="F540" s="154" t="s">
        <v>4928</v>
      </c>
      <c r="G540" s="154">
        <v>1</v>
      </c>
      <c r="H540" s="117">
        <v>45754.663923611108</v>
      </c>
      <c r="I540" s="154">
        <v>5</v>
      </c>
      <c r="J540" s="130">
        <v>40000</v>
      </c>
    </row>
    <row r="541" spans="1:10" x14ac:dyDescent="0.35">
      <c r="A541" s="154" t="s">
        <v>4929</v>
      </c>
      <c r="B541" s="154" t="s">
        <v>58</v>
      </c>
      <c r="C541" s="154" t="s">
        <v>169</v>
      </c>
      <c r="D541" s="154" t="s">
        <v>1250</v>
      </c>
      <c r="E541" s="154" t="s">
        <v>1245</v>
      </c>
      <c r="F541" s="154" t="s">
        <v>3906</v>
      </c>
      <c r="G541" s="154">
        <v>2</v>
      </c>
      <c r="H541" s="117">
        <v>45749.563611111109</v>
      </c>
      <c r="I541" s="154">
        <v>5</v>
      </c>
      <c r="J541" s="130">
        <v>200000</v>
      </c>
    </row>
    <row r="542" spans="1:10" x14ac:dyDescent="0.35">
      <c r="A542" s="154" t="s">
        <v>4930</v>
      </c>
      <c r="B542" s="154" t="s">
        <v>24</v>
      </c>
      <c r="C542" s="154" t="s">
        <v>15</v>
      </c>
      <c r="D542" s="154" t="s">
        <v>1244</v>
      </c>
      <c r="E542" s="154" t="s">
        <v>1248</v>
      </c>
      <c r="F542" s="154" t="s">
        <v>4931</v>
      </c>
      <c r="G542" s="154">
        <v>1</v>
      </c>
      <c r="H542" s="117">
        <v>45751</v>
      </c>
      <c r="I542" s="154">
        <v>12</v>
      </c>
      <c r="J542" s="130">
        <v>70000</v>
      </c>
    </row>
    <row r="543" spans="1:10" x14ac:dyDescent="0.35">
      <c r="A543" s="154" t="s">
        <v>4932</v>
      </c>
      <c r="B543" s="154" t="s">
        <v>398</v>
      </c>
      <c r="C543" s="154" t="s">
        <v>15</v>
      </c>
      <c r="D543" s="154" t="s">
        <v>1244</v>
      </c>
      <c r="E543" s="154" t="s">
        <v>1248</v>
      </c>
      <c r="F543" s="154" t="s">
        <v>4933</v>
      </c>
      <c r="G543" s="154">
        <v>1</v>
      </c>
      <c r="H543" s="117">
        <v>45756.759236111109</v>
      </c>
      <c r="I543" s="154">
        <v>3</v>
      </c>
      <c r="J543" s="130">
        <v>150000</v>
      </c>
    </row>
    <row r="544" spans="1:10" x14ac:dyDescent="0.35">
      <c r="A544" s="154" t="s">
        <v>4934</v>
      </c>
      <c r="B544" s="154" t="s">
        <v>462</v>
      </c>
      <c r="C544" s="154" t="s">
        <v>381</v>
      </c>
      <c r="D544" s="154" t="s">
        <v>1244</v>
      </c>
      <c r="E544" s="154" t="s">
        <v>1245</v>
      </c>
      <c r="F544" s="154" t="s">
        <v>4935</v>
      </c>
      <c r="G544" s="154">
        <v>1</v>
      </c>
      <c r="H544" s="117">
        <v>45763.582430555558</v>
      </c>
      <c r="I544" s="154">
        <v>12</v>
      </c>
      <c r="J544" s="130">
        <v>150000</v>
      </c>
    </row>
    <row r="545" spans="1:10" x14ac:dyDescent="0.35">
      <c r="A545" s="154" t="s">
        <v>4936</v>
      </c>
      <c r="B545" s="154" t="s">
        <v>268</v>
      </c>
      <c r="C545" s="154" t="s">
        <v>169</v>
      </c>
      <c r="D545" s="154" t="s">
        <v>1250</v>
      </c>
      <c r="E545" s="154" t="s">
        <v>1248</v>
      </c>
      <c r="F545" s="154" t="s">
        <v>4937</v>
      </c>
      <c r="G545" s="154">
        <v>1</v>
      </c>
      <c r="H545" s="117">
        <v>45750.495405092595</v>
      </c>
      <c r="I545" s="154">
        <v>6</v>
      </c>
      <c r="J545" s="130">
        <v>55000</v>
      </c>
    </row>
    <row r="546" spans="1:10" x14ac:dyDescent="0.35">
      <c r="A546" s="154" t="s">
        <v>4938</v>
      </c>
      <c r="B546" s="154" t="s">
        <v>14</v>
      </c>
      <c r="C546" s="154" t="s">
        <v>15</v>
      </c>
      <c r="D546" s="154" t="s">
        <v>1244</v>
      </c>
      <c r="E546" s="154" t="s">
        <v>1245</v>
      </c>
      <c r="F546" s="154" t="s">
        <v>4939</v>
      </c>
      <c r="G546" s="154">
        <v>3</v>
      </c>
      <c r="H546" s="117">
        <v>45773.620891203704</v>
      </c>
      <c r="I546" s="154">
        <v>11</v>
      </c>
      <c r="J546" s="130">
        <v>130000</v>
      </c>
    </row>
    <row r="547" spans="1:10" x14ac:dyDescent="0.35">
      <c r="A547" s="154" t="s">
        <v>4940</v>
      </c>
      <c r="B547" s="154" t="s">
        <v>14</v>
      </c>
      <c r="C547" s="154" t="s">
        <v>15</v>
      </c>
      <c r="D547" s="154" t="s">
        <v>1244</v>
      </c>
      <c r="E547" s="154" t="s">
        <v>1245</v>
      </c>
      <c r="F547" s="154" t="s">
        <v>3484</v>
      </c>
      <c r="G547" s="154">
        <v>3</v>
      </c>
      <c r="H547" s="117">
        <v>45749.707118055558</v>
      </c>
      <c r="I547" s="154">
        <v>10</v>
      </c>
      <c r="J547" s="130">
        <v>50000</v>
      </c>
    </row>
    <row r="548" spans="1:10" x14ac:dyDescent="0.35">
      <c r="A548" s="154" t="s">
        <v>4941</v>
      </c>
      <c r="B548" s="154" t="s">
        <v>14</v>
      </c>
      <c r="C548" s="154" t="s">
        <v>582</v>
      </c>
      <c r="D548" s="154" t="s">
        <v>1244</v>
      </c>
      <c r="E548" s="154" t="s">
        <v>1245</v>
      </c>
      <c r="F548" s="154" t="s">
        <v>4942</v>
      </c>
      <c r="G548" s="154">
        <v>4</v>
      </c>
      <c r="H548" s="117">
        <v>45755.721006944441</v>
      </c>
      <c r="I548" s="154">
        <v>11</v>
      </c>
      <c r="J548" s="130">
        <v>80000</v>
      </c>
    </row>
    <row r="549" spans="1:10" x14ac:dyDescent="0.35">
      <c r="A549" s="154" t="s">
        <v>4943</v>
      </c>
      <c r="B549" s="154" t="s">
        <v>14</v>
      </c>
      <c r="C549" s="154" t="s">
        <v>15</v>
      </c>
      <c r="D549" s="154" t="s">
        <v>1244</v>
      </c>
      <c r="E549" s="154" t="s">
        <v>1245</v>
      </c>
      <c r="F549" s="154" t="s">
        <v>4944</v>
      </c>
      <c r="G549" s="154">
        <v>1</v>
      </c>
      <c r="H549" s="117">
        <v>45758.730555555558</v>
      </c>
      <c r="I549" s="154">
        <v>5</v>
      </c>
      <c r="J549" s="130">
        <v>200000</v>
      </c>
    </row>
    <row r="550" spans="1:10" x14ac:dyDescent="0.35">
      <c r="A550" s="154" t="s">
        <v>4945</v>
      </c>
      <c r="B550" s="154" t="s">
        <v>135</v>
      </c>
      <c r="C550" s="154" t="s">
        <v>15</v>
      </c>
      <c r="D550" s="154" t="s">
        <v>1244</v>
      </c>
      <c r="E550" s="154" t="s">
        <v>1248</v>
      </c>
      <c r="F550" s="154" t="s">
        <v>4946</v>
      </c>
      <c r="G550" s="154">
        <v>1</v>
      </c>
      <c r="H550" s="117">
        <v>45751.445636574077</v>
      </c>
      <c r="I550" s="154">
        <v>12</v>
      </c>
      <c r="J550" s="130">
        <v>60000</v>
      </c>
    </row>
    <row r="551" spans="1:10" x14ac:dyDescent="0.35">
      <c r="A551" s="154" t="s">
        <v>4947</v>
      </c>
      <c r="B551" s="154" t="s">
        <v>223</v>
      </c>
      <c r="C551" s="154" t="s">
        <v>582</v>
      </c>
      <c r="D551" s="154" t="s">
        <v>1244</v>
      </c>
      <c r="E551" s="154" t="s">
        <v>1245</v>
      </c>
      <c r="F551" s="154" t="s">
        <v>4948</v>
      </c>
      <c r="G551" s="154">
        <v>2</v>
      </c>
      <c r="H551" s="117">
        <v>45751</v>
      </c>
      <c r="I551" s="154">
        <v>12</v>
      </c>
      <c r="J551" s="130">
        <v>100000</v>
      </c>
    </row>
    <row r="552" spans="1:10" x14ac:dyDescent="0.35">
      <c r="A552" s="154" t="s">
        <v>4949</v>
      </c>
      <c r="B552" s="154" t="s">
        <v>549</v>
      </c>
      <c r="C552" s="154" t="s">
        <v>169</v>
      </c>
      <c r="D552" s="154" t="s">
        <v>1250</v>
      </c>
      <c r="E552" s="154" t="s">
        <v>1245</v>
      </c>
      <c r="F552" s="154" t="s">
        <v>4950</v>
      </c>
      <c r="G552" s="154">
        <v>2</v>
      </c>
      <c r="H552" s="117">
        <v>45763</v>
      </c>
      <c r="I552" s="154">
        <v>2</v>
      </c>
      <c r="J552" s="130">
        <v>20000</v>
      </c>
    </row>
    <row r="553" spans="1:10" x14ac:dyDescent="0.35">
      <c r="A553" s="154" t="s">
        <v>4951</v>
      </c>
      <c r="B553" s="154" t="s">
        <v>956</v>
      </c>
      <c r="C553" s="154" t="s">
        <v>15</v>
      </c>
      <c r="D553" s="154" t="s">
        <v>1244</v>
      </c>
      <c r="E553" s="154" t="s">
        <v>1245</v>
      </c>
      <c r="F553" s="154" t="s">
        <v>4952</v>
      </c>
      <c r="G553" s="154">
        <v>3</v>
      </c>
      <c r="H553" s="117">
        <v>45755.668391203704</v>
      </c>
      <c r="I553" s="154">
        <v>7</v>
      </c>
      <c r="J553" s="130">
        <v>100000</v>
      </c>
    </row>
    <row r="554" spans="1:10" x14ac:dyDescent="0.35">
      <c r="A554" s="154" t="s">
        <v>4953</v>
      </c>
      <c r="B554" s="154" t="s">
        <v>420</v>
      </c>
      <c r="C554" s="154" t="s">
        <v>15</v>
      </c>
      <c r="D554" s="154" t="s">
        <v>1244</v>
      </c>
      <c r="E554" s="154" t="s">
        <v>1248</v>
      </c>
      <c r="F554" s="154" t="s">
        <v>4954</v>
      </c>
      <c r="G554" s="154">
        <v>3</v>
      </c>
      <c r="H554" s="117">
        <v>45749.587141203701</v>
      </c>
      <c r="I554" s="154">
        <v>12</v>
      </c>
      <c r="J554" s="130">
        <v>150000</v>
      </c>
    </row>
    <row r="555" spans="1:10" x14ac:dyDescent="0.35">
      <c r="A555" s="154" t="s">
        <v>4955</v>
      </c>
      <c r="B555" s="154" t="s">
        <v>359</v>
      </c>
      <c r="C555" s="154" t="s">
        <v>15</v>
      </c>
      <c r="D555" s="154" t="s">
        <v>1244</v>
      </c>
      <c r="E555" s="154" t="s">
        <v>1248</v>
      </c>
      <c r="F555" s="154" t="s">
        <v>4956</v>
      </c>
      <c r="G555" s="154">
        <v>1</v>
      </c>
      <c r="H555" s="117">
        <v>45770.639803240738</v>
      </c>
      <c r="I555" s="154">
        <v>12</v>
      </c>
      <c r="J555" s="130">
        <v>200000</v>
      </c>
    </row>
    <row r="556" spans="1:10" x14ac:dyDescent="0.35">
      <c r="A556" s="154" t="s">
        <v>4957</v>
      </c>
      <c r="B556" s="154" t="s">
        <v>32</v>
      </c>
      <c r="C556" s="154" t="s">
        <v>15</v>
      </c>
      <c r="D556" s="154" t="s">
        <v>1244</v>
      </c>
      <c r="E556" s="154" t="s">
        <v>1245</v>
      </c>
      <c r="F556" s="154" t="s">
        <v>4958</v>
      </c>
      <c r="G556" s="154">
        <v>2</v>
      </c>
      <c r="H556" s="117">
        <v>45755.700231481482</v>
      </c>
      <c r="I556" s="154">
        <v>6</v>
      </c>
      <c r="J556" s="130">
        <v>100000</v>
      </c>
    </row>
    <row r="557" spans="1:10" x14ac:dyDescent="0.35">
      <c r="A557" s="154" t="s">
        <v>4959</v>
      </c>
      <c r="B557" s="154" t="s">
        <v>252</v>
      </c>
      <c r="C557" s="154" t="s">
        <v>15</v>
      </c>
      <c r="D557" s="154" t="s">
        <v>1244</v>
      </c>
      <c r="E557" s="154" t="s">
        <v>1245</v>
      </c>
      <c r="F557" s="154" t="s">
        <v>4960</v>
      </c>
      <c r="G557" s="154">
        <v>3</v>
      </c>
      <c r="H557" s="117">
        <v>45764.507962962962</v>
      </c>
      <c r="I557" s="154">
        <v>12</v>
      </c>
      <c r="J557" s="130">
        <v>70000</v>
      </c>
    </row>
    <row r="558" spans="1:10" x14ac:dyDescent="0.35">
      <c r="A558" s="154" t="s">
        <v>4961</v>
      </c>
      <c r="B558" s="154" t="s">
        <v>139</v>
      </c>
      <c r="C558" s="154" t="s">
        <v>15</v>
      </c>
      <c r="D558" s="154" t="s">
        <v>1244</v>
      </c>
      <c r="E558" s="154" t="s">
        <v>1245</v>
      </c>
      <c r="F558" s="154" t="s">
        <v>4962</v>
      </c>
      <c r="G558" s="154">
        <v>2</v>
      </c>
      <c r="H558" s="117">
        <v>45750.587546296294</v>
      </c>
      <c r="I558" s="154">
        <v>12</v>
      </c>
      <c r="J558" s="130">
        <v>200000</v>
      </c>
    </row>
    <row r="559" spans="1:10" x14ac:dyDescent="0.35">
      <c r="A559" s="154" t="s">
        <v>4963</v>
      </c>
      <c r="B559" s="154" t="s">
        <v>36</v>
      </c>
      <c r="C559" s="154" t="s">
        <v>15</v>
      </c>
      <c r="D559" s="154" t="s">
        <v>1244</v>
      </c>
      <c r="E559" s="154" t="s">
        <v>1248</v>
      </c>
      <c r="F559" s="154" t="s">
        <v>4964</v>
      </c>
      <c r="G559" s="154">
        <v>2</v>
      </c>
      <c r="H559" s="117">
        <v>45751.736585648148</v>
      </c>
      <c r="I559" s="154">
        <v>9</v>
      </c>
      <c r="J559" s="130">
        <v>160000</v>
      </c>
    </row>
    <row r="560" spans="1:10" x14ac:dyDescent="0.35">
      <c r="A560" s="154" t="s">
        <v>4965</v>
      </c>
      <c r="B560" s="154" t="s">
        <v>603</v>
      </c>
      <c r="C560" s="154" t="s">
        <v>169</v>
      </c>
      <c r="D560" s="154" t="s">
        <v>1250</v>
      </c>
      <c r="E560" s="154" t="s">
        <v>1248</v>
      </c>
      <c r="F560" s="154" t="s">
        <v>4966</v>
      </c>
      <c r="G560" s="154">
        <v>2</v>
      </c>
      <c r="H560" s="117">
        <v>45756.722662037035</v>
      </c>
      <c r="I560" s="154">
        <v>12</v>
      </c>
      <c r="J560" s="130">
        <v>250000</v>
      </c>
    </row>
    <row r="561" spans="1:10" x14ac:dyDescent="0.35">
      <c r="A561" s="154" t="s">
        <v>4967</v>
      </c>
      <c r="B561" s="154" t="s">
        <v>14</v>
      </c>
      <c r="C561" s="154" t="s">
        <v>15</v>
      </c>
      <c r="D561" s="154" t="s">
        <v>1244</v>
      </c>
      <c r="E561" s="154" t="s">
        <v>1245</v>
      </c>
      <c r="F561" s="154" t="s">
        <v>4968</v>
      </c>
      <c r="G561" s="154">
        <v>4</v>
      </c>
      <c r="H561" s="117">
        <v>45756.708993055552</v>
      </c>
      <c r="I561" s="154">
        <v>8</v>
      </c>
      <c r="J561" s="130">
        <v>90000</v>
      </c>
    </row>
    <row r="562" spans="1:10" x14ac:dyDescent="0.35">
      <c r="A562" s="154" t="s">
        <v>4969</v>
      </c>
      <c r="B562" s="154" t="s">
        <v>230</v>
      </c>
      <c r="C562" s="154" t="s">
        <v>15</v>
      </c>
      <c r="D562" s="154" t="s">
        <v>1244</v>
      </c>
      <c r="E562" s="154" t="s">
        <v>1245</v>
      </c>
      <c r="F562" s="154" t="s">
        <v>4970</v>
      </c>
      <c r="G562" s="154">
        <v>1</v>
      </c>
      <c r="H562" s="117">
        <v>45764.794548611113</v>
      </c>
      <c r="I562" s="154">
        <v>6</v>
      </c>
      <c r="J562" s="130">
        <v>50000</v>
      </c>
    </row>
    <row r="563" spans="1:10" x14ac:dyDescent="0.35">
      <c r="A563" s="154" t="s">
        <v>4971</v>
      </c>
      <c r="B563" s="154" t="s">
        <v>36</v>
      </c>
      <c r="C563" s="154" t="s">
        <v>169</v>
      </c>
      <c r="D563" s="154" t="s">
        <v>1250</v>
      </c>
      <c r="E563" s="154" t="s">
        <v>1245</v>
      </c>
      <c r="F563" s="154" t="s">
        <v>4972</v>
      </c>
      <c r="G563" s="154">
        <v>2</v>
      </c>
      <c r="H563" s="117">
        <v>45757.763043981482</v>
      </c>
      <c r="I563" s="154">
        <v>10</v>
      </c>
      <c r="J563" s="130">
        <v>150000</v>
      </c>
    </row>
    <row r="564" spans="1:10" x14ac:dyDescent="0.35">
      <c r="A564" s="154" t="s">
        <v>4973</v>
      </c>
      <c r="B564" s="154" t="s">
        <v>24</v>
      </c>
      <c r="C564" s="154" t="s">
        <v>15</v>
      </c>
      <c r="D564" s="154" t="s">
        <v>1244</v>
      </c>
      <c r="E564" s="154" t="s">
        <v>1248</v>
      </c>
      <c r="F564" s="154" t="s">
        <v>30</v>
      </c>
      <c r="G564" s="154">
        <v>5</v>
      </c>
      <c r="H564" s="117">
        <v>45755.641076388885</v>
      </c>
      <c r="I564" s="154">
        <v>12</v>
      </c>
      <c r="J564" s="130">
        <v>120000</v>
      </c>
    </row>
    <row r="565" spans="1:10" x14ac:dyDescent="0.35">
      <c r="A565" s="154" t="s">
        <v>4974</v>
      </c>
      <c r="B565" s="154" t="s">
        <v>603</v>
      </c>
      <c r="C565" s="154" t="s">
        <v>15</v>
      </c>
      <c r="D565" s="154" t="s">
        <v>1244</v>
      </c>
      <c r="E565" s="154" t="s">
        <v>1245</v>
      </c>
      <c r="F565" s="154" t="s">
        <v>4975</v>
      </c>
      <c r="G565" s="154">
        <v>2</v>
      </c>
      <c r="H565" s="117">
        <v>45755.684363425928</v>
      </c>
      <c r="I565" s="154">
        <v>12</v>
      </c>
      <c r="J565" s="130">
        <v>300000</v>
      </c>
    </row>
    <row r="566" spans="1:10" x14ac:dyDescent="0.35">
      <c r="A566" s="154" t="s">
        <v>4976</v>
      </c>
      <c r="B566" s="154" t="s">
        <v>230</v>
      </c>
      <c r="C566" s="154" t="s">
        <v>15</v>
      </c>
      <c r="D566" s="154" t="s">
        <v>1244</v>
      </c>
      <c r="E566" s="154" t="s">
        <v>1248</v>
      </c>
      <c r="F566" s="154" t="s">
        <v>4977</v>
      </c>
      <c r="G566" s="154">
        <v>1</v>
      </c>
      <c r="H566" s="117">
        <v>45757.754236111112</v>
      </c>
      <c r="I566" s="154">
        <v>12</v>
      </c>
      <c r="J566" s="130">
        <v>150000</v>
      </c>
    </row>
    <row r="567" spans="1:10" x14ac:dyDescent="0.35">
      <c r="A567" s="154" t="s">
        <v>4978</v>
      </c>
      <c r="B567" s="154" t="s">
        <v>223</v>
      </c>
      <c r="C567" s="154" t="s">
        <v>169</v>
      </c>
      <c r="D567" s="154" t="s">
        <v>1250</v>
      </c>
      <c r="E567" s="154" t="s">
        <v>1245</v>
      </c>
      <c r="F567" s="154" t="s">
        <v>4979</v>
      </c>
      <c r="G567" s="154">
        <v>2</v>
      </c>
      <c r="H567" s="117">
        <v>45772.788969907408</v>
      </c>
      <c r="I567" s="154">
        <v>8</v>
      </c>
      <c r="J567" s="130">
        <v>250000</v>
      </c>
    </row>
    <row r="568" spans="1:10" x14ac:dyDescent="0.35">
      <c r="A568" s="154" t="s">
        <v>4980</v>
      </c>
      <c r="B568" s="154" t="s">
        <v>956</v>
      </c>
      <c r="C568" s="154" t="s">
        <v>15</v>
      </c>
      <c r="D568" s="154" t="s">
        <v>1244</v>
      </c>
      <c r="E568" s="154" t="s">
        <v>1248</v>
      </c>
      <c r="F568" s="154" t="s">
        <v>4981</v>
      </c>
      <c r="G568" s="154">
        <v>5</v>
      </c>
      <c r="H568" s="117">
        <v>45750.653298611112</v>
      </c>
      <c r="I568" s="154">
        <v>6</v>
      </c>
      <c r="J568" s="130">
        <v>200000</v>
      </c>
    </row>
    <row r="569" spans="1:10" x14ac:dyDescent="0.35">
      <c r="A569" s="154" t="s">
        <v>4982</v>
      </c>
      <c r="B569" s="154" t="s">
        <v>1816</v>
      </c>
      <c r="C569" s="154" t="s">
        <v>15</v>
      </c>
      <c r="D569" s="154" t="s">
        <v>1244</v>
      </c>
      <c r="E569" s="154" t="s">
        <v>1245</v>
      </c>
      <c r="F569" s="154" t="s">
        <v>4983</v>
      </c>
      <c r="G569" s="154">
        <v>2</v>
      </c>
      <c r="H569" s="117">
        <v>45755.595405092594</v>
      </c>
      <c r="I569" s="154">
        <v>12</v>
      </c>
      <c r="J569" s="130">
        <v>120000</v>
      </c>
    </row>
    <row r="570" spans="1:10" x14ac:dyDescent="0.35">
      <c r="A570" s="154" t="s">
        <v>4984</v>
      </c>
      <c r="B570" s="154" t="s">
        <v>420</v>
      </c>
      <c r="C570" s="154" t="s">
        <v>15</v>
      </c>
      <c r="D570" s="154" t="s">
        <v>1244</v>
      </c>
      <c r="E570" s="154" t="s">
        <v>1245</v>
      </c>
      <c r="F570" s="154" t="s">
        <v>4985</v>
      </c>
      <c r="G570" s="154">
        <v>3</v>
      </c>
      <c r="H570" s="117">
        <v>45750.756481481483</v>
      </c>
      <c r="I570" s="154">
        <v>12</v>
      </c>
      <c r="J570" s="130">
        <v>700000</v>
      </c>
    </row>
    <row r="571" spans="1:10" x14ac:dyDescent="0.35">
      <c r="A571" s="154" t="s">
        <v>4986</v>
      </c>
      <c r="B571" s="154" t="s">
        <v>268</v>
      </c>
      <c r="C571" s="154" t="s">
        <v>15</v>
      </c>
      <c r="D571" s="154" t="s">
        <v>1244</v>
      </c>
      <c r="E571" s="154" t="s">
        <v>1245</v>
      </c>
      <c r="F571" s="154" t="s">
        <v>4987</v>
      </c>
      <c r="G571" s="154">
        <v>3</v>
      </c>
      <c r="H571" s="117">
        <v>45763.750787037039</v>
      </c>
      <c r="I571" s="154">
        <v>12</v>
      </c>
      <c r="J571" s="130">
        <v>155000</v>
      </c>
    </row>
    <row r="572" spans="1:10" x14ac:dyDescent="0.35">
      <c r="A572" s="154" t="s">
        <v>4988</v>
      </c>
      <c r="B572" s="154" t="s">
        <v>306</v>
      </c>
      <c r="C572" s="154" t="s">
        <v>106</v>
      </c>
      <c r="D572" s="154" t="s">
        <v>1244</v>
      </c>
      <c r="E572" s="154" t="s">
        <v>1245</v>
      </c>
      <c r="F572" s="154" t="s">
        <v>4989</v>
      </c>
      <c r="G572" s="154">
        <v>3</v>
      </c>
      <c r="H572" s="117">
        <v>45749.538078703707</v>
      </c>
      <c r="I572" s="154">
        <v>12</v>
      </c>
      <c r="J572" s="130">
        <v>100000</v>
      </c>
    </row>
    <row r="573" spans="1:10" x14ac:dyDescent="0.35">
      <c r="A573" s="154" t="s">
        <v>4990</v>
      </c>
      <c r="B573" s="154" t="s">
        <v>549</v>
      </c>
      <c r="C573" s="154" t="s">
        <v>381</v>
      </c>
      <c r="D573" s="154" t="s">
        <v>1244</v>
      </c>
      <c r="E573" s="154" t="s">
        <v>1245</v>
      </c>
      <c r="F573" s="154" t="s">
        <v>995</v>
      </c>
      <c r="G573" s="154">
        <v>5</v>
      </c>
      <c r="H573" s="117">
        <v>45749</v>
      </c>
      <c r="I573" s="154">
        <v>12</v>
      </c>
      <c r="J573" s="130">
        <v>200000</v>
      </c>
    </row>
    <row r="574" spans="1:10" x14ac:dyDescent="0.35">
      <c r="A574" s="154" t="s">
        <v>4991</v>
      </c>
      <c r="B574" s="154" t="s">
        <v>139</v>
      </c>
      <c r="C574" s="154" t="s">
        <v>15</v>
      </c>
      <c r="D574" s="154" t="s">
        <v>1244</v>
      </c>
      <c r="E574" s="154" t="s">
        <v>1245</v>
      </c>
      <c r="F574" s="154" t="s">
        <v>4992</v>
      </c>
      <c r="G574" s="154">
        <v>3</v>
      </c>
      <c r="H574" s="117">
        <v>45762.692152777781</v>
      </c>
      <c r="I574" s="154">
        <v>7</v>
      </c>
      <c r="J574" s="130">
        <v>70000</v>
      </c>
    </row>
    <row r="575" spans="1:10" x14ac:dyDescent="0.35">
      <c r="A575" s="154" t="s">
        <v>4993</v>
      </c>
      <c r="B575" s="154" t="s">
        <v>32</v>
      </c>
      <c r="C575" s="154" t="s">
        <v>15</v>
      </c>
      <c r="D575" s="154" t="s">
        <v>1244</v>
      </c>
      <c r="E575" s="154" t="s">
        <v>1248</v>
      </c>
      <c r="F575" s="154" t="s">
        <v>2737</v>
      </c>
      <c r="G575" s="154">
        <v>5</v>
      </c>
      <c r="H575" s="117">
        <v>45750.693530092591</v>
      </c>
      <c r="I575" s="154">
        <v>12</v>
      </c>
      <c r="J575" s="130">
        <v>300000</v>
      </c>
    </row>
    <row r="576" spans="1:10" x14ac:dyDescent="0.35">
      <c r="A576" s="154" t="s">
        <v>4994</v>
      </c>
      <c r="B576" s="154" t="s">
        <v>24</v>
      </c>
      <c r="C576" s="154" t="s">
        <v>15</v>
      </c>
      <c r="D576" s="154" t="s">
        <v>1244</v>
      </c>
      <c r="E576" s="154" t="s">
        <v>1248</v>
      </c>
      <c r="F576" s="154" t="s">
        <v>4995</v>
      </c>
      <c r="G576" s="154">
        <v>5</v>
      </c>
      <c r="H576" s="117">
        <v>45756.576874999999</v>
      </c>
      <c r="I576" s="154">
        <v>12</v>
      </c>
      <c r="J576" s="130">
        <v>130000</v>
      </c>
    </row>
    <row r="577" spans="1:10" x14ac:dyDescent="0.35">
      <c r="A577" s="154" t="s">
        <v>4996</v>
      </c>
      <c r="B577" s="154" t="s">
        <v>398</v>
      </c>
      <c r="C577" s="154" t="s">
        <v>15</v>
      </c>
      <c r="D577" s="154" t="s">
        <v>1244</v>
      </c>
      <c r="E577" s="154" t="s">
        <v>1245</v>
      </c>
      <c r="F577" s="154" t="s">
        <v>4997</v>
      </c>
      <c r="G577" s="154">
        <v>3</v>
      </c>
      <c r="H577" s="117">
        <v>45756.722650462965</v>
      </c>
      <c r="I577" s="154">
        <v>12</v>
      </c>
      <c r="J577" s="130">
        <v>100000</v>
      </c>
    </row>
    <row r="578" spans="1:10" x14ac:dyDescent="0.35">
      <c r="A578" s="154" t="s">
        <v>4998</v>
      </c>
      <c r="B578" s="154" t="s">
        <v>296</v>
      </c>
      <c r="C578" s="154" t="s">
        <v>986</v>
      </c>
      <c r="D578" s="154" t="s">
        <v>1244</v>
      </c>
      <c r="E578" s="154" t="s">
        <v>1245</v>
      </c>
      <c r="F578" s="154" t="s">
        <v>4999</v>
      </c>
      <c r="G578" s="154">
        <v>1</v>
      </c>
      <c r="H578" s="117">
        <v>45754.701493055552</v>
      </c>
      <c r="I578" s="154">
        <v>12</v>
      </c>
      <c r="J578" s="130">
        <v>300000</v>
      </c>
    </row>
    <row r="579" spans="1:10" x14ac:dyDescent="0.35">
      <c r="A579" s="154" t="s">
        <v>5000</v>
      </c>
      <c r="B579" s="154" t="s">
        <v>32</v>
      </c>
      <c r="C579" s="154" t="s">
        <v>15</v>
      </c>
      <c r="D579" s="154" t="s">
        <v>1244</v>
      </c>
      <c r="E579" s="154" t="s">
        <v>1245</v>
      </c>
      <c r="F579" s="154" t="s">
        <v>2654</v>
      </c>
      <c r="G579" s="154">
        <v>3</v>
      </c>
      <c r="H579" s="117">
        <v>45749.553055555552</v>
      </c>
      <c r="I579" s="154">
        <v>9</v>
      </c>
      <c r="J579" s="130">
        <v>85000</v>
      </c>
    </row>
    <row r="580" spans="1:10" x14ac:dyDescent="0.35">
      <c r="A580" s="154" t="s">
        <v>5001</v>
      </c>
      <c r="B580" s="154" t="s">
        <v>2861</v>
      </c>
      <c r="C580" s="154" t="s">
        <v>582</v>
      </c>
      <c r="D580" s="154" t="s">
        <v>1244</v>
      </c>
      <c r="E580" s="154" t="s">
        <v>1245</v>
      </c>
      <c r="F580" s="154" t="s">
        <v>5002</v>
      </c>
      <c r="G580" s="154">
        <v>1</v>
      </c>
      <c r="H580" s="117">
        <v>45762.54111111111</v>
      </c>
      <c r="I580" s="154">
        <v>12</v>
      </c>
      <c r="J580" s="130">
        <v>50000</v>
      </c>
    </row>
    <row r="581" spans="1:10" x14ac:dyDescent="0.35">
      <c r="A581" s="154" t="s">
        <v>5003</v>
      </c>
      <c r="B581" s="154" t="s">
        <v>139</v>
      </c>
      <c r="C581" s="154" t="s">
        <v>188</v>
      </c>
      <c r="D581" s="154" t="s">
        <v>1244</v>
      </c>
      <c r="E581" s="154" t="s">
        <v>1245</v>
      </c>
      <c r="F581" s="154" t="s">
        <v>5004</v>
      </c>
      <c r="G581" s="154">
        <v>3</v>
      </c>
      <c r="H581" s="117">
        <v>45777.68855324074</v>
      </c>
      <c r="I581" s="154">
        <v>12</v>
      </c>
      <c r="J581" s="130">
        <v>180000</v>
      </c>
    </row>
    <row r="582" spans="1:10" x14ac:dyDescent="0.35">
      <c r="A582" s="154" t="s">
        <v>5005</v>
      </c>
      <c r="B582" s="154" t="s">
        <v>603</v>
      </c>
      <c r="C582" s="154" t="s">
        <v>15</v>
      </c>
      <c r="D582" s="154" t="s">
        <v>1244</v>
      </c>
      <c r="E582" s="154" t="s">
        <v>1245</v>
      </c>
      <c r="F582" s="154" t="s">
        <v>5006</v>
      </c>
      <c r="G582" s="154">
        <v>1</v>
      </c>
      <c r="H582" s="117">
        <v>45777.536886574075</v>
      </c>
      <c r="I582" s="154">
        <v>12</v>
      </c>
      <c r="J582" s="130">
        <v>160000</v>
      </c>
    </row>
    <row r="583" spans="1:10" x14ac:dyDescent="0.35">
      <c r="A583" s="154" t="s">
        <v>5007</v>
      </c>
      <c r="B583" s="154" t="s">
        <v>252</v>
      </c>
      <c r="C583" s="154" t="s">
        <v>15</v>
      </c>
      <c r="D583" s="154" t="s">
        <v>1244</v>
      </c>
      <c r="E583" s="154" t="s">
        <v>1248</v>
      </c>
      <c r="F583" s="154" t="s">
        <v>5008</v>
      </c>
      <c r="G583" s="154">
        <v>2</v>
      </c>
      <c r="H583" s="117">
        <v>45750.726504629631</v>
      </c>
      <c r="I583" s="154">
        <v>12</v>
      </c>
      <c r="J583" s="130">
        <v>150000</v>
      </c>
    </row>
    <row r="584" spans="1:10" x14ac:dyDescent="0.35">
      <c r="A584" s="154" t="s">
        <v>5009</v>
      </c>
      <c r="B584" s="154" t="s">
        <v>32</v>
      </c>
      <c r="C584" s="154" t="s">
        <v>15</v>
      </c>
      <c r="D584" s="154" t="s">
        <v>1244</v>
      </c>
      <c r="E584" s="154" t="s">
        <v>1245</v>
      </c>
      <c r="F584" s="154" t="s">
        <v>5010</v>
      </c>
      <c r="G584" s="154">
        <v>1</v>
      </c>
      <c r="H584" s="117">
        <v>45756.622013888889</v>
      </c>
      <c r="I584" s="154">
        <v>5</v>
      </c>
      <c r="J584" s="130">
        <v>40000</v>
      </c>
    </row>
    <row r="585" spans="1:10" x14ac:dyDescent="0.35">
      <c r="A585" s="154" t="s">
        <v>5011</v>
      </c>
      <c r="B585" s="154" t="s">
        <v>230</v>
      </c>
      <c r="C585" s="154" t="s">
        <v>188</v>
      </c>
      <c r="D585" s="154" t="s">
        <v>1244</v>
      </c>
      <c r="E585" s="154" t="s">
        <v>1245</v>
      </c>
      <c r="F585" s="154" t="s">
        <v>5012</v>
      </c>
      <c r="G585" s="154">
        <v>4</v>
      </c>
      <c r="H585" s="117">
        <v>45754.667824074073</v>
      </c>
      <c r="I585" s="154">
        <v>13</v>
      </c>
      <c r="J585" s="130">
        <v>100000</v>
      </c>
    </row>
    <row r="586" spans="1:10" x14ac:dyDescent="0.35">
      <c r="A586" s="154" t="s">
        <v>5013</v>
      </c>
      <c r="B586" s="154" t="s">
        <v>2692</v>
      </c>
      <c r="C586" s="154" t="s">
        <v>15</v>
      </c>
      <c r="D586" s="154" t="s">
        <v>1244</v>
      </c>
      <c r="E586" s="154" t="s">
        <v>1248</v>
      </c>
      <c r="F586" s="154" t="s">
        <v>5014</v>
      </c>
      <c r="G586" s="154">
        <v>1</v>
      </c>
      <c r="H586" s="117">
        <v>45750.681585648148</v>
      </c>
      <c r="I586" s="154">
        <v>6</v>
      </c>
      <c r="J586" s="130">
        <v>150000</v>
      </c>
    </row>
    <row r="587" spans="1:10" x14ac:dyDescent="0.35">
      <c r="A587" s="154" t="s">
        <v>5015</v>
      </c>
      <c r="B587" s="154" t="s">
        <v>1135</v>
      </c>
      <c r="C587" s="154" t="s">
        <v>188</v>
      </c>
      <c r="D587" s="154" t="s">
        <v>1244</v>
      </c>
      <c r="E587" s="154" t="s">
        <v>1248</v>
      </c>
      <c r="F587" s="154" t="s">
        <v>5016</v>
      </c>
      <c r="G587" s="154">
        <v>3</v>
      </c>
      <c r="H587" s="117">
        <v>45759.638229166667</v>
      </c>
      <c r="I587" s="154">
        <v>6</v>
      </c>
      <c r="J587" s="130">
        <v>30000</v>
      </c>
    </row>
    <row r="588" spans="1:10" x14ac:dyDescent="0.35">
      <c r="A588" s="154" t="s">
        <v>5017</v>
      </c>
      <c r="B588" s="154" t="s">
        <v>2861</v>
      </c>
      <c r="C588" s="154" t="s">
        <v>15</v>
      </c>
      <c r="D588" s="154" t="s">
        <v>1244</v>
      </c>
      <c r="E588" s="154" t="s">
        <v>1245</v>
      </c>
      <c r="F588" s="154" t="s">
        <v>5018</v>
      </c>
      <c r="G588" s="154">
        <v>1</v>
      </c>
      <c r="H588" s="117">
        <v>45772.773460648146</v>
      </c>
      <c r="I588" s="154">
        <v>6</v>
      </c>
      <c r="J588" s="130">
        <v>30000</v>
      </c>
    </row>
    <row r="589" spans="1:10" x14ac:dyDescent="0.35">
      <c r="A589" s="154" t="s">
        <v>5019</v>
      </c>
      <c r="B589" s="154" t="s">
        <v>465</v>
      </c>
      <c r="C589" s="154" t="s">
        <v>15</v>
      </c>
      <c r="D589" s="154" t="s">
        <v>1244</v>
      </c>
      <c r="E589" s="154" t="s">
        <v>1245</v>
      </c>
      <c r="F589" s="154" t="s">
        <v>5020</v>
      </c>
      <c r="G589" s="154">
        <v>1</v>
      </c>
      <c r="H589" s="117">
        <v>45764.835578703707</v>
      </c>
      <c r="I589" s="154">
        <v>15</v>
      </c>
      <c r="J589" s="130">
        <v>200000</v>
      </c>
    </row>
    <row r="590" spans="1:10" x14ac:dyDescent="0.35">
      <c r="A590" s="154" t="s">
        <v>5021</v>
      </c>
      <c r="B590" s="154" t="s">
        <v>44</v>
      </c>
      <c r="C590" s="154" t="s">
        <v>15</v>
      </c>
      <c r="D590" s="154" t="s">
        <v>1244</v>
      </c>
      <c r="E590" s="154" t="s">
        <v>1245</v>
      </c>
      <c r="F590" s="154" t="s">
        <v>5022</v>
      </c>
      <c r="G590" s="154">
        <v>4</v>
      </c>
      <c r="H590" s="117">
        <v>45750.683692129627</v>
      </c>
      <c r="I590" s="154">
        <v>12</v>
      </c>
      <c r="J590" s="130">
        <v>150000</v>
      </c>
    </row>
    <row r="591" spans="1:10" x14ac:dyDescent="0.35">
      <c r="A591" s="154" t="s">
        <v>5023</v>
      </c>
      <c r="B591" s="154" t="s">
        <v>410</v>
      </c>
      <c r="C591" s="154" t="s">
        <v>188</v>
      </c>
      <c r="D591" s="154" t="s">
        <v>1244</v>
      </c>
      <c r="E591" s="154" t="s">
        <v>1245</v>
      </c>
      <c r="F591" s="154" t="s">
        <v>5024</v>
      </c>
      <c r="G591" s="154">
        <v>3</v>
      </c>
      <c r="H591" s="117">
        <v>45771.535000000003</v>
      </c>
      <c r="I591" s="154">
        <v>12</v>
      </c>
      <c r="J591" s="130">
        <v>100000</v>
      </c>
    </row>
    <row r="592" spans="1:10" x14ac:dyDescent="0.35">
      <c r="A592" s="154" t="s">
        <v>5025</v>
      </c>
      <c r="B592" s="154" t="s">
        <v>610</v>
      </c>
      <c r="C592" s="154" t="s">
        <v>248</v>
      </c>
      <c r="D592" s="154" t="s">
        <v>1250</v>
      </c>
      <c r="E592" s="154" t="s">
        <v>1248</v>
      </c>
      <c r="F592" s="154" t="s">
        <v>2161</v>
      </c>
      <c r="G592" s="154">
        <v>3</v>
      </c>
      <c r="H592" s="117">
        <v>45756.664074074077</v>
      </c>
      <c r="I592" s="154">
        <v>12</v>
      </c>
      <c r="J592" s="130">
        <v>130000</v>
      </c>
    </row>
    <row r="593" spans="1:10" x14ac:dyDescent="0.35">
      <c r="A593" s="154" t="s">
        <v>5026</v>
      </c>
      <c r="B593" s="154" t="s">
        <v>102</v>
      </c>
      <c r="C593" s="154" t="s">
        <v>169</v>
      </c>
      <c r="D593" s="154" t="s">
        <v>1250</v>
      </c>
      <c r="E593" s="154" t="s">
        <v>1245</v>
      </c>
      <c r="F593" s="154" t="s">
        <v>5027</v>
      </c>
      <c r="G593" s="154">
        <v>2</v>
      </c>
      <c r="H593" s="117">
        <v>45762.699467592596</v>
      </c>
      <c r="I593" s="154">
        <v>5</v>
      </c>
      <c r="J593" s="130">
        <v>20000</v>
      </c>
    </row>
    <row r="594" spans="1:10" x14ac:dyDescent="0.35">
      <c r="A594" s="154" t="s">
        <v>5028</v>
      </c>
      <c r="B594" s="154" t="s">
        <v>786</v>
      </c>
      <c r="C594" s="154" t="s">
        <v>15</v>
      </c>
      <c r="D594" s="154" t="s">
        <v>1244</v>
      </c>
      <c r="E594" s="154" t="s">
        <v>1248</v>
      </c>
      <c r="F594" s="154" t="s">
        <v>5029</v>
      </c>
      <c r="G594" s="154">
        <v>4</v>
      </c>
      <c r="H594" s="117">
        <v>45751.741793981484</v>
      </c>
      <c r="I594" s="154">
        <v>12</v>
      </c>
      <c r="J594" s="130">
        <v>110000</v>
      </c>
    </row>
    <row r="595" spans="1:10" x14ac:dyDescent="0.35">
      <c r="A595" s="154" t="s">
        <v>5030</v>
      </c>
      <c r="B595" s="154" t="s">
        <v>139</v>
      </c>
      <c r="C595" s="154" t="s">
        <v>15</v>
      </c>
      <c r="D595" s="154" t="s">
        <v>1244</v>
      </c>
      <c r="E595" s="154" t="s">
        <v>1245</v>
      </c>
      <c r="F595" s="154" t="s">
        <v>5031</v>
      </c>
      <c r="G595" s="154">
        <v>2</v>
      </c>
      <c r="H595" s="117">
        <v>45759.551840277774</v>
      </c>
      <c r="I595" s="154">
        <v>13</v>
      </c>
      <c r="J595" s="130">
        <v>320000</v>
      </c>
    </row>
    <row r="596" spans="1:10" x14ac:dyDescent="0.35">
      <c r="A596" s="154" t="s">
        <v>5032</v>
      </c>
      <c r="B596" s="154" t="s">
        <v>296</v>
      </c>
      <c r="C596" s="154" t="s">
        <v>116</v>
      </c>
      <c r="D596" s="154" t="s">
        <v>1250</v>
      </c>
      <c r="E596" s="154" t="s">
        <v>1248</v>
      </c>
      <c r="F596" s="154" t="s">
        <v>5033</v>
      </c>
      <c r="G596" s="154">
        <v>2</v>
      </c>
      <c r="H596" s="117">
        <v>45764.569224537037</v>
      </c>
      <c r="I596" s="154">
        <v>15</v>
      </c>
      <c r="J596" s="130">
        <v>500000</v>
      </c>
    </row>
    <row r="597" spans="1:10" x14ac:dyDescent="0.35">
      <c r="A597" s="154" t="s">
        <v>5034</v>
      </c>
      <c r="B597" s="154" t="s">
        <v>32</v>
      </c>
      <c r="C597" s="154" t="s">
        <v>15</v>
      </c>
      <c r="D597" s="154" t="s">
        <v>1244</v>
      </c>
      <c r="E597" s="154" t="s">
        <v>1245</v>
      </c>
      <c r="F597" s="154" t="s">
        <v>5035</v>
      </c>
      <c r="G597" s="154">
        <v>7</v>
      </c>
      <c r="H597" s="117">
        <v>45751.567604166667</v>
      </c>
      <c r="I597" s="154">
        <v>10</v>
      </c>
      <c r="J597" s="130">
        <v>240000</v>
      </c>
    </row>
    <row r="598" spans="1:10" x14ac:dyDescent="0.35">
      <c r="A598" s="154" t="s">
        <v>5036</v>
      </c>
      <c r="B598" s="154" t="s">
        <v>1056</v>
      </c>
      <c r="C598" s="154" t="s">
        <v>169</v>
      </c>
      <c r="D598" s="154" t="s">
        <v>1250</v>
      </c>
      <c r="E598" s="154" t="s">
        <v>1245</v>
      </c>
      <c r="F598" s="154" t="s">
        <v>3167</v>
      </c>
      <c r="G598" s="154">
        <v>3</v>
      </c>
      <c r="H598" s="117">
        <v>45755.641064814816</v>
      </c>
      <c r="I598" s="154">
        <v>12</v>
      </c>
      <c r="J598" s="130">
        <v>200000</v>
      </c>
    </row>
    <row r="599" spans="1:10" x14ac:dyDescent="0.35">
      <c r="A599" s="154" t="s">
        <v>5037</v>
      </c>
      <c r="B599" s="154" t="s">
        <v>14</v>
      </c>
      <c r="C599" s="154" t="s">
        <v>15</v>
      </c>
      <c r="D599" s="154" t="s">
        <v>1244</v>
      </c>
      <c r="E599" s="154" t="s">
        <v>1245</v>
      </c>
      <c r="F599" s="154" t="s">
        <v>5038</v>
      </c>
      <c r="G599" s="154">
        <v>1</v>
      </c>
      <c r="H599" s="117">
        <v>45751</v>
      </c>
      <c r="I599" s="154">
        <v>12</v>
      </c>
      <c r="J599" s="130">
        <v>300000</v>
      </c>
    </row>
    <row r="600" spans="1:10" x14ac:dyDescent="0.35">
      <c r="A600" s="154" t="s">
        <v>5039</v>
      </c>
      <c r="B600" s="154" t="s">
        <v>355</v>
      </c>
      <c r="C600" s="154" t="s">
        <v>15</v>
      </c>
      <c r="D600" s="154" t="s">
        <v>1244</v>
      </c>
      <c r="E600" s="154" t="s">
        <v>1245</v>
      </c>
      <c r="F600" s="154" t="s">
        <v>5040</v>
      </c>
      <c r="G600" s="154">
        <v>3</v>
      </c>
      <c r="H600" s="117">
        <v>45761.680474537039</v>
      </c>
      <c r="I600" s="154">
        <v>12</v>
      </c>
      <c r="J600" s="130">
        <v>200000</v>
      </c>
    </row>
    <row r="601" spans="1:10" x14ac:dyDescent="0.35">
      <c r="A601" s="154" t="s">
        <v>5041</v>
      </c>
      <c r="B601" s="154" t="s">
        <v>261</v>
      </c>
      <c r="C601" s="154" t="s">
        <v>15</v>
      </c>
      <c r="D601" s="154" t="s">
        <v>1244</v>
      </c>
      <c r="E601" s="154" t="s">
        <v>1245</v>
      </c>
      <c r="F601" s="154" t="s">
        <v>5042</v>
      </c>
      <c r="G601" s="154">
        <v>2</v>
      </c>
      <c r="H601" s="117">
        <v>45772.575243055559</v>
      </c>
      <c r="I601" s="154">
        <v>12</v>
      </c>
      <c r="J601" s="130">
        <v>300000</v>
      </c>
    </row>
    <row r="602" spans="1:10" x14ac:dyDescent="0.35">
      <c r="A602" s="154" t="s">
        <v>5043</v>
      </c>
      <c r="B602" s="154" t="s">
        <v>2846</v>
      </c>
      <c r="C602" s="154" t="s">
        <v>15</v>
      </c>
      <c r="D602" s="154" t="s">
        <v>1244</v>
      </c>
      <c r="E602" s="154" t="s">
        <v>1248</v>
      </c>
      <c r="F602" s="154" t="s">
        <v>5044</v>
      </c>
      <c r="G602" s="154">
        <v>2</v>
      </c>
      <c r="H602" s="117">
        <v>45763.688344907408</v>
      </c>
      <c r="I602" s="154">
        <v>12</v>
      </c>
      <c r="J602" s="130">
        <v>200000</v>
      </c>
    </row>
    <row r="603" spans="1:10" x14ac:dyDescent="0.35">
      <c r="A603" s="154" t="s">
        <v>5045</v>
      </c>
      <c r="B603" s="154" t="s">
        <v>131</v>
      </c>
      <c r="C603" s="154" t="s">
        <v>188</v>
      </c>
      <c r="D603" s="154" t="s">
        <v>1244</v>
      </c>
      <c r="E603" s="154" t="s">
        <v>1245</v>
      </c>
      <c r="F603" s="154" t="s">
        <v>5046</v>
      </c>
      <c r="G603" s="154">
        <v>1</v>
      </c>
      <c r="H603" s="117">
        <v>45763.580347222225</v>
      </c>
      <c r="I603" s="154">
        <v>11</v>
      </c>
      <c r="J603" s="130">
        <v>55000</v>
      </c>
    </row>
    <row r="604" spans="1:10" x14ac:dyDescent="0.35">
      <c r="A604" s="154" t="s">
        <v>5047</v>
      </c>
      <c r="B604" s="154" t="s">
        <v>2861</v>
      </c>
      <c r="C604" s="154" t="s">
        <v>15</v>
      </c>
      <c r="D604" s="154" t="s">
        <v>1244</v>
      </c>
      <c r="E604" s="154" t="s">
        <v>1245</v>
      </c>
      <c r="F604" s="154" t="s">
        <v>5048</v>
      </c>
      <c r="G604" s="154">
        <v>1</v>
      </c>
      <c r="H604" s="117">
        <v>45756.729502314818</v>
      </c>
      <c r="I604" s="154">
        <v>12</v>
      </c>
      <c r="J604" s="130">
        <v>100000</v>
      </c>
    </row>
    <row r="605" spans="1:10" x14ac:dyDescent="0.35">
      <c r="A605" s="154" t="s">
        <v>5049</v>
      </c>
      <c r="B605" s="154" t="s">
        <v>3017</v>
      </c>
      <c r="C605" s="154" t="s">
        <v>15</v>
      </c>
      <c r="D605" s="154" t="s">
        <v>1244</v>
      </c>
      <c r="E605" s="154" t="s">
        <v>1248</v>
      </c>
      <c r="F605" s="154" t="s">
        <v>5050</v>
      </c>
      <c r="G605" s="154">
        <v>1</v>
      </c>
      <c r="H605" s="117">
        <v>45754.451631944445</v>
      </c>
      <c r="I605" s="154">
        <v>8</v>
      </c>
      <c r="J605" s="130">
        <v>80000</v>
      </c>
    </row>
    <row r="606" spans="1:10" x14ac:dyDescent="0.35">
      <c r="A606" s="154" t="s">
        <v>5051</v>
      </c>
      <c r="B606" s="154" t="s">
        <v>456</v>
      </c>
      <c r="C606" s="154" t="s">
        <v>15</v>
      </c>
      <c r="D606" s="154" t="s">
        <v>1244</v>
      </c>
      <c r="E606" s="154" t="s">
        <v>1245</v>
      </c>
      <c r="F606" s="154" t="s">
        <v>5052</v>
      </c>
      <c r="G606" s="154">
        <v>2</v>
      </c>
      <c r="H606" s="117">
        <v>45776.665162037039</v>
      </c>
      <c r="I606" s="154">
        <v>6</v>
      </c>
      <c r="J606" s="130">
        <v>55000</v>
      </c>
    </row>
    <row r="607" spans="1:10" x14ac:dyDescent="0.35">
      <c r="A607" s="154" t="s">
        <v>5053</v>
      </c>
      <c r="B607" s="154" t="s">
        <v>230</v>
      </c>
      <c r="C607" s="154" t="s">
        <v>188</v>
      </c>
      <c r="D607" s="154" t="s">
        <v>1244</v>
      </c>
      <c r="E607" s="154" t="s">
        <v>1245</v>
      </c>
      <c r="F607" s="154" t="s">
        <v>1931</v>
      </c>
      <c r="G607" s="154">
        <v>7</v>
      </c>
      <c r="H607" s="117">
        <v>45763.750763888886</v>
      </c>
      <c r="I607" s="154">
        <v>9</v>
      </c>
      <c r="J607" s="130">
        <v>120000</v>
      </c>
    </row>
    <row r="608" spans="1:10" x14ac:dyDescent="0.35">
      <c r="A608" s="154" t="s">
        <v>5054</v>
      </c>
      <c r="B608" s="154" t="s">
        <v>2965</v>
      </c>
      <c r="C608" s="154" t="s">
        <v>15</v>
      </c>
      <c r="D608" s="154" t="s">
        <v>1244</v>
      </c>
      <c r="E608" s="154" t="s">
        <v>1245</v>
      </c>
      <c r="F608" s="154" t="s">
        <v>5055</v>
      </c>
      <c r="G608" s="154">
        <v>1</v>
      </c>
      <c r="H608" s="117">
        <v>45755.594953703701</v>
      </c>
      <c r="I608" s="154">
        <v>12</v>
      </c>
      <c r="J608" s="130">
        <v>30000</v>
      </c>
    </row>
    <row r="609" spans="1:10" ht="15" thickBot="1" x14ac:dyDescent="0.4">
      <c r="A609" s="154" t="s">
        <v>5056</v>
      </c>
      <c r="B609" s="154" t="s">
        <v>456</v>
      </c>
      <c r="C609" s="154" t="s">
        <v>1095</v>
      </c>
      <c r="D609" s="154" t="s">
        <v>1244</v>
      </c>
      <c r="E609" s="154" t="s">
        <v>1248</v>
      </c>
      <c r="F609" s="154" t="s">
        <v>5057</v>
      </c>
      <c r="G609" s="154">
        <v>3</v>
      </c>
      <c r="H609" s="117">
        <v>45761.577986111108</v>
      </c>
      <c r="I609" s="154">
        <v>1</v>
      </c>
      <c r="J609" s="130">
        <v>100000</v>
      </c>
    </row>
    <row r="610" spans="1:10" ht="15" thickBot="1" x14ac:dyDescent="0.4">
      <c r="J610" s="176">
        <f>SUM(J447:J609)</f>
        <v>22086000</v>
      </c>
    </row>
    <row r="612" spans="1:10" x14ac:dyDescent="0.35">
      <c r="B612" s="16" t="s">
        <v>5058</v>
      </c>
    </row>
    <row r="613" spans="1:10" x14ac:dyDescent="0.35">
      <c r="A613" s="109" t="s">
        <v>1</v>
      </c>
      <c r="B613" s="1" t="s">
        <v>2</v>
      </c>
      <c r="C613" s="1" t="s">
        <v>3</v>
      </c>
      <c r="D613" s="1" t="s">
        <v>4</v>
      </c>
      <c r="E613" s="1" t="s">
        <v>3993</v>
      </c>
      <c r="F613" s="1" t="s">
        <v>7</v>
      </c>
      <c r="G613" s="1" t="s">
        <v>8</v>
      </c>
      <c r="H613" s="109" t="s">
        <v>9</v>
      </c>
      <c r="I613" s="109" t="s">
        <v>3994</v>
      </c>
      <c r="J613" s="175" t="s">
        <v>3995</v>
      </c>
    </row>
    <row r="614" spans="1:10" x14ac:dyDescent="0.35">
      <c r="A614" t="s">
        <v>5059</v>
      </c>
      <c r="B614" t="s">
        <v>2861</v>
      </c>
      <c r="C614" t="s">
        <v>15</v>
      </c>
      <c r="D614" t="s">
        <v>1244</v>
      </c>
      <c r="E614" t="s">
        <v>1245</v>
      </c>
      <c r="F614" t="s">
        <v>5060</v>
      </c>
      <c r="G614">
        <v>1</v>
      </c>
      <c r="H614" s="117">
        <v>45779.78019675926</v>
      </c>
      <c r="I614">
        <v>8</v>
      </c>
      <c r="J614" s="120">
        <v>70000</v>
      </c>
    </row>
    <row r="615" spans="1:10" x14ac:dyDescent="0.35">
      <c r="A615" t="s">
        <v>5061</v>
      </c>
      <c r="B615" t="s">
        <v>462</v>
      </c>
      <c r="C615" t="s">
        <v>15</v>
      </c>
      <c r="D615" t="s">
        <v>1244</v>
      </c>
      <c r="E615" t="s">
        <v>1245</v>
      </c>
      <c r="F615" t="s">
        <v>5062</v>
      </c>
      <c r="G615">
        <v>1</v>
      </c>
      <c r="H615" s="117">
        <v>45791.737187500003</v>
      </c>
      <c r="I615">
        <v>12</v>
      </c>
      <c r="J615" s="120">
        <v>150000</v>
      </c>
    </row>
    <row r="616" spans="1:10" x14ac:dyDescent="0.35">
      <c r="A616" t="s">
        <v>5063</v>
      </c>
      <c r="B616" t="s">
        <v>2965</v>
      </c>
      <c r="C616" t="s">
        <v>1095</v>
      </c>
      <c r="D616" t="s">
        <v>1244</v>
      </c>
      <c r="E616" t="s">
        <v>1248</v>
      </c>
      <c r="F616" t="s">
        <v>5064</v>
      </c>
      <c r="G616">
        <v>1</v>
      </c>
      <c r="H616" s="117">
        <v>45806.675983796296</v>
      </c>
      <c r="I616">
        <v>6</v>
      </c>
      <c r="J616" s="120">
        <v>35000</v>
      </c>
    </row>
    <row r="617" spans="1:10" x14ac:dyDescent="0.35">
      <c r="A617" t="s">
        <v>5065</v>
      </c>
      <c r="B617" t="s">
        <v>2965</v>
      </c>
      <c r="C617" t="s">
        <v>15</v>
      </c>
      <c r="D617" t="s">
        <v>1244</v>
      </c>
      <c r="E617" t="s">
        <v>1245</v>
      </c>
      <c r="F617" t="s">
        <v>5066</v>
      </c>
      <c r="G617">
        <v>1</v>
      </c>
      <c r="H617" s="117">
        <v>45789.776504629626</v>
      </c>
      <c r="I617">
        <v>12</v>
      </c>
      <c r="J617" s="120">
        <v>100000</v>
      </c>
    </row>
    <row r="618" spans="1:10" x14ac:dyDescent="0.35">
      <c r="A618" t="s">
        <v>5067</v>
      </c>
      <c r="B618" t="s">
        <v>1314</v>
      </c>
      <c r="C618" t="s">
        <v>15</v>
      </c>
      <c r="D618" t="s">
        <v>1244</v>
      </c>
      <c r="E618" t="s">
        <v>1245</v>
      </c>
      <c r="F618" t="s">
        <v>5068</v>
      </c>
      <c r="G618">
        <v>1</v>
      </c>
      <c r="H618" s="117">
        <v>45793.671851851854</v>
      </c>
      <c r="I618">
        <v>12</v>
      </c>
      <c r="J618" s="120">
        <v>100000</v>
      </c>
    </row>
    <row r="619" spans="1:10" x14ac:dyDescent="0.35">
      <c r="A619" t="s">
        <v>5069</v>
      </c>
      <c r="B619" t="s">
        <v>2861</v>
      </c>
      <c r="C619" t="s">
        <v>582</v>
      </c>
      <c r="D619" t="s">
        <v>1244</v>
      </c>
      <c r="E619" t="s">
        <v>1248</v>
      </c>
      <c r="F619" t="s">
        <v>5070</v>
      </c>
      <c r="G619">
        <v>1</v>
      </c>
      <c r="H619" s="117">
        <v>45800.80064814815</v>
      </c>
      <c r="I619">
        <v>12</v>
      </c>
      <c r="J619" s="120">
        <v>100000</v>
      </c>
    </row>
    <row r="620" spans="1:10" x14ac:dyDescent="0.35">
      <c r="A620" t="s">
        <v>5071</v>
      </c>
      <c r="B620" t="s">
        <v>32</v>
      </c>
      <c r="C620" t="s">
        <v>381</v>
      </c>
      <c r="D620" t="s">
        <v>1244</v>
      </c>
      <c r="E620" t="s">
        <v>1245</v>
      </c>
      <c r="F620" t="s">
        <v>5072</v>
      </c>
      <c r="G620">
        <v>1</v>
      </c>
      <c r="H620" s="117">
        <v>45804.682638888888</v>
      </c>
      <c r="I620">
        <v>7</v>
      </c>
      <c r="J620" s="120">
        <v>70000</v>
      </c>
    </row>
    <row r="621" spans="1:10" x14ac:dyDescent="0.35">
      <c r="A621" t="s">
        <v>5073</v>
      </c>
      <c r="B621" t="s">
        <v>247</v>
      </c>
      <c r="C621" t="s">
        <v>15</v>
      </c>
      <c r="D621" t="s">
        <v>1244</v>
      </c>
      <c r="E621" t="s">
        <v>1248</v>
      </c>
      <c r="F621" t="s">
        <v>5074</v>
      </c>
      <c r="G621">
        <v>1</v>
      </c>
      <c r="H621" s="117">
        <v>45805.454398148147</v>
      </c>
      <c r="I621">
        <v>6</v>
      </c>
      <c r="J621" s="120">
        <v>50000</v>
      </c>
    </row>
    <row r="622" spans="1:10" x14ac:dyDescent="0.35">
      <c r="A622" t="s">
        <v>5075</v>
      </c>
      <c r="B622" t="s">
        <v>127</v>
      </c>
      <c r="C622" t="s">
        <v>15</v>
      </c>
      <c r="D622" t="s">
        <v>1244</v>
      </c>
      <c r="E622" t="s">
        <v>1245</v>
      </c>
      <c r="F622" t="s">
        <v>5076</v>
      </c>
      <c r="G622">
        <v>1</v>
      </c>
      <c r="H622" s="117">
        <v>45807.638136574074</v>
      </c>
      <c r="I622">
        <v>12</v>
      </c>
      <c r="J622" s="120">
        <v>230000</v>
      </c>
    </row>
    <row r="623" spans="1:10" x14ac:dyDescent="0.35">
      <c r="A623" t="s">
        <v>5077</v>
      </c>
      <c r="B623" t="s">
        <v>2861</v>
      </c>
      <c r="C623" t="s">
        <v>15</v>
      </c>
      <c r="D623" t="s">
        <v>1244</v>
      </c>
      <c r="E623" t="s">
        <v>1248</v>
      </c>
      <c r="F623" t="s">
        <v>5078</v>
      </c>
      <c r="G623">
        <v>1</v>
      </c>
      <c r="H623" s="117">
        <v>45789.569282407407</v>
      </c>
      <c r="I623">
        <v>12</v>
      </c>
      <c r="J623" s="120">
        <v>50000</v>
      </c>
    </row>
    <row r="624" spans="1:10" x14ac:dyDescent="0.35">
      <c r="A624" t="s">
        <v>5079</v>
      </c>
      <c r="B624" t="s">
        <v>24</v>
      </c>
      <c r="C624" t="s">
        <v>15</v>
      </c>
      <c r="D624" t="s">
        <v>1244</v>
      </c>
      <c r="E624" t="s">
        <v>1245</v>
      </c>
      <c r="F624" t="s">
        <v>5080</v>
      </c>
      <c r="G624">
        <v>1</v>
      </c>
      <c r="H624" s="117">
        <v>45785.522499999999</v>
      </c>
      <c r="I624">
        <v>12</v>
      </c>
      <c r="J624" s="120">
        <v>100000</v>
      </c>
    </row>
    <row r="625" spans="1:10" x14ac:dyDescent="0.35">
      <c r="A625" t="s">
        <v>5081</v>
      </c>
      <c r="B625" t="s">
        <v>2861</v>
      </c>
      <c r="C625" t="s">
        <v>15</v>
      </c>
      <c r="D625" t="s">
        <v>1244</v>
      </c>
      <c r="E625" t="s">
        <v>1245</v>
      </c>
      <c r="F625" t="s">
        <v>5082</v>
      </c>
      <c r="G625">
        <v>1</v>
      </c>
      <c r="H625" s="117">
        <v>45797.80667824074</v>
      </c>
      <c r="I625">
        <v>12</v>
      </c>
      <c r="J625" s="120">
        <v>100000</v>
      </c>
    </row>
    <row r="626" spans="1:10" x14ac:dyDescent="0.35">
      <c r="A626" t="s">
        <v>5083</v>
      </c>
      <c r="B626" t="s">
        <v>146</v>
      </c>
      <c r="C626" t="s">
        <v>15</v>
      </c>
      <c r="D626" t="s">
        <v>1244</v>
      </c>
      <c r="E626" t="s">
        <v>1245</v>
      </c>
      <c r="F626" t="s">
        <v>5084</v>
      </c>
      <c r="G626">
        <v>1</v>
      </c>
      <c r="H626" s="117">
        <v>45792.493923611109</v>
      </c>
      <c r="I626">
        <v>5</v>
      </c>
      <c r="J626" s="120">
        <v>40000</v>
      </c>
    </row>
    <row r="627" spans="1:10" x14ac:dyDescent="0.35">
      <c r="A627" t="s">
        <v>5085</v>
      </c>
      <c r="B627" t="s">
        <v>1314</v>
      </c>
      <c r="C627" t="s">
        <v>15</v>
      </c>
      <c r="D627" t="s">
        <v>1244</v>
      </c>
      <c r="E627" t="s">
        <v>1245</v>
      </c>
      <c r="F627" t="s">
        <v>5086</v>
      </c>
      <c r="G627">
        <v>1</v>
      </c>
      <c r="H627" s="117">
        <v>45806.501388888886</v>
      </c>
      <c r="I627">
        <v>5</v>
      </c>
      <c r="J627" s="120">
        <v>50000</v>
      </c>
    </row>
    <row r="628" spans="1:10" x14ac:dyDescent="0.35">
      <c r="A628" t="s">
        <v>5087</v>
      </c>
      <c r="B628" t="s">
        <v>32</v>
      </c>
      <c r="C628" t="s">
        <v>15</v>
      </c>
      <c r="D628" t="s">
        <v>1244</v>
      </c>
      <c r="E628" t="s">
        <v>1245</v>
      </c>
      <c r="F628" t="s">
        <v>5088</v>
      </c>
      <c r="G628">
        <v>1</v>
      </c>
      <c r="H628" s="117">
        <v>45808.637384259258</v>
      </c>
      <c r="I628">
        <v>8</v>
      </c>
      <c r="J628" s="120">
        <v>70000</v>
      </c>
    </row>
    <row r="629" spans="1:10" x14ac:dyDescent="0.35">
      <c r="A629" t="s">
        <v>5089</v>
      </c>
      <c r="B629" t="s">
        <v>1314</v>
      </c>
      <c r="C629" t="s">
        <v>15</v>
      </c>
      <c r="D629" t="s">
        <v>1244</v>
      </c>
      <c r="E629" t="s">
        <v>1248</v>
      </c>
      <c r="F629" t="s">
        <v>5090</v>
      </c>
      <c r="G629">
        <v>1</v>
      </c>
      <c r="H629" s="117">
        <v>45800.80064814815</v>
      </c>
      <c r="I629">
        <v>20</v>
      </c>
      <c r="J629" s="120">
        <v>300000</v>
      </c>
    </row>
    <row r="630" spans="1:10" x14ac:dyDescent="0.35">
      <c r="A630" t="s">
        <v>5091</v>
      </c>
      <c r="B630" t="s">
        <v>1382</v>
      </c>
      <c r="C630" t="s">
        <v>15</v>
      </c>
      <c r="D630" t="s">
        <v>1244</v>
      </c>
      <c r="E630" t="s">
        <v>1248</v>
      </c>
      <c r="F630" t="s">
        <v>5092</v>
      </c>
      <c r="G630">
        <v>1</v>
      </c>
      <c r="H630" s="117">
        <v>45785.884166666663</v>
      </c>
      <c r="I630">
        <v>12</v>
      </c>
      <c r="J630" s="120">
        <v>100000</v>
      </c>
    </row>
    <row r="631" spans="1:10" x14ac:dyDescent="0.35">
      <c r="A631" t="s">
        <v>5093</v>
      </c>
      <c r="B631" t="s">
        <v>40</v>
      </c>
      <c r="C631" t="s">
        <v>986</v>
      </c>
      <c r="D631" t="s">
        <v>1244</v>
      </c>
      <c r="E631" t="s">
        <v>1245</v>
      </c>
      <c r="F631" t="s">
        <v>5094</v>
      </c>
      <c r="G631">
        <v>1</v>
      </c>
      <c r="H631" s="117">
        <v>45790.674456018518</v>
      </c>
      <c r="I631">
        <v>12</v>
      </c>
      <c r="J631" s="120">
        <v>200000</v>
      </c>
    </row>
    <row r="632" spans="1:10" x14ac:dyDescent="0.35">
      <c r="A632" t="s">
        <v>5095</v>
      </c>
      <c r="B632" t="s">
        <v>2861</v>
      </c>
      <c r="C632" t="s">
        <v>15</v>
      </c>
      <c r="D632" t="s">
        <v>1244</v>
      </c>
      <c r="E632" t="s">
        <v>1248</v>
      </c>
      <c r="F632" t="s">
        <v>5096</v>
      </c>
      <c r="G632">
        <v>1</v>
      </c>
      <c r="H632" s="117">
        <v>45804.776956018519</v>
      </c>
      <c r="I632">
        <v>12</v>
      </c>
      <c r="J632" s="120">
        <v>100000</v>
      </c>
    </row>
    <row r="633" spans="1:10" x14ac:dyDescent="0.35">
      <c r="A633" t="s">
        <v>5097</v>
      </c>
      <c r="B633" t="s">
        <v>14</v>
      </c>
      <c r="C633" t="s">
        <v>15</v>
      </c>
      <c r="D633" t="s">
        <v>1244</v>
      </c>
      <c r="E633" t="s">
        <v>1248</v>
      </c>
      <c r="F633" t="s">
        <v>5098</v>
      </c>
      <c r="G633">
        <v>1</v>
      </c>
      <c r="H633" s="117">
        <v>45803.712268518517</v>
      </c>
      <c r="I633">
        <v>5</v>
      </c>
      <c r="J633" s="120">
        <v>70000</v>
      </c>
    </row>
    <row r="634" spans="1:10" x14ac:dyDescent="0.35">
      <c r="A634" t="s">
        <v>5099</v>
      </c>
      <c r="B634" t="s">
        <v>252</v>
      </c>
      <c r="C634" t="s">
        <v>15</v>
      </c>
      <c r="D634" t="s">
        <v>1244</v>
      </c>
      <c r="E634" t="s">
        <v>1245</v>
      </c>
      <c r="F634" t="s">
        <v>5100</v>
      </c>
      <c r="G634">
        <v>1</v>
      </c>
      <c r="H634" s="117">
        <v>45799.734212962961</v>
      </c>
      <c r="I634">
        <v>9</v>
      </c>
      <c r="J634" s="120">
        <v>150000</v>
      </c>
    </row>
    <row r="635" spans="1:10" x14ac:dyDescent="0.35">
      <c r="A635" t="s">
        <v>5101</v>
      </c>
      <c r="B635" t="s">
        <v>2861</v>
      </c>
      <c r="C635" t="s">
        <v>582</v>
      </c>
      <c r="D635" t="s">
        <v>1244</v>
      </c>
      <c r="E635" t="s">
        <v>1245</v>
      </c>
      <c r="F635" t="s">
        <v>5102</v>
      </c>
      <c r="G635">
        <v>1</v>
      </c>
      <c r="H635" s="117">
        <v>45807.806331018517</v>
      </c>
      <c r="I635">
        <v>12</v>
      </c>
      <c r="J635" s="120">
        <v>35000</v>
      </c>
    </row>
    <row r="636" spans="1:10" x14ac:dyDescent="0.35">
      <c r="A636" t="s">
        <v>5103</v>
      </c>
      <c r="B636" t="s">
        <v>2965</v>
      </c>
      <c r="C636" t="s">
        <v>15</v>
      </c>
      <c r="D636" t="s">
        <v>1244</v>
      </c>
      <c r="E636" t="s">
        <v>1248</v>
      </c>
      <c r="F636" t="s">
        <v>5104</v>
      </c>
      <c r="G636">
        <v>1</v>
      </c>
      <c r="H636" s="117">
        <v>45790.662418981483</v>
      </c>
      <c r="I636">
        <v>6</v>
      </c>
      <c r="J636" s="120">
        <v>100000</v>
      </c>
    </row>
    <row r="637" spans="1:10" x14ac:dyDescent="0.35">
      <c r="A637" t="s">
        <v>5105</v>
      </c>
      <c r="B637" t="s">
        <v>32</v>
      </c>
      <c r="C637" t="s">
        <v>15</v>
      </c>
      <c r="D637" t="s">
        <v>1244</v>
      </c>
      <c r="E637" t="s">
        <v>1248</v>
      </c>
      <c r="F637" t="s">
        <v>5106</v>
      </c>
      <c r="G637">
        <v>1</v>
      </c>
      <c r="H637" s="117">
        <v>45805.742013888892</v>
      </c>
      <c r="I637">
        <v>6</v>
      </c>
      <c r="J637" s="120">
        <v>30000</v>
      </c>
    </row>
    <row r="638" spans="1:10" x14ac:dyDescent="0.35">
      <c r="A638" t="s">
        <v>5107</v>
      </c>
      <c r="B638" t="s">
        <v>456</v>
      </c>
      <c r="C638" t="s">
        <v>15</v>
      </c>
      <c r="D638" t="s">
        <v>1244</v>
      </c>
      <c r="E638" t="s">
        <v>1248</v>
      </c>
      <c r="F638" t="s">
        <v>5108</v>
      </c>
      <c r="G638">
        <v>1</v>
      </c>
      <c r="H638" s="117">
        <v>45791.796388888892</v>
      </c>
      <c r="I638">
        <v>6</v>
      </c>
      <c r="J638" s="120">
        <v>50000</v>
      </c>
    </row>
    <row r="639" spans="1:10" x14ac:dyDescent="0.35">
      <c r="A639" t="s">
        <v>5109</v>
      </c>
      <c r="B639" t="s">
        <v>410</v>
      </c>
      <c r="C639" t="s">
        <v>15</v>
      </c>
      <c r="D639" t="s">
        <v>1244</v>
      </c>
      <c r="E639" t="s">
        <v>1245</v>
      </c>
      <c r="F639" t="s">
        <v>5110</v>
      </c>
      <c r="G639">
        <v>1</v>
      </c>
      <c r="H639" s="117">
        <v>45798.669988425929</v>
      </c>
      <c r="I639">
        <v>12</v>
      </c>
      <c r="J639" s="120">
        <v>200000</v>
      </c>
    </row>
    <row r="640" spans="1:10" x14ac:dyDescent="0.35">
      <c r="A640" t="s">
        <v>5111</v>
      </c>
      <c r="B640" t="s">
        <v>139</v>
      </c>
      <c r="C640" t="s">
        <v>381</v>
      </c>
      <c r="D640" t="s">
        <v>1244</v>
      </c>
      <c r="E640" t="s">
        <v>1245</v>
      </c>
      <c r="F640" t="s">
        <v>5112</v>
      </c>
      <c r="G640">
        <v>1</v>
      </c>
      <c r="H640" s="117">
        <v>45805.615069444444</v>
      </c>
      <c r="I640">
        <v>5</v>
      </c>
      <c r="J640" s="120">
        <v>40000</v>
      </c>
    </row>
    <row r="641" spans="1:10" x14ac:dyDescent="0.35">
      <c r="A641" t="s">
        <v>5113</v>
      </c>
      <c r="B641" t="s">
        <v>603</v>
      </c>
      <c r="C641" t="s">
        <v>169</v>
      </c>
      <c r="D641" t="s">
        <v>1250</v>
      </c>
      <c r="E641" t="s">
        <v>1245</v>
      </c>
      <c r="F641" t="s">
        <v>5114</v>
      </c>
      <c r="G641">
        <v>1</v>
      </c>
      <c r="H641" s="117">
        <v>45807.563576388886</v>
      </c>
      <c r="I641">
        <v>12</v>
      </c>
      <c r="J641" s="120">
        <v>60000</v>
      </c>
    </row>
    <row r="642" spans="1:10" x14ac:dyDescent="0.35">
      <c r="A642" t="s">
        <v>5115</v>
      </c>
      <c r="B642" t="s">
        <v>610</v>
      </c>
      <c r="C642" t="s">
        <v>52</v>
      </c>
      <c r="D642" t="s">
        <v>1250</v>
      </c>
      <c r="E642" t="s">
        <v>1248</v>
      </c>
      <c r="F642" t="s">
        <v>5116</v>
      </c>
      <c r="G642">
        <v>1</v>
      </c>
      <c r="H642" s="117">
        <v>45786.796076388891</v>
      </c>
      <c r="I642">
        <v>15</v>
      </c>
      <c r="J642" s="120">
        <v>150000</v>
      </c>
    </row>
    <row r="643" spans="1:10" x14ac:dyDescent="0.35">
      <c r="A643" t="s">
        <v>5117</v>
      </c>
      <c r="B643" t="s">
        <v>58</v>
      </c>
      <c r="C643" t="s">
        <v>15</v>
      </c>
      <c r="D643" t="s">
        <v>1244</v>
      </c>
      <c r="E643" t="s">
        <v>1245</v>
      </c>
      <c r="F643" t="s">
        <v>5118</v>
      </c>
      <c r="G643">
        <v>1</v>
      </c>
      <c r="H643" s="117">
        <v>45806.606180555558</v>
      </c>
      <c r="I643">
        <v>5</v>
      </c>
      <c r="J643" s="120">
        <v>20000</v>
      </c>
    </row>
    <row r="644" spans="1:10" x14ac:dyDescent="0.35">
      <c r="A644" t="s">
        <v>5119</v>
      </c>
      <c r="B644" t="s">
        <v>3017</v>
      </c>
      <c r="C644" t="s">
        <v>15</v>
      </c>
      <c r="D644" t="s">
        <v>1244</v>
      </c>
      <c r="E644" t="s">
        <v>1248</v>
      </c>
      <c r="F644" t="s">
        <v>5120</v>
      </c>
      <c r="G644">
        <v>1</v>
      </c>
      <c r="H644" s="117">
        <v>45806.675983796296</v>
      </c>
      <c r="I644">
        <v>6</v>
      </c>
      <c r="J644" s="120">
        <v>100000</v>
      </c>
    </row>
    <row r="645" spans="1:10" x14ac:dyDescent="0.35">
      <c r="A645" t="s">
        <v>5121</v>
      </c>
      <c r="B645" t="s">
        <v>2313</v>
      </c>
      <c r="C645" t="s">
        <v>15</v>
      </c>
      <c r="D645" t="s">
        <v>1244</v>
      </c>
      <c r="E645" t="s">
        <v>1248</v>
      </c>
      <c r="F645" t="s">
        <v>5122</v>
      </c>
      <c r="G645">
        <v>2</v>
      </c>
      <c r="H645" s="117">
        <v>45786.548148148147</v>
      </c>
      <c r="I645">
        <v>6</v>
      </c>
      <c r="J645" s="120">
        <v>51000</v>
      </c>
    </row>
    <row r="646" spans="1:10" x14ac:dyDescent="0.35">
      <c r="A646" t="s">
        <v>5123</v>
      </c>
      <c r="B646" t="s">
        <v>2680</v>
      </c>
      <c r="C646" t="s">
        <v>188</v>
      </c>
      <c r="D646" t="s">
        <v>1244</v>
      </c>
      <c r="E646" t="s">
        <v>1245</v>
      </c>
      <c r="F646" t="s">
        <v>5124</v>
      </c>
      <c r="G646">
        <v>2</v>
      </c>
      <c r="H646" s="117">
        <v>45807.775011574071</v>
      </c>
      <c r="I646">
        <v>12</v>
      </c>
      <c r="J646" s="120">
        <v>100000</v>
      </c>
    </row>
    <row r="647" spans="1:10" x14ac:dyDescent="0.35">
      <c r="A647" t="s">
        <v>5125</v>
      </c>
      <c r="B647" t="s">
        <v>557</v>
      </c>
      <c r="C647" t="s">
        <v>188</v>
      </c>
      <c r="D647" t="s">
        <v>1244</v>
      </c>
      <c r="E647" t="s">
        <v>1248</v>
      </c>
      <c r="F647" t="s">
        <v>5126</v>
      </c>
      <c r="G647">
        <v>2</v>
      </c>
      <c r="H647" s="117">
        <v>45785.855590277781</v>
      </c>
      <c r="I647">
        <v>15</v>
      </c>
      <c r="J647" s="120">
        <v>200000</v>
      </c>
    </row>
    <row r="648" spans="1:10" x14ac:dyDescent="0.35">
      <c r="A648" t="s">
        <v>5127</v>
      </c>
      <c r="B648" t="s">
        <v>139</v>
      </c>
      <c r="C648" t="s">
        <v>15</v>
      </c>
      <c r="D648" t="s">
        <v>1244</v>
      </c>
      <c r="E648" t="s">
        <v>1245</v>
      </c>
      <c r="F648" t="s">
        <v>5128</v>
      </c>
      <c r="G648">
        <v>2</v>
      </c>
      <c r="H648" s="117">
        <v>45808.554444444446</v>
      </c>
      <c r="I648">
        <v>9</v>
      </c>
      <c r="J648" s="120">
        <v>200000</v>
      </c>
    </row>
    <row r="649" spans="1:10" x14ac:dyDescent="0.35">
      <c r="A649" t="s">
        <v>5129</v>
      </c>
      <c r="B649" t="s">
        <v>462</v>
      </c>
      <c r="C649" t="s">
        <v>15</v>
      </c>
      <c r="D649" t="s">
        <v>1244</v>
      </c>
      <c r="E649" t="s">
        <v>1248</v>
      </c>
      <c r="F649" t="s">
        <v>5130</v>
      </c>
      <c r="G649">
        <v>2</v>
      </c>
      <c r="H649" s="117">
        <v>45805.622824074075</v>
      </c>
      <c r="I649">
        <v>12</v>
      </c>
      <c r="J649" s="120">
        <v>100000</v>
      </c>
    </row>
    <row r="650" spans="1:10" x14ac:dyDescent="0.35">
      <c r="A650" t="s">
        <v>5131</v>
      </c>
      <c r="B650" t="s">
        <v>447</v>
      </c>
      <c r="C650" t="s">
        <v>169</v>
      </c>
      <c r="D650" t="s">
        <v>1250</v>
      </c>
      <c r="E650" t="s">
        <v>1245</v>
      </c>
      <c r="F650" t="s">
        <v>5132</v>
      </c>
      <c r="G650">
        <v>2</v>
      </c>
      <c r="H650" s="117">
        <v>45807.750254629631</v>
      </c>
      <c r="I650">
        <v>12</v>
      </c>
      <c r="J650" s="120">
        <v>300000</v>
      </c>
    </row>
    <row r="651" spans="1:10" x14ac:dyDescent="0.35">
      <c r="A651" t="s">
        <v>5133</v>
      </c>
      <c r="B651" t="s">
        <v>146</v>
      </c>
      <c r="C651" t="s">
        <v>188</v>
      </c>
      <c r="D651" t="s">
        <v>1244</v>
      </c>
      <c r="E651" t="s">
        <v>1245</v>
      </c>
      <c r="F651" t="s">
        <v>3946</v>
      </c>
      <c r="G651">
        <v>2</v>
      </c>
      <c r="H651" s="117">
        <v>45799.78261574074</v>
      </c>
      <c r="I651">
        <v>12</v>
      </c>
      <c r="J651" s="120">
        <v>400000</v>
      </c>
    </row>
    <row r="652" spans="1:10" x14ac:dyDescent="0.35">
      <c r="A652" t="s">
        <v>5134</v>
      </c>
      <c r="B652" t="s">
        <v>2861</v>
      </c>
      <c r="C652" t="s">
        <v>582</v>
      </c>
      <c r="D652" t="s">
        <v>1244</v>
      </c>
      <c r="E652" t="s">
        <v>1245</v>
      </c>
      <c r="F652" t="s">
        <v>5135</v>
      </c>
      <c r="G652">
        <v>2</v>
      </c>
      <c r="H652" s="117">
        <v>45798.776898148149</v>
      </c>
      <c r="I652">
        <v>12</v>
      </c>
      <c r="J652" s="120">
        <v>70000</v>
      </c>
    </row>
    <row r="653" spans="1:10" x14ac:dyDescent="0.35">
      <c r="A653" t="s">
        <v>5136</v>
      </c>
      <c r="B653" t="s">
        <v>1816</v>
      </c>
      <c r="C653" t="s">
        <v>15</v>
      </c>
      <c r="D653" t="s">
        <v>1244</v>
      </c>
      <c r="E653" t="s">
        <v>1248</v>
      </c>
      <c r="F653" t="s">
        <v>3062</v>
      </c>
      <c r="G653">
        <v>2</v>
      </c>
      <c r="H653" s="117">
        <v>45793.876481481479</v>
      </c>
      <c r="I653">
        <v>15</v>
      </c>
      <c r="J653" s="120">
        <v>300000</v>
      </c>
    </row>
    <row r="654" spans="1:10" x14ac:dyDescent="0.35">
      <c r="A654" t="s">
        <v>5137</v>
      </c>
      <c r="B654" t="s">
        <v>256</v>
      </c>
      <c r="C654" t="s">
        <v>15</v>
      </c>
      <c r="D654" t="s">
        <v>1244</v>
      </c>
      <c r="E654" t="s">
        <v>1248</v>
      </c>
      <c r="F654" t="s">
        <v>5138</v>
      </c>
      <c r="G654">
        <v>2</v>
      </c>
      <c r="H654" s="117">
        <v>45797.718043981484</v>
      </c>
      <c r="I654">
        <v>12</v>
      </c>
      <c r="J654" s="120">
        <v>80000</v>
      </c>
    </row>
    <row r="655" spans="1:10" x14ac:dyDescent="0.35">
      <c r="A655" t="s">
        <v>5139</v>
      </c>
      <c r="B655" t="s">
        <v>2374</v>
      </c>
      <c r="C655" t="s">
        <v>15</v>
      </c>
      <c r="D655" t="s">
        <v>1244</v>
      </c>
      <c r="E655" t="s">
        <v>1248</v>
      </c>
      <c r="F655" t="s">
        <v>5140</v>
      </c>
      <c r="G655">
        <v>2</v>
      </c>
      <c r="H655" s="117">
        <v>45792.743981481479</v>
      </c>
      <c r="I655">
        <v>12</v>
      </c>
      <c r="J655" s="120">
        <v>120000</v>
      </c>
    </row>
    <row r="656" spans="1:10" x14ac:dyDescent="0.35">
      <c r="A656" t="s">
        <v>5141</v>
      </c>
      <c r="B656" t="s">
        <v>223</v>
      </c>
      <c r="C656" t="s">
        <v>15</v>
      </c>
      <c r="D656" t="s">
        <v>1244</v>
      </c>
      <c r="E656" t="s">
        <v>1245</v>
      </c>
      <c r="F656" t="s">
        <v>3904</v>
      </c>
      <c r="G656">
        <v>2</v>
      </c>
      <c r="H656" s="117">
        <v>45805.507615740738</v>
      </c>
      <c r="I656">
        <v>12</v>
      </c>
      <c r="J656" s="120">
        <v>150000</v>
      </c>
    </row>
    <row r="657" spans="1:10" x14ac:dyDescent="0.35">
      <c r="A657" t="s">
        <v>5142</v>
      </c>
      <c r="B657" t="s">
        <v>603</v>
      </c>
      <c r="C657" t="s">
        <v>15</v>
      </c>
      <c r="D657" t="s">
        <v>1244</v>
      </c>
      <c r="E657" t="s">
        <v>1248</v>
      </c>
      <c r="F657" t="s">
        <v>5143</v>
      </c>
      <c r="G657">
        <v>2</v>
      </c>
      <c r="H657" s="117">
        <v>45803.722534722219</v>
      </c>
      <c r="I657">
        <v>12</v>
      </c>
      <c r="J657" s="120">
        <v>70000</v>
      </c>
    </row>
    <row r="658" spans="1:10" x14ac:dyDescent="0.35">
      <c r="A658" t="s">
        <v>5144</v>
      </c>
      <c r="B658" t="s">
        <v>14</v>
      </c>
      <c r="C658" t="s">
        <v>15</v>
      </c>
      <c r="D658" t="s">
        <v>1244</v>
      </c>
      <c r="E658" t="s">
        <v>1245</v>
      </c>
      <c r="F658" t="s">
        <v>5145</v>
      </c>
      <c r="G658">
        <v>2</v>
      </c>
      <c r="H658" s="117">
        <v>45807.611157407409</v>
      </c>
      <c r="I658">
        <v>4</v>
      </c>
      <c r="J658" s="120">
        <v>100000</v>
      </c>
    </row>
    <row r="659" spans="1:10" x14ac:dyDescent="0.35">
      <c r="A659" t="s">
        <v>5146</v>
      </c>
      <c r="B659" t="s">
        <v>58</v>
      </c>
      <c r="C659" t="s">
        <v>116</v>
      </c>
      <c r="D659" t="s">
        <v>1250</v>
      </c>
      <c r="E659" t="s">
        <v>1248</v>
      </c>
      <c r="F659" t="s">
        <v>5147</v>
      </c>
      <c r="G659">
        <v>2</v>
      </c>
      <c r="H659" s="117">
        <v>45783.610509259262</v>
      </c>
      <c r="I659">
        <v>12</v>
      </c>
      <c r="J659" s="120">
        <v>200000</v>
      </c>
    </row>
    <row r="660" spans="1:10" x14ac:dyDescent="0.35">
      <c r="A660" t="s">
        <v>5148</v>
      </c>
      <c r="B660" t="s">
        <v>32</v>
      </c>
      <c r="C660" t="s">
        <v>15</v>
      </c>
      <c r="D660" t="s">
        <v>1244</v>
      </c>
      <c r="E660" t="s">
        <v>1245</v>
      </c>
      <c r="F660" t="s">
        <v>3844</v>
      </c>
      <c r="G660">
        <v>2</v>
      </c>
      <c r="H660" s="117">
        <v>45807.766064814816</v>
      </c>
      <c r="I660">
        <v>9</v>
      </c>
      <c r="J660" s="120">
        <v>80000</v>
      </c>
    </row>
    <row r="661" spans="1:10" x14ac:dyDescent="0.35">
      <c r="A661" t="s">
        <v>5149</v>
      </c>
      <c r="B661" t="s">
        <v>32</v>
      </c>
      <c r="C661" t="s">
        <v>15</v>
      </c>
      <c r="D661" t="s">
        <v>1244</v>
      </c>
      <c r="E661" t="s">
        <v>1245</v>
      </c>
      <c r="F661" t="s">
        <v>5150</v>
      </c>
      <c r="G661">
        <v>2</v>
      </c>
      <c r="H661" s="117">
        <v>45793.673958333333</v>
      </c>
      <c r="I661">
        <v>9</v>
      </c>
      <c r="J661" s="120">
        <v>100000</v>
      </c>
    </row>
    <row r="662" spans="1:10" x14ac:dyDescent="0.35">
      <c r="A662" t="s">
        <v>5151</v>
      </c>
      <c r="B662" t="s">
        <v>459</v>
      </c>
      <c r="C662" t="s">
        <v>15</v>
      </c>
      <c r="D662" t="s">
        <v>1244</v>
      </c>
      <c r="E662" t="s">
        <v>1248</v>
      </c>
      <c r="F662" t="s">
        <v>5152</v>
      </c>
      <c r="G662">
        <v>2</v>
      </c>
      <c r="H662" s="117">
        <v>45805.533750000002</v>
      </c>
      <c r="I662">
        <v>12</v>
      </c>
      <c r="J662" s="120">
        <v>200000</v>
      </c>
    </row>
    <row r="663" spans="1:10" x14ac:dyDescent="0.35">
      <c r="A663" t="s">
        <v>5153</v>
      </c>
      <c r="B663" t="s">
        <v>2965</v>
      </c>
      <c r="C663" t="s">
        <v>15</v>
      </c>
      <c r="D663" t="s">
        <v>1244</v>
      </c>
      <c r="E663" t="s">
        <v>1248</v>
      </c>
      <c r="F663" t="s">
        <v>5154</v>
      </c>
      <c r="G663">
        <v>2</v>
      </c>
      <c r="H663" s="117">
        <v>45794.664131944446</v>
      </c>
      <c r="I663">
        <v>9</v>
      </c>
      <c r="J663" s="120">
        <v>150000</v>
      </c>
    </row>
    <row r="664" spans="1:10" x14ac:dyDescent="0.35">
      <c r="A664" t="s">
        <v>5155</v>
      </c>
      <c r="B664" t="s">
        <v>223</v>
      </c>
      <c r="C664" t="s">
        <v>15</v>
      </c>
      <c r="D664" t="s">
        <v>1244</v>
      </c>
      <c r="E664" t="s">
        <v>1245</v>
      </c>
      <c r="F664" t="s">
        <v>5156</v>
      </c>
      <c r="G664">
        <v>2</v>
      </c>
      <c r="H664" s="117">
        <v>45792.838136574072</v>
      </c>
      <c r="I664">
        <v>12</v>
      </c>
      <c r="J664" s="120">
        <v>250000</v>
      </c>
    </row>
    <row r="665" spans="1:10" x14ac:dyDescent="0.35">
      <c r="A665" t="s">
        <v>5157</v>
      </c>
      <c r="B665" t="s">
        <v>146</v>
      </c>
      <c r="C665" t="s">
        <v>15</v>
      </c>
      <c r="D665" t="s">
        <v>1244</v>
      </c>
      <c r="E665" t="s">
        <v>1245</v>
      </c>
      <c r="F665" t="s">
        <v>4199</v>
      </c>
      <c r="G665">
        <v>2</v>
      </c>
      <c r="H665" s="117">
        <v>45799.82309027778</v>
      </c>
      <c r="I665">
        <v>6</v>
      </c>
      <c r="J665" s="120">
        <v>80000</v>
      </c>
    </row>
    <row r="666" spans="1:10" x14ac:dyDescent="0.35">
      <c r="A666" t="s">
        <v>5158</v>
      </c>
      <c r="B666" t="s">
        <v>32</v>
      </c>
      <c r="C666" t="s">
        <v>15</v>
      </c>
      <c r="D666" t="s">
        <v>1244</v>
      </c>
      <c r="E666" t="s">
        <v>1245</v>
      </c>
      <c r="F666" t="s">
        <v>5159</v>
      </c>
      <c r="G666">
        <v>2</v>
      </c>
      <c r="H666" s="117">
        <v>45793.773506944446</v>
      </c>
      <c r="I666">
        <v>5</v>
      </c>
      <c r="J666" s="120">
        <v>40000</v>
      </c>
    </row>
    <row r="667" spans="1:10" x14ac:dyDescent="0.35">
      <c r="A667" t="s">
        <v>5160</v>
      </c>
      <c r="B667" t="s">
        <v>2861</v>
      </c>
      <c r="C667" t="s">
        <v>582</v>
      </c>
      <c r="D667" t="s">
        <v>1244</v>
      </c>
      <c r="E667" t="s">
        <v>1248</v>
      </c>
      <c r="F667" t="s">
        <v>5161</v>
      </c>
      <c r="G667">
        <v>2</v>
      </c>
      <c r="H667" s="117">
        <v>45796.834236111114</v>
      </c>
      <c r="I667">
        <v>12</v>
      </c>
      <c r="J667" s="120">
        <v>100000</v>
      </c>
    </row>
    <row r="668" spans="1:10" x14ac:dyDescent="0.35">
      <c r="A668" t="s">
        <v>5162</v>
      </c>
      <c r="B668" t="s">
        <v>549</v>
      </c>
      <c r="C668" t="s">
        <v>15</v>
      </c>
      <c r="D668" t="s">
        <v>1244</v>
      </c>
      <c r="E668" t="s">
        <v>1245</v>
      </c>
      <c r="F668" t="s">
        <v>5163</v>
      </c>
      <c r="G668">
        <v>3</v>
      </c>
      <c r="H668" s="117">
        <v>45806</v>
      </c>
      <c r="I668">
        <v>24</v>
      </c>
      <c r="J668" s="120">
        <v>550000</v>
      </c>
    </row>
    <row r="669" spans="1:10" x14ac:dyDescent="0.35">
      <c r="A669" t="s">
        <v>5164</v>
      </c>
      <c r="B669" t="s">
        <v>603</v>
      </c>
      <c r="C669" t="s">
        <v>986</v>
      </c>
      <c r="D669" t="s">
        <v>1244</v>
      </c>
      <c r="E669" t="s">
        <v>1245</v>
      </c>
      <c r="F669" t="s">
        <v>5165</v>
      </c>
      <c r="G669">
        <v>3</v>
      </c>
      <c r="H669" s="117">
        <v>45808.68209490741</v>
      </c>
      <c r="I669">
        <v>12</v>
      </c>
      <c r="J669" s="120">
        <v>300000</v>
      </c>
    </row>
    <row r="670" spans="1:10" x14ac:dyDescent="0.35">
      <c r="A670" t="s">
        <v>5166</v>
      </c>
      <c r="B670" t="s">
        <v>252</v>
      </c>
      <c r="C670" t="s">
        <v>15</v>
      </c>
      <c r="D670" t="s">
        <v>1244</v>
      </c>
      <c r="E670" t="s">
        <v>1245</v>
      </c>
      <c r="F670" t="s">
        <v>5167</v>
      </c>
      <c r="G670">
        <v>3</v>
      </c>
      <c r="H670" s="117">
        <v>45803.623761574076</v>
      </c>
      <c r="I670">
        <v>12</v>
      </c>
      <c r="J670" s="120">
        <v>270000</v>
      </c>
    </row>
    <row r="671" spans="1:10" x14ac:dyDescent="0.35">
      <c r="A671" t="s">
        <v>5168</v>
      </c>
      <c r="B671" t="s">
        <v>14</v>
      </c>
      <c r="C671" t="s">
        <v>15</v>
      </c>
      <c r="D671" t="s">
        <v>1244</v>
      </c>
      <c r="E671" t="s">
        <v>1248</v>
      </c>
      <c r="F671" t="s">
        <v>4272</v>
      </c>
      <c r="G671">
        <v>3</v>
      </c>
      <c r="H671" s="117">
        <v>45798.752650462964</v>
      </c>
      <c r="I671">
        <v>6</v>
      </c>
      <c r="J671" s="120">
        <v>80000</v>
      </c>
    </row>
    <row r="672" spans="1:10" x14ac:dyDescent="0.35">
      <c r="A672" t="s">
        <v>5169</v>
      </c>
      <c r="B672" t="s">
        <v>420</v>
      </c>
      <c r="C672" t="s">
        <v>52</v>
      </c>
      <c r="D672" t="s">
        <v>1250</v>
      </c>
      <c r="E672" t="s">
        <v>1245</v>
      </c>
      <c r="F672" t="s">
        <v>2627</v>
      </c>
      <c r="G672">
        <v>3</v>
      </c>
      <c r="H672" s="117">
        <v>45797.715902777774</v>
      </c>
      <c r="I672">
        <v>10</v>
      </c>
      <c r="J672" s="120">
        <v>90000</v>
      </c>
    </row>
    <row r="673" spans="1:10" x14ac:dyDescent="0.35">
      <c r="A673" t="s">
        <v>5170</v>
      </c>
      <c r="B673" t="s">
        <v>2605</v>
      </c>
      <c r="C673" t="s">
        <v>15</v>
      </c>
      <c r="D673" t="s">
        <v>1244</v>
      </c>
      <c r="E673" t="s">
        <v>1245</v>
      </c>
      <c r="F673" t="s">
        <v>3171</v>
      </c>
      <c r="G673">
        <v>3</v>
      </c>
      <c r="H673" s="117">
        <v>45804.708472222221</v>
      </c>
      <c r="I673">
        <v>12</v>
      </c>
      <c r="J673" s="120">
        <v>180000</v>
      </c>
    </row>
    <row r="674" spans="1:10" x14ac:dyDescent="0.35">
      <c r="A674" t="s">
        <v>5171</v>
      </c>
      <c r="B674" t="s">
        <v>285</v>
      </c>
      <c r="C674" t="s">
        <v>15</v>
      </c>
      <c r="D674" t="s">
        <v>1244</v>
      </c>
      <c r="E674" t="s">
        <v>1245</v>
      </c>
      <c r="F674" t="s">
        <v>5172</v>
      </c>
      <c r="G674">
        <v>3</v>
      </c>
      <c r="H674" s="117">
        <v>45805.702650462961</v>
      </c>
      <c r="I674">
        <v>12</v>
      </c>
      <c r="J674" s="120">
        <v>160000</v>
      </c>
    </row>
    <row r="675" spans="1:10" x14ac:dyDescent="0.35">
      <c r="A675" t="s">
        <v>5173</v>
      </c>
      <c r="B675" t="s">
        <v>909</v>
      </c>
      <c r="C675" t="s">
        <v>52</v>
      </c>
      <c r="D675" t="s">
        <v>1250</v>
      </c>
      <c r="E675" t="s">
        <v>1245</v>
      </c>
      <c r="F675" t="s">
        <v>5174</v>
      </c>
      <c r="G675">
        <v>3</v>
      </c>
      <c r="H675" s="117">
        <v>45806.676111111112</v>
      </c>
      <c r="I675">
        <v>12</v>
      </c>
      <c r="J675" s="120">
        <v>100000</v>
      </c>
    </row>
    <row r="676" spans="1:10" x14ac:dyDescent="0.35">
      <c r="A676" t="s">
        <v>5175</v>
      </c>
      <c r="B676" t="s">
        <v>247</v>
      </c>
      <c r="C676" t="s">
        <v>15</v>
      </c>
      <c r="D676" t="s">
        <v>1244</v>
      </c>
      <c r="E676" t="s">
        <v>1248</v>
      </c>
      <c r="F676" t="s">
        <v>5176</v>
      </c>
      <c r="G676">
        <v>3</v>
      </c>
      <c r="H676" s="117">
        <v>45808.622719907406</v>
      </c>
      <c r="I676">
        <v>12</v>
      </c>
      <c r="J676" s="120">
        <v>150000</v>
      </c>
    </row>
    <row r="677" spans="1:10" x14ac:dyDescent="0.35">
      <c r="A677" t="s">
        <v>5177</v>
      </c>
      <c r="B677" t="s">
        <v>32</v>
      </c>
      <c r="C677" t="s">
        <v>15</v>
      </c>
      <c r="D677" t="s">
        <v>1244</v>
      </c>
      <c r="E677" t="s">
        <v>1245</v>
      </c>
      <c r="F677" t="s">
        <v>5178</v>
      </c>
      <c r="G677">
        <v>3</v>
      </c>
      <c r="H677" s="117">
        <v>45793.780115740738</v>
      </c>
      <c r="I677">
        <v>5</v>
      </c>
      <c r="J677" s="120">
        <v>130000</v>
      </c>
    </row>
    <row r="678" spans="1:10" x14ac:dyDescent="0.35">
      <c r="A678" t="s">
        <v>5179</v>
      </c>
      <c r="B678" t="s">
        <v>14</v>
      </c>
      <c r="C678" t="s">
        <v>52</v>
      </c>
      <c r="D678" t="s">
        <v>1250</v>
      </c>
      <c r="E678" t="s">
        <v>1248</v>
      </c>
      <c r="F678" t="s">
        <v>5180</v>
      </c>
      <c r="G678">
        <v>3</v>
      </c>
      <c r="H678" s="117">
        <v>45790.773472222223</v>
      </c>
      <c r="I678">
        <v>12</v>
      </c>
      <c r="J678" s="120">
        <v>100000</v>
      </c>
    </row>
    <row r="679" spans="1:10" x14ac:dyDescent="0.35">
      <c r="A679" t="s">
        <v>5181</v>
      </c>
      <c r="B679" t="s">
        <v>14</v>
      </c>
      <c r="C679" t="s">
        <v>52</v>
      </c>
      <c r="D679" t="s">
        <v>1250</v>
      </c>
      <c r="E679" t="s">
        <v>1245</v>
      </c>
      <c r="F679" t="s">
        <v>3091</v>
      </c>
      <c r="G679">
        <v>3</v>
      </c>
      <c r="H679" s="117">
        <v>45804.758460648147</v>
      </c>
      <c r="I679">
        <v>6</v>
      </c>
      <c r="J679" s="120">
        <v>100000</v>
      </c>
    </row>
    <row r="680" spans="1:10" x14ac:dyDescent="0.35">
      <c r="A680" t="s">
        <v>5182</v>
      </c>
      <c r="B680" t="s">
        <v>2605</v>
      </c>
      <c r="C680" t="s">
        <v>381</v>
      </c>
      <c r="D680" t="s">
        <v>1244</v>
      </c>
      <c r="E680" t="s">
        <v>1248</v>
      </c>
      <c r="F680" t="s">
        <v>2606</v>
      </c>
      <c r="G680">
        <v>3</v>
      </c>
      <c r="H680" s="117">
        <v>45799.767893518518</v>
      </c>
      <c r="I680">
        <v>12</v>
      </c>
      <c r="J680" s="120">
        <v>170000</v>
      </c>
    </row>
    <row r="681" spans="1:10" x14ac:dyDescent="0.35">
      <c r="A681" t="s">
        <v>5183</v>
      </c>
      <c r="B681" t="s">
        <v>285</v>
      </c>
      <c r="C681" t="s">
        <v>15</v>
      </c>
      <c r="D681" t="s">
        <v>1244</v>
      </c>
      <c r="E681" t="s">
        <v>1245</v>
      </c>
      <c r="F681" t="s">
        <v>5184</v>
      </c>
      <c r="G681">
        <v>3</v>
      </c>
      <c r="H681" s="117">
        <v>45784.538530092592</v>
      </c>
      <c r="I681">
        <v>9</v>
      </c>
      <c r="J681" s="120">
        <v>150000</v>
      </c>
    </row>
    <row r="682" spans="1:10" x14ac:dyDescent="0.35">
      <c r="A682" t="s">
        <v>5185</v>
      </c>
      <c r="B682" t="s">
        <v>557</v>
      </c>
      <c r="C682" t="s">
        <v>15</v>
      </c>
      <c r="D682" t="s">
        <v>1244</v>
      </c>
      <c r="E682" t="s">
        <v>1248</v>
      </c>
      <c r="F682" t="s">
        <v>4540</v>
      </c>
      <c r="G682">
        <v>3</v>
      </c>
      <c r="H682" s="117">
        <v>45808.535740740743</v>
      </c>
      <c r="I682">
        <v>4</v>
      </c>
      <c r="J682" s="120">
        <v>20000</v>
      </c>
    </row>
    <row r="683" spans="1:10" x14ac:dyDescent="0.35">
      <c r="A683" t="s">
        <v>5186</v>
      </c>
      <c r="B683" t="s">
        <v>2313</v>
      </c>
      <c r="C683" t="s">
        <v>188</v>
      </c>
      <c r="D683" t="s">
        <v>1244</v>
      </c>
      <c r="E683" t="s">
        <v>1248</v>
      </c>
      <c r="F683" t="s">
        <v>5187</v>
      </c>
      <c r="G683">
        <v>3</v>
      </c>
      <c r="H683" s="117">
        <v>45808.861319444448</v>
      </c>
      <c r="I683">
        <v>6</v>
      </c>
      <c r="J683" s="120">
        <v>550000</v>
      </c>
    </row>
    <row r="684" spans="1:10" x14ac:dyDescent="0.35">
      <c r="A684" t="s">
        <v>5188</v>
      </c>
      <c r="B684" t="s">
        <v>410</v>
      </c>
      <c r="C684" t="s">
        <v>15</v>
      </c>
      <c r="D684" t="s">
        <v>1244</v>
      </c>
      <c r="E684" t="s">
        <v>1248</v>
      </c>
      <c r="F684" t="s">
        <v>5189</v>
      </c>
      <c r="G684">
        <v>3</v>
      </c>
      <c r="H684" s="117">
        <v>45791.79078703704</v>
      </c>
      <c r="I684">
        <v>9</v>
      </c>
      <c r="J684" s="120">
        <v>150000</v>
      </c>
    </row>
    <row r="685" spans="1:10" x14ac:dyDescent="0.35">
      <c r="A685" t="s">
        <v>5190</v>
      </c>
      <c r="B685" t="s">
        <v>549</v>
      </c>
      <c r="C685" t="s">
        <v>15</v>
      </c>
      <c r="D685" t="s">
        <v>1244</v>
      </c>
      <c r="E685" t="s">
        <v>1248</v>
      </c>
      <c r="F685" t="s">
        <v>5191</v>
      </c>
      <c r="G685">
        <v>4</v>
      </c>
      <c r="H685" s="117">
        <v>45790</v>
      </c>
      <c r="I685">
        <v>12</v>
      </c>
      <c r="J685" s="120">
        <v>120000</v>
      </c>
    </row>
    <row r="686" spans="1:10" x14ac:dyDescent="0.35">
      <c r="A686" t="s">
        <v>5192</v>
      </c>
      <c r="B686" t="s">
        <v>1056</v>
      </c>
      <c r="C686" t="s">
        <v>15</v>
      </c>
      <c r="D686" t="s">
        <v>1244</v>
      </c>
      <c r="E686" t="s">
        <v>1248</v>
      </c>
      <c r="F686" t="s">
        <v>5193</v>
      </c>
      <c r="G686">
        <v>4</v>
      </c>
      <c r="H686" s="117">
        <v>45792.849456018521</v>
      </c>
      <c r="I686">
        <v>12</v>
      </c>
      <c r="J686" s="120">
        <v>210000</v>
      </c>
    </row>
    <row r="687" spans="1:10" x14ac:dyDescent="0.35">
      <c r="A687" t="s">
        <v>5194</v>
      </c>
      <c r="B687" t="s">
        <v>1987</v>
      </c>
      <c r="C687" t="s">
        <v>381</v>
      </c>
      <c r="D687" t="s">
        <v>1244</v>
      </c>
      <c r="E687" t="s">
        <v>1245</v>
      </c>
      <c r="F687" t="s">
        <v>5195</v>
      </c>
      <c r="G687">
        <v>4</v>
      </c>
      <c r="H687" s="117">
        <v>45794.609131944446</v>
      </c>
      <c r="I687">
        <v>12</v>
      </c>
      <c r="J687" s="120">
        <v>200000</v>
      </c>
    </row>
    <row r="688" spans="1:10" x14ac:dyDescent="0.35">
      <c r="A688" t="s">
        <v>5196</v>
      </c>
      <c r="B688" t="s">
        <v>871</v>
      </c>
      <c r="C688" t="s">
        <v>15</v>
      </c>
      <c r="D688" t="s">
        <v>1244</v>
      </c>
      <c r="E688" t="s">
        <v>1245</v>
      </c>
      <c r="F688" t="s">
        <v>5197</v>
      </c>
      <c r="G688">
        <v>4</v>
      </c>
      <c r="H688" s="117">
        <v>45778.310682870368</v>
      </c>
      <c r="I688">
        <v>6</v>
      </c>
      <c r="J688" s="120">
        <v>200000</v>
      </c>
    </row>
    <row r="689" spans="1:10" x14ac:dyDescent="0.35">
      <c r="A689" t="s">
        <v>5198</v>
      </c>
      <c r="B689" t="s">
        <v>32</v>
      </c>
      <c r="C689" t="s">
        <v>116</v>
      </c>
      <c r="D689" t="s">
        <v>1250</v>
      </c>
      <c r="E689" t="s">
        <v>1245</v>
      </c>
      <c r="F689" t="s">
        <v>3457</v>
      </c>
      <c r="G689">
        <v>4</v>
      </c>
      <c r="H689" s="117">
        <v>45804.663611111115</v>
      </c>
      <c r="I689">
        <v>11</v>
      </c>
      <c r="J689" s="120">
        <v>105000</v>
      </c>
    </row>
    <row r="690" spans="1:10" x14ac:dyDescent="0.35">
      <c r="A690" t="s">
        <v>5199</v>
      </c>
      <c r="B690" t="s">
        <v>131</v>
      </c>
      <c r="C690" t="s">
        <v>15</v>
      </c>
      <c r="D690" t="s">
        <v>1244</v>
      </c>
      <c r="E690" t="s">
        <v>1245</v>
      </c>
      <c r="F690" t="s">
        <v>1918</v>
      </c>
      <c r="G690">
        <v>4</v>
      </c>
      <c r="H690" s="117">
        <v>45792.834097222221</v>
      </c>
      <c r="I690">
        <v>12</v>
      </c>
      <c r="J690" s="120">
        <v>120000</v>
      </c>
    </row>
    <row r="691" spans="1:10" x14ac:dyDescent="0.35">
      <c r="A691" t="s">
        <v>5200</v>
      </c>
      <c r="B691" t="s">
        <v>252</v>
      </c>
      <c r="C691" t="s">
        <v>116</v>
      </c>
      <c r="D691" t="s">
        <v>1250</v>
      </c>
      <c r="E691" t="s">
        <v>1245</v>
      </c>
      <c r="F691" t="s">
        <v>5201</v>
      </c>
      <c r="G691">
        <v>4</v>
      </c>
      <c r="H691" s="117">
        <v>45805</v>
      </c>
      <c r="I691">
        <v>12</v>
      </c>
      <c r="J691" s="120">
        <v>150000</v>
      </c>
    </row>
    <row r="692" spans="1:10" x14ac:dyDescent="0.35">
      <c r="A692" t="s">
        <v>5202</v>
      </c>
      <c r="B692" t="s">
        <v>14</v>
      </c>
      <c r="C692" t="s">
        <v>188</v>
      </c>
      <c r="D692" t="s">
        <v>1244</v>
      </c>
      <c r="E692" t="s">
        <v>1245</v>
      </c>
      <c r="F692" t="s">
        <v>5203</v>
      </c>
      <c r="G692">
        <v>4</v>
      </c>
      <c r="H692" s="117">
        <v>45806.730439814812</v>
      </c>
      <c r="I692">
        <v>12</v>
      </c>
      <c r="J692" s="120">
        <v>300000</v>
      </c>
    </row>
    <row r="693" spans="1:10" x14ac:dyDescent="0.35">
      <c r="A693" t="s">
        <v>5204</v>
      </c>
      <c r="B693" t="s">
        <v>2680</v>
      </c>
      <c r="C693" t="s">
        <v>15</v>
      </c>
      <c r="D693" t="s">
        <v>1244</v>
      </c>
      <c r="E693" t="s">
        <v>1245</v>
      </c>
      <c r="F693" t="s">
        <v>5205</v>
      </c>
      <c r="G693">
        <v>4</v>
      </c>
      <c r="H693" s="117">
        <v>45792.741226851853</v>
      </c>
      <c r="I693">
        <v>9</v>
      </c>
      <c r="J693" s="120">
        <v>150000</v>
      </c>
    </row>
    <row r="694" spans="1:10" x14ac:dyDescent="0.35">
      <c r="A694" t="s">
        <v>5206</v>
      </c>
      <c r="B694" t="s">
        <v>725</v>
      </c>
      <c r="C694" t="s">
        <v>15</v>
      </c>
      <c r="D694" t="s">
        <v>1244</v>
      </c>
      <c r="E694" t="s">
        <v>1248</v>
      </c>
      <c r="F694" t="s">
        <v>3066</v>
      </c>
      <c r="G694">
        <v>4</v>
      </c>
      <c r="H694" s="117">
        <v>45790.7969212963</v>
      </c>
      <c r="I694">
        <v>6</v>
      </c>
      <c r="J694" s="120">
        <v>130000</v>
      </c>
    </row>
    <row r="695" spans="1:10" x14ac:dyDescent="0.35">
      <c r="A695" t="s">
        <v>5207</v>
      </c>
      <c r="B695" t="s">
        <v>809</v>
      </c>
      <c r="C695" t="s">
        <v>15</v>
      </c>
      <c r="D695" t="s">
        <v>1244</v>
      </c>
      <c r="E695" t="s">
        <v>1245</v>
      </c>
      <c r="F695" t="s">
        <v>5208</v>
      </c>
      <c r="G695">
        <v>4</v>
      </c>
      <c r="H695" s="117">
        <v>45800.594074074077</v>
      </c>
      <c r="I695">
        <v>12</v>
      </c>
      <c r="J695" s="120">
        <v>130000</v>
      </c>
    </row>
    <row r="696" spans="1:10" x14ac:dyDescent="0.35">
      <c r="A696" t="s">
        <v>5209</v>
      </c>
      <c r="B696" t="s">
        <v>256</v>
      </c>
      <c r="C696" t="s">
        <v>15</v>
      </c>
      <c r="D696" t="s">
        <v>1244</v>
      </c>
      <c r="E696" t="s">
        <v>1245</v>
      </c>
      <c r="F696" t="s">
        <v>5210</v>
      </c>
      <c r="G696">
        <v>4</v>
      </c>
      <c r="H696" s="117">
        <v>45805.537175925929</v>
      </c>
      <c r="I696">
        <v>7</v>
      </c>
      <c r="J696" s="120">
        <v>80000</v>
      </c>
    </row>
    <row r="697" spans="1:10" x14ac:dyDescent="0.35">
      <c r="A697" t="s">
        <v>5211</v>
      </c>
      <c r="B697" t="s">
        <v>230</v>
      </c>
      <c r="C697" t="s">
        <v>15</v>
      </c>
      <c r="D697" t="s">
        <v>1244</v>
      </c>
      <c r="E697" t="s">
        <v>1248</v>
      </c>
      <c r="F697" t="s">
        <v>2127</v>
      </c>
      <c r="G697">
        <v>4</v>
      </c>
      <c r="H697" s="117">
        <v>45790.7734837963</v>
      </c>
      <c r="I697">
        <v>12</v>
      </c>
      <c r="J697" s="120">
        <v>110000</v>
      </c>
    </row>
    <row r="698" spans="1:10" x14ac:dyDescent="0.35">
      <c r="A698" t="s">
        <v>5212</v>
      </c>
      <c r="B698" t="s">
        <v>2605</v>
      </c>
      <c r="C698" t="s">
        <v>15</v>
      </c>
      <c r="D698" t="s">
        <v>1244</v>
      </c>
      <c r="E698" t="s">
        <v>1245</v>
      </c>
      <c r="F698" t="s">
        <v>5213</v>
      </c>
      <c r="G698">
        <v>4</v>
      </c>
      <c r="H698" s="117">
        <v>45793.688287037039</v>
      </c>
      <c r="I698">
        <v>8</v>
      </c>
      <c r="J698" s="120">
        <v>100000</v>
      </c>
    </row>
    <row r="699" spans="1:10" x14ac:dyDescent="0.35">
      <c r="A699" t="s">
        <v>5214</v>
      </c>
      <c r="B699" t="s">
        <v>610</v>
      </c>
      <c r="C699" t="s">
        <v>15</v>
      </c>
      <c r="D699" t="s">
        <v>1244</v>
      </c>
      <c r="E699" t="s">
        <v>1248</v>
      </c>
      <c r="F699" t="s">
        <v>5215</v>
      </c>
      <c r="G699">
        <v>4</v>
      </c>
      <c r="H699" s="117">
        <v>45806.701932870368</v>
      </c>
      <c r="I699">
        <v>12</v>
      </c>
      <c r="J699" s="120">
        <v>150000</v>
      </c>
    </row>
    <row r="700" spans="1:10" x14ac:dyDescent="0.35">
      <c r="A700" t="s">
        <v>5216</v>
      </c>
      <c r="B700" t="s">
        <v>14</v>
      </c>
      <c r="C700" t="s">
        <v>188</v>
      </c>
      <c r="D700" t="s">
        <v>1244</v>
      </c>
      <c r="E700" t="s">
        <v>1245</v>
      </c>
      <c r="F700" t="s">
        <v>4320</v>
      </c>
      <c r="G700">
        <v>4</v>
      </c>
      <c r="H700" s="117">
        <v>45805.769178240742</v>
      </c>
      <c r="I700">
        <v>6</v>
      </c>
      <c r="J700" s="120">
        <v>40000</v>
      </c>
    </row>
    <row r="701" spans="1:10" x14ac:dyDescent="0.35">
      <c r="A701" t="s">
        <v>5217</v>
      </c>
      <c r="B701" t="s">
        <v>230</v>
      </c>
      <c r="C701" t="s">
        <v>15</v>
      </c>
      <c r="D701" t="s">
        <v>1244</v>
      </c>
      <c r="E701" t="s">
        <v>1245</v>
      </c>
      <c r="F701" t="s">
        <v>5218</v>
      </c>
      <c r="G701">
        <v>4</v>
      </c>
      <c r="H701" s="117">
        <v>45785.668032407404</v>
      </c>
      <c r="I701">
        <v>5</v>
      </c>
      <c r="J701" s="120">
        <v>40000</v>
      </c>
    </row>
    <row r="702" spans="1:10" x14ac:dyDescent="0.35">
      <c r="A702" t="s">
        <v>5219</v>
      </c>
      <c r="B702" t="s">
        <v>456</v>
      </c>
      <c r="C702" t="s">
        <v>248</v>
      </c>
      <c r="D702" t="s">
        <v>1250</v>
      </c>
      <c r="E702" t="s">
        <v>1248</v>
      </c>
      <c r="F702" t="s">
        <v>5220</v>
      </c>
      <c r="G702">
        <v>4</v>
      </c>
      <c r="H702" s="117">
        <v>45792.832291666666</v>
      </c>
      <c r="I702">
        <v>2</v>
      </c>
      <c r="J702" s="120">
        <v>100000</v>
      </c>
    </row>
    <row r="703" spans="1:10" x14ac:dyDescent="0.35">
      <c r="A703" t="s">
        <v>5221</v>
      </c>
      <c r="B703" t="s">
        <v>909</v>
      </c>
      <c r="C703" t="s">
        <v>15</v>
      </c>
      <c r="D703" t="s">
        <v>1244</v>
      </c>
      <c r="E703" t="s">
        <v>1248</v>
      </c>
      <c r="F703" t="s">
        <v>5222</v>
      </c>
      <c r="G703">
        <v>5</v>
      </c>
      <c r="H703" s="117">
        <v>45794.729780092595</v>
      </c>
      <c r="I703">
        <v>6</v>
      </c>
      <c r="J703" s="120">
        <v>110000</v>
      </c>
    </row>
    <row r="704" spans="1:10" x14ac:dyDescent="0.35">
      <c r="A704" t="s">
        <v>5223</v>
      </c>
      <c r="B704" t="s">
        <v>462</v>
      </c>
      <c r="C704" t="s">
        <v>188</v>
      </c>
      <c r="D704" t="s">
        <v>1244</v>
      </c>
      <c r="E704" t="s">
        <v>1245</v>
      </c>
      <c r="F704" t="s">
        <v>5224</v>
      </c>
      <c r="G704">
        <v>5</v>
      </c>
      <c r="H704" s="117">
        <v>45800.739328703705</v>
      </c>
      <c r="I704">
        <v>12</v>
      </c>
      <c r="J704" s="120">
        <v>150000</v>
      </c>
    </row>
    <row r="705" spans="1:10" x14ac:dyDescent="0.35">
      <c r="A705" t="s">
        <v>5225</v>
      </c>
      <c r="B705" t="s">
        <v>44</v>
      </c>
      <c r="C705" t="s">
        <v>15</v>
      </c>
      <c r="D705" t="s">
        <v>1244</v>
      </c>
      <c r="E705" t="s">
        <v>1245</v>
      </c>
      <c r="F705" t="s">
        <v>5226</v>
      </c>
      <c r="G705">
        <v>5</v>
      </c>
      <c r="H705" s="117">
        <v>45793.858854166669</v>
      </c>
      <c r="I705">
        <v>12</v>
      </c>
      <c r="J705" s="120">
        <v>370000</v>
      </c>
    </row>
    <row r="706" spans="1:10" x14ac:dyDescent="0.35">
      <c r="A706" t="s">
        <v>5227</v>
      </c>
      <c r="B706" t="s">
        <v>306</v>
      </c>
      <c r="C706" t="s">
        <v>15</v>
      </c>
      <c r="D706" t="s">
        <v>1244</v>
      </c>
      <c r="E706" t="s">
        <v>1245</v>
      </c>
      <c r="F706" t="s">
        <v>3555</v>
      </c>
      <c r="G706">
        <v>5</v>
      </c>
      <c r="H706" s="117">
        <v>45806.677581018521</v>
      </c>
      <c r="I706">
        <v>12</v>
      </c>
      <c r="J706" s="120">
        <v>250000</v>
      </c>
    </row>
    <row r="707" spans="1:10" x14ac:dyDescent="0.35">
      <c r="A707" t="s">
        <v>5228</v>
      </c>
      <c r="B707" t="s">
        <v>2742</v>
      </c>
      <c r="C707" t="s">
        <v>15</v>
      </c>
      <c r="D707" t="s">
        <v>1244</v>
      </c>
      <c r="E707" t="s">
        <v>1248</v>
      </c>
      <c r="F707" t="s">
        <v>5229</v>
      </c>
      <c r="G707">
        <v>5</v>
      </c>
      <c r="H707" s="117">
        <v>45799.680335648147</v>
      </c>
      <c r="I707">
        <v>12</v>
      </c>
      <c r="J707" s="120">
        <v>150000</v>
      </c>
    </row>
    <row r="708" spans="1:10" x14ac:dyDescent="0.35">
      <c r="A708" t="s">
        <v>5230</v>
      </c>
      <c r="B708" t="s">
        <v>146</v>
      </c>
      <c r="C708" t="s">
        <v>15</v>
      </c>
      <c r="D708" t="s">
        <v>1244</v>
      </c>
      <c r="E708" t="s">
        <v>1248</v>
      </c>
      <c r="F708" t="s">
        <v>5231</v>
      </c>
      <c r="G708">
        <v>5</v>
      </c>
      <c r="H708" s="117">
        <v>45807</v>
      </c>
      <c r="I708">
        <v>6</v>
      </c>
      <c r="J708" s="120">
        <v>100000</v>
      </c>
    </row>
    <row r="709" spans="1:10" x14ac:dyDescent="0.35">
      <c r="A709" t="s">
        <v>5232</v>
      </c>
      <c r="B709" t="s">
        <v>14</v>
      </c>
      <c r="C709" t="s">
        <v>15</v>
      </c>
      <c r="D709" t="s">
        <v>1244</v>
      </c>
      <c r="E709" t="s">
        <v>1245</v>
      </c>
      <c r="F709" t="s">
        <v>5233</v>
      </c>
      <c r="G709">
        <v>5</v>
      </c>
      <c r="H709" s="117">
        <v>45794.729791666665</v>
      </c>
      <c r="I709">
        <v>12</v>
      </c>
      <c r="J709" s="120">
        <v>100000</v>
      </c>
    </row>
    <row r="710" spans="1:10" x14ac:dyDescent="0.35">
      <c r="A710" t="s">
        <v>5234</v>
      </c>
      <c r="B710" t="s">
        <v>24</v>
      </c>
      <c r="C710" t="s">
        <v>15</v>
      </c>
      <c r="D710" t="s">
        <v>1244</v>
      </c>
      <c r="E710" t="s">
        <v>1245</v>
      </c>
      <c r="F710" t="s">
        <v>5235</v>
      </c>
      <c r="G710">
        <v>5</v>
      </c>
      <c r="H710" s="117">
        <v>45790.66337962963</v>
      </c>
      <c r="I710">
        <v>12</v>
      </c>
      <c r="J710" s="120">
        <v>150000</v>
      </c>
    </row>
    <row r="711" spans="1:10" x14ac:dyDescent="0.35">
      <c r="A711" t="s">
        <v>5236</v>
      </c>
      <c r="B711" t="s">
        <v>14</v>
      </c>
      <c r="C711" t="s">
        <v>15</v>
      </c>
      <c r="D711" t="s">
        <v>1244</v>
      </c>
      <c r="E711" t="s">
        <v>1248</v>
      </c>
      <c r="F711" t="s">
        <v>5237</v>
      </c>
      <c r="G711">
        <v>5</v>
      </c>
      <c r="H711" s="117">
        <v>45797.773356481484</v>
      </c>
      <c r="I711">
        <v>9</v>
      </c>
      <c r="J711" s="120">
        <v>120000</v>
      </c>
    </row>
    <row r="712" spans="1:10" x14ac:dyDescent="0.35">
      <c r="A712" t="s">
        <v>5238</v>
      </c>
      <c r="B712" t="s">
        <v>24</v>
      </c>
      <c r="C712" t="s">
        <v>15</v>
      </c>
      <c r="D712" t="s">
        <v>1244</v>
      </c>
      <c r="E712" t="s">
        <v>1245</v>
      </c>
      <c r="F712" t="s">
        <v>5239</v>
      </c>
      <c r="G712">
        <v>5</v>
      </c>
      <c r="H712" s="117">
        <v>45783</v>
      </c>
      <c r="I712">
        <v>12</v>
      </c>
      <c r="J712" s="120">
        <v>100000</v>
      </c>
    </row>
    <row r="713" spans="1:10" x14ac:dyDescent="0.35">
      <c r="A713" t="s">
        <v>5240</v>
      </c>
      <c r="B713" t="s">
        <v>58</v>
      </c>
      <c r="C713" t="s">
        <v>15</v>
      </c>
      <c r="D713" t="s">
        <v>1244</v>
      </c>
      <c r="E713" t="s">
        <v>1245</v>
      </c>
      <c r="F713" t="s">
        <v>5241</v>
      </c>
      <c r="G713">
        <v>5</v>
      </c>
      <c r="H713" s="117">
        <v>45785.570243055554</v>
      </c>
      <c r="I713">
        <v>12</v>
      </c>
      <c r="J713" s="120">
        <v>120000</v>
      </c>
    </row>
    <row r="714" spans="1:10" x14ac:dyDescent="0.35">
      <c r="A714" t="s">
        <v>5242</v>
      </c>
      <c r="B714" t="s">
        <v>252</v>
      </c>
      <c r="C714" t="s">
        <v>15</v>
      </c>
      <c r="D714" t="s">
        <v>1244</v>
      </c>
      <c r="E714" t="s">
        <v>1245</v>
      </c>
      <c r="F714" t="s">
        <v>5243</v>
      </c>
      <c r="G714">
        <v>5</v>
      </c>
      <c r="H714" s="117">
        <v>45803.623773148145</v>
      </c>
      <c r="I714">
        <v>12</v>
      </c>
      <c r="J714" s="120">
        <v>200000</v>
      </c>
    </row>
    <row r="715" spans="1:10" x14ac:dyDescent="0.35">
      <c r="A715" t="s">
        <v>5244</v>
      </c>
      <c r="B715" t="s">
        <v>285</v>
      </c>
      <c r="C715" t="s">
        <v>106</v>
      </c>
      <c r="D715" t="s">
        <v>1244</v>
      </c>
      <c r="E715" t="s">
        <v>1245</v>
      </c>
      <c r="F715" t="s">
        <v>1860</v>
      </c>
      <c r="G715">
        <v>5</v>
      </c>
      <c r="H715" s="117">
        <v>45808.657766203702</v>
      </c>
      <c r="I715">
        <v>18</v>
      </c>
      <c r="J715" s="120">
        <v>420000</v>
      </c>
    </row>
    <row r="716" spans="1:10" x14ac:dyDescent="0.35">
      <c r="A716" t="s">
        <v>5245</v>
      </c>
      <c r="B716" t="s">
        <v>442</v>
      </c>
      <c r="C716" t="s">
        <v>15</v>
      </c>
      <c r="D716" t="s">
        <v>1244</v>
      </c>
      <c r="E716" t="s">
        <v>1245</v>
      </c>
      <c r="F716" t="s">
        <v>5246</v>
      </c>
      <c r="G716">
        <v>5</v>
      </c>
      <c r="H716" s="117">
        <v>45798.699305555558</v>
      </c>
      <c r="I716">
        <v>16</v>
      </c>
      <c r="J716" s="120">
        <v>270000</v>
      </c>
    </row>
    <row r="717" spans="1:10" x14ac:dyDescent="0.35">
      <c r="A717" t="s">
        <v>5247</v>
      </c>
      <c r="B717" t="s">
        <v>809</v>
      </c>
      <c r="C717" t="s">
        <v>188</v>
      </c>
      <c r="D717" t="s">
        <v>1244</v>
      </c>
      <c r="E717" t="s">
        <v>1245</v>
      </c>
      <c r="F717" t="s">
        <v>5248</v>
      </c>
      <c r="G717">
        <v>5</v>
      </c>
      <c r="H717" s="117">
        <v>45792.853472222225</v>
      </c>
      <c r="I717">
        <v>12</v>
      </c>
      <c r="J717" s="120">
        <v>240000</v>
      </c>
    </row>
    <row r="718" spans="1:10" x14ac:dyDescent="0.35">
      <c r="A718" t="s">
        <v>5249</v>
      </c>
      <c r="B718" t="s">
        <v>32</v>
      </c>
      <c r="C718" t="s">
        <v>15</v>
      </c>
      <c r="D718" t="s">
        <v>1244</v>
      </c>
      <c r="E718" t="s">
        <v>1248</v>
      </c>
      <c r="F718" t="s">
        <v>5250</v>
      </c>
      <c r="G718">
        <v>5</v>
      </c>
      <c r="H718" s="117">
        <v>45807.772905092592</v>
      </c>
      <c r="I718">
        <v>6</v>
      </c>
      <c r="J718" s="120">
        <v>55000</v>
      </c>
    </row>
    <row r="719" spans="1:10" x14ac:dyDescent="0.35">
      <c r="A719" t="s">
        <v>5251</v>
      </c>
      <c r="B719" t="s">
        <v>32</v>
      </c>
      <c r="C719" t="s">
        <v>52</v>
      </c>
      <c r="D719" t="s">
        <v>1250</v>
      </c>
      <c r="E719" t="s">
        <v>1248</v>
      </c>
      <c r="F719" t="s">
        <v>5252</v>
      </c>
      <c r="G719">
        <v>5</v>
      </c>
      <c r="H719" s="117">
        <v>45804.624363425923</v>
      </c>
      <c r="I719">
        <v>10</v>
      </c>
      <c r="J719" s="120">
        <v>150000</v>
      </c>
    </row>
    <row r="720" spans="1:10" x14ac:dyDescent="0.35">
      <c r="A720" t="s">
        <v>5253</v>
      </c>
      <c r="B720" t="s">
        <v>14</v>
      </c>
      <c r="C720" t="s">
        <v>15</v>
      </c>
      <c r="D720" t="s">
        <v>1244</v>
      </c>
      <c r="E720" t="s">
        <v>1245</v>
      </c>
      <c r="F720" t="s">
        <v>5254</v>
      </c>
      <c r="G720">
        <v>5</v>
      </c>
      <c r="H720" s="117">
        <v>45786.822928240741</v>
      </c>
      <c r="I720">
        <v>10</v>
      </c>
      <c r="J720" s="120">
        <v>100000</v>
      </c>
    </row>
    <row r="721" spans="1:10" x14ac:dyDescent="0.35">
      <c r="A721" t="s">
        <v>5255</v>
      </c>
      <c r="B721" t="s">
        <v>420</v>
      </c>
      <c r="C721" t="s">
        <v>15</v>
      </c>
      <c r="D721" t="s">
        <v>1244</v>
      </c>
      <c r="E721" t="s">
        <v>1245</v>
      </c>
      <c r="F721" t="s">
        <v>5256</v>
      </c>
      <c r="G721">
        <v>5</v>
      </c>
      <c r="H721" s="117">
        <v>45806.67596064815</v>
      </c>
      <c r="I721">
        <v>12</v>
      </c>
      <c r="J721" s="120">
        <v>280000</v>
      </c>
    </row>
    <row r="722" spans="1:10" x14ac:dyDescent="0.35">
      <c r="A722" t="s">
        <v>5257</v>
      </c>
      <c r="B722" t="s">
        <v>14</v>
      </c>
      <c r="C722" t="s">
        <v>15</v>
      </c>
      <c r="D722" t="s">
        <v>1244</v>
      </c>
      <c r="E722" t="s">
        <v>1245</v>
      </c>
      <c r="F722" t="s">
        <v>5258</v>
      </c>
      <c r="G722">
        <v>6</v>
      </c>
      <c r="H722" s="117">
        <v>45791.789050925923</v>
      </c>
      <c r="I722">
        <v>10</v>
      </c>
      <c r="J722" s="120">
        <v>130000</v>
      </c>
    </row>
    <row r="723" spans="1:10" x14ac:dyDescent="0.35">
      <c r="A723" t="s">
        <v>5259</v>
      </c>
      <c r="B723" t="s">
        <v>230</v>
      </c>
      <c r="C723" t="s">
        <v>15</v>
      </c>
      <c r="D723" t="s">
        <v>1244</v>
      </c>
      <c r="E723" t="s">
        <v>1245</v>
      </c>
      <c r="F723" t="s">
        <v>2248</v>
      </c>
      <c r="G723">
        <v>6</v>
      </c>
      <c r="H723" s="117">
        <v>45785.874027777776</v>
      </c>
      <c r="I723">
        <v>8</v>
      </c>
      <c r="J723" s="120">
        <v>70000</v>
      </c>
    </row>
    <row r="724" spans="1:10" x14ac:dyDescent="0.35">
      <c r="A724" t="s">
        <v>5260</v>
      </c>
      <c r="B724" t="s">
        <v>14</v>
      </c>
      <c r="C724" t="s">
        <v>15</v>
      </c>
      <c r="D724" t="s">
        <v>1244</v>
      </c>
      <c r="E724" t="s">
        <v>1245</v>
      </c>
      <c r="F724" t="s">
        <v>5261</v>
      </c>
      <c r="G724">
        <v>6</v>
      </c>
      <c r="H724" s="117">
        <v>45806.739016203705</v>
      </c>
      <c r="I724">
        <v>5</v>
      </c>
      <c r="J724" s="120">
        <v>50000</v>
      </c>
    </row>
    <row r="725" spans="1:10" x14ac:dyDescent="0.35">
      <c r="A725" t="s">
        <v>5262</v>
      </c>
      <c r="B725" t="s">
        <v>44</v>
      </c>
      <c r="C725" t="s">
        <v>15</v>
      </c>
      <c r="D725" t="s">
        <v>1244</v>
      </c>
      <c r="E725" t="s">
        <v>1245</v>
      </c>
      <c r="F725" t="s">
        <v>5263</v>
      </c>
      <c r="G725">
        <v>6</v>
      </c>
      <c r="H725" s="117">
        <v>45792.8359375</v>
      </c>
      <c r="I725">
        <v>12</v>
      </c>
      <c r="J725" s="120">
        <v>300000</v>
      </c>
    </row>
    <row r="726" spans="1:10" x14ac:dyDescent="0.35">
      <c r="A726" t="s">
        <v>5264</v>
      </c>
      <c r="B726" t="s">
        <v>252</v>
      </c>
      <c r="C726" t="s">
        <v>188</v>
      </c>
      <c r="D726" t="s">
        <v>1244</v>
      </c>
      <c r="E726" t="s">
        <v>1245</v>
      </c>
      <c r="F726" t="s">
        <v>5265</v>
      </c>
      <c r="G726">
        <v>6</v>
      </c>
      <c r="H726" s="117">
        <v>45806.638784722221</v>
      </c>
      <c r="I726">
        <v>3</v>
      </c>
      <c r="J726" s="120">
        <v>150000</v>
      </c>
    </row>
    <row r="727" spans="1:10" x14ac:dyDescent="0.35">
      <c r="A727" t="s">
        <v>5266</v>
      </c>
      <c r="B727" t="s">
        <v>237</v>
      </c>
      <c r="C727" t="s">
        <v>15</v>
      </c>
      <c r="D727" t="s">
        <v>1244</v>
      </c>
      <c r="E727" t="s">
        <v>1248</v>
      </c>
      <c r="F727" t="s">
        <v>5267</v>
      </c>
      <c r="G727">
        <v>6</v>
      </c>
      <c r="H727" s="117">
        <v>45808.789502314816</v>
      </c>
      <c r="I727">
        <v>10</v>
      </c>
      <c r="J727" s="120">
        <v>150000</v>
      </c>
    </row>
    <row r="728" spans="1:10" x14ac:dyDescent="0.35">
      <c r="A728" t="s">
        <v>5268</v>
      </c>
      <c r="B728" t="s">
        <v>268</v>
      </c>
      <c r="C728" t="s">
        <v>15</v>
      </c>
      <c r="D728" t="s">
        <v>1244</v>
      </c>
      <c r="E728" t="s">
        <v>1245</v>
      </c>
      <c r="F728" t="s">
        <v>1613</v>
      </c>
      <c r="G728">
        <v>6</v>
      </c>
      <c r="H728" s="117">
        <v>45785.668055555558</v>
      </c>
      <c r="I728">
        <v>12</v>
      </c>
      <c r="J728" s="120">
        <v>140000</v>
      </c>
    </row>
    <row r="729" spans="1:10" x14ac:dyDescent="0.35">
      <c r="A729" t="s">
        <v>5269</v>
      </c>
      <c r="B729" t="s">
        <v>14</v>
      </c>
      <c r="C729" t="s">
        <v>52</v>
      </c>
      <c r="D729" t="s">
        <v>1250</v>
      </c>
      <c r="E729" t="s">
        <v>1248</v>
      </c>
      <c r="F729" t="s">
        <v>2603</v>
      </c>
      <c r="G729">
        <v>6</v>
      </c>
      <c r="H729" s="117">
        <v>45804.756122685183</v>
      </c>
      <c r="I729">
        <v>12</v>
      </c>
      <c r="J729" s="120">
        <v>150000</v>
      </c>
    </row>
    <row r="730" spans="1:10" x14ac:dyDescent="0.35">
      <c r="A730" t="s">
        <v>5270</v>
      </c>
      <c r="B730" t="s">
        <v>725</v>
      </c>
      <c r="C730" t="s">
        <v>106</v>
      </c>
      <c r="D730" t="s">
        <v>1244</v>
      </c>
      <c r="E730" t="s">
        <v>1248</v>
      </c>
      <c r="F730" t="s">
        <v>5271</v>
      </c>
      <c r="G730">
        <v>6</v>
      </c>
      <c r="H730" s="117">
        <v>45798.782604166663</v>
      </c>
      <c r="I730">
        <v>8</v>
      </c>
      <c r="J730" s="120">
        <v>100000</v>
      </c>
    </row>
    <row r="731" spans="1:10" x14ac:dyDescent="0.35">
      <c r="A731" t="s">
        <v>5272</v>
      </c>
      <c r="B731" t="s">
        <v>131</v>
      </c>
      <c r="C731" t="s">
        <v>15</v>
      </c>
      <c r="D731" t="s">
        <v>1244</v>
      </c>
      <c r="E731" t="s">
        <v>1245</v>
      </c>
      <c r="F731" t="s">
        <v>5273</v>
      </c>
      <c r="G731">
        <v>6</v>
      </c>
      <c r="H731" s="117">
        <v>45800.779699074075</v>
      </c>
      <c r="I731">
        <v>12</v>
      </c>
      <c r="J731" s="120">
        <v>300000</v>
      </c>
    </row>
    <row r="732" spans="1:10" x14ac:dyDescent="0.35">
      <c r="A732" t="s">
        <v>5274</v>
      </c>
      <c r="B732" t="s">
        <v>44</v>
      </c>
      <c r="C732" t="s">
        <v>15</v>
      </c>
      <c r="D732" t="s">
        <v>1244</v>
      </c>
      <c r="E732" t="s">
        <v>1245</v>
      </c>
      <c r="F732" t="s">
        <v>5275</v>
      </c>
      <c r="G732">
        <v>6</v>
      </c>
      <c r="H732" s="117">
        <v>45800.772824074076</v>
      </c>
      <c r="I732">
        <v>12</v>
      </c>
      <c r="J732" s="120">
        <v>250000</v>
      </c>
    </row>
    <row r="733" spans="1:10" x14ac:dyDescent="0.35">
      <c r="A733" t="s">
        <v>5276</v>
      </c>
      <c r="B733" t="s">
        <v>476</v>
      </c>
      <c r="C733" t="s">
        <v>15</v>
      </c>
      <c r="D733" t="s">
        <v>1244</v>
      </c>
      <c r="E733" t="s">
        <v>1248</v>
      </c>
      <c r="F733" t="s">
        <v>478</v>
      </c>
      <c r="G733">
        <v>6</v>
      </c>
      <c r="H733" s="117">
        <v>45804.690462962964</v>
      </c>
      <c r="I733">
        <v>12</v>
      </c>
      <c r="J733" s="120">
        <v>160000</v>
      </c>
    </row>
    <row r="734" spans="1:10" x14ac:dyDescent="0.35">
      <c r="A734" t="s">
        <v>5277</v>
      </c>
      <c r="B734" t="s">
        <v>146</v>
      </c>
      <c r="C734" t="s">
        <v>15</v>
      </c>
      <c r="D734" t="s">
        <v>1244</v>
      </c>
      <c r="E734" t="s">
        <v>1245</v>
      </c>
      <c r="F734" t="s">
        <v>5278</v>
      </c>
      <c r="G734">
        <v>7</v>
      </c>
      <c r="H734" s="117">
        <v>45805.752118055556</v>
      </c>
      <c r="I734">
        <v>9</v>
      </c>
      <c r="J734" s="120">
        <v>190000</v>
      </c>
    </row>
    <row r="735" spans="1:10" x14ac:dyDescent="0.35">
      <c r="A735" t="s">
        <v>5279</v>
      </c>
      <c r="B735" t="s">
        <v>956</v>
      </c>
      <c r="C735" t="s">
        <v>257</v>
      </c>
      <c r="D735" t="s">
        <v>1250</v>
      </c>
      <c r="E735" t="s">
        <v>1248</v>
      </c>
      <c r="F735" t="s">
        <v>5280</v>
      </c>
      <c r="G735">
        <v>7</v>
      </c>
      <c r="H735" s="117">
        <v>45803.742118055554</v>
      </c>
      <c r="I735">
        <v>3</v>
      </c>
      <c r="J735" s="120">
        <v>200000</v>
      </c>
    </row>
    <row r="736" spans="1:10" x14ac:dyDescent="0.35">
      <c r="A736" t="s">
        <v>5281</v>
      </c>
      <c r="B736" t="s">
        <v>36</v>
      </c>
      <c r="C736" t="s">
        <v>52</v>
      </c>
      <c r="D736" t="s">
        <v>1250</v>
      </c>
      <c r="E736" t="s">
        <v>1248</v>
      </c>
      <c r="F736" t="s">
        <v>5282</v>
      </c>
      <c r="G736">
        <v>7</v>
      </c>
      <c r="H736" s="117">
        <v>45808.714085648149</v>
      </c>
      <c r="I736">
        <v>12</v>
      </c>
      <c r="J736" s="120">
        <v>170000</v>
      </c>
    </row>
    <row r="737" spans="1:10" x14ac:dyDescent="0.35">
      <c r="A737" t="s">
        <v>5283</v>
      </c>
      <c r="B737" t="s">
        <v>32</v>
      </c>
      <c r="C737" t="s">
        <v>15</v>
      </c>
      <c r="D737" t="s">
        <v>1244</v>
      </c>
      <c r="E737" t="s">
        <v>1245</v>
      </c>
      <c r="F737" t="s">
        <v>5284</v>
      </c>
      <c r="G737">
        <v>10</v>
      </c>
      <c r="H737" s="117">
        <v>45799.72693287037</v>
      </c>
      <c r="I737">
        <v>7</v>
      </c>
      <c r="J737" s="120">
        <v>230000</v>
      </c>
    </row>
    <row r="738" spans="1:10" ht="15" thickBot="1" x14ac:dyDescent="0.4">
      <c r="A738" t="s">
        <v>5285</v>
      </c>
      <c r="B738" t="s">
        <v>36</v>
      </c>
      <c r="C738" t="s">
        <v>52</v>
      </c>
      <c r="D738" t="s">
        <v>1250</v>
      </c>
      <c r="E738" t="s">
        <v>1245</v>
      </c>
      <c r="F738" t="s">
        <v>2699</v>
      </c>
      <c r="G738">
        <v>13</v>
      </c>
      <c r="H738" s="117">
        <v>45806.589189814818</v>
      </c>
      <c r="I738">
        <v>6</v>
      </c>
      <c r="J738" s="120">
        <v>120000</v>
      </c>
    </row>
    <row r="739" spans="1:10" ht="15" thickBot="1" x14ac:dyDescent="0.4">
      <c r="J739" s="176">
        <f>SUM(J614:J738)</f>
        <v>18441000</v>
      </c>
    </row>
    <row r="741" spans="1:10" x14ac:dyDescent="0.35">
      <c r="B741" s="16" t="s">
        <v>5286</v>
      </c>
    </row>
    <row r="742" spans="1:10" x14ac:dyDescent="0.35">
      <c r="A742" s="109" t="s">
        <v>1</v>
      </c>
      <c r="B742" s="1" t="s">
        <v>2</v>
      </c>
      <c r="C742" s="1" t="s">
        <v>3</v>
      </c>
      <c r="D742" s="1" t="s">
        <v>4</v>
      </c>
      <c r="E742" s="1" t="s">
        <v>3993</v>
      </c>
      <c r="F742" s="1" t="s">
        <v>7</v>
      </c>
      <c r="G742" s="1" t="s">
        <v>8</v>
      </c>
      <c r="H742" s="109" t="s">
        <v>9</v>
      </c>
      <c r="I742" s="109" t="s">
        <v>3994</v>
      </c>
      <c r="J742" s="175" t="s">
        <v>3995</v>
      </c>
    </row>
    <row r="743" spans="1:10" x14ac:dyDescent="0.35">
      <c r="A743" t="s">
        <v>5287</v>
      </c>
      <c r="B743" t="s">
        <v>131</v>
      </c>
      <c r="C743" t="s">
        <v>15</v>
      </c>
      <c r="D743" t="s">
        <v>1244</v>
      </c>
      <c r="E743" t="s">
        <v>1245</v>
      </c>
      <c r="F743" t="s">
        <v>5288</v>
      </c>
      <c r="G743">
        <v>1</v>
      </c>
      <c r="H743" s="117">
        <v>45828.6950462963</v>
      </c>
      <c r="I743">
        <v>6</v>
      </c>
      <c r="J743" s="120">
        <v>100000</v>
      </c>
    </row>
    <row r="744" spans="1:10" x14ac:dyDescent="0.35">
      <c r="A744" t="s">
        <v>5289</v>
      </c>
      <c r="B744" t="s">
        <v>139</v>
      </c>
      <c r="C744" t="s">
        <v>15</v>
      </c>
      <c r="D744" t="s">
        <v>1244</v>
      </c>
      <c r="E744" t="s">
        <v>1245</v>
      </c>
      <c r="F744" t="s">
        <v>5290</v>
      </c>
      <c r="G744">
        <v>1</v>
      </c>
      <c r="H744" s="117">
        <v>45813.792442129627</v>
      </c>
      <c r="I744">
        <v>6</v>
      </c>
      <c r="J744" s="120">
        <v>70000</v>
      </c>
    </row>
    <row r="745" spans="1:10" x14ac:dyDescent="0.35">
      <c r="A745" t="s">
        <v>5291</v>
      </c>
      <c r="B745" t="s">
        <v>102</v>
      </c>
      <c r="C745" t="s">
        <v>15</v>
      </c>
      <c r="D745" t="s">
        <v>1244</v>
      </c>
      <c r="E745" t="s">
        <v>1248</v>
      </c>
      <c r="F745" t="s">
        <v>5292</v>
      </c>
      <c r="G745">
        <v>1</v>
      </c>
      <c r="H745" s="117">
        <v>45826.594050925924</v>
      </c>
      <c r="I745">
        <v>12</v>
      </c>
      <c r="J745" s="120">
        <v>60000</v>
      </c>
    </row>
    <row r="746" spans="1:10" x14ac:dyDescent="0.35">
      <c r="A746" t="s">
        <v>5293</v>
      </c>
      <c r="B746" t="s">
        <v>2692</v>
      </c>
      <c r="C746" t="s">
        <v>15</v>
      </c>
      <c r="D746" t="s">
        <v>1244</v>
      </c>
      <c r="E746" t="s">
        <v>1245</v>
      </c>
      <c r="F746" t="s">
        <v>5294</v>
      </c>
      <c r="G746">
        <v>1</v>
      </c>
      <c r="H746" s="117">
        <v>45833.496053240742</v>
      </c>
      <c r="I746">
        <v>12</v>
      </c>
      <c r="J746" s="120">
        <v>150000</v>
      </c>
    </row>
    <row r="747" spans="1:10" x14ac:dyDescent="0.35">
      <c r="A747" t="s">
        <v>5295</v>
      </c>
      <c r="B747" t="s">
        <v>913</v>
      </c>
      <c r="C747" t="s">
        <v>15</v>
      </c>
      <c r="D747" t="s">
        <v>1244</v>
      </c>
      <c r="E747" t="s">
        <v>1245</v>
      </c>
      <c r="F747" t="s">
        <v>5296</v>
      </c>
      <c r="G747">
        <v>1</v>
      </c>
      <c r="H747" s="117">
        <v>45828.823437500003</v>
      </c>
      <c r="I747">
        <v>6</v>
      </c>
      <c r="J747" s="120">
        <v>55000</v>
      </c>
    </row>
    <row r="748" spans="1:10" x14ac:dyDescent="0.35">
      <c r="A748" t="s">
        <v>5297</v>
      </c>
      <c r="B748" t="s">
        <v>447</v>
      </c>
      <c r="C748" t="s">
        <v>15</v>
      </c>
      <c r="D748" t="s">
        <v>1244</v>
      </c>
      <c r="E748" t="s">
        <v>1248</v>
      </c>
      <c r="F748" t="s">
        <v>5298</v>
      </c>
      <c r="G748">
        <v>1</v>
      </c>
      <c r="H748" s="117">
        <v>45838.844108796293</v>
      </c>
      <c r="I748">
        <v>24</v>
      </c>
      <c r="J748" s="120">
        <v>300000</v>
      </c>
    </row>
    <row r="749" spans="1:10" x14ac:dyDescent="0.35">
      <c r="A749" t="s">
        <v>5299</v>
      </c>
      <c r="B749" t="s">
        <v>1314</v>
      </c>
      <c r="C749" t="s">
        <v>15</v>
      </c>
      <c r="D749" t="s">
        <v>1244</v>
      </c>
      <c r="E749" t="s">
        <v>1245</v>
      </c>
      <c r="F749" t="s">
        <v>5300</v>
      </c>
      <c r="G749">
        <v>1</v>
      </c>
      <c r="H749" s="117">
        <v>45820.83384259259</v>
      </c>
      <c r="I749">
        <v>7</v>
      </c>
      <c r="J749" s="120">
        <v>70000</v>
      </c>
    </row>
    <row r="750" spans="1:10" x14ac:dyDescent="0.35">
      <c r="A750" t="s">
        <v>5301</v>
      </c>
      <c r="B750" t="s">
        <v>1314</v>
      </c>
      <c r="C750" t="s">
        <v>15</v>
      </c>
      <c r="D750" t="s">
        <v>1244</v>
      </c>
      <c r="E750" t="s">
        <v>1245</v>
      </c>
      <c r="F750" t="s">
        <v>5302</v>
      </c>
      <c r="G750">
        <v>1</v>
      </c>
      <c r="H750" s="117">
        <v>45813.709282407406</v>
      </c>
      <c r="I750">
        <v>10</v>
      </c>
      <c r="J750" s="120">
        <v>200000</v>
      </c>
    </row>
    <row r="751" spans="1:10" x14ac:dyDescent="0.35">
      <c r="A751" t="s">
        <v>5303</v>
      </c>
      <c r="B751" t="s">
        <v>1314</v>
      </c>
      <c r="C751" t="s">
        <v>15</v>
      </c>
      <c r="D751" t="s">
        <v>1244</v>
      </c>
      <c r="E751" t="s">
        <v>1245</v>
      </c>
      <c r="F751" t="s">
        <v>5304</v>
      </c>
      <c r="G751">
        <v>1</v>
      </c>
      <c r="H751" s="117">
        <v>45835.722453703704</v>
      </c>
      <c r="I751">
        <v>12</v>
      </c>
      <c r="J751" s="120">
        <v>100000</v>
      </c>
    </row>
    <row r="752" spans="1:10" x14ac:dyDescent="0.35">
      <c r="A752" t="s">
        <v>5305</v>
      </c>
      <c r="B752" t="s">
        <v>603</v>
      </c>
      <c r="C752" t="s">
        <v>15</v>
      </c>
      <c r="D752" t="s">
        <v>1244</v>
      </c>
      <c r="E752" t="s">
        <v>1248</v>
      </c>
      <c r="F752" t="s">
        <v>5306</v>
      </c>
      <c r="G752">
        <v>1</v>
      </c>
      <c r="H752" s="117">
        <v>45822.448229166665</v>
      </c>
      <c r="I752">
        <v>18</v>
      </c>
      <c r="J752" s="120">
        <v>200000</v>
      </c>
    </row>
    <row r="753" spans="1:10" x14ac:dyDescent="0.35">
      <c r="A753" t="s">
        <v>5307</v>
      </c>
      <c r="B753" t="s">
        <v>2861</v>
      </c>
      <c r="C753" t="s">
        <v>15</v>
      </c>
      <c r="D753" t="s">
        <v>1244</v>
      </c>
      <c r="E753" t="s">
        <v>1248</v>
      </c>
      <c r="F753" t="s">
        <v>5308</v>
      </c>
      <c r="G753">
        <v>1</v>
      </c>
      <c r="H753" s="117">
        <v>45818.55232638889</v>
      </c>
      <c r="I753">
        <v>6</v>
      </c>
      <c r="J753" s="120">
        <v>50000</v>
      </c>
    </row>
    <row r="754" spans="1:10" x14ac:dyDescent="0.35">
      <c r="A754" t="s">
        <v>5309</v>
      </c>
      <c r="B754" t="s">
        <v>2861</v>
      </c>
      <c r="C754" t="s">
        <v>15</v>
      </c>
      <c r="D754" t="s">
        <v>1244</v>
      </c>
      <c r="E754" t="s">
        <v>1245</v>
      </c>
      <c r="F754" t="s">
        <v>5310</v>
      </c>
      <c r="G754">
        <v>1</v>
      </c>
      <c r="H754" s="117">
        <v>45821.498553240737</v>
      </c>
      <c r="I754">
        <v>12</v>
      </c>
      <c r="J754" s="120">
        <v>100000</v>
      </c>
    </row>
    <row r="755" spans="1:10" x14ac:dyDescent="0.35">
      <c r="A755" t="s">
        <v>5311</v>
      </c>
      <c r="B755" t="s">
        <v>2965</v>
      </c>
      <c r="C755" t="s">
        <v>15</v>
      </c>
      <c r="D755" t="s">
        <v>1244</v>
      </c>
      <c r="E755" t="s">
        <v>1245</v>
      </c>
      <c r="F755" t="s">
        <v>5312</v>
      </c>
      <c r="G755">
        <v>1</v>
      </c>
      <c r="H755" s="117">
        <v>45835.722962962966</v>
      </c>
      <c r="I755">
        <v>12</v>
      </c>
      <c r="J755" s="120">
        <v>150000</v>
      </c>
    </row>
    <row r="756" spans="1:10" x14ac:dyDescent="0.35">
      <c r="A756" t="s">
        <v>5313</v>
      </c>
      <c r="B756" t="s">
        <v>2965</v>
      </c>
      <c r="C756" t="s">
        <v>15</v>
      </c>
      <c r="D756" t="s">
        <v>1244</v>
      </c>
      <c r="E756" t="s">
        <v>1248</v>
      </c>
      <c r="F756" t="s">
        <v>5314</v>
      </c>
      <c r="G756">
        <v>1</v>
      </c>
      <c r="H756" s="117">
        <v>45812.777650462966</v>
      </c>
      <c r="I756">
        <v>12</v>
      </c>
      <c r="J756" s="120">
        <v>100000</v>
      </c>
    </row>
    <row r="757" spans="1:10" x14ac:dyDescent="0.35">
      <c r="A757" t="s">
        <v>5315</v>
      </c>
      <c r="B757" t="s">
        <v>2965</v>
      </c>
      <c r="C757" t="s">
        <v>15</v>
      </c>
      <c r="D757" t="s">
        <v>1244</v>
      </c>
      <c r="E757" t="s">
        <v>1245</v>
      </c>
      <c r="F757" t="s">
        <v>5316</v>
      </c>
      <c r="G757">
        <v>1</v>
      </c>
      <c r="H757" s="117">
        <v>45828.89471064815</v>
      </c>
      <c r="I757">
        <v>12</v>
      </c>
      <c r="J757" s="120">
        <v>120000</v>
      </c>
    </row>
    <row r="758" spans="1:10" x14ac:dyDescent="0.35">
      <c r="A758" t="s">
        <v>5317</v>
      </c>
      <c r="B758" t="s">
        <v>2965</v>
      </c>
      <c r="C758" t="s">
        <v>15</v>
      </c>
      <c r="D758" t="s">
        <v>1244</v>
      </c>
      <c r="E758" t="s">
        <v>1248</v>
      </c>
      <c r="F758" t="s">
        <v>5318</v>
      </c>
      <c r="G758">
        <v>1</v>
      </c>
      <c r="H758" s="117">
        <v>45820.79314814815</v>
      </c>
      <c r="I758">
        <v>12</v>
      </c>
      <c r="J758" s="120">
        <v>200000</v>
      </c>
    </row>
    <row r="759" spans="1:10" x14ac:dyDescent="0.35">
      <c r="A759" t="s">
        <v>5319</v>
      </c>
      <c r="B759" t="s">
        <v>557</v>
      </c>
      <c r="C759" t="s">
        <v>15</v>
      </c>
      <c r="D759" t="s">
        <v>1244</v>
      </c>
      <c r="E759" t="s">
        <v>1248</v>
      </c>
      <c r="F759" t="s">
        <v>5320</v>
      </c>
      <c r="G759">
        <v>1</v>
      </c>
      <c r="H759" s="117">
        <v>45817.792604166665</v>
      </c>
      <c r="I759">
        <v>12</v>
      </c>
      <c r="J759" s="120">
        <v>120000</v>
      </c>
    </row>
    <row r="760" spans="1:10" x14ac:dyDescent="0.35">
      <c r="A760" t="s">
        <v>5321</v>
      </c>
      <c r="B760" t="s">
        <v>14</v>
      </c>
      <c r="C760" t="s">
        <v>15</v>
      </c>
      <c r="D760" t="s">
        <v>1244</v>
      </c>
      <c r="E760" t="s">
        <v>1245</v>
      </c>
      <c r="F760" t="s">
        <v>5322</v>
      </c>
      <c r="G760">
        <v>1</v>
      </c>
      <c r="H760" s="117">
        <v>45834.63490740741</v>
      </c>
      <c r="I760">
        <v>6</v>
      </c>
      <c r="J760" s="120">
        <v>100000</v>
      </c>
    </row>
    <row r="761" spans="1:10" x14ac:dyDescent="0.35">
      <c r="A761" t="s">
        <v>5323</v>
      </c>
      <c r="B761" t="s">
        <v>230</v>
      </c>
      <c r="C761" t="s">
        <v>15</v>
      </c>
      <c r="D761" t="s">
        <v>1244</v>
      </c>
      <c r="E761" t="s">
        <v>1248</v>
      </c>
      <c r="F761" t="s">
        <v>5324</v>
      </c>
      <c r="G761">
        <v>1</v>
      </c>
      <c r="H761" s="117">
        <v>45831.709652777776</v>
      </c>
      <c r="I761">
        <v>3</v>
      </c>
      <c r="J761" s="120">
        <v>65000</v>
      </c>
    </row>
    <row r="762" spans="1:10" x14ac:dyDescent="0.35">
      <c r="A762" t="s">
        <v>5325</v>
      </c>
      <c r="B762" t="s">
        <v>398</v>
      </c>
      <c r="C762" t="s">
        <v>15</v>
      </c>
      <c r="D762" t="s">
        <v>1244</v>
      </c>
      <c r="E762" t="s">
        <v>1248</v>
      </c>
      <c r="F762" t="s">
        <v>5326</v>
      </c>
      <c r="G762">
        <v>1</v>
      </c>
      <c r="H762" s="117">
        <v>45828.485717592594</v>
      </c>
      <c r="I762">
        <v>12</v>
      </c>
      <c r="J762" s="120">
        <v>100000</v>
      </c>
    </row>
    <row r="763" spans="1:10" x14ac:dyDescent="0.35">
      <c r="A763" t="s">
        <v>5327</v>
      </c>
      <c r="B763" t="s">
        <v>247</v>
      </c>
      <c r="C763" t="s">
        <v>15</v>
      </c>
      <c r="D763" t="s">
        <v>1244</v>
      </c>
      <c r="E763" t="s">
        <v>1245</v>
      </c>
      <c r="F763" t="s">
        <v>5328</v>
      </c>
      <c r="G763">
        <v>1</v>
      </c>
      <c r="H763" s="117">
        <v>45835.385717592595</v>
      </c>
      <c r="I763">
        <v>6</v>
      </c>
      <c r="J763" s="120">
        <v>60000</v>
      </c>
    </row>
    <row r="764" spans="1:10" x14ac:dyDescent="0.35">
      <c r="A764" t="s">
        <v>5329</v>
      </c>
      <c r="B764" t="s">
        <v>256</v>
      </c>
      <c r="C764" t="s">
        <v>15</v>
      </c>
      <c r="D764" t="s">
        <v>1244</v>
      </c>
      <c r="E764" t="s">
        <v>1245</v>
      </c>
      <c r="F764" t="s">
        <v>5330</v>
      </c>
      <c r="G764">
        <v>1</v>
      </c>
      <c r="H764" s="117">
        <v>45818.671527777777</v>
      </c>
      <c r="I764">
        <v>6</v>
      </c>
      <c r="J764" s="120">
        <v>40000</v>
      </c>
    </row>
    <row r="765" spans="1:10" x14ac:dyDescent="0.35">
      <c r="A765" t="s">
        <v>5331</v>
      </c>
      <c r="B765" t="s">
        <v>256</v>
      </c>
      <c r="C765" t="s">
        <v>15</v>
      </c>
      <c r="D765" t="s">
        <v>1244</v>
      </c>
      <c r="E765" t="s">
        <v>1245</v>
      </c>
      <c r="F765" t="s">
        <v>5332</v>
      </c>
      <c r="G765">
        <v>1</v>
      </c>
      <c r="H765" s="117">
        <v>45833.631655092591</v>
      </c>
      <c r="I765">
        <v>12</v>
      </c>
      <c r="J765" s="120">
        <v>100000</v>
      </c>
    </row>
    <row r="766" spans="1:10" x14ac:dyDescent="0.35">
      <c r="A766" t="s">
        <v>5333</v>
      </c>
      <c r="B766" t="s">
        <v>1382</v>
      </c>
      <c r="C766" t="s">
        <v>15</v>
      </c>
      <c r="D766" t="s">
        <v>1244</v>
      </c>
      <c r="E766" t="s">
        <v>1245</v>
      </c>
      <c r="F766" t="s">
        <v>5334</v>
      </c>
      <c r="G766">
        <v>1</v>
      </c>
      <c r="H766" s="117">
        <v>45835.394999999997</v>
      </c>
      <c r="I766">
        <v>18</v>
      </c>
      <c r="J766" s="120">
        <v>300000</v>
      </c>
    </row>
    <row r="767" spans="1:10" x14ac:dyDescent="0.35">
      <c r="A767" t="s">
        <v>5335</v>
      </c>
      <c r="B767" t="s">
        <v>2965</v>
      </c>
      <c r="C767" t="s">
        <v>15</v>
      </c>
      <c r="D767" t="s">
        <v>1244</v>
      </c>
      <c r="E767" t="s">
        <v>1248</v>
      </c>
      <c r="F767" t="s">
        <v>5336</v>
      </c>
      <c r="G767">
        <v>1</v>
      </c>
      <c r="H767" s="117">
        <v>45831.722581018519</v>
      </c>
      <c r="I767">
        <v>12</v>
      </c>
      <c r="J767" s="120">
        <v>100000</v>
      </c>
    </row>
    <row r="768" spans="1:10" x14ac:dyDescent="0.35">
      <c r="A768" t="s">
        <v>5337</v>
      </c>
      <c r="B768" t="s">
        <v>2965</v>
      </c>
      <c r="C768" t="s">
        <v>15</v>
      </c>
      <c r="D768" t="s">
        <v>1244</v>
      </c>
      <c r="E768" t="s">
        <v>1248</v>
      </c>
      <c r="F768" t="s">
        <v>5338</v>
      </c>
      <c r="G768">
        <v>1</v>
      </c>
      <c r="H768" s="117">
        <v>45836.579375000001</v>
      </c>
      <c r="I768">
        <v>12</v>
      </c>
      <c r="J768" s="120">
        <v>100000</v>
      </c>
    </row>
    <row r="769" spans="1:10" x14ac:dyDescent="0.35">
      <c r="A769" t="s">
        <v>5339</v>
      </c>
      <c r="B769" t="s">
        <v>2861</v>
      </c>
      <c r="C769" t="s">
        <v>582</v>
      </c>
      <c r="D769" t="s">
        <v>1244</v>
      </c>
      <c r="E769" t="s">
        <v>1245</v>
      </c>
      <c r="F769" t="s">
        <v>5340</v>
      </c>
      <c r="G769">
        <v>1</v>
      </c>
      <c r="H769" s="117">
        <v>45827.612037037034</v>
      </c>
      <c r="I769">
        <v>12</v>
      </c>
      <c r="J769" s="120">
        <v>70000</v>
      </c>
    </row>
    <row r="770" spans="1:10" x14ac:dyDescent="0.35">
      <c r="A770" t="s">
        <v>5341</v>
      </c>
      <c r="B770" t="s">
        <v>2861</v>
      </c>
      <c r="C770" t="s">
        <v>582</v>
      </c>
      <c r="D770" t="s">
        <v>1244</v>
      </c>
      <c r="E770" t="s">
        <v>1248</v>
      </c>
      <c r="F770" t="s">
        <v>5342</v>
      </c>
      <c r="G770">
        <v>1</v>
      </c>
      <c r="H770" s="117">
        <v>45832.747164351851</v>
      </c>
      <c r="I770">
        <v>12</v>
      </c>
      <c r="J770" s="120">
        <v>100000</v>
      </c>
    </row>
    <row r="771" spans="1:10" x14ac:dyDescent="0.35">
      <c r="A771" t="s">
        <v>5343</v>
      </c>
      <c r="B771" t="s">
        <v>603</v>
      </c>
      <c r="C771" t="s">
        <v>411</v>
      </c>
      <c r="D771" t="s">
        <v>1244</v>
      </c>
      <c r="E771" t="s">
        <v>1248</v>
      </c>
      <c r="F771" t="s">
        <v>5344</v>
      </c>
      <c r="G771">
        <v>1</v>
      </c>
      <c r="H771" s="117">
        <v>45832.716932870368</v>
      </c>
      <c r="I771">
        <v>18</v>
      </c>
      <c r="J771" s="120">
        <v>250000</v>
      </c>
    </row>
    <row r="772" spans="1:10" x14ac:dyDescent="0.35">
      <c r="A772" t="s">
        <v>5345</v>
      </c>
      <c r="B772" t="s">
        <v>956</v>
      </c>
      <c r="C772" t="s">
        <v>381</v>
      </c>
      <c r="D772" t="s">
        <v>1244</v>
      </c>
      <c r="E772" t="s">
        <v>1245</v>
      </c>
      <c r="F772" t="s">
        <v>5346</v>
      </c>
      <c r="G772">
        <v>1</v>
      </c>
      <c r="H772" s="117">
        <v>45825.620046296295</v>
      </c>
      <c r="I772">
        <v>6</v>
      </c>
      <c r="J772" s="120">
        <v>50000</v>
      </c>
    </row>
    <row r="773" spans="1:10" x14ac:dyDescent="0.35">
      <c r="A773" t="s">
        <v>5347</v>
      </c>
      <c r="B773" t="s">
        <v>3017</v>
      </c>
      <c r="C773" t="s">
        <v>381</v>
      </c>
      <c r="D773" t="s">
        <v>1244</v>
      </c>
      <c r="E773" t="s">
        <v>1245</v>
      </c>
      <c r="F773" t="s">
        <v>5348</v>
      </c>
      <c r="G773">
        <v>1</v>
      </c>
      <c r="H773" s="117">
        <v>45828.47383101852</v>
      </c>
      <c r="I773">
        <v>12</v>
      </c>
      <c r="J773" s="120">
        <v>200000</v>
      </c>
    </row>
    <row r="774" spans="1:10" x14ac:dyDescent="0.35">
      <c r="A774" t="s">
        <v>5349</v>
      </c>
      <c r="B774" t="s">
        <v>139</v>
      </c>
      <c r="C774" t="s">
        <v>15</v>
      </c>
      <c r="D774" t="s">
        <v>1244</v>
      </c>
      <c r="E774" t="s">
        <v>1248</v>
      </c>
      <c r="F774" t="s">
        <v>5350</v>
      </c>
      <c r="G774">
        <v>2</v>
      </c>
      <c r="H774" s="117">
        <v>45828.771377314813</v>
      </c>
      <c r="I774">
        <v>6</v>
      </c>
      <c r="J774" s="120">
        <v>60000</v>
      </c>
    </row>
    <row r="775" spans="1:10" x14ac:dyDescent="0.35">
      <c r="A775" t="s">
        <v>5351</v>
      </c>
      <c r="B775" t="s">
        <v>58</v>
      </c>
      <c r="C775" t="s">
        <v>15</v>
      </c>
      <c r="D775" t="s">
        <v>1244</v>
      </c>
      <c r="E775" t="s">
        <v>1245</v>
      </c>
      <c r="F775" t="s">
        <v>5352</v>
      </c>
      <c r="G775">
        <v>2</v>
      </c>
      <c r="H775" s="117">
        <v>45813</v>
      </c>
      <c r="I775">
        <v>6</v>
      </c>
      <c r="J775" s="120">
        <v>60000</v>
      </c>
    </row>
    <row r="776" spans="1:10" x14ac:dyDescent="0.35">
      <c r="A776" t="s">
        <v>5353</v>
      </c>
      <c r="B776" t="s">
        <v>14</v>
      </c>
      <c r="C776" t="s">
        <v>15</v>
      </c>
      <c r="D776" t="s">
        <v>1244</v>
      </c>
      <c r="E776" t="s">
        <v>1245</v>
      </c>
      <c r="F776" t="s">
        <v>5354</v>
      </c>
      <c r="G776">
        <v>2</v>
      </c>
      <c r="H776" s="117">
        <v>45825.797696759262</v>
      </c>
      <c r="I776">
        <v>10</v>
      </c>
      <c r="J776" s="120">
        <v>100000</v>
      </c>
    </row>
    <row r="777" spans="1:10" x14ac:dyDescent="0.35">
      <c r="A777" t="s">
        <v>5355</v>
      </c>
      <c r="B777" t="s">
        <v>102</v>
      </c>
      <c r="C777" t="s">
        <v>15</v>
      </c>
      <c r="D777" t="s">
        <v>1244</v>
      </c>
      <c r="E777" t="s">
        <v>1248</v>
      </c>
      <c r="F777" t="s">
        <v>5356</v>
      </c>
      <c r="G777">
        <v>2</v>
      </c>
      <c r="H777" s="117">
        <v>45818.733391203707</v>
      </c>
      <c r="I777">
        <v>12</v>
      </c>
      <c r="J777" s="120">
        <v>100000</v>
      </c>
    </row>
    <row r="778" spans="1:10" x14ac:dyDescent="0.35">
      <c r="A778" t="s">
        <v>5357</v>
      </c>
      <c r="B778" t="s">
        <v>32</v>
      </c>
      <c r="C778" t="s">
        <v>15</v>
      </c>
      <c r="D778" t="s">
        <v>1244</v>
      </c>
      <c r="E778" t="s">
        <v>1245</v>
      </c>
      <c r="F778" t="s">
        <v>5358</v>
      </c>
      <c r="G778">
        <v>2</v>
      </c>
      <c r="H778" s="117">
        <v>45835.839733796296</v>
      </c>
      <c r="I778">
        <v>6</v>
      </c>
      <c r="J778" s="120">
        <v>50000</v>
      </c>
    </row>
    <row r="779" spans="1:10" x14ac:dyDescent="0.35">
      <c r="A779" t="s">
        <v>5359</v>
      </c>
      <c r="B779" t="s">
        <v>230</v>
      </c>
      <c r="C779" t="s">
        <v>15</v>
      </c>
      <c r="D779" t="s">
        <v>1244</v>
      </c>
      <c r="E779" t="s">
        <v>1245</v>
      </c>
      <c r="F779" t="s">
        <v>5360</v>
      </c>
      <c r="G779">
        <v>2</v>
      </c>
      <c r="H779" s="117">
        <v>45820.624386574076</v>
      </c>
      <c r="I779">
        <v>12</v>
      </c>
      <c r="J779" s="120">
        <v>150000</v>
      </c>
    </row>
    <row r="780" spans="1:10" x14ac:dyDescent="0.35">
      <c r="A780" t="s">
        <v>5361</v>
      </c>
      <c r="B780" t="s">
        <v>2692</v>
      </c>
      <c r="C780" t="s">
        <v>15</v>
      </c>
      <c r="D780" t="s">
        <v>1244</v>
      </c>
      <c r="E780" t="s">
        <v>1245</v>
      </c>
      <c r="F780" t="s">
        <v>5362</v>
      </c>
      <c r="G780">
        <v>2</v>
      </c>
      <c r="H780" s="117">
        <v>45813.766574074078</v>
      </c>
      <c r="I780">
        <v>3</v>
      </c>
      <c r="J780" s="120">
        <v>50000</v>
      </c>
    </row>
    <row r="781" spans="1:10" x14ac:dyDescent="0.35">
      <c r="A781" t="s">
        <v>5363</v>
      </c>
      <c r="B781" t="s">
        <v>913</v>
      </c>
      <c r="C781" t="s">
        <v>15</v>
      </c>
      <c r="D781" t="s">
        <v>1244</v>
      </c>
      <c r="E781" t="s">
        <v>1245</v>
      </c>
      <c r="F781" t="s">
        <v>5364</v>
      </c>
      <c r="G781">
        <v>2</v>
      </c>
      <c r="H781" s="117">
        <v>45831.541921296295</v>
      </c>
      <c r="I781">
        <v>10</v>
      </c>
      <c r="J781" s="120">
        <v>70000</v>
      </c>
    </row>
    <row r="782" spans="1:10" x14ac:dyDescent="0.35">
      <c r="A782" t="s">
        <v>5365</v>
      </c>
      <c r="B782" t="s">
        <v>1816</v>
      </c>
      <c r="C782" t="s">
        <v>15</v>
      </c>
      <c r="D782" t="s">
        <v>1244</v>
      </c>
      <c r="E782" t="s">
        <v>1248</v>
      </c>
      <c r="F782" t="s">
        <v>5366</v>
      </c>
      <c r="G782">
        <v>2</v>
      </c>
      <c r="H782" s="117">
        <v>45813.794791666667</v>
      </c>
      <c r="I782">
        <v>18</v>
      </c>
      <c r="J782" s="120">
        <v>400000</v>
      </c>
    </row>
    <row r="783" spans="1:10" x14ac:dyDescent="0.35">
      <c r="A783" t="s">
        <v>5367</v>
      </c>
      <c r="B783" t="s">
        <v>577</v>
      </c>
      <c r="C783" t="s">
        <v>15</v>
      </c>
      <c r="D783" t="s">
        <v>1244</v>
      </c>
      <c r="E783" t="s">
        <v>1245</v>
      </c>
      <c r="F783" t="s">
        <v>5368</v>
      </c>
      <c r="G783">
        <v>2</v>
      </c>
      <c r="H783" s="117">
        <v>45813.69866898148</v>
      </c>
      <c r="I783">
        <v>8</v>
      </c>
      <c r="J783" s="120">
        <v>170000</v>
      </c>
    </row>
    <row r="784" spans="1:10" x14ac:dyDescent="0.35">
      <c r="A784" t="s">
        <v>5369</v>
      </c>
      <c r="B784" t="s">
        <v>398</v>
      </c>
      <c r="C784" t="s">
        <v>15</v>
      </c>
      <c r="D784" t="s">
        <v>1244</v>
      </c>
      <c r="E784" t="s">
        <v>1248</v>
      </c>
      <c r="F784" t="s">
        <v>4933</v>
      </c>
      <c r="G784">
        <v>2</v>
      </c>
      <c r="H784" s="117">
        <v>45822.41715277778</v>
      </c>
      <c r="I784">
        <v>3</v>
      </c>
      <c r="J784" s="120">
        <v>150000</v>
      </c>
    </row>
    <row r="785" spans="1:10" x14ac:dyDescent="0.35">
      <c r="A785" t="s">
        <v>5370</v>
      </c>
      <c r="B785" t="s">
        <v>398</v>
      </c>
      <c r="C785" t="s">
        <v>15</v>
      </c>
      <c r="D785" t="s">
        <v>1244</v>
      </c>
      <c r="E785" t="s">
        <v>1245</v>
      </c>
      <c r="F785" t="s">
        <v>5371</v>
      </c>
      <c r="G785">
        <v>2</v>
      </c>
      <c r="H785" s="117">
        <v>45832.846817129626</v>
      </c>
      <c r="I785">
        <v>24</v>
      </c>
      <c r="J785" s="120">
        <v>1000000</v>
      </c>
    </row>
    <row r="786" spans="1:10" x14ac:dyDescent="0.35">
      <c r="A786" t="s">
        <v>5372</v>
      </c>
      <c r="B786" t="s">
        <v>1382</v>
      </c>
      <c r="C786" t="s">
        <v>15</v>
      </c>
      <c r="D786" t="s">
        <v>1244</v>
      </c>
      <c r="E786" t="s">
        <v>1245</v>
      </c>
      <c r="F786" t="s">
        <v>2645</v>
      </c>
      <c r="G786">
        <v>2</v>
      </c>
      <c r="H786" s="117">
        <v>45832.786168981482</v>
      </c>
      <c r="I786">
        <v>12</v>
      </c>
      <c r="J786" s="120">
        <v>150000</v>
      </c>
    </row>
    <row r="787" spans="1:10" x14ac:dyDescent="0.35">
      <c r="A787" t="s">
        <v>5373</v>
      </c>
      <c r="B787" t="s">
        <v>420</v>
      </c>
      <c r="C787" t="s">
        <v>15</v>
      </c>
      <c r="D787" t="s">
        <v>1244</v>
      </c>
      <c r="E787" t="s">
        <v>1248</v>
      </c>
      <c r="F787" t="s">
        <v>646</v>
      </c>
      <c r="G787">
        <v>2</v>
      </c>
      <c r="H787" s="117">
        <v>45836.731041666666</v>
      </c>
      <c r="I787">
        <v>6</v>
      </c>
      <c r="J787" s="120">
        <v>300000</v>
      </c>
    </row>
    <row r="788" spans="1:10" x14ac:dyDescent="0.35">
      <c r="A788" t="s">
        <v>5374</v>
      </c>
      <c r="B788" t="s">
        <v>281</v>
      </c>
      <c r="C788" t="s">
        <v>106</v>
      </c>
      <c r="D788" t="s">
        <v>1244</v>
      </c>
      <c r="E788" t="s">
        <v>1248</v>
      </c>
      <c r="F788" t="s">
        <v>5375</v>
      </c>
      <c r="G788">
        <v>2</v>
      </c>
      <c r="H788" s="117">
        <v>45828.89912037037</v>
      </c>
      <c r="I788">
        <v>12</v>
      </c>
      <c r="J788" s="120">
        <v>150000</v>
      </c>
    </row>
    <row r="789" spans="1:10" x14ac:dyDescent="0.35">
      <c r="A789" t="s">
        <v>5376</v>
      </c>
      <c r="B789" t="s">
        <v>2861</v>
      </c>
      <c r="C789" t="s">
        <v>582</v>
      </c>
      <c r="D789" t="s">
        <v>1244</v>
      </c>
      <c r="E789" t="s">
        <v>1245</v>
      </c>
      <c r="F789" t="s">
        <v>5377</v>
      </c>
      <c r="G789">
        <v>2</v>
      </c>
      <c r="H789" s="117">
        <v>45817.773182870369</v>
      </c>
      <c r="I789">
        <v>12</v>
      </c>
      <c r="J789" s="120">
        <v>100000</v>
      </c>
    </row>
    <row r="790" spans="1:10" x14ac:dyDescent="0.35">
      <c r="A790" t="s">
        <v>5378</v>
      </c>
      <c r="B790" t="s">
        <v>2861</v>
      </c>
      <c r="C790" t="s">
        <v>582</v>
      </c>
      <c r="D790" t="s">
        <v>1244</v>
      </c>
      <c r="E790" t="s">
        <v>1245</v>
      </c>
      <c r="F790" t="s">
        <v>5379</v>
      </c>
      <c r="G790">
        <v>2</v>
      </c>
      <c r="H790" s="117">
        <v>45832.671435185184</v>
      </c>
      <c r="I790">
        <v>10</v>
      </c>
      <c r="J790" s="120">
        <v>45000</v>
      </c>
    </row>
    <row r="791" spans="1:10" x14ac:dyDescent="0.35">
      <c r="A791" t="s">
        <v>5380</v>
      </c>
      <c r="B791" t="s">
        <v>14</v>
      </c>
      <c r="C791" t="s">
        <v>986</v>
      </c>
      <c r="D791" t="s">
        <v>1244</v>
      </c>
      <c r="E791" t="s">
        <v>1248</v>
      </c>
      <c r="F791" t="s">
        <v>5381</v>
      </c>
      <c r="G791">
        <v>2</v>
      </c>
      <c r="H791" s="117">
        <v>45833.573900462965</v>
      </c>
      <c r="I791">
        <v>12</v>
      </c>
      <c r="J791" s="120">
        <v>200000</v>
      </c>
    </row>
    <row r="792" spans="1:10" x14ac:dyDescent="0.35">
      <c r="A792" t="s">
        <v>5382</v>
      </c>
      <c r="B792" t="s">
        <v>230</v>
      </c>
      <c r="C792" t="s">
        <v>188</v>
      </c>
      <c r="D792" t="s">
        <v>1244</v>
      </c>
      <c r="E792" t="s">
        <v>1245</v>
      </c>
      <c r="F792" t="s">
        <v>5383</v>
      </c>
      <c r="G792">
        <v>2</v>
      </c>
      <c r="H792" s="117">
        <v>45822.483171296299</v>
      </c>
      <c r="I792">
        <v>6</v>
      </c>
      <c r="J792" s="120">
        <v>100000</v>
      </c>
    </row>
    <row r="793" spans="1:10" x14ac:dyDescent="0.35">
      <c r="A793" t="s">
        <v>5384</v>
      </c>
      <c r="B793" t="s">
        <v>268</v>
      </c>
      <c r="C793" t="s">
        <v>188</v>
      </c>
      <c r="D793" t="s">
        <v>1244</v>
      </c>
      <c r="E793" t="s">
        <v>1248</v>
      </c>
      <c r="F793" t="s">
        <v>3473</v>
      </c>
      <c r="G793">
        <v>2</v>
      </c>
      <c r="H793" s="117">
        <v>45838.601122685184</v>
      </c>
      <c r="I793">
        <v>10</v>
      </c>
      <c r="J793" s="120">
        <v>135000</v>
      </c>
    </row>
    <row r="794" spans="1:10" x14ac:dyDescent="0.35">
      <c r="A794" t="s">
        <v>5385</v>
      </c>
      <c r="B794" t="s">
        <v>2692</v>
      </c>
      <c r="C794" t="s">
        <v>188</v>
      </c>
      <c r="D794" t="s">
        <v>1244</v>
      </c>
      <c r="E794" t="s">
        <v>1248</v>
      </c>
      <c r="F794" t="s">
        <v>5386</v>
      </c>
      <c r="G794">
        <v>2</v>
      </c>
      <c r="H794" s="117">
        <v>45812.763483796298</v>
      </c>
      <c r="I794">
        <v>10</v>
      </c>
      <c r="J794" s="120">
        <v>100000</v>
      </c>
    </row>
    <row r="795" spans="1:10" x14ac:dyDescent="0.35">
      <c r="A795" t="s">
        <v>5387</v>
      </c>
      <c r="B795" t="s">
        <v>146</v>
      </c>
      <c r="C795" t="s">
        <v>381</v>
      </c>
      <c r="D795" t="s">
        <v>1244</v>
      </c>
      <c r="E795" t="s">
        <v>1248</v>
      </c>
      <c r="F795" t="s">
        <v>5388</v>
      </c>
      <c r="G795">
        <v>2</v>
      </c>
      <c r="H795" s="117">
        <v>45833.523773148147</v>
      </c>
      <c r="I795">
        <v>6</v>
      </c>
      <c r="J795" s="120">
        <v>200000</v>
      </c>
    </row>
    <row r="796" spans="1:10" x14ac:dyDescent="0.35">
      <c r="A796" t="s">
        <v>5389</v>
      </c>
      <c r="B796" t="s">
        <v>2965</v>
      </c>
      <c r="C796" t="s">
        <v>1095</v>
      </c>
      <c r="D796" t="s">
        <v>1244</v>
      </c>
      <c r="E796" t="s">
        <v>1248</v>
      </c>
      <c r="F796" t="s">
        <v>5390</v>
      </c>
      <c r="G796">
        <v>2</v>
      </c>
      <c r="H796" s="117">
        <v>45829.215833333335</v>
      </c>
      <c r="I796">
        <v>10</v>
      </c>
      <c r="J796" s="120">
        <v>35000</v>
      </c>
    </row>
    <row r="797" spans="1:10" x14ac:dyDescent="0.35">
      <c r="A797" t="s">
        <v>5391</v>
      </c>
      <c r="B797" t="s">
        <v>139</v>
      </c>
      <c r="C797" t="s">
        <v>15</v>
      </c>
      <c r="D797" t="s">
        <v>1244</v>
      </c>
      <c r="E797" t="s">
        <v>1248</v>
      </c>
      <c r="F797" t="s">
        <v>5392</v>
      </c>
      <c r="G797">
        <v>3</v>
      </c>
      <c r="H797" s="117">
        <v>45828.767523148148</v>
      </c>
      <c r="I797">
        <v>12</v>
      </c>
      <c r="J797" s="120">
        <v>300000</v>
      </c>
    </row>
    <row r="798" spans="1:10" x14ac:dyDescent="0.35">
      <c r="A798" t="s">
        <v>5393</v>
      </c>
      <c r="B798" t="s">
        <v>146</v>
      </c>
      <c r="C798" t="s">
        <v>15</v>
      </c>
      <c r="D798" t="s">
        <v>1244</v>
      </c>
      <c r="E798" t="s">
        <v>1248</v>
      </c>
      <c r="F798" t="s">
        <v>5394</v>
      </c>
      <c r="G798">
        <v>3</v>
      </c>
      <c r="H798" s="117">
        <v>45820</v>
      </c>
      <c r="I798">
        <v>9</v>
      </c>
      <c r="J798" s="120">
        <v>170000</v>
      </c>
    </row>
    <row r="799" spans="1:10" x14ac:dyDescent="0.35">
      <c r="A799" t="s">
        <v>5395</v>
      </c>
      <c r="B799" t="s">
        <v>14</v>
      </c>
      <c r="C799" t="s">
        <v>15</v>
      </c>
      <c r="D799" t="s">
        <v>1244</v>
      </c>
      <c r="E799" t="s">
        <v>1245</v>
      </c>
      <c r="F799" t="s">
        <v>5396</v>
      </c>
      <c r="G799">
        <v>3</v>
      </c>
      <c r="H799" s="117">
        <v>45832.538912037038</v>
      </c>
      <c r="I799">
        <v>10</v>
      </c>
      <c r="J799" s="120">
        <v>60000</v>
      </c>
    </row>
    <row r="800" spans="1:10" x14ac:dyDescent="0.35">
      <c r="A800" t="s">
        <v>5397</v>
      </c>
      <c r="B800" t="s">
        <v>32</v>
      </c>
      <c r="C800" t="s">
        <v>15</v>
      </c>
      <c r="D800" t="s">
        <v>1244</v>
      </c>
      <c r="E800" t="s">
        <v>1245</v>
      </c>
      <c r="F800" t="s">
        <v>5398</v>
      </c>
      <c r="G800">
        <v>3</v>
      </c>
      <c r="H800" s="117">
        <v>45838.928553240738</v>
      </c>
      <c r="I800">
        <v>11</v>
      </c>
      <c r="J800" s="120">
        <v>140000</v>
      </c>
    </row>
    <row r="801" spans="1:10" x14ac:dyDescent="0.35">
      <c r="A801" t="s">
        <v>5399</v>
      </c>
      <c r="B801" t="s">
        <v>230</v>
      </c>
      <c r="C801" t="s">
        <v>15</v>
      </c>
      <c r="D801" t="s">
        <v>1244</v>
      </c>
      <c r="E801" t="s">
        <v>1245</v>
      </c>
      <c r="F801" t="s">
        <v>5400</v>
      </c>
      <c r="G801">
        <v>3</v>
      </c>
      <c r="H801" s="117">
        <v>45833.807118055556</v>
      </c>
      <c r="I801">
        <v>9</v>
      </c>
      <c r="J801" s="120">
        <v>150000</v>
      </c>
    </row>
    <row r="802" spans="1:10" x14ac:dyDescent="0.35">
      <c r="A802" t="s">
        <v>5401</v>
      </c>
      <c r="B802" t="s">
        <v>2692</v>
      </c>
      <c r="C802" t="s">
        <v>15</v>
      </c>
      <c r="D802" t="s">
        <v>1244</v>
      </c>
      <c r="E802" t="s">
        <v>1245</v>
      </c>
      <c r="F802" t="s">
        <v>2637</v>
      </c>
      <c r="G802">
        <v>3</v>
      </c>
      <c r="H802" s="117">
        <v>45826.69871527778</v>
      </c>
      <c r="I802">
        <v>7</v>
      </c>
      <c r="J802" s="120">
        <v>70000</v>
      </c>
    </row>
    <row r="803" spans="1:10" x14ac:dyDescent="0.35">
      <c r="A803" t="s">
        <v>5402</v>
      </c>
      <c r="B803" t="s">
        <v>252</v>
      </c>
      <c r="C803" t="s">
        <v>15</v>
      </c>
      <c r="D803" t="s">
        <v>1244</v>
      </c>
      <c r="E803" t="s">
        <v>1245</v>
      </c>
      <c r="F803" t="s">
        <v>2851</v>
      </c>
      <c r="G803">
        <v>3</v>
      </c>
      <c r="H803" s="117">
        <v>45822.390763888892</v>
      </c>
      <c r="I803">
        <v>8</v>
      </c>
      <c r="J803" s="120">
        <v>200000</v>
      </c>
    </row>
    <row r="804" spans="1:10" x14ac:dyDescent="0.35">
      <c r="A804" t="s">
        <v>5403</v>
      </c>
      <c r="B804" t="s">
        <v>809</v>
      </c>
      <c r="C804" t="s">
        <v>15</v>
      </c>
      <c r="D804" t="s">
        <v>1244</v>
      </c>
      <c r="E804" t="s">
        <v>1245</v>
      </c>
      <c r="F804" t="s">
        <v>1000</v>
      </c>
      <c r="G804">
        <v>3</v>
      </c>
      <c r="H804" s="117">
        <v>45822</v>
      </c>
      <c r="I804">
        <v>9</v>
      </c>
      <c r="J804" s="120">
        <v>150000</v>
      </c>
    </row>
    <row r="805" spans="1:10" x14ac:dyDescent="0.35">
      <c r="A805" t="s">
        <v>5404</v>
      </c>
      <c r="B805" t="s">
        <v>2374</v>
      </c>
      <c r="C805" t="s">
        <v>15</v>
      </c>
      <c r="D805" t="s">
        <v>1244</v>
      </c>
      <c r="E805" t="s">
        <v>1245</v>
      </c>
      <c r="F805" t="s">
        <v>5405</v>
      </c>
      <c r="G805">
        <v>3</v>
      </c>
      <c r="H805" s="117">
        <v>45835.839745370373</v>
      </c>
      <c r="I805">
        <v>12</v>
      </c>
      <c r="J805" s="120">
        <v>240000</v>
      </c>
    </row>
    <row r="806" spans="1:10" x14ac:dyDescent="0.35">
      <c r="A806" t="s">
        <v>5406</v>
      </c>
      <c r="B806" t="s">
        <v>456</v>
      </c>
      <c r="C806" t="s">
        <v>15</v>
      </c>
      <c r="D806" t="s">
        <v>1244</v>
      </c>
      <c r="E806" t="s">
        <v>1245</v>
      </c>
      <c r="F806" t="s">
        <v>5407</v>
      </c>
      <c r="G806">
        <v>3</v>
      </c>
      <c r="H806" s="117">
        <v>45831.490856481483</v>
      </c>
      <c r="I806">
        <v>8</v>
      </c>
      <c r="J806" s="120">
        <v>80000</v>
      </c>
    </row>
    <row r="807" spans="1:10" x14ac:dyDescent="0.35">
      <c r="A807" t="s">
        <v>5408</v>
      </c>
      <c r="B807" t="s">
        <v>420</v>
      </c>
      <c r="C807" t="s">
        <v>15</v>
      </c>
      <c r="D807" t="s">
        <v>1244</v>
      </c>
      <c r="E807" t="s">
        <v>1248</v>
      </c>
      <c r="F807" t="s">
        <v>5409</v>
      </c>
      <c r="G807">
        <v>3</v>
      </c>
      <c r="H807" s="117">
        <v>45831.631203703706</v>
      </c>
      <c r="I807">
        <v>12</v>
      </c>
      <c r="J807" s="120">
        <v>300000</v>
      </c>
    </row>
    <row r="808" spans="1:10" x14ac:dyDescent="0.35">
      <c r="A808" t="s">
        <v>5410</v>
      </c>
      <c r="B808" t="s">
        <v>603</v>
      </c>
      <c r="C808" t="s">
        <v>15</v>
      </c>
      <c r="D808" t="s">
        <v>1244</v>
      </c>
      <c r="E808" t="s">
        <v>1245</v>
      </c>
      <c r="F808" t="s">
        <v>3107</v>
      </c>
      <c r="G808">
        <v>3</v>
      </c>
      <c r="H808" s="117">
        <v>45828.790555555555</v>
      </c>
      <c r="I808">
        <v>15</v>
      </c>
      <c r="J808" s="120">
        <v>180000</v>
      </c>
    </row>
    <row r="809" spans="1:10" x14ac:dyDescent="0.35">
      <c r="A809" t="s">
        <v>5411</v>
      </c>
      <c r="B809" t="s">
        <v>2965</v>
      </c>
      <c r="C809" t="s">
        <v>15</v>
      </c>
      <c r="D809" t="s">
        <v>1244</v>
      </c>
      <c r="E809" t="s">
        <v>1245</v>
      </c>
      <c r="F809" t="s">
        <v>5412</v>
      </c>
      <c r="G809">
        <v>3</v>
      </c>
      <c r="H809" s="117">
        <v>45835.939791666664</v>
      </c>
      <c r="I809">
        <v>12</v>
      </c>
      <c r="J809" s="120">
        <v>80000</v>
      </c>
    </row>
    <row r="810" spans="1:10" x14ac:dyDescent="0.35">
      <c r="A810" t="s">
        <v>5413</v>
      </c>
      <c r="B810" t="s">
        <v>14</v>
      </c>
      <c r="C810" t="s">
        <v>15</v>
      </c>
      <c r="D810" t="s">
        <v>1244</v>
      </c>
      <c r="E810" t="s">
        <v>1248</v>
      </c>
      <c r="F810" t="s">
        <v>5414</v>
      </c>
      <c r="G810">
        <v>3</v>
      </c>
      <c r="H810" s="117">
        <v>45827.666932870372</v>
      </c>
      <c r="I810">
        <v>12</v>
      </c>
      <c r="J810" s="120">
        <v>120000</v>
      </c>
    </row>
    <row r="811" spans="1:10" x14ac:dyDescent="0.35">
      <c r="A811" t="s">
        <v>5415</v>
      </c>
      <c r="B811" t="s">
        <v>355</v>
      </c>
      <c r="C811" t="s">
        <v>15</v>
      </c>
      <c r="D811" t="s">
        <v>1244</v>
      </c>
      <c r="E811" t="s">
        <v>1248</v>
      </c>
      <c r="F811" t="s">
        <v>5416</v>
      </c>
      <c r="G811">
        <v>3</v>
      </c>
      <c r="H811" s="117">
        <v>45825</v>
      </c>
      <c r="I811">
        <v>12</v>
      </c>
      <c r="J811" s="120">
        <v>150000</v>
      </c>
    </row>
    <row r="812" spans="1:10" x14ac:dyDescent="0.35">
      <c r="A812" t="s">
        <v>5417</v>
      </c>
      <c r="B812" t="s">
        <v>306</v>
      </c>
      <c r="C812" t="s">
        <v>15</v>
      </c>
      <c r="D812" t="s">
        <v>1244</v>
      </c>
      <c r="E812" t="s">
        <v>1245</v>
      </c>
      <c r="F812" t="s">
        <v>5418</v>
      </c>
      <c r="G812">
        <v>3</v>
      </c>
      <c r="H812" s="117">
        <v>45820.871666666666</v>
      </c>
      <c r="I812">
        <v>12</v>
      </c>
      <c r="J812" s="120">
        <v>250000</v>
      </c>
    </row>
    <row r="813" spans="1:10" x14ac:dyDescent="0.35">
      <c r="A813" t="s">
        <v>5419</v>
      </c>
      <c r="B813" t="s">
        <v>285</v>
      </c>
      <c r="C813" t="s">
        <v>15</v>
      </c>
      <c r="D813" t="s">
        <v>1244</v>
      </c>
      <c r="E813" t="s">
        <v>1245</v>
      </c>
      <c r="F813" t="s">
        <v>5420</v>
      </c>
      <c r="G813">
        <v>3</v>
      </c>
      <c r="H813" s="117">
        <v>45838.790879629632</v>
      </c>
      <c r="I813">
        <v>12</v>
      </c>
      <c r="J813" s="120">
        <v>120000</v>
      </c>
    </row>
    <row r="814" spans="1:10" x14ac:dyDescent="0.35">
      <c r="A814" t="s">
        <v>5421</v>
      </c>
      <c r="B814" t="s">
        <v>2861</v>
      </c>
      <c r="C814" t="s">
        <v>15</v>
      </c>
      <c r="D814" t="s">
        <v>1244</v>
      </c>
      <c r="E814" t="s">
        <v>1248</v>
      </c>
      <c r="F814" t="s">
        <v>5422</v>
      </c>
      <c r="G814">
        <v>3</v>
      </c>
      <c r="H814" s="117">
        <v>45818.814305555556</v>
      </c>
      <c r="I814">
        <v>12</v>
      </c>
      <c r="J814" s="120">
        <v>70000</v>
      </c>
    </row>
    <row r="815" spans="1:10" x14ac:dyDescent="0.35">
      <c r="A815" t="s">
        <v>5423</v>
      </c>
      <c r="B815" t="s">
        <v>410</v>
      </c>
      <c r="C815" t="s">
        <v>188</v>
      </c>
      <c r="D815" t="s">
        <v>1244</v>
      </c>
      <c r="E815" t="s">
        <v>1248</v>
      </c>
      <c r="F815" t="s">
        <v>5424</v>
      </c>
      <c r="G815">
        <v>3</v>
      </c>
      <c r="H815" s="117">
        <v>45831.785891203705</v>
      </c>
      <c r="I815">
        <v>6</v>
      </c>
      <c r="J815" s="120">
        <v>110000</v>
      </c>
    </row>
    <row r="816" spans="1:10" x14ac:dyDescent="0.35">
      <c r="A816" t="s">
        <v>5425</v>
      </c>
      <c r="B816" t="s">
        <v>146</v>
      </c>
      <c r="C816" t="s">
        <v>188</v>
      </c>
      <c r="D816" t="s">
        <v>1244</v>
      </c>
      <c r="E816" t="s">
        <v>1248</v>
      </c>
      <c r="F816" t="s">
        <v>4700</v>
      </c>
      <c r="G816">
        <v>3</v>
      </c>
      <c r="H816" s="117">
        <v>45822</v>
      </c>
      <c r="I816">
        <v>7</v>
      </c>
      <c r="J816" s="120">
        <v>100000</v>
      </c>
    </row>
    <row r="817" spans="1:10" x14ac:dyDescent="0.35">
      <c r="A817" t="s">
        <v>5426</v>
      </c>
      <c r="B817" t="s">
        <v>261</v>
      </c>
      <c r="C817" t="s">
        <v>188</v>
      </c>
      <c r="D817" t="s">
        <v>1244</v>
      </c>
      <c r="E817" t="s">
        <v>1245</v>
      </c>
      <c r="F817" t="s">
        <v>5427</v>
      </c>
      <c r="G817">
        <v>3</v>
      </c>
      <c r="H817" s="117">
        <v>45821.649780092594</v>
      </c>
      <c r="I817">
        <v>12</v>
      </c>
      <c r="J817" s="120">
        <v>120000</v>
      </c>
    </row>
    <row r="818" spans="1:10" x14ac:dyDescent="0.35">
      <c r="A818" t="s">
        <v>5428</v>
      </c>
      <c r="B818" t="s">
        <v>83</v>
      </c>
      <c r="C818" t="s">
        <v>188</v>
      </c>
      <c r="D818" t="s">
        <v>1244</v>
      </c>
      <c r="E818" t="s">
        <v>1245</v>
      </c>
      <c r="F818" t="s">
        <v>5429</v>
      </c>
      <c r="G818">
        <v>3</v>
      </c>
      <c r="H818" s="117">
        <v>45819</v>
      </c>
      <c r="I818">
        <v>14</v>
      </c>
      <c r="J818" s="120">
        <v>180000</v>
      </c>
    </row>
    <row r="819" spans="1:10" x14ac:dyDescent="0.35">
      <c r="A819" t="s">
        <v>5430</v>
      </c>
      <c r="B819" t="s">
        <v>44</v>
      </c>
      <c r="C819" t="s">
        <v>188</v>
      </c>
      <c r="D819" t="s">
        <v>1244</v>
      </c>
      <c r="E819" t="s">
        <v>1248</v>
      </c>
      <c r="F819" t="s">
        <v>2501</v>
      </c>
      <c r="G819">
        <v>3</v>
      </c>
      <c r="H819" s="117">
        <v>45828.842465277776</v>
      </c>
      <c r="I819">
        <v>12</v>
      </c>
      <c r="J819" s="120">
        <v>600000</v>
      </c>
    </row>
    <row r="820" spans="1:10" x14ac:dyDescent="0.35">
      <c r="A820" t="s">
        <v>5431</v>
      </c>
      <c r="B820" t="s">
        <v>2680</v>
      </c>
      <c r="C820" t="s">
        <v>188</v>
      </c>
      <c r="D820" t="s">
        <v>1244</v>
      </c>
      <c r="E820" t="s">
        <v>1248</v>
      </c>
      <c r="F820" t="s">
        <v>5432</v>
      </c>
      <c r="G820">
        <v>3</v>
      </c>
      <c r="H820" s="117">
        <v>45812.787939814814</v>
      </c>
      <c r="I820">
        <v>12</v>
      </c>
      <c r="J820" s="120">
        <v>100000</v>
      </c>
    </row>
    <row r="821" spans="1:10" x14ac:dyDescent="0.35">
      <c r="A821" t="s">
        <v>5433</v>
      </c>
      <c r="B821" t="s">
        <v>1056</v>
      </c>
      <c r="C821" t="s">
        <v>381</v>
      </c>
      <c r="D821" t="s">
        <v>1244</v>
      </c>
      <c r="E821" t="s">
        <v>1245</v>
      </c>
      <c r="F821" t="s">
        <v>5434</v>
      </c>
      <c r="G821">
        <v>3</v>
      </c>
      <c r="H821" s="117">
        <v>45819.694224537037</v>
      </c>
      <c r="I821">
        <v>12</v>
      </c>
      <c r="J821" s="120">
        <v>150000</v>
      </c>
    </row>
    <row r="822" spans="1:10" x14ac:dyDescent="0.35">
      <c r="A822" t="s">
        <v>5435</v>
      </c>
      <c r="B822" t="s">
        <v>102</v>
      </c>
      <c r="C822" t="s">
        <v>381</v>
      </c>
      <c r="D822" t="s">
        <v>1244</v>
      </c>
      <c r="E822" t="s">
        <v>1245</v>
      </c>
      <c r="F822" t="s">
        <v>5436</v>
      </c>
      <c r="G822">
        <v>3</v>
      </c>
      <c r="H822" s="117">
        <v>45838.903287037036</v>
      </c>
      <c r="I822">
        <v>12</v>
      </c>
      <c r="J822" s="120">
        <v>85000</v>
      </c>
    </row>
    <row r="823" spans="1:10" x14ac:dyDescent="0.35">
      <c r="A823" t="s">
        <v>5437</v>
      </c>
      <c r="B823" t="s">
        <v>32</v>
      </c>
      <c r="C823" t="s">
        <v>15</v>
      </c>
      <c r="D823" t="s">
        <v>1244</v>
      </c>
      <c r="E823" t="s">
        <v>1245</v>
      </c>
      <c r="F823" t="s">
        <v>5438</v>
      </c>
      <c r="G823">
        <v>4</v>
      </c>
      <c r="H823" s="117">
        <v>45833.753425925926</v>
      </c>
      <c r="I823">
        <v>7</v>
      </c>
      <c r="J823" s="120">
        <v>100000</v>
      </c>
    </row>
    <row r="824" spans="1:10" x14ac:dyDescent="0.35">
      <c r="A824" t="s">
        <v>5439</v>
      </c>
      <c r="B824" t="s">
        <v>230</v>
      </c>
      <c r="C824" t="s">
        <v>15</v>
      </c>
      <c r="D824" t="s">
        <v>1244</v>
      </c>
      <c r="E824" t="s">
        <v>1245</v>
      </c>
      <c r="F824" t="s">
        <v>5440</v>
      </c>
      <c r="G824">
        <v>4</v>
      </c>
      <c r="H824" s="117">
        <v>45828.825046296297</v>
      </c>
      <c r="I824">
        <v>11</v>
      </c>
      <c r="J824" s="120">
        <v>150000</v>
      </c>
    </row>
    <row r="825" spans="1:10" x14ac:dyDescent="0.35">
      <c r="A825" t="s">
        <v>5441</v>
      </c>
      <c r="B825" t="s">
        <v>355</v>
      </c>
      <c r="C825" t="s">
        <v>15</v>
      </c>
      <c r="D825" t="s">
        <v>1244</v>
      </c>
      <c r="E825" t="s">
        <v>1248</v>
      </c>
      <c r="F825" t="s">
        <v>5442</v>
      </c>
      <c r="G825">
        <v>4</v>
      </c>
      <c r="H825" s="117">
        <v>45817</v>
      </c>
      <c r="I825">
        <v>12</v>
      </c>
      <c r="J825" s="120">
        <v>150000</v>
      </c>
    </row>
    <row r="826" spans="1:10" x14ac:dyDescent="0.35">
      <c r="A826" t="s">
        <v>5443</v>
      </c>
      <c r="B826" t="s">
        <v>261</v>
      </c>
      <c r="C826" t="s">
        <v>15</v>
      </c>
      <c r="D826" t="s">
        <v>1244</v>
      </c>
      <c r="E826" t="s">
        <v>1248</v>
      </c>
      <c r="F826" t="s">
        <v>5444</v>
      </c>
      <c r="G826">
        <v>4</v>
      </c>
      <c r="H826" s="117">
        <v>45831.80097222222</v>
      </c>
      <c r="I826">
        <v>12</v>
      </c>
      <c r="J826" s="120">
        <v>200000</v>
      </c>
    </row>
    <row r="827" spans="1:10" x14ac:dyDescent="0.35">
      <c r="A827" t="s">
        <v>5445</v>
      </c>
      <c r="B827" t="s">
        <v>306</v>
      </c>
      <c r="C827" t="s">
        <v>15</v>
      </c>
      <c r="D827" t="s">
        <v>1244</v>
      </c>
      <c r="E827" t="s">
        <v>1245</v>
      </c>
      <c r="F827" t="s">
        <v>2946</v>
      </c>
      <c r="G827">
        <v>4</v>
      </c>
      <c r="H827" s="117">
        <v>45834.659467592595</v>
      </c>
      <c r="I827">
        <v>12</v>
      </c>
      <c r="J827" s="120">
        <v>130000</v>
      </c>
    </row>
    <row r="828" spans="1:10" x14ac:dyDescent="0.35">
      <c r="A828" t="s">
        <v>5446</v>
      </c>
      <c r="B828" t="s">
        <v>296</v>
      </c>
      <c r="C828" t="s">
        <v>15</v>
      </c>
      <c r="D828" t="s">
        <v>1244</v>
      </c>
      <c r="E828" t="s">
        <v>1248</v>
      </c>
      <c r="F828" t="s">
        <v>5447</v>
      </c>
      <c r="G828">
        <v>4</v>
      </c>
      <c r="H828" s="117">
        <v>45825.809594907405</v>
      </c>
      <c r="I828">
        <v>12</v>
      </c>
      <c r="J828" s="120">
        <v>300000</v>
      </c>
    </row>
    <row r="829" spans="1:10" x14ac:dyDescent="0.35">
      <c r="A829" t="s">
        <v>5448</v>
      </c>
      <c r="B829" t="s">
        <v>58</v>
      </c>
      <c r="C829" t="s">
        <v>15</v>
      </c>
      <c r="D829" t="s">
        <v>1244</v>
      </c>
      <c r="E829" t="s">
        <v>1248</v>
      </c>
      <c r="F829" t="s">
        <v>2621</v>
      </c>
      <c r="G829">
        <v>4</v>
      </c>
      <c r="H829" s="117">
        <v>45820.592094907406</v>
      </c>
      <c r="I829">
        <v>9</v>
      </c>
      <c r="J829" s="120">
        <v>50000</v>
      </c>
    </row>
    <row r="830" spans="1:10" x14ac:dyDescent="0.35">
      <c r="A830" t="s">
        <v>5449</v>
      </c>
      <c r="B830" t="s">
        <v>398</v>
      </c>
      <c r="C830" t="s">
        <v>15</v>
      </c>
      <c r="D830" t="s">
        <v>1244</v>
      </c>
      <c r="E830" t="s">
        <v>1245</v>
      </c>
      <c r="F830" t="s">
        <v>5450</v>
      </c>
      <c r="G830">
        <v>4</v>
      </c>
      <c r="H830" s="117">
        <v>45818.649398148147</v>
      </c>
      <c r="I830">
        <v>7</v>
      </c>
      <c r="J830" s="120">
        <v>60000</v>
      </c>
    </row>
    <row r="831" spans="1:10" x14ac:dyDescent="0.35">
      <c r="A831" t="s">
        <v>5451</v>
      </c>
      <c r="B831" t="s">
        <v>252</v>
      </c>
      <c r="C831" t="s">
        <v>15</v>
      </c>
      <c r="D831" t="s">
        <v>1244</v>
      </c>
      <c r="E831" t="s">
        <v>1248</v>
      </c>
      <c r="F831" t="s">
        <v>5452</v>
      </c>
      <c r="G831">
        <v>4</v>
      </c>
      <c r="H831" s="117">
        <v>45835.839768518519</v>
      </c>
      <c r="I831">
        <v>18</v>
      </c>
      <c r="J831" s="120">
        <v>300000</v>
      </c>
    </row>
    <row r="832" spans="1:10" x14ac:dyDescent="0.35">
      <c r="A832" t="s">
        <v>5453</v>
      </c>
      <c r="B832" t="s">
        <v>252</v>
      </c>
      <c r="C832" t="s">
        <v>15</v>
      </c>
      <c r="D832" t="s">
        <v>1244</v>
      </c>
      <c r="E832" t="s">
        <v>1245</v>
      </c>
      <c r="F832" t="s">
        <v>2795</v>
      </c>
      <c r="G832">
        <v>4</v>
      </c>
      <c r="H832" s="117">
        <v>45833.72861111111</v>
      </c>
      <c r="I832">
        <v>12</v>
      </c>
      <c r="J832" s="120">
        <v>220000</v>
      </c>
    </row>
    <row r="833" spans="1:10" x14ac:dyDescent="0.35">
      <c r="A833" t="s">
        <v>5454</v>
      </c>
      <c r="B833" t="s">
        <v>135</v>
      </c>
      <c r="C833" t="s">
        <v>411</v>
      </c>
      <c r="D833" t="s">
        <v>1244</v>
      </c>
      <c r="E833" t="s">
        <v>1245</v>
      </c>
      <c r="F833" t="s">
        <v>3266</v>
      </c>
      <c r="G833">
        <v>4</v>
      </c>
      <c r="H833" s="117">
        <v>45833.653333333335</v>
      </c>
      <c r="I833">
        <v>12</v>
      </c>
      <c r="J833" s="120">
        <v>300000</v>
      </c>
    </row>
    <row r="834" spans="1:10" x14ac:dyDescent="0.35">
      <c r="A834" t="s">
        <v>5455</v>
      </c>
      <c r="B834" t="s">
        <v>809</v>
      </c>
      <c r="C834" t="s">
        <v>411</v>
      </c>
      <c r="D834" t="s">
        <v>1244</v>
      </c>
      <c r="E834" t="s">
        <v>1245</v>
      </c>
      <c r="F834" t="s">
        <v>5456</v>
      </c>
      <c r="G834">
        <v>4</v>
      </c>
      <c r="H834" s="117">
        <v>45833.545891203707</v>
      </c>
      <c r="I834">
        <v>12</v>
      </c>
      <c r="J834" s="120">
        <v>200000</v>
      </c>
    </row>
    <row r="835" spans="1:10" x14ac:dyDescent="0.35">
      <c r="A835" t="s">
        <v>5457</v>
      </c>
      <c r="B835" t="s">
        <v>577</v>
      </c>
      <c r="C835" t="s">
        <v>188</v>
      </c>
      <c r="D835" t="s">
        <v>1244</v>
      </c>
      <c r="E835" t="s">
        <v>1248</v>
      </c>
      <c r="F835" t="s">
        <v>3712</v>
      </c>
      <c r="G835">
        <v>4</v>
      </c>
      <c r="H835" s="117">
        <v>45827.662118055552</v>
      </c>
      <c r="I835">
        <v>12</v>
      </c>
      <c r="J835" s="120">
        <v>250000</v>
      </c>
    </row>
    <row r="836" spans="1:10" x14ac:dyDescent="0.35">
      <c r="A836" t="s">
        <v>5458</v>
      </c>
      <c r="B836" t="s">
        <v>135</v>
      </c>
      <c r="C836" t="s">
        <v>188</v>
      </c>
      <c r="D836" t="s">
        <v>1244</v>
      </c>
      <c r="E836" t="s">
        <v>1245</v>
      </c>
      <c r="F836" t="s">
        <v>5459</v>
      </c>
      <c r="G836">
        <v>4</v>
      </c>
      <c r="H836" s="117">
        <v>45833.498726851853</v>
      </c>
      <c r="I836">
        <v>18</v>
      </c>
      <c r="J836" s="120">
        <v>200000</v>
      </c>
    </row>
    <row r="837" spans="1:10" x14ac:dyDescent="0.35">
      <c r="A837" t="s">
        <v>5460</v>
      </c>
      <c r="B837" t="s">
        <v>146</v>
      </c>
      <c r="C837" t="s">
        <v>15</v>
      </c>
      <c r="D837" t="s">
        <v>1244</v>
      </c>
      <c r="E837" t="s">
        <v>1245</v>
      </c>
      <c r="F837" t="s">
        <v>5461</v>
      </c>
      <c r="G837">
        <v>5</v>
      </c>
      <c r="H837" s="117">
        <v>45824.794189814813</v>
      </c>
      <c r="I837">
        <v>6</v>
      </c>
      <c r="J837" s="120">
        <v>70000</v>
      </c>
    </row>
    <row r="838" spans="1:10" x14ac:dyDescent="0.35">
      <c r="A838" t="s">
        <v>5462</v>
      </c>
      <c r="B838" t="s">
        <v>32</v>
      </c>
      <c r="C838" t="s">
        <v>15</v>
      </c>
      <c r="D838" t="s">
        <v>1244</v>
      </c>
      <c r="E838" t="s">
        <v>1245</v>
      </c>
      <c r="F838" t="s">
        <v>1735</v>
      </c>
      <c r="G838">
        <v>5</v>
      </c>
      <c r="H838" s="117">
        <v>45838.790879629632</v>
      </c>
      <c r="I838">
        <v>9</v>
      </c>
      <c r="J838" s="120">
        <v>90000</v>
      </c>
    </row>
    <row r="839" spans="1:10" x14ac:dyDescent="0.35">
      <c r="A839" t="s">
        <v>5463</v>
      </c>
      <c r="B839" t="s">
        <v>247</v>
      </c>
      <c r="C839" t="s">
        <v>15</v>
      </c>
      <c r="D839" t="s">
        <v>1244</v>
      </c>
      <c r="E839" t="s">
        <v>1245</v>
      </c>
      <c r="F839" t="s">
        <v>5464</v>
      </c>
      <c r="G839">
        <v>5</v>
      </c>
      <c r="H839" s="117">
        <v>45826</v>
      </c>
      <c r="I839">
        <v>12</v>
      </c>
      <c r="J839" s="120">
        <v>150000</v>
      </c>
    </row>
    <row r="840" spans="1:10" x14ac:dyDescent="0.35">
      <c r="A840" t="s">
        <v>5465</v>
      </c>
      <c r="B840" t="s">
        <v>909</v>
      </c>
      <c r="C840" t="s">
        <v>15</v>
      </c>
      <c r="D840" t="s">
        <v>1244</v>
      </c>
      <c r="E840" t="s">
        <v>1248</v>
      </c>
      <c r="F840" t="s">
        <v>5466</v>
      </c>
      <c r="G840">
        <v>5</v>
      </c>
      <c r="H840" s="117">
        <v>45836.568298611113</v>
      </c>
      <c r="I840">
        <v>12</v>
      </c>
      <c r="J840" s="120">
        <v>120000</v>
      </c>
    </row>
    <row r="841" spans="1:10" x14ac:dyDescent="0.35">
      <c r="A841" t="s">
        <v>5467</v>
      </c>
      <c r="B841" t="s">
        <v>230</v>
      </c>
      <c r="C841" t="s">
        <v>15</v>
      </c>
      <c r="D841" t="s">
        <v>1244</v>
      </c>
      <c r="E841" t="s">
        <v>1245</v>
      </c>
      <c r="F841" t="s">
        <v>2717</v>
      </c>
      <c r="G841">
        <v>5</v>
      </c>
      <c r="H841" s="117">
        <v>45817.730868055558</v>
      </c>
      <c r="I841">
        <v>12</v>
      </c>
      <c r="J841" s="120">
        <v>120000</v>
      </c>
    </row>
    <row r="842" spans="1:10" x14ac:dyDescent="0.35">
      <c r="A842" t="s">
        <v>5468</v>
      </c>
      <c r="B842" t="s">
        <v>230</v>
      </c>
      <c r="C842" t="s">
        <v>15</v>
      </c>
      <c r="D842" t="s">
        <v>1244</v>
      </c>
      <c r="E842" t="s">
        <v>1248</v>
      </c>
      <c r="F842" t="s">
        <v>5469</v>
      </c>
      <c r="G842">
        <v>5</v>
      </c>
      <c r="H842" s="117">
        <v>45824.746724537035</v>
      </c>
      <c r="I842">
        <v>10</v>
      </c>
      <c r="J842" s="120">
        <v>120000</v>
      </c>
    </row>
    <row r="843" spans="1:10" x14ac:dyDescent="0.35">
      <c r="A843" t="s">
        <v>5470</v>
      </c>
      <c r="B843" t="s">
        <v>32</v>
      </c>
      <c r="C843" t="s">
        <v>106</v>
      </c>
      <c r="D843" t="s">
        <v>1244</v>
      </c>
      <c r="E843" t="s">
        <v>1248</v>
      </c>
      <c r="F843" t="s">
        <v>5471</v>
      </c>
      <c r="G843">
        <v>5</v>
      </c>
      <c r="H843" s="117">
        <v>45834.746631944443</v>
      </c>
      <c r="I843">
        <v>6</v>
      </c>
      <c r="J843" s="120">
        <v>180000</v>
      </c>
    </row>
    <row r="844" spans="1:10" x14ac:dyDescent="0.35">
      <c r="A844" t="s">
        <v>5472</v>
      </c>
      <c r="B844" t="s">
        <v>127</v>
      </c>
      <c r="C844" t="s">
        <v>411</v>
      </c>
      <c r="D844" t="s">
        <v>1244</v>
      </c>
      <c r="E844" t="s">
        <v>1248</v>
      </c>
      <c r="F844" t="s">
        <v>5473</v>
      </c>
      <c r="G844">
        <v>5</v>
      </c>
      <c r="H844" s="117">
        <v>45828.526620370372</v>
      </c>
      <c r="I844">
        <v>12</v>
      </c>
      <c r="J844" s="120">
        <v>100000</v>
      </c>
    </row>
    <row r="845" spans="1:10" x14ac:dyDescent="0.35">
      <c r="A845" t="s">
        <v>5474</v>
      </c>
      <c r="B845" t="s">
        <v>146</v>
      </c>
      <c r="C845" t="s">
        <v>188</v>
      </c>
      <c r="D845" t="s">
        <v>1244</v>
      </c>
      <c r="E845" t="s">
        <v>1245</v>
      </c>
      <c r="F845" t="s">
        <v>5475</v>
      </c>
      <c r="G845">
        <v>5</v>
      </c>
      <c r="H845" s="117">
        <v>45835</v>
      </c>
      <c r="I845">
        <v>4</v>
      </c>
      <c r="J845" s="120">
        <v>60000</v>
      </c>
    </row>
    <row r="846" spans="1:10" x14ac:dyDescent="0.35">
      <c r="A846" t="s">
        <v>5476</v>
      </c>
      <c r="B846" t="s">
        <v>14</v>
      </c>
      <c r="C846" t="s">
        <v>188</v>
      </c>
      <c r="D846" t="s">
        <v>1244</v>
      </c>
      <c r="E846" t="s">
        <v>1245</v>
      </c>
      <c r="F846" t="s">
        <v>4394</v>
      </c>
      <c r="G846">
        <v>5</v>
      </c>
      <c r="H846" s="117">
        <v>45832.671435185184</v>
      </c>
      <c r="I846">
        <v>8</v>
      </c>
      <c r="J846" s="120">
        <v>60000</v>
      </c>
    </row>
    <row r="847" spans="1:10" x14ac:dyDescent="0.35">
      <c r="A847" t="s">
        <v>5477</v>
      </c>
      <c r="B847" t="s">
        <v>256</v>
      </c>
      <c r="C847" t="s">
        <v>188</v>
      </c>
      <c r="D847" t="s">
        <v>1244</v>
      </c>
      <c r="E847" t="s">
        <v>1245</v>
      </c>
      <c r="F847" t="s">
        <v>5478</v>
      </c>
      <c r="G847">
        <v>5</v>
      </c>
      <c r="H847" s="117">
        <v>45836.794976851852</v>
      </c>
      <c r="I847">
        <v>12</v>
      </c>
      <c r="J847" s="120">
        <v>300000</v>
      </c>
    </row>
    <row r="848" spans="1:10" x14ac:dyDescent="0.35">
      <c r="A848" t="s">
        <v>5479</v>
      </c>
      <c r="B848" t="s">
        <v>1314</v>
      </c>
      <c r="C848" t="s">
        <v>381</v>
      </c>
      <c r="D848" t="s">
        <v>1244</v>
      </c>
      <c r="E848" t="s">
        <v>1245</v>
      </c>
      <c r="F848" t="s">
        <v>5480</v>
      </c>
      <c r="G848">
        <v>5</v>
      </c>
      <c r="H848" s="117">
        <v>45836.730740740742</v>
      </c>
      <c r="I848">
        <v>18</v>
      </c>
      <c r="J848" s="120">
        <v>300000</v>
      </c>
    </row>
    <row r="849" spans="1:10" x14ac:dyDescent="0.35">
      <c r="A849" t="s">
        <v>5481</v>
      </c>
      <c r="B849" t="s">
        <v>131</v>
      </c>
      <c r="C849" t="s">
        <v>381</v>
      </c>
      <c r="D849" t="s">
        <v>1244</v>
      </c>
      <c r="E849" t="s">
        <v>1245</v>
      </c>
      <c r="F849" t="s">
        <v>5482</v>
      </c>
      <c r="G849">
        <v>5</v>
      </c>
      <c r="H849" s="117">
        <v>45820.513506944444</v>
      </c>
      <c r="I849">
        <v>12</v>
      </c>
      <c r="J849" s="120">
        <v>100000</v>
      </c>
    </row>
    <row r="850" spans="1:10" x14ac:dyDescent="0.35">
      <c r="A850" t="s">
        <v>5483</v>
      </c>
      <c r="B850" t="s">
        <v>24</v>
      </c>
      <c r="C850" t="s">
        <v>15</v>
      </c>
      <c r="D850" t="s">
        <v>1244</v>
      </c>
      <c r="E850" t="s">
        <v>1245</v>
      </c>
      <c r="F850" t="s">
        <v>5484</v>
      </c>
      <c r="G850">
        <v>6</v>
      </c>
      <c r="H850" s="117">
        <v>45813</v>
      </c>
      <c r="I850">
        <v>15</v>
      </c>
      <c r="J850" s="120">
        <v>200000</v>
      </c>
    </row>
    <row r="851" spans="1:10" x14ac:dyDescent="0.35">
      <c r="A851" t="s">
        <v>5485</v>
      </c>
      <c r="B851" t="s">
        <v>32</v>
      </c>
      <c r="C851" t="s">
        <v>15</v>
      </c>
      <c r="D851" t="s">
        <v>1244</v>
      </c>
      <c r="E851" t="s">
        <v>1245</v>
      </c>
      <c r="F851" t="s">
        <v>5486</v>
      </c>
      <c r="G851">
        <v>6</v>
      </c>
      <c r="H851" s="117">
        <v>45833.442337962966</v>
      </c>
      <c r="I851">
        <v>6</v>
      </c>
      <c r="J851" s="120">
        <v>200000</v>
      </c>
    </row>
    <row r="852" spans="1:10" x14ac:dyDescent="0.35">
      <c r="A852" t="s">
        <v>5487</v>
      </c>
      <c r="B852" t="s">
        <v>256</v>
      </c>
      <c r="C852" t="s">
        <v>15</v>
      </c>
      <c r="D852" t="s">
        <v>1244</v>
      </c>
      <c r="E852" t="s">
        <v>1245</v>
      </c>
      <c r="F852" t="s">
        <v>3787</v>
      </c>
      <c r="G852">
        <v>6</v>
      </c>
      <c r="H852" s="117">
        <v>45821.547650462962</v>
      </c>
      <c r="I852">
        <v>12</v>
      </c>
      <c r="J852" s="120">
        <v>120000</v>
      </c>
    </row>
    <row r="853" spans="1:10" x14ac:dyDescent="0.35">
      <c r="A853" t="s">
        <v>5488</v>
      </c>
      <c r="B853" t="s">
        <v>442</v>
      </c>
      <c r="C853" t="s">
        <v>15</v>
      </c>
      <c r="D853" t="s">
        <v>1244</v>
      </c>
      <c r="E853" t="s">
        <v>1245</v>
      </c>
      <c r="F853" t="s">
        <v>2516</v>
      </c>
      <c r="G853">
        <v>6</v>
      </c>
      <c r="H853" s="117">
        <v>45831.571875000001</v>
      </c>
      <c r="I853">
        <v>12</v>
      </c>
      <c r="J853" s="120">
        <v>150000</v>
      </c>
    </row>
    <row r="854" spans="1:10" x14ac:dyDescent="0.35">
      <c r="A854" t="s">
        <v>5489</v>
      </c>
      <c r="B854" t="s">
        <v>268</v>
      </c>
      <c r="C854" t="s">
        <v>15</v>
      </c>
      <c r="D854" t="s">
        <v>1244</v>
      </c>
      <c r="E854" t="s">
        <v>1245</v>
      </c>
      <c r="F854" t="s">
        <v>2388</v>
      </c>
      <c r="G854">
        <v>6</v>
      </c>
      <c r="H854" s="117">
        <v>45821.701145833336</v>
      </c>
      <c r="I854">
        <v>12</v>
      </c>
      <c r="J854" s="120">
        <v>150000</v>
      </c>
    </row>
    <row r="855" spans="1:10" x14ac:dyDescent="0.35">
      <c r="A855" t="s">
        <v>5490</v>
      </c>
      <c r="B855" t="s">
        <v>58</v>
      </c>
      <c r="C855" t="s">
        <v>15</v>
      </c>
      <c r="D855" t="s">
        <v>1244</v>
      </c>
      <c r="E855" t="s">
        <v>1245</v>
      </c>
      <c r="F855" t="s">
        <v>3459</v>
      </c>
      <c r="G855">
        <v>6</v>
      </c>
      <c r="H855" s="117">
        <v>45813</v>
      </c>
      <c r="I855">
        <v>12</v>
      </c>
      <c r="J855" s="120">
        <v>150000</v>
      </c>
    </row>
    <row r="856" spans="1:10" x14ac:dyDescent="0.35">
      <c r="A856" t="s">
        <v>5491</v>
      </c>
      <c r="B856" t="s">
        <v>14</v>
      </c>
      <c r="C856" t="s">
        <v>188</v>
      </c>
      <c r="D856" t="s">
        <v>1244</v>
      </c>
      <c r="E856" t="s">
        <v>1245</v>
      </c>
      <c r="F856" t="s">
        <v>5492</v>
      </c>
      <c r="G856">
        <v>6</v>
      </c>
      <c r="H856" s="117">
        <v>45818.717141203706</v>
      </c>
      <c r="I856">
        <v>8</v>
      </c>
      <c r="J856" s="120">
        <v>100000</v>
      </c>
    </row>
    <row r="857" spans="1:10" x14ac:dyDescent="0.35">
      <c r="A857" t="s">
        <v>5493</v>
      </c>
      <c r="B857" t="s">
        <v>465</v>
      </c>
      <c r="C857" t="s">
        <v>188</v>
      </c>
      <c r="D857" t="s">
        <v>1244</v>
      </c>
      <c r="E857" t="s">
        <v>1248</v>
      </c>
      <c r="F857" t="s">
        <v>2366</v>
      </c>
      <c r="G857">
        <v>6</v>
      </c>
      <c r="H857" s="117">
        <v>45832.816342592596</v>
      </c>
      <c r="I857">
        <v>12</v>
      </c>
      <c r="J857" s="120">
        <v>300000</v>
      </c>
    </row>
    <row r="858" spans="1:10" x14ac:dyDescent="0.35">
      <c r="A858" t="s">
        <v>5494</v>
      </c>
      <c r="B858" t="s">
        <v>146</v>
      </c>
      <c r="C858" t="s">
        <v>15</v>
      </c>
      <c r="D858" t="s">
        <v>1244</v>
      </c>
      <c r="E858" t="s">
        <v>1248</v>
      </c>
      <c r="F858" t="s">
        <v>5495</v>
      </c>
      <c r="G858">
        <v>7</v>
      </c>
      <c r="H858" s="117">
        <v>45826</v>
      </c>
      <c r="I858">
        <v>7</v>
      </c>
      <c r="J858" s="120">
        <v>80000</v>
      </c>
    </row>
    <row r="859" spans="1:10" x14ac:dyDescent="0.35">
      <c r="A859" t="s">
        <v>5496</v>
      </c>
      <c r="B859" t="s">
        <v>32</v>
      </c>
      <c r="C859" t="s">
        <v>15</v>
      </c>
      <c r="D859" t="s">
        <v>1244</v>
      </c>
      <c r="E859" t="s">
        <v>1245</v>
      </c>
      <c r="F859" t="s">
        <v>3852</v>
      </c>
      <c r="G859">
        <v>7</v>
      </c>
      <c r="H859" s="117">
        <v>45836</v>
      </c>
      <c r="I859">
        <v>12</v>
      </c>
      <c r="J859" s="120">
        <v>250000</v>
      </c>
    </row>
    <row r="860" spans="1:10" x14ac:dyDescent="0.35">
      <c r="A860" t="s">
        <v>5497</v>
      </c>
      <c r="B860" t="s">
        <v>230</v>
      </c>
      <c r="C860" t="s">
        <v>15</v>
      </c>
      <c r="D860" t="s">
        <v>1244</v>
      </c>
      <c r="E860" t="s">
        <v>1245</v>
      </c>
      <c r="F860" t="s">
        <v>5498</v>
      </c>
      <c r="G860">
        <v>7</v>
      </c>
      <c r="H860" s="117">
        <v>45813.780844907407</v>
      </c>
      <c r="I860">
        <v>7</v>
      </c>
      <c r="J860" s="120">
        <v>110000</v>
      </c>
    </row>
    <row r="861" spans="1:10" x14ac:dyDescent="0.35">
      <c r="A861" t="s">
        <v>5499</v>
      </c>
      <c r="B861" t="s">
        <v>420</v>
      </c>
      <c r="C861" t="s">
        <v>15</v>
      </c>
      <c r="D861" t="s">
        <v>1244</v>
      </c>
      <c r="E861" t="s">
        <v>1245</v>
      </c>
      <c r="F861" t="s">
        <v>5500</v>
      </c>
      <c r="G861">
        <v>7</v>
      </c>
      <c r="H861" s="117">
        <v>45836.716168981482</v>
      </c>
      <c r="I861">
        <v>12</v>
      </c>
      <c r="J861" s="120">
        <v>150000</v>
      </c>
    </row>
    <row r="862" spans="1:10" x14ac:dyDescent="0.35">
      <c r="A862" t="s">
        <v>5501</v>
      </c>
      <c r="B862" t="s">
        <v>146</v>
      </c>
      <c r="C862" t="s">
        <v>15</v>
      </c>
      <c r="D862" t="s">
        <v>1244</v>
      </c>
      <c r="E862" t="s">
        <v>1248</v>
      </c>
      <c r="F862" t="s">
        <v>4507</v>
      </c>
      <c r="G862">
        <v>7</v>
      </c>
      <c r="H862" s="117">
        <v>45836</v>
      </c>
      <c r="I862">
        <v>8</v>
      </c>
      <c r="J862" s="120">
        <v>210000</v>
      </c>
    </row>
    <row r="863" spans="1:10" x14ac:dyDescent="0.35">
      <c r="A863" t="s">
        <v>5502</v>
      </c>
      <c r="B863" t="s">
        <v>14</v>
      </c>
      <c r="C863" t="s">
        <v>188</v>
      </c>
      <c r="D863" t="s">
        <v>1244</v>
      </c>
      <c r="E863" t="s">
        <v>1245</v>
      </c>
      <c r="F863" t="s">
        <v>875</v>
      </c>
      <c r="G863">
        <v>7</v>
      </c>
      <c r="H863" s="117">
        <v>45824.797453703701</v>
      </c>
      <c r="I863">
        <v>6</v>
      </c>
      <c r="J863" s="120">
        <v>180000</v>
      </c>
    </row>
    <row r="864" spans="1:10" x14ac:dyDescent="0.35">
      <c r="A864" t="s">
        <v>5503</v>
      </c>
      <c r="B864" t="s">
        <v>442</v>
      </c>
      <c r="C864" t="s">
        <v>15</v>
      </c>
      <c r="D864" t="s">
        <v>1244</v>
      </c>
      <c r="E864" t="s">
        <v>1245</v>
      </c>
      <c r="F864" t="s">
        <v>2874</v>
      </c>
      <c r="G864">
        <v>8</v>
      </c>
      <c r="H864" s="117">
        <v>45833.684074074074</v>
      </c>
      <c r="I864">
        <v>14</v>
      </c>
      <c r="J864" s="120">
        <v>270000</v>
      </c>
    </row>
    <row r="865" spans="1:10" x14ac:dyDescent="0.35">
      <c r="A865" t="s">
        <v>5504</v>
      </c>
      <c r="B865" t="s">
        <v>476</v>
      </c>
      <c r="C865" t="s">
        <v>15</v>
      </c>
      <c r="D865" t="s">
        <v>1244</v>
      </c>
      <c r="E865" t="s">
        <v>1245</v>
      </c>
      <c r="F865" t="s">
        <v>5505</v>
      </c>
      <c r="G865">
        <v>8</v>
      </c>
      <c r="H865" s="117">
        <v>45838.901284722226</v>
      </c>
      <c r="I865">
        <v>8</v>
      </c>
      <c r="J865" s="120">
        <v>70000</v>
      </c>
    </row>
    <row r="866" spans="1:10" x14ac:dyDescent="0.35">
      <c r="A866" t="s">
        <v>5506</v>
      </c>
      <c r="B866" t="s">
        <v>725</v>
      </c>
      <c r="C866" t="s">
        <v>15</v>
      </c>
      <c r="D866" t="s">
        <v>1244</v>
      </c>
      <c r="E866" t="s">
        <v>1245</v>
      </c>
      <c r="F866" t="s">
        <v>4481</v>
      </c>
      <c r="G866">
        <v>8</v>
      </c>
      <c r="H866" s="117">
        <v>45826.526238425926</v>
      </c>
      <c r="I866">
        <v>7</v>
      </c>
      <c r="J866" s="120">
        <v>200000</v>
      </c>
    </row>
    <row r="867" spans="1:10" x14ac:dyDescent="0.35">
      <c r="A867" t="s">
        <v>5507</v>
      </c>
      <c r="B867" t="s">
        <v>725</v>
      </c>
      <c r="C867" t="s">
        <v>257</v>
      </c>
      <c r="D867" t="s">
        <v>1250</v>
      </c>
      <c r="E867" t="s">
        <v>1248</v>
      </c>
      <c r="F867" t="s">
        <v>5508</v>
      </c>
      <c r="G867">
        <v>1</v>
      </c>
      <c r="H867" s="117">
        <v>45825.73238425926</v>
      </c>
      <c r="I867">
        <v>12</v>
      </c>
      <c r="J867" s="120">
        <v>150000</v>
      </c>
    </row>
    <row r="868" spans="1:10" x14ac:dyDescent="0.35">
      <c r="A868" t="s">
        <v>5509</v>
      </c>
      <c r="B868" t="s">
        <v>1314</v>
      </c>
      <c r="C868" t="s">
        <v>248</v>
      </c>
      <c r="D868" t="s">
        <v>1250</v>
      </c>
      <c r="E868" t="s">
        <v>1245</v>
      </c>
      <c r="F868" t="s">
        <v>5510</v>
      </c>
      <c r="G868">
        <v>1</v>
      </c>
      <c r="H868" s="117">
        <v>45821.681655092594</v>
      </c>
      <c r="I868">
        <v>9</v>
      </c>
      <c r="J868" s="120">
        <v>100000</v>
      </c>
    </row>
    <row r="869" spans="1:10" x14ac:dyDescent="0.35">
      <c r="A869" t="s">
        <v>5511</v>
      </c>
      <c r="B869" t="s">
        <v>44</v>
      </c>
      <c r="C869" t="s">
        <v>116</v>
      </c>
      <c r="D869" t="s">
        <v>1250</v>
      </c>
      <c r="E869" t="s">
        <v>1248</v>
      </c>
      <c r="F869" t="s">
        <v>5512</v>
      </c>
      <c r="G869">
        <v>1</v>
      </c>
      <c r="H869" s="117">
        <v>45832.829548611109</v>
      </c>
      <c r="I869">
        <v>8</v>
      </c>
      <c r="J869" s="120">
        <v>70000</v>
      </c>
    </row>
    <row r="870" spans="1:10" x14ac:dyDescent="0.35">
      <c r="A870" t="s">
        <v>5513</v>
      </c>
      <c r="B870" t="s">
        <v>2965</v>
      </c>
      <c r="C870" t="s">
        <v>116</v>
      </c>
      <c r="D870" t="s">
        <v>1250</v>
      </c>
      <c r="E870" t="s">
        <v>1248</v>
      </c>
      <c r="F870" t="s">
        <v>5514</v>
      </c>
      <c r="G870">
        <v>1</v>
      </c>
      <c r="H870" s="117">
        <v>45819.769884259258</v>
      </c>
      <c r="I870">
        <v>12</v>
      </c>
      <c r="J870" s="120">
        <v>120000</v>
      </c>
    </row>
    <row r="871" spans="1:10" x14ac:dyDescent="0.35">
      <c r="A871" t="s">
        <v>5515</v>
      </c>
      <c r="B871" t="s">
        <v>256</v>
      </c>
      <c r="C871" t="s">
        <v>169</v>
      </c>
      <c r="D871" t="s">
        <v>1250</v>
      </c>
      <c r="E871" t="s">
        <v>1245</v>
      </c>
      <c r="F871" t="s">
        <v>5516</v>
      </c>
      <c r="G871">
        <v>1</v>
      </c>
      <c r="H871" s="117">
        <v>45818.667326388888</v>
      </c>
      <c r="I871">
        <v>12</v>
      </c>
      <c r="J871" s="120">
        <v>150000</v>
      </c>
    </row>
    <row r="872" spans="1:10" x14ac:dyDescent="0.35">
      <c r="A872" t="s">
        <v>5517</v>
      </c>
      <c r="B872" t="s">
        <v>24</v>
      </c>
      <c r="C872" t="s">
        <v>116</v>
      </c>
      <c r="D872" t="s">
        <v>1250</v>
      </c>
      <c r="E872" t="s">
        <v>1245</v>
      </c>
      <c r="F872" t="s">
        <v>5518</v>
      </c>
      <c r="G872">
        <v>2</v>
      </c>
      <c r="H872" s="117">
        <v>45828.695023148146</v>
      </c>
      <c r="I872">
        <v>9</v>
      </c>
      <c r="J872" s="120">
        <v>250000</v>
      </c>
    </row>
    <row r="873" spans="1:10" x14ac:dyDescent="0.35">
      <c r="A873" t="s">
        <v>5519</v>
      </c>
      <c r="B873" t="s">
        <v>1987</v>
      </c>
      <c r="C873" t="s">
        <v>116</v>
      </c>
      <c r="D873" t="s">
        <v>1250</v>
      </c>
      <c r="E873" t="s">
        <v>1245</v>
      </c>
      <c r="F873" t="s">
        <v>4056</v>
      </c>
      <c r="G873">
        <v>2</v>
      </c>
      <c r="H873" s="117">
        <v>45820.795254629629</v>
      </c>
      <c r="I873">
        <v>12</v>
      </c>
      <c r="J873" s="120">
        <v>85000</v>
      </c>
    </row>
    <row r="874" spans="1:10" x14ac:dyDescent="0.35">
      <c r="A874" t="s">
        <v>5520</v>
      </c>
      <c r="B874" t="s">
        <v>36</v>
      </c>
      <c r="C874" t="s">
        <v>169</v>
      </c>
      <c r="D874" t="s">
        <v>1250</v>
      </c>
      <c r="E874" t="s">
        <v>1245</v>
      </c>
      <c r="F874" t="s">
        <v>5521</v>
      </c>
      <c r="G874">
        <v>2</v>
      </c>
      <c r="H874" s="117">
        <v>45836.74722222222</v>
      </c>
      <c r="I874">
        <v>12</v>
      </c>
      <c r="J874" s="120">
        <v>120000</v>
      </c>
    </row>
    <row r="875" spans="1:10" x14ac:dyDescent="0.35">
      <c r="A875" t="s">
        <v>5522</v>
      </c>
      <c r="B875" t="s">
        <v>2692</v>
      </c>
      <c r="C875" t="s">
        <v>169</v>
      </c>
      <c r="D875" t="s">
        <v>1250</v>
      </c>
      <c r="E875" t="s">
        <v>1245</v>
      </c>
      <c r="F875" t="s">
        <v>5523</v>
      </c>
      <c r="G875">
        <v>2</v>
      </c>
      <c r="H875" s="117">
        <v>45819.544085648151</v>
      </c>
      <c r="I875">
        <v>7</v>
      </c>
      <c r="J875" s="120">
        <v>60000</v>
      </c>
    </row>
    <row r="876" spans="1:10" x14ac:dyDescent="0.35">
      <c r="A876" t="s">
        <v>5524</v>
      </c>
      <c r="B876" t="s">
        <v>14</v>
      </c>
      <c r="C876" t="s">
        <v>866</v>
      </c>
      <c r="D876" t="s">
        <v>1250</v>
      </c>
      <c r="E876" t="s">
        <v>1245</v>
      </c>
      <c r="F876" t="s">
        <v>5525</v>
      </c>
      <c r="G876">
        <v>3</v>
      </c>
      <c r="H876" s="117">
        <v>45822.572199074071</v>
      </c>
      <c r="I876">
        <v>8</v>
      </c>
      <c r="J876" s="120">
        <v>60000</v>
      </c>
    </row>
    <row r="877" spans="1:10" x14ac:dyDescent="0.35">
      <c r="A877" t="s">
        <v>5526</v>
      </c>
      <c r="B877" t="s">
        <v>58</v>
      </c>
      <c r="C877" t="s">
        <v>162</v>
      </c>
      <c r="D877" t="s">
        <v>1250</v>
      </c>
      <c r="E877" t="s">
        <v>1248</v>
      </c>
      <c r="F877" t="s">
        <v>2762</v>
      </c>
      <c r="G877">
        <v>4</v>
      </c>
      <c r="H877" s="117">
        <v>45827</v>
      </c>
      <c r="I877">
        <v>12</v>
      </c>
      <c r="J877" s="120">
        <v>300000</v>
      </c>
    </row>
    <row r="878" spans="1:10" x14ac:dyDescent="0.35">
      <c r="A878" t="s">
        <v>5527</v>
      </c>
      <c r="B878" t="s">
        <v>1135</v>
      </c>
      <c r="C878" t="s">
        <v>257</v>
      </c>
      <c r="D878" t="s">
        <v>1250</v>
      </c>
      <c r="E878" t="s">
        <v>1245</v>
      </c>
      <c r="F878" t="s">
        <v>2598</v>
      </c>
      <c r="G878">
        <v>4</v>
      </c>
      <c r="H878" s="117">
        <v>45827.518576388888</v>
      </c>
      <c r="I878">
        <v>6</v>
      </c>
      <c r="J878" s="120">
        <v>35000</v>
      </c>
    </row>
    <row r="879" spans="1:10" x14ac:dyDescent="0.35">
      <c r="A879" t="s">
        <v>5528</v>
      </c>
      <c r="B879" t="s">
        <v>14</v>
      </c>
      <c r="C879" t="s">
        <v>866</v>
      </c>
      <c r="D879" t="s">
        <v>1250</v>
      </c>
      <c r="E879" t="s">
        <v>1245</v>
      </c>
      <c r="F879" t="s">
        <v>5529</v>
      </c>
      <c r="G879">
        <v>4</v>
      </c>
      <c r="H879" s="117">
        <v>45821.648738425924</v>
      </c>
      <c r="I879">
        <v>7</v>
      </c>
      <c r="J879" s="120">
        <v>50000</v>
      </c>
    </row>
    <row r="880" spans="1:10" x14ac:dyDescent="0.35">
      <c r="A880" t="s">
        <v>5530</v>
      </c>
      <c r="B880" t="s">
        <v>14</v>
      </c>
      <c r="C880" t="s">
        <v>169</v>
      </c>
      <c r="D880" t="s">
        <v>1250</v>
      </c>
      <c r="E880" t="s">
        <v>1245</v>
      </c>
      <c r="F880" t="s">
        <v>903</v>
      </c>
      <c r="G880">
        <v>5</v>
      </c>
      <c r="H880" s="117">
        <v>45832.829224537039</v>
      </c>
      <c r="I880">
        <v>12</v>
      </c>
      <c r="J880" s="120">
        <v>200000</v>
      </c>
    </row>
    <row r="881" spans="1:10" ht="15" thickBot="1" x14ac:dyDescent="0.4">
      <c r="A881" t="s">
        <v>5531</v>
      </c>
      <c r="B881" t="s">
        <v>359</v>
      </c>
      <c r="C881" t="s">
        <v>257</v>
      </c>
      <c r="D881" t="s">
        <v>1250</v>
      </c>
      <c r="E881" t="s">
        <v>1248</v>
      </c>
      <c r="F881" t="s">
        <v>5532</v>
      </c>
      <c r="G881">
        <v>6</v>
      </c>
      <c r="H881" s="117">
        <v>45822.714224537034</v>
      </c>
      <c r="I881">
        <v>12</v>
      </c>
      <c r="J881" s="120">
        <v>150000</v>
      </c>
    </row>
    <row r="882" spans="1:10" ht="15" thickBot="1" x14ac:dyDescent="0.4">
      <c r="J882" s="176">
        <f>SUM(J743:J881)</f>
        <v>21100000</v>
      </c>
    </row>
    <row r="884" spans="1:10" x14ac:dyDescent="0.35">
      <c r="B884" s="16" t="s">
        <v>5649</v>
      </c>
    </row>
    <row r="885" spans="1:10" x14ac:dyDescent="0.35">
      <c r="A885" s="109" t="s">
        <v>1</v>
      </c>
      <c r="B885" s="1" t="s">
        <v>2</v>
      </c>
      <c r="C885" s="1" t="s">
        <v>3</v>
      </c>
      <c r="D885" s="1" t="s">
        <v>4</v>
      </c>
      <c r="E885" s="1" t="s">
        <v>3993</v>
      </c>
      <c r="F885" s="1" t="s">
        <v>7</v>
      </c>
      <c r="G885" s="1" t="s">
        <v>8</v>
      </c>
      <c r="H885" s="109" t="s">
        <v>9</v>
      </c>
      <c r="I885" s="109" t="s">
        <v>3994</v>
      </c>
      <c r="J885" s="175" t="s">
        <v>3995</v>
      </c>
    </row>
    <row r="886" spans="1:10" x14ac:dyDescent="0.35">
      <c r="A886" s="218" t="s">
        <v>5667</v>
      </c>
      <c r="B886" s="218" t="s">
        <v>2861</v>
      </c>
      <c r="C886" s="218" t="s">
        <v>15</v>
      </c>
      <c r="D886" s="218" t="s">
        <v>1244</v>
      </c>
      <c r="E886" s="218" t="s">
        <v>1245</v>
      </c>
      <c r="F886" s="218" t="s">
        <v>5668</v>
      </c>
      <c r="G886" s="218">
        <v>1</v>
      </c>
      <c r="H886" s="219">
        <v>45854.556805555556</v>
      </c>
      <c r="I886" s="218">
        <v>6</v>
      </c>
      <c r="J886" s="220">
        <v>50000</v>
      </c>
    </row>
    <row r="887" spans="1:10" x14ac:dyDescent="0.35">
      <c r="A887" s="218" t="s">
        <v>5673</v>
      </c>
      <c r="B887" s="218" t="s">
        <v>146</v>
      </c>
      <c r="C887" s="218" t="s">
        <v>15</v>
      </c>
      <c r="D887" s="218" t="s">
        <v>1244</v>
      </c>
      <c r="E887" s="218" t="s">
        <v>1245</v>
      </c>
      <c r="F887" s="218" t="s">
        <v>5674</v>
      </c>
      <c r="G887" s="218">
        <v>1</v>
      </c>
      <c r="H887" s="219">
        <v>45855.879664351851</v>
      </c>
      <c r="I887" s="218">
        <v>6</v>
      </c>
      <c r="J887" s="220">
        <v>50000</v>
      </c>
    </row>
    <row r="888" spans="1:10" x14ac:dyDescent="0.35">
      <c r="A888" s="218" t="s">
        <v>5754</v>
      </c>
      <c r="B888" s="218" t="s">
        <v>3017</v>
      </c>
      <c r="C888" s="218" t="s">
        <v>15</v>
      </c>
      <c r="D888" s="218" t="s">
        <v>1244</v>
      </c>
      <c r="E888" s="218" t="s">
        <v>1245</v>
      </c>
      <c r="F888" s="218" t="s">
        <v>5755</v>
      </c>
      <c r="G888" s="218">
        <v>1</v>
      </c>
      <c r="H888" s="219">
        <v>45847.528912037036</v>
      </c>
      <c r="I888" s="218">
        <v>6</v>
      </c>
      <c r="J888" s="220">
        <v>50000</v>
      </c>
    </row>
    <row r="889" spans="1:10" x14ac:dyDescent="0.35">
      <c r="A889" s="218" t="s">
        <v>5798</v>
      </c>
      <c r="B889" s="218" t="s">
        <v>3017</v>
      </c>
      <c r="C889" s="218" t="s">
        <v>15</v>
      </c>
      <c r="D889" s="218" t="s">
        <v>1244</v>
      </c>
      <c r="E889" s="218" t="s">
        <v>1245</v>
      </c>
      <c r="F889" s="218" t="s">
        <v>5799</v>
      </c>
      <c r="G889" s="218">
        <v>1</v>
      </c>
      <c r="H889" s="219">
        <v>45841.626898148148</v>
      </c>
      <c r="I889" s="218">
        <v>6</v>
      </c>
      <c r="J889" s="220">
        <v>55000</v>
      </c>
    </row>
    <row r="890" spans="1:10" x14ac:dyDescent="0.35">
      <c r="A890" s="218" t="s">
        <v>5814</v>
      </c>
      <c r="B890" s="218" t="s">
        <v>956</v>
      </c>
      <c r="C890" s="218" t="s">
        <v>15</v>
      </c>
      <c r="D890" s="218" t="s">
        <v>1244</v>
      </c>
      <c r="E890" s="218" t="s">
        <v>1245</v>
      </c>
      <c r="F890" s="218" t="s">
        <v>5815</v>
      </c>
      <c r="G890" s="218">
        <v>1</v>
      </c>
      <c r="H890" s="219">
        <v>45849.709988425922</v>
      </c>
      <c r="I890" s="218">
        <v>6</v>
      </c>
      <c r="J890" s="220">
        <v>60000</v>
      </c>
    </row>
    <row r="891" spans="1:10" x14ac:dyDescent="0.35">
      <c r="A891" s="218" t="s">
        <v>5819</v>
      </c>
      <c r="B891" s="218" t="s">
        <v>456</v>
      </c>
      <c r="C891" s="218" t="s">
        <v>15</v>
      </c>
      <c r="D891" s="218" t="s">
        <v>1244</v>
      </c>
      <c r="E891" s="218" t="s">
        <v>1245</v>
      </c>
      <c r="F891" s="218" t="s">
        <v>5820</v>
      </c>
      <c r="G891" s="218">
        <v>1</v>
      </c>
      <c r="H891" s="219">
        <v>45855.87704861111</v>
      </c>
      <c r="I891" s="218">
        <v>6</v>
      </c>
      <c r="J891" s="220">
        <v>250000</v>
      </c>
    </row>
    <row r="892" spans="1:10" x14ac:dyDescent="0.35">
      <c r="A892" s="218" t="s">
        <v>5720</v>
      </c>
      <c r="B892" s="218" t="s">
        <v>2313</v>
      </c>
      <c r="C892" s="218" t="s">
        <v>188</v>
      </c>
      <c r="D892" s="218" t="s">
        <v>1244</v>
      </c>
      <c r="E892" s="218" t="s">
        <v>1245</v>
      </c>
      <c r="F892" s="218" t="s">
        <v>5721</v>
      </c>
      <c r="G892" s="218">
        <v>1</v>
      </c>
      <c r="H892" s="219">
        <v>45842.710729166669</v>
      </c>
      <c r="I892" s="218">
        <v>6</v>
      </c>
      <c r="J892" s="220">
        <v>51000</v>
      </c>
    </row>
    <row r="893" spans="1:10" x14ac:dyDescent="0.35">
      <c r="A893" s="218" t="s">
        <v>5708</v>
      </c>
      <c r="B893" s="218" t="s">
        <v>456</v>
      </c>
      <c r="C893" s="218" t="s">
        <v>52</v>
      </c>
      <c r="D893" s="218" t="s">
        <v>1250</v>
      </c>
      <c r="E893" s="218" t="s">
        <v>1245</v>
      </c>
      <c r="F893" s="218" t="s">
        <v>5709</v>
      </c>
      <c r="G893" s="218">
        <v>1</v>
      </c>
      <c r="H893" s="219">
        <v>45856.695960648147</v>
      </c>
      <c r="I893" s="218">
        <v>6</v>
      </c>
      <c r="J893" s="220">
        <v>200000</v>
      </c>
    </row>
    <row r="894" spans="1:10" x14ac:dyDescent="0.35">
      <c r="A894" s="218" t="s">
        <v>5816</v>
      </c>
      <c r="B894" s="218" t="s">
        <v>1816</v>
      </c>
      <c r="C894" s="218" t="s">
        <v>169</v>
      </c>
      <c r="D894" s="218" t="s">
        <v>1250</v>
      </c>
      <c r="E894" s="218" t="s">
        <v>1248</v>
      </c>
      <c r="F894" s="218" t="s">
        <v>5817</v>
      </c>
      <c r="G894" s="218">
        <v>1</v>
      </c>
      <c r="H894" s="219">
        <v>45849.794560185182</v>
      </c>
      <c r="I894" s="218">
        <v>6</v>
      </c>
      <c r="J894" s="220">
        <v>40000</v>
      </c>
    </row>
    <row r="895" spans="1:10" x14ac:dyDescent="0.35">
      <c r="A895" s="218" t="s">
        <v>5679</v>
      </c>
      <c r="B895" s="218" t="s">
        <v>456</v>
      </c>
      <c r="C895" s="218" t="s">
        <v>15</v>
      </c>
      <c r="D895" s="218" t="s">
        <v>1244</v>
      </c>
      <c r="E895" s="218" t="s">
        <v>1248</v>
      </c>
      <c r="F895" s="218" t="s">
        <v>5680</v>
      </c>
      <c r="G895" s="218">
        <v>1</v>
      </c>
      <c r="H895" s="219">
        <v>45855.600312499999</v>
      </c>
      <c r="I895" s="218">
        <v>8</v>
      </c>
      <c r="J895" s="220">
        <v>300000</v>
      </c>
    </row>
    <row r="896" spans="1:10" x14ac:dyDescent="0.35">
      <c r="A896" s="218" t="s">
        <v>5702</v>
      </c>
      <c r="B896" s="218" t="s">
        <v>2965</v>
      </c>
      <c r="C896" s="218" t="s">
        <v>15</v>
      </c>
      <c r="D896" s="218" t="s">
        <v>1244</v>
      </c>
      <c r="E896" s="218" t="s">
        <v>1245</v>
      </c>
      <c r="F896" s="218" t="s">
        <v>5703</v>
      </c>
      <c r="G896" s="218">
        <v>1</v>
      </c>
      <c r="H896" s="219">
        <v>45856.782002314816</v>
      </c>
      <c r="I896" s="218">
        <v>8</v>
      </c>
      <c r="J896" s="220">
        <v>50000</v>
      </c>
    </row>
    <row r="897" spans="1:10" x14ac:dyDescent="0.35">
      <c r="A897" s="218" t="s">
        <v>5792</v>
      </c>
      <c r="B897" s="218" t="s">
        <v>252</v>
      </c>
      <c r="C897" s="218" t="s">
        <v>15</v>
      </c>
      <c r="D897" s="218" t="s">
        <v>1244</v>
      </c>
      <c r="E897" s="218" t="s">
        <v>1248</v>
      </c>
      <c r="F897" s="218" t="s">
        <v>5793</v>
      </c>
      <c r="G897" s="218">
        <v>1</v>
      </c>
      <c r="H897" s="219">
        <v>45850.677233796298</v>
      </c>
      <c r="I897" s="218">
        <v>8</v>
      </c>
      <c r="J897" s="220">
        <v>70000</v>
      </c>
    </row>
    <row r="898" spans="1:10" x14ac:dyDescent="0.35">
      <c r="A898" s="218" t="s">
        <v>5661</v>
      </c>
      <c r="B898" s="218" t="s">
        <v>2861</v>
      </c>
      <c r="C898" s="218" t="s">
        <v>582</v>
      </c>
      <c r="D898" s="218" t="s">
        <v>1244</v>
      </c>
      <c r="E898" s="218" t="s">
        <v>1245</v>
      </c>
      <c r="F898" s="218" t="s">
        <v>5662</v>
      </c>
      <c r="G898" s="218">
        <v>1</v>
      </c>
      <c r="H898" s="219">
        <v>45841.787141203706</v>
      </c>
      <c r="I898" s="218">
        <v>8</v>
      </c>
      <c r="J898" s="220">
        <v>50000</v>
      </c>
    </row>
    <row r="899" spans="1:10" x14ac:dyDescent="0.35">
      <c r="A899" s="218" t="s">
        <v>5656</v>
      </c>
      <c r="B899" s="218" t="s">
        <v>139</v>
      </c>
      <c r="C899" s="218" t="s">
        <v>15</v>
      </c>
      <c r="D899" s="218" t="s">
        <v>1244</v>
      </c>
      <c r="E899" s="218" t="s">
        <v>1245</v>
      </c>
      <c r="F899" s="218" t="s">
        <v>5657</v>
      </c>
      <c r="G899" s="218">
        <v>1</v>
      </c>
      <c r="H899" s="219">
        <v>45853.823055555556</v>
      </c>
      <c r="I899" s="218">
        <v>10</v>
      </c>
      <c r="J899" s="220">
        <v>100000</v>
      </c>
    </row>
    <row r="900" spans="1:10" x14ac:dyDescent="0.35">
      <c r="A900" s="218" t="s">
        <v>5790</v>
      </c>
      <c r="B900" s="218" t="s">
        <v>1314</v>
      </c>
      <c r="C900" s="218" t="s">
        <v>15</v>
      </c>
      <c r="D900" s="218" t="s">
        <v>1244</v>
      </c>
      <c r="E900" s="218" t="s">
        <v>1245</v>
      </c>
      <c r="F900" s="218" t="s">
        <v>5791</v>
      </c>
      <c r="G900" s="218">
        <v>1</v>
      </c>
      <c r="H900" s="219">
        <v>45847.671180555553</v>
      </c>
      <c r="I900" s="218">
        <v>10</v>
      </c>
      <c r="J900" s="220">
        <v>200000</v>
      </c>
    </row>
    <row r="901" spans="1:10" x14ac:dyDescent="0.35">
      <c r="A901" s="218" t="s">
        <v>5675</v>
      </c>
      <c r="B901" s="218" t="s">
        <v>146</v>
      </c>
      <c r="C901" s="218" t="s">
        <v>188</v>
      </c>
      <c r="D901" s="218" t="s">
        <v>1244</v>
      </c>
      <c r="E901" s="218" t="s">
        <v>1245</v>
      </c>
      <c r="F901" s="218" t="s">
        <v>5676</v>
      </c>
      <c r="G901" s="218">
        <v>1</v>
      </c>
      <c r="H901" s="219">
        <v>45855</v>
      </c>
      <c r="I901" s="218">
        <v>11</v>
      </c>
      <c r="J901" s="220">
        <v>100000</v>
      </c>
    </row>
    <row r="902" spans="1:10" x14ac:dyDescent="0.35">
      <c r="A902" s="218" t="s">
        <v>5744</v>
      </c>
      <c r="B902" s="218" t="s">
        <v>2965</v>
      </c>
      <c r="C902" s="218" t="s">
        <v>15</v>
      </c>
      <c r="D902" s="218" t="s">
        <v>1244</v>
      </c>
      <c r="E902" s="218" t="s">
        <v>1248</v>
      </c>
      <c r="F902" s="218" t="s">
        <v>5745</v>
      </c>
      <c r="G902" s="218">
        <v>1</v>
      </c>
      <c r="H902" s="219">
        <v>45850.546238425923</v>
      </c>
      <c r="I902" s="218">
        <v>12</v>
      </c>
      <c r="J902" s="220">
        <v>100000</v>
      </c>
    </row>
    <row r="903" spans="1:10" x14ac:dyDescent="0.35">
      <c r="A903" s="218" t="s">
        <v>5746</v>
      </c>
      <c r="B903" s="218" t="s">
        <v>725</v>
      </c>
      <c r="C903" s="218" t="s">
        <v>15</v>
      </c>
      <c r="D903" s="218" t="s">
        <v>1244</v>
      </c>
      <c r="E903" s="218" t="s">
        <v>1248</v>
      </c>
      <c r="F903" s="218" t="s">
        <v>5747</v>
      </c>
      <c r="G903" s="218">
        <v>1</v>
      </c>
      <c r="H903" s="219">
        <v>45864.579351851855</v>
      </c>
      <c r="I903" s="218">
        <v>12</v>
      </c>
      <c r="J903" s="220">
        <v>300000</v>
      </c>
    </row>
    <row r="904" spans="1:10" x14ac:dyDescent="0.35">
      <c r="A904" s="218" t="s">
        <v>5750</v>
      </c>
      <c r="B904" s="218" t="s">
        <v>230</v>
      </c>
      <c r="C904" s="218" t="s">
        <v>15</v>
      </c>
      <c r="D904" s="218" t="s">
        <v>1244</v>
      </c>
      <c r="E904" s="218" t="s">
        <v>1245</v>
      </c>
      <c r="F904" s="218" t="s">
        <v>5751</v>
      </c>
      <c r="G904" s="218">
        <v>1</v>
      </c>
      <c r="H904" s="219">
        <v>45842.823981481481</v>
      </c>
      <c r="I904" s="218">
        <v>12</v>
      </c>
      <c r="J904" s="220">
        <v>150000</v>
      </c>
    </row>
    <row r="905" spans="1:10" x14ac:dyDescent="0.35">
      <c r="A905" s="218" t="s">
        <v>5752</v>
      </c>
      <c r="B905" s="218" t="s">
        <v>2861</v>
      </c>
      <c r="C905" s="218" t="s">
        <v>15</v>
      </c>
      <c r="D905" s="218" t="s">
        <v>1244</v>
      </c>
      <c r="E905" s="218" t="s">
        <v>1245</v>
      </c>
      <c r="F905" s="218" t="s">
        <v>5753</v>
      </c>
      <c r="G905" s="218">
        <v>1</v>
      </c>
      <c r="H905" s="219">
        <v>45855.460231481484</v>
      </c>
      <c r="I905" s="218">
        <v>12</v>
      </c>
      <c r="J905" s="220">
        <v>50000</v>
      </c>
    </row>
    <row r="906" spans="1:10" x14ac:dyDescent="0.35">
      <c r="A906" s="218" t="s">
        <v>5822</v>
      </c>
      <c r="B906" s="218" t="s">
        <v>2965</v>
      </c>
      <c r="C906" s="218" t="s">
        <v>15</v>
      </c>
      <c r="D906" s="218" t="s">
        <v>1244</v>
      </c>
      <c r="E906" s="218" t="s">
        <v>1245</v>
      </c>
      <c r="F906" s="218" t="s">
        <v>5823</v>
      </c>
      <c r="G906" s="218">
        <v>1</v>
      </c>
      <c r="H906" s="219">
        <v>45849.756574074076</v>
      </c>
      <c r="I906" s="218">
        <v>12</v>
      </c>
      <c r="J906" s="220">
        <v>250000</v>
      </c>
    </row>
    <row r="907" spans="1:10" x14ac:dyDescent="0.35">
      <c r="A907" s="218" t="s">
        <v>5710</v>
      </c>
      <c r="B907" s="218" t="s">
        <v>1314</v>
      </c>
      <c r="C907" s="218" t="s">
        <v>15</v>
      </c>
      <c r="D907" s="218" t="s">
        <v>1244</v>
      </c>
      <c r="E907" s="218" t="s">
        <v>1248</v>
      </c>
      <c r="F907" s="218" t="s">
        <v>5711</v>
      </c>
      <c r="G907" s="218">
        <v>1</v>
      </c>
      <c r="H907" s="219">
        <v>45860.813888888886</v>
      </c>
      <c r="I907" s="218">
        <v>12</v>
      </c>
      <c r="J907" s="220">
        <v>300000</v>
      </c>
    </row>
    <row r="908" spans="1:10" x14ac:dyDescent="0.35">
      <c r="A908" s="218" t="s">
        <v>5718</v>
      </c>
      <c r="B908" s="218" t="s">
        <v>306</v>
      </c>
      <c r="C908" s="218" t="s">
        <v>15</v>
      </c>
      <c r="D908" s="218" t="s">
        <v>1244</v>
      </c>
      <c r="E908" s="218" t="s">
        <v>1248</v>
      </c>
      <c r="F908" s="218" t="s">
        <v>5719</v>
      </c>
      <c r="G908" s="218">
        <v>1</v>
      </c>
      <c r="H908" s="219">
        <v>45856.775243055556</v>
      </c>
      <c r="I908" s="218">
        <v>12</v>
      </c>
      <c r="J908" s="220">
        <v>250000</v>
      </c>
    </row>
    <row r="909" spans="1:10" x14ac:dyDescent="0.35">
      <c r="A909" s="218" t="s">
        <v>5737</v>
      </c>
      <c r="B909" s="218" t="s">
        <v>58</v>
      </c>
      <c r="C909" s="218" t="s">
        <v>15</v>
      </c>
      <c r="D909" s="218" t="s">
        <v>1244</v>
      </c>
      <c r="E909" s="218" t="s">
        <v>1248</v>
      </c>
      <c r="F909" s="218" t="s">
        <v>5738</v>
      </c>
      <c r="G909" s="218">
        <v>1</v>
      </c>
      <c r="H909" s="219">
        <v>45854.649733796294</v>
      </c>
      <c r="I909" s="218">
        <v>12</v>
      </c>
      <c r="J909" s="220">
        <v>50000</v>
      </c>
    </row>
    <row r="910" spans="1:10" x14ac:dyDescent="0.35">
      <c r="A910" s="218" t="s">
        <v>5780</v>
      </c>
      <c r="B910" s="218" t="s">
        <v>230</v>
      </c>
      <c r="C910" s="218" t="s">
        <v>15</v>
      </c>
      <c r="D910" s="218" t="s">
        <v>1244</v>
      </c>
      <c r="E910" s="218" t="s">
        <v>1245</v>
      </c>
      <c r="F910" s="218" t="s">
        <v>5781</v>
      </c>
      <c r="G910" s="218">
        <v>1</v>
      </c>
      <c r="H910" s="219">
        <v>45856.762060185189</v>
      </c>
      <c r="I910" s="218">
        <v>12</v>
      </c>
      <c r="J910" s="220">
        <v>200000</v>
      </c>
    </row>
    <row r="911" spans="1:10" x14ac:dyDescent="0.35">
      <c r="A911" s="218" t="s">
        <v>5809</v>
      </c>
      <c r="B911" s="218" t="s">
        <v>306</v>
      </c>
      <c r="C911" s="218" t="s">
        <v>15</v>
      </c>
      <c r="D911" s="218" t="s">
        <v>1244</v>
      </c>
      <c r="E911" s="218" t="s">
        <v>1245</v>
      </c>
      <c r="F911" s="218" t="s">
        <v>5810</v>
      </c>
      <c r="G911" s="218">
        <v>1</v>
      </c>
      <c r="H911" s="219">
        <v>45842.800706018519</v>
      </c>
      <c r="I911" s="218">
        <v>12</v>
      </c>
      <c r="J911" s="220">
        <v>200000</v>
      </c>
    </row>
    <row r="912" spans="1:10" x14ac:dyDescent="0.35">
      <c r="A912" s="218" t="s">
        <v>5770</v>
      </c>
      <c r="B912" s="218" t="s">
        <v>2861</v>
      </c>
      <c r="C912" s="218" t="s">
        <v>582</v>
      </c>
      <c r="D912" s="218" t="s">
        <v>1244</v>
      </c>
      <c r="E912" s="218" t="s">
        <v>1245</v>
      </c>
      <c r="F912" s="218" t="s">
        <v>5771</v>
      </c>
      <c r="G912" s="218">
        <v>1</v>
      </c>
      <c r="H912" s="219">
        <v>45854.851099537038</v>
      </c>
      <c r="I912" s="218">
        <v>12</v>
      </c>
      <c r="J912" s="220">
        <v>100000</v>
      </c>
    </row>
    <row r="913" spans="1:10" x14ac:dyDescent="0.35">
      <c r="A913" s="218" t="s">
        <v>5665</v>
      </c>
      <c r="B913" s="218" t="s">
        <v>36</v>
      </c>
      <c r="C913" s="218" t="s">
        <v>169</v>
      </c>
      <c r="D913" s="218" t="s">
        <v>1250</v>
      </c>
      <c r="E913" s="218" t="s">
        <v>1248</v>
      </c>
      <c r="F913" s="218" t="s">
        <v>5666</v>
      </c>
      <c r="G913" s="218">
        <v>1</v>
      </c>
      <c r="H913" s="219">
        <v>45849.794537037036</v>
      </c>
      <c r="I913" s="218">
        <v>12</v>
      </c>
      <c r="J913" s="220">
        <v>100000</v>
      </c>
    </row>
    <row r="914" spans="1:10" x14ac:dyDescent="0.35">
      <c r="A914" s="218" t="s">
        <v>5824</v>
      </c>
      <c r="B914" s="218" t="s">
        <v>58</v>
      </c>
      <c r="C914" s="218" t="s">
        <v>866</v>
      </c>
      <c r="D914" s="218" t="s">
        <v>1250</v>
      </c>
      <c r="E914" s="218" t="s">
        <v>1248</v>
      </c>
      <c r="F914" s="218" t="s">
        <v>5825</v>
      </c>
      <c r="G914" s="218">
        <v>1</v>
      </c>
      <c r="H914" s="219">
        <v>45848.74077546296</v>
      </c>
      <c r="I914" s="218">
        <v>12</v>
      </c>
      <c r="J914" s="220">
        <v>100000</v>
      </c>
    </row>
    <row r="915" spans="1:10" x14ac:dyDescent="0.35">
      <c r="A915" s="218" t="s">
        <v>5782</v>
      </c>
      <c r="B915" s="218" t="s">
        <v>2692</v>
      </c>
      <c r="C915" s="218" t="s">
        <v>15</v>
      </c>
      <c r="D915" s="218" t="s">
        <v>1244</v>
      </c>
      <c r="E915" s="218" t="s">
        <v>1245</v>
      </c>
      <c r="F915" s="218" t="s">
        <v>5783</v>
      </c>
      <c r="G915" s="218">
        <v>1</v>
      </c>
      <c r="H915" s="219">
        <v>45850.435833333337</v>
      </c>
      <c r="I915" s="218">
        <v>15</v>
      </c>
      <c r="J915" s="220">
        <v>200000</v>
      </c>
    </row>
    <row r="916" spans="1:10" x14ac:dyDescent="0.35">
      <c r="A916" s="218" t="s">
        <v>5663</v>
      </c>
      <c r="B916" s="218" t="s">
        <v>447</v>
      </c>
      <c r="C916" s="218" t="s">
        <v>15</v>
      </c>
      <c r="D916" s="218" t="s">
        <v>1244</v>
      </c>
      <c r="E916" s="218" t="s">
        <v>1248</v>
      </c>
      <c r="F916" s="218" t="s">
        <v>5664</v>
      </c>
      <c r="G916" s="218">
        <v>1</v>
      </c>
      <c r="H916" s="219">
        <v>45846.593240740738</v>
      </c>
      <c r="I916" s="218">
        <v>21</v>
      </c>
      <c r="J916" s="220">
        <v>300000</v>
      </c>
    </row>
    <row r="917" spans="1:10" x14ac:dyDescent="0.35">
      <c r="A917" s="218" t="s">
        <v>5652</v>
      </c>
      <c r="B917" s="218" t="s">
        <v>557</v>
      </c>
      <c r="C917" s="218" t="s">
        <v>15</v>
      </c>
      <c r="D917" s="218" t="s">
        <v>1244</v>
      </c>
      <c r="E917" s="218" t="s">
        <v>1248</v>
      </c>
      <c r="F917" s="218" t="s">
        <v>5653</v>
      </c>
      <c r="G917" s="218">
        <v>2</v>
      </c>
      <c r="H917" s="219">
        <v>45841.628981481481</v>
      </c>
      <c r="I917" s="218">
        <v>5</v>
      </c>
      <c r="J917" s="220">
        <v>35000</v>
      </c>
    </row>
    <row r="918" spans="1:10" x14ac:dyDescent="0.35">
      <c r="A918" s="218" t="s">
        <v>5759</v>
      </c>
      <c r="B918" s="218" t="s">
        <v>58</v>
      </c>
      <c r="C918" s="218" t="s">
        <v>15</v>
      </c>
      <c r="D918" s="218" t="s">
        <v>1244</v>
      </c>
      <c r="E918" s="218" t="s">
        <v>1245</v>
      </c>
      <c r="F918" s="218" t="s">
        <v>5760</v>
      </c>
      <c r="G918" s="218">
        <v>2</v>
      </c>
      <c r="H918" s="219">
        <v>45850.532789351855</v>
      </c>
      <c r="I918" s="218">
        <v>5</v>
      </c>
      <c r="J918" s="220">
        <v>60000</v>
      </c>
    </row>
    <row r="919" spans="1:10" x14ac:dyDescent="0.35">
      <c r="A919" s="218" t="s">
        <v>5764</v>
      </c>
      <c r="B919" s="218" t="s">
        <v>146</v>
      </c>
      <c r="C919" s="218" t="s">
        <v>15</v>
      </c>
      <c r="D919" s="218" t="s">
        <v>1244</v>
      </c>
      <c r="E919" s="218" t="s">
        <v>1248</v>
      </c>
      <c r="F919" s="218" t="s">
        <v>5765</v>
      </c>
      <c r="G919" s="218">
        <v>2</v>
      </c>
      <c r="H919" s="219">
        <v>45849.847013888888</v>
      </c>
      <c r="I919" s="218">
        <v>5</v>
      </c>
      <c r="J919" s="220">
        <v>40000</v>
      </c>
    </row>
    <row r="920" spans="1:10" x14ac:dyDescent="0.35">
      <c r="A920" s="218" t="s">
        <v>5693</v>
      </c>
      <c r="B920" s="218" t="s">
        <v>247</v>
      </c>
      <c r="C920" s="218" t="s">
        <v>52</v>
      </c>
      <c r="D920" s="218" t="s">
        <v>1250</v>
      </c>
      <c r="E920" s="218" t="s">
        <v>1248</v>
      </c>
      <c r="F920" s="218" t="s">
        <v>5694</v>
      </c>
      <c r="G920" s="218">
        <v>2</v>
      </c>
      <c r="H920" s="219">
        <v>45848</v>
      </c>
      <c r="I920" s="218">
        <v>6</v>
      </c>
      <c r="J920" s="220">
        <v>150000</v>
      </c>
    </row>
    <row r="921" spans="1:10" x14ac:dyDescent="0.35">
      <c r="A921" s="218" t="s">
        <v>5723</v>
      </c>
      <c r="B921" s="218" t="s">
        <v>14</v>
      </c>
      <c r="C921" s="218" t="s">
        <v>15</v>
      </c>
      <c r="D921" s="218" t="s">
        <v>1244</v>
      </c>
      <c r="E921" s="218" t="s">
        <v>1248</v>
      </c>
      <c r="F921" s="218" t="s">
        <v>5724</v>
      </c>
      <c r="G921" s="218">
        <v>2</v>
      </c>
      <c r="H921" s="219">
        <v>45842.629074074073</v>
      </c>
      <c r="I921" s="218">
        <v>7</v>
      </c>
      <c r="J921" s="220">
        <v>50000</v>
      </c>
    </row>
    <row r="922" spans="1:10" x14ac:dyDescent="0.35">
      <c r="A922" s="218" t="s">
        <v>5725</v>
      </c>
      <c r="B922" s="218" t="s">
        <v>2861</v>
      </c>
      <c r="C922" s="218" t="s">
        <v>582</v>
      </c>
      <c r="D922" s="218" t="s">
        <v>1244</v>
      </c>
      <c r="E922" s="218" t="s">
        <v>1245</v>
      </c>
      <c r="F922" s="218" t="s">
        <v>5726</v>
      </c>
      <c r="G922" s="218">
        <v>2</v>
      </c>
      <c r="H922" s="219">
        <v>45862.513541666667</v>
      </c>
      <c r="I922" s="218">
        <v>11</v>
      </c>
      <c r="J922" s="220">
        <v>50000</v>
      </c>
    </row>
    <row r="923" spans="1:10" x14ac:dyDescent="0.35">
      <c r="A923" s="218" t="s">
        <v>5683</v>
      </c>
      <c r="B923" s="218" t="s">
        <v>2965</v>
      </c>
      <c r="C923" s="218" t="s">
        <v>15</v>
      </c>
      <c r="D923" s="218" t="s">
        <v>1244</v>
      </c>
      <c r="E923" s="218" t="s">
        <v>1248</v>
      </c>
      <c r="F923" s="218" t="s">
        <v>5684</v>
      </c>
      <c r="G923" s="218">
        <v>2</v>
      </c>
      <c r="H923" s="219">
        <v>45852.788101851853</v>
      </c>
      <c r="I923" s="218">
        <v>12</v>
      </c>
      <c r="J923" s="220">
        <v>300000</v>
      </c>
    </row>
    <row r="924" spans="1:10" x14ac:dyDescent="0.35">
      <c r="A924" s="218" t="s">
        <v>5690</v>
      </c>
      <c r="B924" s="218" t="s">
        <v>459</v>
      </c>
      <c r="C924" s="218" t="s">
        <v>15</v>
      </c>
      <c r="D924" s="218" t="s">
        <v>1244</v>
      </c>
      <c r="E924" s="218" t="s">
        <v>1248</v>
      </c>
      <c r="F924" s="218" t="s">
        <v>5691</v>
      </c>
      <c r="G924" s="218">
        <v>2</v>
      </c>
      <c r="H924" s="219">
        <v>45848.802407407406</v>
      </c>
      <c r="I924" s="218">
        <v>12</v>
      </c>
      <c r="J924" s="220">
        <v>100000</v>
      </c>
    </row>
    <row r="925" spans="1:10" x14ac:dyDescent="0.35">
      <c r="A925" s="218" t="s">
        <v>5700</v>
      </c>
      <c r="B925" s="218" t="s">
        <v>603</v>
      </c>
      <c r="C925" s="218" t="s">
        <v>15</v>
      </c>
      <c r="D925" s="218" t="s">
        <v>1244</v>
      </c>
      <c r="E925" s="218" t="s">
        <v>1245</v>
      </c>
      <c r="F925" s="218" t="s">
        <v>5701</v>
      </c>
      <c r="G925" s="218">
        <v>2</v>
      </c>
      <c r="H925" s="219">
        <v>45840.695532407408</v>
      </c>
      <c r="I925" s="218">
        <v>12</v>
      </c>
      <c r="J925" s="220">
        <v>100000</v>
      </c>
    </row>
    <row r="926" spans="1:10" x14ac:dyDescent="0.35">
      <c r="A926" s="218" t="s">
        <v>5802</v>
      </c>
      <c r="B926" s="218" t="s">
        <v>2965</v>
      </c>
      <c r="C926" s="218" t="s">
        <v>15</v>
      </c>
      <c r="D926" s="218" t="s">
        <v>1244</v>
      </c>
      <c r="E926" s="218" t="s">
        <v>1245</v>
      </c>
      <c r="F926" s="218" t="s">
        <v>4118</v>
      </c>
      <c r="G926" s="218">
        <v>2</v>
      </c>
      <c r="H926" s="219">
        <v>45848.558171296296</v>
      </c>
      <c r="I926" s="218">
        <v>12</v>
      </c>
      <c r="J926" s="220">
        <v>50000</v>
      </c>
    </row>
    <row r="927" spans="1:10" x14ac:dyDescent="0.35">
      <c r="A927" s="218" t="s">
        <v>5741</v>
      </c>
      <c r="B927" s="218" t="s">
        <v>230</v>
      </c>
      <c r="C927" s="218" t="s">
        <v>15</v>
      </c>
      <c r="D927" s="218" t="s">
        <v>1244</v>
      </c>
      <c r="E927" s="218" t="s">
        <v>1245</v>
      </c>
      <c r="F927" s="218" t="s">
        <v>5742</v>
      </c>
      <c r="G927" s="218">
        <v>2</v>
      </c>
      <c r="H927" s="219">
        <v>45855.853738425925</v>
      </c>
      <c r="I927" s="218">
        <v>12</v>
      </c>
      <c r="J927" s="220">
        <v>150000</v>
      </c>
    </row>
    <row r="928" spans="1:10" x14ac:dyDescent="0.35">
      <c r="A928" s="218" t="s">
        <v>5787</v>
      </c>
      <c r="B928" s="218" t="s">
        <v>1056</v>
      </c>
      <c r="C928" s="218" t="s">
        <v>582</v>
      </c>
      <c r="D928" s="218" t="s">
        <v>1244</v>
      </c>
      <c r="E928" s="218" t="s">
        <v>1245</v>
      </c>
      <c r="F928" s="218" t="s">
        <v>5788</v>
      </c>
      <c r="G928" s="218">
        <v>2</v>
      </c>
      <c r="H928" s="219">
        <v>45856.425081018519</v>
      </c>
      <c r="I928" s="218">
        <v>12</v>
      </c>
      <c r="J928" s="220">
        <v>150000</v>
      </c>
    </row>
    <row r="929" spans="1:10" x14ac:dyDescent="0.35">
      <c r="A929" s="218" t="s">
        <v>5685</v>
      </c>
      <c r="B929" s="218" t="s">
        <v>748</v>
      </c>
      <c r="C929" s="218" t="s">
        <v>169</v>
      </c>
      <c r="D929" s="218" t="s">
        <v>1250</v>
      </c>
      <c r="E929" s="218" t="s">
        <v>1245</v>
      </c>
      <c r="F929" s="218" t="s">
        <v>5686</v>
      </c>
      <c r="G929" s="218">
        <v>2</v>
      </c>
      <c r="H929" s="219">
        <v>45848.723321759258</v>
      </c>
      <c r="I929" s="218">
        <v>12</v>
      </c>
      <c r="J929" s="220">
        <v>100000</v>
      </c>
    </row>
    <row r="930" spans="1:10" x14ac:dyDescent="0.35">
      <c r="A930" s="218" t="s">
        <v>5777</v>
      </c>
      <c r="B930" s="218" t="s">
        <v>2680</v>
      </c>
      <c r="C930" s="218" t="s">
        <v>169</v>
      </c>
      <c r="D930" s="218" t="s">
        <v>1250</v>
      </c>
      <c r="E930" s="218" t="s">
        <v>1245</v>
      </c>
      <c r="F930" s="218" t="s">
        <v>5778</v>
      </c>
      <c r="G930" s="218">
        <v>2</v>
      </c>
      <c r="H930" s="219">
        <v>45845.716180555559</v>
      </c>
      <c r="I930" s="218">
        <v>12</v>
      </c>
      <c r="J930" s="220">
        <v>100000</v>
      </c>
    </row>
    <row r="931" spans="1:10" x14ac:dyDescent="0.35">
      <c r="A931" s="218" t="s">
        <v>5650</v>
      </c>
      <c r="B931" s="218" t="s">
        <v>32</v>
      </c>
      <c r="C931" s="218" t="s">
        <v>15</v>
      </c>
      <c r="D931" s="218" t="s">
        <v>1244</v>
      </c>
      <c r="E931" s="218" t="s">
        <v>1248</v>
      </c>
      <c r="F931" s="218" t="s">
        <v>5651</v>
      </c>
      <c r="G931" s="218">
        <v>3</v>
      </c>
      <c r="H931" s="219">
        <v>45848</v>
      </c>
      <c r="I931" s="218">
        <v>6</v>
      </c>
      <c r="J931" s="220">
        <v>60000</v>
      </c>
    </row>
    <row r="932" spans="1:10" x14ac:dyDescent="0.35">
      <c r="A932" s="218" t="s">
        <v>5748</v>
      </c>
      <c r="B932" s="218" t="s">
        <v>14</v>
      </c>
      <c r="C932" s="218" t="s">
        <v>188</v>
      </c>
      <c r="D932" s="218" t="s">
        <v>1244</v>
      </c>
      <c r="E932" s="218" t="s">
        <v>1245</v>
      </c>
      <c r="F932" s="218" t="s">
        <v>5749</v>
      </c>
      <c r="G932" s="218">
        <v>3</v>
      </c>
      <c r="H932" s="219">
        <v>45853.611446759256</v>
      </c>
      <c r="I932" s="218">
        <v>6</v>
      </c>
      <c r="J932" s="220">
        <v>40000</v>
      </c>
    </row>
    <row r="933" spans="1:10" x14ac:dyDescent="0.35">
      <c r="A933" s="218" t="s">
        <v>5766</v>
      </c>
      <c r="B933" s="218" t="s">
        <v>58</v>
      </c>
      <c r="C933" s="218" t="s">
        <v>169</v>
      </c>
      <c r="D933" s="218" t="s">
        <v>1250</v>
      </c>
      <c r="E933" s="218" t="s">
        <v>1245</v>
      </c>
      <c r="F933" s="218" t="s">
        <v>3906</v>
      </c>
      <c r="G933" s="218">
        <v>3</v>
      </c>
      <c r="H933" s="219">
        <v>45850.679328703707</v>
      </c>
      <c r="I933" s="218">
        <v>6</v>
      </c>
      <c r="J933" s="220">
        <v>200000</v>
      </c>
    </row>
    <row r="934" spans="1:10" x14ac:dyDescent="0.35">
      <c r="A934" s="218" t="s">
        <v>5813</v>
      </c>
      <c r="B934" s="218" t="s">
        <v>306</v>
      </c>
      <c r="C934" s="218" t="s">
        <v>15</v>
      </c>
      <c r="D934" s="218" t="s">
        <v>1244</v>
      </c>
      <c r="E934" s="218" t="s">
        <v>1248</v>
      </c>
      <c r="F934" s="218" t="s">
        <v>3520</v>
      </c>
      <c r="G934" s="218">
        <v>3</v>
      </c>
      <c r="H934" s="219">
        <v>45853.84033564815</v>
      </c>
      <c r="I934" s="218">
        <v>7</v>
      </c>
      <c r="J934" s="220">
        <v>60000</v>
      </c>
    </row>
    <row r="935" spans="1:10" x14ac:dyDescent="0.35">
      <c r="A935" s="218" t="s">
        <v>5761</v>
      </c>
      <c r="B935" s="218" t="s">
        <v>398</v>
      </c>
      <c r="C935" s="218" t="s">
        <v>15</v>
      </c>
      <c r="D935" s="218" t="s">
        <v>1244</v>
      </c>
      <c r="E935" s="218" t="s">
        <v>1245</v>
      </c>
      <c r="F935" s="218" t="s">
        <v>5762</v>
      </c>
      <c r="G935" s="218">
        <v>3</v>
      </c>
      <c r="H935" s="219">
        <v>45852.809155092589</v>
      </c>
      <c r="I935" s="218">
        <v>8</v>
      </c>
      <c r="J935" s="220">
        <v>70000</v>
      </c>
    </row>
    <row r="936" spans="1:10" x14ac:dyDescent="0.35">
      <c r="A936" s="218" t="s">
        <v>5659</v>
      </c>
      <c r="B936" s="218" t="s">
        <v>14</v>
      </c>
      <c r="C936" s="218" t="s">
        <v>411</v>
      </c>
      <c r="D936" s="218" t="s">
        <v>1244</v>
      </c>
      <c r="E936" s="218" t="s">
        <v>1245</v>
      </c>
      <c r="F936" s="218" t="s">
        <v>5660</v>
      </c>
      <c r="G936" s="218">
        <v>3</v>
      </c>
      <c r="H936" s="219">
        <v>45856.737638888888</v>
      </c>
      <c r="I936" s="218">
        <v>8</v>
      </c>
      <c r="J936" s="220">
        <v>200000</v>
      </c>
    </row>
    <row r="937" spans="1:10" x14ac:dyDescent="0.35">
      <c r="A937" s="218" t="s">
        <v>5722</v>
      </c>
      <c r="B937" s="218" t="s">
        <v>230</v>
      </c>
      <c r="C937" s="218" t="s">
        <v>188</v>
      </c>
      <c r="D937" s="218" t="s">
        <v>1244</v>
      </c>
      <c r="E937" s="218" t="s">
        <v>1245</v>
      </c>
      <c r="F937" s="218" t="s">
        <v>3915</v>
      </c>
      <c r="G937" s="218">
        <v>3</v>
      </c>
      <c r="H937" s="219">
        <v>45848.340868055559</v>
      </c>
      <c r="I937" s="218">
        <v>8</v>
      </c>
      <c r="J937" s="220">
        <v>60000</v>
      </c>
    </row>
    <row r="938" spans="1:10" x14ac:dyDescent="0.35">
      <c r="A938" s="218" t="s">
        <v>5763</v>
      </c>
      <c r="B938" s="218" t="s">
        <v>237</v>
      </c>
      <c r="C938" s="218" t="s">
        <v>116</v>
      </c>
      <c r="D938" s="218" t="s">
        <v>1250</v>
      </c>
      <c r="E938" s="218" t="s">
        <v>1248</v>
      </c>
      <c r="F938" s="218" t="s">
        <v>2293</v>
      </c>
      <c r="G938" s="218">
        <v>3</v>
      </c>
      <c r="H938" s="219">
        <v>45856.675162037034</v>
      </c>
      <c r="I938" s="218">
        <v>9</v>
      </c>
      <c r="J938" s="220">
        <v>60000</v>
      </c>
    </row>
    <row r="939" spans="1:10" x14ac:dyDescent="0.35">
      <c r="A939" s="218" t="s">
        <v>5695</v>
      </c>
      <c r="B939" s="218" t="s">
        <v>14</v>
      </c>
      <c r="C939" s="218" t="s">
        <v>15</v>
      </c>
      <c r="D939" s="218" t="s">
        <v>1244</v>
      </c>
      <c r="E939" s="218" t="s">
        <v>1245</v>
      </c>
      <c r="F939" s="218" t="s">
        <v>2651</v>
      </c>
      <c r="G939" s="218">
        <v>3</v>
      </c>
      <c r="H939" s="219">
        <v>45849.777511574073</v>
      </c>
      <c r="I939" s="218">
        <v>12</v>
      </c>
      <c r="J939" s="220">
        <v>90000</v>
      </c>
    </row>
    <row r="940" spans="1:10" x14ac:dyDescent="0.35">
      <c r="A940" s="218" t="s">
        <v>5795</v>
      </c>
      <c r="B940" s="218" t="s">
        <v>32</v>
      </c>
      <c r="C940" s="218" t="s">
        <v>15</v>
      </c>
      <c r="D940" s="218" t="s">
        <v>1244</v>
      </c>
      <c r="E940" s="218" t="s">
        <v>1248</v>
      </c>
      <c r="F940" s="218" t="s">
        <v>3165</v>
      </c>
      <c r="G940" s="218">
        <v>3</v>
      </c>
      <c r="H940" s="219">
        <v>45856.675150462965</v>
      </c>
      <c r="I940" s="218">
        <v>12</v>
      </c>
      <c r="J940" s="220">
        <v>130000</v>
      </c>
    </row>
    <row r="941" spans="1:10" x14ac:dyDescent="0.35">
      <c r="A941" s="218" t="s">
        <v>5821</v>
      </c>
      <c r="B941" s="218" t="s">
        <v>306</v>
      </c>
      <c r="C941" s="218" t="s">
        <v>15</v>
      </c>
      <c r="D941" s="218" t="s">
        <v>1244</v>
      </c>
      <c r="E941" s="218" t="s">
        <v>1248</v>
      </c>
      <c r="F941" s="218" t="s">
        <v>2465</v>
      </c>
      <c r="G941" s="218">
        <v>3</v>
      </c>
      <c r="H941" s="219">
        <v>45848.769178240742</v>
      </c>
      <c r="I941" s="218">
        <v>12</v>
      </c>
      <c r="J941" s="220">
        <v>130000</v>
      </c>
    </row>
    <row r="942" spans="1:10" x14ac:dyDescent="0.35">
      <c r="A942" s="218" t="s">
        <v>5696</v>
      </c>
      <c r="B942" s="218" t="s">
        <v>2605</v>
      </c>
      <c r="C942" s="218" t="s">
        <v>15</v>
      </c>
      <c r="D942" s="218" t="s">
        <v>1244</v>
      </c>
      <c r="E942" s="218" t="s">
        <v>1248</v>
      </c>
      <c r="F942" s="218" t="s">
        <v>5697</v>
      </c>
      <c r="G942" s="218">
        <v>3</v>
      </c>
      <c r="H942" s="219">
        <v>45847.84202546296</v>
      </c>
      <c r="I942" s="218">
        <v>12</v>
      </c>
      <c r="J942" s="220">
        <v>150000</v>
      </c>
    </row>
    <row r="943" spans="1:10" x14ac:dyDescent="0.35">
      <c r="A943" s="218" t="s">
        <v>5698</v>
      </c>
      <c r="B943" s="218" t="s">
        <v>14</v>
      </c>
      <c r="C943" s="218" t="s">
        <v>15</v>
      </c>
      <c r="D943" s="218" t="s">
        <v>1244</v>
      </c>
      <c r="E943" s="218" t="s">
        <v>1245</v>
      </c>
      <c r="F943" s="218" t="s">
        <v>5699</v>
      </c>
      <c r="G943" s="218">
        <v>3</v>
      </c>
      <c r="H943" s="219">
        <v>45839.563715277778</v>
      </c>
      <c r="I943" s="218">
        <v>12</v>
      </c>
      <c r="J943" s="220">
        <v>120000</v>
      </c>
    </row>
    <row r="944" spans="1:10" x14ac:dyDescent="0.35">
      <c r="A944" s="218" t="s">
        <v>5736</v>
      </c>
      <c r="B944" s="218" t="s">
        <v>14</v>
      </c>
      <c r="C944" s="218" t="s">
        <v>15</v>
      </c>
      <c r="D944" s="218" t="s">
        <v>1244</v>
      </c>
      <c r="E944" s="218" t="s">
        <v>1248</v>
      </c>
      <c r="F944" s="218" t="s">
        <v>3686</v>
      </c>
      <c r="G944" s="218">
        <v>3</v>
      </c>
      <c r="H944" s="219">
        <v>45855.883518518516</v>
      </c>
      <c r="I944" s="218">
        <v>12</v>
      </c>
      <c r="J944" s="220">
        <v>300000</v>
      </c>
    </row>
    <row r="945" spans="1:10" x14ac:dyDescent="0.35">
      <c r="A945" s="218" t="s">
        <v>5796</v>
      </c>
      <c r="B945" s="218" t="s">
        <v>2861</v>
      </c>
      <c r="C945" s="218" t="s">
        <v>15</v>
      </c>
      <c r="D945" s="218" t="s">
        <v>1244</v>
      </c>
      <c r="E945" s="218" t="s">
        <v>1245</v>
      </c>
      <c r="F945" s="218" t="s">
        <v>5797</v>
      </c>
      <c r="G945" s="218">
        <v>3</v>
      </c>
      <c r="H945" s="219">
        <v>45850.679328703707</v>
      </c>
      <c r="I945" s="218">
        <v>12</v>
      </c>
      <c r="J945" s="220">
        <v>150000</v>
      </c>
    </row>
    <row r="946" spans="1:10" x14ac:dyDescent="0.35">
      <c r="A946" s="218" t="s">
        <v>5811</v>
      </c>
      <c r="B946" s="218" t="s">
        <v>2680</v>
      </c>
      <c r="C946" s="218" t="s">
        <v>15</v>
      </c>
      <c r="D946" s="218" t="s">
        <v>1244</v>
      </c>
      <c r="E946" s="218" t="s">
        <v>1245</v>
      </c>
      <c r="F946" s="218" t="s">
        <v>5812</v>
      </c>
      <c r="G946" s="218">
        <v>3</v>
      </c>
      <c r="H946" s="219">
        <v>45847.829513888886</v>
      </c>
      <c r="I946" s="218">
        <v>12</v>
      </c>
      <c r="J946" s="220">
        <v>100000</v>
      </c>
    </row>
    <row r="947" spans="1:10" x14ac:dyDescent="0.35">
      <c r="A947" s="218" t="s">
        <v>5671</v>
      </c>
      <c r="B947" s="218" t="s">
        <v>2374</v>
      </c>
      <c r="C947" s="218" t="s">
        <v>188</v>
      </c>
      <c r="D947" s="218" t="s">
        <v>1244</v>
      </c>
      <c r="E947" s="218" t="s">
        <v>1248</v>
      </c>
      <c r="F947" s="218" t="s">
        <v>5672</v>
      </c>
      <c r="G947" s="218">
        <v>3</v>
      </c>
      <c r="H947" s="219">
        <v>45841.787523148145</v>
      </c>
      <c r="I947" s="218">
        <v>12</v>
      </c>
      <c r="J947" s="220">
        <v>100000</v>
      </c>
    </row>
    <row r="948" spans="1:10" x14ac:dyDescent="0.35">
      <c r="A948" s="218" t="s">
        <v>5804</v>
      </c>
      <c r="B948" s="218" t="s">
        <v>237</v>
      </c>
      <c r="C948" s="218" t="s">
        <v>381</v>
      </c>
      <c r="D948" s="218" t="s">
        <v>1244</v>
      </c>
      <c r="E948" s="218" t="s">
        <v>1245</v>
      </c>
      <c r="F948" s="218" t="s">
        <v>5805</v>
      </c>
      <c r="G948" s="218">
        <v>3</v>
      </c>
      <c r="H948" s="219">
        <v>45854</v>
      </c>
      <c r="I948" s="218">
        <v>12</v>
      </c>
      <c r="J948" s="220">
        <v>200000</v>
      </c>
    </row>
    <row r="949" spans="1:10" x14ac:dyDescent="0.35">
      <c r="A949" s="218" t="s">
        <v>5828</v>
      </c>
      <c r="B949" s="218" t="s">
        <v>40</v>
      </c>
      <c r="C949" s="218" t="s">
        <v>381</v>
      </c>
      <c r="D949" s="218" t="s">
        <v>1244</v>
      </c>
      <c r="E949" s="218" t="s">
        <v>1245</v>
      </c>
      <c r="F949" s="218" t="s">
        <v>5829</v>
      </c>
      <c r="G949" s="218">
        <v>3</v>
      </c>
      <c r="H949" s="219">
        <v>45848.75708333333</v>
      </c>
      <c r="I949" s="218">
        <v>12</v>
      </c>
      <c r="J949" s="220">
        <v>150000</v>
      </c>
    </row>
    <row r="950" spans="1:10" x14ac:dyDescent="0.35">
      <c r="A950" s="218" t="s">
        <v>5784</v>
      </c>
      <c r="B950" s="218" t="s">
        <v>14</v>
      </c>
      <c r="C950" s="218" t="s">
        <v>169</v>
      </c>
      <c r="D950" s="218" t="s">
        <v>1250</v>
      </c>
      <c r="E950" s="218" t="s">
        <v>1245</v>
      </c>
      <c r="F950" s="218" t="s">
        <v>5785</v>
      </c>
      <c r="G950" s="218">
        <v>3</v>
      </c>
      <c r="H950" s="219">
        <v>45855.885266203702</v>
      </c>
      <c r="I950" s="218">
        <v>12</v>
      </c>
      <c r="J950" s="220">
        <v>120000</v>
      </c>
    </row>
    <row r="951" spans="1:10" x14ac:dyDescent="0.35">
      <c r="A951" s="218" t="s">
        <v>5800</v>
      </c>
      <c r="B951" s="218" t="s">
        <v>442</v>
      </c>
      <c r="C951" s="218" t="s">
        <v>15</v>
      </c>
      <c r="D951" s="218" t="s">
        <v>1244</v>
      </c>
      <c r="E951" s="218" t="s">
        <v>1248</v>
      </c>
      <c r="F951" s="218" t="s">
        <v>5801</v>
      </c>
      <c r="G951" s="218">
        <v>4</v>
      </c>
      <c r="H951" s="219">
        <v>45840.709201388891</v>
      </c>
      <c r="I951" s="218">
        <v>6</v>
      </c>
      <c r="J951" s="220">
        <v>150000</v>
      </c>
    </row>
    <row r="952" spans="1:10" x14ac:dyDescent="0.35">
      <c r="A952" s="218" t="s">
        <v>5716</v>
      </c>
      <c r="B952" s="218" t="s">
        <v>549</v>
      </c>
      <c r="C952" s="218" t="s">
        <v>381</v>
      </c>
      <c r="D952" s="218" t="s">
        <v>1244</v>
      </c>
      <c r="E952" s="218" t="s">
        <v>1248</v>
      </c>
      <c r="F952" s="218" t="s">
        <v>5717</v>
      </c>
      <c r="G952" s="218">
        <v>4</v>
      </c>
      <c r="H952" s="219">
        <v>45850</v>
      </c>
      <c r="I952" s="218">
        <v>6</v>
      </c>
      <c r="J952" s="220">
        <v>120000</v>
      </c>
    </row>
    <row r="953" spans="1:10" x14ac:dyDescent="0.35">
      <c r="A953" s="218" t="s">
        <v>5743</v>
      </c>
      <c r="B953" s="218" t="s">
        <v>252</v>
      </c>
      <c r="C953" s="218" t="s">
        <v>15</v>
      </c>
      <c r="D953" s="218" t="s">
        <v>1244</v>
      </c>
      <c r="E953" s="218" t="s">
        <v>1248</v>
      </c>
      <c r="F953" s="218" t="s">
        <v>2723</v>
      </c>
      <c r="G953" s="218">
        <v>4</v>
      </c>
      <c r="H953" s="219">
        <v>45859.547893518517</v>
      </c>
      <c r="I953" s="218">
        <v>7</v>
      </c>
      <c r="J953" s="220">
        <v>70000</v>
      </c>
    </row>
    <row r="954" spans="1:10" x14ac:dyDescent="0.35">
      <c r="A954" s="218" t="s">
        <v>5704</v>
      </c>
      <c r="B954" s="218" t="s">
        <v>14</v>
      </c>
      <c r="C954" s="218" t="s">
        <v>15</v>
      </c>
      <c r="D954" s="218" t="s">
        <v>1244</v>
      </c>
      <c r="E954" s="218" t="s">
        <v>1245</v>
      </c>
      <c r="F954" s="218" t="s">
        <v>4537</v>
      </c>
      <c r="G954" s="218">
        <v>4</v>
      </c>
      <c r="H954" s="219">
        <v>45847.83148148148</v>
      </c>
      <c r="I954" s="218">
        <v>8</v>
      </c>
      <c r="J954" s="220">
        <v>100000</v>
      </c>
    </row>
    <row r="955" spans="1:10" x14ac:dyDescent="0.35">
      <c r="A955" s="218" t="s">
        <v>5687</v>
      </c>
      <c r="B955" s="218" t="s">
        <v>32</v>
      </c>
      <c r="C955" s="218" t="s">
        <v>15</v>
      </c>
      <c r="D955" s="218" t="s">
        <v>1244</v>
      </c>
      <c r="E955" s="218" t="s">
        <v>1245</v>
      </c>
      <c r="F955" s="218" t="s">
        <v>5688</v>
      </c>
      <c r="G955" s="218">
        <v>4</v>
      </c>
      <c r="H955" s="219">
        <v>45840</v>
      </c>
      <c r="I955" s="218">
        <v>10</v>
      </c>
      <c r="J955" s="220">
        <v>90000</v>
      </c>
    </row>
    <row r="956" spans="1:10" x14ac:dyDescent="0.35">
      <c r="A956" s="218" t="s">
        <v>5707</v>
      </c>
      <c r="B956" s="218" t="s">
        <v>956</v>
      </c>
      <c r="C956" s="218" t="s">
        <v>15</v>
      </c>
      <c r="D956" s="218" t="s">
        <v>1244</v>
      </c>
      <c r="E956" s="218" t="s">
        <v>1245</v>
      </c>
      <c r="F956" s="218" t="s">
        <v>4427</v>
      </c>
      <c r="G956" s="218">
        <v>4</v>
      </c>
      <c r="H956" s="219">
        <v>45848.844837962963</v>
      </c>
      <c r="I956" s="218">
        <v>10</v>
      </c>
      <c r="J956" s="220">
        <v>200000</v>
      </c>
    </row>
    <row r="957" spans="1:10" x14ac:dyDescent="0.35">
      <c r="A957" s="218" t="s">
        <v>5734</v>
      </c>
      <c r="B957" s="218" t="s">
        <v>32</v>
      </c>
      <c r="C957" s="218" t="s">
        <v>15</v>
      </c>
      <c r="D957" s="218" t="s">
        <v>1244</v>
      </c>
      <c r="E957" s="218" t="s">
        <v>1245</v>
      </c>
      <c r="F957" s="218" t="s">
        <v>5735</v>
      </c>
      <c r="G957" s="218">
        <v>4</v>
      </c>
      <c r="H957" s="219">
        <v>45854</v>
      </c>
      <c r="I957" s="218">
        <v>12</v>
      </c>
      <c r="J957" s="220">
        <v>170000</v>
      </c>
    </row>
    <row r="958" spans="1:10" x14ac:dyDescent="0.35">
      <c r="A958" s="218" t="s">
        <v>5818</v>
      </c>
      <c r="B958" s="218" t="s">
        <v>306</v>
      </c>
      <c r="C958" s="218" t="s">
        <v>15</v>
      </c>
      <c r="D958" s="218" t="s">
        <v>1244</v>
      </c>
      <c r="E958" s="218" t="s">
        <v>1248</v>
      </c>
      <c r="F958" s="218" t="s">
        <v>2130</v>
      </c>
      <c r="G958" s="218">
        <v>4</v>
      </c>
      <c r="H958" s="219">
        <v>45848.771550925929</v>
      </c>
      <c r="I958" s="218">
        <v>12</v>
      </c>
      <c r="J958" s="220">
        <v>100000</v>
      </c>
    </row>
    <row r="959" spans="1:10" x14ac:dyDescent="0.35">
      <c r="A959" s="218" t="s">
        <v>5677</v>
      </c>
      <c r="B959" s="218" t="s">
        <v>14</v>
      </c>
      <c r="C959" s="218" t="s">
        <v>15</v>
      </c>
      <c r="D959" s="218" t="s">
        <v>1244</v>
      </c>
      <c r="E959" s="218" t="s">
        <v>1245</v>
      </c>
      <c r="F959" s="218" t="s">
        <v>5678</v>
      </c>
      <c r="G959" s="218">
        <v>4</v>
      </c>
      <c r="H959" s="219">
        <v>45850</v>
      </c>
      <c r="I959" s="218">
        <v>12</v>
      </c>
      <c r="J959" s="220">
        <v>100000</v>
      </c>
    </row>
    <row r="960" spans="1:10" x14ac:dyDescent="0.35">
      <c r="A960" s="218" t="s">
        <v>5808</v>
      </c>
      <c r="B960" s="218" t="s">
        <v>139</v>
      </c>
      <c r="C960" s="218" t="s">
        <v>15</v>
      </c>
      <c r="D960" s="218" t="s">
        <v>1244</v>
      </c>
      <c r="E960" s="218" t="s">
        <v>1245</v>
      </c>
      <c r="F960" s="218" t="s">
        <v>3122</v>
      </c>
      <c r="G960" s="218">
        <v>4</v>
      </c>
      <c r="H960" s="219">
        <v>45853.821296296293</v>
      </c>
      <c r="I960" s="218">
        <v>12</v>
      </c>
      <c r="J960" s="220">
        <v>300000</v>
      </c>
    </row>
    <row r="961" spans="1:10" x14ac:dyDescent="0.35">
      <c r="A961" s="218" t="s">
        <v>5654</v>
      </c>
      <c r="B961" s="218" t="s">
        <v>306</v>
      </c>
      <c r="C961" s="218" t="s">
        <v>52</v>
      </c>
      <c r="D961" s="218" t="s">
        <v>1250</v>
      </c>
      <c r="E961" s="218" t="s">
        <v>1245</v>
      </c>
      <c r="F961" s="218" t="s">
        <v>5655</v>
      </c>
      <c r="G961" s="218">
        <v>4</v>
      </c>
      <c r="H961" s="219">
        <v>45849.712094907409</v>
      </c>
      <c r="I961" s="218">
        <v>12</v>
      </c>
      <c r="J961" s="220">
        <v>110000</v>
      </c>
    </row>
    <row r="962" spans="1:10" x14ac:dyDescent="0.35">
      <c r="A962" s="218" t="s">
        <v>5689</v>
      </c>
      <c r="B962" s="218" t="s">
        <v>355</v>
      </c>
      <c r="C962" s="218" t="s">
        <v>15</v>
      </c>
      <c r="D962" s="218" t="s">
        <v>1244</v>
      </c>
      <c r="E962" s="218" t="s">
        <v>1248</v>
      </c>
      <c r="F962" s="218" t="s">
        <v>4596</v>
      </c>
      <c r="G962" s="218">
        <v>5</v>
      </c>
      <c r="H962" s="219">
        <v>45839.653796296298</v>
      </c>
      <c r="I962" s="218">
        <v>6</v>
      </c>
      <c r="J962" s="220">
        <v>50000</v>
      </c>
    </row>
    <row r="963" spans="1:10" x14ac:dyDescent="0.35">
      <c r="A963" s="218" t="s">
        <v>5728</v>
      </c>
      <c r="B963" s="218" t="s">
        <v>139</v>
      </c>
      <c r="C963" s="218" t="s">
        <v>15</v>
      </c>
      <c r="D963" s="218" t="s">
        <v>1244</v>
      </c>
      <c r="E963" s="218" t="s">
        <v>1248</v>
      </c>
      <c r="F963" s="218" t="s">
        <v>5729</v>
      </c>
      <c r="G963" s="218">
        <v>5</v>
      </c>
      <c r="H963" s="219">
        <v>45850.642175925925</v>
      </c>
      <c r="I963" s="218">
        <v>8</v>
      </c>
      <c r="J963" s="220">
        <v>100000</v>
      </c>
    </row>
    <row r="964" spans="1:10" x14ac:dyDescent="0.35">
      <c r="A964" s="218" t="s">
        <v>5669</v>
      </c>
      <c r="B964" s="218" t="s">
        <v>14</v>
      </c>
      <c r="C964" s="218" t="s">
        <v>15</v>
      </c>
      <c r="D964" s="218" t="s">
        <v>1244</v>
      </c>
      <c r="E964" s="218" t="s">
        <v>1245</v>
      </c>
      <c r="F964" s="218" t="s">
        <v>5670</v>
      </c>
      <c r="G964" s="218">
        <v>5</v>
      </c>
      <c r="H964" s="219">
        <v>45850.486284722225</v>
      </c>
      <c r="I964" s="218">
        <v>8</v>
      </c>
      <c r="J964" s="220">
        <v>70000</v>
      </c>
    </row>
    <row r="965" spans="1:10" x14ac:dyDescent="0.35">
      <c r="A965" s="218" t="s">
        <v>5705</v>
      </c>
      <c r="B965" s="218" t="s">
        <v>809</v>
      </c>
      <c r="C965" s="218" t="s">
        <v>15</v>
      </c>
      <c r="D965" s="218" t="s">
        <v>1244</v>
      </c>
      <c r="E965" s="218" t="s">
        <v>1245</v>
      </c>
      <c r="F965" s="218" t="s">
        <v>5706</v>
      </c>
      <c r="G965" s="218">
        <v>5</v>
      </c>
      <c r="H965" s="219">
        <v>45847</v>
      </c>
      <c r="I965" s="218">
        <v>12</v>
      </c>
      <c r="J965" s="220">
        <v>150000</v>
      </c>
    </row>
    <row r="966" spans="1:10" x14ac:dyDescent="0.35">
      <c r="A966" s="218" t="s">
        <v>5772</v>
      </c>
      <c r="B966" s="218" t="s">
        <v>359</v>
      </c>
      <c r="C966" s="218" t="s">
        <v>257</v>
      </c>
      <c r="D966" s="218" t="s">
        <v>1250</v>
      </c>
      <c r="E966" s="218" t="s">
        <v>1245</v>
      </c>
      <c r="F966" s="218" t="s">
        <v>5773</v>
      </c>
      <c r="G966" s="218">
        <v>5</v>
      </c>
      <c r="H966" s="219">
        <v>45847.673263888886</v>
      </c>
      <c r="I966" s="218">
        <v>12</v>
      </c>
      <c r="J966" s="220">
        <v>150000</v>
      </c>
    </row>
    <row r="967" spans="1:10" x14ac:dyDescent="0.35">
      <c r="A967" s="218" t="s">
        <v>5756</v>
      </c>
      <c r="B967" s="218" t="s">
        <v>58</v>
      </c>
      <c r="C967" s="218" t="s">
        <v>52</v>
      </c>
      <c r="D967" s="218" t="s">
        <v>1250</v>
      </c>
      <c r="E967" s="218" t="s">
        <v>1245</v>
      </c>
      <c r="F967" s="218" t="s">
        <v>5757</v>
      </c>
      <c r="G967" s="218">
        <v>5</v>
      </c>
      <c r="H967" s="219">
        <v>45845</v>
      </c>
      <c r="I967" s="218">
        <v>12</v>
      </c>
      <c r="J967" s="220">
        <v>125000</v>
      </c>
    </row>
    <row r="968" spans="1:10" x14ac:dyDescent="0.35">
      <c r="A968" s="218" t="s">
        <v>5826</v>
      </c>
      <c r="B968" s="218" t="s">
        <v>58</v>
      </c>
      <c r="C968" s="218" t="s">
        <v>116</v>
      </c>
      <c r="D968" s="218" t="s">
        <v>1250</v>
      </c>
      <c r="E968" s="218" t="s">
        <v>1248</v>
      </c>
      <c r="F968" s="218" t="s">
        <v>5827</v>
      </c>
      <c r="G968" s="218">
        <v>5</v>
      </c>
      <c r="H968" s="219">
        <v>45842</v>
      </c>
      <c r="I968" s="218">
        <v>12</v>
      </c>
      <c r="J968" s="220">
        <v>130000</v>
      </c>
    </row>
    <row r="969" spans="1:10" x14ac:dyDescent="0.35">
      <c r="A969" s="218" t="s">
        <v>5727</v>
      </c>
      <c r="B969" s="218" t="s">
        <v>32</v>
      </c>
      <c r="C969" s="218" t="s">
        <v>15</v>
      </c>
      <c r="D969" s="218" t="s">
        <v>1244</v>
      </c>
      <c r="E969" s="218" t="s">
        <v>1245</v>
      </c>
      <c r="F969" s="218" t="s">
        <v>4676</v>
      </c>
      <c r="G969" s="218">
        <v>6</v>
      </c>
      <c r="H969" s="219">
        <v>45848</v>
      </c>
      <c r="I969" s="218">
        <v>6</v>
      </c>
      <c r="J969" s="220">
        <v>140000</v>
      </c>
    </row>
    <row r="970" spans="1:10" x14ac:dyDescent="0.35">
      <c r="A970" s="218" t="s">
        <v>5681</v>
      </c>
      <c r="B970" s="218" t="s">
        <v>420</v>
      </c>
      <c r="C970" s="218" t="s">
        <v>15</v>
      </c>
      <c r="D970" s="218" t="s">
        <v>1244</v>
      </c>
      <c r="E970" s="218" t="s">
        <v>1245</v>
      </c>
      <c r="F970" s="218" t="s">
        <v>5682</v>
      </c>
      <c r="G970" s="218">
        <v>6</v>
      </c>
      <c r="H970" s="219">
        <v>45847.506747685184</v>
      </c>
      <c r="I970" s="218">
        <v>6</v>
      </c>
      <c r="J970" s="220">
        <v>160000</v>
      </c>
    </row>
    <row r="971" spans="1:10" x14ac:dyDescent="0.35">
      <c r="A971" s="218" t="s">
        <v>5732</v>
      </c>
      <c r="B971" s="218" t="s">
        <v>476</v>
      </c>
      <c r="C971" s="218" t="s">
        <v>169</v>
      </c>
      <c r="D971" s="218" t="s">
        <v>1250</v>
      </c>
      <c r="E971" s="218" t="s">
        <v>1245</v>
      </c>
      <c r="F971" s="218" t="s">
        <v>5733</v>
      </c>
      <c r="G971" s="218">
        <v>6</v>
      </c>
      <c r="H971" s="219">
        <v>45842.63181712963</v>
      </c>
      <c r="I971" s="218">
        <v>6</v>
      </c>
      <c r="J971" s="220">
        <v>55000</v>
      </c>
    </row>
    <row r="972" spans="1:10" x14ac:dyDescent="0.35">
      <c r="A972" s="218" t="s">
        <v>5803</v>
      </c>
      <c r="B972" s="218" t="s">
        <v>786</v>
      </c>
      <c r="C972" s="218" t="s">
        <v>15</v>
      </c>
      <c r="D972" s="218" t="s">
        <v>1244</v>
      </c>
      <c r="E972" s="218" t="s">
        <v>1248</v>
      </c>
      <c r="F972" s="218" t="s">
        <v>1405</v>
      </c>
      <c r="G972" s="218">
        <v>6</v>
      </c>
      <c r="H972" s="219">
        <v>45853.769293981481</v>
      </c>
      <c r="I972" s="218">
        <v>10</v>
      </c>
      <c r="J972" s="220">
        <v>130000</v>
      </c>
    </row>
    <row r="973" spans="1:10" x14ac:dyDescent="0.35">
      <c r="A973" s="218" t="s">
        <v>5658</v>
      </c>
      <c r="B973" s="218" t="s">
        <v>14</v>
      </c>
      <c r="C973" s="218" t="s">
        <v>169</v>
      </c>
      <c r="D973" s="218" t="s">
        <v>1250</v>
      </c>
      <c r="E973" s="218" t="s">
        <v>1248</v>
      </c>
      <c r="F973" s="218" t="s">
        <v>4766</v>
      </c>
      <c r="G973" s="218">
        <v>6</v>
      </c>
      <c r="H973" s="219">
        <v>45856.652708333335</v>
      </c>
      <c r="I973" s="218">
        <v>10</v>
      </c>
      <c r="J973" s="220">
        <v>90000</v>
      </c>
    </row>
    <row r="974" spans="1:10" x14ac:dyDescent="0.35">
      <c r="A974" s="218" t="s">
        <v>5714</v>
      </c>
      <c r="B974" s="218" t="s">
        <v>871</v>
      </c>
      <c r="C974" s="218" t="s">
        <v>15</v>
      </c>
      <c r="D974" s="218" t="s">
        <v>1244</v>
      </c>
      <c r="E974" s="218" t="s">
        <v>1245</v>
      </c>
      <c r="F974" s="218" t="s">
        <v>5715</v>
      </c>
      <c r="G974" s="218">
        <v>6</v>
      </c>
      <c r="H974" s="219">
        <v>45852.772326388891</v>
      </c>
      <c r="I974" s="218">
        <v>12</v>
      </c>
      <c r="J974" s="220">
        <v>370000</v>
      </c>
    </row>
    <row r="975" spans="1:10" x14ac:dyDescent="0.35">
      <c r="A975" s="218" t="s">
        <v>5774</v>
      </c>
      <c r="B975" s="218" t="s">
        <v>476</v>
      </c>
      <c r="C975" s="218" t="s">
        <v>582</v>
      </c>
      <c r="D975" s="218" t="s">
        <v>1244</v>
      </c>
      <c r="E975" s="218" t="s">
        <v>1248</v>
      </c>
      <c r="F975" s="218" t="s">
        <v>1629</v>
      </c>
      <c r="G975" s="218">
        <v>6</v>
      </c>
      <c r="H975" s="219">
        <v>45854.826828703706</v>
      </c>
      <c r="I975" s="218">
        <v>12</v>
      </c>
      <c r="J975" s="220">
        <v>120000</v>
      </c>
    </row>
    <row r="976" spans="1:10" x14ac:dyDescent="0.35">
      <c r="A976" s="218" t="s">
        <v>5730</v>
      </c>
      <c r="B976" s="218" t="s">
        <v>549</v>
      </c>
      <c r="C976" s="218" t="s">
        <v>381</v>
      </c>
      <c r="D976" s="218" t="s">
        <v>1244</v>
      </c>
      <c r="E976" s="218" t="s">
        <v>1245</v>
      </c>
      <c r="F976" s="218" t="s">
        <v>5731</v>
      </c>
      <c r="G976" s="218">
        <v>6</v>
      </c>
      <c r="H976" s="219">
        <v>45855</v>
      </c>
      <c r="I976" s="218">
        <v>12</v>
      </c>
      <c r="J976" s="220">
        <v>300000</v>
      </c>
    </row>
    <row r="977" spans="1:10" x14ac:dyDescent="0.35">
      <c r="A977" s="218" t="s">
        <v>5806</v>
      </c>
      <c r="B977" s="218" t="s">
        <v>223</v>
      </c>
      <c r="C977" s="218" t="s">
        <v>116</v>
      </c>
      <c r="D977" s="218" t="s">
        <v>1250</v>
      </c>
      <c r="E977" s="218" t="s">
        <v>1245</v>
      </c>
      <c r="F977" s="218" t="s">
        <v>5807</v>
      </c>
      <c r="G977" s="218">
        <v>6</v>
      </c>
      <c r="H977" s="219">
        <v>45848</v>
      </c>
      <c r="I977" s="218">
        <v>12</v>
      </c>
      <c r="J977" s="220">
        <v>220000</v>
      </c>
    </row>
    <row r="978" spans="1:10" x14ac:dyDescent="0.35">
      <c r="A978" s="218" t="s">
        <v>5767</v>
      </c>
      <c r="B978" s="218" t="s">
        <v>462</v>
      </c>
      <c r="C978" s="218" t="s">
        <v>169</v>
      </c>
      <c r="D978" s="218" t="s">
        <v>1250</v>
      </c>
      <c r="E978" s="218" t="s">
        <v>1245</v>
      </c>
      <c r="F978" s="218" t="s">
        <v>2101</v>
      </c>
      <c r="G978" s="218">
        <v>6</v>
      </c>
      <c r="H978" s="219">
        <v>45850.686261574076</v>
      </c>
      <c r="I978" s="218">
        <v>12</v>
      </c>
      <c r="J978" s="220">
        <v>200000</v>
      </c>
    </row>
    <row r="979" spans="1:10" x14ac:dyDescent="0.35">
      <c r="A979" s="218" t="s">
        <v>5768</v>
      </c>
      <c r="B979" s="218" t="s">
        <v>58</v>
      </c>
      <c r="C979" s="218" t="s">
        <v>15</v>
      </c>
      <c r="D979" s="218" t="s">
        <v>1244</v>
      </c>
      <c r="E979" s="218" t="s">
        <v>1245</v>
      </c>
      <c r="F979" s="218" t="s">
        <v>5769</v>
      </c>
      <c r="G979" s="218">
        <v>6</v>
      </c>
      <c r="H979" s="219">
        <v>45847</v>
      </c>
      <c r="I979" s="218">
        <v>13</v>
      </c>
      <c r="J979" s="220">
        <v>250000</v>
      </c>
    </row>
    <row r="980" spans="1:10" x14ac:dyDescent="0.35">
      <c r="A980" s="218" t="s">
        <v>5789</v>
      </c>
      <c r="B980" s="218" t="s">
        <v>956</v>
      </c>
      <c r="C980" s="218" t="s">
        <v>15</v>
      </c>
      <c r="D980" s="218" t="s">
        <v>1244</v>
      </c>
      <c r="E980" s="218" t="s">
        <v>1248</v>
      </c>
      <c r="F980" s="218" t="s">
        <v>2268</v>
      </c>
      <c r="G980" s="218">
        <v>7</v>
      </c>
      <c r="H980" s="219">
        <v>45856.762060185189</v>
      </c>
      <c r="I980" s="218">
        <v>6</v>
      </c>
      <c r="J980" s="220">
        <v>200000</v>
      </c>
    </row>
    <row r="981" spans="1:10" x14ac:dyDescent="0.35">
      <c r="A981" s="218" t="s">
        <v>5786</v>
      </c>
      <c r="B981" s="218" t="s">
        <v>146</v>
      </c>
      <c r="C981" s="218" t="s">
        <v>15</v>
      </c>
      <c r="D981" s="218" t="s">
        <v>1244</v>
      </c>
      <c r="E981" s="218" t="s">
        <v>1245</v>
      </c>
      <c r="F981" s="218" t="s">
        <v>2749</v>
      </c>
      <c r="G981" s="218">
        <v>7</v>
      </c>
      <c r="H981" s="219">
        <v>45849.777349537035</v>
      </c>
      <c r="I981" s="218">
        <v>6</v>
      </c>
      <c r="J981" s="220">
        <v>60000</v>
      </c>
    </row>
    <row r="982" spans="1:10" x14ac:dyDescent="0.35">
      <c r="A982" s="218" t="s">
        <v>5739</v>
      </c>
      <c r="B982" s="218" t="s">
        <v>36</v>
      </c>
      <c r="C982" s="218" t="s">
        <v>15</v>
      </c>
      <c r="D982" s="218" t="s">
        <v>1244</v>
      </c>
      <c r="E982" s="218" t="s">
        <v>1245</v>
      </c>
      <c r="F982" s="218" t="s">
        <v>5740</v>
      </c>
      <c r="G982" s="218">
        <v>7</v>
      </c>
      <c r="H982" s="219">
        <v>45850.543009259258</v>
      </c>
      <c r="I982" s="218">
        <v>7</v>
      </c>
      <c r="J982" s="220">
        <v>85000</v>
      </c>
    </row>
    <row r="983" spans="1:10" x14ac:dyDescent="0.35">
      <c r="A983" s="218" t="s">
        <v>5775</v>
      </c>
      <c r="B983" s="218" t="s">
        <v>230</v>
      </c>
      <c r="C983" s="218" t="s">
        <v>188</v>
      </c>
      <c r="D983" s="218" t="s">
        <v>1244</v>
      </c>
      <c r="E983" s="218" t="s">
        <v>1245</v>
      </c>
      <c r="F983" s="218" t="s">
        <v>1923</v>
      </c>
      <c r="G983" s="218">
        <v>7</v>
      </c>
      <c r="H983" s="219">
        <v>45856.762060185189</v>
      </c>
      <c r="I983" s="218">
        <v>8</v>
      </c>
      <c r="J983" s="220">
        <v>100000</v>
      </c>
    </row>
    <row r="984" spans="1:10" x14ac:dyDescent="0.35">
      <c r="A984" s="218" t="s">
        <v>5758</v>
      </c>
      <c r="B984" s="218" t="s">
        <v>32</v>
      </c>
      <c r="C984" s="218" t="s">
        <v>15</v>
      </c>
      <c r="D984" s="218" t="s">
        <v>1244</v>
      </c>
      <c r="E984" s="218" t="s">
        <v>1245</v>
      </c>
      <c r="F984" s="218" t="s">
        <v>4483</v>
      </c>
      <c r="G984" s="218">
        <v>7</v>
      </c>
      <c r="H984" s="219">
        <v>45850</v>
      </c>
      <c r="I984" s="218">
        <v>10</v>
      </c>
      <c r="J984" s="220">
        <v>150000</v>
      </c>
    </row>
    <row r="985" spans="1:10" x14ac:dyDescent="0.35">
      <c r="A985" s="218" t="s">
        <v>5692</v>
      </c>
      <c r="B985" s="218" t="s">
        <v>14</v>
      </c>
      <c r="C985" s="218" t="s">
        <v>204</v>
      </c>
      <c r="D985" s="218" t="s">
        <v>1250</v>
      </c>
      <c r="E985" s="218" t="s">
        <v>1245</v>
      </c>
      <c r="F985" s="218" t="s">
        <v>4128</v>
      </c>
      <c r="G985" s="218">
        <v>7</v>
      </c>
      <c r="H985" s="219">
        <v>45854.851064814815</v>
      </c>
      <c r="I985" s="218">
        <v>11</v>
      </c>
      <c r="J985" s="220">
        <v>80000</v>
      </c>
    </row>
    <row r="986" spans="1:10" x14ac:dyDescent="0.35">
      <c r="A986" s="218" t="s">
        <v>5712</v>
      </c>
      <c r="B986" s="218" t="s">
        <v>36</v>
      </c>
      <c r="C986" s="218" t="s">
        <v>52</v>
      </c>
      <c r="D986" s="218" t="s">
        <v>1250</v>
      </c>
      <c r="E986" s="218" t="s">
        <v>1248</v>
      </c>
      <c r="F986" s="218" t="s">
        <v>5713</v>
      </c>
      <c r="G986" s="218">
        <v>7</v>
      </c>
      <c r="H986" s="219">
        <v>45854.85796296296</v>
      </c>
      <c r="I986" s="218">
        <v>11</v>
      </c>
      <c r="J986" s="220">
        <v>120000</v>
      </c>
    </row>
    <row r="987" spans="1:10" x14ac:dyDescent="0.35">
      <c r="A987" s="218" t="s">
        <v>5794</v>
      </c>
      <c r="B987" s="218" t="s">
        <v>549</v>
      </c>
      <c r="C987" s="218" t="s">
        <v>15</v>
      </c>
      <c r="D987" s="218" t="s">
        <v>1244</v>
      </c>
      <c r="E987" s="218" t="s">
        <v>1245</v>
      </c>
      <c r="F987" s="218" t="s">
        <v>3728</v>
      </c>
      <c r="G987" s="218">
        <v>7</v>
      </c>
      <c r="H987" s="219">
        <v>45856</v>
      </c>
      <c r="I987" s="218">
        <v>15</v>
      </c>
      <c r="J987" s="220">
        <v>150000</v>
      </c>
    </row>
    <row r="988" spans="1:10" x14ac:dyDescent="0.35">
      <c r="A988" s="218" t="s">
        <v>5779</v>
      </c>
      <c r="B988" s="218" t="s">
        <v>131</v>
      </c>
      <c r="C988" s="218" t="s">
        <v>15</v>
      </c>
      <c r="D988" s="218" t="s">
        <v>1244</v>
      </c>
      <c r="E988" s="218" t="s">
        <v>1245</v>
      </c>
      <c r="F988" s="218" t="s">
        <v>2832</v>
      </c>
      <c r="G988" s="218">
        <v>8</v>
      </c>
      <c r="H988" s="219">
        <v>45848.545567129629</v>
      </c>
      <c r="I988" s="218">
        <v>3</v>
      </c>
      <c r="J988" s="220">
        <v>120000</v>
      </c>
    </row>
    <row r="989" spans="1:10" ht="15" thickBot="1" x14ac:dyDescent="0.4">
      <c r="A989" s="218" t="s">
        <v>5776</v>
      </c>
      <c r="B989" s="218" t="s">
        <v>146</v>
      </c>
      <c r="C989" s="218" t="s">
        <v>15</v>
      </c>
      <c r="D989" s="218" t="s">
        <v>1244</v>
      </c>
      <c r="E989" s="218" t="s">
        <v>1245</v>
      </c>
      <c r="F989" s="218" t="s">
        <v>2820</v>
      </c>
      <c r="G989" s="218">
        <v>8</v>
      </c>
      <c r="H989" s="219">
        <v>45850.643067129633</v>
      </c>
      <c r="I989" s="218">
        <v>8</v>
      </c>
      <c r="J989" s="220">
        <v>220000</v>
      </c>
    </row>
    <row r="990" spans="1:10" ht="15" thickBot="1" x14ac:dyDescent="0.4">
      <c r="J990" s="176">
        <f>SUM(J886:J989)</f>
        <v>13856000</v>
      </c>
    </row>
    <row r="992" spans="1:10" x14ac:dyDescent="0.35">
      <c r="B992" s="16" t="s">
        <v>5830</v>
      </c>
    </row>
    <row r="993" spans="1:10" x14ac:dyDescent="0.35">
      <c r="A993" s="109" t="s">
        <v>1</v>
      </c>
      <c r="B993" s="1" t="s">
        <v>2</v>
      </c>
      <c r="C993" s="1" t="s">
        <v>3</v>
      </c>
      <c r="D993" s="1" t="s">
        <v>4</v>
      </c>
      <c r="E993" s="1" t="s">
        <v>3993</v>
      </c>
      <c r="F993" s="1" t="s">
        <v>7</v>
      </c>
      <c r="G993" s="1" t="s">
        <v>8</v>
      </c>
      <c r="H993" s="109" t="s">
        <v>9</v>
      </c>
      <c r="I993" s="109" t="s">
        <v>3994</v>
      </c>
      <c r="J993" s="175" t="s">
        <v>3995</v>
      </c>
    </row>
    <row r="994" spans="1:10" x14ac:dyDescent="0.35">
      <c r="A994" s="154" t="s">
        <v>5866</v>
      </c>
      <c r="B994" s="154" t="s">
        <v>58</v>
      </c>
      <c r="C994" s="154" t="s">
        <v>15</v>
      </c>
      <c r="D994" s="154" t="s">
        <v>5832</v>
      </c>
      <c r="E994" s="154" t="s">
        <v>1245</v>
      </c>
      <c r="F994" s="154" t="s">
        <v>5867</v>
      </c>
      <c r="G994" s="154">
        <v>1</v>
      </c>
      <c r="H994" s="117">
        <v>45875.507650462961</v>
      </c>
      <c r="I994" s="154">
        <v>7</v>
      </c>
      <c r="J994" s="221">
        <v>30000</v>
      </c>
    </row>
    <row r="995" spans="1:10" x14ac:dyDescent="0.35">
      <c r="A995" s="154" t="s">
        <v>5880</v>
      </c>
      <c r="B995" s="154" t="s">
        <v>420</v>
      </c>
      <c r="C995" s="154" t="s">
        <v>15</v>
      </c>
      <c r="D995" s="154" t="s">
        <v>5832</v>
      </c>
      <c r="E995" s="154" t="s">
        <v>1248</v>
      </c>
      <c r="F995" s="154" t="s">
        <v>5881</v>
      </c>
      <c r="G995" s="154">
        <v>1</v>
      </c>
      <c r="H995" s="117">
        <v>45878.72320601852</v>
      </c>
      <c r="I995" s="154">
        <v>36</v>
      </c>
      <c r="J995" s="221">
        <v>570000</v>
      </c>
    </row>
    <row r="996" spans="1:10" x14ac:dyDescent="0.35">
      <c r="A996" s="154" t="s">
        <v>5882</v>
      </c>
      <c r="B996" s="154" t="s">
        <v>2861</v>
      </c>
      <c r="C996" s="154" t="s">
        <v>15</v>
      </c>
      <c r="D996" s="154" t="s">
        <v>5832</v>
      </c>
      <c r="E996" s="154" t="s">
        <v>1245</v>
      </c>
      <c r="F996" s="154" t="s">
        <v>5883</v>
      </c>
      <c r="G996" s="154">
        <v>1</v>
      </c>
      <c r="H996" s="117">
        <v>45876.619560185187</v>
      </c>
      <c r="I996" s="154">
        <v>12</v>
      </c>
      <c r="J996" s="221">
        <v>35000</v>
      </c>
    </row>
    <row r="997" spans="1:10" x14ac:dyDescent="0.35">
      <c r="A997" s="154" t="s">
        <v>5919</v>
      </c>
      <c r="B997" s="154" t="s">
        <v>256</v>
      </c>
      <c r="C997" s="154" t="s">
        <v>15</v>
      </c>
      <c r="D997" s="154" t="s">
        <v>5832</v>
      </c>
      <c r="E997" s="154" t="s">
        <v>1245</v>
      </c>
      <c r="F997" s="154" t="s">
        <v>5920</v>
      </c>
      <c r="G997" s="154">
        <v>1</v>
      </c>
      <c r="H997" s="117">
        <v>45878.657754629632</v>
      </c>
      <c r="I997" s="154">
        <v>6</v>
      </c>
      <c r="J997" s="221">
        <v>100000</v>
      </c>
    </row>
    <row r="998" spans="1:10" x14ac:dyDescent="0.35">
      <c r="A998" s="154" t="s">
        <v>5949</v>
      </c>
      <c r="B998" s="154" t="s">
        <v>247</v>
      </c>
      <c r="C998" s="154" t="s">
        <v>15</v>
      </c>
      <c r="D998" s="154" t="s">
        <v>5832</v>
      </c>
      <c r="E998" s="154" t="s">
        <v>1248</v>
      </c>
      <c r="F998" s="154" t="s">
        <v>5950</v>
      </c>
      <c r="G998" s="154">
        <v>1</v>
      </c>
      <c r="H998" s="117">
        <v>45883.753252314818</v>
      </c>
      <c r="I998" s="154">
        <v>4</v>
      </c>
      <c r="J998" s="221">
        <v>100000</v>
      </c>
    </row>
    <row r="999" spans="1:10" x14ac:dyDescent="0.35">
      <c r="A999" s="154" t="s">
        <v>5956</v>
      </c>
      <c r="B999" s="154" t="s">
        <v>442</v>
      </c>
      <c r="C999" s="154" t="s">
        <v>15</v>
      </c>
      <c r="D999" s="154" t="s">
        <v>5832</v>
      </c>
      <c r="E999" s="154" t="s">
        <v>1245</v>
      </c>
      <c r="F999" s="154" t="s">
        <v>5957</v>
      </c>
      <c r="G999" s="154">
        <v>1</v>
      </c>
      <c r="H999" s="117">
        <v>45883.755486111113</v>
      </c>
      <c r="I999" s="154">
        <v>12</v>
      </c>
      <c r="J999" s="221">
        <v>80000</v>
      </c>
    </row>
    <row r="1000" spans="1:10" x14ac:dyDescent="0.35">
      <c r="A1000" s="154" t="s">
        <v>5960</v>
      </c>
      <c r="B1000" s="154" t="s">
        <v>14</v>
      </c>
      <c r="C1000" s="154" t="s">
        <v>15</v>
      </c>
      <c r="D1000" s="154" t="s">
        <v>5832</v>
      </c>
      <c r="E1000" s="154" t="s">
        <v>1245</v>
      </c>
      <c r="F1000" s="154" t="s">
        <v>5961</v>
      </c>
      <c r="G1000" s="154">
        <v>1</v>
      </c>
      <c r="H1000" s="117">
        <v>45885.61986111111</v>
      </c>
      <c r="I1000" s="154">
        <v>6</v>
      </c>
      <c r="J1000" s="221">
        <v>60000</v>
      </c>
    </row>
    <row r="1001" spans="1:10" x14ac:dyDescent="0.35">
      <c r="A1001" s="154" t="s">
        <v>5965</v>
      </c>
      <c r="B1001" s="154" t="s">
        <v>14</v>
      </c>
      <c r="C1001" s="154" t="s">
        <v>15</v>
      </c>
      <c r="D1001" s="154" t="s">
        <v>5832</v>
      </c>
      <c r="E1001" s="154" t="s">
        <v>1248</v>
      </c>
      <c r="F1001" s="154" t="s">
        <v>5966</v>
      </c>
      <c r="G1001" s="154">
        <v>1</v>
      </c>
      <c r="H1001" s="117">
        <v>45885.607719907406</v>
      </c>
      <c r="I1001" s="154">
        <v>8</v>
      </c>
      <c r="J1001" s="221">
        <v>120000</v>
      </c>
    </row>
    <row r="1002" spans="1:10" x14ac:dyDescent="0.35">
      <c r="A1002" s="154" t="s">
        <v>5967</v>
      </c>
      <c r="B1002" s="154" t="s">
        <v>3017</v>
      </c>
      <c r="C1002" s="154" t="s">
        <v>15</v>
      </c>
      <c r="D1002" s="154" t="s">
        <v>5832</v>
      </c>
      <c r="E1002" s="154" t="s">
        <v>1248</v>
      </c>
      <c r="F1002" s="154" t="s">
        <v>5968</v>
      </c>
      <c r="G1002" s="154">
        <v>1</v>
      </c>
      <c r="H1002" s="117">
        <v>45885.557210648149</v>
      </c>
      <c r="I1002" s="154">
        <v>12</v>
      </c>
      <c r="J1002" s="221">
        <v>120000</v>
      </c>
    </row>
    <row r="1003" spans="1:10" x14ac:dyDescent="0.35">
      <c r="A1003" s="154" t="s">
        <v>6004</v>
      </c>
      <c r="B1003" s="154" t="s">
        <v>447</v>
      </c>
      <c r="C1003" s="154" t="s">
        <v>15</v>
      </c>
      <c r="D1003" s="154" t="s">
        <v>5832</v>
      </c>
      <c r="E1003" s="154" t="s">
        <v>1245</v>
      </c>
      <c r="F1003" s="154" t="s">
        <v>6005</v>
      </c>
      <c r="G1003" s="154">
        <v>1</v>
      </c>
      <c r="H1003" s="117">
        <v>45896.775706018518</v>
      </c>
      <c r="I1003" s="154">
        <v>24</v>
      </c>
      <c r="J1003" s="221">
        <v>300000</v>
      </c>
    </row>
    <row r="1004" spans="1:10" x14ac:dyDescent="0.35">
      <c r="A1004" s="154" t="s">
        <v>6023</v>
      </c>
      <c r="B1004" s="154" t="s">
        <v>2965</v>
      </c>
      <c r="C1004" s="154" t="s">
        <v>15</v>
      </c>
      <c r="D1004" s="154" t="s">
        <v>5832</v>
      </c>
      <c r="E1004" s="154" t="s">
        <v>1248</v>
      </c>
      <c r="F1004" s="154" t="s">
        <v>6024</v>
      </c>
      <c r="G1004" s="154">
        <v>1</v>
      </c>
      <c r="H1004" s="117">
        <v>45899.763402777775</v>
      </c>
      <c r="I1004" s="154">
        <v>12</v>
      </c>
      <c r="J1004" s="221">
        <v>100000</v>
      </c>
    </row>
    <row r="1005" spans="1:10" x14ac:dyDescent="0.35">
      <c r="A1005" s="154" t="s">
        <v>5884</v>
      </c>
      <c r="B1005" s="154" t="s">
        <v>2861</v>
      </c>
      <c r="C1005" s="154" t="s">
        <v>582</v>
      </c>
      <c r="D1005" s="154" t="s">
        <v>5832</v>
      </c>
      <c r="E1005" s="154" t="s">
        <v>1245</v>
      </c>
      <c r="F1005" s="154" t="s">
        <v>5885</v>
      </c>
      <c r="G1005" s="154">
        <v>1</v>
      </c>
      <c r="H1005" s="117">
        <v>45876.619641203702</v>
      </c>
      <c r="I1005" s="154">
        <v>8</v>
      </c>
      <c r="J1005" s="221">
        <v>50000</v>
      </c>
    </row>
    <row r="1006" spans="1:10" x14ac:dyDescent="0.35">
      <c r="A1006" s="154" t="s">
        <v>5912</v>
      </c>
      <c r="B1006" s="154" t="s">
        <v>2861</v>
      </c>
      <c r="C1006" s="154" t="s">
        <v>582</v>
      </c>
      <c r="D1006" s="154" t="s">
        <v>5832</v>
      </c>
      <c r="E1006" s="154" t="s">
        <v>1245</v>
      </c>
      <c r="F1006" s="154" t="s">
        <v>5913</v>
      </c>
      <c r="G1006" s="154">
        <v>1</v>
      </c>
      <c r="H1006" s="117">
        <v>45877.627060185187</v>
      </c>
      <c r="I1006" s="154">
        <v>9</v>
      </c>
      <c r="J1006" s="221">
        <v>40000</v>
      </c>
    </row>
    <row r="1007" spans="1:10" x14ac:dyDescent="0.35">
      <c r="A1007" s="154" t="s">
        <v>5860</v>
      </c>
      <c r="B1007" s="154" t="s">
        <v>58</v>
      </c>
      <c r="C1007" s="154" t="s">
        <v>52</v>
      </c>
      <c r="D1007" s="154" t="s">
        <v>5832</v>
      </c>
      <c r="E1007" s="154" t="s">
        <v>1245</v>
      </c>
      <c r="F1007" s="154" t="s">
        <v>5861</v>
      </c>
      <c r="G1007" s="154">
        <v>1</v>
      </c>
      <c r="H1007" s="117">
        <v>45875</v>
      </c>
      <c r="I1007" s="154">
        <v>6</v>
      </c>
      <c r="J1007" s="221">
        <v>50000</v>
      </c>
    </row>
    <row r="1008" spans="1:10" x14ac:dyDescent="0.35">
      <c r="A1008" s="154" t="s">
        <v>5989</v>
      </c>
      <c r="B1008" s="154" t="s">
        <v>223</v>
      </c>
      <c r="C1008" s="154" t="s">
        <v>52</v>
      </c>
      <c r="D1008" s="154" t="s">
        <v>5832</v>
      </c>
      <c r="E1008" s="154" t="s">
        <v>1245</v>
      </c>
      <c r="F1008" s="154" t="s">
        <v>5990</v>
      </c>
      <c r="G1008" s="154">
        <v>1</v>
      </c>
      <c r="H1008" s="117">
        <v>45890.768460648149</v>
      </c>
      <c r="I1008" s="154">
        <v>18</v>
      </c>
      <c r="J1008" s="221">
        <v>200000</v>
      </c>
    </row>
    <row r="1009" spans="1:10" x14ac:dyDescent="0.35">
      <c r="A1009" s="154" t="s">
        <v>5945</v>
      </c>
      <c r="B1009" s="154" t="s">
        <v>420</v>
      </c>
      <c r="C1009" s="154" t="s">
        <v>116</v>
      </c>
      <c r="D1009" s="154" t="s">
        <v>5832</v>
      </c>
      <c r="E1009" s="154" t="s">
        <v>1248</v>
      </c>
      <c r="F1009" s="154" t="s">
        <v>5946</v>
      </c>
      <c r="G1009" s="154">
        <v>1</v>
      </c>
      <c r="H1009" s="117">
        <v>45883.716562499998</v>
      </c>
      <c r="I1009" s="154">
        <v>12</v>
      </c>
      <c r="J1009" s="221">
        <v>200000</v>
      </c>
    </row>
    <row r="1010" spans="1:10" x14ac:dyDescent="0.35">
      <c r="A1010" s="154" t="s">
        <v>5834</v>
      </c>
      <c r="B1010" s="154" t="s">
        <v>32</v>
      </c>
      <c r="C1010" s="154" t="s">
        <v>188</v>
      </c>
      <c r="D1010" s="154" t="s">
        <v>5832</v>
      </c>
      <c r="E1010" s="154" t="s">
        <v>1245</v>
      </c>
      <c r="F1010" s="154" t="s">
        <v>5835</v>
      </c>
      <c r="G1010" s="154">
        <v>1</v>
      </c>
      <c r="H1010" s="117">
        <v>45873.779363425929</v>
      </c>
      <c r="I1010" s="154">
        <v>4</v>
      </c>
      <c r="J1010" s="221">
        <v>70000</v>
      </c>
    </row>
    <row r="1011" spans="1:10" x14ac:dyDescent="0.35">
      <c r="A1011" s="154" t="s">
        <v>5958</v>
      </c>
      <c r="B1011" s="154" t="s">
        <v>252</v>
      </c>
      <c r="C1011" s="154" t="s">
        <v>188</v>
      </c>
      <c r="D1011" s="154" t="s">
        <v>5832</v>
      </c>
      <c r="E1011" s="154" t="s">
        <v>1245</v>
      </c>
      <c r="F1011" s="154" t="s">
        <v>5959</v>
      </c>
      <c r="G1011" s="154">
        <v>1</v>
      </c>
      <c r="H1011" s="117">
        <v>45885.560023148151</v>
      </c>
      <c r="I1011" s="154">
        <v>6</v>
      </c>
      <c r="J1011" s="221">
        <v>100000</v>
      </c>
    </row>
    <row r="1012" spans="1:10" x14ac:dyDescent="0.35">
      <c r="A1012" s="154" t="s">
        <v>5994</v>
      </c>
      <c r="B1012" s="154" t="s">
        <v>44</v>
      </c>
      <c r="C1012" s="154" t="s">
        <v>188</v>
      </c>
      <c r="D1012" s="154" t="s">
        <v>5832</v>
      </c>
      <c r="E1012" s="154" t="s">
        <v>1245</v>
      </c>
      <c r="F1012" s="154" t="s">
        <v>5995</v>
      </c>
      <c r="G1012" s="154">
        <v>1</v>
      </c>
      <c r="H1012" s="117">
        <v>45894</v>
      </c>
      <c r="I1012" s="154">
        <v>14</v>
      </c>
      <c r="J1012" s="221">
        <v>280000</v>
      </c>
    </row>
    <row r="1013" spans="1:10" x14ac:dyDescent="0.35">
      <c r="A1013" s="154" t="s">
        <v>5896</v>
      </c>
      <c r="B1013" s="154" t="s">
        <v>2680</v>
      </c>
      <c r="C1013" s="154" t="s">
        <v>169</v>
      </c>
      <c r="D1013" s="154" t="s">
        <v>5832</v>
      </c>
      <c r="E1013" s="154" t="s">
        <v>1245</v>
      </c>
      <c r="F1013" s="154" t="s">
        <v>5897</v>
      </c>
      <c r="G1013" s="154">
        <v>1</v>
      </c>
      <c r="H1013" s="117">
        <v>45876.727268518516</v>
      </c>
      <c r="I1013" s="154">
        <v>1</v>
      </c>
      <c r="J1013" s="221">
        <v>55000</v>
      </c>
    </row>
    <row r="1014" spans="1:10" x14ac:dyDescent="0.35">
      <c r="A1014" s="154" t="s">
        <v>5900</v>
      </c>
      <c r="B1014" s="154" t="s">
        <v>14</v>
      </c>
      <c r="C1014" s="154" t="s">
        <v>169</v>
      </c>
      <c r="D1014" s="154" t="s">
        <v>5832</v>
      </c>
      <c r="E1014" s="154" t="s">
        <v>1245</v>
      </c>
      <c r="F1014" s="154" t="s">
        <v>5901</v>
      </c>
      <c r="G1014" s="154">
        <v>1</v>
      </c>
      <c r="H1014" s="117">
        <v>45878</v>
      </c>
      <c r="I1014" s="154">
        <v>10</v>
      </c>
      <c r="J1014" s="221">
        <v>150000</v>
      </c>
    </row>
    <row r="1015" spans="1:10" x14ac:dyDescent="0.35">
      <c r="A1015" s="154" t="s">
        <v>5917</v>
      </c>
      <c r="B1015" s="154" t="s">
        <v>256</v>
      </c>
      <c r="C1015" s="154" t="s">
        <v>169</v>
      </c>
      <c r="D1015" s="154" t="s">
        <v>5832</v>
      </c>
      <c r="E1015" s="154" t="s">
        <v>1245</v>
      </c>
      <c r="F1015" s="154" t="s">
        <v>5918</v>
      </c>
      <c r="G1015" s="154">
        <v>1</v>
      </c>
      <c r="H1015" s="117">
        <v>45881.801134259258</v>
      </c>
      <c r="I1015" s="154">
        <v>6</v>
      </c>
      <c r="J1015" s="221">
        <v>530000</v>
      </c>
    </row>
    <row r="1016" spans="1:10" x14ac:dyDescent="0.35">
      <c r="A1016" s="154" t="s">
        <v>5923</v>
      </c>
      <c r="B1016" s="154" t="s">
        <v>14</v>
      </c>
      <c r="C1016" s="154" t="s">
        <v>169</v>
      </c>
      <c r="D1016" s="154" t="s">
        <v>5832</v>
      </c>
      <c r="E1016" s="154" t="s">
        <v>1245</v>
      </c>
      <c r="F1016" s="154" t="s">
        <v>5924</v>
      </c>
      <c r="G1016" s="154">
        <v>1</v>
      </c>
      <c r="H1016" s="117">
        <v>45882.580879629626</v>
      </c>
      <c r="I1016" s="154">
        <v>7</v>
      </c>
      <c r="J1016" s="221">
        <v>50000</v>
      </c>
    </row>
    <row r="1017" spans="1:10" x14ac:dyDescent="0.35">
      <c r="A1017" s="154" t="s">
        <v>5930</v>
      </c>
      <c r="B1017" s="154" t="s">
        <v>355</v>
      </c>
      <c r="C1017" s="154" t="s">
        <v>169</v>
      </c>
      <c r="D1017" s="154" t="s">
        <v>5832</v>
      </c>
      <c r="E1017" s="154" t="s">
        <v>1245</v>
      </c>
      <c r="F1017" s="154" t="s">
        <v>5931</v>
      </c>
      <c r="G1017" s="154">
        <v>1</v>
      </c>
      <c r="H1017" s="117">
        <v>45880</v>
      </c>
      <c r="I1017" s="154">
        <v>6</v>
      </c>
      <c r="J1017" s="221">
        <v>120000</v>
      </c>
    </row>
    <row r="1018" spans="1:10" x14ac:dyDescent="0.35">
      <c r="A1018" s="154" t="s">
        <v>5934</v>
      </c>
      <c r="B1018" s="154" t="s">
        <v>355</v>
      </c>
      <c r="C1018" s="154" t="s">
        <v>381</v>
      </c>
      <c r="D1018" s="154" t="s">
        <v>5832</v>
      </c>
      <c r="E1018" s="154" t="s">
        <v>1248</v>
      </c>
      <c r="F1018" s="154" t="s">
        <v>5935</v>
      </c>
      <c r="G1018" s="154">
        <v>1</v>
      </c>
      <c r="H1018" s="117">
        <v>45881.717546296299</v>
      </c>
      <c r="I1018" s="154">
        <v>2</v>
      </c>
      <c r="J1018" s="221">
        <v>50000</v>
      </c>
    </row>
    <row r="1019" spans="1:10" x14ac:dyDescent="0.35">
      <c r="A1019" s="154" t="s">
        <v>5838</v>
      </c>
      <c r="B1019" s="154" t="s">
        <v>2861</v>
      </c>
      <c r="C1019" s="154" t="s">
        <v>15</v>
      </c>
      <c r="D1019" s="154" t="s">
        <v>5832</v>
      </c>
      <c r="E1019" s="154" t="s">
        <v>1245</v>
      </c>
      <c r="F1019" s="154" t="s">
        <v>3654</v>
      </c>
      <c r="G1019" s="154">
        <v>2</v>
      </c>
      <c r="H1019" s="117">
        <v>45873.470949074072</v>
      </c>
      <c r="I1019" s="154">
        <v>12</v>
      </c>
      <c r="J1019" s="221">
        <v>250000</v>
      </c>
    </row>
    <row r="1020" spans="1:10" x14ac:dyDescent="0.35">
      <c r="A1020" s="154" t="s">
        <v>5846</v>
      </c>
      <c r="B1020" s="154" t="s">
        <v>252</v>
      </c>
      <c r="C1020" s="154" t="s">
        <v>15</v>
      </c>
      <c r="D1020" s="154" t="s">
        <v>5832</v>
      </c>
      <c r="E1020" s="154" t="s">
        <v>1245</v>
      </c>
      <c r="F1020" s="154" t="s">
        <v>4416</v>
      </c>
      <c r="G1020" s="154">
        <v>2</v>
      </c>
      <c r="H1020" s="117">
        <v>45873.781458333331</v>
      </c>
      <c r="I1020" s="154">
        <v>8</v>
      </c>
      <c r="J1020" s="221">
        <v>70000</v>
      </c>
    </row>
    <row r="1021" spans="1:10" x14ac:dyDescent="0.35">
      <c r="A1021" s="154" t="s">
        <v>5847</v>
      </c>
      <c r="B1021" s="154" t="s">
        <v>549</v>
      </c>
      <c r="C1021" s="154" t="s">
        <v>15</v>
      </c>
      <c r="D1021" s="154" t="s">
        <v>5832</v>
      </c>
      <c r="E1021" s="154" t="s">
        <v>1245</v>
      </c>
      <c r="F1021" s="154" t="s">
        <v>4064</v>
      </c>
      <c r="G1021" s="154">
        <v>2</v>
      </c>
      <c r="H1021" s="117">
        <v>45874</v>
      </c>
      <c r="I1021" s="154">
        <v>12</v>
      </c>
      <c r="J1021" s="221">
        <v>70000</v>
      </c>
    </row>
    <row r="1022" spans="1:10" x14ac:dyDescent="0.35">
      <c r="A1022" s="154" t="s">
        <v>5848</v>
      </c>
      <c r="B1022" s="154" t="s">
        <v>146</v>
      </c>
      <c r="C1022" s="154" t="s">
        <v>15</v>
      </c>
      <c r="D1022" s="154" t="s">
        <v>5832</v>
      </c>
      <c r="E1022" s="154" t="s">
        <v>1245</v>
      </c>
      <c r="F1022" s="154" t="s">
        <v>5084</v>
      </c>
      <c r="G1022" s="154">
        <v>2</v>
      </c>
      <c r="H1022" s="117">
        <v>45874.698946759258</v>
      </c>
      <c r="I1022" s="154">
        <v>6</v>
      </c>
      <c r="J1022" s="221">
        <v>50000</v>
      </c>
    </row>
    <row r="1023" spans="1:10" x14ac:dyDescent="0.35">
      <c r="A1023" s="154" t="s">
        <v>5873</v>
      </c>
      <c r="B1023" s="154" t="s">
        <v>32</v>
      </c>
      <c r="C1023" s="154" t="s">
        <v>15</v>
      </c>
      <c r="D1023" s="154" t="s">
        <v>5832</v>
      </c>
      <c r="E1023" s="154" t="s">
        <v>1248</v>
      </c>
      <c r="F1023" s="154" t="s">
        <v>4615</v>
      </c>
      <c r="G1023" s="154">
        <v>2</v>
      </c>
      <c r="H1023" s="117">
        <v>45877.739722222221</v>
      </c>
      <c r="I1023" s="154">
        <v>8</v>
      </c>
      <c r="J1023" s="221">
        <v>80000</v>
      </c>
    </row>
    <row r="1024" spans="1:10" x14ac:dyDescent="0.35">
      <c r="A1024" s="154" t="s">
        <v>5890</v>
      </c>
      <c r="B1024" s="154" t="s">
        <v>14</v>
      </c>
      <c r="C1024" s="154" t="s">
        <v>15</v>
      </c>
      <c r="D1024" s="154" t="s">
        <v>5832</v>
      </c>
      <c r="E1024" s="154" t="s">
        <v>1248</v>
      </c>
      <c r="F1024" s="154" t="s">
        <v>5891</v>
      </c>
      <c r="G1024" s="154">
        <v>2</v>
      </c>
      <c r="H1024" s="117">
        <v>45876.634560185186</v>
      </c>
      <c r="I1024" s="154">
        <v>10</v>
      </c>
      <c r="J1024" s="221">
        <v>150000</v>
      </c>
    </row>
    <row r="1025" spans="1:10" x14ac:dyDescent="0.35">
      <c r="A1025" s="154" t="s">
        <v>5909</v>
      </c>
      <c r="B1025" s="154" t="s">
        <v>230</v>
      </c>
      <c r="C1025" s="154" t="s">
        <v>15</v>
      </c>
      <c r="D1025" s="154" t="s">
        <v>5832</v>
      </c>
      <c r="E1025" s="154" t="s">
        <v>1248</v>
      </c>
      <c r="F1025" s="154" t="s">
        <v>5910</v>
      </c>
      <c r="G1025" s="154">
        <v>2</v>
      </c>
      <c r="H1025" s="117">
        <v>45878.659861111111</v>
      </c>
      <c r="I1025" s="154">
        <v>9</v>
      </c>
      <c r="J1025" s="221">
        <v>200000</v>
      </c>
    </row>
    <row r="1026" spans="1:10" x14ac:dyDescent="0.35">
      <c r="A1026" s="154" t="s">
        <v>5915</v>
      </c>
      <c r="B1026" s="154" t="s">
        <v>32</v>
      </c>
      <c r="C1026" s="154" t="s">
        <v>15</v>
      </c>
      <c r="D1026" s="154" t="s">
        <v>5832</v>
      </c>
      <c r="E1026" s="154" t="s">
        <v>1248</v>
      </c>
      <c r="F1026" s="154" t="s">
        <v>5916</v>
      </c>
      <c r="G1026" s="154">
        <v>2</v>
      </c>
      <c r="H1026" s="117">
        <v>45877.735266203701</v>
      </c>
      <c r="I1026" s="154">
        <v>6</v>
      </c>
      <c r="J1026" s="221">
        <v>100000</v>
      </c>
    </row>
    <row r="1027" spans="1:10" x14ac:dyDescent="0.35">
      <c r="A1027" s="154" t="s">
        <v>5932</v>
      </c>
      <c r="B1027" s="154" t="s">
        <v>32</v>
      </c>
      <c r="C1027" s="154" t="s">
        <v>15</v>
      </c>
      <c r="D1027" s="154" t="s">
        <v>5832</v>
      </c>
      <c r="E1027" s="154" t="s">
        <v>1245</v>
      </c>
      <c r="F1027" s="154" t="s">
        <v>4195</v>
      </c>
      <c r="G1027" s="154">
        <v>2</v>
      </c>
      <c r="H1027" s="117">
        <v>45880.674699074072</v>
      </c>
      <c r="I1027" s="154">
        <v>7</v>
      </c>
      <c r="J1027" s="221">
        <v>40000</v>
      </c>
    </row>
    <row r="1028" spans="1:10" x14ac:dyDescent="0.35">
      <c r="A1028" s="154" t="s">
        <v>5953</v>
      </c>
      <c r="B1028" s="154" t="s">
        <v>230</v>
      </c>
      <c r="C1028" s="154" t="s">
        <v>15</v>
      </c>
      <c r="D1028" s="154" t="s">
        <v>5832</v>
      </c>
      <c r="E1028" s="154" t="s">
        <v>1245</v>
      </c>
      <c r="F1028" s="154" t="s">
        <v>5954</v>
      </c>
      <c r="G1028" s="154">
        <v>2</v>
      </c>
      <c r="H1028" s="117">
        <v>45885.492013888892</v>
      </c>
      <c r="I1028" s="154">
        <v>7</v>
      </c>
      <c r="J1028" s="221">
        <v>130000</v>
      </c>
    </row>
    <row r="1029" spans="1:10" x14ac:dyDescent="0.35">
      <c r="A1029" s="154" t="s">
        <v>5962</v>
      </c>
      <c r="B1029" s="154" t="s">
        <v>3017</v>
      </c>
      <c r="C1029" s="154" t="s">
        <v>15</v>
      </c>
      <c r="D1029" s="154" t="s">
        <v>5832</v>
      </c>
      <c r="E1029" s="154" t="s">
        <v>1248</v>
      </c>
      <c r="F1029" s="154" t="s">
        <v>4237</v>
      </c>
      <c r="G1029" s="154">
        <v>2</v>
      </c>
      <c r="H1029" s="117">
        <v>45885.451006944444</v>
      </c>
      <c r="I1029" s="154">
        <v>10</v>
      </c>
      <c r="J1029" s="221">
        <v>130000</v>
      </c>
    </row>
    <row r="1030" spans="1:10" x14ac:dyDescent="0.35">
      <c r="A1030" s="154" t="s">
        <v>5971</v>
      </c>
      <c r="B1030" s="154" t="s">
        <v>2861</v>
      </c>
      <c r="C1030" s="154" t="s">
        <v>15</v>
      </c>
      <c r="D1030" s="154" t="s">
        <v>5832</v>
      </c>
      <c r="E1030" s="154" t="s">
        <v>1248</v>
      </c>
      <c r="F1030" s="154" t="s">
        <v>5972</v>
      </c>
      <c r="G1030" s="154">
        <v>2</v>
      </c>
      <c r="H1030" s="117">
        <v>45888.340856481482</v>
      </c>
      <c r="I1030" s="154">
        <v>12</v>
      </c>
      <c r="J1030" s="221">
        <v>100000</v>
      </c>
    </row>
    <row r="1031" spans="1:10" x14ac:dyDescent="0.35">
      <c r="A1031" s="154" t="s">
        <v>5973</v>
      </c>
      <c r="B1031" s="154" t="s">
        <v>139</v>
      </c>
      <c r="C1031" s="154" t="s">
        <v>15</v>
      </c>
      <c r="D1031" s="154" t="s">
        <v>5832</v>
      </c>
      <c r="E1031" s="154" t="s">
        <v>1245</v>
      </c>
      <c r="F1031" s="154" t="s">
        <v>5974</v>
      </c>
      <c r="G1031" s="154">
        <v>2</v>
      </c>
      <c r="H1031" s="117">
        <v>45888.781990740739</v>
      </c>
      <c r="I1031" s="154">
        <v>2</v>
      </c>
      <c r="J1031" s="221">
        <v>100000</v>
      </c>
    </row>
    <row r="1032" spans="1:10" x14ac:dyDescent="0.35">
      <c r="A1032" s="154" t="s">
        <v>5975</v>
      </c>
      <c r="B1032" s="154" t="s">
        <v>32</v>
      </c>
      <c r="C1032" s="154" t="s">
        <v>15</v>
      </c>
      <c r="D1032" s="154" t="s">
        <v>5832</v>
      </c>
      <c r="E1032" s="154" t="s">
        <v>1245</v>
      </c>
      <c r="F1032" s="154" t="s">
        <v>5976</v>
      </c>
      <c r="G1032" s="154">
        <v>2</v>
      </c>
      <c r="H1032" s="117">
        <v>45888.722395833334</v>
      </c>
      <c r="I1032" s="154">
        <v>10</v>
      </c>
      <c r="J1032" s="221">
        <v>120000</v>
      </c>
    </row>
    <row r="1033" spans="1:10" x14ac:dyDescent="0.35">
      <c r="A1033" s="154" t="s">
        <v>5987</v>
      </c>
      <c r="B1033" s="154" t="s">
        <v>2861</v>
      </c>
      <c r="C1033" s="154" t="s">
        <v>15</v>
      </c>
      <c r="D1033" s="154" t="s">
        <v>5832</v>
      </c>
      <c r="E1033" s="154" t="s">
        <v>1245</v>
      </c>
      <c r="F1033" s="154" t="s">
        <v>5988</v>
      </c>
      <c r="G1033" s="154">
        <v>2</v>
      </c>
      <c r="H1033" s="117">
        <v>45891.546712962961</v>
      </c>
      <c r="I1033" s="154">
        <v>12</v>
      </c>
      <c r="J1033" s="221">
        <v>100000</v>
      </c>
    </row>
    <row r="1034" spans="1:10" x14ac:dyDescent="0.35">
      <c r="A1034" s="154" t="s">
        <v>5996</v>
      </c>
      <c r="B1034" s="154" t="s">
        <v>14</v>
      </c>
      <c r="C1034" s="154" t="s">
        <v>15</v>
      </c>
      <c r="D1034" s="154" t="s">
        <v>5832</v>
      </c>
      <c r="E1034" s="154" t="s">
        <v>1248</v>
      </c>
      <c r="F1034" s="154" t="s">
        <v>5997</v>
      </c>
      <c r="G1034" s="154">
        <v>2</v>
      </c>
      <c r="H1034" s="117">
        <v>45895.641423611109</v>
      </c>
      <c r="I1034" s="154">
        <v>12</v>
      </c>
      <c r="J1034" s="221">
        <v>150000</v>
      </c>
    </row>
    <row r="1035" spans="1:10" x14ac:dyDescent="0.35">
      <c r="A1035" s="154" t="s">
        <v>6000</v>
      </c>
      <c r="B1035" s="154" t="s">
        <v>956</v>
      </c>
      <c r="C1035" s="154" t="s">
        <v>15</v>
      </c>
      <c r="D1035" s="154" t="s">
        <v>5832</v>
      </c>
      <c r="E1035" s="154" t="s">
        <v>1245</v>
      </c>
      <c r="F1035" s="154" t="s">
        <v>6001</v>
      </c>
      <c r="G1035" s="154">
        <v>2</v>
      </c>
      <c r="H1035" s="117">
        <v>45895.826793981483</v>
      </c>
      <c r="I1035" s="154">
        <v>6</v>
      </c>
      <c r="J1035" s="221">
        <v>50000</v>
      </c>
    </row>
    <row r="1036" spans="1:10" x14ac:dyDescent="0.35">
      <c r="A1036" s="154" t="s">
        <v>6006</v>
      </c>
      <c r="B1036" s="154" t="s">
        <v>14</v>
      </c>
      <c r="C1036" s="154" t="s">
        <v>15</v>
      </c>
      <c r="D1036" s="154" t="s">
        <v>5832</v>
      </c>
      <c r="E1036" s="154" t="s">
        <v>1248</v>
      </c>
      <c r="F1036" s="154" t="s">
        <v>6007</v>
      </c>
      <c r="G1036" s="154">
        <v>2</v>
      </c>
      <c r="H1036" s="117">
        <v>45896.74523148148</v>
      </c>
      <c r="I1036" s="154">
        <v>12</v>
      </c>
      <c r="J1036" s="221">
        <v>200000</v>
      </c>
    </row>
    <row r="1037" spans="1:10" x14ac:dyDescent="0.35">
      <c r="A1037" s="154" t="s">
        <v>6009</v>
      </c>
      <c r="B1037" s="154" t="s">
        <v>1382</v>
      </c>
      <c r="C1037" s="154" t="s">
        <v>15</v>
      </c>
      <c r="D1037" s="154" t="s">
        <v>5832</v>
      </c>
      <c r="E1037" s="154" t="s">
        <v>1248</v>
      </c>
      <c r="F1037" s="154" t="s">
        <v>6010</v>
      </c>
      <c r="G1037" s="154">
        <v>2</v>
      </c>
      <c r="H1037" s="117">
        <v>45899.630289351851</v>
      </c>
      <c r="I1037" s="154">
        <v>12</v>
      </c>
      <c r="J1037" s="221">
        <v>200000</v>
      </c>
    </row>
    <row r="1038" spans="1:10" x14ac:dyDescent="0.35">
      <c r="A1038" s="154" t="s">
        <v>6020</v>
      </c>
      <c r="B1038" s="154" t="s">
        <v>1987</v>
      </c>
      <c r="C1038" s="154" t="s">
        <v>15</v>
      </c>
      <c r="D1038" s="154" t="s">
        <v>5832</v>
      </c>
      <c r="E1038" s="154" t="s">
        <v>1245</v>
      </c>
      <c r="F1038" s="154" t="s">
        <v>4769</v>
      </c>
      <c r="G1038" s="154">
        <v>2</v>
      </c>
      <c r="H1038" s="117">
        <v>45899.569050925929</v>
      </c>
      <c r="I1038" s="154">
        <v>12</v>
      </c>
      <c r="J1038" s="221">
        <v>100000</v>
      </c>
    </row>
    <row r="1039" spans="1:10" x14ac:dyDescent="0.35">
      <c r="A1039" s="154" t="s">
        <v>5947</v>
      </c>
      <c r="B1039" s="154" t="s">
        <v>2861</v>
      </c>
      <c r="C1039" s="154" t="s">
        <v>582</v>
      </c>
      <c r="D1039" s="154" t="s">
        <v>5832</v>
      </c>
      <c r="E1039" s="154" t="s">
        <v>1245</v>
      </c>
      <c r="F1039" s="154" t="s">
        <v>5948</v>
      </c>
      <c r="G1039" s="154">
        <v>2</v>
      </c>
      <c r="H1039" s="117">
        <v>45882.510104166664</v>
      </c>
      <c r="I1039" s="154">
        <v>12</v>
      </c>
      <c r="J1039" s="221">
        <v>50000</v>
      </c>
    </row>
    <row r="1040" spans="1:10" x14ac:dyDescent="0.35">
      <c r="A1040" s="154" t="s">
        <v>5951</v>
      </c>
      <c r="B1040" s="154" t="s">
        <v>32</v>
      </c>
      <c r="C1040" s="154" t="s">
        <v>204</v>
      </c>
      <c r="D1040" s="154" t="s">
        <v>5832</v>
      </c>
      <c r="E1040" s="154" t="s">
        <v>1245</v>
      </c>
      <c r="F1040" s="154" t="s">
        <v>5952</v>
      </c>
      <c r="G1040" s="154">
        <v>2</v>
      </c>
      <c r="H1040" s="117">
        <v>45882.630312499998</v>
      </c>
      <c r="I1040" s="154">
        <v>11</v>
      </c>
      <c r="J1040" s="221">
        <v>100000</v>
      </c>
    </row>
    <row r="1041" spans="1:10" x14ac:dyDescent="0.35">
      <c r="A1041" s="154" t="s">
        <v>5937</v>
      </c>
      <c r="B1041" s="154" t="s">
        <v>102</v>
      </c>
      <c r="C1041" s="154" t="s">
        <v>188</v>
      </c>
      <c r="D1041" s="154" t="s">
        <v>5832</v>
      </c>
      <c r="E1041" s="154" t="s">
        <v>1248</v>
      </c>
      <c r="F1041" s="154" t="s">
        <v>5938</v>
      </c>
      <c r="G1041" s="154">
        <v>2</v>
      </c>
      <c r="H1041" s="117">
        <v>45881.687025462961</v>
      </c>
      <c r="I1041" s="154">
        <v>12</v>
      </c>
      <c r="J1041" s="221">
        <v>120000</v>
      </c>
    </row>
    <row r="1042" spans="1:10" x14ac:dyDescent="0.35">
      <c r="A1042" s="154" t="s">
        <v>5942</v>
      </c>
      <c r="B1042" s="154" t="s">
        <v>610</v>
      </c>
      <c r="C1042" s="154" t="s">
        <v>188</v>
      </c>
      <c r="D1042" s="154" t="s">
        <v>5832</v>
      </c>
      <c r="E1042" s="154" t="s">
        <v>1245</v>
      </c>
      <c r="F1042" s="154" t="s">
        <v>3922</v>
      </c>
      <c r="G1042" s="154">
        <v>2</v>
      </c>
      <c r="H1042" s="117">
        <v>45881.687048611115</v>
      </c>
      <c r="I1042" s="154">
        <v>12</v>
      </c>
      <c r="J1042" s="221">
        <v>200000</v>
      </c>
    </row>
    <row r="1043" spans="1:10" x14ac:dyDescent="0.35">
      <c r="A1043" s="154" t="s">
        <v>5986</v>
      </c>
      <c r="B1043" s="154" t="s">
        <v>58</v>
      </c>
      <c r="C1043" s="154" t="s">
        <v>188</v>
      </c>
      <c r="D1043" s="154" t="s">
        <v>5832</v>
      </c>
      <c r="E1043" s="154" t="s">
        <v>1245</v>
      </c>
      <c r="F1043" s="154" t="s">
        <v>4763</v>
      </c>
      <c r="G1043" s="154">
        <v>2</v>
      </c>
      <c r="H1043" s="117">
        <v>45890.806458333333</v>
      </c>
      <c r="I1043" s="154">
        <v>10</v>
      </c>
      <c r="J1043" s="221">
        <v>70000</v>
      </c>
    </row>
    <row r="1044" spans="1:10" x14ac:dyDescent="0.35">
      <c r="A1044" s="154" t="s">
        <v>5870</v>
      </c>
      <c r="B1044" s="154" t="s">
        <v>14</v>
      </c>
      <c r="C1044" s="154" t="s">
        <v>169</v>
      </c>
      <c r="D1044" s="154" t="s">
        <v>5832</v>
      </c>
      <c r="E1044" s="154" t="s">
        <v>1245</v>
      </c>
      <c r="F1044" s="154" t="s">
        <v>4944</v>
      </c>
      <c r="G1044" s="154">
        <v>2</v>
      </c>
      <c r="H1044" s="117">
        <v>45875.726759259262</v>
      </c>
      <c r="I1044" s="154">
        <v>3</v>
      </c>
      <c r="J1044" s="221">
        <v>250000</v>
      </c>
    </row>
    <row r="1045" spans="1:10" x14ac:dyDescent="0.35">
      <c r="A1045" s="154" t="s">
        <v>5970</v>
      </c>
      <c r="B1045" s="154" t="s">
        <v>14</v>
      </c>
      <c r="C1045" s="154" t="s">
        <v>169</v>
      </c>
      <c r="D1045" s="154" t="s">
        <v>5832</v>
      </c>
      <c r="E1045" s="154" t="s">
        <v>1248</v>
      </c>
      <c r="F1045" s="154" t="s">
        <v>4245</v>
      </c>
      <c r="G1045" s="154">
        <v>2</v>
      </c>
      <c r="H1045" s="117">
        <v>45885.586770833332</v>
      </c>
      <c r="I1045" s="154">
        <v>10</v>
      </c>
      <c r="J1045" s="221">
        <v>80000</v>
      </c>
    </row>
    <row r="1046" spans="1:10" x14ac:dyDescent="0.35">
      <c r="A1046" s="154" t="s">
        <v>5842</v>
      </c>
      <c r="B1046" s="154" t="s">
        <v>223</v>
      </c>
      <c r="C1046" s="154" t="s">
        <v>15</v>
      </c>
      <c r="D1046" s="154" t="s">
        <v>5832</v>
      </c>
      <c r="E1046" s="154" t="s">
        <v>1245</v>
      </c>
      <c r="F1046" s="154" t="s">
        <v>5843</v>
      </c>
      <c r="G1046" s="154">
        <v>3</v>
      </c>
      <c r="H1046" s="117">
        <v>45873</v>
      </c>
      <c r="I1046" s="154">
        <v>12</v>
      </c>
      <c r="J1046" s="221">
        <v>130000</v>
      </c>
    </row>
    <row r="1047" spans="1:10" x14ac:dyDescent="0.35">
      <c r="A1047" s="154" t="s">
        <v>5855</v>
      </c>
      <c r="B1047" s="154" t="s">
        <v>139</v>
      </c>
      <c r="C1047" s="154" t="s">
        <v>15</v>
      </c>
      <c r="D1047" s="154" t="s">
        <v>5832</v>
      </c>
      <c r="E1047" s="154" t="s">
        <v>1245</v>
      </c>
      <c r="F1047" s="154" t="s">
        <v>5856</v>
      </c>
      <c r="G1047" s="154">
        <v>3</v>
      </c>
      <c r="H1047" s="117">
        <v>45874.696828703702</v>
      </c>
      <c r="I1047" s="154">
        <v>12</v>
      </c>
      <c r="J1047" s="221">
        <v>300000</v>
      </c>
    </row>
    <row r="1048" spans="1:10" x14ac:dyDescent="0.35">
      <c r="A1048" s="154" t="s">
        <v>5857</v>
      </c>
      <c r="B1048" s="154" t="s">
        <v>247</v>
      </c>
      <c r="C1048" s="154" t="s">
        <v>15</v>
      </c>
      <c r="D1048" s="154" t="s">
        <v>5832</v>
      </c>
      <c r="E1048" s="154" t="s">
        <v>1248</v>
      </c>
      <c r="F1048" s="154" t="s">
        <v>3628</v>
      </c>
      <c r="G1048" s="154">
        <v>3</v>
      </c>
      <c r="H1048" s="117">
        <v>45876.563217592593</v>
      </c>
      <c r="I1048" s="154">
        <v>6</v>
      </c>
      <c r="J1048" s="221">
        <v>150000</v>
      </c>
    </row>
    <row r="1049" spans="1:10" x14ac:dyDescent="0.35">
      <c r="A1049" s="154" t="s">
        <v>5868</v>
      </c>
      <c r="B1049" s="154" t="s">
        <v>14</v>
      </c>
      <c r="C1049" s="154" t="s">
        <v>15</v>
      </c>
      <c r="D1049" s="154" t="s">
        <v>5832</v>
      </c>
      <c r="E1049" s="154" t="s">
        <v>1245</v>
      </c>
      <c r="F1049" s="154" t="s">
        <v>5869</v>
      </c>
      <c r="G1049" s="154">
        <v>3</v>
      </c>
      <c r="H1049" s="117">
        <v>45875.782442129632</v>
      </c>
      <c r="I1049" s="154">
        <v>12</v>
      </c>
      <c r="J1049" s="221">
        <v>80000</v>
      </c>
    </row>
    <row r="1050" spans="1:10" x14ac:dyDescent="0.35">
      <c r="A1050" s="154" t="s">
        <v>5879</v>
      </c>
      <c r="B1050" s="154" t="s">
        <v>549</v>
      </c>
      <c r="C1050" s="154" t="s">
        <v>15</v>
      </c>
      <c r="D1050" s="154" t="s">
        <v>5832</v>
      </c>
      <c r="E1050" s="154" t="s">
        <v>1245</v>
      </c>
      <c r="F1050" s="154" t="s">
        <v>4950</v>
      </c>
      <c r="G1050" s="154">
        <v>3</v>
      </c>
      <c r="H1050" s="117">
        <v>45877</v>
      </c>
      <c r="I1050" s="154">
        <v>3</v>
      </c>
      <c r="J1050" s="221">
        <v>20000</v>
      </c>
    </row>
    <row r="1051" spans="1:10" x14ac:dyDescent="0.35">
      <c r="A1051" s="154" t="s">
        <v>5898</v>
      </c>
      <c r="B1051" s="154" t="s">
        <v>2313</v>
      </c>
      <c r="C1051" s="154" t="s">
        <v>15</v>
      </c>
      <c r="D1051" s="154" t="s">
        <v>5832</v>
      </c>
      <c r="E1051" s="154" t="s">
        <v>1248</v>
      </c>
      <c r="F1051" s="154" t="s">
        <v>5899</v>
      </c>
      <c r="G1051" s="154">
        <v>3</v>
      </c>
      <c r="H1051" s="117">
        <v>45878.631840277776</v>
      </c>
      <c r="I1051" s="154">
        <v>12</v>
      </c>
      <c r="J1051" s="221">
        <v>80000</v>
      </c>
    </row>
    <row r="1052" spans="1:10" x14ac:dyDescent="0.35">
      <c r="A1052" s="154" t="s">
        <v>5911</v>
      </c>
      <c r="B1052" s="154" t="s">
        <v>1987</v>
      </c>
      <c r="C1052" s="154" t="s">
        <v>15</v>
      </c>
      <c r="D1052" s="154" t="s">
        <v>5832</v>
      </c>
      <c r="E1052" s="154" t="s">
        <v>1248</v>
      </c>
      <c r="F1052" s="154" t="s">
        <v>2961</v>
      </c>
      <c r="G1052" s="154">
        <v>3</v>
      </c>
      <c r="H1052" s="117">
        <v>45877.65556712963</v>
      </c>
      <c r="I1052" s="154">
        <v>12</v>
      </c>
      <c r="J1052" s="221">
        <v>250000</v>
      </c>
    </row>
    <row r="1053" spans="1:10" x14ac:dyDescent="0.35">
      <c r="A1053" s="154" t="s">
        <v>5927</v>
      </c>
      <c r="B1053" s="154" t="s">
        <v>32</v>
      </c>
      <c r="C1053" s="154" t="s">
        <v>15</v>
      </c>
      <c r="D1053" s="154" t="s">
        <v>5832</v>
      </c>
      <c r="E1053" s="154" t="s">
        <v>1248</v>
      </c>
      <c r="F1053" s="154" t="s">
        <v>5928</v>
      </c>
      <c r="G1053" s="154">
        <v>3</v>
      </c>
      <c r="H1053" s="117">
        <v>45881.717557870368</v>
      </c>
      <c r="I1053" s="154">
        <v>9</v>
      </c>
      <c r="J1053" s="221">
        <v>300000</v>
      </c>
    </row>
    <row r="1054" spans="1:10" x14ac:dyDescent="0.35">
      <c r="A1054" s="154" t="s">
        <v>5955</v>
      </c>
      <c r="B1054" s="154" t="s">
        <v>139</v>
      </c>
      <c r="C1054" s="154" t="s">
        <v>15</v>
      </c>
      <c r="D1054" s="154" t="s">
        <v>5832</v>
      </c>
      <c r="E1054" s="154" t="s">
        <v>1245</v>
      </c>
      <c r="F1054" s="154" t="s">
        <v>5031</v>
      </c>
      <c r="G1054" s="154">
        <v>3</v>
      </c>
      <c r="H1054" s="117">
        <v>45888.588842592595</v>
      </c>
      <c r="I1054" s="154">
        <v>36</v>
      </c>
      <c r="J1054" s="221">
        <v>1400000</v>
      </c>
    </row>
    <row r="1055" spans="1:10" x14ac:dyDescent="0.35">
      <c r="A1055" s="154" t="s">
        <v>5977</v>
      </c>
      <c r="B1055" s="154" t="s">
        <v>36</v>
      </c>
      <c r="C1055" s="154" t="s">
        <v>15</v>
      </c>
      <c r="D1055" s="154" t="s">
        <v>5832</v>
      </c>
      <c r="E1055" s="154" t="s">
        <v>1248</v>
      </c>
      <c r="F1055" s="154" t="s">
        <v>5978</v>
      </c>
      <c r="G1055" s="154">
        <v>3</v>
      </c>
      <c r="H1055" s="117">
        <v>45889.727766203701</v>
      </c>
      <c r="I1055" s="154">
        <v>10</v>
      </c>
      <c r="J1055" s="221">
        <v>160000</v>
      </c>
    </row>
    <row r="1056" spans="1:10" x14ac:dyDescent="0.35">
      <c r="A1056" s="154" t="s">
        <v>6002</v>
      </c>
      <c r="B1056" s="154" t="s">
        <v>420</v>
      </c>
      <c r="C1056" s="154" t="s">
        <v>15</v>
      </c>
      <c r="D1056" s="154" t="s">
        <v>5832</v>
      </c>
      <c r="E1056" s="154" t="s">
        <v>1245</v>
      </c>
      <c r="F1056" s="154" t="s">
        <v>3931</v>
      </c>
      <c r="G1056" s="154">
        <v>3</v>
      </c>
      <c r="H1056" s="117">
        <v>45897.457372685189</v>
      </c>
      <c r="I1056" s="154">
        <v>8</v>
      </c>
      <c r="J1056" s="221">
        <v>80000</v>
      </c>
    </row>
    <row r="1057" spans="1:10" x14ac:dyDescent="0.35">
      <c r="A1057" s="154" t="s">
        <v>6003</v>
      </c>
      <c r="B1057" s="154" t="s">
        <v>1816</v>
      </c>
      <c r="C1057" s="154" t="s">
        <v>15</v>
      </c>
      <c r="D1057" s="154" t="s">
        <v>5832</v>
      </c>
      <c r="E1057" s="154" t="s">
        <v>1245</v>
      </c>
      <c r="F1057" s="154" t="s">
        <v>2164</v>
      </c>
      <c r="G1057" s="154">
        <v>3</v>
      </c>
      <c r="H1057" s="117">
        <v>45896.81759259259</v>
      </c>
      <c r="I1057" s="154">
        <v>12</v>
      </c>
      <c r="J1057" s="221">
        <v>95000</v>
      </c>
    </row>
    <row r="1058" spans="1:10" x14ac:dyDescent="0.35">
      <c r="A1058" s="154" t="s">
        <v>6015</v>
      </c>
      <c r="B1058" s="154" t="s">
        <v>32</v>
      </c>
      <c r="C1058" s="154" t="s">
        <v>15</v>
      </c>
      <c r="D1058" s="154" t="s">
        <v>5832</v>
      </c>
      <c r="E1058" s="154" t="s">
        <v>1245</v>
      </c>
      <c r="F1058" s="154" t="s">
        <v>4662</v>
      </c>
      <c r="G1058" s="154">
        <v>3</v>
      </c>
      <c r="H1058" s="117">
        <v>45899.473495370374</v>
      </c>
      <c r="I1058" s="154">
        <v>12</v>
      </c>
      <c r="J1058" s="221">
        <v>140000</v>
      </c>
    </row>
    <row r="1059" spans="1:10" x14ac:dyDescent="0.35">
      <c r="A1059" s="154" t="s">
        <v>5904</v>
      </c>
      <c r="B1059" s="154" t="s">
        <v>237</v>
      </c>
      <c r="C1059" s="154" t="s">
        <v>169</v>
      </c>
      <c r="D1059" s="154" t="s">
        <v>5832</v>
      </c>
      <c r="E1059" s="154" t="s">
        <v>1245</v>
      </c>
      <c r="F1059" s="154" t="s">
        <v>5905</v>
      </c>
      <c r="G1059" s="154">
        <v>3</v>
      </c>
      <c r="H1059" s="117">
        <v>45877.724675925929</v>
      </c>
      <c r="I1059" s="154">
        <v>10</v>
      </c>
      <c r="J1059" s="221">
        <v>200000</v>
      </c>
    </row>
    <row r="1060" spans="1:10" x14ac:dyDescent="0.35">
      <c r="A1060" s="154" t="s">
        <v>6011</v>
      </c>
      <c r="B1060" s="154" t="s">
        <v>102</v>
      </c>
      <c r="C1060" s="154" t="s">
        <v>169</v>
      </c>
      <c r="D1060" s="154" t="s">
        <v>5832</v>
      </c>
      <c r="E1060" s="154" t="s">
        <v>1245</v>
      </c>
      <c r="F1060" s="154" t="s">
        <v>5027</v>
      </c>
      <c r="G1060" s="154">
        <v>3</v>
      </c>
      <c r="H1060" s="117">
        <v>45899.462546296294</v>
      </c>
      <c r="I1060" s="154">
        <v>6</v>
      </c>
      <c r="J1060" s="221">
        <v>30000</v>
      </c>
    </row>
    <row r="1061" spans="1:10" x14ac:dyDescent="0.35">
      <c r="A1061" s="154" t="s">
        <v>5851</v>
      </c>
      <c r="B1061" s="154" t="s">
        <v>14</v>
      </c>
      <c r="C1061" s="154" t="s">
        <v>381</v>
      </c>
      <c r="D1061" s="154" t="s">
        <v>5832</v>
      </c>
      <c r="E1061" s="154" t="s">
        <v>1245</v>
      </c>
      <c r="F1061" s="154" t="s">
        <v>5852</v>
      </c>
      <c r="G1061" s="154">
        <v>3</v>
      </c>
      <c r="H1061" s="117">
        <v>45875.825509259259</v>
      </c>
      <c r="I1061" s="154">
        <v>11</v>
      </c>
      <c r="J1061" s="221">
        <v>190000</v>
      </c>
    </row>
    <row r="1062" spans="1:10" x14ac:dyDescent="0.35">
      <c r="A1062" s="154" t="s">
        <v>5921</v>
      </c>
      <c r="B1062" s="154" t="s">
        <v>32</v>
      </c>
      <c r="C1062" s="154" t="s">
        <v>381</v>
      </c>
      <c r="D1062" s="154" t="s">
        <v>5832</v>
      </c>
      <c r="E1062" s="154" t="s">
        <v>1248</v>
      </c>
      <c r="F1062" s="154" t="s">
        <v>5922</v>
      </c>
      <c r="G1062" s="154">
        <v>3</v>
      </c>
      <c r="H1062" s="117">
        <v>45878.648796296293</v>
      </c>
      <c r="I1062" s="154">
        <v>10</v>
      </c>
      <c r="J1062" s="221">
        <v>120000</v>
      </c>
    </row>
    <row r="1063" spans="1:10" x14ac:dyDescent="0.35">
      <c r="A1063" s="154" t="s">
        <v>5831</v>
      </c>
      <c r="B1063" s="154" t="s">
        <v>459</v>
      </c>
      <c r="C1063" s="154" t="s">
        <v>15</v>
      </c>
      <c r="D1063" s="154" t="s">
        <v>5832</v>
      </c>
      <c r="E1063" s="154" t="s">
        <v>1248</v>
      </c>
      <c r="F1063" s="154" t="s">
        <v>5833</v>
      </c>
      <c r="G1063" s="154">
        <v>4</v>
      </c>
      <c r="H1063" s="117">
        <v>45890.821932870371</v>
      </c>
      <c r="I1063" s="154">
        <v>24</v>
      </c>
      <c r="J1063" s="221">
        <v>300000</v>
      </c>
    </row>
    <row r="1064" spans="1:10" x14ac:dyDescent="0.35">
      <c r="A1064" s="154" t="s">
        <v>5849</v>
      </c>
      <c r="B1064" s="154" t="s">
        <v>1056</v>
      </c>
      <c r="C1064" s="154" t="s">
        <v>15</v>
      </c>
      <c r="D1064" s="154" t="s">
        <v>5832</v>
      </c>
      <c r="E1064" s="154" t="s">
        <v>1245</v>
      </c>
      <c r="F1064" s="154" t="s">
        <v>5850</v>
      </c>
      <c r="G1064" s="154">
        <v>4</v>
      </c>
      <c r="H1064" s="117">
        <v>45874.519189814811</v>
      </c>
      <c r="I1064" s="154">
        <v>12</v>
      </c>
      <c r="J1064" s="221">
        <v>150000</v>
      </c>
    </row>
    <row r="1065" spans="1:10" x14ac:dyDescent="0.35">
      <c r="A1065" s="154" t="s">
        <v>5888</v>
      </c>
      <c r="B1065" s="154" t="s">
        <v>146</v>
      </c>
      <c r="C1065" s="154" t="s">
        <v>15</v>
      </c>
      <c r="D1065" s="154" t="s">
        <v>5832</v>
      </c>
      <c r="E1065" s="154" t="s">
        <v>1248</v>
      </c>
      <c r="F1065" s="154" t="s">
        <v>5889</v>
      </c>
      <c r="G1065" s="154">
        <v>4</v>
      </c>
      <c r="H1065" s="117">
        <v>45876.782256944447</v>
      </c>
      <c r="I1065" s="154">
        <v>6</v>
      </c>
      <c r="J1065" s="221">
        <v>120000</v>
      </c>
    </row>
    <row r="1066" spans="1:10" x14ac:dyDescent="0.35">
      <c r="A1066" s="154" t="s">
        <v>5894</v>
      </c>
      <c r="B1066" s="154" t="s">
        <v>359</v>
      </c>
      <c r="C1066" s="154" t="s">
        <v>15</v>
      </c>
      <c r="D1066" s="154" t="s">
        <v>5832</v>
      </c>
      <c r="E1066" s="154" t="s">
        <v>1248</v>
      </c>
      <c r="F1066" s="154" t="s">
        <v>5895</v>
      </c>
      <c r="G1066" s="154">
        <v>4</v>
      </c>
      <c r="H1066" s="117">
        <v>45877.599120370367</v>
      </c>
      <c r="I1066" s="154">
        <v>12</v>
      </c>
      <c r="J1066" s="221">
        <v>300000</v>
      </c>
    </row>
    <row r="1067" spans="1:10" x14ac:dyDescent="0.35">
      <c r="A1067" s="154" t="s">
        <v>5908</v>
      </c>
      <c r="B1067" s="154" t="s">
        <v>252</v>
      </c>
      <c r="C1067" s="154" t="s">
        <v>15</v>
      </c>
      <c r="D1067" s="154" t="s">
        <v>5832</v>
      </c>
      <c r="E1067" s="154" t="s">
        <v>1245</v>
      </c>
      <c r="F1067" s="154" t="s">
        <v>2880</v>
      </c>
      <c r="G1067" s="154">
        <v>4</v>
      </c>
      <c r="H1067" s="117">
        <v>45877.599108796298</v>
      </c>
      <c r="I1067" s="154">
        <v>12</v>
      </c>
      <c r="J1067" s="221">
        <v>150000</v>
      </c>
    </row>
    <row r="1068" spans="1:10" x14ac:dyDescent="0.35">
      <c r="A1068" s="154" t="s">
        <v>5929</v>
      </c>
      <c r="B1068" s="154" t="s">
        <v>462</v>
      </c>
      <c r="C1068" s="154" t="s">
        <v>15</v>
      </c>
      <c r="D1068" s="154" t="s">
        <v>5832</v>
      </c>
      <c r="E1068" s="154" t="s">
        <v>1245</v>
      </c>
      <c r="F1068" s="154" t="s">
        <v>2167</v>
      </c>
      <c r="G1068" s="154">
        <v>4</v>
      </c>
      <c r="H1068" s="117">
        <v>45880.676134259258</v>
      </c>
      <c r="I1068" s="154">
        <v>12</v>
      </c>
      <c r="J1068" s="221">
        <v>200000</v>
      </c>
    </row>
    <row r="1069" spans="1:10" x14ac:dyDescent="0.35">
      <c r="A1069" s="154" t="s">
        <v>5979</v>
      </c>
      <c r="B1069" s="154" t="s">
        <v>14</v>
      </c>
      <c r="C1069" s="154" t="s">
        <v>15</v>
      </c>
      <c r="D1069" s="154" t="s">
        <v>5832</v>
      </c>
      <c r="E1069" s="154" t="s">
        <v>1245</v>
      </c>
      <c r="F1069" s="154" t="s">
        <v>5980</v>
      </c>
      <c r="G1069" s="154">
        <v>4</v>
      </c>
      <c r="H1069" s="117">
        <v>45890.78292824074</v>
      </c>
      <c r="I1069" s="154">
        <v>12</v>
      </c>
      <c r="J1069" s="221">
        <v>115000</v>
      </c>
    </row>
    <row r="1070" spans="1:10" x14ac:dyDescent="0.35">
      <c r="A1070" s="154" t="s">
        <v>5984</v>
      </c>
      <c r="B1070" s="154" t="s">
        <v>14</v>
      </c>
      <c r="C1070" s="154" t="s">
        <v>15</v>
      </c>
      <c r="D1070" s="154" t="s">
        <v>5832</v>
      </c>
      <c r="E1070" s="154" t="s">
        <v>1248</v>
      </c>
      <c r="F1070" s="154" t="s">
        <v>5985</v>
      </c>
      <c r="G1070" s="154">
        <v>4</v>
      </c>
      <c r="H1070" s="117">
        <v>45891.518877314818</v>
      </c>
      <c r="I1070" s="154">
        <v>8</v>
      </c>
      <c r="J1070" s="221">
        <v>75000</v>
      </c>
    </row>
    <row r="1071" spans="1:10" x14ac:dyDescent="0.35">
      <c r="A1071" s="154" t="s">
        <v>5991</v>
      </c>
      <c r="B1071" s="154" t="s">
        <v>40</v>
      </c>
      <c r="C1071" s="154" t="s">
        <v>15</v>
      </c>
      <c r="D1071" s="154" t="s">
        <v>5832</v>
      </c>
      <c r="E1071" s="154" t="s">
        <v>1245</v>
      </c>
      <c r="F1071" s="154" t="s">
        <v>5992</v>
      </c>
      <c r="G1071" s="154">
        <v>4</v>
      </c>
      <c r="H1071" s="117">
        <v>45891.83011574074</v>
      </c>
      <c r="I1071" s="154">
        <v>12</v>
      </c>
      <c r="J1071" s="221">
        <v>130000</v>
      </c>
    </row>
    <row r="1072" spans="1:10" x14ac:dyDescent="0.35">
      <c r="A1072" s="154" t="s">
        <v>6016</v>
      </c>
      <c r="B1072" s="154" t="s">
        <v>261</v>
      </c>
      <c r="C1072" s="154" t="s">
        <v>15</v>
      </c>
      <c r="D1072" s="154" t="s">
        <v>5832</v>
      </c>
      <c r="E1072" s="154" t="s">
        <v>1248</v>
      </c>
      <c r="F1072" s="154" t="s">
        <v>6017</v>
      </c>
      <c r="G1072" s="154">
        <v>4</v>
      </c>
      <c r="H1072" s="117">
        <v>45899.819513888891</v>
      </c>
      <c r="I1072" s="154">
        <v>12</v>
      </c>
      <c r="J1072" s="221">
        <v>100000</v>
      </c>
    </row>
    <row r="1073" spans="1:10" x14ac:dyDescent="0.35">
      <c r="A1073" s="154" t="s">
        <v>5933</v>
      </c>
      <c r="B1073" s="154" t="s">
        <v>44</v>
      </c>
      <c r="C1073" s="154" t="s">
        <v>188</v>
      </c>
      <c r="D1073" s="154" t="s">
        <v>5832</v>
      </c>
      <c r="E1073" s="154" t="s">
        <v>1245</v>
      </c>
      <c r="F1073" s="154" t="s">
        <v>3802</v>
      </c>
      <c r="G1073" s="154">
        <v>4</v>
      </c>
      <c r="H1073" s="117">
        <v>45880.674895833334</v>
      </c>
      <c r="I1073" s="154">
        <v>12</v>
      </c>
      <c r="J1073" s="221">
        <v>300000</v>
      </c>
    </row>
    <row r="1074" spans="1:10" x14ac:dyDescent="0.35">
      <c r="A1074" s="154" t="s">
        <v>5939</v>
      </c>
      <c r="B1074" s="154" t="s">
        <v>102</v>
      </c>
      <c r="C1074" s="154" t="s">
        <v>188</v>
      </c>
      <c r="D1074" s="154" t="s">
        <v>5832</v>
      </c>
      <c r="E1074" s="154" t="s">
        <v>1245</v>
      </c>
      <c r="F1074" s="154" t="s">
        <v>5940</v>
      </c>
      <c r="G1074" s="154">
        <v>4</v>
      </c>
      <c r="H1074" s="117">
        <v>45881.69290509259</v>
      </c>
      <c r="I1074" s="154">
        <v>12</v>
      </c>
      <c r="J1074" s="221">
        <v>100000</v>
      </c>
    </row>
    <row r="1075" spans="1:10" x14ac:dyDescent="0.35">
      <c r="A1075" s="154" t="s">
        <v>6021</v>
      </c>
      <c r="B1075" s="154" t="s">
        <v>252</v>
      </c>
      <c r="C1075" s="154" t="s">
        <v>188</v>
      </c>
      <c r="D1075" s="154" t="s">
        <v>5832</v>
      </c>
      <c r="E1075" s="154" t="s">
        <v>1248</v>
      </c>
      <c r="F1075" s="154" t="s">
        <v>6022</v>
      </c>
      <c r="G1075" s="154">
        <v>4</v>
      </c>
      <c r="H1075" s="117">
        <v>45899.703252314815</v>
      </c>
      <c r="I1075" s="154">
        <v>12</v>
      </c>
      <c r="J1075" s="221">
        <v>170000</v>
      </c>
    </row>
    <row r="1076" spans="1:10" x14ac:dyDescent="0.35">
      <c r="A1076" s="154" t="s">
        <v>5836</v>
      </c>
      <c r="B1076" s="154" t="s">
        <v>14</v>
      </c>
      <c r="C1076" s="154" t="s">
        <v>169</v>
      </c>
      <c r="D1076" s="154" t="s">
        <v>5832</v>
      </c>
      <c r="E1076" s="154" t="s">
        <v>1245</v>
      </c>
      <c r="F1076" s="154" t="s">
        <v>5837</v>
      </c>
      <c r="G1076" s="154">
        <v>4</v>
      </c>
      <c r="H1076" s="117">
        <v>45870.719618055555</v>
      </c>
      <c r="I1076" s="154">
        <v>12</v>
      </c>
      <c r="J1076" s="221">
        <v>300000</v>
      </c>
    </row>
    <row r="1077" spans="1:10" x14ac:dyDescent="0.35">
      <c r="A1077" s="154" t="s">
        <v>5874</v>
      </c>
      <c r="B1077" s="154" t="s">
        <v>102</v>
      </c>
      <c r="C1077" s="154" t="s">
        <v>169</v>
      </c>
      <c r="D1077" s="154" t="s">
        <v>5832</v>
      </c>
      <c r="E1077" s="154" t="s">
        <v>1245</v>
      </c>
      <c r="F1077" s="154" t="s">
        <v>4918</v>
      </c>
      <c r="G1077" s="154">
        <v>4</v>
      </c>
      <c r="H1077" s="117">
        <v>45876.73741898148</v>
      </c>
      <c r="I1077" s="154">
        <v>9</v>
      </c>
      <c r="J1077" s="221">
        <v>55000</v>
      </c>
    </row>
    <row r="1078" spans="1:10" x14ac:dyDescent="0.35">
      <c r="A1078" s="154" t="s">
        <v>5941</v>
      </c>
      <c r="B1078" s="154" t="s">
        <v>223</v>
      </c>
      <c r="C1078" s="154" t="s">
        <v>866</v>
      </c>
      <c r="D1078" s="154" t="s">
        <v>5832</v>
      </c>
      <c r="E1078" s="154" t="s">
        <v>1245</v>
      </c>
      <c r="F1078" s="154" t="s">
        <v>4331</v>
      </c>
      <c r="G1078" s="154">
        <v>4</v>
      </c>
      <c r="H1078" s="117">
        <v>45881</v>
      </c>
      <c r="I1078" s="154">
        <v>12</v>
      </c>
      <c r="J1078" s="221">
        <v>180000</v>
      </c>
    </row>
    <row r="1079" spans="1:10" x14ac:dyDescent="0.35">
      <c r="A1079" s="154" t="s">
        <v>5845</v>
      </c>
      <c r="B1079" s="154" t="s">
        <v>462</v>
      </c>
      <c r="C1079" s="154" t="s">
        <v>15</v>
      </c>
      <c r="D1079" s="154" t="s">
        <v>5832</v>
      </c>
      <c r="E1079" s="154" t="s">
        <v>1245</v>
      </c>
      <c r="F1079" s="154" t="s">
        <v>2223</v>
      </c>
      <c r="G1079" s="154">
        <v>5</v>
      </c>
      <c r="H1079" s="117">
        <v>45873.781469907408</v>
      </c>
      <c r="I1079" s="154">
        <v>12</v>
      </c>
      <c r="J1079" s="221">
        <v>250000</v>
      </c>
    </row>
    <row r="1080" spans="1:10" x14ac:dyDescent="0.35">
      <c r="A1080" s="154" t="s">
        <v>5853</v>
      </c>
      <c r="B1080" s="154" t="s">
        <v>146</v>
      </c>
      <c r="C1080" s="154" t="s">
        <v>15</v>
      </c>
      <c r="D1080" s="154" t="s">
        <v>5832</v>
      </c>
      <c r="E1080" s="154" t="s">
        <v>1248</v>
      </c>
      <c r="F1080" s="154" t="s">
        <v>5854</v>
      </c>
      <c r="G1080" s="154">
        <v>5</v>
      </c>
      <c r="H1080" s="117">
        <v>45875.754733796297</v>
      </c>
      <c r="I1080" s="154">
        <v>7</v>
      </c>
      <c r="J1080" s="221">
        <v>70000</v>
      </c>
    </row>
    <row r="1081" spans="1:10" x14ac:dyDescent="0.35">
      <c r="A1081" s="154" t="s">
        <v>5864</v>
      </c>
      <c r="B1081" s="154" t="s">
        <v>871</v>
      </c>
      <c r="C1081" s="154" t="s">
        <v>15</v>
      </c>
      <c r="D1081" s="154" t="s">
        <v>5832</v>
      </c>
      <c r="E1081" s="154" t="s">
        <v>1245</v>
      </c>
      <c r="F1081" s="154" t="s">
        <v>5865</v>
      </c>
      <c r="G1081" s="154">
        <v>5</v>
      </c>
      <c r="H1081" s="117">
        <v>45875.825509259259</v>
      </c>
      <c r="I1081" s="154">
        <v>6</v>
      </c>
      <c r="J1081" s="221">
        <v>200000</v>
      </c>
    </row>
    <row r="1082" spans="1:10" x14ac:dyDescent="0.35">
      <c r="A1082" s="154" t="s">
        <v>5871</v>
      </c>
      <c r="B1082" s="154" t="s">
        <v>256</v>
      </c>
      <c r="C1082" s="154" t="s">
        <v>15</v>
      </c>
      <c r="D1082" s="154" t="s">
        <v>5832</v>
      </c>
      <c r="E1082" s="154" t="s">
        <v>1245</v>
      </c>
      <c r="F1082" s="154" t="s">
        <v>5872</v>
      </c>
      <c r="G1082" s="154">
        <v>5</v>
      </c>
      <c r="H1082" s="117">
        <v>45875.726782407408</v>
      </c>
      <c r="I1082" s="154">
        <v>12</v>
      </c>
      <c r="J1082" s="221">
        <v>120000</v>
      </c>
    </row>
    <row r="1083" spans="1:10" x14ac:dyDescent="0.35">
      <c r="A1083" s="154" t="s">
        <v>5875</v>
      </c>
      <c r="B1083" s="154" t="s">
        <v>256</v>
      </c>
      <c r="C1083" s="154" t="s">
        <v>15</v>
      </c>
      <c r="D1083" s="154" t="s">
        <v>5832</v>
      </c>
      <c r="E1083" s="154" t="s">
        <v>1245</v>
      </c>
      <c r="F1083" s="154" t="s">
        <v>5876</v>
      </c>
      <c r="G1083" s="154">
        <v>5</v>
      </c>
      <c r="H1083" s="117">
        <v>45876.700613425928</v>
      </c>
      <c r="I1083" s="154">
        <v>10</v>
      </c>
      <c r="J1083" s="221">
        <v>180000</v>
      </c>
    </row>
    <row r="1084" spans="1:10" x14ac:dyDescent="0.35">
      <c r="A1084" s="154" t="s">
        <v>5914</v>
      </c>
      <c r="B1084" s="154" t="s">
        <v>32</v>
      </c>
      <c r="C1084" s="154" t="s">
        <v>15</v>
      </c>
      <c r="D1084" s="154" t="s">
        <v>5832</v>
      </c>
      <c r="E1084" s="154" t="s">
        <v>1248</v>
      </c>
      <c r="F1084" s="154" t="s">
        <v>3222</v>
      </c>
      <c r="G1084" s="154">
        <v>5</v>
      </c>
      <c r="H1084" s="117">
        <v>45877</v>
      </c>
      <c r="I1084" s="154">
        <v>6</v>
      </c>
      <c r="J1084" s="221">
        <v>130000</v>
      </c>
    </row>
    <row r="1085" spans="1:10" x14ac:dyDescent="0.35">
      <c r="A1085" s="154" t="s">
        <v>5943</v>
      </c>
      <c r="B1085" s="154" t="s">
        <v>261</v>
      </c>
      <c r="C1085" s="154" t="s">
        <v>15</v>
      </c>
      <c r="D1085" s="154" t="s">
        <v>5832</v>
      </c>
      <c r="E1085" s="154" t="s">
        <v>1248</v>
      </c>
      <c r="F1085" s="154" t="s">
        <v>5944</v>
      </c>
      <c r="G1085" s="154">
        <v>5</v>
      </c>
      <c r="H1085" s="117">
        <v>45882.825995370367</v>
      </c>
      <c r="I1085" s="154">
        <v>12</v>
      </c>
      <c r="J1085" s="221">
        <v>300000</v>
      </c>
    </row>
    <row r="1086" spans="1:10" x14ac:dyDescent="0.35">
      <c r="A1086" s="154" t="s">
        <v>5993</v>
      </c>
      <c r="B1086" s="154" t="s">
        <v>102</v>
      </c>
      <c r="C1086" s="154" t="s">
        <v>15</v>
      </c>
      <c r="D1086" s="154" t="s">
        <v>5832</v>
      </c>
      <c r="E1086" s="154" t="s">
        <v>1245</v>
      </c>
      <c r="F1086" s="154" t="s">
        <v>1711</v>
      </c>
      <c r="G1086" s="154">
        <v>5</v>
      </c>
      <c r="H1086" s="117">
        <v>45891.814143518517</v>
      </c>
      <c r="I1086" s="154">
        <v>12</v>
      </c>
      <c r="J1086" s="221">
        <v>300000</v>
      </c>
    </row>
    <row r="1087" spans="1:10" x14ac:dyDescent="0.35">
      <c r="A1087" s="154" t="s">
        <v>5998</v>
      </c>
      <c r="B1087" s="154" t="s">
        <v>146</v>
      </c>
      <c r="C1087" s="154" t="s">
        <v>15</v>
      </c>
      <c r="D1087" s="154" t="s">
        <v>5832</v>
      </c>
      <c r="E1087" s="154" t="s">
        <v>1245</v>
      </c>
      <c r="F1087" s="154" t="s">
        <v>5999</v>
      </c>
      <c r="G1087" s="154">
        <v>5</v>
      </c>
      <c r="H1087" s="117">
        <v>45896.431076388886</v>
      </c>
      <c r="I1087" s="154">
        <v>18</v>
      </c>
      <c r="J1087" s="221">
        <v>250000</v>
      </c>
    </row>
    <row r="1088" spans="1:10" x14ac:dyDescent="0.35">
      <c r="A1088" s="154" t="s">
        <v>6014</v>
      </c>
      <c r="B1088" s="154" t="s">
        <v>40</v>
      </c>
      <c r="C1088" s="154" t="s">
        <v>15</v>
      </c>
      <c r="D1088" s="154" t="s">
        <v>5832</v>
      </c>
      <c r="E1088" s="154" t="s">
        <v>1245</v>
      </c>
      <c r="F1088" s="154" t="s">
        <v>4335</v>
      </c>
      <c r="G1088" s="154">
        <v>5</v>
      </c>
      <c r="H1088" s="117">
        <v>45899.829594907409</v>
      </c>
      <c r="I1088" s="154">
        <v>24</v>
      </c>
      <c r="J1088" s="221">
        <v>300000</v>
      </c>
    </row>
    <row r="1089" spans="1:10" x14ac:dyDescent="0.35">
      <c r="A1089" s="154" t="s">
        <v>6018</v>
      </c>
      <c r="B1089" s="154" t="s">
        <v>1135</v>
      </c>
      <c r="C1089" s="154" t="s">
        <v>15</v>
      </c>
      <c r="D1089" s="154" t="s">
        <v>5832</v>
      </c>
      <c r="E1089" s="154" t="s">
        <v>1245</v>
      </c>
      <c r="F1089" s="154" t="s">
        <v>6019</v>
      </c>
      <c r="G1089" s="154">
        <v>5</v>
      </c>
      <c r="H1089" s="117">
        <v>45899.84983796296</v>
      </c>
      <c r="I1089" s="154">
        <v>7</v>
      </c>
      <c r="J1089" s="221">
        <v>130000</v>
      </c>
    </row>
    <row r="1090" spans="1:10" x14ac:dyDescent="0.35">
      <c r="A1090" s="154" t="s">
        <v>6008</v>
      </c>
      <c r="B1090" s="154" t="s">
        <v>14</v>
      </c>
      <c r="C1090" s="154" t="s">
        <v>257</v>
      </c>
      <c r="D1090" s="154" t="s">
        <v>5832</v>
      </c>
      <c r="E1090" s="154" t="s">
        <v>1245</v>
      </c>
      <c r="F1090" s="154" t="s">
        <v>4320</v>
      </c>
      <c r="G1090" s="154">
        <v>5</v>
      </c>
      <c r="H1090" s="117">
        <v>45897.578599537039</v>
      </c>
      <c r="I1090" s="154">
        <v>6</v>
      </c>
      <c r="J1090" s="221">
        <v>40000</v>
      </c>
    </row>
    <row r="1091" spans="1:10" x14ac:dyDescent="0.35">
      <c r="A1091" s="154" t="s">
        <v>5886</v>
      </c>
      <c r="B1091" s="154" t="s">
        <v>223</v>
      </c>
      <c r="C1091" s="154" t="s">
        <v>116</v>
      </c>
      <c r="D1091" s="154" t="s">
        <v>5832</v>
      </c>
      <c r="E1091" s="154" t="s">
        <v>1245</v>
      </c>
      <c r="F1091" s="154" t="s">
        <v>5887</v>
      </c>
      <c r="G1091" s="154">
        <v>5</v>
      </c>
      <c r="H1091" s="117">
        <v>45876</v>
      </c>
      <c r="I1091" s="154">
        <v>8</v>
      </c>
      <c r="J1091" s="221">
        <v>300000</v>
      </c>
    </row>
    <row r="1092" spans="1:10" x14ac:dyDescent="0.35">
      <c r="A1092" s="154" t="s">
        <v>5858</v>
      </c>
      <c r="B1092" s="154" t="s">
        <v>14</v>
      </c>
      <c r="C1092" s="154" t="s">
        <v>188</v>
      </c>
      <c r="D1092" s="154" t="s">
        <v>5832</v>
      </c>
      <c r="E1092" s="154" t="s">
        <v>1248</v>
      </c>
      <c r="F1092" s="154" t="s">
        <v>5859</v>
      </c>
      <c r="G1092" s="154">
        <v>5</v>
      </c>
      <c r="H1092" s="117">
        <v>45874.732534722221</v>
      </c>
      <c r="I1092" s="154">
        <v>12</v>
      </c>
      <c r="J1092" s="221">
        <v>150000</v>
      </c>
    </row>
    <row r="1093" spans="1:10" x14ac:dyDescent="0.35">
      <c r="A1093" s="154" t="s">
        <v>5982</v>
      </c>
      <c r="B1093" s="154" t="s">
        <v>14</v>
      </c>
      <c r="C1093" s="154" t="s">
        <v>188</v>
      </c>
      <c r="D1093" s="154" t="s">
        <v>5832</v>
      </c>
      <c r="E1093" s="154" t="s">
        <v>1245</v>
      </c>
      <c r="F1093" s="154" t="s">
        <v>5983</v>
      </c>
      <c r="G1093" s="154">
        <v>5</v>
      </c>
      <c r="H1093" s="117">
        <v>45891.518888888888</v>
      </c>
      <c r="I1093" s="154">
        <v>10</v>
      </c>
      <c r="J1093" s="221">
        <v>90000</v>
      </c>
    </row>
    <row r="1094" spans="1:10" x14ac:dyDescent="0.35">
      <c r="A1094" s="154" t="s">
        <v>5892</v>
      </c>
      <c r="B1094" s="154" t="s">
        <v>32</v>
      </c>
      <c r="C1094" s="154" t="s">
        <v>169</v>
      </c>
      <c r="D1094" s="154" t="s">
        <v>5832</v>
      </c>
      <c r="E1094" s="154" t="s">
        <v>1245</v>
      </c>
      <c r="F1094" s="154" t="s">
        <v>5893</v>
      </c>
      <c r="G1094" s="154">
        <v>5</v>
      </c>
      <c r="H1094" s="117">
        <v>45876.729375000003</v>
      </c>
      <c r="I1094" s="154">
        <v>7</v>
      </c>
      <c r="J1094" s="221">
        <v>60000</v>
      </c>
    </row>
    <row r="1095" spans="1:10" x14ac:dyDescent="0.35">
      <c r="A1095" s="154" t="s">
        <v>5936</v>
      </c>
      <c r="B1095" s="154" t="s">
        <v>237</v>
      </c>
      <c r="C1095" s="154" t="s">
        <v>381</v>
      </c>
      <c r="D1095" s="154" t="s">
        <v>5832</v>
      </c>
      <c r="E1095" s="154" t="s">
        <v>1245</v>
      </c>
      <c r="F1095" s="154" t="s">
        <v>2748</v>
      </c>
      <c r="G1095" s="154">
        <v>5</v>
      </c>
      <c r="H1095" s="117">
        <v>45881.580949074072</v>
      </c>
      <c r="I1095" s="154">
        <v>10</v>
      </c>
      <c r="J1095" s="221">
        <v>60000</v>
      </c>
    </row>
    <row r="1096" spans="1:10" x14ac:dyDescent="0.35">
      <c r="A1096" s="154" t="s">
        <v>5862</v>
      </c>
      <c r="B1096" s="154" t="s">
        <v>442</v>
      </c>
      <c r="C1096" s="154" t="s">
        <v>15</v>
      </c>
      <c r="D1096" s="154" t="s">
        <v>5832</v>
      </c>
      <c r="E1096" s="154" t="s">
        <v>1245</v>
      </c>
      <c r="F1096" s="154" t="s">
        <v>5863</v>
      </c>
      <c r="G1096" s="154">
        <v>6</v>
      </c>
      <c r="H1096" s="117">
        <v>45875.754745370374</v>
      </c>
      <c r="I1096" s="154">
        <v>10</v>
      </c>
      <c r="J1096" s="221">
        <v>90000</v>
      </c>
    </row>
    <row r="1097" spans="1:10" x14ac:dyDescent="0.35">
      <c r="A1097" s="154" t="s">
        <v>5877</v>
      </c>
      <c r="B1097" s="154" t="s">
        <v>230</v>
      </c>
      <c r="C1097" s="154" t="s">
        <v>15</v>
      </c>
      <c r="D1097" s="154" t="s">
        <v>5832</v>
      </c>
      <c r="E1097" s="154" t="s">
        <v>1248</v>
      </c>
      <c r="F1097" s="154" t="s">
        <v>5878</v>
      </c>
      <c r="G1097" s="154">
        <v>6</v>
      </c>
      <c r="H1097" s="117">
        <v>45876</v>
      </c>
      <c r="I1097" s="154">
        <v>7</v>
      </c>
      <c r="J1097" s="221">
        <v>90000</v>
      </c>
    </row>
    <row r="1098" spans="1:10" x14ac:dyDescent="0.35">
      <c r="A1098" s="154" t="s">
        <v>5902</v>
      </c>
      <c r="B1098" s="154" t="s">
        <v>14</v>
      </c>
      <c r="C1098" s="154" t="s">
        <v>15</v>
      </c>
      <c r="D1098" s="154" t="s">
        <v>5832</v>
      </c>
      <c r="E1098" s="154" t="s">
        <v>1245</v>
      </c>
      <c r="F1098" s="154" t="s">
        <v>5903</v>
      </c>
      <c r="G1098" s="154">
        <v>6</v>
      </c>
      <c r="H1098" s="117">
        <v>45877.65556712963</v>
      </c>
      <c r="I1098" s="154">
        <v>12</v>
      </c>
      <c r="J1098" s="221">
        <v>140000</v>
      </c>
    </row>
    <row r="1099" spans="1:10" x14ac:dyDescent="0.35">
      <c r="A1099" s="154" t="s">
        <v>5963</v>
      </c>
      <c r="B1099" s="154" t="s">
        <v>14</v>
      </c>
      <c r="C1099" s="154" t="s">
        <v>15</v>
      </c>
      <c r="D1099" s="154" t="s">
        <v>5832</v>
      </c>
      <c r="E1099" s="154" t="s">
        <v>1245</v>
      </c>
      <c r="F1099" s="154" t="s">
        <v>5964</v>
      </c>
      <c r="G1099" s="154">
        <v>6</v>
      </c>
      <c r="H1099" s="117">
        <v>45885.574317129627</v>
      </c>
      <c r="I1099" s="154">
        <v>9</v>
      </c>
      <c r="J1099" s="221">
        <v>60000</v>
      </c>
    </row>
    <row r="1100" spans="1:10" x14ac:dyDescent="0.35">
      <c r="A1100" s="154" t="s">
        <v>5969</v>
      </c>
      <c r="B1100" s="154" t="s">
        <v>58</v>
      </c>
      <c r="C1100" s="154" t="s">
        <v>15</v>
      </c>
      <c r="D1100" s="154" t="s">
        <v>5832</v>
      </c>
      <c r="E1100" s="154" t="s">
        <v>1245</v>
      </c>
      <c r="F1100" s="154" t="s">
        <v>4025</v>
      </c>
      <c r="G1100" s="154">
        <v>6</v>
      </c>
      <c r="H1100" s="117">
        <v>45885.627800925926</v>
      </c>
      <c r="I1100" s="154">
        <v>12</v>
      </c>
      <c r="J1100" s="221">
        <v>200000</v>
      </c>
    </row>
    <row r="1101" spans="1:10" x14ac:dyDescent="0.35">
      <c r="A1101" s="154" t="s">
        <v>5981</v>
      </c>
      <c r="B1101" s="154" t="s">
        <v>462</v>
      </c>
      <c r="C1101" s="154" t="s">
        <v>15</v>
      </c>
      <c r="D1101" s="154" t="s">
        <v>5832</v>
      </c>
      <c r="E1101" s="154" t="s">
        <v>1245</v>
      </c>
      <c r="F1101" s="154" t="s">
        <v>5224</v>
      </c>
      <c r="G1101" s="154">
        <v>6</v>
      </c>
      <c r="H1101" s="117">
        <v>45890.84165509259</v>
      </c>
      <c r="I1101" s="154">
        <v>24</v>
      </c>
      <c r="J1101" s="221">
        <v>240000</v>
      </c>
    </row>
    <row r="1102" spans="1:10" x14ac:dyDescent="0.35">
      <c r="A1102" s="154" t="s">
        <v>6025</v>
      </c>
      <c r="B1102" s="154" t="s">
        <v>58</v>
      </c>
      <c r="C1102" s="154" t="s">
        <v>15</v>
      </c>
      <c r="D1102" s="154" t="s">
        <v>5832</v>
      </c>
      <c r="E1102" s="154" t="s">
        <v>1245</v>
      </c>
      <c r="F1102" s="154" t="s">
        <v>6026</v>
      </c>
      <c r="G1102" s="154">
        <v>6</v>
      </c>
      <c r="H1102" s="117">
        <v>45899.630300925928</v>
      </c>
      <c r="I1102" s="154">
        <v>12</v>
      </c>
      <c r="J1102" s="221">
        <v>100000</v>
      </c>
    </row>
    <row r="1103" spans="1:10" x14ac:dyDescent="0.35">
      <c r="A1103" s="154" t="s">
        <v>5906</v>
      </c>
      <c r="B1103" s="154" t="s">
        <v>459</v>
      </c>
      <c r="C1103" s="154" t="s">
        <v>188</v>
      </c>
      <c r="D1103" s="154" t="s">
        <v>5832</v>
      </c>
      <c r="E1103" s="154" t="s">
        <v>1245</v>
      </c>
      <c r="F1103" s="154" t="s">
        <v>5907</v>
      </c>
      <c r="G1103" s="154">
        <v>6</v>
      </c>
      <c r="H1103" s="117">
        <v>45877.733356481483</v>
      </c>
      <c r="I1103" s="154">
        <v>12</v>
      </c>
      <c r="J1103" s="221">
        <v>130000</v>
      </c>
    </row>
    <row r="1104" spans="1:10" x14ac:dyDescent="0.35">
      <c r="A1104" s="154" t="s">
        <v>5840</v>
      </c>
      <c r="B1104" s="154" t="s">
        <v>32</v>
      </c>
      <c r="C1104" s="154" t="s">
        <v>15</v>
      </c>
      <c r="D1104" s="154" t="s">
        <v>5832</v>
      </c>
      <c r="E1104" s="154" t="s">
        <v>1245</v>
      </c>
      <c r="F1104" s="154" t="s">
        <v>5841</v>
      </c>
      <c r="G1104" s="154">
        <v>7</v>
      </c>
      <c r="H1104" s="117">
        <v>45873.509236111109</v>
      </c>
      <c r="I1104" s="154">
        <v>7</v>
      </c>
      <c r="J1104" s="221">
        <v>70000</v>
      </c>
    </row>
    <row r="1105" spans="1:10" x14ac:dyDescent="0.35">
      <c r="A1105" s="154" t="s">
        <v>5844</v>
      </c>
      <c r="B1105" s="154" t="s">
        <v>58</v>
      </c>
      <c r="C1105" s="154" t="s">
        <v>15</v>
      </c>
      <c r="D1105" s="154" t="s">
        <v>5832</v>
      </c>
      <c r="E1105" s="154" t="s">
        <v>1248</v>
      </c>
      <c r="F1105" s="154" t="s">
        <v>4489</v>
      </c>
      <c r="G1105" s="154">
        <v>7</v>
      </c>
      <c r="H1105" s="117">
        <v>45873.781469907408</v>
      </c>
      <c r="I1105" s="154">
        <v>10</v>
      </c>
      <c r="J1105" s="221">
        <v>150000</v>
      </c>
    </row>
    <row r="1106" spans="1:10" x14ac:dyDescent="0.35">
      <c r="A1106" s="154" t="s">
        <v>5839</v>
      </c>
      <c r="B1106" s="154" t="s">
        <v>32</v>
      </c>
      <c r="C1106" s="154" t="s">
        <v>169</v>
      </c>
      <c r="D1106" s="154" t="s">
        <v>5832</v>
      </c>
      <c r="E1106" s="154" t="s">
        <v>1248</v>
      </c>
      <c r="F1106" s="154" t="s">
        <v>774</v>
      </c>
      <c r="G1106" s="154">
        <v>7</v>
      </c>
      <c r="H1106" s="117">
        <v>45873.781458333331</v>
      </c>
      <c r="I1106" s="154">
        <v>9</v>
      </c>
      <c r="J1106" s="221">
        <v>260000</v>
      </c>
    </row>
    <row r="1107" spans="1:10" x14ac:dyDescent="0.35">
      <c r="A1107" s="154" t="s">
        <v>5925</v>
      </c>
      <c r="B1107" s="154" t="s">
        <v>956</v>
      </c>
      <c r="C1107" s="154" t="s">
        <v>15</v>
      </c>
      <c r="D1107" s="154" t="s">
        <v>5832</v>
      </c>
      <c r="E1107" s="154" t="s">
        <v>1248</v>
      </c>
      <c r="F1107" s="154" t="s">
        <v>5926</v>
      </c>
      <c r="G1107" s="154">
        <v>8</v>
      </c>
      <c r="H1107" s="117">
        <v>45878.669594907406</v>
      </c>
      <c r="I1107" s="154">
        <v>3</v>
      </c>
      <c r="J1107" s="221">
        <v>200000</v>
      </c>
    </row>
    <row r="1108" spans="1:10" ht="15" thickBot="1" x14ac:dyDescent="0.4">
      <c r="A1108" s="154" t="s">
        <v>6012</v>
      </c>
      <c r="B1108" s="154" t="s">
        <v>36</v>
      </c>
      <c r="C1108" s="154" t="s">
        <v>52</v>
      </c>
      <c r="D1108" s="154" t="s">
        <v>5832</v>
      </c>
      <c r="E1108" s="154" t="s">
        <v>1245</v>
      </c>
      <c r="F1108" s="154" t="s">
        <v>6013</v>
      </c>
      <c r="G1108" s="154">
        <v>9</v>
      </c>
      <c r="H1108" s="117">
        <v>45899.556111111109</v>
      </c>
      <c r="I1108" s="154">
        <v>12</v>
      </c>
      <c r="J1108" s="221">
        <v>100000</v>
      </c>
    </row>
    <row r="1109" spans="1:10" ht="15" thickBot="1" x14ac:dyDescent="0.4">
      <c r="J1109" s="176">
        <f>SUM(J994:J1108)</f>
        <v>18050000</v>
      </c>
    </row>
    <row r="1110" spans="1:10" x14ac:dyDescent="0.35">
      <c r="B1110" s="16" t="s">
        <v>6027</v>
      </c>
    </row>
    <row r="1111" spans="1:10" x14ac:dyDescent="0.35">
      <c r="A1111" s="109" t="s">
        <v>1</v>
      </c>
      <c r="B1111" s="1" t="s">
        <v>2</v>
      </c>
      <c r="C1111" s="1" t="s">
        <v>3</v>
      </c>
      <c r="D1111" s="1" t="s">
        <v>4</v>
      </c>
      <c r="E1111" s="1" t="s">
        <v>3993</v>
      </c>
      <c r="F1111" s="1" t="s">
        <v>7</v>
      </c>
      <c r="G1111" s="1" t="s">
        <v>8</v>
      </c>
      <c r="H1111" s="109" t="s">
        <v>9</v>
      </c>
      <c r="I1111" s="109" t="s">
        <v>3994</v>
      </c>
      <c r="J1111" s="175" t="s">
        <v>3995</v>
      </c>
    </row>
    <row r="1112" spans="1:10" x14ac:dyDescent="0.35">
      <c r="A1112" s="154" t="s">
        <v>6095</v>
      </c>
      <c r="B1112" s="154" t="s">
        <v>2861</v>
      </c>
      <c r="C1112" s="154" t="s">
        <v>15</v>
      </c>
      <c r="D1112" s="154" t="s">
        <v>5832</v>
      </c>
      <c r="E1112" s="154" t="s">
        <v>1245</v>
      </c>
      <c r="F1112" s="154" t="s">
        <v>6096</v>
      </c>
      <c r="G1112" s="154">
        <v>2</v>
      </c>
      <c r="H1112" s="117">
        <v>45912.806944444441</v>
      </c>
      <c r="I1112" s="154">
        <v>10</v>
      </c>
      <c r="J1112" s="222">
        <v>80000</v>
      </c>
    </row>
    <row r="1113" spans="1:10" x14ac:dyDescent="0.35">
      <c r="A1113" s="154" t="s">
        <v>6034</v>
      </c>
      <c r="B1113" s="154" t="s">
        <v>2861</v>
      </c>
      <c r="C1113" s="154" t="s">
        <v>381</v>
      </c>
      <c r="D1113" s="154" t="s">
        <v>5832</v>
      </c>
      <c r="E1113" s="154" t="s">
        <v>1245</v>
      </c>
      <c r="F1113" s="154" t="s">
        <v>6035</v>
      </c>
      <c r="G1113" s="154">
        <v>1</v>
      </c>
      <c r="H1113" s="117">
        <v>45912.649398148147</v>
      </c>
      <c r="I1113" s="154">
        <v>24</v>
      </c>
      <c r="J1113" s="222">
        <v>700000</v>
      </c>
    </row>
    <row r="1114" spans="1:10" x14ac:dyDescent="0.35">
      <c r="A1114" s="154" t="s">
        <v>6050</v>
      </c>
      <c r="B1114" s="154" t="s">
        <v>2861</v>
      </c>
      <c r="C1114" s="154" t="s">
        <v>582</v>
      </c>
      <c r="D1114" s="154" t="s">
        <v>5832</v>
      </c>
      <c r="E1114" s="154" t="s">
        <v>1245</v>
      </c>
      <c r="F1114" s="154" t="s">
        <v>5662</v>
      </c>
      <c r="G1114" s="154">
        <v>2</v>
      </c>
      <c r="H1114" s="117">
        <v>45912.512372685182</v>
      </c>
      <c r="I1114" s="154">
        <v>9</v>
      </c>
      <c r="J1114" s="222">
        <v>60000</v>
      </c>
    </row>
    <row r="1115" spans="1:10" x14ac:dyDescent="0.35">
      <c r="A1115" s="154" t="s">
        <v>6093</v>
      </c>
      <c r="B1115" s="154" t="s">
        <v>355</v>
      </c>
      <c r="C1115" s="154" t="s">
        <v>15</v>
      </c>
      <c r="D1115" s="154" t="s">
        <v>5832</v>
      </c>
      <c r="E1115" s="154" t="s">
        <v>1245</v>
      </c>
      <c r="F1115" s="154" t="s">
        <v>6094</v>
      </c>
      <c r="G1115" s="154">
        <v>8</v>
      </c>
      <c r="H1115" s="117">
        <v>45912.80741898148</v>
      </c>
      <c r="I1115" s="154">
        <v>13</v>
      </c>
      <c r="J1115" s="222">
        <v>130000</v>
      </c>
    </row>
    <row r="1116" spans="1:10" x14ac:dyDescent="0.35">
      <c r="A1116" s="154" t="s">
        <v>6076</v>
      </c>
      <c r="B1116" s="154" t="s">
        <v>2965</v>
      </c>
      <c r="C1116" s="154" t="s">
        <v>15</v>
      </c>
      <c r="D1116" s="154" t="s">
        <v>5832</v>
      </c>
      <c r="E1116" s="154" t="s">
        <v>1245</v>
      </c>
      <c r="F1116" s="154" t="s">
        <v>4570</v>
      </c>
      <c r="G1116" s="154">
        <v>2</v>
      </c>
      <c r="H1116" s="117">
        <v>45929.712361111109</v>
      </c>
      <c r="I1116" s="154">
        <v>12</v>
      </c>
      <c r="J1116" s="222">
        <v>45000</v>
      </c>
    </row>
    <row r="1117" spans="1:10" x14ac:dyDescent="0.35">
      <c r="A1117" s="154" t="s">
        <v>6132</v>
      </c>
      <c r="B1117" s="154" t="s">
        <v>146</v>
      </c>
      <c r="C1117" s="154" t="s">
        <v>411</v>
      </c>
      <c r="D1117" s="154" t="s">
        <v>5832</v>
      </c>
      <c r="E1117" s="154" t="s">
        <v>1248</v>
      </c>
      <c r="F1117" s="154" t="s">
        <v>4189</v>
      </c>
      <c r="G1117" s="154">
        <v>3</v>
      </c>
      <c r="H1117" s="117">
        <v>45930.922060185185</v>
      </c>
      <c r="I1117" s="154">
        <v>7</v>
      </c>
      <c r="J1117" s="222">
        <v>220000</v>
      </c>
    </row>
    <row r="1118" spans="1:10" x14ac:dyDescent="0.35">
      <c r="A1118" s="154" t="s">
        <v>6126</v>
      </c>
      <c r="B1118" s="154" t="s">
        <v>1816</v>
      </c>
      <c r="C1118" s="154" t="s">
        <v>15</v>
      </c>
      <c r="D1118" s="154" t="s">
        <v>5832</v>
      </c>
      <c r="E1118" s="154" t="s">
        <v>1245</v>
      </c>
      <c r="F1118" s="154" t="s">
        <v>4549</v>
      </c>
      <c r="G1118" s="154">
        <v>2</v>
      </c>
      <c r="H1118" s="117">
        <v>45927.439976851849</v>
      </c>
      <c r="I1118" s="154">
        <v>12</v>
      </c>
      <c r="J1118" s="222">
        <v>60000</v>
      </c>
    </row>
    <row r="1119" spans="1:10" x14ac:dyDescent="0.35">
      <c r="A1119" s="154" t="s">
        <v>6077</v>
      </c>
      <c r="B1119" s="154" t="s">
        <v>14</v>
      </c>
      <c r="C1119" s="154" t="s">
        <v>15</v>
      </c>
      <c r="D1119" s="154" t="s">
        <v>5832</v>
      </c>
      <c r="E1119" s="154" t="s">
        <v>1248</v>
      </c>
      <c r="F1119" s="154" t="s">
        <v>6078</v>
      </c>
      <c r="G1119" s="154">
        <v>4</v>
      </c>
      <c r="H1119" s="117">
        <v>45930.642175925925</v>
      </c>
      <c r="I1119" s="154">
        <v>12</v>
      </c>
      <c r="J1119" s="222">
        <v>100000</v>
      </c>
    </row>
    <row r="1120" spans="1:10" x14ac:dyDescent="0.35">
      <c r="A1120" s="154" t="s">
        <v>6088</v>
      </c>
      <c r="B1120" s="154" t="s">
        <v>2861</v>
      </c>
      <c r="C1120" s="154" t="s">
        <v>381</v>
      </c>
      <c r="D1120" s="154" t="s">
        <v>5832</v>
      </c>
      <c r="E1120" s="154" t="s">
        <v>1248</v>
      </c>
      <c r="F1120" s="154" t="s">
        <v>6089</v>
      </c>
      <c r="G1120" s="154">
        <v>1</v>
      </c>
      <c r="H1120" s="117">
        <v>45910.458124999997</v>
      </c>
      <c r="I1120" s="154">
        <v>12</v>
      </c>
      <c r="J1120" s="222">
        <v>105000</v>
      </c>
    </row>
    <row r="1121" spans="1:10" x14ac:dyDescent="0.35">
      <c r="A1121" s="154" t="s">
        <v>6102</v>
      </c>
      <c r="B1121" s="154" t="s">
        <v>139</v>
      </c>
      <c r="C1121" s="154" t="s">
        <v>15</v>
      </c>
      <c r="D1121" s="154" t="s">
        <v>5832</v>
      </c>
      <c r="E1121" s="154" t="s">
        <v>1245</v>
      </c>
      <c r="F1121" s="154" t="s">
        <v>6103</v>
      </c>
      <c r="G1121" s="154">
        <v>5</v>
      </c>
      <c r="H1121" s="117">
        <v>45917.752291666664</v>
      </c>
      <c r="I1121" s="154">
        <v>12</v>
      </c>
      <c r="J1121" s="222">
        <v>190000</v>
      </c>
    </row>
    <row r="1122" spans="1:10" x14ac:dyDescent="0.35">
      <c r="A1122" s="154" t="s">
        <v>6128</v>
      </c>
      <c r="B1122" s="154" t="s">
        <v>14</v>
      </c>
      <c r="C1122" s="154" t="s">
        <v>169</v>
      </c>
      <c r="D1122" s="154" t="s">
        <v>5832</v>
      </c>
      <c r="E1122" s="154" t="s">
        <v>1248</v>
      </c>
      <c r="F1122" s="154" t="s">
        <v>4682</v>
      </c>
      <c r="G1122" s="154">
        <v>3</v>
      </c>
      <c r="H1122" s="117">
        <v>45930.906909722224</v>
      </c>
      <c r="I1122" s="154">
        <v>12</v>
      </c>
      <c r="J1122" s="222">
        <v>250000</v>
      </c>
    </row>
    <row r="1123" spans="1:10" x14ac:dyDescent="0.35">
      <c r="A1123" s="154" t="s">
        <v>6086</v>
      </c>
      <c r="B1123" s="154" t="s">
        <v>456</v>
      </c>
      <c r="C1123" s="154" t="s">
        <v>15</v>
      </c>
      <c r="D1123" s="154" t="s">
        <v>5832</v>
      </c>
      <c r="E1123" s="154" t="s">
        <v>1245</v>
      </c>
      <c r="F1123" s="154" t="s">
        <v>6087</v>
      </c>
      <c r="G1123" s="154">
        <v>4</v>
      </c>
      <c r="H1123" s="117">
        <v>45930.911365740743</v>
      </c>
      <c r="I1123" s="154">
        <v>10</v>
      </c>
      <c r="J1123" s="222">
        <v>100000</v>
      </c>
    </row>
    <row r="1124" spans="1:10" x14ac:dyDescent="0.35">
      <c r="A1124" s="154" t="s">
        <v>6066</v>
      </c>
      <c r="B1124" s="154" t="s">
        <v>32</v>
      </c>
      <c r="C1124" s="154" t="s">
        <v>188</v>
      </c>
      <c r="D1124" s="154" t="s">
        <v>5832</v>
      </c>
      <c r="E1124" s="154" t="s">
        <v>1245</v>
      </c>
      <c r="F1124" s="154" t="s">
        <v>6067</v>
      </c>
      <c r="G1124" s="154">
        <v>1</v>
      </c>
      <c r="H1124" s="117">
        <v>45905.653298611112</v>
      </c>
      <c r="I1124" s="154">
        <v>10</v>
      </c>
      <c r="J1124" s="222">
        <v>180000</v>
      </c>
    </row>
    <row r="1125" spans="1:10" x14ac:dyDescent="0.35">
      <c r="A1125" s="154" t="s">
        <v>6062</v>
      </c>
      <c r="B1125" s="154" t="s">
        <v>2965</v>
      </c>
      <c r="C1125" s="154" t="s">
        <v>15</v>
      </c>
      <c r="D1125" s="154" t="s">
        <v>5832</v>
      </c>
      <c r="E1125" s="154" t="s">
        <v>1245</v>
      </c>
      <c r="F1125" s="154" t="s">
        <v>6063</v>
      </c>
      <c r="G1125" s="154">
        <v>2</v>
      </c>
      <c r="H1125" s="117">
        <v>45925.663831018515</v>
      </c>
      <c r="I1125" s="154">
        <v>14</v>
      </c>
      <c r="J1125" s="222">
        <v>200000</v>
      </c>
    </row>
    <row r="1126" spans="1:10" x14ac:dyDescent="0.35">
      <c r="A1126" s="154" t="s">
        <v>6030</v>
      </c>
      <c r="B1126" s="154" t="s">
        <v>32</v>
      </c>
      <c r="C1126" s="154" t="s">
        <v>15</v>
      </c>
      <c r="D1126" s="154" t="s">
        <v>5832</v>
      </c>
      <c r="E1126" s="154" t="s">
        <v>1248</v>
      </c>
      <c r="F1126" s="154" t="s">
        <v>6031</v>
      </c>
      <c r="G1126" s="154">
        <v>1</v>
      </c>
      <c r="H1126" s="117">
        <v>45927.494606481479</v>
      </c>
      <c r="I1126" s="154">
        <v>8</v>
      </c>
      <c r="J1126" s="222">
        <v>150000</v>
      </c>
    </row>
    <row r="1127" spans="1:10" x14ac:dyDescent="0.35">
      <c r="A1127" s="154" t="s">
        <v>6115</v>
      </c>
      <c r="B1127" s="154" t="s">
        <v>2861</v>
      </c>
      <c r="C1127" s="154" t="s">
        <v>381</v>
      </c>
      <c r="D1127" s="154" t="s">
        <v>5832</v>
      </c>
      <c r="E1127" s="154" t="s">
        <v>1245</v>
      </c>
      <c r="F1127" s="154" t="s">
        <v>6116</v>
      </c>
      <c r="G1127" s="154">
        <v>2</v>
      </c>
      <c r="H1127" s="117">
        <v>45908.573865740742</v>
      </c>
      <c r="I1127" s="154">
        <v>12</v>
      </c>
      <c r="J1127" s="222">
        <v>110000</v>
      </c>
    </row>
    <row r="1128" spans="1:10" x14ac:dyDescent="0.35">
      <c r="A1128" s="154" t="s">
        <v>6046</v>
      </c>
      <c r="B1128" s="154" t="s">
        <v>420</v>
      </c>
      <c r="C1128" s="154" t="s">
        <v>52</v>
      </c>
      <c r="D1128" s="154" t="s">
        <v>5832</v>
      </c>
      <c r="E1128" s="154" t="s">
        <v>1248</v>
      </c>
      <c r="F1128" s="154" t="s">
        <v>2299</v>
      </c>
      <c r="G1128" s="154">
        <v>4</v>
      </c>
      <c r="H1128" s="117">
        <v>45909.81690972222</v>
      </c>
      <c r="I1128" s="154">
        <v>12</v>
      </c>
      <c r="J1128" s="222">
        <v>130000</v>
      </c>
    </row>
    <row r="1129" spans="1:10" x14ac:dyDescent="0.35">
      <c r="A1129" s="154" t="s">
        <v>6081</v>
      </c>
      <c r="B1129" s="154" t="s">
        <v>2965</v>
      </c>
      <c r="C1129" s="154" t="s">
        <v>15</v>
      </c>
      <c r="D1129" s="154" t="s">
        <v>5832</v>
      </c>
      <c r="E1129" s="154" t="s">
        <v>1245</v>
      </c>
      <c r="F1129" s="154" t="s">
        <v>6082</v>
      </c>
      <c r="G1129" s="154">
        <v>1</v>
      </c>
      <c r="H1129" s="117">
        <v>45930.644652777781</v>
      </c>
      <c r="I1129" s="154">
        <v>12</v>
      </c>
      <c r="J1129" s="222">
        <v>150000</v>
      </c>
    </row>
    <row r="1130" spans="1:10" x14ac:dyDescent="0.35">
      <c r="A1130" s="154" t="s">
        <v>6136</v>
      </c>
      <c r="B1130" s="154" t="s">
        <v>1816</v>
      </c>
      <c r="C1130" s="154" t="s">
        <v>15</v>
      </c>
      <c r="D1130" s="154" t="s">
        <v>5832</v>
      </c>
      <c r="E1130" s="154" t="s">
        <v>1245</v>
      </c>
      <c r="F1130" s="154" t="s">
        <v>6137</v>
      </c>
      <c r="G1130" s="154">
        <v>1</v>
      </c>
      <c r="H1130" s="117">
        <v>45912.856203703705</v>
      </c>
      <c r="I1130" s="154">
        <v>15</v>
      </c>
      <c r="J1130" s="222">
        <v>240000</v>
      </c>
    </row>
    <row r="1131" spans="1:10" x14ac:dyDescent="0.35">
      <c r="A1131" s="154" t="s">
        <v>6097</v>
      </c>
      <c r="B1131" s="154" t="s">
        <v>1816</v>
      </c>
      <c r="C1131" s="154" t="s">
        <v>15</v>
      </c>
      <c r="D1131" s="154" t="s">
        <v>5832</v>
      </c>
      <c r="E1131" s="154" t="s">
        <v>1248</v>
      </c>
      <c r="F1131" s="154" t="s">
        <v>2691</v>
      </c>
      <c r="G1131" s="154">
        <v>4</v>
      </c>
      <c r="H1131" s="117">
        <v>45926.739791666667</v>
      </c>
      <c r="I1131" s="154">
        <v>12</v>
      </c>
      <c r="J1131" s="222">
        <v>90000</v>
      </c>
    </row>
    <row r="1132" spans="1:10" x14ac:dyDescent="0.35">
      <c r="A1132" s="154" t="s">
        <v>6090</v>
      </c>
      <c r="B1132" s="154" t="s">
        <v>131</v>
      </c>
      <c r="C1132" s="154" t="s">
        <v>106</v>
      </c>
      <c r="D1132" s="154" t="s">
        <v>5832</v>
      </c>
      <c r="E1132" s="154" t="s">
        <v>1248</v>
      </c>
      <c r="F1132" s="154" t="s">
        <v>1766</v>
      </c>
      <c r="G1132" s="154">
        <v>6</v>
      </c>
      <c r="H1132" s="117">
        <v>45930.898680555554</v>
      </c>
      <c r="I1132" s="154">
        <v>12</v>
      </c>
      <c r="J1132" s="222">
        <v>150000</v>
      </c>
    </row>
    <row r="1133" spans="1:10" x14ac:dyDescent="0.35">
      <c r="A1133" s="154" t="s">
        <v>6028</v>
      </c>
      <c r="B1133" s="154" t="s">
        <v>127</v>
      </c>
      <c r="C1133" s="154" t="s">
        <v>15</v>
      </c>
      <c r="D1133" s="154" t="s">
        <v>5832</v>
      </c>
      <c r="E1133" s="154" t="s">
        <v>1245</v>
      </c>
      <c r="F1133" s="154" t="s">
        <v>6029</v>
      </c>
      <c r="G1133" s="154">
        <v>7</v>
      </c>
      <c r="H1133" s="117">
        <v>45917.753229166665</v>
      </c>
      <c r="I1133" s="154">
        <v>12</v>
      </c>
      <c r="J1133" s="222">
        <v>100000</v>
      </c>
    </row>
    <row r="1134" spans="1:10" x14ac:dyDescent="0.35">
      <c r="A1134" s="154" t="s">
        <v>6068</v>
      </c>
      <c r="B1134" s="154" t="s">
        <v>58</v>
      </c>
      <c r="C1134" s="154" t="s">
        <v>15</v>
      </c>
      <c r="D1134" s="154" t="s">
        <v>5832</v>
      </c>
      <c r="E1134" s="154" t="s">
        <v>1245</v>
      </c>
      <c r="F1134" s="154" t="s">
        <v>6069</v>
      </c>
      <c r="G1134" s="154">
        <v>1</v>
      </c>
      <c r="H1134" s="117">
        <v>45912.640949074077</v>
      </c>
      <c r="I1134" s="154">
        <v>6</v>
      </c>
      <c r="J1134" s="222">
        <v>100000</v>
      </c>
    </row>
    <row r="1135" spans="1:10" x14ac:dyDescent="0.35">
      <c r="A1135" s="154" t="s">
        <v>6104</v>
      </c>
      <c r="B1135" s="154" t="s">
        <v>2965</v>
      </c>
      <c r="C1135" s="154" t="s">
        <v>15</v>
      </c>
      <c r="D1135" s="154" t="s">
        <v>5832</v>
      </c>
      <c r="E1135" s="154" t="s">
        <v>1245</v>
      </c>
      <c r="F1135" s="154" t="s">
        <v>6105</v>
      </c>
      <c r="G1135" s="154">
        <v>1</v>
      </c>
      <c r="H1135" s="117">
        <v>45919.840486111112</v>
      </c>
      <c r="I1135" s="154">
        <v>12</v>
      </c>
      <c r="J1135" s="222">
        <v>150000</v>
      </c>
    </row>
    <row r="1136" spans="1:10" x14ac:dyDescent="0.35">
      <c r="A1136" s="154" t="s">
        <v>6117</v>
      </c>
      <c r="B1136" s="154" t="s">
        <v>1314</v>
      </c>
      <c r="C1136" s="154" t="s">
        <v>15</v>
      </c>
      <c r="D1136" s="154" t="s">
        <v>5832</v>
      </c>
      <c r="E1136" s="154" t="s">
        <v>1245</v>
      </c>
      <c r="F1136" s="154" t="s">
        <v>6118</v>
      </c>
      <c r="G1136" s="154">
        <v>2</v>
      </c>
      <c r="H1136" s="117">
        <v>45913.61891203704</v>
      </c>
      <c r="I1136" s="154">
        <v>7</v>
      </c>
      <c r="J1136" s="222">
        <v>70000</v>
      </c>
    </row>
    <row r="1137" spans="1:10" x14ac:dyDescent="0.35">
      <c r="A1137" s="154" t="s">
        <v>6139</v>
      </c>
      <c r="B1137" s="154" t="s">
        <v>956</v>
      </c>
      <c r="C1137" s="154" t="s">
        <v>866</v>
      </c>
      <c r="D1137" s="154" t="s">
        <v>5832</v>
      </c>
      <c r="E1137" s="154" t="s">
        <v>1248</v>
      </c>
      <c r="F1137" s="154" t="s">
        <v>6140</v>
      </c>
      <c r="G1137" s="154">
        <v>1</v>
      </c>
      <c r="H1137" s="117">
        <v>45919.797511574077</v>
      </c>
      <c r="I1137" s="154">
        <v>6</v>
      </c>
      <c r="J1137" s="222">
        <v>40000</v>
      </c>
    </row>
    <row r="1138" spans="1:10" x14ac:dyDescent="0.35">
      <c r="A1138" s="154" t="s">
        <v>6098</v>
      </c>
      <c r="B1138" s="154" t="s">
        <v>230</v>
      </c>
      <c r="C1138" s="154" t="s">
        <v>15</v>
      </c>
      <c r="D1138" s="154" t="s">
        <v>5832</v>
      </c>
      <c r="E1138" s="154" t="s">
        <v>1248</v>
      </c>
      <c r="F1138" s="154" t="s">
        <v>6099</v>
      </c>
      <c r="G1138" s="154">
        <v>7</v>
      </c>
      <c r="H1138" s="117">
        <v>45930.721354166664</v>
      </c>
      <c r="I1138" s="154">
        <v>10</v>
      </c>
      <c r="J1138" s="222">
        <v>150000</v>
      </c>
    </row>
    <row r="1139" spans="1:10" x14ac:dyDescent="0.35">
      <c r="A1139" s="154" t="s">
        <v>6110</v>
      </c>
      <c r="B1139" s="154" t="s">
        <v>447</v>
      </c>
      <c r="C1139" s="154" t="s">
        <v>15</v>
      </c>
      <c r="D1139" s="154" t="s">
        <v>5832</v>
      </c>
      <c r="E1139" s="154" t="s">
        <v>1248</v>
      </c>
      <c r="F1139" s="154" t="s">
        <v>6143</v>
      </c>
      <c r="G1139" s="154">
        <v>6</v>
      </c>
      <c r="H1139" s="117">
        <v>45930.849363425928</v>
      </c>
      <c r="I1139" s="154">
        <v>18</v>
      </c>
      <c r="J1139" s="222">
        <v>180000</v>
      </c>
    </row>
    <row r="1140" spans="1:10" x14ac:dyDescent="0.35">
      <c r="A1140" s="154" t="s">
        <v>6129</v>
      </c>
      <c r="B1140" s="154" t="s">
        <v>102</v>
      </c>
      <c r="C1140" s="154" t="s">
        <v>15</v>
      </c>
      <c r="D1140" s="154" t="s">
        <v>5832</v>
      </c>
      <c r="E1140" s="154" t="s">
        <v>1245</v>
      </c>
      <c r="F1140" s="154" t="s">
        <v>2272</v>
      </c>
      <c r="G1140" s="154">
        <v>5</v>
      </c>
      <c r="H1140" s="117">
        <v>45927.690960648149</v>
      </c>
      <c r="I1140" s="154">
        <v>12</v>
      </c>
      <c r="J1140" s="222">
        <v>430000</v>
      </c>
    </row>
    <row r="1141" spans="1:10" x14ac:dyDescent="0.35">
      <c r="A1141" s="154" t="s">
        <v>6121</v>
      </c>
      <c r="B1141" s="154" t="s">
        <v>2965</v>
      </c>
      <c r="C1141" s="154" t="s">
        <v>15</v>
      </c>
      <c r="D1141" s="154" t="s">
        <v>5832</v>
      </c>
      <c r="E1141" s="154" t="s">
        <v>1248</v>
      </c>
      <c r="F1141" s="154" t="s">
        <v>6122</v>
      </c>
      <c r="G1141" s="154">
        <v>3</v>
      </c>
      <c r="H1141" s="117">
        <v>45902.533472222225</v>
      </c>
      <c r="I1141" s="154">
        <v>12</v>
      </c>
      <c r="J1141" s="222">
        <v>250000</v>
      </c>
    </row>
    <row r="1142" spans="1:10" x14ac:dyDescent="0.35">
      <c r="A1142" s="154" t="s">
        <v>6060</v>
      </c>
      <c r="B1142" s="154" t="s">
        <v>252</v>
      </c>
      <c r="C1142" s="154" t="s">
        <v>15</v>
      </c>
      <c r="D1142" s="154" t="s">
        <v>5832</v>
      </c>
      <c r="E1142" s="154" t="s">
        <v>1245</v>
      </c>
      <c r="F1142" s="154" t="s">
        <v>6061</v>
      </c>
      <c r="G1142" s="154">
        <v>7</v>
      </c>
      <c r="H1142" s="117">
        <v>45925.632303240738</v>
      </c>
      <c r="I1142" s="154">
        <v>3</v>
      </c>
      <c r="J1142" s="222">
        <v>150000</v>
      </c>
    </row>
    <row r="1143" spans="1:10" x14ac:dyDescent="0.35">
      <c r="A1143" s="154" t="s">
        <v>6041</v>
      </c>
      <c r="B1143" s="154" t="s">
        <v>256</v>
      </c>
      <c r="C1143" s="154" t="s">
        <v>188</v>
      </c>
      <c r="D1143" s="154" t="s">
        <v>5832</v>
      </c>
      <c r="E1143" s="154" t="s">
        <v>1248</v>
      </c>
      <c r="F1143" s="154" t="s">
        <v>6042</v>
      </c>
      <c r="G1143" s="154">
        <v>4</v>
      </c>
      <c r="H1143" s="117">
        <v>45923.827407407407</v>
      </c>
      <c r="I1143" s="154">
        <v>12</v>
      </c>
      <c r="J1143" s="222">
        <v>70000</v>
      </c>
    </row>
    <row r="1144" spans="1:10" x14ac:dyDescent="0.35">
      <c r="A1144" s="154" t="s">
        <v>6058</v>
      </c>
      <c r="B1144" s="154" t="s">
        <v>32</v>
      </c>
      <c r="C1144" s="154" t="s">
        <v>15</v>
      </c>
      <c r="D1144" s="154" t="s">
        <v>5832</v>
      </c>
      <c r="E1144" s="154" t="s">
        <v>1248</v>
      </c>
      <c r="F1144" s="154" t="s">
        <v>6059</v>
      </c>
      <c r="G1144" s="154">
        <v>5</v>
      </c>
      <c r="H1144" s="117">
        <v>45930.772256944445</v>
      </c>
      <c r="I1144" s="154">
        <v>10</v>
      </c>
      <c r="J1144" s="222">
        <v>110000</v>
      </c>
    </row>
    <row r="1145" spans="1:10" x14ac:dyDescent="0.35">
      <c r="A1145" s="154" t="s">
        <v>6133</v>
      </c>
      <c r="B1145" s="154" t="s">
        <v>268</v>
      </c>
      <c r="C1145" s="154" t="s">
        <v>15</v>
      </c>
      <c r="D1145" s="154" t="s">
        <v>5832</v>
      </c>
      <c r="E1145" s="154" t="s">
        <v>1245</v>
      </c>
      <c r="F1145" s="154" t="s">
        <v>6134</v>
      </c>
      <c r="G1145" s="154">
        <v>1</v>
      </c>
      <c r="H1145" s="117">
        <v>45918.735891203702</v>
      </c>
      <c r="I1145" s="154">
        <v>6</v>
      </c>
      <c r="J1145" s="222">
        <v>50000</v>
      </c>
    </row>
    <row r="1146" spans="1:10" x14ac:dyDescent="0.35">
      <c r="A1146" s="154" t="s">
        <v>6123</v>
      </c>
      <c r="B1146" s="154" t="s">
        <v>2861</v>
      </c>
      <c r="C1146" s="154" t="s">
        <v>15</v>
      </c>
      <c r="D1146" s="154" t="s">
        <v>5832</v>
      </c>
      <c r="E1146" s="154" t="s">
        <v>1245</v>
      </c>
      <c r="F1146" s="154" t="s">
        <v>6124</v>
      </c>
      <c r="G1146" s="154">
        <v>3</v>
      </c>
      <c r="H1146" s="117">
        <v>45903.735208333332</v>
      </c>
      <c r="I1146" s="154">
        <v>12</v>
      </c>
      <c r="J1146" s="222">
        <v>80000</v>
      </c>
    </row>
    <row r="1147" spans="1:10" x14ac:dyDescent="0.35">
      <c r="A1147" s="154" t="s">
        <v>6138</v>
      </c>
      <c r="B1147" s="154" t="s">
        <v>1590</v>
      </c>
      <c r="C1147" s="154" t="s">
        <v>169</v>
      </c>
      <c r="D1147" s="154" t="s">
        <v>5832</v>
      </c>
      <c r="E1147" s="154" t="s">
        <v>1245</v>
      </c>
      <c r="F1147" s="154" t="s">
        <v>4441</v>
      </c>
      <c r="G1147" s="154">
        <v>2</v>
      </c>
      <c r="H1147" s="117">
        <v>45902.746689814812</v>
      </c>
      <c r="I1147" s="154">
        <v>12</v>
      </c>
      <c r="J1147" s="222">
        <v>220000</v>
      </c>
    </row>
    <row r="1148" spans="1:10" x14ac:dyDescent="0.35">
      <c r="A1148" s="154" t="s">
        <v>6051</v>
      </c>
      <c r="B1148" s="154" t="s">
        <v>442</v>
      </c>
      <c r="C1148" s="154" t="s">
        <v>15</v>
      </c>
      <c r="D1148" s="154" t="s">
        <v>5832</v>
      </c>
      <c r="E1148" s="154" t="s">
        <v>1248</v>
      </c>
      <c r="F1148" s="154" t="s">
        <v>6052</v>
      </c>
      <c r="G1148" s="154">
        <v>1</v>
      </c>
      <c r="H1148" s="117">
        <v>45917.753981481481</v>
      </c>
      <c r="I1148" s="154">
        <v>12</v>
      </c>
      <c r="J1148" s="222">
        <v>200000</v>
      </c>
    </row>
    <row r="1149" spans="1:10" x14ac:dyDescent="0.35">
      <c r="A1149" s="154" t="s">
        <v>6074</v>
      </c>
      <c r="B1149" s="154" t="s">
        <v>786</v>
      </c>
      <c r="C1149" s="154" t="s">
        <v>188</v>
      </c>
      <c r="D1149" s="154" t="s">
        <v>5832</v>
      </c>
      <c r="E1149" s="154" t="s">
        <v>1245</v>
      </c>
      <c r="F1149" s="154" t="s">
        <v>6075</v>
      </c>
      <c r="G1149" s="154">
        <v>3</v>
      </c>
      <c r="H1149" s="117">
        <v>45908.730520833335</v>
      </c>
      <c r="I1149" s="154">
        <v>12</v>
      </c>
      <c r="J1149" s="222">
        <v>200000</v>
      </c>
    </row>
    <row r="1150" spans="1:10" x14ac:dyDescent="0.35">
      <c r="A1150" s="154" t="s">
        <v>6127</v>
      </c>
      <c r="B1150" s="154" t="s">
        <v>14</v>
      </c>
      <c r="C1150" s="154" t="s">
        <v>162</v>
      </c>
      <c r="D1150" s="154" t="s">
        <v>5832</v>
      </c>
      <c r="E1150" s="154" t="s">
        <v>1248</v>
      </c>
      <c r="F1150" s="154" t="s">
        <v>870</v>
      </c>
      <c r="G1150" s="154">
        <v>7</v>
      </c>
      <c r="H1150" s="117">
        <v>45911.802430555559</v>
      </c>
      <c r="I1150" s="154">
        <v>24</v>
      </c>
      <c r="J1150" s="222">
        <v>450000</v>
      </c>
    </row>
    <row r="1151" spans="1:10" x14ac:dyDescent="0.35">
      <c r="A1151" s="154" t="s">
        <v>6111</v>
      </c>
      <c r="B1151" s="154" t="s">
        <v>261</v>
      </c>
      <c r="C1151" s="154" t="s">
        <v>188</v>
      </c>
      <c r="D1151" s="154" t="s">
        <v>5832</v>
      </c>
      <c r="E1151" s="154" t="s">
        <v>1245</v>
      </c>
      <c r="F1151" s="154" t="s">
        <v>6112</v>
      </c>
      <c r="G1151" s="154">
        <v>1</v>
      </c>
      <c r="H1151" s="117">
        <v>45927.449155092596</v>
      </c>
      <c r="I1151" s="154">
        <v>12</v>
      </c>
      <c r="J1151" s="222">
        <v>150000</v>
      </c>
    </row>
    <row r="1152" spans="1:10" x14ac:dyDescent="0.35">
      <c r="A1152" s="154" t="s">
        <v>6043</v>
      </c>
      <c r="B1152" s="154" t="s">
        <v>127</v>
      </c>
      <c r="C1152" s="154" t="s">
        <v>986</v>
      </c>
      <c r="D1152" s="154" t="s">
        <v>5832</v>
      </c>
      <c r="E1152" s="154" t="s">
        <v>1245</v>
      </c>
      <c r="F1152" s="154" t="s">
        <v>1222</v>
      </c>
      <c r="G1152" s="154">
        <v>3</v>
      </c>
      <c r="H1152" s="117">
        <v>45927.768831018519</v>
      </c>
      <c r="I1152" s="154">
        <v>12</v>
      </c>
      <c r="J1152" s="222">
        <v>500000</v>
      </c>
    </row>
    <row r="1153" spans="1:10" x14ac:dyDescent="0.35">
      <c r="A1153" s="154" t="s">
        <v>6032</v>
      </c>
      <c r="B1153" s="154" t="s">
        <v>127</v>
      </c>
      <c r="C1153" s="154" t="s">
        <v>15</v>
      </c>
      <c r="D1153" s="154" t="s">
        <v>5832</v>
      </c>
      <c r="E1153" s="154" t="s">
        <v>1248</v>
      </c>
      <c r="F1153" s="154" t="s">
        <v>6033</v>
      </c>
      <c r="G1153" s="154">
        <v>4</v>
      </c>
      <c r="H1153" s="117">
        <v>45908.716921296298</v>
      </c>
      <c r="I1153" s="154">
        <v>12</v>
      </c>
      <c r="J1153" s="222">
        <v>50000</v>
      </c>
    </row>
    <row r="1154" spans="1:10" x14ac:dyDescent="0.35">
      <c r="A1154" s="154" t="s">
        <v>6141</v>
      </c>
      <c r="B1154" s="154" t="s">
        <v>2861</v>
      </c>
      <c r="C1154" s="154" t="s">
        <v>582</v>
      </c>
      <c r="D1154" s="154" t="s">
        <v>5832</v>
      </c>
      <c r="E1154" s="154" t="s">
        <v>1245</v>
      </c>
      <c r="F1154" s="154" t="s">
        <v>6142</v>
      </c>
      <c r="G1154" s="154">
        <v>2</v>
      </c>
      <c r="H1154" s="117">
        <v>45930.623078703706</v>
      </c>
      <c r="I1154" s="154">
        <v>11</v>
      </c>
      <c r="J1154" s="222">
        <v>60000</v>
      </c>
    </row>
    <row r="1155" spans="1:10" x14ac:dyDescent="0.35">
      <c r="A1155" s="154" t="s">
        <v>6083</v>
      </c>
      <c r="B1155" s="154" t="s">
        <v>2692</v>
      </c>
      <c r="C1155" s="154" t="s">
        <v>15</v>
      </c>
      <c r="D1155" s="154" t="s">
        <v>5832</v>
      </c>
      <c r="E1155" s="154" t="s">
        <v>1245</v>
      </c>
      <c r="F1155" s="154" t="s">
        <v>6084</v>
      </c>
      <c r="G1155" s="154">
        <v>4</v>
      </c>
      <c r="H1155" s="117">
        <v>45918.728449074071</v>
      </c>
      <c r="I1155" s="154">
        <v>8</v>
      </c>
      <c r="J1155" s="222">
        <v>80000</v>
      </c>
    </row>
    <row r="1156" spans="1:10" x14ac:dyDescent="0.35">
      <c r="A1156" s="154" t="s">
        <v>6100</v>
      </c>
      <c r="B1156" s="154" t="s">
        <v>32</v>
      </c>
      <c r="C1156" s="154" t="s">
        <v>188</v>
      </c>
      <c r="D1156" s="154" t="s">
        <v>5832</v>
      </c>
      <c r="E1156" s="154" t="s">
        <v>1245</v>
      </c>
      <c r="F1156" s="154" t="s">
        <v>4598</v>
      </c>
      <c r="G1156" s="154">
        <v>4</v>
      </c>
      <c r="H1156" s="117">
        <v>45930.60974537037</v>
      </c>
      <c r="I1156" s="154">
        <v>10</v>
      </c>
      <c r="J1156" s="222">
        <v>140000</v>
      </c>
    </row>
    <row r="1157" spans="1:10" x14ac:dyDescent="0.35">
      <c r="A1157" s="154" t="s">
        <v>6038</v>
      </c>
      <c r="B1157" s="154" t="s">
        <v>2861</v>
      </c>
      <c r="C1157" s="154" t="s">
        <v>15</v>
      </c>
      <c r="D1157" s="154" t="s">
        <v>5832</v>
      </c>
      <c r="E1157" s="154" t="s">
        <v>1245</v>
      </c>
      <c r="F1157" s="154" t="s">
        <v>6039</v>
      </c>
      <c r="G1157" s="154">
        <v>1</v>
      </c>
      <c r="H1157" s="117">
        <v>45904.458761574075</v>
      </c>
      <c r="I1157" s="154">
        <v>12</v>
      </c>
      <c r="J1157" s="222">
        <v>50000</v>
      </c>
    </row>
    <row r="1158" spans="1:10" x14ac:dyDescent="0.35">
      <c r="A1158" s="154" t="s">
        <v>6049</v>
      </c>
      <c r="B1158" s="154" t="s">
        <v>610</v>
      </c>
      <c r="C1158" s="154" t="s">
        <v>15</v>
      </c>
      <c r="D1158" s="154" t="s">
        <v>5832</v>
      </c>
      <c r="E1158" s="154" t="s">
        <v>1245</v>
      </c>
      <c r="F1158" s="154" t="s">
        <v>2186</v>
      </c>
      <c r="G1158" s="154">
        <v>5</v>
      </c>
      <c r="H1158" s="117">
        <v>45923.811018518521</v>
      </c>
      <c r="I1158" s="154">
        <v>12</v>
      </c>
      <c r="J1158" s="222">
        <v>250000</v>
      </c>
    </row>
    <row r="1159" spans="1:10" x14ac:dyDescent="0.35">
      <c r="A1159" s="154" t="s">
        <v>6055</v>
      </c>
      <c r="B1159" s="154" t="s">
        <v>476</v>
      </c>
      <c r="C1159" s="154" t="s">
        <v>582</v>
      </c>
      <c r="D1159" s="154" t="s">
        <v>5832</v>
      </c>
      <c r="E1159" s="154" t="s">
        <v>1248</v>
      </c>
      <c r="F1159" s="154" t="s">
        <v>6056</v>
      </c>
      <c r="G1159" s="154">
        <v>1</v>
      </c>
      <c r="H1159" s="117">
        <v>45916.44222222222</v>
      </c>
      <c r="I1159" s="154">
        <v>12</v>
      </c>
      <c r="J1159" s="222">
        <v>100000</v>
      </c>
    </row>
    <row r="1160" spans="1:10" x14ac:dyDescent="0.35">
      <c r="A1160" s="154" t="s">
        <v>6091</v>
      </c>
      <c r="B1160" s="154" t="s">
        <v>285</v>
      </c>
      <c r="C1160" s="154" t="s">
        <v>15</v>
      </c>
      <c r="D1160" s="154" t="s">
        <v>5832</v>
      </c>
      <c r="E1160" s="154" t="s">
        <v>1248</v>
      </c>
      <c r="F1160" s="154" t="s">
        <v>6092</v>
      </c>
      <c r="G1160" s="154">
        <v>1</v>
      </c>
      <c r="H1160" s="117">
        <v>45919.742592592593</v>
      </c>
      <c r="I1160" s="154">
        <v>12</v>
      </c>
      <c r="J1160" s="222">
        <v>160000</v>
      </c>
    </row>
    <row r="1161" spans="1:10" x14ac:dyDescent="0.35">
      <c r="A1161" s="154" t="s">
        <v>6085</v>
      </c>
      <c r="B1161" s="154" t="s">
        <v>146</v>
      </c>
      <c r="C1161" s="154" t="s">
        <v>15</v>
      </c>
      <c r="D1161" s="154" t="s">
        <v>5832</v>
      </c>
      <c r="E1161" s="154" t="s">
        <v>1245</v>
      </c>
      <c r="F1161" s="154" t="s">
        <v>2718</v>
      </c>
      <c r="G1161" s="154">
        <v>9</v>
      </c>
      <c r="H1161" s="117">
        <v>45923</v>
      </c>
      <c r="I1161" s="154">
        <v>8</v>
      </c>
      <c r="J1161" s="222">
        <v>150000</v>
      </c>
    </row>
    <row r="1162" spans="1:10" x14ac:dyDescent="0.35">
      <c r="A1162" s="154" t="s">
        <v>6072</v>
      </c>
      <c r="B1162" s="154" t="s">
        <v>420</v>
      </c>
      <c r="C1162" s="154" t="s">
        <v>15</v>
      </c>
      <c r="D1162" s="154" t="s">
        <v>5832</v>
      </c>
      <c r="E1162" s="154" t="s">
        <v>1248</v>
      </c>
      <c r="F1162" s="154" t="s">
        <v>6073</v>
      </c>
      <c r="G1162" s="154">
        <v>6</v>
      </c>
      <c r="H1162" s="117">
        <v>45925.547199074077</v>
      </c>
      <c r="I1162" s="154">
        <v>12</v>
      </c>
      <c r="J1162" s="222">
        <v>230000</v>
      </c>
    </row>
    <row r="1163" spans="1:10" x14ac:dyDescent="0.35">
      <c r="A1163" s="154" t="s">
        <v>6053</v>
      </c>
      <c r="B1163" s="154" t="s">
        <v>2861</v>
      </c>
      <c r="C1163" s="154" t="s">
        <v>582</v>
      </c>
      <c r="D1163" s="154" t="s">
        <v>5832</v>
      </c>
      <c r="E1163" s="154" t="s">
        <v>1245</v>
      </c>
      <c r="F1163" s="154" t="s">
        <v>6054</v>
      </c>
      <c r="G1163" s="154">
        <v>2</v>
      </c>
      <c r="H1163" s="117">
        <v>45910.458124999997</v>
      </c>
      <c r="I1163" s="154">
        <v>12</v>
      </c>
      <c r="J1163" s="222">
        <v>60000</v>
      </c>
    </row>
    <row r="1164" spans="1:10" x14ac:dyDescent="0.35">
      <c r="A1164" s="154" t="s">
        <v>6079</v>
      </c>
      <c r="B1164" s="154" t="s">
        <v>359</v>
      </c>
      <c r="C1164" s="154" t="s">
        <v>257</v>
      </c>
      <c r="D1164" s="154" t="s">
        <v>5832</v>
      </c>
      <c r="E1164" s="154" t="s">
        <v>1248</v>
      </c>
      <c r="F1164" s="154" t="s">
        <v>6080</v>
      </c>
      <c r="G1164" s="154">
        <v>3</v>
      </c>
      <c r="H1164" s="117">
        <v>45905.566400462965</v>
      </c>
      <c r="I1164" s="154">
        <v>9</v>
      </c>
      <c r="J1164" s="222">
        <v>90000</v>
      </c>
    </row>
    <row r="1165" spans="1:10" x14ac:dyDescent="0.35">
      <c r="A1165" s="154" t="s">
        <v>6119</v>
      </c>
      <c r="B1165" s="154" t="s">
        <v>2965</v>
      </c>
      <c r="C1165" s="154" t="s">
        <v>15</v>
      </c>
      <c r="D1165" s="154" t="s">
        <v>5832</v>
      </c>
      <c r="E1165" s="154" t="s">
        <v>1248</v>
      </c>
      <c r="F1165" s="154" t="s">
        <v>6120</v>
      </c>
      <c r="G1165" s="154">
        <v>2</v>
      </c>
      <c r="H1165" s="117">
        <v>45925.583020833335</v>
      </c>
      <c r="I1165" s="154">
        <v>14</v>
      </c>
      <c r="J1165" s="222">
        <v>180000</v>
      </c>
    </row>
    <row r="1166" spans="1:10" x14ac:dyDescent="0.35">
      <c r="A1166" s="154" t="s">
        <v>6125</v>
      </c>
      <c r="B1166" s="154" t="s">
        <v>557</v>
      </c>
      <c r="C1166" s="154" t="s">
        <v>15</v>
      </c>
      <c r="D1166" s="154" t="s">
        <v>5832</v>
      </c>
      <c r="E1166" s="154" t="s">
        <v>1248</v>
      </c>
      <c r="F1166" s="154" t="s">
        <v>4540</v>
      </c>
      <c r="G1166" s="154">
        <v>4</v>
      </c>
      <c r="H1166" s="117">
        <v>45903.689583333333</v>
      </c>
      <c r="I1166" s="154">
        <v>4</v>
      </c>
      <c r="J1166" s="222">
        <v>20000</v>
      </c>
    </row>
    <row r="1167" spans="1:10" x14ac:dyDescent="0.35">
      <c r="A1167" s="154" t="s">
        <v>6108</v>
      </c>
      <c r="B1167" s="154" t="s">
        <v>456</v>
      </c>
      <c r="C1167" s="154" t="s">
        <v>15</v>
      </c>
      <c r="D1167" s="154" t="s">
        <v>5832</v>
      </c>
      <c r="E1167" s="154" t="s">
        <v>1248</v>
      </c>
      <c r="F1167" s="154" t="s">
        <v>6109</v>
      </c>
      <c r="G1167" s="154">
        <v>2</v>
      </c>
      <c r="H1167" s="117">
        <v>45919.766284722224</v>
      </c>
      <c r="I1167" s="154">
        <v>6</v>
      </c>
      <c r="J1167" s="222">
        <v>60000</v>
      </c>
    </row>
    <row r="1168" spans="1:10" x14ac:dyDescent="0.35">
      <c r="A1168" s="154" t="s">
        <v>6101</v>
      </c>
      <c r="B1168" s="154" t="s">
        <v>3017</v>
      </c>
      <c r="C1168" s="154" t="s">
        <v>15</v>
      </c>
      <c r="D1168" s="154" t="s">
        <v>5832</v>
      </c>
      <c r="E1168" s="154" t="s">
        <v>1245</v>
      </c>
      <c r="F1168" s="154" t="s">
        <v>4187</v>
      </c>
      <c r="G1168" s="154">
        <v>2</v>
      </c>
      <c r="H1168" s="117">
        <v>45922.592962962961</v>
      </c>
      <c r="I1168" s="154">
        <v>12</v>
      </c>
      <c r="J1168" s="222">
        <v>100000</v>
      </c>
    </row>
    <row r="1169" spans="1:10" x14ac:dyDescent="0.35">
      <c r="A1169" s="154" t="s">
        <v>6113</v>
      </c>
      <c r="B1169" s="154" t="s">
        <v>146</v>
      </c>
      <c r="C1169" s="154" t="s">
        <v>15</v>
      </c>
      <c r="D1169" s="154" t="s">
        <v>5832</v>
      </c>
      <c r="E1169" s="154" t="s">
        <v>1248</v>
      </c>
      <c r="F1169" s="154" t="s">
        <v>6114</v>
      </c>
      <c r="G1169" s="154">
        <v>8</v>
      </c>
      <c r="H1169" s="117">
        <v>45917.501597222225</v>
      </c>
      <c r="I1169" s="154">
        <v>8</v>
      </c>
      <c r="J1169" s="222">
        <v>120000</v>
      </c>
    </row>
    <row r="1170" spans="1:10" x14ac:dyDescent="0.35">
      <c r="A1170" s="154" t="s">
        <v>6070</v>
      </c>
      <c r="B1170" s="154" t="s">
        <v>2861</v>
      </c>
      <c r="C1170" s="154" t="s">
        <v>582</v>
      </c>
      <c r="D1170" s="154" t="s">
        <v>5832</v>
      </c>
      <c r="E1170" s="154" t="s">
        <v>1248</v>
      </c>
      <c r="F1170" s="154" t="s">
        <v>6071</v>
      </c>
      <c r="G1170" s="154">
        <v>1</v>
      </c>
      <c r="H1170" s="117">
        <v>45930.718090277776</v>
      </c>
      <c r="I1170" s="154">
        <v>12</v>
      </c>
      <c r="J1170" s="222">
        <v>100000</v>
      </c>
    </row>
    <row r="1171" spans="1:10" x14ac:dyDescent="0.35">
      <c r="A1171" s="154" t="s">
        <v>6135</v>
      </c>
      <c r="B1171" s="154" t="s">
        <v>237</v>
      </c>
      <c r="C1171" s="154" t="s">
        <v>15</v>
      </c>
      <c r="D1171" s="154" t="s">
        <v>5832</v>
      </c>
      <c r="E1171" s="154" t="s">
        <v>1245</v>
      </c>
      <c r="F1171" s="154" t="s">
        <v>4553</v>
      </c>
      <c r="G1171" s="154">
        <v>4</v>
      </c>
      <c r="H1171" s="117">
        <v>45923.799386574072</v>
      </c>
      <c r="I1171" s="154">
        <v>10</v>
      </c>
      <c r="J1171" s="222">
        <v>230000</v>
      </c>
    </row>
    <row r="1172" spans="1:10" x14ac:dyDescent="0.35">
      <c r="A1172" s="154" t="s">
        <v>6036</v>
      </c>
      <c r="B1172" s="154" t="s">
        <v>230</v>
      </c>
      <c r="C1172" s="154" t="s">
        <v>15</v>
      </c>
      <c r="D1172" s="154" t="s">
        <v>5832</v>
      </c>
      <c r="E1172" s="154" t="s">
        <v>1248</v>
      </c>
      <c r="F1172" s="154" t="s">
        <v>6037</v>
      </c>
      <c r="G1172" s="154">
        <v>2</v>
      </c>
      <c r="H1172" s="117">
        <v>45916.768414351849</v>
      </c>
      <c r="I1172" s="154">
        <v>12</v>
      </c>
      <c r="J1172" s="222">
        <v>100000</v>
      </c>
    </row>
    <row r="1173" spans="1:10" x14ac:dyDescent="0.35">
      <c r="A1173" s="154" t="s">
        <v>6064</v>
      </c>
      <c r="B1173" s="154" t="s">
        <v>649</v>
      </c>
      <c r="C1173" s="154" t="s">
        <v>188</v>
      </c>
      <c r="D1173" s="154" t="s">
        <v>5832</v>
      </c>
      <c r="E1173" s="154" t="s">
        <v>1248</v>
      </c>
      <c r="F1173" s="154" t="s">
        <v>6065</v>
      </c>
      <c r="G1173" s="154">
        <v>3</v>
      </c>
      <c r="H1173" s="117">
        <v>45917.750185185185</v>
      </c>
      <c r="I1173" s="154">
        <v>12</v>
      </c>
      <c r="J1173" s="222">
        <v>240000</v>
      </c>
    </row>
    <row r="1174" spans="1:10" x14ac:dyDescent="0.35">
      <c r="A1174" s="154" t="s">
        <v>6044</v>
      </c>
      <c r="B1174" s="154" t="s">
        <v>256</v>
      </c>
      <c r="C1174" s="154" t="s">
        <v>15</v>
      </c>
      <c r="D1174" s="154" t="s">
        <v>5832</v>
      </c>
      <c r="E1174" s="154" t="s">
        <v>1245</v>
      </c>
      <c r="F1174" s="154" t="s">
        <v>6045</v>
      </c>
      <c r="G1174" s="154">
        <v>4</v>
      </c>
      <c r="H1174" s="117">
        <v>45913.558368055557</v>
      </c>
      <c r="I1174" s="154">
        <v>12</v>
      </c>
      <c r="J1174" s="222">
        <v>200000</v>
      </c>
    </row>
    <row r="1175" spans="1:10" x14ac:dyDescent="0.35">
      <c r="A1175" s="154" t="s">
        <v>6057</v>
      </c>
      <c r="B1175" s="154" t="s">
        <v>146</v>
      </c>
      <c r="C1175" s="154" t="s">
        <v>582</v>
      </c>
      <c r="D1175" s="154" t="s">
        <v>5832</v>
      </c>
      <c r="E1175" s="154" t="s">
        <v>1248</v>
      </c>
      <c r="F1175" s="154" t="s">
        <v>4205</v>
      </c>
      <c r="G1175" s="154">
        <v>2</v>
      </c>
      <c r="H1175" s="117">
        <v>45916.647326388891</v>
      </c>
      <c r="I1175" s="154">
        <v>6</v>
      </c>
      <c r="J1175" s="222">
        <v>80000</v>
      </c>
    </row>
    <row r="1176" spans="1:10" x14ac:dyDescent="0.35">
      <c r="A1176" s="154" t="s">
        <v>6047</v>
      </c>
      <c r="B1176" s="154" t="s">
        <v>83</v>
      </c>
      <c r="C1176" s="154" t="s">
        <v>15</v>
      </c>
      <c r="D1176" s="154" t="s">
        <v>5832</v>
      </c>
      <c r="E1176" s="154" t="s">
        <v>1248</v>
      </c>
      <c r="F1176" s="154" t="s">
        <v>6048</v>
      </c>
      <c r="G1176" s="154">
        <v>1</v>
      </c>
      <c r="H1176" s="117">
        <v>45925</v>
      </c>
      <c r="I1176" s="154">
        <v>12</v>
      </c>
      <c r="J1176" s="222">
        <v>150000</v>
      </c>
    </row>
    <row r="1177" spans="1:10" x14ac:dyDescent="0.35">
      <c r="A1177" s="154" t="s">
        <v>6106</v>
      </c>
      <c r="B1177" s="154" t="s">
        <v>32</v>
      </c>
      <c r="C1177" s="154" t="s">
        <v>15</v>
      </c>
      <c r="D1177" s="154" t="s">
        <v>5832</v>
      </c>
      <c r="E1177" s="154" t="s">
        <v>1245</v>
      </c>
      <c r="F1177" s="154" t="s">
        <v>6107</v>
      </c>
      <c r="G1177" s="154">
        <v>3</v>
      </c>
      <c r="H1177" s="117">
        <v>45917.613113425927</v>
      </c>
      <c r="I1177" s="154">
        <v>6</v>
      </c>
      <c r="J1177" s="222">
        <v>60000</v>
      </c>
    </row>
    <row r="1178" spans="1:10" x14ac:dyDescent="0.35">
      <c r="A1178" s="154" t="s">
        <v>6040</v>
      </c>
      <c r="B1178" s="154" t="s">
        <v>1314</v>
      </c>
      <c r="C1178" s="154" t="s">
        <v>15</v>
      </c>
      <c r="D1178" s="154" t="s">
        <v>5832</v>
      </c>
      <c r="E1178" s="154" t="s">
        <v>1248</v>
      </c>
      <c r="F1178" s="154" t="s">
        <v>4587</v>
      </c>
      <c r="G1178" s="154">
        <v>2</v>
      </c>
      <c r="H1178" s="117">
        <v>45917.621423611112</v>
      </c>
      <c r="I1178" s="154">
        <v>12</v>
      </c>
      <c r="J1178" s="222">
        <v>180000</v>
      </c>
    </row>
    <row r="1179" spans="1:10" ht="15" thickBot="1" x14ac:dyDescent="0.4">
      <c r="A1179" s="154" t="s">
        <v>6130</v>
      </c>
      <c r="B1179" s="154" t="s">
        <v>32</v>
      </c>
      <c r="C1179" s="154" t="s">
        <v>15</v>
      </c>
      <c r="D1179" s="154" t="s">
        <v>5832</v>
      </c>
      <c r="E1179" s="154" t="s">
        <v>1245</v>
      </c>
      <c r="F1179" s="154" t="s">
        <v>6131</v>
      </c>
      <c r="G1179" s="154">
        <v>5</v>
      </c>
      <c r="H1179" s="117">
        <v>45930.907071759262</v>
      </c>
      <c r="I1179" s="154">
        <v>13</v>
      </c>
      <c r="J1179" s="222">
        <v>130000</v>
      </c>
    </row>
    <row r="1180" spans="1:10" ht="15" thickBot="1" x14ac:dyDescent="0.4">
      <c r="J1180" s="223">
        <f>SUM(J1112:J1179)</f>
        <v>10460000</v>
      </c>
    </row>
  </sheetData>
  <autoFilter ref="A1111:O1179" xr:uid="{9AC303C9-666A-4ED3-9B5F-B8486C855950}">
    <sortState xmlns:xlrd2="http://schemas.microsoft.com/office/spreadsheetml/2017/richdata2" ref="A1112:M1180">
      <sortCondition ref="F1111:F1179"/>
    </sortState>
  </autoFilter>
  <conditionalFormatting sqref="F1:F96 F98:F1048576">
    <cfRule type="containsText" dxfId="19" priority="24" operator="containsText" text="Kiserian">
      <formula>NOT(ISERROR(SEARCH("Kiserian",F1)))</formula>
    </cfRule>
  </conditionalFormatting>
  <conditionalFormatting sqref="G1:G2">
    <cfRule type="cellIs" dxfId="18" priority="42" operator="greaterThan">
      <formula>1</formula>
    </cfRule>
  </conditionalFormatting>
  <conditionalFormatting sqref="G2">
    <cfRule type="cellIs" dxfId="17" priority="41" operator="greaterThan">
      <formula>1.5</formula>
    </cfRule>
  </conditionalFormatting>
  <conditionalFormatting sqref="G106:G107">
    <cfRule type="cellIs" dxfId="16" priority="17" operator="greaterThan">
      <formula>1</formula>
    </cfRule>
  </conditionalFormatting>
  <conditionalFormatting sqref="G107">
    <cfRule type="cellIs" dxfId="15" priority="16" operator="greaterThan">
      <formula>1.5</formula>
    </cfRule>
  </conditionalFormatting>
  <conditionalFormatting sqref="G231:G232">
    <cfRule type="cellIs" dxfId="14" priority="15" operator="greaterThan">
      <formula>1</formula>
    </cfRule>
  </conditionalFormatting>
  <conditionalFormatting sqref="G232">
    <cfRule type="cellIs" dxfId="13" priority="14" operator="greaterThan">
      <formula>1.5</formula>
    </cfRule>
  </conditionalFormatting>
  <conditionalFormatting sqref="G445:G446">
    <cfRule type="cellIs" dxfId="12" priority="13" operator="greaterThan">
      <formula>1</formula>
    </cfRule>
  </conditionalFormatting>
  <conditionalFormatting sqref="G446">
    <cfRule type="cellIs" dxfId="11" priority="12" operator="greaterThan">
      <formula>1.5</formula>
    </cfRule>
  </conditionalFormatting>
  <conditionalFormatting sqref="G612">
    <cfRule type="cellIs" dxfId="10" priority="11" operator="greaterThan">
      <formula>1</formula>
    </cfRule>
  </conditionalFormatting>
  <conditionalFormatting sqref="G613">
    <cfRule type="containsText" dxfId="9" priority="9" operator="containsText" text="Kiserian">
      <formula>NOT(ISERROR(SEARCH("Kiserian",G613)))</formula>
    </cfRule>
  </conditionalFormatting>
  <conditionalFormatting sqref="G741">
    <cfRule type="cellIs" dxfId="8" priority="8" operator="greaterThan">
      <formula>1</formula>
    </cfRule>
  </conditionalFormatting>
  <conditionalFormatting sqref="G742">
    <cfRule type="containsText" dxfId="7" priority="7" operator="containsText" text="Kiserian">
      <formula>NOT(ISERROR(SEARCH("Kiserian",G742)))</formula>
    </cfRule>
  </conditionalFormatting>
  <conditionalFormatting sqref="G884">
    <cfRule type="cellIs" dxfId="6" priority="6" operator="greaterThan">
      <formula>1</formula>
    </cfRule>
  </conditionalFormatting>
  <conditionalFormatting sqref="G885">
    <cfRule type="containsText" dxfId="5" priority="5" operator="containsText" text="Kiserian">
      <formula>NOT(ISERROR(SEARCH("Kiserian",G885)))</formula>
    </cfRule>
  </conditionalFormatting>
  <conditionalFormatting sqref="G992">
    <cfRule type="cellIs" dxfId="4" priority="4" operator="greaterThan">
      <formula>1</formula>
    </cfRule>
  </conditionalFormatting>
  <conditionalFormatting sqref="G993">
    <cfRule type="containsText" dxfId="3" priority="3" operator="containsText" text="Kiserian">
      <formula>NOT(ISERROR(SEARCH("Kiserian",G993)))</formula>
    </cfRule>
  </conditionalFormatting>
  <conditionalFormatting sqref="G1110">
    <cfRule type="cellIs" dxfId="2" priority="2" operator="greaterThan">
      <formula>1</formula>
    </cfRule>
  </conditionalFormatting>
  <conditionalFormatting sqref="G1111">
    <cfRule type="containsText" dxfId="1" priority="1" operator="containsText" text="Kiserian">
      <formula>NOT(ISERROR(SEARCH("Kiserian",G1111)))</formula>
    </cfRule>
  </conditionalFormatting>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6B9CD-FE03-43E7-8FA2-5BC8DB04F49C}">
  <sheetPr codeName="Sheet5"/>
  <dimension ref="B2:P69"/>
  <sheetViews>
    <sheetView zoomScale="80" zoomScaleNormal="80" workbookViewId="0">
      <pane xSplit="10" ySplit="4" topLeftCell="K54" activePane="bottomRight" state="frozen"/>
      <selection pane="topRight" activeCell="J1" sqref="J1"/>
      <selection pane="bottomLeft" activeCell="A5" sqref="A5"/>
      <selection pane="bottomRight" activeCell="J71" sqref="J71"/>
    </sheetView>
  </sheetViews>
  <sheetFormatPr defaultRowHeight="14.5" x14ac:dyDescent="0.35"/>
  <cols>
    <col min="1" max="1" width="5.54296875" customWidth="1"/>
    <col min="2" max="2" width="13.81640625" customWidth="1"/>
    <col min="3" max="3" width="5.453125" customWidth="1"/>
    <col min="4" max="4" width="16.26953125" customWidth="1"/>
    <col min="5" max="5" width="5.26953125" customWidth="1"/>
    <col min="6" max="6" width="16.81640625" customWidth="1"/>
    <col min="7" max="7" width="6.54296875" customWidth="1"/>
    <col min="8" max="8" width="17" customWidth="1"/>
    <col min="9" max="9" width="14.453125" customWidth="1"/>
    <col min="10" max="10" width="12.26953125" customWidth="1"/>
    <col min="11" max="12" width="14.54296875" customWidth="1"/>
    <col min="13" max="13" width="12.1796875" customWidth="1"/>
    <col min="14" max="14" width="17.7265625" customWidth="1"/>
    <col min="15" max="15" width="16.81640625" customWidth="1"/>
    <col min="16" max="19" width="9.453125" customWidth="1"/>
  </cols>
  <sheetData>
    <row r="2" spans="2:13" x14ac:dyDescent="0.35">
      <c r="B2" s="206" t="s">
        <v>5533</v>
      </c>
      <c r="C2" s="207"/>
      <c r="D2" s="207"/>
      <c r="E2" s="207"/>
      <c r="F2" s="207"/>
      <c r="G2" s="207"/>
      <c r="H2" s="207"/>
      <c r="I2" s="208"/>
      <c r="J2" s="207"/>
      <c r="K2" s="3"/>
    </row>
    <row r="3" spans="2:13" x14ac:dyDescent="0.35">
      <c r="B3" s="7"/>
      <c r="C3" s="372" t="s">
        <v>5534</v>
      </c>
      <c r="D3" s="373"/>
      <c r="E3" s="372" t="s">
        <v>5535</v>
      </c>
      <c r="F3" s="373"/>
      <c r="G3" s="372" t="s">
        <v>5536</v>
      </c>
      <c r="H3" s="374"/>
      <c r="I3" s="373"/>
      <c r="J3" s="372" t="s">
        <v>5537</v>
      </c>
      <c r="K3" s="373"/>
      <c r="L3" s="104"/>
    </row>
    <row r="4" spans="2:13" x14ac:dyDescent="0.35">
      <c r="B4" s="3"/>
      <c r="C4" s="1" t="s">
        <v>5538</v>
      </c>
      <c r="D4" s="1" t="s">
        <v>5539</v>
      </c>
      <c r="E4" s="1" t="s">
        <v>5538</v>
      </c>
      <c r="F4" s="1" t="s">
        <v>5539</v>
      </c>
      <c r="G4" s="1" t="s">
        <v>5538</v>
      </c>
      <c r="H4" s="1" t="s">
        <v>5540</v>
      </c>
      <c r="I4" s="124" t="s">
        <v>5541</v>
      </c>
      <c r="J4" s="123" t="s">
        <v>5542</v>
      </c>
      <c r="K4" s="123" t="s">
        <v>5543</v>
      </c>
      <c r="L4" s="171"/>
      <c r="M4" s="171"/>
    </row>
    <row r="5" spans="2:13" x14ac:dyDescent="0.35">
      <c r="B5" s="2">
        <v>2022</v>
      </c>
      <c r="C5" s="3"/>
      <c r="D5" s="4"/>
      <c r="E5" s="3"/>
      <c r="F5" s="4"/>
      <c r="G5" s="3"/>
      <c r="H5" s="4"/>
      <c r="I5" s="125">
        <f t="shared" ref="I5:I17" si="0">H5/110</f>
        <v>0</v>
      </c>
      <c r="J5" s="4"/>
      <c r="K5" s="3"/>
    </row>
    <row r="6" spans="2:13" x14ac:dyDescent="0.35">
      <c r="B6" s="3" t="s">
        <v>5544</v>
      </c>
      <c r="C6" s="3"/>
      <c r="D6" s="4"/>
      <c r="E6" s="3"/>
      <c r="F6" s="4"/>
      <c r="G6" s="3"/>
      <c r="H6" s="4"/>
      <c r="I6" s="125">
        <f t="shared" si="0"/>
        <v>0</v>
      </c>
      <c r="J6" s="4"/>
      <c r="K6" s="3"/>
    </row>
    <row r="7" spans="2:13" x14ac:dyDescent="0.35">
      <c r="B7" s="3" t="s">
        <v>5545</v>
      </c>
      <c r="C7" s="3"/>
      <c r="D7" s="4"/>
      <c r="E7" s="3"/>
      <c r="F7" s="4"/>
      <c r="G7" s="3"/>
      <c r="H7" s="4"/>
      <c r="I7" s="125">
        <f t="shared" si="0"/>
        <v>0</v>
      </c>
      <c r="J7" s="4"/>
      <c r="K7" s="3"/>
    </row>
    <row r="8" spans="2:13" x14ac:dyDescent="0.35">
      <c r="B8" s="3" t="s">
        <v>5546</v>
      </c>
      <c r="C8" s="3"/>
      <c r="D8" s="4"/>
      <c r="E8" s="3"/>
      <c r="F8" s="4"/>
      <c r="G8" s="3"/>
      <c r="H8" s="4"/>
      <c r="I8" s="125">
        <f t="shared" si="0"/>
        <v>0</v>
      </c>
      <c r="J8" s="4"/>
      <c r="K8" s="3"/>
    </row>
    <row r="9" spans="2:13" x14ac:dyDescent="0.35">
      <c r="B9" s="3" t="s">
        <v>5547</v>
      </c>
      <c r="C9" s="3"/>
      <c r="D9" s="5"/>
      <c r="E9" s="3"/>
      <c r="F9" s="5"/>
      <c r="G9" s="3"/>
      <c r="H9" s="5"/>
      <c r="I9" s="125">
        <f t="shared" si="0"/>
        <v>0</v>
      </c>
      <c r="J9" s="5"/>
      <c r="K9" s="3"/>
    </row>
    <row r="10" spans="2:13" x14ac:dyDescent="0.35">
      <c r="B10" s="3" t="s">
        <v>5548</v>
      </c>
      <c r="C10" s="3"/>
      <c r="D10" s="4"/>
      <c r="E10" s="3"/>
      <c r="F10" s="4"/>
      <c r="G10" s="3"/>
      <c r="H10" s="4"/>
      <c r="I10" s="125">
        <f t="shared" si="0"/>
        <v>0</v>
      </c>
      <c r="J10" s="4"/>
      <c r="K10" s="3"/>
    </row>
    <row r="11" spans="2:13" x14ac:dyDescent="0.35">
      <c r="B11" s="3" t="s">
        <v>5549</v>
      </c>
      <c r="C11" s="3"/>
      <c r="D11" s="5"/>
      <c r="E11" s="3"/>
      <c r="F11" s="5"/>
      <c r="G11" s="3"/>
      <c r="H11" s="5"/>
      <c r="I11" s="125">
        <f t="shared" si="0"/>
        <v>0</v>
      </c>
      <c r="J11" s="5"/>
      <c r="K11" s="3"/>
    </row>
    <row r="12" spans="2:13" x14ac:dyDescent="0.35">
      <c r="B12" s="3" t="s">
        <v>5550</v>
      </c>
      <c r="C12" s="3"/>
      <c r="D12" s="5"/>
      <c r="E12" s="3"/>
      <c r="F12" s="5"/>
      <c r="G12" s="3"/>
      <c r="H12" s="5"/>
      <c r="I12" s="125">
        <f t="shared" si="0"/>
        <v>0</v>
      </c>
      <c r="J12" s="5"/>
      <c r="K12" s="3"/>
    </row>
    <row r="13" spans="2:13" x14ac:dyDescent="0.35">
      <c r="B13" s="3" t="s">
        <v>5551</v>
      </c>
      <c r="C13" s="3"/>
      <c r="D13" s="5"/>
      <c r="E13" s="3"/>
      <c r="F13" s="5"/>
      <c r="G13" s="3"/>
      <c r="H13" s="5"/>
      <c r="I13" s="125">
        <f t="shared" si="0"/>
        <v>0</v>
      </c>
      <c r="J13" s="5"/>
      <c r="K13" s="3"/>
    </row>
    <row r="14" spans="2:13" x14ac:dyDescent="0.35">
      <c r="B14" s="3" t="s">
        <v>5552</v>
      </c>
      <c r="C14" s="3">
        <v>9</v>
      </c>
      <c r="D14" s="5">
        <v>1753500</v>
      </c>
      <c r="E14" s="3">
        <v>1</v>
      </c>
      <c r="F14" s="5">
        <v>315000</v>
      </c>
      <c r="G14" s="3">
        <f>C14+E14</f>
        <v>10</v>
      </c>
      <c r="H14" s="5">
        <f>D14+F14</f>
        <v>2068500</v>
      </c>
      <c r="I14" s="125">
        <f t="shared" si="0"/>
        <v>18804.545454545456</v>
      </c>
      <c r="J14" s="5">
        <f>H14/G14</f>
        <v>206850</v>
      </c>
      <c r="K14" s="106">
        <f>I14/G14</f>
        <v>1880.4545454545455</v>
      </c>
      <c r="L14" s="13"/>
      <c r="M14" s="13"/>
    </row>
    <row r="15" spans="2:13" x14ac:dyDescent="0.35">
      <c r="B15" s="3" t="s">
        <v>5553</v>
      </c>
      <c r="C15" s="3">
        <v>16</v>
      </c>
      <c r="D15" s="5">
        <v>2651250</v>
      </c>
      <c r="E15" s="3">
        <v>5</v>
      </c>
      <c r="F15" s="5">
        <v>1260000</v>
      </c>
      <c r="G15" s="3">
        <f t="shared" ref="G15:G17" si="1">C15+E15</f>
        <v>21</v>
      </c>
      <c r="H15" s="5">
        <f t="shared" ref="H15:H17" si="2">D15+F15</f>
        <v>3911250</v>
      </c>
      <c r="I15" s="125">
        <f t="shared" si="0"/>
        <v>35556.818181818184</v>
      </c>
      <c r="J15" s="5">
        <f t="shared" ref="J15:J17" si="3">H15/G15</f>
        <v>186250</v>
      </c>
      <c r="K15" s="106">
        <f>I15/G15</f>
        <v>1693.1818181818182</v>
      </c>
      <c r="L15" s="13"/>
      <c r="M15" s="13"/>
    </row>
    <row r="16" spans="2:13" x14ac:dyDescent="0.35">
      <c r="B16" s="3" t="s">
        <v>5554</v>
      </c>
      <c r="C16" s="3">
        <v>38</v>
      </c>
      <c r="D16" s="5">
        <v>5643750</v>
      </c>
      <c r="E16" s="3">
        <v>9</v>
      </c>
      <c r="F16" s="5">
        <v>1344000</v>
      </c>
      <c r="G16" s="3">
        <f t="shared" si="1"/>
        <v>47</v>
      </c>
      <c r="H16" s="5">
        <f t="shared" si="2"/>
        <v>6987750</v>
      </c>
      <c r="I16" s="125">
        <f t="shared" si="0"/>
        <v>63525</v>
      </c>
      <c r="J16" s="5">
        <f t="shared" si="3"/>
        <v>148675.53191489363</v>
      </c>
      <c r="K16" s="106">
        <f>I16/G16</f>
        <v>1351.5957446808511</v>
      </c>
      <c r="L16" s="13"/>
      <c r="M16" s="13"/>
    </row>
    <row r="17" spans="2:13" x14ac:dyDescent="0.35">
      <c r="B17" s="3" t="s">
        <v>5555</v>
      </c>
      <c r="C17" s="3">
        <v>33</v>
      </c>
      <c r="D17" s="4">
        <v>4383750</v>
      </c>
      <c r="E17" s="3">
        <v>4</v>
      </c>
      <c r="F17" s="108">
        <v>798000</v>
      </c>
      <c r="G17" s="3">
        <f t="shared" si="1"/>
        <v>37</v>
      </c>
      <c r="H17" s="5">
        <f t="shared" si="2"/>
        <v>5181750</v>
      </c>
      <c r="I17" s="125">
        <f t="shared" si="0"/>
        <v>47106.818181818184</v>
      </c>
      <c r="J17" s="5">
        <f t="shared" si="3"/>
        <v>140047.29729729731</v>
      </c>
      <c r="K17" s="106">
        <f>I17/G17</f>
        <v>1273.1572481572482</v>
      </c>
      <c r="L17" s="13"/>
      <c r="M17" s="13"/>
    </row>
    <row r="18" spans="2:13" x14ac:dyDescent="0.35">
      <c r="C18" s="11"/>
      <c r="E18" s="11"/>
      <c r="F18" s="101" t="s">
        <v>5556</v>
      </c>
      <c r="G18" s="2">
        <f>SUM(G6:G17)</f>
        <v>115</v>
      </c>
      <c r="H18" s="102">
        <f>SUM(H6:H17)</f>
        <v>18149250</v>
      </c>
      <c r="I18" s="126">
        <f>SUM(I6:I17)</f>
        <v>164993.18181818182</v>
      </c>
      <c r="J18" s="102"/>
      <c r="K18" s="3"/>
      <c r="M18" s="9"/>
    </row>
    <row r="19" spans="2:13" x14ac:dyDescent="0.35">
      <c r="F19" s="101" t="s">
        <v>5557</v>
      </c>
      <c r="G19" s="103">
        <f>AVERAGE(G5:G17)</f>
        <v>28.75</v>
      </c>
      <c r="H19" s="102">
        <f>H18/G18</f>
        <v>157819.5652173913</v>
      </c>
      <c r="I19" s="126">
        <f>I18/G18</f>
        <v>1434.7233201581028</v>
      </c>
      <c r="J19" s="102"/>
      <c r="K19" s="128"/>
      <c r="L19" s="10"/>
    </row>
    <row r="20" spans="2:13" x14ac:dyDescent="0.35">
      <c r="F20" s="100"/>
      <c r="G20" s="11"/>
      <c r="H20" s="9"/>
      <c r="I20" s="9"/>
      <c r="J20" s="9"/>
      <c r="K20" s="10"/>
      <c r="L20" s="10"/>
    </row>
    <row r="21" spans="2:13" x14ac:dyDescent="0.35">
      <c r="B21" s="2">
        <v>2023</v>
      </c>
    </row>
    <row r="22" spans="2:13" x14ac:dyDescent="0.35">
      <c r="B22" s="3" t="s">
        <v>5544</v>
      </c>
      <c r="C22" s="3">
        <v>30</v>
      </c>
      <c r="D22" s="4">
        <v>3811500</v>
      </c>
      <c r="E22" s="3">
        <v>11</v>
      </c>
      <c r="F22" s="4">
        <v>1312500</v>
      </c>
      <c r="G22" s="3">
        <f>C22+E22</f>
        <v>41</v>
      </c>
      <c r="H22" s="4">
        <f>D22+F22</f>
        <v>5124000</v>
      </c>
      <c r="I22" s="127">
        <f>H22/124.5</f>
        <v>41156.626506024098</v>
      </c>
      <c r="J22" s="4">
        <f>H22/G22</f>
        <v>124975.60975609756</v>
      </c>
      <c r="K22" s="106">
        <f t="shared" ref="K22:K33" si="4">I22/G22</f>
        <v>1003.8201586835146</v>
      </c>
      <c r="L22" s="13"/>
      <c r="M22" s="13"/>
    </row>
    <row r="23" spans="2:13" x14ac:dyDescent="0.35">
      <c r="B23" s="3" t="s">
        <v>5545</v>
      </c>
      <c r="C23" s="3">
        <v>38</v>
      </c>
      <c r="D23" s="4">
        <v>5538750</v>
      </c>
      <c r="E23" s="3">
        <v>9</v>
      </c>
      <c r="F23" s="4">
        <v>955500</v>
      </c>
      <c r="G23" s="3">
        <f t="shared" ref="G23:G33" si="5">C23+E23</f>
        <v>47</v>
      </c>
      <c r="H23" s="4">
        <f t="shared" ref="H23:H33" si="6">D23+F23</f>
        <v>6494250</v>
      </c>
      <c r="I23" s="127">
        <f>H23/127</f>
        <v>51135.826771653541</v>
      </c>
      <c r="J23" s="4">
        <f t="shared" ref="J23:J33" si="7">H23/G23</f>
        <v>138175.53191489363</v>
      </c>
      <c r="K23" s="106">
        <f t="shared" si="4"/>
        <v>1087.9963142905008</v>
      </c>
      <c r="L23" s="13"/>
      <c r="M23" s="13"/>
    </row>
    <row r="24" spans="2:13" x14ac:dyDescent="0.35">
      <c r="B24" s="3" t="s">
        <v>5546</v>
      </c>
      <c r="C24" s="3">
        <v>63</v>
      </c>
      <c r="D24" s="4">
        <v>9056250</v>
      </c>
      <c r="E24" s="3">
        <v>16</v>
      </c>
      <c r="F24" s="4">
        <v>1900500</v>
      </c>
      <c r="G24" s="3">
        <f t="shared" si="5"/>
        <v>79</v>
      </c>
      <c r="H24" s="4">
        <f t="shared" si="6"/>
        <v>10956750</v>
      </c>
      <c r="I24" s="127">
        <f>H24/132.5</f>
        <v>82692.452830188675</v>
      </c>
      <c r="J24" s="4">
        <f t="shared" si="7"/>
        <v>138693.03797468354</v>
      </c>
      <c r="K24" s="106">
        <f t="shared" si="4"/>
        <v>1046.7399092428946</v>
      </c>
      <c r="L24" s="13"/>
      <c r="M24" s="13"/>
    </row>
    <row r="25" spans="2:13" x14ac:dyDescent="0.35">
      <c r="B25" s="3" t="s">
        <v>5547</v>
      </c>
      <c r="C25" s="3">
        <v>69</v>
      </c>
      <c r="D25" s="4">
        <v>8862000</v>
      </c>
      <c r="E25" s="3">
        <v>19</v>
      </c>
      <c r="F25" s="4">
        <v>2289000</v>
      </c>
      <c r="G25" s="3">
        <f t="shared" si="5"/>
        <v>88</v>
      </c>
      <c r="H25" s="4">
        <f t="shared" si="6"/>
        <v>11151000</v>
      </c>
      <c r="I25" s="125">
        <f>H25/133.7</f>
        <v>83403.141361256552</v>
      </c>
      <c r="J25" s="4">
        <f t="shared" si="7"/>
        <v>126715.90909090909</v>
      </c>
      <c r="K25" s="106">
        <f t="shared" si="4"/>
        <v>947.76297001427895</v>
      </c>
      <c r="L25" s="13"/>
      <c r="M25" s="13"/>
    </row>
    <row r="26" spans="2:13" x14ac:dyDescent="0.35">
      <c r="B26" s="3" t="s">
        <v>5548</v>
      </c>
      <c r="C26" s="3">
        <v>62</v>
      </c>
      <c r="D26" s="4">
        <v>7491750</v>
      </c>
      <c r="E26" s="3">
        <v>16</v>
      </c>
      <c r="F26" s="4">
        <v>2037000</v>
      </c>
      <c r="G26" s="3">
        <f t="shared" si="5"/>
        <v>78</v>
      </c>
      <c r="H26" s="4">
        <f t="shared" si="6"/>
        <v>9528750</v>
      </c>
      <c r="I26" s="125">
        <f>H26/138.7</f>
        <v>68700.432588320124</v>
      </c>
      <c r="J26" s="4">
        <f t="shared" si="7"/>
        <v>122163.46153846153</v>
      </c>
      <c r="K26" s="106">
        <f t="shared" si="4"/>
        <v>880.77477677333491</v>
      </c>
      <c r="L26" s="13"/>
      <c r="M26" s="13"/>
    </row>
    <row r="27" spans="2:13" x14ac:dyDescent="0.35">
      <c r="B27" s="3" t="s">
        <v>5549</v>
      </c>
      <c r="C27" s="3">
        <v>54</v>
      </c>
      <c r="D27" s="5">
        <v>6074250</v>
      </c>
      <c r="E27" s="3">
        <v>13</v>
      </c>
      <c r="F27" s="5">
        <v>1223250</v>
      </c>
      <c r="G27" s="3">
        <f t="shared" si="5"/>
        <v>67</v>
      </c>
      <c r="H27" s="4">
        <f t="shared" si="6"/>
        <v>7297500</v>
      </c>
      <c r="I27" s="125">
        <f>H27/140.6</f>
        <v>51902.560455192033</v>
      </c>
      <c r="J27" s="4">
        <f t="shared" si="7"/>
        <v>108917.9104477612</v>
      </c>
      <c r="K27" s="106">
        <f t="shared" si="4"/>
        <v>774.66508142077657</v>
      </c>
      <c r="L27" s="13"/>
      <c r="M27" s="13"/>
    </row>
    <row r="28" spans="2:13" x14ac:dyDescent="0.35">
      <c r="B28" s="3" t="s">
        <v>5550</v>
      </c>
      <c r="C28" s="3">
        <v>87</v>
      </c>
      <c r="D28" s="5">
        <v>11355750</v>
      </c>
      <c r="E28" s="3">
        <v>18</v>
      </c>
      <c r="F28" s="5">
        <v>2315250</v>
      </c>
      <c r="G28" s="3">
        <f t="shared" si="5"/>
        <v>105</v>
      </c>
      <c r="H28" s="4">
        <f t="shared" si="6"/>
        <v>13671000</v>
      </c>
      <c r="I28" s="125">
        <f>H28/142.3</f>
        <v>96071.679550245957</v>
      </c>
      <c r="J28" s="4">
        <f t="shared" si="7"/>
        <v>130200</v>
      </c>
      <c r="K28" s="106">
        <f t="shared" si="4"/>
        <v>914.9683766690091</v>
      </c>
      <c r="L28" s="13"/>
      <c r="M28" s="13"/>
    </row>
    <row r="29" spans="2:13" x14ac:dyDescent="0.35">
      <c r="B29" s="3" t="s">
        <v>5551</v>
      </c>
      <c r="C29" s="3">
        <v>61</v>
      </c>
      <c r="D29" s="5">
        <v>8657250</v>
      </c>
      <c r="E29" s="3">
        <v>18</v>
      </c>
      <c r="F29" s="5">
        <v>2803500</v>
      </c>
      <c r="G29" s="3">
        <f t="shared" si="5"/>
        <v>79</v>
      </c>
      <c r="H29" s="4">
        <f t="shared" si="6"/>
        <v>11460750</v>
      </c>
      <c r="I29" s="125">
        <f>H29/145</f>
        <v>79039.655172413797</v>
      </c>
      <c r="J29" s="4">
        <f t="shared" si="7"/>
        <v>145072.78481012658</v>
      </c>
      <c r="K29" s="106">
        <f t="shared" si="4"/>
        <v>1000.5019642077696</v>
      </c>
      <c r="L29" s="13"/>
      <c r="M29" s="13"/>
    </row>
    <row r="30" spans="2:13" x14ac:dyDescent="0.35">
      <c r="B30" s="3" t="s">
        <v>5552</v>
      </c>
      <c r="C30" s="3">
        <v>41</v>
      </c>
      <c r="D30" s="5">
        <v>6294750</v>
      </c>
      <c r="E30" s="3">
        <v>9</v>
      </c>
      <c r="F30" s="5">
        <v>1254750</v>
      </c>
      <c r="G30" s="3">
        <f t="shared" si="5"/>
        <v>50</v>
      </c>
      <c r="H30" s="4">
        <f t="shared" si="6"/>
        <v>7549500</v>
      </c>
      <c r="I30" s="125">
        <f>H30/148</f>
        <v>51010.135135135133</v>
      </c>
      <c r="J30" s="4">
        <f t="shared" si="7"/>
        <v>150990</v>
      </c>
      <c r="K30" s="106">
        <f t="shared" si="4"/>
        <v>1020.2027027027027</v>
      </c>
      <c r="L30" s="13"/>
      <c r="M30" s="13"/>
    </row>
    <row r="31" spans="2:13" x14ac:dyDescent="0.35">
      <c r="B31" s="3" t="s">
        <v>5553</v>
      </c>
      <c r="C31" s="3">
        <v>71</v>
      </c>
      <c r="D31" s="5">
        <v>10221750</v>
      </c>
      <c r="E31" s="3">
        <v>17</v>
      </c>
      <c r="F31" s="5">
        <v>2189250</v>
      </c>
      <c r="G31" s="3">
        <f t="shared" si="5"/>
        <v>88</v>
      </c>
      <c r="H31" s="4">
        <f t="shared" si="6"/>
        <v>12411000</v>
      </c>
      <c r="I31" s="125">
        <f>H31/150</f>
        <v>82740</v>
      </c>
      <c r="J31" s="4">
        <f t="shared" si="7"/>
        <v>141034.09090909091</v>
      </c>
      <c r="K31" s="106">
        <f t="shared" si="4"/>
        <v>940.22727272727275</v>
      </c>
      <c r="L31" s="13"/>
      <c r="M31" s="13"/>
    </row>
    <row r="32" spans="2:13" x14ac:dyDescent="0.35">
      <c r="B32" s="3" t="s">
        <v>5554</v>
      </c>
      <c r="C32" s="3">
        <v>120</v>
      </c>
      <c r="D32" s="5">
        <v>16458750</v>
      </c>
      <c r="E32" s="3">
        <v>19</v>
      </c>
      <c r="F32" s="5">
        <v>2436000</v>
      </c>
      <c r="G32" s="3">
        <f t="shared" si="5"/>
        <v>139</v>
      </c>
      <c r="H32" s="4">
        <f t="shared" si="6"/>
        <v>18894750</v>
      </c>
      <c r="I32" s="125">
        <f>H32/153</f>
        <v>123495.09803921569</v>
      </c>
      <c r="J32" s="4">
        <f t="shared" si="7"/>
        <v>135933.45323741008</v>
      </c>
      <c r="K32" s="106">
        <f t="shared" si="4"/>
        <v>888.45394272817043</v>
      </c>
      <c r="L32" s="13"/>
      <c r="M32" s="13"/>
    </row>
    <row r="33" spans="2:13" x14ac:dyDescent="0.35">
      <c r="B33" s="3" t="s">
        <v>5555</v>
      </c>
      <c r="C33" s="3">
        <v>28</v>
      </c>
      <c r="D33" s="4">
        <v>4173750</v>
      </c>
      <c r="E33" s="3">
        <v>5</v>
      </c>
      <c r="F33" s="4">
        <v>777000</v>
      </c>
      <c r="G33" s="3">
        <f t="shared" si="5"/>
        <v>33</v>
      </c>
      <c r="H33" s="4">
        <f t="shared" si="6"/>
        <v>4950750</v>
      </c>
      <c r="I33" s="125">
        <f>H33/157</f>
        <v>31533.43949044586</v>
      </c>
      <c r="J33" s="4">
        <f t="shared" si="7"/>
        <v>150022.72727272726</v>
      </c>
      <c r="K33" s="106">
        <f t="shared" si="4"/>
        <v>955.5587724377533</v>
      </c>
      <c r="L33" s="13"/>
      <c r="M33" s="13"/>
    </row>
    <row r="34" spans="2:13" x14ac:dyDescent="0.35">
      <c r="C34" s="11"/>
      <c r="E34" s="11"/>
      <c r="F34" s="6" t="s">
        <v>5559</v>
      </c>
      <c r="G34" s="7">
        <f>SUM(G22:G33)</f>
        <v>894</v>
      </c>
      <c r="H34" s="102">
        <f>SUM(H22:H33)</f>
        <v>119490000</v>
      </c>
      <c r="I34" s="126">
        <f>SUM(I22:I33)</f>
        <v>842881.04790009151</v>
      </c>
      <c r="J34" s="102"/>
      <c r="K34" s="3"/>
      <c r="M34" s="9"/>
    </row>
    <row r="35" spans="2:13" x14ac:dyDescent="0.35">
      <c r="F35" s="101" t="s">
        <v>5560</v>
      </c>
      <c r="G35" s="103">
        <f>AVERAGE(G22:G33)</f>
        <v>74.5</v>
      </c>
      <c r="H35" s="102">
        <f>H34/G34</f>
        <v>133657.71812080537</v>
      </c>
      <c r="I35" s="126">
        <f>I34/G34</f>
        <v>942.81996409406213</v>
      </c>
      <c r="J35" s="102"/>
      <c r="K35" s="3"/>
    </row>
    <row r="36" spans="2:13" x14ac:dyDescent="0.35">
      <c r="F36" s="100"/>
      <c r="G36" s="11"/>
      <c r="H36" s="9"/>
      <c r="I36" s="10"/>
      <c r="J36" s="9"/>
    </row>
    <row r="37" spans="2:13" x14ac:dyDescent="0.35">
      <c r="B37" s="2">
        <v>2024</v>
      </c>
    </row>
    <row r="38" spans="2:13" x14ac:dyDescent="0.35">
      <c r="B38" s="3" t="s">
        <v>5544</v>
      </c>
      <c r="C38" s="3">
        <v>39</v>
      </c>
      <c r="D38" s="4">
        <v>4861500</v>
      </c>
      <c r="E38" s="3">
        <v>18</v>
      </c>
      <c r="F38" s="4">
        <v>2294250</v>
      </c>
      <c r="G38" s="3">
        <f>C38+E38</f>
        <v>57</v>
      </c>
      <c r="H38" s="4">
        <f>D38+F38</f>
        <v>7155750</v>
      </c>
      <c r="I38" s="214">
        <f>H38/160.75</f>
        <v>44514.774494556768</v>
      </c>
      <c r="J38" s="4">
        <f>H38/G38</f>
        <v>125539.47368421052</v>
      </c>
      <c r="K38" s="106">
        <f t="shared" ref="K38:K49" si="8">I38/G38</f>
        <v>780.96095604485561</v>
      </c>
      <c r="L38" s="13"/>
      <c r="M38" s="13"/>
    </row>
    <row r="39" spans="2:13" x14ac:dyDescent="0.35">
      <c r="B39" s="3" t="s">
        <v>5545</v>
      </c>
      <c r="C39" s="3">
        <v>73</v>
      </c>
      <c r="D39" s="4">
        <v>10479000</v>
      </c>
      <c r="E39" s="3">
        <v>19</v>
      </c>
      <c r="F39" s="4">
        <v>2719500</v>
      </c>
      <c r="G39" s="3">
        <f t="shared" ref="G39:G40" si="9">C39+E39</f>
        <v>92</v>
      </c>
      <c r="H39" s="4">
        <f t="shared" ref="H39:H40" si="10">D39+F39</f>
        <v>13198500</v>
      </c>
      <c r="I39" s="214">
        <f>H39/143.58</f>
        <v>91924.362724613442</v>
      </c>
      <c r="J39" s="4">
        <f t="shared" ref="J39:J49" si="11">H39/G39</f>
        <v>143461.95652173914</v>
      </c>
      <c r="K39" s="106">
        <f t="shared" si="8"/>
        <v>999.17785570232002</v>
      </c>
      <c r="L39" s="13"/>
      <c r="M39" s="13"/>
    </row>
    <row r="40" spans="2:13" x14ac:dyDescent="0.35">
      <c r="B40" s="3" t="s">
        <v>5546</v>
      </c>
      <c r="C40" s="3">
        <v>85</v>
      </c>
      <c r="D40" s="4">
        <v>10773000</v>
      </c>
      <c r="E40" s="3">
        <v>22</v>
      </c>
      <c r="F40" s="4">
        <v>3118500</v>
      </c>
      <c r="G40" s="3">
        <f t="shared" si="9"/>
        <v>107</v>
      </c>
      <c r="H40" s="4">
        <f t="shared" si="10"/>
        <v>13891500</v>
      </c>
      <c r="I40" s="214">
        <f>H40/131.8</f>
        <v>105398.33080424885</v>
      </c>
      <c r="J40" s="4">
        <f t="shared" si="11"/>
        <v>129827.10280373832</v>
      </c>
      <c r="K40" s="106">
        <f t="shared" si="8"/>
        <v>985.03112901167151</v>
      </c>
      <c r="L40" s="13"/>
      <c r="M40" s="13"/>
    </row>
    <row r="41" spans="2:13" x14ac:dyDescent="0.35">
      <c r="B41" s="3" t="s">
        <v>5547</v>
      </c>
      <c r="C41" s="3">
        <v>92</v>
      </c>
      <c r="D41" s="4">
        <v>12558000</v>
      </c>
      <c r="E41" s="3">
        <v>11</v>
      </c>
      <c r="F41" s="4">
        <v>2058000</v>
      </c>
      <c r="G41" s="3">
        <f t="shared" ref="G41:H49" si="12">E41+C41</f>
        <v>103</v>
      </c>
      <c r="H41" s="4">
        <f t="shared" si="12"/>
        <v>14616000</v>
      </c>
      <c r="I41" s="214">
        <f>H41/133.27</f>
        <v>109672.09424476625</v>
      </c>
      <c r="J41" s="4">
        <f t="shared" si="11"/>
        <v>141902.91262135922</v>
      </c>
      <c r="K41" s="106">
        <f t="shared" si="8"/>
        <v>1064.7776140268568</v>
      </c>
      <c r="L41" s="13"/>
      <c r="M41" s="13"/>
    </row>
    <row r="42" spans="2:13" x14ac:dyDescent="0.35">
      <c r="B42" s="3" t="s">
        <v>5548</v>
      </c>
      <c r="C42" s="3">
        <v>71</v>
      </c>
      <c r="D42" s="4">
        <v>9262050</v>
      </c>
      <c r="E42" s="3">
        <v>13</v>
      </c>
      <c r="F42" s="4">
        <v>1480500</v>
      </c>
      <c r="G42" s="3">
        <f t="shared" si="12"/>
        <v>84</v>
      </c>
      <c r="H42" s="4">
        <f t="shared" si="12"/>
        <v>10742550</v>
      </c>
      <c r="I42" s="214">
        <f>H42/130.5</f>
        <v>82318.3908045977</v>
      </c>
      <c r="J42" s="4">
        <f t="shared" si="11"/>
        <v>127887.5</v>
      </c>
      <c r="K42" s="106">
        <f t="shared" si="8"/>
        <v>979.9808429118774</v>
      </c>
      <c r="L42" s="13"/>
      <c r="M42" s="13"/>
    </row>
    <row r="43" spans="2:13" x14ac:dyDescent="0.35">
      <c r="B43" s="3" t="s">
        <v>5549</v>
      </c>
      <c r="C43" s="3">
        <v>92</v>
      </c>
      <c r="D43" s="5">
        <v>13445250</v>
      </c>
      <c r="E43" s="3">
        <v>29</v>
      </c>
      <c r="F43" s="5">
        <v>4478250</v>
      </c>
      <c r="G43" s="3">
        <f t="shared" si="12"/>
        <v>121</v>
      </c>
      <c r="H43" s="5">
        <f t="shared" si="12"/>
        <v>17923500</v>
      </c>
      <c r="I43" s="214">
        <f>H43/130</f>
        <v>137873.07692307694</v>
      </c>
      <c r="J43" s="4">
        <f t="shared" si="11"/>
        <v>148128.09917355372</v>
      </c>
      <c r="K43" s="106">
        <f t="shared" si="8"/>
        <v>1139.4469167196442</v>
      </c>
      <c r="L43" s="13"/>
      <c r="M43" s="13"/>
    </row>
    <row r="44" spans="2:13" x14ac:dyDescent="0.35">
      <c r="B44" s="3" t="s">
        <v>5550</v>
      </c>
      <c r="C44" s="3">
        <v>142</v>
      </c>
      <c r="D44" s="5">
        <v>17524500</v>
      </c>
      <c r="E44" s="3">
        <v>39</v>
      </c>
      <c r="F44" s="5">
        <v>4726050</v>
      </c>
      <c r="G44" s="3">
        <f t="shared" si="12"/>
        <v>181</v>
      </c>
      <c r="H44" s="5">
        <f t="shared" si="12"/>
        <v>22250550</v>
      </c>
      <c r="I44" s="214">
        <f>H44/129.92</f>
        <v>171263.46982758623</v>
      </c>
      <c r="J44" s="4">
        <f t="shared" si="11"/>
        <v>122931.21546961326</v>
      </c>
      <c r="K44" s="106">
        <f t="shared" si="8"/>
        <v>946.20701562202339</v>
      </c>
      <c r="L44" s="13"/>
      <c r="M44" s="13"/>
    </row>
    <row r="45" spans="2:13" x14ac:dyDescent="0.35">
      <c r="B45" s="3" t="s">
        <v>5551</v>
      </c>
      <c r="C45" s="3">
        <v>113</v>
      </c>
      <c r="D45" s="5">
        <v>17653855</v>
      </c>
      <c r="E45" s="3">
        <v>22</v>
      </c>
      <c r="F45" s="5">
        <v>3538500</v>
      </c>
      <c r="G45" s="3">
        <f t="shared" si="12"/>
        <v>135</v>
      </c>
      <c r="H45" s="5">
        <f t="shared" si="12"/>
        <v>21192355</v>
      </c>
      <c r="I45" s="214">
        <f>H45/129</f>
        <v>164281.82170542635</v>
      </c>
      <c r="J45" s="4">
        <f t="shared" si="11"/>
        <v>156980.40740740742</v>
      </c>
      <c r="K45" s="106">
        <f t="shared" si="8"/>
        <v>1216.9023830031581</v>
      </c>
      <c r="L45" s="13"/>
      <c r="M45" s="13"/>
    </row>
    <row r="46" spans="2:13" x14ac:dyDescent="0.35">
      <c r="B46" s="3" t="s">
        <v>5552</v>
      </c>
      <c r="C46" s="3">
        <v>65</v>
      </c>
      <c r="D46" s="5">
        <v>9427950</v>
      </c>
      <c r="E46" s="3">
        <v>16</v>
      </c>
      <c r="F46" s="5">
        <v>2016000</v>
      </c>
      <c r="G46" s="3">
        <f t="shared" si="12"/>
        <v>81</v>
      </c>
      <c r="H46" s="5">
        <f t="shared" si="12"/>
        <v>11443950</v>
      </c>
      <c r="I46" s="214">
        <f>H46/129.2</f>
        <v>88575.464396284835</v>
      </c>
      <c r="J46" s="4">
        <f t="shared" si="11"/>
        <v>141283.33333333334</v>
      </c>
      <c r="K46" s="106">
        <f t="shared" si="8"/>
        <v>1093.5242518059856</v>
      </c>
      <c r="L46" s="13"/>
      <c r="M46" s="13"/>
    </row>
    <row r="47" spans="2:13" x14ac:dyDescent="0.35">
      <c r="B47" s="3" t="s">
        <v>5553</v>
      </c>
      <c r="C47" s="3">
        <v>161</v>
      </c>
      <c r="D47" s="5">
        <v>24244500</v>
      </c>
      <c r="E47" s="3">
        <v>23</v>
      </c>
      <c r="F47" s="5">
        <v>4011000</v>
      </c>
      <c r="G47" s="3">
        <f t="shared" si="12"/>
        <v>184</v>
      </c>
      <c r="H47" s="5">
        <f t="shared" si="12"/>
        <v>28255500</v>
      </c>
      <c r="I47" s="214">
        <f>H47/129.2</f>
        <v>218695.82043343654</v>
      </c>
      <c r="J47" s="4">
        <f t="shared" si="11"/>
        <v>153562.5</v>
      </c>
      <c r="K47" s="106">
        <f t="shared" si="8"/>
        <v>1188.5642414860681</v>
      </c>
      <c r="L47" s="13"/>
      <c r="M47" s="13"/>
    </row>
    <row r="48" spans="2:13" x14ac:dyDescent="0.35">
      <c r="B48" s="3" t="s">
        <v>5554</v>
      </c>
      <c r="C48" s="3">
        <v>193</v>
      </c>
      <c r="D48" s="5">
        <v>31647000</v>
      </c>
      <c r="E48" s="3">
        <v>36</v>
      </c>
      <c r="F48" s="5">
        <v>6604500</v>
      </c>
      <c r="G48" s="3">
        <f t="shared" si="12"/>
        <v>229</v>
      </c>
      <c r="H48" s="5">
        <f t="shared" si="12"/>
        <v>38251500</v>
      </c>
      <c r="I48" s="214">
        <f>H48/129.7</f>
        <v>294922.89899768698</v>
      </c>
      <c r="J48" s="4">
        <f t="shared" si="11"/>
        <v>167037.11790393014</v>
      </c>
      <c r="K48" s="106">
        <f t="shared" si="8"/>
        <v>1287.8729213872793</v>
      </c>
      <c r="L48" s="13"/>
      <c r="M48" s="13"/>
    </row>
    <row r="49" spans="2:16" x14ac:dyDescent="0.35">
      <c r="B49" s="3" t="s">
        <v>5555</v>
      </c>
      <c r="C49" s="3">
        <v>49</v>
      </c>
      <c r="D49" s="4">
        <v>7313250</v>
      </c>
      <c r="E49" s="3">
        <v>6</v>
      </c>
      <c r="F49" s="4">
        <v>1344000</v>
      </c>
      <c r="G49" s="3">
        <f t="shared" si="12"/>
        <v>55</v>
      </c>
      <c r="H49" s="4">
        <f t="shared" si="12"/>
        <v>8657250</v>
      </c>
      <c r="I49" s="214">
        <f>H49/129.7</f>
        <v>66748.265227447962</v>
      </c>
      <c r="J49" s="4">
        <f t="shared" si="11"/>
        <v>157404.54545454544</v>
      </c>
      <c r="K49" s="106">
        <f t="shared" si="8"/>
        <v>1213.6048223172356</v>
      </c>
      <c r="L49" s="13"/>
      <c r="M49" s="13"/>
    </row>
    <row r="50" spans="2:16" x14ac:dyDescent="0.35">
      <c r="C50" s="11"/>
      <c r="D50" s="11"/>
      <c r="E50" s="11"/>
      <c r="F50" s="6" t="s">
        <v>5561</v>
      </c>
      <c r="G50" s="7">
        <f>SUM(G38:G49)</f>
        <v>1429</v>
      </c>
      <c r="H50" s="8">
        <f>SUM(H38:H49)</f>
        <v>207578905</v>
      </c>
      <c r="I50" s="213">
        <f>SUM(I38:I49)</f>
        <v>1576188.7705837288</v>
      </c>
      <c r="J50" s="9"/>
      <c r="K50" s="10"/>
      <c r="L50" s="10"/>
      <c r="M50" s="9"/>
    </row>
    <row r="51" spans="2:16" x14ac:dyDescent="0.35">
      <c r="F51" s="101" t="s">
        <v>5560</v>
      </c>
      <c r="G51" s="103">
        <f>AVERAGE(G38:G49)</f>
        <v>119.08333333333333</v>
      </c>
      <c r="H51" s="102">
        <f>H50/G50</f>
        <v>145261.65500349895</v>
      </c>
      <c r="I51" s="212">
        <f>I50/G50</f>
        <v>1103.0012390368991</v>
      </c>
      <c r="J51" s="9"/>
      <c r="K51" s="10"/>
      <c r="L51" s="10"/>
      <c r="M51" s="13"/>
    </row>
    <row r="52" spans="2:16" x14ac:dyDescent="0.35">
      <c r="F52" s="100"/>
      <c r="G52" s="11"/>
      <c r="H52" s="9"/>
      <c r="I52" s="9"/>
      <c r="J52" s="9"/>
      <c r="K52" s="10"/>
      <c r="L52" s="10"/>
    </row>
    <row r="53" spans="2:16" x14ac:dyDescent="0.35">
      <c r="B53" s="11">
        <v>2025</v>
      </c>
    </row>
    <row r="54" spans="2:16" x14ac:dyDescent="0.35">
      <c r="B54" s="3" t="s">
        <v>5544</v>
      </c>
      <c r="C54" s="3">
        <v>89</v>
      </c>
      <c r="D54" s="35">
        <v>10526000</v>
      </c>
      <c r="E54" s="3">
        <v>11</v>
      </c>
      <c r="F54" s="35">
        <v>1500000</v>
      </c>
      <c r="G54" s="3">
        <f t="shared" ref="G54:H65" si="13">E54+C54</f>
        <v>100</v>
      </c>
      <c r="H54" s="35">
        <f t="shared" si="13"/>
        <v>12026000</v>
      </c>
      <c r="I54" s="172">
        <f>H54/129</f>
        <v>93224.806201550382</v>
      </c>
      <c r="J54" s="35">
        <f>H54/G54</f>
        <v>120260</v>
      </c>
      <c r="K54" s="122">
        <f t="shared" ref="K54:K59" si="14">I54/G54</f>
        <v>932.24806201550382</v>
      </c>
      <c r="L54" s="36"/>
    </row>
    <row r="55" spans="2:16" x14ac:dyDescent="0.35">
      <c r="B55" s="3" t="s">
        <v>5545</v>
      </c>
      <c r="C55" s="3">
        <v>106</v>
      </c>
      <c r="D55" s="35">
        <v>12645000</v>
      </c>
      <c r="E55" s="3">
        <v>15</v>
      </c>
      <c r="F55" s="35">
        <v>1680000</v>
      </c>
      <c r="G55" s="3">
        <f t="shared" si="13"/>
        <v>121</v>
      </c>
      <c r="H55" s="35">
        <f t="shared" si="13"/>
        <v>14325000</v>
      </c>
      <c r="I55" s="172">
        <f>H55/129</f>
        <v>111046.51162790698</v>
      </c>
      <c r="J55" s="35">
        <f t="shared" ref="J55:J57" si="15">H55/G55</f>
        <v>118388.42975206612</v>
      </c>
      <c r="K55" s="122">
        <f t="shared" si="14"/>
        <v>917.73976551989233</v>
      </c>
      <c r="L55" s="36"/>
    </row>
    <row r="56" spans="2:16" x14ac:dyDescent="0.35">
      <c r="B56" s="3" t="s">
        <v>5546</v>
      </c>
      <c r="C56" s="3">
        <v>168</v>
      </c>
      <c r="D56" s="35">
        <v>24595000</v>
      </c>
      <c r="E56" s="3">
        <v>42</v>
      </c>
      <c r="F56" s="35">
        <v>4930000</v>
      </c>
      <c r="G56" s="3">
        <f t="shared" si="13"/>
        <v>210</v>
      </c>
      <c r="H56" s="35">
        <f t="shared" si="13"/>
        <v>29525000</v>
      </c>
      <c r="I56" s="172">
        <f>H56/129</f>
        <v>228875.96899224806</v>
      </c>
      <c r="J56" s="35">
        <f t="shared" si="15"/>
        <v>140595.23809523811</v>
      </c>
      <c r="K56" s="122">
        <f t="shared" si="14"/>
        <v>1089.8855666297527</v>
      </c>
      <c r="L56" s="36"/>
    </row>
    <row r="57" spans="2:16" x14ac:dyDescent="0.35">
      <c r="B57" s="3" t="s">
        <v>5547</v>
      </c>
      <c r="C57" s="3">
        <v>132</v>
      </c>
      <c r="D57" s="35">
        <v>17696000</v>
      </c>
      <c r="E57" s="3">
        <v>31</v>
      </c>
      <c r="F57" s="35">
        <v>4390000</v>
      </c>
      <c r="G57" s="3">
        <f t="shared" si="13"/>
        <v>163</v>
      </c>
      <c r="H57" s="35">
        <f t="shared" si="13"/>
        <v>22086000</v>
      </c>
      <c r="I57" s="210">
        <f>H57/129.3434</f>
        <v>170754.75053230394</v>
      </c>
      <c r="J57" s="35">
        <f t="shared" si="15"/>
        <v>135496.93251533742</v>
      </c>
      <c r="K57" s="122">
        <f t="shared" si="14"/>
        <v>1047.5751566399015</v>
      </c>
      <c r="L57" s="36"/>
      <c r="P57" s="10"/>
    </row>
    <row r="58" spans="2:16" x14ac:dyDescent="0.35">
      <c r="B58" s="3" t="s">
        <v>5548</v>
      </c>
      <c r="C58" s="3">
        <v>109</v>
      </c>
      <c r="D58" s="35">
        <v>16196000</v>
      </c>
      <c r="E58" s="3">
        <v>16</v>
      </c>
      <c r="F58" s="35">
        <v>2245000</v>
      </c>
      <c r="G58" s="3">
        <f t="shared" si="13"/>
        <v>125</v>
      </c>
      <c r="H58" s="35">
        <f t="shared" si="13"/>
        <v>18441000</v>
      </c>
      <c r="I58" s="210">
        <f>H58/129.2417</f>
        <v>142686.14541591451</v>
      </c>
      <c r="J58" s="35">
        <f t="shared" ref="J58:J59" si="16">H58/G58</f>
        <v>147528</v>
      </c>
      <c r="K58" s="122">
        <f t="shared" si="14"/>
        <v>1141.489163327316</v>
      </c>
      <c r="L58" s="36"/>
      <c r="P58" s="10"/>
    </row>
    <row r="59" spans="2:16" x14ac:dyDescent="0.35">
      <c r="B59" s="3" t="s">
        <v>5549</v>
      </c>
      <c r="C59" s="3">
        <v>124</v>
      </c>
      <c r="D59" s="179">
        <v>19200000</v>
      </c>
      <c r="E59" s="3">
        <v>15</v>
      </c>
      <c r="F59" s="179">
        <v>1900000</v>
      </c>
      <c r="G59" s="3">
        <f t="shared" si="13"/>
        <v>139</v>
      </c>
      <c r="H59" s="35">
        <f t="shared" si="13"/>
        <v>21100000</v>
      </c>
      <c r="I59" s="210">
        <f>H59/129.2343</f>
        <v>163269.34877195916</v>
      </c>
      <c r="J59" s="35">
        <f t="shared" si="16"/>
        <v>151798.56115107914</v>
      </c>
      <c r="K59" s="122">
        <f t="shared" si="14"/>
        <v>1174.5996314529436</v>
      </c>
      <c r="L59" s="36"/>
      <c r="P59" s="10"/>
    </row>
    <row r="60" spans="2:16" x14ac:dyDescent="0.35">
      <c r="B60" s="3" t="s">
        <v>5550</v>
      </c>
      <c r="C60" s="3">
        <v>84</v>
      </c>
      <c r="D60" s="179">
        <v>11406000</v>
      </c>
      <c r="E60" s="3">
        <v>20</v>
      </c>
      <c r="F60" s="179">
        <v>2450000</v>
      </c>
      <c r="G60" s="3">
        <f t="shared" si="13"/>
        <v>104</v>
      </c>
      <c r="H60" s="35">
        <f t="shared" si="13"/>
        <v>13856000</v>
      </c>
      <c r="I60" s="210">
        <f>H60/129.2394</f>
        <v>107211.88739656792</v>
      </c>
      <c r="J60" s="35">
        <f t="shared" ref="J60" si="17">H60/G60</f>
        <v>133230.76923076922</v>
      </c>
      <c r="K60" s="122">
        <f t="shared" ref="K60" si="18">I60/G60</f>
        <v>1030.8835326593069</v>
      </c>
      <c r="L60" s="36"/>
      <c r="O60" s="104" t="s">
        <v>5558</v>
      </c>
      <c r="P60" s="10"/>
    </row>
    <row r="61" spans="2:16" x14ac:dyDescent="0.35">
      <c r="B61" s="3" t="s">
        <v>5551</v>
      </c>
      <c r="C61" s="3">
        <v>94</v>
      </c>
      <c r="D61" s="179">
        <v>14740000</v>
      </c>
      <c r="E61" s="3">
        <v>21</v>
      </c>
      <c r="F61" s="179">
        <v>3310000</v>
      </c>
      <c r="G61" s="3">
        <f t="shared" si="13"/>
        <v>115</v>
      </c>
      <c r="H61" s="35">
        <f t="shared" si="13"/>
        <v>18050000</v>
      </c>
      <c r="I61" s="210">
        <f>H61/129.2424</f>
        <v>139660.04964315117</v>
      </c>
      <c r="J61" s="35">
        <f t="shared" ref="J61" si="19">H61/G61</f>
        <v>156956.52173913043</v>
      </c>
      <c r="K61" s="122">
        <f t="shared" ref="K61" si="20">I61/G61</f>
        <v>1214.435214288271</v>
      </c>
      <c r="L61" s="36"/>
      <c r="N61" s="12" t="s">
        <v>5562</v>
      </c>
      <c r="O61" s="13">
        <v>1000000</v>
      </c>
      <c r="P61" s="10"/>
    </row>
    <row r="62" spans="2:16" ht="16" x14ac:dyDescent="0.5">
      <c r="B62" s="3" t="s">
        <v>5552</v>
      </c>
      <c r="C62" s="3">
        <v>62</v>
      </c>
      <c r="D62" s="179">
        <v>9280000</v>
      </c>
      <c r="E62" s="3">
        <v>6</v>
      </c>
      <c r="F62" s="179">
        <v>1180000</v>
      </c>
      <c r="G62" s="3">
        <f t="shared" si="13"/>
        <v>68</v>
      </c>
      <c r="H62" s="35">
        <f t="shared" si="13"/>
        <v>10460000</v>
      </c>
      <c r="I62" s="210">
        <f>H62/129.2404</f>
        <v>80934.444647339376</v>
      </c>
      <c r="J62" s="35">
        <f t="shared" ref="J62" si="21">H62/G62</f>
        <v>153823.5294117647</v>
      </c>
      <c r="K62" s="122">
        <f t="shared" ref="K62" si="22">I62/G62</f>
        <v>1190.2124212844026</v>
      </c>
      <c r="L62" s="36"/>
      <c r="N62" s="12" t="s">
        <v>5563</v>
      </c>
      <c r="O62" s="14">
        <v>2000000</v>
      </c>
    </row>
    <row r="63" spans="2:16" x14ac:dyDescent="0.35">
      <c r="B63" s="3" t="s">
        <v>5553</v>
      </c>
      <c r="C63" s="3"/>
      <c r="D63" s="179"/>
      <c r="E63" s="3"/>
      <c r="F63" s="179"/>
      <c r="G63" s="3">
        <f t="shared" si="13"/>
        <v>0</v>
      </c>
      <c r="H63" s="35">
        <f t="shared" si="13"/>
        <v>0</v>
      </c>
      <c r="I63" s="210"/>
      <c r="J63" s="35"/>
      <c r="K63" s="122"/>
      <c r="L63" s="36"/>
      <c r="N63" s="15" t="s">
        <v>5564</v>
      </c>
      <c r="O63" s="9">
        <f>O61+O62</f>
        <v>3000000</v>
      </c>
    </row>
    <row r="64" spans="2:16" ht="16" x14ac:dyDescent="0.5">
      <c r="B64" s="3" t="s">
        <v>5554</v>
      </c>
      <c r="C64" s="3"/>
      <c r="D64" s="179"/>
      <c r="E64" s="3"/>
      <c r="F64" s="179"/>
      <c r="G64" s="3">
        <f t="shared" si="13"/>
        <v>0</v>
      </c>
      <c r="H64" s="35">
        <f t="shared" si="13"/>
        <v>0</v>
      </c>
      <c r="I64" s="210"/>
      <c r="J64" s="35"/>
      <c r="K64" s="122"/>
      <c r="L64" s="36"/>
      <c r="N64" s="12" t="s">
        <v>11748</v>
      </c>
      <c r="O64" s="14">
        <f>I18+I34+I50+I66</f>
        <v>3821726.9135309434</v>
      </c>
    </row>
    <row r="65" spans="2:15" x14ac:dyDescent="0.35">
      <c r="B65" s="3" t="s">
        <v>5555</v>
      </c>
      <c r="C65" s="3"/>
      <c r="D65" s="35"/>
      <c r="E65" s="3"/>
      <c r="F65" s="122"/>
      <c r="G65" s="3">
        <f t="shared" si="13"/>
        <v>0</v>
      </c>
      <c r="H65" s="35">
        <f t="shared" si="13"/>
        <v>0</v>
      </c>
      <c r="I65" s="210"/>
      <c r="J65" s="35"/>
      <c r="K65" s="122"/>
      <c r="L65" s="36"/>
      <c r="N65" s="12" t="s">
        <v>5566</v>
      </c>
      <c r="O65" s="9">
        <f>O64-O63</f>
        <v>821726.91353094345</v>
      </c>
    </row>
    <row r="66" spans="2:15" x14ac:dyDescent="0.35">
      <c r="F66" s="6" t="s">
        <v>5565</v>
      </c>
      <c r="G66" s="7">
        <f>SUM(G54:G65)</f>
        <v>1145</v>
      </c>
      <c r="H66" s="8">
        <f>SUM(H54:H65)</f>
        <v>159869000</v>
      </c>
      <c r="I66" s="173">
        <f>SUM(I54:I65)</f>
        <v>1237663.9132289416</v>
      </c>
      <c r="J66" s="8"/>
      <c r="K66" s="128"/>
      <c r="L66" s="10"/>
      <c r="N66" s="12"/>
    </row>
    <row r="67" spans="2:15" x14ac:dyDescent="0.35">
      <c r="F67" s="101" t="s">
        <v>5560</v>
      </c>
      <c r="G67" s="103">
        <f>AVERAGE(G54:G65)</f>
        <v>95.416666666666671</v>
      </c>
      <c r="H67" s="102">
        <f>H66/G66</f>
        <v>139623.5807860262</v>
      </c>
      <c r="I67" s="173">
        <f>I66/G66</f>
        <v>1080.9291818593376</v>
      </c>
      <c r="J67" s="102"/>
      <c r="K67" s="3"/>
    </row>
    <row r="69" spans="2:15" x14ac:dyDescent="0.35">
      <c r="O69" s="13"/>
    </row>
  </sheetData>
  <mergeCells count="4">
    <mergeCell ref="J3:K3"/>
    <mergeCell ref="C3:D3"/>
    <mergeCell ref="E3:F3"/>
    <mergeCell ref="G3:I3"/>
  </mergeCells>
  <conditionalFormatting sqref="E1:E2 E5:E15 E17 E19:E21 E33 E35:E37 E49 E51:E53 E66:E1048576">
    <cfRule type="cellIs" dxfId="0" priority="1" operator="greaterThan">
      <formula>8</formula>
    </cfRule>
  </conditionalFormatting>
  <pageMargins left="0.7" right="0.7" top="0.75" bottom="0.75" header="0.3" footer="0.3"/>
  <pageSetup orientation="portrait" horizontalDpi="4294967295" verticalDpi="4294967295"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40DB-7692-46CE-9EF3-42C8F29C0692}">
  <dimension ref="A1:M54"/>
  <sheetViews>
    <sheetView zoomScale="80" zoomScaleNormal="80" workbookViewId="0">
      <selection activeCell="G14" sqref="G14"/>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6.5429687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453125" customWidth="1"/>
    <col min="13" max="13" width="45.7265625"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ht="15" thickBot="1" x14ac:dyDescent="0.4">
      <c r="A2" s="183" t="s">
        <v>5574</v>
      </c>
      <c r="B2" s="184">
        <f>B3+B11+B12</f>
        <v>2949</v>
      </c>
      <c r="C2" s="185">
        <f>B2/$B$26</f>
        <v>0.82305330728439852</v>
      </c>
      <c r="D2" s="186">
        <f>D3+D11+D12</f>
        <v>417052655</v>
      </c>
      <c r="E2" s="187">
        <f t="shared" ref="E2:E26" si="0">D2/B2</f>
        <v>141421.72092234655</v>
      </c>
      <c r="G2" s="28" t="s">
        <v>5575</v>
      </c>
      <c r="H2" s="29">
        <v>1352</v>
      </c>
      <c r="I2" s="30">
        <f>H2/$H$12</f>
        <v>0.37733742673737092</v>
      </c>
      <c r="J2" s="31"/>
      <c r="K2" s="32">
        <f>L2/$L$12</f>
        <v>0.33579881656804733</v>
      </c>
      <c r="L2" s="29">
        <f t="shared" ref="L2:L9" si="1">H2-H3</f>
        <v>454</v>
      </c>
      <c r="M2" s="33" t="s">
        <v>5576</v>
      </c>
    </row>
    <row r="3" spans="1:13" x14ac:dyDescent="0.35">
      <c r="A3" s="52" t="s">
        <v>5577</v>
      </c>
      <c r="B3" s="21">
        <f>SUM(B4:B10)</f>
        <v>2607</v>
      </c>
      <c r="C3" s="216">
        <f>B3/B26</f>
        <v>0.72760256768071452</v>
      </c>
      <c r="D3" s="189">
        <f>SUM(D4:D10)</f>
        <v>369598405</v>
      </c>
      <c r="E3" s="190">
        <f t="shared" si="0"/>
        <v>141771.54008438819</v>
      </c>
      <c r="F3" s="36"/>
      <c r="G3" s="37" t="s">
        <v>5578</v>
      </c>
      <c r="H3" s="38">
        <v>898</v>
      </c>
      <c r="I3" s="39">
        <f t="shared" ref="I3:I11" si="2">H3/$H$12</f>
        <v>0.2506279653921295</v>
      </c>
      <c r="J3" s="40"/>
      <c r="K3" s="41">
        <f t="shared" ref="K3:K11" si="3">L3/$L$12</f>
        <v>0.23520710059171598</v>
      </c>
      <c r="L3" s="38">
        <f t="shared" si="1"/>
        <v>318</v>
      </c>
      <c r="M3" s="42" t="s">
        <v>5579</v>
      </c>
    </row>
    <row r="4" spans="1:13" x14ac:dyDescent="0.35">
      <c r="A4" s="191" t="s">
        <v>5580</v>
      </c>
      <c r="B4" s="179">
        <v>2315</v>
      </c>
      <c r="C4" s="27">
        <f>B4/$B$3</f>
        <v>0.88799386267740699</v>
      </c>
      <c r="D4" s="35">
        <v>329675155</v>
      </c>
      <c r="E4" s="95">
        <f>D4/B4</f>
        <v>142408.27429805615</v>
      </c>
      <c r="G4" s="43" t="s">
        <v>5581</v>
      </c>
      <c r="H4" s="44">
        <v>580</v>
      </c>
      <c r="I4" s="45">
        <f t="shared" si="2"/>
        <v>0.16187552330449345</v>
      </c>
      <c r="J4" s="31"/>
      <c r="K4" s="46">
        <f t="shared" si="3"/>
        <v>0.15902366863905326</v>
      </c>
      <c r="L4" s="44">
        <f t="shared" si="1"/>
        <v>215</v>
      </c>
      <c r="M4" s="47" t="s">
        <v>5582</v>
      </c>
    </row>
    <row r="5" spans="1:13" x14ac:dyDescent="0.35">
      <c r="A5" s="191" t="s">
        <v>381</v>
      </c>
      <c r="B5" s="179">
        <v>96</v>
      </c>
      <c r="C5" s="27">
        <f t="shared" ref="C5:C25" si="4">B5/$B$3</f>
        <v>3.6823935558112773E-2</v>
      </c>
      <c r="D5" s="35">
        <v>12925500</v>
      </c>
      <c r="E5" s="95">
        <f t="shared" ref="E5:E25" si="5">D5/B5</f>
        <v>134640.625</v>
      </c>
      <c r="F5" s="36"/>
      <c r="G5" s="37" t="s">
        <v>5583</v>
      </c>
      <c r="H5" s="38">
        <v>365</v>
      </c>
      <c r="I5" s="39">
        <f t="shared" si="2"/>
        <v>0.10186994138989673</v>
      </c>
      <c r="J5" s="40"/>
      <c r="K5" s="41">
        <f t="shared" si="3"/>
        <v>0.10946745562130178</v>
      </c>
      <c r="L5" s="38">
        <f t="shared" si="1"/>
        <v>148</v>
      </c>
      <c r="M5" s="42" t="s">
        <v>5584</v>
      </c>
    </row>
    <row r="6" spans="1:13" x14ac:dyDescent="0.35">
      <c r="A6" s="191" t="s">
        <v>5585</v>
      </c>
      <c r="B6" s="179">
        <v>65</v>
      </c>
      <c r="C6" s="27">
        <f t="shared" si="4"/>
        <v>2.4932873034138856E-2</v>
      </c>
      <c r="D6" s="35">
        <v>6641250</v>
      </c>
      <c r="E6" s="95">
        <f t="shared" si="5"/>
        <v>102173.07692307692</v>
      </c>
      <c r="G6" s="43" t="s">
        <v>5586</v>
      </c>
      <c r="H6" s="44">
        <v>217</v>
      </c>
      <c r="I6" s="45">
        <f t="shared" si="2"/>
        <v>6.0563773374267375E-2</v>
      </c>
      <c r="J6" s="31"/>
      <c r="K6" s="46">
        <f t="shared" si="3"/>
        <v>8.505917159763314E-2</v>
      </c>
      <c r="L6" s="44">
        <f t="shared" si="1"/>
        <v>115</v>
      </c>
      <c r="M6" s="47" t="s">
        <v>5587</v>
      </c>
    </row>
    <row r="7" spans="1:13" x14ac:dyDescent="0.35">
      <c r="A7" s="191" t="s">
        <v>5588</v>
      </c>
      <c r="B7" s="179">
        <v>38</v>
      </c>
      <c r="C7" s="27">
        <f t="shared" si="4"/>
        <v>1.4576141158419639E-2</v>
      </c>
      <c r="D7" s="35">
        <v>5568000</v>
      </c>
      <c r="E7" s="95">
        <f t="shared" si="5"/>
        <v>146526.31578947368</v>
      </c>
      <c r="G7" s="37" t="s">
        <v>5589</v>
      </c>
      <c r="H7" s="38">
        <v>102</v>
      </c>
      <c r="I7" s="39">
        <f>H7/$H$12</f>
        <v>2.8467764443204018E-2</v>
      </c>
      <c r="J7" s="40"/>
      <c r="K7" s="41">
        <f t="shared" si="3"/>
        <v>4.2899408284023666E-2</v>
      </c>
      <c r="L7" s="38">
        <f t="shared" si="1"/>
        <v>58</v>
      </c>
      <c r="M7" s="42" t="s">
        <v>5590</v>
      </c>
    </row>
    <row r="8" spans="1:13" x14ac:dyDescent="0.35">
      <c r="A8" s="191" t="s">
        <v>1095</v>
      </c>
      <c r="B8" s="179">
        <v>8</v>
      </c>
      <c r="C8" s="27">
        <f t="shared" si="4"/>
        <v>3.0686612965093976E-3</v>
      </c>
      <c r="D8" s="35">
        <v>768500</v>
      </c>
      <c r="E8" s="95">
        <f t="shared" si="5"/>
        <v>96062.5</v>
      </c>
      <c r="G8" s="43" t="s">
        <v>5591</v>
      </c>
      <c r="H8" s="44">
        <v>44</v>
      </c>
      <c r="I8" s="165">
        <f>H8/$H$12</f>
        <v>1.2280212112754674E-2</v>
      </c>
      <c r="J8" s="31"/>
      <c r="K8" s="168">
        <f t="shared" si="3"/>
        <v>2.0710059171597635E-2</v>
      </c>
      <c r="L8" s="44">
        <f t="shared" si="1"/>
        <v>28</v>
      </c>
      <c r="M8" s="47" t="s">
        <v>5592</v>
      </c>
    </row>
    <row r="9" spans="1:13" ht="29" x14ac:dyDescent="0.35">
      <c r="A9" s="191" t="s">
        <v>5593</v>
      </c>
      <c r="B9" s="179">
        <v>85</v>
      </c>
      <c r="C9" s="27">
        <f t="shared" si="4"/>
        <v>3.2604526275412354E-2</v>
      </c>
      <c r="D9" s="35">
        <v>14020000</v>
      </c>
      <c r="E9" s="95">
        <f t="shared" si="5"/>
        <v>164941.17647058822</v>
      </c>
      <c r="G9" s="37" t="s">
        <v>5594</v>
      </c>
      <c r="H9" s="38">
        <v>16</v>
      </c>
      <c r="I9" s="166">
        <f t="shared" si="2"/>
        <v>4.4655316773653366E-3</v>
      </c>
      <c r="J9" s="40"/>
      <c r="K9" s="169">
        <f t="shared" si="3"/>
        <v>8.8757396449704144E-3</v>
      </c>
      <c r="L9" s="38">
        <f t="shared" si="1"/>
        <v>12</v>
      </c>
      <c r="M9" s="42" t="s">
        <v>5595</v>
      </c>
    </row>
    <row r="10" spans="1:13" x14ac:dyDescent="0.35">
      <c r="A10" s="191" t="s">
        <v>5596</v>
      </c>
      <c r="B10" s="147">
        <v>0</v>
      </c>
      <c r="C10" s="27">
        <f t="shared" si="4"/>
        <v>0</v>
      </c>
      <c r="D10" s="35"/>
      <c r="E10" s="95" t="e">
        <f t="shared" si="5"/>
        <v>#DIV/0!</v>
      </c>
      <c r="G10" s="43" t="s">
        <v>5597</v>
      </c>
      <c r="H10" s="44">
        <v>4</v>
      </c>
      <c r="I10" s="165">
        <f t="shared" si="2"/>
        <v>1.1163829193413341E-3</v>
      </c>
      <c r="J10" s="31"/>
      <c r="K10" s="168">
        <f t="shared" si="3"/>
        <v>1.4792899408284023E-3</v>
      </c>
      <c r="L10" s="44">
        <v>2</v>
      </c>
      <c r="M10" s="47" t="s">
        <v>5598</v>
      </c>
    </row>
    <row r="11" spans="1:13" ht="15" thickBot="1" x14ac:dyDescent="0.4">
      <c r="A11" s="192" t="s">
        <v>5599</v>
      </c>
      <c r="B11" s="2">
        <v>0</v>
      </c>
      <c r="C11" s="90">
        <f>B11/B26</f>
        <v>0</v>
      </c>
      <c r="D11" s="92"/>
      <c r="E11" s="95" t="e">
        <f t="shared" si="5"/>
        <v>#DIV/0!</v>
      </c>
      <c r="G11" s="58" t="s">
        <v>5600</v>
      </c>
      <c r="H11" s="59">
        <v>5</v>
      </c>
      <c r="I11" s="167">
        <f t="shared" si="2"/>
        <v>1.3954786491766676E-3</v>
      </c>
      <c r="J11" s="40"/>
      <c r="K11" s="170">
        <f t="shared" si="3"/>
        <v>1.4792899408284023E-3</v>
      </c>
      <c r="L11" s="59">
        <v>2</v>
      </c>
      <c r="M11" s="62" t="s">
        <v>5601</v>
      </c>
    </row>
    <row r="12" spans="1:13" ht="15" thickBot="1" x14ac:dyDescent="0.4">
      <c r="A12" s="86" t="s">
        <v>5602</v>
      </c>
      <c r="B12" s="2">
        <f>SUM(B13:B15)</f>
        <v>342</v>
      </c>
      <c r="C12" s="215">
        <f>B12/B26</f>
        <v>9.5450739603684068E-2</v>
      </c>
      <c r="D12" s="92">
        <f>SUM(D13:D15)</f>
        <v>47454250</v>
      </c>
      <c r="E12" s="95">
        <f t="shared" si="5"/>
        <v>138755.11695906433</v>
      </c>
      <c r="G12" s="64" t="s">
        <v>5603</v>
      </c>
      <c r="H12" s="65">
        <f>SUM(H2:H11)</f>
        <v>3583</v>
      </c>
      <c r="I12" s="66">
        <f>SUM(I2:I11)</f>
        <v>0.99999999999999978</v>
      </c>
      <c r="J12" s="24"/>
      <c r="K12" s="67">
        <f>SUM(K2:K11)</f>
        <v>0.99999999999999989</v>
      </c>
      <c r="L12" s="68">
        <f>SUM(L2:L11)</f>
        <v>1352</v>
      </c>
      <c r="M12" s="69" t="s">
        <v>5604</v>
      </c>
    </row>
    <row r="13" spans="1:13" ht="15" thickBot="1" x14ac:dyDescent="0.4">
      <c r="A13" s="191" t="s">
        <v>986</v>
      </c>
      <c r="B13" s="3">
        <v>16</v>
      </c>
      <c r="C13" s="27">
        <f t="shared" si="4"/>
        <v>6.1373225930187953E-3</v>
      </c>
      <c r="D13" s="35">
        <v>3684000</v>
      </c>
      <c r="E13" s="95">
        <f t="shared" si="5"/>
        <v>230250</v>
      </c>
      <c r="L13" s="181">
        <f>151/321</f>
        <v>0.47040498442367601</v>
      </c>
      <c r="M13" s="97" t="s">
        <v>5605</v>
      </c>
    </row>
    <row r="14" spans="1:13" x14ac:dyDescent="0.35">
      <c r="A14" s="191" t="s">
        <v>188</v>
      </c>
      <c r="B14" s="3">
        <v>326</v>
      </c>
      <c r="C14" s="27">
        <f t="shared" si="4"/>
        <v>0.12504794783275797</v>
      </c>
      <c r="D14" s="35">
        <v>43770250</v>
      </c>
      <c r="E14" s="95">
        <f t="shared" si="5"/>
        <v>134264.57055214723</v>
      </c>
    </row>
    <row r="15" spans="1:13" ht="15" thickBot="1" x14ac:dyDescent="0.4">
      <c r="A15" s="193" t="s">
        <v>5596</v>
      </c>
      <c r="B15" s="56"/>
      <c r="C15" s="194">
        <f t="shared" si="4"/>
        <v>0</v>
      </c>
      <c r="D15" s="195"/>
      <c r="E15" s="196" t="e">
        <f t="shared" si="5"/>
        <v>#DIV/0!</v>
      </c>
    </row>
    <row r="16" spans="1:13" x14ac:dyDescent="0.35">
      <c r="A16" s="201" t="s">
        <v>5606</v>
      </c>
      <c r="B16" s="202">
        <f>SUM(B17:B25)</f>
        <v>634</v>
      </c>
      <c r="C16" s="217">
        <f>B16/B26</f>
        <v>0.17694669271560146</v>
      </c>
      <c r="D16" s="204">
        <f>SUM(D17:D25)</f>
        <v>89072550</v>
      </c>
      <c r="E16" s="205">
        <f t="shared" si="5"/>
        <v>140492.98107255521</v>
      </c>
      <c r="K16" s="155"/>
    </row>
    <row r="17" spans="1:11" x14ac:dyDescent="0.35">
      <c r="A17" s="191" t="s">
        <v>169</v>
      </c>
      <c r="B17" s="81">
        <v>218</v>
      </c>
      <c r="C17" s="27">
        <f t="shared" si="4"/>
        <v>8.3621020329881085E-2</v>
      </c>
      <c r="D17" s="83">
        <v>31063300</v>
      </c>
      <c r="E17" s="95">
        <f t="shared" si="5"/>
        <v>142492.20183486238</v>
      </c>
      <c r="F17" s="73"/>
      <c r="K17" s="155"/>
    </row>
    <row r="18" spans="1:11" ht="29" x14ac:dyDescent="0.35">
      <c r="A18" s="191" t="s">
        <v>52</v>
      </c>
      <c r="B18" s="81">
        <v>189</v>
      </c>
      <c r="C18" s="27">
        <f t="shared" si="4"/>
        <v>7.2497123130034521E-2</v>
      </c>
      <c r="D18" s="83">
        <v>26007750</v>
      </c>
      <c r="E18" s="95">
        <f t="shared" si="5"/>
        <v>137607.14285714287</v>
      </c>
    </row>
    <row r="19" spans="1:11" x14ac:dyDescent="0.35">
      <c r="A19" s="191" t="s">
        <v>5607</v>
      </c>
      <c r="B19" s="81">
        <v>54</v>
      </c>
      <c r="C19" s="27">
        <f t="shared" si="4"/>
        <v>2.0713463751438434E-2</v>
      </c>
      <c r="D19" s="83">
        <v>7297000</v>
      </c>
      <c r="E19" s="95">
        <f t="shared" si="5"/>
        <v>135129.62962962964</v>
      </c>
      <c r="F19" s="75"/>
    </row>
    <row r="20" spans="1:11" x14ac:dyDescent="0.35">
      <c r="A20" s="191" t="s">
        <v>204</v>
      </c>
      <c r="B20" s="81">
        <v>15</v>
      </c>
      <c r="C20" s="27">
        <f t="shared" si="4"/>
        <v>5.7537399309551211E-3</v>
      </c>
      <c r="D20" s="83">
        <v>1860000</v>
      </c>
      <c r="E20" s="95">
        <f t="shared" si="5"/>
        <v>124000</v>
      </c>
    </row>
    <row r="21" spans="1:11" x14ac:dyDescent="0.35">
      <c r="A21" s="191" t="s">
        <v>866</v>
      </c>
      <c r="B21" s="179">
        <v>25</v>
      </c>
      <c r="C21" s="27">
        <f>B21/$B$3</f>
        <v>9.5895665515918684E-3</v>
      </c>
      <c r="D21" s="35">
        <v>2593000</v>
      </c>
      <c r="E21" s="95">
        <f>D21/B21</f>
        <v>103720</v>
      </c>
    </row>
    <row r="22" spans="1:11" ht="32.25" customHeight="1" x14ac:dyDescent="0.35">
      <c r="A22" s="191" t="s">
        <v>162</v>
      </c>
      <c r="B22" s="81">
        <v>29</v>
      </c>
      <c r="C22" s="27">
        <f t="shared" si="4"/>
        <v>1.1123897199846567E-2</v>
      </c>
      <c r="D22" s="83">
        <v>4997250</v>
      </c>
      <c r="E22" s="95">
        <f t="shared" si="5"/>
        <v>172318.96551724139</v>
      </c>
    </row>
    <row r="23" spans="1:11" ht="29" x14ac:dyDescent="0.35">
      <c r="A23" s="191" t="s">
        <v>116</v>
      </c>
      <c r="B23" s="81">
        <v>91</v>
      </c>
      <c r="C23" s="27">
        <f t="shared" si="4"/>
        <v>3.4906022247794398E-2</v>
      </c>
      <c r="D23" s="83">
        <v>13384250</v>
      </c>
      <c r="E23" s="95">
        <f t="shared" si="5"/>
        <v>147079.67032967033</v>
      </c>
    </row>
    <row r="24" spans="1:11" x14ac:dyDescent="0.35">
      <c r="A24" s="191" t="s">
        <v>5608</v>
      </c>
      <c r="B24" s="81">
        <v>13</v>
      </c>
      <c r="C24" s="27">
        <f t="shared" si="4"/>
        <v>4.9865746068277718E-3</v>
      </c>
      <c r="D24" s="83">
        <v>1870000</v>
      </c>
      <c r="E24" s="95">
        <f t="shared" si="5"/>
        <v>143846.15384615384</v>
      </c>
    </row>
    <row r="25" spans="1:11" ht="15" thickBot="1" x14ac:dyDescent="0.4">
      <c r="A25" s="193" t="s">
        <v>5596</v>
      </c>
      <c r="B25" s="56"/>
      <c r="C25" s="194">
        <f t="shared" si="4"/>
        <v>0</v>
      </c>
      <c r="D25" s="195"/>
      <c r="E25" s="196" t="e">
        <f t="shared" si="5"/>
        <v>#DIV/0!</v>
      </c>
    </row>
    <row r="26" spans="1:11" ht="15" thickBot="1" x14ac:dyDescent="0.4">
      <c r="A26" s="197" t="s">
        <v>5536</v>
      </c>
      <c r="B26" s="198">
        <f>B2+B16</f>
        <v>3583</v>
      </c>
      <c r="C26" s="198"/>
      <c r="D26" s="199">
        <f>D2+D16</f>
        <v>506125205</v>
      </c>
      <c r="E26" s="200">
        <f t="shared" si="0"/>
        <v>141257.3834775328</v>
      </c>
    </row>
    <row r="27" spans="1:11" ht="15" thickBot="1" x14ac:dyDescent="0.4">
      <c r="D27" s="182">
        <f>D26/129.2404</f>
        <v>3916153.192035927</v>
      </c>
      <c r="E27" s="182">
        <f>E26/129.2404</f>
        <v>1092.9816332782382</v>
      </c>
    </row>
    <row r="28" spans="1:11" ht="15" thickBot="1" x14ac:dyDescent="0.4">
      <c r="D28" s="36"/>
      <c r="E28" s="36"/>
    </row>
    <row r="29" spans="1:11" x14ac:dyDescent="0.35">
      <c r="A29" s="52" t="s">
        <v>5609</v>
      </c>
      <c r="B29" s="20" t="s">
        <v>5568</v>
      </c>
      <c r="C29" s="53" t="s">
        <v>5569</v>
      </c>
    </row>
    <row r="30" spans="1:11" x14ac:dyDescent="0.35">
      <c r="A30" s="26" t="s">
        <v>5610</v>
      </c>
      <c r="B30" s="3">
        <v>6</v>
      </c>
      <c r="C30" s="54"/>
    </row>
    <row r="31" spans="1:11" ht="15" thickBot="1" x14ac:dyDescent="0.4">
      <c r="A31" s="55" t="s">
        <v>5611</v>
      </c>
      <c r="B31" s="56">
        <f>383+B30</f>
        <v>389</v>
      </c>
      <c r="C31" s="57">
        <f>B31/L12</f>
        <v>0.28772189349112426</v>
      </c>
    </row>
    <row r="32" spans="1:11" x14ac:dyDescent="0.35">
      <c r="A32" s="63"/>
    </row>
    <row r="33" spans="1:7" ht="15" thickBot="1" x14ac:dyDescent="0.4">
      <c r="E33" s="36"/>
      <c r="G33" s="36"/>
    </row>
    <row r="34" spans="1:7" x14ac:dyDescent="0.35">
      <c r="A34" s="52" t="s">
        <v>5612</v>
      </c>
      <c r="B34" s="20" t="s">
        <v>5568</v>
      </c>
      <c r="C34" s="20" t="s">
        <v>5569</v>
      </c>
      <c r="D34" s="22" t="s">
        <v>5570</v>
      </c>
    </row>
    <row r="35" spans="1:7" x14ac:dyDescent="0.35">
      <c r="A35" s="34" t="s">
        <v>5613</v>
      </c>
      <c r="B35" s="3">
        <v>969</v>
      </c>
      <c r="C35" s="70"/>
      <c r="D35" s="54"/>
    </row>
    <row r="36" spans="1:7" x14ac:dyDescent="0.35">
      <c r="A36" s="34" t="s">
        <v>5614</v>
      </c>
      <c r="B36" s="70"/>
      <c r="C36" s="151">
        <v>0.99299999999999999</v>
      </c>
      <c r="D36" s="72">
        <v>447574475</v>
      </c>
    </row>
    <row r="37" spans="1:7" x14ac:dyDescent="0.35">
      <c r="A37" s="34" t="s">
        <v>5615</v>
      </c>
      <c r="B37" s="70"/>
      <c r="C37" s="211">
        <v>7.0000000000000001E-3</v>
      </c>
      <c r="D37" s="72">
        <v>3131385</v>
      </c>
      <c r="E37" s="36"/>
    </row>
    <row r="38" spans="1:7" ht="15" thickBot="1" x14ac:dyDescent="0.4">
      <c r="A38" s="34" t="s">
        <v>5616</v>
      </c>
      <c r="B38" s="70"/>
      <c r="C38" s="138">
        <v>2.7300000000000001E-2</v>
      </c>
      <c r="D38" s="72">
        <v>3047043</v>
      </c>
    </row>
    <row r="39" spans="1:7" ht="15" thickBot="1" x14ac:dyDescent="0.4">
      <c r="A39" s="34" t="s">
        <v>5617</v>
      </c>
      <c r="B39" s="70"/>
      <c r="C39" s="70"/>
      <c r="D39" s="99">
        <v>111558544</v>
      </c>
      <c r="E39" s="182">
        <f>D39/129.2404</f>
        <v>863186.31016307604</v>
      </c>
    </row>
    <row r="40" spans="1:7" x14ac:dyDescent="0.35">
      <c r="A40" s="34" t="s">
        <v>5618</v>
      </c>
      <c r="B40" s="3">
        <v>225</v>
      </c>
      <c r="C40" s="138">
        <v>8.2000000000000007E-3</v>
      </c>
      <c r="D40" s="76"/>
    </row>
    <row r="41" spans="1:7" x14ac:dyDescent="0.35">
      <c r="A41" s="34" t="s">
        <v>5619</v>
      </c>
      <c r="B41" s="77"/>
      <c r="C41" s="74">
        <f>3.98%*12</f>
        <v>0.47760000000000002</v>
      </c>
      <c r="D41" s="76"/>
      <c r="E41" s="13"/>
    </row>
    <row r="42" spans="1:7" ht="15" thickBot="1" x14ac:dyDescent="0.4">
      <c r="A42" s="78" t="s">
        <v>5620</v>
      </c>
      <c r="B42" s="56">
        <v>0</v>
      </c>
      <c r="C42" s="79">
        <v>0</v>
      </c>
      <c r="D42" s="80">
        <v>0</v>
      </c>
    </row>
    <row r="43" spans="1:7" x14ac:dyDescent="0.35">
      <c r="E43" s="36"/>
    </row>
    <row r="44" spans="1:7" x14ac:dyDescent="0.35">
      <c r="A44" s="105" t="s">
        <v>5621</v>
      </c>
    </row>
    <row r="45" spans="1:7" x14ac:dyDescent="0.35">
      <c r="A45" s="375" t="s">
        <v>5622</v>
      </c>
      <c r="B45" s="372" t="s">
        <v>5623</v>
      </c>
      <c r="C45" s="373"/>
      <c r="D45" s="372" t="s">
        <v>5624</v>
      </c>
      <c r="E45" s="373"/>
    </row>
    <row r="46" spans="1:7" x14ac:dyDescent="0.35">
      <c r="A46" s="376"/>
      <c r="B46" s="1" t="s">
        <v>5625</v>
      </c>
      <c r="C46" s="1" t="s">
        <v>5626</v>
      </c>
      <c r="D46" s="1" t="s">
        <v>5625</v>
      </c>
      <c r="E46" s="1" t="s">
        <v>5626</v>
      </c>
    </row>
    <row r="47" spans="1:7" x14ac:dyDescent="0.35">
      <c r="A47" s="3" t="s">
        <v>5627</v>
      </c>
      <c r="B47" s="211">
        <v>3.9800000000000002E-2</v>
      </c>
      <c r="C47" s="211"/>
      <c r="D47" s="211">
        <v>3.9800000000000002E-2</v>
      </c>
      <c r="E47" s="211"/>
    </row>
    <row r="48" spans="1:7" x14ac:dyDescent="0.35">
      <c r="A48" s="3" t="s">
        <v>5628</v>
      </c>
      <c r="B48" s="3">
        <v>48</v>
      </c>
      <c r="C48" s="3"/>
      <c r="D48" s="3">
        <v>48</v>
      </c>
      <c r="E48" s="3"/>
    </row>
    <row r="49" spans="1:5" x14ac:dyDescent="0.35">
      <c r="A49" s="3" t="s">
        <v>5629</v>
      </c>
      <c r="B49" s="35">
        <v>5000000</v>
      </c>
      <c r="C49" s="3"/>
      <c r="D49" s="35">
        <v>5000000</v>
      </c>
      <c r="E49" s="3"/>
    </row>
    <row r="50" spans="1:5" x14ac:dyDescent="0.35">
      <c r="A50" s="3" t="s">
        <v>5630</v>
      </c>
      <c r="B50" s="3">
        <v>0</v>
      </c>
      <c r="C50" s="3"/>
      <c r="D50" s="3">
        <v>0</v>
      </c>
      <c r="E50" s="3"/>
    </row>
    <row r="51" spans="1:5" x14ac:dyDescent="0.35">
      <c r="A51" s="3" t="s">
        <v>5631</v>
      </c>
      <c r="B51" s="71">
        <v>0.05</v>
      </c>
      <c r="C51" s="3"/>
      <c r="D51" s="71">
        <v>0.05</v>
      </c>
      <c r="E51" s="3"/>
    </row>
    <row r="52" spans="1:5" x14ac:dyDescent="0.35">
      <c r="A52" s="3" t="s">
        <v>5632</v>
      </c>
      <c r="B52" s="3">
        <v>200</v>
      </c>
      <c r="C52" s="3"/>
      <c r="D52" s="3">
        <v>200</v>
      </c>
      <c r="E52" s="3"/>
    </row>
    <row r="53" spans="1:5" x14ac:dyDescent="0.35">
      <c r="A53" s="3" t="s">
        <v>5633</v>
      </c>
      <c r="B53" s="3">
        <v>73</v>
      </c>
      <c r="C53" s="3"/>
      <c r="D53" s="3">
        <v>73</v>
      </c>
      <c r="E53" s="3"/>
    </row>
    <row r="54" spans="1:5" x14ac:dyDescent="0.35">
      <c r="A54" s="3" t="s">
        <v>5634</v>
      </c>
      <c r="B54" s="3"/>
      <c r="C54" s="3"/>
      <c r="D54" s="3"/>
      <c r="E54" s="3"/>
    </row>
  </sheetData>
  <mergeCells count="3">
    <mergeCell ref="A45:A46"/>
    <mergeCell ref="B45:C45"/>
    <mergeCell ref="D45:E4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CDBF-7F1B-44BE-AC92-0F3B4BB64D85}">
  <dimension ref="A1:M54"/>
  <sheetViews>
    <sheetView topLeftCell="A28" zoomScale="80" zoomScaleNormal="80" workbookViewId="0">
      <selection activeCell="G39" sqref="G39"/>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6.5429687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453125" customWidth="1"/>
    <col min="13" max="13" width="45.7265625"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ht="15" thickBot="1" x14ac:dyDescent="0.4">
      <c r="A2" s="183" t="s">
        <v>5574</v>
      </c>
      <c r="B2" s="184">
        <f>B3+B11+B12</f>
        <v>2887</v>
      </c>
      <c r="C2" s="185">
        <f>B2/$B$26</f>
        <v>0.82133712660028446</v>
      </c>
      <c r="D2" s="186">
        <f>D3+D11+D12</f>
        <v>407772655</v>
      </c>
      <c r="E2" s="187">
        <f t="shared" ref="E2:E26" si="0">D2/B2</f>
        <v>141244.42500865951</v>
      </c>
      <c r="G2" s="28" t="s">
        <v>5575</v>
      </c>
      <c r="H2" s="29">
        <v>1335</v>
      </c>
      <c r="I2" s="30">
        <f>H2/$H$12</f>
        <v>0.37980085348506404</v>
      </c>
      <c r="J2" s="31"/>
      <c r="K2" s="32">
        <f>L2/$L$12</f>
        <v>0.33932584269662919</v>
      </c>
      <c r="L2" s="29">
        <f t="shared" ref="L2:L9" si="1">H2-H3</f>
        <v>453</v>
      </c>
      <c r="M2" s="33" t="s">
        <v>5576</v>
      </c>
    </row>
    <row r="3" spans="1:13" x14ac:dyDescent="0.35">
      <c r="A3" s="52" t="s">
        <v>5577</v>
      </c>
      <c r="B3" s="21">
        <f>SUM(B4:B10)</f>
        <v>2552</v>
      </c>
      <c r="C3" s="216">
        <f>B3/B26</f>
        <v>0.72603129445234704</v>
      </c>
      <c r="D3" s="189">
        <f>SUM(D4:D10)</f>
        <v>361798405</v>
      </c>
      <c r="E3" s="190">
        <f t="shared" si="0"/>
        <v>141770.53487460816</v>
      </c>
      <c r="F3" s="36"/>
      <c r="G3" s="37" t="s">
        <v>5578</v>
      </c>
      <c r="H3" s="38">
        <v>882</v>
      </c>
      <c r="I3" s="39">
        <f t="shared" ref="I3:I11" si="2">H3/$H$12</f>
        <v>0.25092460881934564</v>
      </c>
      <c r="J3" s="40"/>
      <c r="K3" s="41">
        <f t="shared" ref="K3:K11" si="3">L3/$L$12</f>
        <v>0.23295880149812734</v>
      </c>
      <c r="L3" s="38">
        <f t="shared" si="1"/>
        <v>311</v>
      </c>
      <c r="M3" s="42" t="s">
        <v>5579</v>
      </c>
    </row>
    <row r="4" spans="1:13" x14ac:dyDescent="0.35">
      <c r="A4" s="191" t="s">
        <v>5580</v>
      </c>
      <c r="B4" s="179">
        <v>2271</v>
      </c>
      <c r="C4" s="27">
        <f>B4/$B$3</f>
        <v>0.88989028213166144</v>
      </c>
      <c r="D4" s="35">
        <v>323620155</v>
      </c>
      <c r="E4" s="95">
        <f>D4/B4</f>
        <v>142501.16908850727</v>
      </c>
      <c r="G4" s="43" t="s">
        <v>5581</v>
      </c>
      <c r="H4" s="44">
        <v>571</v>
      </c>
      <c r="I4" s="45">
        <f t="shared" si="2"/>
        <v>0.16244665718349929</v>
      </c>
      <c r="J4" s="31"/>
      <c r="K4" s="46">
        <f t="shared" si="3"/>
        <v>0.16254681647940075</v>
      </c>
      <c r="L4" s="44">
        <f t="shared" si="1"/>
        <v>217</v>
      </c>
      <c r="M4" s="47" t="s">
        <v>5582</v>
      </c>
    </row>
    <row r="5" spans="1:13" x14ac:dyDescent="0.35">
      <c r="A5" s="191" t="s">
        <v>381</v>
      </c>
      <c r="B5" s="179">
        <v>93</v>
      </c>
      <c r="C5" s="27">
        <f t="shared" ref="C5:C25" si="4">B5/$B$3</f>
        <v>3.6442006269592479E-2</v>
      </c>
      <c r="D5" s="35">
        <v>12010500</v>
      </c>
      <c r="E5" s="95">
        <f t="shared" ref="E5:E25" si="5">D5/B5</f>
        <v>129145.16129032258</v>
      </c>
      <c r="F5" s="36"/>
      <c r="G5" s="37" t="s">
        <v>5583</v>
      </c>
      <c r="H5" s="38">
        <v>354</v>
      </c>
      <c r="I5" s="39">
        <f t="shared" si="2"/>
        <v>0.10071123755334281</v>
      </c>
      <c r="J5" s="40"/>
      <c r="K5" s="41">
        <f t="shared" si="3"/>
        <v>0.10636704119850188</v>
      </c>
      <c r="L5" s="38">
        <f t="shared" si="1"/>
        <v>142</v>
      </c>
      <c r="M5" s="42" t="s">
        <v>5584</v>
      </c>
    </row>
    <row r="6" spans="1:13" x14ac:dyDescent="0.35">
      <c r="A6" s="191" t="s">
        <v>5585</v>
      </c>
      <c r="B6" s="179">
        <v>59</v>
      </c>
      <c r="C6" s="27">
        <f t="shared" si="4"/>
        <v>2.3119122257053291E-2</v>
      </c>
      <c r="D6" s="35">
        <v>6181250</v>
      </c>
      <c r="E6" s="95">
        <f t="shared" si="5"/>
        <v>104766.94915254238</v>
      </c>
      <c r="G6" s="43" t="s">
        <v>5586</v>
      </c>
      <c r="H6" s="44">
        <v>212</v>
      </c>
      <c r="I6" s="45">
        <f t="shared" si="2"/>
        <v>6.0312944523470836E-2</v>
      </c>
      <c r="J6" s="31"/>
      <c r="K6" s="46">
        <f t="shared" si="3"/>
        <v>8.4644194756554311E-2</v>
      </c>
      <c r="L6" s="44">
        <f t="shared" si="1"/>
        <v>113</v>
      </c>
      <c r="M6" s="47" t="s">
        <v>5587</v>
      </c>
    </row>
    <row r="7" spans="1:13" x14ac:dyDescent="0.35">
      <c r="A7" s="191" t="s">
        <v>5588</v>
      </c>
      <c r="B7" s="179">
        <v>37</v>
      </c>
      <c r="C7" s="27">
        <f t="shared" si="4"/>
        <v>1.4498432601880877E-2</v>
      </c>
      <c r="D7" s="35">
        <v>5418000</v>
      </c>
      <c r="E7" s="95">
        <f t="shared" si="5"/>
        <v>146432.43243243243</v>
      </c>
      <c r="G7" s="37" t="s">
        <v>5589</v>
      </c>
      <c r="H7" s="38">
        <v>99</v>
      </c>
      <c r="I7" s="39">
        <f>H7/$H$12</f>
        <v>2.8165007112375535E-2</v>
      </c>
      <c r="J7" s="40"/>
      <c r="K7" s="41">
        <f t="shared" si="3"/>
        <v>4.4194756554307116E-2</v>
      </c>
      <c r="L7" s="38">
        <f t="shared" si="1"/>
        <v>59</v>
      </c>
      <c r="M7" s="42" t="s">
        <v>5590</v>
      </c>
    </row>
    <row r="8" spans="1:13" x14ac:dyDescent="0.35">
      <c r="A8" s="191" t="s">
        <v>1095</v>
      </c>
      <c r="B8" s="179">
        <v>8</v>
      </c>
      <c r="C8" s="27">
        <f t="shared" si="4"/>
        <v>3.134796238244514E-3</v>
      </c>
      <c r="D8" s="35">
        <v>768500</v>
      </c>
      <c r="E8" s="95">
        <f t="shared" si="5"/>
        <v>96062.5</v>
      </c>
      <c r="G8" s="43" t="s">
        <v>5591</v>
      </c>
      <c r="H8" s="44">
        <v>40</v>
      </c>
      <c r="I8" s="165">
        <f>H8/$H$12</f>
        <v>1.1379800853485065E-2</v>
      </c>
      <c r="J8" s="31"/>
      <c r="K8" s="168">
        <f t="shared" si="3"/>
        <v>1.947565543071161E-2</v>
      </c>
      <c r="L8" s="44">
        <f t="shared" si="1"/>
        <v>26</v>
      </c>
      <c r="M8" s="47" t="s">
        <v>5592</v>
      </c>
    </row>
    <row r="9" spans="1:13" ht="29" x14ac:dyDescent="0.35">
      <c r="A9" s="191" t="s">
        <v>5593</v>
      </c>
      <c r="B9" s="179">
        <v>84</v>
      </c>
      <c r="C9" s="27">
        <f t="shared" si="4"/>
        <v>3.2915360501567396E-2</v>
      </c>
      <c r="D9" s="35">
        <v>13800000</v>
      </c>
      <c r="E9" s="95">
        <f t="shared" si="5"/>
        <v>164285.71428571429</v>
      </c>
      <c r="G9" s="37" t="s">
        <v>5594</v>
      </c>
      <c r="H9" s="38">
        <v>14</v>
      </c>
      <c r="I9" s="166">
        <f t="shared" si="2"/>
        <v>3.982930298719772E-3</v>
      </c>
      <c r="J9" s="40"/>
      <c r="K9" s="169">
        <f t="shared" si="3"/>
        <v>8.2397003745318352E-3</v>
      </c>
      <c r="L9" s="38">
        <f t="shared" si="1"/>
        <v>11</v>
      </c>
      <c r="M9" s="42" t="s">
        <v>5595</v>
      </c>
    </row>
    <row r="10" spans="1:13" x14ac:dyDescent="0.35">
      <c r="A10" s="191" t="s">
        <v>5596</v>
      </c>
      <c r="B10" s="147">
        <v>0</v>
      </c>
      <c r="C10" s="27">
        <f t="shared" si="4"/>
        <v>0</v>
      </c>
      <c r="D10" s="35"/>
      <c r="E10" s="95" t="e">
        <f t="shared" si="5"/>
        <v>#DIV/0!</v>
      </c>
      <c r="G10" s="43" t="s">
        <v>5597</v>
      </c>
      <c r="H10" s="44">
        <v>3</v>
      </c>
      <c r="I10" s="165">
        <f t="shared" si="2"/>
        <v>8.5348506401137982E-4</v>
      </c>
      <c r="J10" s="31"/>
      <c r="K10" s="168">
        <f t="shared" si="3"/>
        <v>7.4906367041198505E-4</v>
      </c>
      <c r="L10" s="44">
        <v>1</v>
      </c>
      <c r="M10" s="47" t="s">
        <v>5598</v>
      </c>
    </row>
    <row r="11" spans="1:13" ht="15" thickBot="1" x14ac:dyDescent="0.4">
      <c r="A11" s="192" t="s">
        <v>5599</v>
      </c>
      <c r="B11" s="2">
        <v>0</v>
      </c>
      <c r="C11" s="90">
        <f>B11/B26</f>
        <v>0</v>
      </c>
      <c r="D11" s="92"/>
      <c r="E11" s="95" t="e">
        <f t="shared" si="5"/>
        <v>#DIV/0!</v>
      </c>
      <c r="G11" s="58" t="s">
        <v>5600</v>
      </c>
      <c r="H11" s="59">
        <v>5</v>
      </c>
      <c r="I11" s="167">
        <f t="shared" si="2"/>
        <v>1.4224751066856331E-3</v>
      </c>
      <c r="J11" s="40"/>
      <c r="K11" s="170">
        <f t="shared" si="3"/>
        <v>1.4981273408239701E-3</v>
      </c>
      <c r="L11" s="59">
        <v>2</v>
      </c>
      <c r="M11" s="62" t="s">
        <v>5601</v>
      </c>
    </row>
    <row r="12" spans="1:13" ht="15" thickBot="1" x14ac:dyDescent="0.4">
      <c r="A12" s="86" t="s">
        <v>5602</v>
      </c>
      <c r="B12" s="2">
        <f>SUM(B13:B15)</f>
        <v>335</v>
      </c>
      <c r="C12" s="215">
        <f>B12/B26</f>
        <v>9.5305832147937405E-2</v>
      </c>
      <c r="D12" s="92">
        <f>SUM(D13:D15)</f>
        <v>45974250</v>
      </c>
      <c r="E12" s="95">
        <f t="shared" si="5"/>
        <v>137236.56716417911</v>
      </c>
      <c r="G12" s="64" t="s">
        <v>5603</v>
      </c>
      <c r="H12" s="65">
        <f>SUM(H2:H11)</f>
        <v>3515</v>
      </c>
      <c r="I12" s="66">
        <f>SUM(I2:I11)</f>
        <v>0.99999999999999989</v>
      </c>
      <c r="J12" s="24"/>
      <c r="K12" s="67">
        <f>SUM(K2:K11)</f>
        <v>0.99999999999999989</v>
      </c>
      <c r="L12" s="68">
        <f>SUM(L2:L11)</f>
        <v>1335</v>
      </c>
      <c r="M12" s="69" t="s">
        <v>5604</v>
      </c>
    </row>
    <row r="13" spans="1:13" ht="15" thickBot="1" x14ac:dyDescent="0.4">
      <c r="A13" s="191" t="s">
        <v>986</v>
      </c>
      <c r="B13" s="3">
        <v>15</v>
      </c>
      <c r="C13" s="27">
        <f t="shared" si="4"/>
        <v>5.8777429467084643E-3</v>
      </c>
      <c r="D13" s="35">
        <v>3184000</v>
      </c>
      <c r="E13" s="95">
        <f t="shared" si="5"/>
        <v>212266.66666666666</v>
      </c>
      <c r="L13" s="181">
        <f>151/321</f>
        <v>0.47040498442367601</v>
      </c>
      <c r="M13" s="97" t="s">
        <v>5605</v>
      </c>
    </row>
    <row r="14" spans="1:13" x14ac:dyDescent="0.35">
      <c r="A14" s="191" t="s">
        <v>188</v>
      </c>
      <c r="B14" s="3">
        <v>320</v>
      </c>
      <c r="C14" s="27">
        <f t="shared" si="4"/>
        <v>0.12539184952978055</v>
      </c>
      <c r="D14" s="35">
        <v>42790250</v>
      </c>
      <c r="E14" s="95">
        <f t="shared" si="5"/>
        <v>133719.53125</v>
      </c>
    </row>
    <row r="15" spans="1:13" ht="15" thickBot="1" x14ac:dyDescent="0.4">
      <c r="A15" s="193" t="s">
        <v>5596</v>
      </c>
      <c r="B15" s="56"/>
      <c r="C15" s="194">
        <f t="shared" si="4"/>
        <v>0</v>
      </c>
      <c r="D15" s="195"/>
      <c r="E15" s="196" t="e">
        <f t="shared" si="5"/>
        <v>#DIV/0!</v>
      </c>
    </row>
    <row r="16" spans="1:13" x14ac:dyDescent="0.35">
      <c r="A16" s="201" t="s">
        <v>5606</v>
      </c>
      <c r="B16" s="202">
        <f>SUM(B17:B25)</f>
        <v>628</v>
      </c>
      <c r="C16" s="217">
        <f>B16/B26</f>
        <v>0.17866287339971551</v>
      </c>
      <c r="D16" s="204">
        <f>SUM(D17:D25)</f>
        <v>87892550</v>
      </c>
      <c r="E16" s="205">
        <f t="shared" si="5"/>
        <v>139956.28980891721</v>
      </c>
      <c r="K16" s="155"/>
    </row>
    <row r="17" spans="1:11" x14ac:dyDescent="0.35">
      <c r="A17" s="191" t="s">
        <v>169</v>
      </c>
      <c r="B17" s="81">
        <v>216</v>
      </c>
      <c r="C17" s="27">
        <f t="shared" si="4"/>
        <v>8.4639498432601878E-2</v>
      </c>
      <c r="D17" s="83">
        <v>30593300</v>
      </c>
      <c r="E17" s="95">
        <f t="shared" si="5"/>
        <v>141635.64814814815</v>
      </c>
      <c r="F17" s="73"/>
      <c r="K17" s="155"/>
    </row>
    <row r="18" spans="1:11" ht="29" x14ac:dyDescent="0.35">
      <c r="A18" s="191" t="s">
        <v>52</v>
      </c>
      <c r="B18" s="81">
        <v>188</v>
      </c>
      <c r="C18" s="27">
        <f t="shared" si="4"/>
        <v>7.3667711598746077E-2</v>
      </c>
      <c r="D18" s="83">
        <v>25877750</v>
      </c>
      <c r="E18" s="95">
        <f t="shared" si="5"/>
        <v>137647.60638297873</v>
      </c>
    </row>
    <row r="19" spans="1:11" x14ac:dyDescent="0.35">
      <c r="A19" s="191" t="s">
        <v>5607</v>
      </c>
      <c r="B19" s="81">
        <v>53</v>
      </c>
      <c r="C19" s="27">
        <f t="shared" si="4"/>
        <v>2.0768025078369907E-2</v>
      </c>
      <c r="D19" s="83">
        <v>7207000</v>
      </c>
      <c r="E19" s="95">
        <f t="shared" si="5"/>
        <v>135981.13207547169</v>
      </c>
      <c r="F19" s="75"/>
    </row>
    <row r="20" spans="1:11" x14ac:dyDescent="0.35">
      <c r="A20" s="191" t="s">
        <v>204</v>
      </c>
      <c r="B20" s="81">
        <v>15</v>
      </c>
      <c r="C20" s="27">
        <f t="shared" si="4"/>
        <v>5.8777429467084643E-3</v>
      </c>
      <c r="D20" s="83">
        <v>1860000</v>
      </c>
      <c r="E20" s="95">
        <f t="shared" si="5"/>
        <v>124000</v>
      </c>
    </row>
    <row r="21" spans="1:11" x14ac:dyDescent="0.35">
      <c r="A21" s="191" t="s">
        <v>866</v>
      </c>
      <c r="B21" s="179">
        <v>24</v>
      </c>
      <c r="C21" s="27">
        <f>B21/$B$3</f>
        <v>9.4043887147335428E-3</v>
      </c>
      <c r="D21" s="35">
        <v>2553000</v>
      </c>
      <c r="E21" s="95">
        <f>D21/B21</f>
        <v>106375</v>
      </c>
    </row>
    <row r="22" spans="1:11" ht="32.25" customHeight="1" x14ac:dyDescent="0.35">
      <c r="A22" s="191" t="s">
        <v>162</v>
      </c>
      <c r="B22" s="81">
        <v>28</v>
      </c>
      <c r="C22" s="27">
        <f t="shared" si="4"/>
        <v>1.0971786833855799E-2</v>
      </c>
      <c r="D22" s="83">
        <v>4547250</v>
      </c>
      <c r="E22" s="95">
        <f t="shared" si="5"/>
        <v>162401.78571428571</v>
      </c>
    </row>
    <row r="23" spans="1:11" ht="29" x14ac:dyDescent="0.35">
      <c r="A23" s="191" t="s">
        <v>116</v>
      </c>
      <c r="B23" s="81">
        <v>91</v>
      </c>
      <c r="C23" s="27">
        <f t="shared" si="4"/>
        <v>3.5658307210031347E-2</v>
      </c>
      <c r="D23" s="83">
        <v>13384250</v>
      </c>
      <c r="E23" s="95">
        <f t="shared" si="5"/>
        <v>147079.67032967033</v>
      </c>
    </row>
    <row r="24" spans="1:11" x14ac:dyDescent="0.35">
      <c r="A24" s="191" t="s">
        <v>5608</v>
      </c>
      <c r="B24" s="81">
        <v>13</v>
      </c>
      <c r="C24" s="27">
        <f t="shared" si="4"/>
        <v>5.0940438871473351E-3</v>
      </c>
      <c r="D24" s="83">
        <v>1870000</v>
      </c>
      <c r="E24" s="95">
        <f t="shared" si="5"/>
        <v>143846.15384615384</v>
      </c>
    </row>
    <row r="25" spans="1:11" ht="15" thickBot="1" x14ac:dyDescent="0.4">
      <c r="A25" s="193" t="s">
        <v>5596</v>
      </c>
      <c r="B25" s="56"/>
      <c r="C25" s="194">
        <f t="shared" si="4"/>
        <v>0</v>
      </c>
      <c r="D25" s="195"/>
      <c r="E25" s="196" t="e">
        <f t="shared" si="5"/>
        <v>#DIV/0!</v>
      </c>
    </row>
    <row r="26" spans="1:11" ht="15" thickBot="1" x14ac:dyDescent="0.4">
      <c r="A26" s="197" t="s">
        <v>5536</v>
      </c>
      <c r="B26" s="198">
        <f>B2+B16</f>
        <v>3515</v>
      </c>
      <c r="C26" s="198"/>
      <c r="D26" s="199">
        <f>D2+D16</f>
        <v>495665205</v>
      </c>
      <c r="E26" s="200">
        <f t="shared" si="0"/>
        <v>141014.28307254624</v>
      </c>
    </row>
    <row r="27" spans="1:11" ht="15" thickBot="1" x14ac:dyDescent="0.4">
      <c r="D27" s="182">
        <f>D26/129.2424</f>
        <v>3835159.3981541661</v>
      </c>
      <c r="E27" s="182">
        <f>E26/129.2424</f>
        <v>1091.0837548091511</v>
      </c>
    </row>
    <row r="28" spans="1:11" ht="15" thickBot="1" x14ac:dyDescent="0.4">
      <c r="D28" s="36"/>
      <c r="E28" s="36"/>
    </row>
    <row r="29" spans="1:11" x14ac:dyDescent="0.35">
      <c r="A29" s="52" t="s">
        <v>5609</v>
      </c>
      <c r="B29" s="20" t="s">
        <v>5568</v>
      </c>
      <c r="C29" s="53" t="s">
        <v>5569</v>
      </c>
    </row>
    <row r="30" spans="1:11" x14ac:dyDescent="0.35">
      <c r="A30" s="26" t="s">
        <v>5610</v>
      </c>
      <c r="B30" s="3">
        <v>15</v>
      </c>
      <c r="C30" s="54"/>
    </row>
    <row r="31" spans="1:11" ht="15" thickBot="1" x14ac:dyDescent="0.4">
      <c r="A31" s="55" t="s">
        <v>5611</v>
      </c>
      <c r="B31" s="56">
        <f>368+B30</f>
        <v>383</v>
      </c>
      <c r="C31" s="57">
        <f>B31/L12</f>
        <v>0.28689138576779027</v>
      </c>
    </row>
    <row r="32" spans="1:11" x14ac:dyDescent="0.35">
      <c r="A32" s="63"/>
    </row>
    <row r="33" spans="1:7" ht="15" thickBot="1" x14ac:dyDescent="0.4">
      <c r="E33" s="36"/>
      <c r="G33" s="36"/>
    </row>
    <row r="34" spans="1:7" x14ac:dyDescent="0.35">
      <c r="A34" s="52" t="s">
        <v>5612</v>
      </c>
      <c r="B34" s="20" t="s">
        <v>5568</v>
      </c>
      <c r="C34" s="20" t="s">
        <v>5569</v>
      </c>
      <c r="D34" s="22" t="s">
        <v>5570</v>
      </c>
    </row>
    <row r="35" spans="1:7" x14ac:dyDescent="0.35">
      <c r="A35" s="34" t="s">
        <v>5613</v>
      </c>
      <c r="B35" s="3">
        <v>1004</v>
      </c>
      <c r="C35" s="70"/>
      <c r="D35" s="54"/>
    </row>
    <row r="36" spans="1:7" x14ac:dyDescent="0.35">
      <c r="A36" s="34" t="s">
        <v>5614</v>
      </c>
      <c r="B36" s="70"/>
      <c r="C36" s="151">
        <v>0.99299999999999999</v>
      </c>
      <c r="D36" s="72">
        <v>420895929</v>
      </c>
    </row>
    <row r="37" spans="1:7" x14ac:dyDescent="0.35">
      <c r="A37" s="34" t="s">
        <v>5615</v>
      </c>
      <c r="B37" s="70"/>
      <c r="C37" s="211">
        <v>7.0000000000000001E-3</v>
      </c>
      <c r="D37" s="72">
        <v>2862552</v>
      </c>
      <c r="E37" s="36"/>
    </row>
    <row r="38" spans="1:7" ht="15" thickBot="1" x14ac:dyDescent="0.4">
      <c r="A38" s="34" t="s">
        <v>5616</v>
      </c>
      <c r="B38" s="70"/>
      <c r="C38" s="138">
        <v>3.6999999999999998E-2</v>
      </c>
      <c r="D38" s="72">
        <v>4466468</v>
      </c>
    </row>
    <row r="39" spans="1:7" ht="15" thickBot="1" x14ac:dyDescent="0.4">
      <c r="A39" s="34" t="s">
        <v>5617</v>
      </c>
      <c r="B39" s="70"/>
      <c r="C39" s="70"/>
      <c r="D39" s="99">
        <v>120744791</v>
      </c>
      <c r="E39" s="182">
        <f>D39/129.2424</f>
        <v>934250.60970703105</v>
      </c>
    </row>
    <row r="40" spans="1:7" x14ac:dyDescent="0.35">
      <c r="A40" s="34" t="s">
        <v>5618</v>
      </c>
      <c r="B40" s="3">
        <v>206</v>
      </c>
      <c r="C40" s="138">
        <v>8.0000000000000002E-3</v>
      </c>
      <c r="D40" s="76"/>
    </row>
    <row r="41" spans="1:7" x14ac:dyDescent="0.35">
      <c r="A41" s="34" t="s">
        <v>5619</v>
      </c>
      <c r="B41" s="77"/>
      <c r="C41" s="74">
        <f>3.98%*12</f>
        <v>0.47760000000000002</v>
      </c>
      <c r="D41" s="76"/>
      <c r="E41" s="13"/>
    </row>
    <row r="42" spans="1:7" ht="15" thickBot="1" x14ac:dyDescent="0.4">
      <c r="A42" s="78" t="s">
        <v>5620</v>
      </c>
      <c r="B42" s="56">
        <v>0</v>
      </c>
      <c r="C42" s="79">
        <v>0</v>
      </c>
      <c r="D42" s="80">
        <v>0</v>
      </c>
    </row>
    <row r="43" spans="1:7" x14ac:dyDescent="0.35">
      <c r="E43" s="36"/>
    </row>
    <row r="44" spans="1:7" x14ac:dyDescent="0.35">
      <c r="A44" s="105" t="s">
        <v>5621</v>
      </c>
    </row>
    <row r="45" spans="1:7" x14ac:dyDescent="0.35">
      <c r="A45" s="375" t="s">
        <v>5622</v>
      </c>
      <c r="B45" s="372" t="s">
        <v>5623</v>
      </c>
      <c r="C45" s="373"/>
      <c r="D45" s="372" t="s">
        <v>5624</v>
      </c>
      <c r="E45" s="373"/>
    </row>
    <row r="46" spans="1:7" x14ac:dyDescent="0.35">
      <c r="A46" s="376"/>
      <c r="B46" s="1" t="s">
        <v>5625</v>
      </c>
      <c r="C46" s="1" t="s">
        <v>5626</v>
      </c>
      <c r="D46" s="1" t="s">
        <v>5625</v>
      </c>
      <c r="E46" s="1" t="s">
        <v>5626</v>
      </c>
    </row>
    <row r="47" spans="1:7" x14ac:dyDescent="0.35">
      <c r="A47" s="3" t="s">
        <v>5627</v>
      </c>
      <c r="B47" s="71">
        <v>0.02</v>
      </c>
      <c r="C47" s="211">
        <v>3.9800000000000002E-2</v>
      </c>
      <c r="D47" s="71">
        <v>0.02</v>
      </c>
      <c r="E47" s="211">
        <v>3.9800000000000002E-2</v>
      </c>
    </row>
    <row r="48" spans="1:7" x14ac:dyDescent="0.35">
      <c r="A48" s="3" t="s">
        <v>5628</v>
      </c>
      <c r="B48" s="3">
        <v>24</v>
      </c>
      <c r="C48" s="3">
        <v>48</v>
      </c>
      <c r="D48" s="3">
        <v>24</v>
      </c>
      <c r="E48" s="3">
        <v>48</v>
      </c>
    </row>
    <row r="49" spans="1:5" x14ac:dyDescent="0.35">
      <c r="A49" s="3" t="s">
        <v>5629</v>
      </c>
      <c r="B49" s="35">
        <v>5000000</v>
      </c>
      <c r="C49" s="3"/>
      <c r="D49" s="35">
        <v>5000000</v>
      </c>
      <c r="E49" s="3"/>
    </row>
    <row r="50" spans="1:5" x14ac:dyDescent="0.35">
      <c r="A50" s="3" t="s">
        <v>5630</v>
      </c>
      <c r="B50" s="3">
        <v>0</v>
      </c>
      <c r="C50" s="3"/>
      <c r="D50" s="3">
        <v>0</v>
      </c>
      <c r="E50" s="3"/>
    </row>
    <row r="51" spans="1:5" x14ac:dyDescent="0.35">
      <c r="A51" s="3" t="s">
        <v>5631</v>
      </c>
      <c r="B51" s="71">
        <v>0.05</v>
      </c>
      <c r="C51" s="3"/>
      <c r="D51" s="71">
        <v>0.05</v>
      </c>
      <c r="E51" s="3"/>
    </row>
    <row r="52" spans="1:5" x14ac:dyDescent="0.35">
      <c r="A52" s="3" t="s">
        <v>5632</v>
      </c>
      <c r="B52" s="3">
        <v>200</v>
      </c>
      <c r="C52" s="3"/>
      <c r="D52" s="3">
        <v>200</v>
      </c>
      <c r="E52" s="3"/>
    </row>
    <row r="53" spans="1:5" x14ac:dyDescent="0.35">
      <c r="A53" s="3" t="s">
        <v>5633</v>
      </c>
      <c r="B53" s="3">
        <v>73</v>
      </c>
      <c r="C53" s="3"/>
      <c r="D53" s="3">
        <v>73</v>
      </c>
      <c r="E53" s="3"/>
    </row>
    <row r="54" spans="1:5" x14ac:dyDescent="0.35">
      <c r="A54" s="3" t="s">
        <v>5634</v>
      </c>
      <c r="B54" s="3"/>
      <c r="C54" s="3"/>
      <c r="D54" s="3"/>
      <c r="E54" s="3"/>
    </row>
  </sheetData>
  <mergeCells count="3">
    <mergeCell ref="A45:A46"/>
    <mergeCell ref="B45:C45"/>
    <mergeCell ref="D45:E4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EE38D-EA41-4C1C-8986-E40C32148C8F}">
  <dimension ref="A1:M54"/>
  <sheetViews>
    <sheetView topLeftCell="A42" zoomScale="80" zoomScaleNormal="80" workbookViewId="0">
      <selection activeCell="B30" sqref="B30"/>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6.5429687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453125" customWidth="1"/>
    <col min="13" max="13" width="45.7265625"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ht="15" thickBot="1" x14ac:dyDescent="0.4">
      <c r="A2" s="183" t="s">
        <v>5574</v>
      </c>
      <c r="B2" s="184">
        <f>B3+B11+B12</f>
        <v>2793</v>
      </c>
      <c r="C2" s="185">
        <f>B2/$B$26</f>
        <v>0.82147058823529406</v>
      </c>
      <c r="D2" s="186">
        <f>D3+D11+D12</f>
        <v>393032655</v>
      </c>
      <c r="E2" s="187">
        <f t="shared" ref="E2:E26" si="0">D2/B2</f>
        <v>140720.60687432869</v>
      </c>
      <c r="G2" s="28" t="s">
        <v>5575</v>
      </c>
      <c r="H2" s="29">
        <v>1310</v>
      </c>
      <c r="I2" s="30">
        <f>H2/$H$12</f>
        <v>0.38529411764705884</v>
      </c>
      <c r="J2" s="31"/>
      <c r="K2" s="32">
        <f>L2/$L$12</f>
        <v>0.34732824427480918</v>
      </c>
      <c r="L2" s="29">
        <f t="shared" ref="L2:L9" si="1">H2-H3</f>
        <v>455</v>
      </c>
      <c r="M2" s="33" t="s">
        <v>5576</v>
      </c>
    </row>
    <row r="3" spans="1:13" x14ac:dyDescent="0.35">
      <c r="A3" s="52" t="s">
        <v>5577</v>
      </c>
      <c r="B3" s="21">
        <f>SUM(B4:B10)</f>
        <v>2470</v>
      </c>
      <c r="C3" s="216">
        <f>B3/B26</f>
        <v>0.72647058823529409</v>
      </c>
      <c r="D3" s="189">
        <f>SUM(D4:D10)</f>
        <v>348838405</v>
      </c>
      <c r="E3" s="190">
        <f t="shared" si="0"/>
        <v>141230.12348178137</v>
      </c>
      <c r="F3" s="36"/>
      <c r="G3" s="37" t="s">
        <v>5578</v>
      </c>
      <c r="H3" s="38">
        <v>855</v>
      </c>
      <c r="I3" s="39">
        <f t="shared" ref="I3:I11" si="2">H3/$H$12</f>
        <v>0.25147058823529411</v>
      </c>
      <c r="J3" s="40"/>
      <c r="K3" s="41">
        <f t="shared" ref="K3:K11" si="3">L3/$L$12</f>
        <v>0.22977099236641221</v>
      </c>
      <c r="L3" s="38">
        <f t="shared" si="1"/>
        <v>301</v>
      </c>
      <c r="M3" s="42" t="s">
        <v>5579</v>
      </c>
    </row>
    <row r="4" spans="1:13" x14ac:dyDescent="0.35">
      <c r="A4" s="191" t="s">
        <v>5580</v>
      </c>
      <c r="B4" s="179">
        <v>2196</v>
      </c>
      <c r="C4" s="27">
        <f>B4/$B$3</f>
        <v>0.88906882591093117</v>
      </c>
      <c r="D4" s="35">
        <v>311220155</v>
      </c>
      <c r="E4" s="95">
        <f>D4/B4</f>
        <v>141721.3820582878</v>
      </c>
      <c r="G4" s="43" t="s">
        <v>5581</v>
      </c>
      <c r="H4" s="44">
        <v>554</v>
      </c>
      <c r="I4" s="45">
        <f t="shared" si="2"/>
        <v>0.16294117647058823</v>
      </c>
      <c r="J4" s="31"/>
      <c r="K4" s="46">
        <f t="shared" si="3"/>
        <v>0.16488549618320611</v>
      </c>
      <c r="L4" s="44">
        <f t="shared" si="1"/>
        <v>216</v>
      </c>
      <c r="M4" s="47" t="s">
        <v>5582</v>
      </c>
    </row>
    <row r="5" spans="1:13" x14ac:dyDescent="0.35">
      <c r="A5" s="191" t="s">
        <v>381</v>
      </c>
      <c r="B5" s="179">
        <v>89</v>
      </c>
      <c r="C5" s="27">
        <f t="shared" ref="C5:C25" si="4">B5/$B$3</f>
        <v>3.6032388663967609E-2</v>
      </c>
      <c r="D5" s="35">
        <v>11590500</v>
      </c>
      <c r="E5" s="95">
        <f t="shared" ref="E5:E25" si="5">D5/B5</f>
        <v>130230.33707865169</v>
      </c>
      <c r="F5" s="36"/>
      <c r="G5" s="37" t="s">
        <v>5583</v>
      </c>
      <c r="H5" s="38">
        <v>338</v>
      </c>
      <c r="I5" s="39">
        <f t="shared" si="2"/>
        <v>9.9411764705882352E-2</v>
      </c>
      <c r="J5" s="40"/>
      <c r="K5" s="41">
        <f t="shared" si="3"/>
        <v>0.10916030534351145</v>
      </c>
      <c r="L5" s="38">
        <f t="shared" si="1"/>
        <v>143</v>
      </c>
      <c r="M5" s="42" t="s">
        <v>5584</v>
      </c>
    </row>
    <row r="6" spans="1:13" x14ac:dyDescent="0.35">
      <c r="A6" s="191" t="s">
        <v>5585</v>
      </c>
      <c r="B6" s="179">
        <v>56</v>
      </c>
      <c r="C6" s="27">
        <f t="shared" si="4"/>
        <v>2.2672064777327937E-2</v>
      </c>
      <c r="D6" s="35">
        <v>6041250</v>
      </c>
      <c r="E6" s="95">
        <f t="shared" si="5"/>
        <v>107879.46428571429</v>
      </c>
      <c r="G6" s="43" t="s">
        <v>5586</v>
      </c>
      <c r="H6" s="44">
        <v>195</v>
      </c>
      <c r="I6" s="45">
        <f t="shared" si="2"/>
        <v>5.7352941176470586E-2</v>
      </c>
      <c r="J6" s="31"/>
      <c r="K6" s="46">
        <f t="shared" si="3"/>
        <v>7.9389312977099238E-2</v>
      </c>
      <c r="L6" s="44">
        <f t="shared" si="1"/>
        <v>104</v>
      </c>
      <c r="M6" s="47" t="s">
        <v>5587</v>
      </c>
    </row>
    <row r="7" spans="1:13" x14ac:dyDescent="0.35">
      <c r="A7" s="191" t="s">
        <v>5588</v>
      </c>
      <c r="B7" s="179">
        <v>37</v>
      </c>
      <c r="C7" s="27">
        <f t="shared" si="4"/>
        <v>1.4979757085020242E-2</v>
      </c>
      <c r="D7" s="35">
        <v>5418000</v>
      </c>
      <c r="E7" s="95">
        <f t="shared" si="5"/>
        <v>146432.43243243243</v>
      </c>
      <c r="G7" s="37" t="s">
        <v>5589</v>
      </c>
      <c r="H7" s="38">
        <v>91</v>
      </c>
      <c r="I7" s="39">
        <f>H7/$H$12</f>
        <v>2.676470588235294E-2</v>
      </c>
      <c r="J7" s="40"/>
      <c r="K7" s="41">
        <f t="shared" si="3"/>
        <v>4.1221374045801527E-2</v>
      </c>
      <c r="L7" s="38">
        <f t="shared" si="1"/>
        <v>54</v>
      </c>
      <c r="M7" s="42" t="s">
        <v>5590</v>
      </c>
    </row>
    <row r="8" spans="1:13" x14ac:dyDescent="0.35">
      <c r="A8" s="191" t="s">
        <v>1095</v>
      </c>
      <c r="B8" s="179">
        <v>8</v>
      </c>
      <c r="C8" s="27">
        <f t="shared" si="4"/>
        <v>3.2388663967611335E-3</v>
      </c>
      <c r="D8" s="35">
        <v>768500</v>
      </c>
      <c r="E8" s="95">
        <f t="shared" si="5"/>
        <v>96062.5</v>
      </c>
      <c r="G8" s="43" t="s">
        <v>5591</v>
      </c>
      <c r="H8" s="44">
        <v>37</v>
      </c>
      <c r="I8" s="165">
        <f>H8/$H$12</f>
        <v>1.088235294117647E-2</v>
      </c>
      <c r="J8" s="31"/>
      <c r="K8" s="168">
        <f t="shared" si="3"/>
        <v>1.8320610687022901E-2</v>
      </c>
      <c r="L8" s="44">
        <f t="shared" si="1"/>
        <v>24</v>
      </c>
      <c r="M8" s="47" t="s">
        <v>5592</v>
      </c>
    </row>
    <row r="9" spans="1:13" ht="29" x14ac:dyDescent="0.35">
      <c r="A9" s="191" t="s">
        <v>5593</v>
      </c>
      <c r="B9" s="179">
        <v>84</v>
      </c>
      <c r="C9" s="27">
        <f t="shared" si="4"/>
        <v>3.4008097165991902E-2</v>
      </c>
      <c r="D9" s="35">
        <v>13800000</v>
      </c>
      <c r="E9" s="95">
        <f t="shared" si="5"/>
        <v>164285.71428571429</v>
      </c>
      <c r="G9" s="37" t="s">
        <v>5594</v>
      </c>
      <c r="H9" s="38">
        <v>13</v>
      </c>
      <c r="I9" s="166">
        <f t="shared" si="2"/>
        <v>3.8235294117647061E-3</v>
      </c>
      <c r="J9" s="40"/>
      <c r="K9" s="169">
        <f t="shared" si="3"/>
        <v>8.3969465648854966E-3</v>
      </c>
      <c r="L9" s="38">
        <f t="shared" si="1"/>
        <v>11</v>
      </c>
      <c r="M9" s="42" t="s">
        <v>5595</v>
      </c>
    </row>
    <row r="10" spans="1:13" x14ac:dyDescent="0.35">
      <c r="A10" s="191" t="s">
        <v>5596</v>
      </c>
      <c r="B10" s="147">
        <v>0</v>
      </c>
      <c r="C10" s="27">
        <f t="shared" si="4"/>
        <v>0</v>
      </c>
      <c r="D10" s="35"/>
      <c r="E10" s="95" t="e">
        <f t="shared" si="5"/>
        <v>#DIV/0!</v>
      </c>
      <c r="G10" s="43" t="s">
        <v>5597</v>
      </c>
      <c r="H10" s="44">
        <v>2</v>
      </c>
      <c r="I10" s="165">
        <f t="shared" si="2"/>
        <v>5.8823529411764701E-4</v>
      </c>
      <c r="J10" s="31"/>
      <c r="K10" s="168">
        <f t="shared" si="3"/>
        <v>0</v>
      </c>
      <c r="L10" s="44">
        <v>0</v>
      </c>
      <c r="M10" s="47" t="s">
        <v>5598</v>
      </c>
    </row>
    <row r="11" spans="1:13" ht="15" thickBot="1" x14ac:dyDescent="0.4">
      <c r="A11" s="192" t="s">
        <v>5599</v>
      </c>
      <c r="B11" s="2">
        <v>0</v>
      </c>
      <c r="C11" s="90">
        <f>B11/B26</f>
        <v>0</v>
      </c>
      <c r="D11" s="92"/>
      <c r="E11" s="95" t="e">
        <f t="shared" si="5"/>
        <v>#DIV/0!</v>
      </c>
      <c r="G11" s="58" t="s">
        <v>5600</v>
      </c>
      <c r="H11" s="59">
        <v>5</v>
      </c>
      <c r="I11" s="167">
        <f t="shared" si="2"/>
        <v>1.4705882352941176E-3</v>
      </c>
      <c r="J11" s="40"/>
      <c r="K11" s="170">
        <f t="shared" si="3"/>
        <v>1.5267175572519084E-3</v>
      </c>
      <c r="L11" s="59">
        <v>2</v>
      </c>
      <c r="M11" s="62" t="s">
        <v>5601</v>
      </c>
    </row>
    <row r="12" spans="1:13" ht="15" thickBot="1" x14ac:dyDescent="0.4">
      <c r="A12" s="86" t="s">
        <v>5602</v>
      </c>
      <c r="B12" s="2">
        <f>SUM(B13:B15)</f>
        <v>323</v>
      </c>
      <c r="C12" s="215">
        <f>B12/B26</f>
        <v>9.5000000000000001E-2</v>
      </c>
      <c r="D12" s="92">
        <f>SUM(D13:D15)</f>
        <v>44194250</v>
      </c>
      <c r="E12" s="95">
        <f t="shared" si="5"/>
        <v>136824.30340557275</v>
      </c>
      <c r="G12" s="64" t="s">
        <v>5603</v>
      </c>
      <c r="H12" s="65">
        <f>SUM(H2:H11)</f>
        <v>3400</v>
      </c>
      <c r="I12" s="66">
        <f>SUM(I2:I11)</f>
        <v>0.99999999999999989</v>
      </c>
      <c r="J12" s="24"/>
      <c r="K12" s="67">
        <f>SUM(K2:K11)</f>
        <v>1.0000000000000002</v>
      </c>
      <c r="L12" s="68">
        <f>SUM(L2:L11)</f>
        <v>1310</v>
      </c>
      <c r="M12" s="69" t="s">
        <v>5604</v>
      </c>
    </row>
    <row r="13" spans="1:13" ht="15" thickBot="1" x14ac:dyDescent="0.4">
      <c r="A13" s="191" t="s">
        <v>986</v>
      </c>
      <c r="B13" s="3">
        <v>15</v>
      </c>
      <c r="C13" s="27">
        <f t="shared" si="4"/>
        <v>6.0728744939271256E-3</v>
      </c>
      <c r="D13" s="35">
        <v>3184000</v>
      </c>
      <c r="E13" s="95">
        <f t="shared" si="5"/>
        <v>212266.66666666666</v>
      </c>
      <c r="L13" s="181">
        <f>151/321</f>
        <v>0.47040498442367601</v>
      </c>
      <c r="M13" s="97" t="s">
        <v>5605</v>
      </c>
    </row>
    <row r="14" spans="1:13" x14ac:dyDescent="0.35">
      <c r="A14" s="191" t="s">
        <v>188</v>
      </c>
      <c r="B14" s="3">
        <v>308</v>
      </c>
      <c r="C14" s="27">
        <f t="shared" si="4"/>
        <v>0.12469635627530365</v>
      </c>
      <c r="D14" s="35">
        <v>41010250</v>
      </c>
      <c r="E14" s="95">
        <f t="shared" si="5"/>
        <v>133150.16233766233</v>
      </c>
    </row>
    <row r="15" spans="1:13" ht="15" thickBot="1" x14ac:dyDescent="0.4">
      <c r="A15" s="193" t="s">
        <v>5596</v>
      </c>
      <c r="B15" s="56"/>
      <c r="C15" s="194">
        <f t="shared" si="4"/>
        <v>0</v>
      </c>
      <c r="D15" s="195"/>
      <c r="E15" s="196" t="e">
        <f t="shared" si="5"/>
        <v>#DIV/0!</v>
      </c>
    </row>
    <row r="16" spans="1:13" x14ac:dyDescent="0.35">
      <c r="A16" s="201" t="s">
        <v>5606</v>
      </c>
      <c r="B16" s="202">
        <f>SUM(B17:B25)</f>
        <v>607</v>
      </c>
      <c r="C16" s="217">
        <f>B16/B26</f>
        <v>0.17852941176470588</v>
      </c>
      <c r="D16" s="204">
        <f>SUM(D17:D25)</f>
        <v>84582550</v>
      </c>
      <c r="E16" s="205">
        <f t="shared" si="5"/>
        <v>139345.22240527184</v>
      </c>
      <c r="K16" s="155"/>
    </row>
    <row r="17" spans="1:11" x14ac:dyDescent="0.35">
      <c r="A17" s="191" t="s">
        <v>169</v>
      </c>
      <c r="B17" s="81">
        <v>203</v>
      </c>
      <c r="C17" s="27">
        <f t="shared" si="4"/>
        <v>8.2186234817813772E-2</v>
      </c>
      <c r="D17" s="83">
        <v>28453300</v>
      </c>
      <c r="E17" s="95">
        <f t="shared" si="5"/>
        <v>140164.03940886699</v>
      </c>
      <c r="F17" s="73"/>
      <c r="K17" s="155"/>
    </row>
    <row r="18" spans="1:11" ht="29" x14ac:dyDescent="0.35">
      <c r="A18" s="191" t="s">
        <v>52</v>
      </c>
      <c r="B18" s="81">
        <v>185</v>
      </c>
      <c r="C18" s="27">
        <f t="shared" si="4"/>
        <v>7.4898785425101214E-2</v>
      </c>
      <c r="D18" s="83">
        <v>25527750</v>
      </c>
      <c r="E18" s="95">
        <f t="shared" si="5"/>
        <v>137987.83783783784</v>
      </c>
    </row>
    <row r="19" spans="1:11" x14ac:dyDescent="0.35">
      <c r="A19" s="191" t="s">
        <v>5607</v>
      </c>
      <c r="B19" s="81">
        <v>52</v>
      </c>
      <c r="C19" s="27">
        <f t="shared" si="4"/>
        <v>2.1052631578947368E-2</v>
      </c>
      <c r="D19" s="83">
        <v>7167000</v>
      </c>
      <c r="E19" s="95">
        <f t="shared" si="5"/>
        <v>137826.92307692306</v>
      </c>
      <c r="F19" s="75"/>
    </row>
    <row r="20" spans="1:11" x14ac:dyDescent="0.35">
      <c r="A20" s="191" t="s">
        <v>204</v>
      </c>
      <c r="B20" s="81">
        <v>14</v>
      </c>
      <c r="C20" s="27">
        <f t="shared" si="4"/>
        <v>5.6680161943319842E-3</v>
      </c>
      <c r="D20" s="83">
        <v>1760000</v>
      </c>
      <c r="E20" s="95">
        <f t="shared" si="5"/>
        <v>125714.28571428571</v>
      </c>
    </row>
    <row r="21" spans="1:11" x14ac:dyDescent="0.35">
      <c r="A21" s="191" t="s">
        <v>866</v>
      </c>
      <c r="B21" s="179">
        <v>23</v>
      </c>
      <c r="C21" s="27">
        <f>B21/$B$3</f>
        <v>9.3117408906882599E-3</v>
      </c>
      <c r="D21" s="35">
        <v>2373000</v>
      </c>
      <c r="E21" s="95">
        <f>D21/B21</f>
        <v>103173.91304347826</v>
      </c>
    </row>
    <row r="22" spans="1:11" ht="32.25" customHeight="1" x14ac:dyDescent="0.35">
      <c r="A22" s="191" t="s">
        <v>162</v>
      </c>
      <c r="B22" s="81">
        <v>28</v>
      </c>
      <c r="C22" s="27">
        <f t="shared" si="4"/>
        <v>1.1336032388663968E-2</v>
      </c>
      <c r="D22" s="83">
        <v>4547250</v>
      </c>
      <c r="E22" s="95">
        <f t="shared" si="5"/>
        <v>162401.78571428571</v>
      </c>
    </row>
    <row r="23" spans="1:11" ht="29" x14ac:dyDescent="0.35">
      <c r="A23" s="191" t="s">
        <v>116</v>
      </c>
      <c r="B23" s="81">
        <v>89</v>
      </c>
      <c r="C23" s="27">
        <f t="shared" si="4"/>
        <v>3.6032388663967609E-2</v>
      </c>
      <c r="D23" s="83">
        <v>12884250</v>
      </c>
      <c r="E23" s="95">
        <f t="shared" si="5"/>
        <v>144766.85393258426</v>
      </c>
    </row>
    <row r="24" spans="1:11" x14ac:dyDescent="0.35">
      <c r="A24" s="191" t="s">
        <v>5608</v>
      </c>
      <c r="B24" s="81">
        <v>13</v>
      </c>
      <c r="C24" s="27">
        <f t="shared" si="4"/>
        <v>5.263157894736842E-3</v>
      </c>
      <c r="D24" s="83">
        <v>1870000</v>
      </c>
      <c r="E24" s="95">
        <f t="shared" si="5"/>
        <v>143846.15384615384</v>
      </c>
    </row>
    <row r="25" spans="1:11" ht="15" thickBot="1" x14ac:dyDescent="0.4">
      <c r="A25" s="193" t="s">
        <v>5596</v>
      </c>
      <c r="B25" s="56"/>
      <c r="C25" s="194">
        <f t="shared" si="4"/>
        <v>0</v>
      </c>
      <c r="D25" s="195"/>
      <c r="E25" s="196" t="e">
        <f t="shared" si="5"/>
        <v>#DIV/0!</v>
      </c>
    </row>
    <row r="26" spans="1:11" ht="15" thickBot="1" x14ac:dyDescent="0.4">
      <c r="A26" s="197" t="s">
        <v>5536</v>
      </c>
      <c r="B26" s="198">
        <f>B2+B16</f>
        <v>3400</v>
      </c>
      <c r="C26" s="198"/>
      <c r="D26" s="199">
        <f>D2+D16</f>
        <v>477615205</v>
      </c>
      <c r="E26" s="200">
        <f t="shared" si="0"/>
        <v>140475.06029411763</v>
      </c>
    </row>
    <row r="27" spans="1:11" ht="15" thickBot="1" x14ac:dyDescent="0.4">
      <c r="D27" s="182">
        <f>D26/129.2394</f>
        <v>3695585.131159693</v>
      </c>
      <c r="E27" s="182">
        <f>E26/129.2394</f>
        <v>1086.9368032822626</v>
      </c>
    </row>
    <row r="28" spans="1:11" ht="15" thickBot="1" x14ac:dyDescent="0.4">
      <c r="D28" s="36"/>
      <c r="E28" s="36"/>
    </row>
    <row r="29" spans="1:11" x14ac:dyDescent="0.35">
      <c r="A29" s="52" t="s">
        <v>5609</v>
      </c>
      <c r="B29" s="20" t="s">
        <v>5568</v>
      </c>
      <c r="C29" s="53" t="s">
        <v>5569</v>
      </c>
    </row>
    <row r="30" spans="1:11" x14ac:dyDescent="0.35">
      <c r="A30" s="26" t="s">
        <v>5610</v>
      </c>
      <c r="B30" s="3">
        <v>5</v>
      </c>
      <c r="C30" s="54"/>
    </row>
    <row r="31" spans="1:11" ht="15" thickBot="1" x14ac:dyDescent="0.4">
      <c r="A31" s="55" t="s">
        <v>5611</v>
      </c>
      <c r="B31" s="56">
        <f>363+B30</f>
        <v>368</v>
      </c>
      <c r="C31" s="57">
        <f>B31/L12</f>
        <v>0.28091603053435116</v>
      </c>
    </row>
    <row r="32" spans="1:11" x14ac:dyDescent="0.35">
      <c r="A32" s="63"/>
    </row>
    <row r="33" spans="1:7" ht="15" thickBot="1" x14ac:dyDescent="0.4">
      <c r="E33" s="36"/>
      <c r="G33" s="36"/>
    </row>
    <row r="34" spans="1:7" x14ac:dyDescent="0.35">
      <c r="A34" s="52" t="s">
        <v>5612</v>
      </c>
      <c r="B34" s="20" t="s">
        <v>5568</v>
      </c>
      <c r="C34" s="20" t="s">
        <v>5569</v>
      </c>
      <c r="D34" s="22" t="s">
        <v>5570</v>
      </c>
    </row>
    <row r="35" spans="1:7" x14ac:dyDescent="0.35">
      <c r="A35" s="34" t="s">
        <v>5613</v>
      </c>
      <c r="B35" s="3">
        <v>892</v>
      </c>
      <c r="C35" s="70"/>
      <c r="D35" s="54"/>
    </row>
    <row r="36" spans="1:7" x14ac:dyDescent="0.35">
      <c r="A36" s="34" t="s">
        <v>5614</v>
      </c>
      <c r="B36" s="70"/>
      <c r="C36" s="151">
        <v>0.99199999999999999</v>
      </c>
      <c r="D36" s="72">
        <v>399220529</v>
      </c>
    </row>
    <row r="37" spans="1:7" x14ac:dyDescent="0.35">
      <c r="A37" s="34" t="s">
        <v>5615</v>
      </c>
      <c r="B37" s="70"/>
      <c r="C37" s="211">
        <v>8.0000000000000002E-3</v>
      </c>
      <c r="D37" s="72">
        <v>3365403</v>
      </c>
      <c r="E37" s="36"/>
    </row>
    <row r="38" spans="1:7" ht="15" thickBot="1" x14ac:dyDescent="0.4">
      <c r="A38" s="34" t="s">
        <v>5616</v>
      </c>
      <c r="B38" s="70"/>
      <c r="C38" s="138">
        <v>4.9000000000000002E-2</v>
      </c>
      <c r="D38" s="72">
        <v>4995530</v>
      </c>
    </row>
    <row r="39" spans="1:7" ht="15" thickBot="1" x14ac:dyDescent="0.4">
      <c r="A39" s="34" t="s">
        <v>5617</v>
      </c>
      <c r="B39" s="70"/>
      <c r="C39" s="70"/>
      <c r="D39" s="99">
        <v>101890876</v>
      </c>
      <c r="E39" s="182">
        <f>D39/129.2394</f>
        <v>788388.64928187546</v>
      </c>
    </row>
    <row r="40" spans="1:7" x14ac:dyDescent="0.35">
      <c r="A40" s="34" t="s">
        <v>5618</v>
      </c>
      <c r="B40" s="3">
        <v>244</v>
      </c>
      <c r="C40" s="138">
        <v>0.01</v>
      </c>
      <c r="D40" s="76"/>
    </row>
    <row r="41" spans="1:7" x14ac:dyDescent="0.35">
      <c r="A41" s="34" t="s">
        <v>5619</v>
      </c>
      <c r="B41" s="77"/>
      <c r="C41" s="74">
        <v>0.24</v>
      </c>
      <c r="D41" s="76"/>
      <c r="E41" s="13"/>
    </row>
    <row r="42" spans="1:7" ht="15" thickBot="1" x14ac:dyDescent="0.4">
      <c r="A42" s="78" t="s">
        <v>5620</v>
      </c>
      <c r="B42" s="56">
        <v>0</v>
      </c>
      <c r="C42" s="79">
        <v>0</v>
      </c>
      <c r="D42" s="80">
        <v>0</v>
      </c>
    </row>
    <row r="43" spans="1:7" x14ac:dyDescent="0.35">
      <c r="E43" s="36"/>
    </row>
    <row r="44" spans="1:7" x14ac:dyDescent="0.35">
      <c r="A44" s="105" t="s">
        <v>5621</v>
      </c>
    </row>
    <row r="45" spans="1:7" x14ac:dyDescent="0.35">
      <c r="A45" s="375" t="s">
        <v>5622</v>
      </c>
      <c r="B45" s="372" t="s">
        <v>5623</v>
      </c>
      <c r="C45" s="373"/>
      <c r="D45" s="372" t="s">
        <v>5624</v>
      </c>
      <c r="E45" s="373"/>
    </row>
    <row r="46" spans="1:7" x14ac:dyDescent="0.35">
      <c r="A46" s="376"/>
      <c r="B46" s="1" t="s">
        <v>5625</v>
      </c>
      <c r="C46" s="1" t="s">
        <v>5626</v>
      </c>
      <c r="D46" s="1" t="s">
        <v>5625</v>
      </c>
      <c r="E46" s="1" t="s">
        <v>5626</v>
      </c>
    </row>
    <row r="47" spans="1:7" x14ac:dyDescent="0.35">
      <c r="A47" s="3" t="s">
        <v>5627</v>
      </c>
      <c r="B47" s="71">
        <v>0.02</v>
      </c>
      <c r="C47" s="3"/>
      <c r="D47" s="71">
        <v>0.02</v>
      </c>
      <c r="E47" s="3"/>
    </row>
    <row r="48" spans="1:7" x14ac:dyDescent="0.35">
      <c r="A48" s="3" t="s">
        <v>5628</v>
      </c>
      <c r="B48" s="3">
        <v>24</v>
      </c>
      <c r="C48" s="3"/>
      <c r="D48" s="3">
        <v>24</v>
      </c>
      <c r="E48" s="3"/>
    </row>
    <row r="49" spans="1:5" x14ac:dyDescent="0.35">
      <c r="A49" s="3" t="s">
        <v>5629</v>
      </c>
      <c r="B49" s="35">
        <v>5000000</v>
      </c>
      <c r="C49" s="3"/>
      <c r="D49" s="35">
        <v>5000000</v>
      </c>
      <c r="E49" s="3"/>
    </row>
    <row r="50" spans="1:5" x14ac:dyDescent="0.35">
      <c r="A50" s="3" t="s">
        <v>5630</v>
      </c>
      <c r="B50" s="3">
        <v>0</v>
      </c>
      <c r="C50" s="3"/>
      <c r="D50" s="3">
        <v>0</v>
      </c>
      <c r="E50" s="3"/>
    </row>
    <row r="51" spans="1:5" x14ac:dyDescent="0.35">
      <c r="A51" s="3" t="s">
        <v>5631</v>
      </c>
      <c r="B51" s="71">
        <v>0.05</v>
      </c>
      <c r="C51" s="3"/>
      <c r="D51" s="71">
        <v>0.05</v>
      </c>
      <c r="E51" s="3"/>
    </row>
    <row r="52" spans="1:5" x14ac:dyDescent="0.35">
      <c r="A52" s="3" t="s">
        <v>5632</v>
      </c>
      <c r="B52" s="3">
        <v>200</v>
      </c>
      <c r="C52" s="3"/>
      <c r="D52" s="3">
        <v>200</v>
      </c>
      <c r="E52" s="3"/>
    </row>
    <row r="53" spans="1:5" x14ac:dyDescent="0.35">
      <c r="A53" s="3" t="s">
        <v>5633</v>
      </c>
      <c r="B53" s="3">
        <v>73</v>
      </c>
      <c r="C53" s="3"/>
      <c r="D53" s="3">
        <v>73</v>
      </c>
      <c r="E53" s="3"/>
    </row>
    <row r="54" spans="1:5" x14ac:dyDescent="0.35">
      <c r="A54" s="3" t="s">
        <v>5634</v>
      </c>
      <c r="B54" s="3"/>
      <c r="C54" s="3"/>
      <c r="D54" s="3"/>
      <c r="E54" s="3"/>
    </row>
  </sheetData>
  <mergeCells count="3">
    <mergeCell ref="A45:A46"/>
    <mergeCell ref="B45:C45"/>
    <mergeCell ref="D45:E4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045B4-29B2-49B1-B200-C570D1EC48EB}">
  <dimension ref="A1:M54"/>
  <sheetViews>
    <sheetView topLeftCell="A23" zoomScale="80" zoomScaleNormal="80" workbookViewId="0">
      <selection activeCell="N20" sqref="N20"/>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6.5429687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453125" customWidth="1"/>
    <col min="13" max="13" width="45.7265625"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ht="15" thickBot="1" x14ac:dyDescent="0.4">
      <c r="A2" s="183" t="s">
        <v>5574</v>
      </c>
      <c r="B2" s="184">
        <f>B3+B11+B12</f>
        <v>2709</v>
      </c>
      <c r="C2" s="185">
        <f>B2/$B$26</f>
        <v>0.82190533980582525</v>
      </c>
      <c r="D2" s="186">
        <f>D3+D11+D12</f>
        <v>381626655</v>
      </c>
      <c r="E2" s="187">
        <f t="shared" ref="E2:E26" si="0">D2/B2</f>
        <v>140873.62679955704</v>
      </c>
      <c r="G2" s="28" t="s">
        <v>5575</v>
      </c>
      <c r="H2" s="29">
        <v>1279</v>
      </c>
      <c r="I2" s="30">
        <f>H2/$H$12</f>
        <v>0.38804611650485438</v>
      </c>
      <c r="J2" s="31"/>
      <c r="K2" s="32">
        <f>L2/$L$12</f>
        <v>0.34245504300234558</v>
      </c>
      <c r="L2" s="29">
        <f t="shared" ref="L2:L9" si="1">H2-H3</f>
        <v>438</v>
      </c>
      <c r="M2" s="33" t="s">
        <v>5576</v>
      </c>
    </row>
    <row r="3" spans="1:13" x14ac:dyDescent="0.35">
      <c r="A3" s="52" t="s">
        <v>5577</v>
      </c>
      <c r="B3" s="21">
        <f>SUM(B4:B10)</f>
        <v>2392</v>
      </c>
      <c r="C3" s="216">
        <f>B3/B26</f>
        <v>0.72572815533980584</v>
      </c>
      <c r="D3" s="189">
        <f>SUM(D4:D10)</f>
        <v>337883405</v>
      </c>
      <c r="E3" s="190">
        <f t="shared" si="0"/>
        <v>141255.60409698996</v>
      </c>
      <c r="F3" s="36"/>
      <c r="G3" s="37" t="s">
        <v>5578</v>
      </c>
      <c r="H3" s="38">
        <v>841</v>
      </c>
      <c r="I3" s="39">
        <f t="shared" ref="I3:I11" si="2">H3/$H$12</f>
        <v>0.25515776699029125</v>
      </c>
      <c r="J3" s="40"/>
      <c r="K3" s="41">
        <f t="shared" ref="K3:K11" si="3">L3/$L$12</f>
        <v>0.24003127443315089</v>
      </c>
      <c r="L3" s="38">
        <f t="shared" si="1"/>
        <v>307</v>
      </c>
      <c r="M3" s="42" t="s">
        <v>5579</v>
      </c>
    </row>
    <row r="4" spans="1:13" x14ac:dyDescent="0.35">
      <c r="A4" s="191" t="s">
        <v>5580</v>
      </c>
      <c r="B4" s="179">
        <v>2128</v>
      </c>
      <c r="C4" s="27">
        <f>B4/$B$3</f>
        <v>0.88963210702341133</v>
      </c>
      <c r="D4" s="35">
        <v>301705155</v>
      </c>
      <c r="E4" s="95">
        <f>D4/B4</f>
        <v>141778.73825187969</v>
      </c>
      <c r="G4" s="43" t="s">
        <v>5581</v>
      </c>
      <c r="H4" s="44">
        <v>534</v>
      </c>
      <c r="I4" s="45">
        <f t="shared" si="2"/>
        <v>0.16201456310679613</v>
      </c>
      <c r="J4" s="31"/>
      <c r="K4" s="46">
        <f t="shared" si="3"/>
        <v>0.16184519155590305</v>
      </c>
      <c r="L4" s="44">
        <f t="shared" si="1"/>
        <v>207</v>
      </c>
      <c r="M4" s="47" t="s">
        <v>5582</v>
      </c>
    </row>
    <row r="5" spans="1:13" x14ac:dyDescent="0.35">
      <c r="A5" s="191" t="s">
        <v>381</v>
      </c>
      <c r="B5" s="179">
        <v>85</v>
      </c>
      <c r="C5" s="27">
        <f t="shared" ref="C5:C25" si="4">B5/$B$3</f>
        <v>3.5535117056856184E-2</v>
      </c>
      <c r="D5" s="35">
        <v>10820500</v>
      </c>
      <c r="E5" s="95">
        <f t="shared" ref="E5:E25" si="5">D5/B5</f>
        <v>127300</v>
      </c>
      <c r="F5" s="36"/>
      <c r="G5" s="37" t="s">
        <v>5583</v>
      </c>
      <c r="H5" s="38">
        <v>327</v>
      </c>
      <c r="I5" s="39">
        <f t="shared" si="2"/>
        <v>9.9211165048543687E-2</v>
      </c>
      <c r="J5" s="40"/>
      <c r="K5" s="41">
        <f t="shared" si="3"/>
        <v>0.10867865519937452</v>
      </c>
      <c r="L5" s="38">
        <f t="shared" si="1"/>
        <v>139</v>
      </c>
      <c r="M5" s="42" t="s">
        <v>5584</v>
      </c>
    </row>
    <row r="6" spans="1:13" x14ac:dyDescent="0.35">
      <c r="A6" s="191" t="s">
        <v>5585</v>
      </c>
      <c r="B6" s="179">
        <v>51</v>
      </c>
      <c r="C6" s="27">
        <f t="shared" si="4"/>
        <v>2.1321070234113712E-2</v>
      </c>
      <c r="D6" s="35">
        <v>5571250</v>
      </c>
      <c r="E6" s="95">
        <f t="shared" si="5"/>
        <v>109240.19607843137</v>
      </c>
      <c r="G6" s="43" t="s">
        <v>5586</v>
      </c>
      <c r="H6" s="44">
        <v>188</v>
      </c>
      <c r="I6" s="45">
        <f t="shared" si="2"/>
        <v>5.7038834951456313E-2</v>
      </c>
      <c r="J6" s="31"/>
      <c r="K6" s="46">
        <f t="shared" si="3"/>
        <v>8.4440969507427674E-2</v>
      </c>
      <c r="L6" s="44">
        <f t="shared" si="1"/>
        <v>108</v>
      </c>
      <c r="M6" s="47" t="s">
        <v>5587</v>
      </c>
    </row>
    <row r="7" spans="1:13" x14ac:dyDescent="0.35">
      <c r="A7" s="191" t="s">
        <v>5588</v>
      </c>
      <c r="B7" s="179">
        <v>37</v>
      </c>
      <c r="C7" s="27">
        <f t="shared" si="4"/>
        <v>1.5468227424749164E-2</v>
      </c>
      <c r="D7" s="35">
        <v>5418000</v>
      </c>
      <c r="E7" s="95">
        <f t="shared" si="5"/>
        <v>146432.43243243243</v>
      </c>
      <c r="G7" s="37" t="s">
        <v>5589</v>
      </c>
      <c r="H7" s="38">
        <v>80</v>
      </c>
      <c r="I7" s="39">
        <f>H7/$H$12</f>
        <v>2.4271844660194174E-2</v>
      </c>
      <c r="J7" s="40"/>
      <c r="K7" s="41">
        <f t="shared" si="3"/>
        <v>3.98749022673964E-2</v>
      </c>
      <c r="L7" s="38">
        <f t="shared" si="1"/>
        <v>51</v>
      </c>
      <c r="M7" s="42" t="s">
        <v>5590</v>
      </c>
    </row>
    <row r="8" spans="1:13" x14ac:dyDescent="0.35">
      <c r="A8" s="191" t="s">
        <v>1095</v>
      </c>
      <c r="B8" s="179">
        <v>8</v>
      </c>
      <c r="C8" s="27">
        <f t="shared" si="4"/>
        <v>3.3444816053511705E-3</v>
      </c>
      <c r="D8" s="35">
        <v>768500</v>
      </c>
      <c r="E8" s="95">
        <f t="shared" si="5"/>
        <v>96062.5</v>
      </c>
      <c r="G8" s="43" t="s">
        <v>5591</v>
      </c>
      <c r="H8" s="44">
        <v>29</v>
      </c>
      <c r="I8" s="165">
        <f>H8/$H$12</f>
        <v>8.7985436893203879E-3</v>
      </c>
      <c r="J8" s="31"/>
      <c r="K8" s="168">
        <f t="shared" si="3"/>
        <v>1.4073494917904612E-2</v>
      </c>
      <c r="L8" s="44">
        <f t="shared" si="1"/>
        <v>18</v>
      </c>
      <c r="M8" s="47" t="s">
        <v>5592</v>
      </c>
    </row>
    <row r="9" spans="1:13" ht="29" x14ac:dyDescent="0.35">
      <c r="A9" s="191" t="s">
        <v>5593</v>
      </c>
      <c r="B9" s="179">
        <v>83</v>
      </c>
      <c r="C9" s="27">
        <f t="shared" si="4"/>
        <v>3.4698996655518392E-2</v>
      </c>
      <c r="D9" s="35">
        <v>13600000</v>
      </c>
      <c r="E9" s="95">
        <f t="shared" si="5"/>
        <v>163855.42168674699</v>
      </c>
      <c r="G9" s="37" t="s">
        <v>5594</v>
      </c>
      <c r="H9" s="38">
        <v>11</v>
      </c>
      <c r="I9" s="166">
        <f t="shared" si="2"/>
        <v>3.3373786407766988E-3</v>
      </c>
      <c r="J9" s="40"/>
      <c r="K9" s="169">
        <f t="shared" si="3"/>
        <v>7.0367474589523062E-3</v>
      </c>
      <c r="L9" s="38">
        <f t="shared" si="1"/>
        <v>9</v>
      </c>
      <c r="M9" s="42" t="s">
        <v>5595</v>
      </c>
    </row>
    <row r="10" spans="1:13" x14ac:dyDescent="0.35">
      <c r="A10" s="191" t="s">
        <v>5596</v>
      </c>
      <c r="B10" s="147">
        <v>0</v>
      </c>
      <c r="C10" s="27">
        <f t="shared" si="4"/>
        <v>0</v>
      </c>
      <c r="D10" s="35"/>
      <c r="E10" s="95" t="e">
        <f t="shared" si="5"/>
        <v>#DIV/0!</v>
      </c>
      <c r="G10" s="43" t="s">
        <v>5597</v>
      </c>
      <c r="H10" s="44">
        <v>2</v>
      </c>
      <c r="I10" s="165">
        <f t="shared" si="2"/>
        <v>6.0679611650485432E-4</v>
      </c>
      <c r="J10" s="31"/>
      <c r="K10" s="168">
        <f t="shared" si="3"/>
        <v>0</v>
      </c>
      <c r="L10" s="44">
        <v>0</v>
      </c>
      <c r="M10" s="47" t="s">
        <v>5598</v>
      </c>
    </row>
    <row r="11" spans="1:13" ht="15" thickBot="1" x14ac:dyDescent="0.4">
      <c r="A11" s="192" t="s">
        <v>5599</v>
      </c>
      <c r="B11" s="2">
        <v>0</v>
      </c>
      <c r="C11" s="90">
        <f>B11/B26</f>
        <v>0</v>
      </c>
      <c r="D11" s="92"/>
      <c r="E11" s="95" t="e">
        <f t="shared" si="5"/>
        <v>#DIV/0!</v>
      </c>
      <c r="G11" s="58" t="s">
        <v>5600</v>
      </c>
      <c r="H11" s="59">
        <v>5</v>
      </c>
      <c r="I11" s="167">
        <f t="shared" si="2"/>
        <v>1.5169902912621359E-3</v>
      </c>
      <c r="J11" s="40"/>
      <c r="K11" s="170">
        <f t="shared" si="3"/>
        <v>1.563721657544957E-3</v>
      </c>
      <c r="L11" s="59">
        <v>2</v>
      </c>
      <c r="M11" s="62" t="s">
        <v>5601</v>
      </c>
    </row>
    <row r="12" spans="1:13" ht="15" thickBot="1" x14ac:dyDescent="0.4">
      <c r="A12" s="86" t="s">
        <v>5602</v>
      </c>
      <c r="B12" s="2">
        <f>SUM(B13:B15)</f>
        <v>317</v>
      </c>
      <c r="C12" s="215">
        <f>B12/B26</f>
        <v>9.6177184466019416E-2</v>
      </c>
      <c r="D12" s="92">
        <f>SUM(D13:D15)</f>
        <v>43743250</v>
      </c>
      <c r="E12" s="95">
        <f t="shared" si="5"/>
        <v>137991.32492113565</v>
      </c>
      <c r="G12" s="64" t="s">
        <v>5603</v>
      </c>
      <c r="H12" s="65">
        <f>SUM(H2:H11)</f>
        <v>3296</v>
      </c>
      <c r="I12" s="66">
        <f>SUM(I2:I11)</f>
        <v>1</v>
      </c>
      <c r="J12" s="24"/>
      <c r="K12" s="67">
        <f>SUM(K2:K11)</f>
        <v>1</v>
      </c>
      <c r="L12" s="68">
        <f>SUM(L2:L11)</f>
        <v>1279</v>
      </c>
      <c r="M12" s="69" t="s">
        <v>5604</v>
      </c>
    </row>
    <row r="13" spans="1:13" ht="15" thickBot="1" x14ac:dyDescent="0.4">
      <c r="A13" s="191" t="s">
        <v>986</v>
      </c>
      <c r="B13" s="3">
        <v>15</v>
      </c>
      <c r="C13" s="27">
        <f t="shared" si="4"/>
        <v>6.270903010033445E-3</v>
      </c>
      <c r="D13" s="35">
        <v>3184000</v>
      </c>
      <c r="E13" s="95">
        <f t="shared" si="5"/>
        <v>212266.66666666666</v>
      </c>
      <c r="L13" s="181">
        <f>151/321</f>
        <v>0.47040498442367601</v>
      </c>
      <c r="M13" s="97" t="s">
        <v>5605</v>
      </c>
    </row>
    <row r="14" spans="1:13" x14ac:dyDescent="0.35">
      <c r="A14" s="191" t="s">
        <v>188</v>
      </c>
      <c r="B14" s="3">
        <v>302</v>
      </c>
      <c r="C14" s="27">
        <f t="shared" si="4"/>
        <v>0.12625418060200669</v>
      </c>
      <c r="D14" s="35">
        <v>40559250</v>
      </c>
      <c r="E14" s="95">
        <f t="shared" si="5"/>
        <v>134302.1523178808</v>
      </c>
    </row>
    <row r="15" spans="1:13" ht="15" thickBot="1" x14ac:dyDescent="0.4">
      <c r="A15" s="193" t="s">
        <v>5596</v>
      </c>
      <c r="B15" s="56"/>
      <c r="C15" s="194">
        <f t="shared" si="4"/>
        <v>0</v>
      </c>
      <c r="D15" s="195"/>
      <c r="E15" s="196" t="e">
        <f t="shared" si="5"/>
        <v>#DIV/0!</v>
      </c>
    </row>
    <row r="16" spans="1:13" x14ac:dyDescent="0.35">
      <c r="A16" s="201" t="s">
        <v>5606</v>
      </c>
      <c r="B16" s="202">
        <f>SUM(B17:B25)</f>
        <v>587</v>
      </c>
      <c r="C16" s="217">
        <f>B16/B26</f>
        <v>0.17809466019417475</v>
      </c>
      <c r="D16" s="204">
        <f>SUM(D17:D25)</f>
        <v>82132550</v>
      </c>
      <c r="E16" s="205">
        <f t="shared" si="5"/>
        <v>139919.16524701874</v>
      </c>
      <c r="K16" s="155"/>
    </row>
    <row r="17" spans="1:11" x14ac:dyDescent="0.35">
      <c r="A17" s="191" t="s">
        <v>169</v>
      </c>
      <c r="B17" s="81">
        <v>194</v>
      </c>
      <c r="C17" s="27">
        <f t="shared" si="4"/>
        <v>8.1103678929765888E-2</v>
      </c>
      <c r="D17" s="83">
        <v>27448300</v>
      </c>
      <c r="E17" s="95">
        <f t="shared" si="5"/>
        <v>141486.0824742268</v>
      </c>
      <c r="F17" s="73"/>
      <c r="K17" s="155"/>
    </row>
    <row r="18" spans="1:11" ht="29" x14ac:dyDescent="0.35">
      <c r="A18" s="191" t="s">
        <v>52</v>
      </c>
      <c r="B18" s="81">
        <v>180</v>
      </c>
      <c r="C18" s="27">
        <f t="shared" si="4"/>
        <v>7.5250836120401343E-2</v>
      </c>
      <c r="D18" s="83">
        <v>24822750</v>
      </c>
      <c r="E18" s="95">
        <f t="shared" si="5"/>
        <v>137904.16666666666</v>
      </c>
    </row>
    <row r="19" spans="1:11" x14ac:dyDescent="0.35">
      <c r="A19" s="191" t="s">
        <v>5607</v>
      </c>
      <c r="B19" s="81">
        <v>51</v>
      </c>
      <c r="C19" s="27">
        <f t="shared" si="4"/>
        <v>2.1321070234113712E-2</v>
      </c>
      <c r="D19" s="83">
        <v>7017000</v>
      </c>
      <c r="E19" s="95">
        <f t="shared" si="5"/>
        <v>137588.23529411765</v>
      </c>
      <c r="F19" s="75"/>
    </row>
    <row r="20" spans="1:11" x14ac:dyDescent="0.35">
      <c r="A20" s="191" t="s">
        <v>204</v>
      </c>
      <c r="B20" s="81">
        <v>13</v>
      </c>
      <c r="C20" s="27">
        <f t="shared" si="4"/>
        <v>5.434782608695652E-3</v>
      </c>
      <c r="D20" s="83">
        <v>1680000</v>
      </c>
      <c r="E20" s="95">
        <f t="shared" si="5"/>
        <v>129230.76923076923</v>
      </c>
    </row>
    <row r="21" spans="1:11" x14ac:dyDescent="0.35">
      <c r="A21" s="191" t="s">
        <v>866</v>
      </c>
      <c r="B21" s="179">
        <v>22</v>
      </c>
      <c r="C21" s="27">
        <f>B21/$B$3</f>
        <v>9.1973244147157199E-3</v>
      </c>
      <c r="D21" s="35">
        <v>2273000</v>
      </c>
      <c r="E21" s="95">
        <f>D21/B21</f>
        <v>103318.18181818182</v>
      </c>
    </row>
    <row r="22" spans="1:11" ht="32.25" customHeight="1" x14ac:dyDescent="0.35">
      <c r="A22" s="191" t="s">
        <v>162</v>
      </c>
      <c r="B22" s="81">
        <v>28</v>
      </c>
      <c r="C22" s="27">
        <f t="shared" si="4"/>
        <v>1.1705685618729096E-2</v>
      </c>
      <c r="D22" s="83">
        <v>4547250</v>
      </c>
      <c r="E22" s="95">
        <f t="shared" si="5"/>
        <v>162401.78571428571</v>
      </c>
    </row>
    <row r="23" spans="1:11" ht="29" x14ac:dyDescent="0.35">
      <c r="A23" s="191" t="s">
        <v>116</v>
      </c>
      <c r="B23" s="81">
        <v>86</v>
      </c>
      <c r="C23" s="27">
        <f t="shared" si="4"/>
        <v>3.595317725752508E-2</v>
      </c>
      <c r="D23" s="83">
        <v>12474250</v>
      </c>
      <c r="E23" s="95">
        <f t="shared" si="5"/>
        <v>145049.41860465117</v>
      </c>
    </row>
    <row r="24" spans="1:11" x14ac:dyDescent="0.35">
      <c r="A24" s="191" t="s">
        <v>5608</v>
      </c>
      <c r="B24" s="81">
        <v>13</v>
      </c>
      <c r="C24" s="27">
        <f t="shared" si="4"/>
        <v>5.434782608695652E-3</v>
      </c>
      <c r="D24" s="83">
        <v>1870000</v>
      </c>
      <c r="E24" s="95">
        <f t="shared" si="5"/>
        <v>143846.15384615384</v>
      </c>
    </row>
    <row r="25" spans="1:11" ht="15" thickBot="1" x14ac:dyDescent="0.4">
      <c r="A25" s="193" t="s">
        <v>5596</v>
      </c>
      <c r="B25" s="56"/>
      <c r="C25" s="194">
        <f t="shared" si="4"/>
        <v>0</v>
      </c>
      <c r="D25" s="195"/>
      <c r="E25" s="196" t="e">
        <f t="shared" si="5"/>
        <v>#DIV/0!</v>
      </c>
    </row>
    <row r="26" spans="1:11" ht="15" thickBot="1" x14ac:dyDescent="0.4">
      <c r="A26" s="197" t="s">
        <v>5536</v>
      </c>
      <c r="B26" s="198">
        <f>B2+B16</f>
        <v>3296</v>
      </c>
      <c r="C26" s="198"/>
      <c r="D26" s="199">
        <f>D2+D16</f>
        <v>463759205</v>
      </c>
      <c r="E26" s="200">
        <f t="shared" si="0"/>
        <v>140703.64229368931</v>
      </c>
    </row>
    <row r="27" spans="1:11" ht="15" thickBot="1" x14ac:dyDescent="0.4">
      <c r="D27" s="182">
        <f>D26/129.2343</f>
        <v>3588514.8524811142</v>
      </c>
      <c r="E27" s="182">
        <f>E26/129.2343</f>
        <v>1088.748438252765</v>
      </c>
    </row>
    <row r="28" spans="1:11" ht="15" thickBot="1" x14ac:dyDescent="0.4">
      <c r="D28" s="36"/>
      <c r="E28" s="36"/>
    </row>
    <row r="29" spans="1:11" x14ac:dyDescent="0.35">
      <c r="A29" s="52" t="s">
        <v>5609</v>
      </c>
      <c r="B29" s="20" t="s">
        <v>5568</v>
      </c>
      <c r="C29" s="53" t="s">
        <v>5569</v>
      </c>
    </row>
    <row r="30" spans="1:11" x14ac:dyDescent="0.35">
      <c r="A30" s="26" t="s">
        <v>5610</v>
      </c>
      <c r="B30" s="3">
        <v>6</v>
      </c>
      <c r="C30" s="54"/>
    </row>
    <row r="31" spans="1:11" ht="15" thickBot="1" x14ac:dyDescent="0.4">
      <c r="A31" s="55" t="s">
        <v>5611</v>
      </c>
      <c r="B31" s="56">
        <f>357+B30</f>
        <v>363</v>
      </c>
      <c r="C31" s="57">
        <f>B31/L12</f>
        <v>0.28381548084440972</v>
      </c>
    </row>
    <row r="32" spans="1:11" x14ac:dyDescent="0.35">
      <c r="A32" s="63"/>
    </row>
    <row r="33" spans="1:7" ht="15" thickBot="1" x14ac:dyDescent="0.4">
      <c r="E33" s="36"/>
      <c r="G33" s="36"/>
    </row>
    <row r="34" spans="1:7" x14ac:dyDescent="0.35">
      <c r="A34" s="52" t="s">
        <v>5612</v>
      </c>
      <c r="B34" s="20" t="s">
        <v>5568</v>
      </c>
      <c r="C34" s="20" t="s">
        <v>5569</v>
      </c>
      <c r="D34" s="22" t="s">
        <v>5570</v>
      </c>
    </row>
    <row r="35" spans="1:7" x14ac:dyDescent="0.35">
      <c r="A35" s="34" t="s">
        <v>5613</v>
      </c>
      <c r="B35" s="3">
        <v>968</v>
      </c>
      <c r="C35" s="70"/>
      <c r="D35" s="54"/>
    </row>
    <row r="36" spans="1:7" x14ac:dyDescent="0.35">
      <c r="A36" s="34" t="s">
        <v>5614</v>
      </c>
      <c r="B36" s="70"/>
      <c r="C36" s="151">
        <v>0.99199999999999999</v>
      </c>
      <c r="D36" s="72">
        <v>377285646</v>
      </c>
    </row>
    <row r="37" spans="1:7" x14ac:dyDescent="0.35">
      <c r="A37" s="34" t="s">
        <v>5615</v>
      </c>
      <c r="B37" s="70"/>
      <c r="C37" s="211">
        <v>8.0000000000000002E-3</v>
      </c>
      <c r="D37" s="72">
        <v>2895268</v>
      </c>
      <c r="E37" s="36"/>
    </row>
    <row r="38" spans="1:7" ht="15" thickBot="1" x14ac:dyDescent="0.4">
      <c r="A38" s="34" t="s">
        <v>5616</v>
      </c>
      <c r="B38" s="70"/>
      <c r="C38" s="138">
        <v>4.5900000000000003E-2</v>
      </c>
      <c r="D38" s="72">
        <v>5104998</v>
      </c>
    </row>
    <row r="39" spans="1:7" ht="15" thickBot="1" x14ac:dyDescent="0.4">
      <c r="A39" s="34" t="s">
        <v>5617</v>
      </c>
      <c r="B39" s="70"/>
      <c r="C39" s="70"/>
      <c r="D39" s="99">
        <v>111205661</v>
      </c>
      <c r="E39" s="182">
        <f>D39/129.2343</f>
        <v>860496.48584005958</v>
      </c>
    </row>
    <row r="40" spans="1:7" x14ac:dyDescent="0.35">
      <c r="A40" s="34" t="s">
        <v>5618</v>
      </c>
      <c r="B40" s="3">
        <v>217</v>
      </c>
      <c r="C40" s="138">
        <v>9.4000000000000004E-3</v>
      </c>
      <c r="D40" s="76"/>
    </row>
    <row r="41" spans="1:7" x14ac:dyDescent="0.35">
      <c r="A41" s="34" t="s">
        <v>5619</v>
      </c>
      <c r="B41" s="77"/>
      <c r="C41" s="74">
        <v>0.24</v>
      </c>
      <c r="D41" s="76"/>
      <c r="E41" s="13"/>
    </row>
    <row r="42" spans="1:7" ht="15" thickBot="1" x14ac:dyDescent="0.4">
      <c r="A42" s="78" t="s">
        <v>5620</v>
      </c>
      <c r="B42" s="56">
        <v>0</v>
      </c>
      <c r="C42" s="79">
        <v>0</v>
      </c>
      <c r="D42" s="80">
        <v>0</v>
      </c>
    </row>
    <row r="43" spans="1:7" x14ac:dyDescent="0.35">
      <c r="E43" s="36"/>
    </row>
    <row r="44" spans="1:7" x14ac:dyDescent="0.35">
      <c r="A44" s="105" t="s">
        <v>5621</v>
      </c>
    </row>
    <row r="45" spans="1:7" x14ac:dyDescent="0.35">
      <c r="A45" s="375" t="s">
        <v>5622</v>
      </c>
      <c r="B45" s="372" t="s">
        <v>5623</v>
      </c>
      <c r="C45" s="373"/>
      <c r="D45" s="372" t="s">
        <v>5624</v>
      </c>
      <c r="E45" s="373"/>
    </row>
    <row r="46" spans="1:7" x14ac:dyDescent="0.35">
      <c r="A46" s="376"/>
      <c r="B46" s="1" t="s">
        <v>5625</v>
      </c>
      <c r="C46" s="1" t="s">
        <v>5626</v>
      </c>
      <c r="D46" s="1" t="s">
        <v>5625</v>
      </c>
      <c r="E46" s="1" t="s">
        <v>5626</v>
      </c>
    </row>
    <row r="47" spans="1:7" x14ac:dyDescent="0.35">
      <c r="A47" s="3" t="s">
        <v>5627</v>
      </c>
      <c r="B47" s="71">
        <v>0.02</v>
      </c>
      <c r="C47" s="3"/>
      <c r="D47" s="71">
        <v>0.02</v>
      </c>
      <c r="E47" s="3"/>
    </row>
    <row r="48" spans="1:7" x14ac:dyDescent="0.35">
      <c r="A48" s="3" t="s">
        <v>5628</v>
      </c>
      <c r="B48" s="3">
        <v>24</v>
      </c>
      <c r="C48" s="3"/>
      <c r="D48" s="3">
        <v>24</v>
      </c>
      <c r="E48" s="3"/>
    </row>
    <row r="49" spans="1:5" x14ac:dyDescent="0.35">
      <c r="A49" s="3" t="s">
        <v>5629</v>
      </c>
      <c r="B49" s="35">
        <v>5000000</v>
      </c>
      <c r="C49" s="3"/>
      <c r="D49" s="35">
        <v>5000000</v>
      </c>
      <c r="E49" s="3"/>
    </row>
    <row r="50" spans="1:5" x14ac:dyDescent="0.35">
      <c r="A50" s="3" t="s">
        <v>5630</v>
      </c>
      <c r="B50" s="3">
        <v>0</v>
      </c>
      <c r="C50" s="3"/>
      <c r="D50" s="3">
        <v>0</v>
      </c>
      <c r="E50" s="3"/>
    </row>
    <row r="51" spans="1:5" x14ac:dyDescent="0.35">
      <c r="A51" s="3" t="s">
        <v>5631</v>
      </c>
      <c r="B51" s="71">
        <v>0.05</v>
      </c>
      <c r="C51" s="3"/>
      <c r="D51" s="71">
        <v>0.05</v>
      </c>
      <c r="E51" s="3"/>
    </row>
    <row r="52" spans="1:5" x14ac:dyDescent="0.35">
      <c r="A52" s="3" t="s">
        <v>5632</v>
      </c>
      <c r="B52" s="3">
        <v>200</v>
      </c>
      <c r="C52" s="3"/>
      <c r="D52" s="3">
        <v>200</v>
      </c>
      <c r="E52" s="3"/>
    </row>
    <row r="53" spans="1:5" x14ac:dyDescent="0.35">
      <c r="A53" s="3" t="s">
        <v>5633</v>
      </c>
      <c r="B53" s="3">
        <v>73</v>
      </c>
      <c r="C53" s="3"/>
      <c r="D53" s="3">
        <v>73</v>
      </c>
      <c r="E53" s="3"/>
    </row>
    <row r="54" spans="1:5" x14ac:dyDescent="0.35">
      <c r="A54" s="3" t="s">
        <v>5634</v>
      </c>
      <c r="B54" s="3"/>
      <c r="C54" s="3"/>
      <c r="D54" s="3"/>
      <c r="E54" s="3"/>
    </row>
  </sheetData>
  <mergeCells count="3">
    <mergeCell ref="A45:A46"/>
    <mergeCell ref="B45:C45"/>
    <mergeCell ref="D45:E45"/>
  </mergeCells>
  <pageMargins left="0.7" right="0.7" top="0.75" bottom="0.75" header="0.3" footer="0.3"/>
  <pageSetup orientation="portrait" r:id="rId1"/>
  <ignoredErrors>
    <ignoredError sqref="C12" 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0A82-3586-4038-AEB0-61EBB1BB5689}">
  <dimension ref="A1:M54"/>
  <sheetViews>
    <sheetView topLeftCell="A9" zoomScale="80" zoomScaleNormal="80" workbookViewId="0">
      <selection activeCell="D26" sqref="D26"/>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6.5429687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453125" customWidth="1"/>
    <col min="13" max="13" width="45.7265625"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ht="15" thickBot="1" x14ac:dyDescent="0.4">
      <c r="A2" s="183" t="s">
        <v>5574</v>
      </c>
      <c r="B2" s="184">
        <f>B3+B11+B12</f>
        <v>2585</v>
      </c>
      <c r="C2" s="185">
        <f>B2/$B$26</f>
        <v>0.81881533101045301</v>
      </c>
      <c r="D2" s="186">
        <f>D3+D11+D12</f>
        <v>362426655</v>
      </c>
      <c r="E2" s="187">
        <f t="shared" ref="E2:E26" si="0">D2/B2</f>
        <v>140203.73500967119</v>
      </c>
      <c r="G2" s="28" t="s">
        <v>5575</v>
      </c>
      <c r="H2" s="29">
        <v>1243</v>
      </c>
      <c r="I2" s="30">
        <f>H2/$H$12</f>
        <v>0.39372822299651566</v>
      </c>
      <c r="J2" s="31"/>
      <c r="K2" s="32">
        <f>L2/$L$12</f>
        <v>0.34513274336283184</v>
      </c>
      <c r="L2" s="29">
        <f t="shared" ref="L2:L9" si="1">H2-H3</f>
        <v>429</v>
      </c>
      <c r="M2" s="33" t="s">
        <v>5576</v>
      </c>
    </row>
    <row r="3" spans="1:13" x14ac:dyDescent="0.35">
      <c r="A3" s="52" t="s">
        <v>5577</v>
      </c>
      <c r="B3" s="21">
        <f>SUM(B4:B10)</f>
        <v>2286</v>
      </c>
      <c r="C3" s="188">
        <f>B3/$B$26</f>
        <v>0.72410516312955342</v>
      </c>
      <c r="D3" s="189">
        <f>SUM(D4:D10)</f>
        <v>321878405</v>
      </c>
      <c r="E3" s="190">
        <f t="shared" si="0"/>
        <v>140804.20166229221</v>
      </c>
      <c r="F3" s="36"/>
      <c r="G3" s="37" t="s">
        <v>5578</v>
      </c>
      <c r="H3" s="38">
        <v>814</v>
      </c>
      <c r="I3" s="39">
        <f t="shared" ref="I3:I11" si="2">H3/$H$12</f>
        <v>0.25783972125435539</v>
      </c>
      <c r="J3" s="40"/>
      <c r="K3" s="41">
        <f t="shared" ref="K3:K11" si="3">L3/$L$12</f>
        <v>0.24698310539018503</v>
      </c>
      <c r="L3" s="38">
        <f t="shared" si="1"/>
        <v>307</v>
      </c>
      <c r="M3" s="42" t="s">
        <v>5579</v>
      </c>
    </row>
    <row r="4" spans="1:13" x14ac:dyDescent="0.35">
      <c r="A4" s="191" t="s">
        <v>5580</v>
      </c>
      <c r="B4" s="179">
        <v>2040</v>
      </c>
      <c r="C4" s="27">
        <f>B4/$B$3</f>
        <v>0.8923884514435696</v>
      </c>
      <c r="D4" s="35">
        <v>288315155</v>
      </c>
      <c r="E4" s="95">
        <f>D4/B4</f>
        <v>141330.95833333334</v>
      </c>
      <c r="G4" s="43" t="s">
        <v>5581</v>
      </c>
      <c r="H4" s="44">
        <v>507</v>
      </c>
      <c r="I4" s="45">
        <f t="shared" si="2"/>
        <v>0.16059550205891671</v>
      </c>
      <c r="J4" s="31"/>
      <c r="K4" s="46">
        <f t="shared" si="3"/>
        <v>0.15848753016894609</v>
      </c>
      <c r="L4" s="44">
        <f t="shared" si="1"/>
        <v>197</v>
      </c>
      <c r="M4" s="47" t="s">
        <v>5582</v>
      </c>
    </row>
    <row r="5" spans="1:13" x14ac:dyDescent="0.35">
      <c r="A5" s="191" t="s">
        <v>381</v>
      </c>
      <c r="B5" s="179">
        <v>78</v>
      </c>
      <c r="C5" s="27">
        <f t="shared" ref="C5:C25" si="4">B5/$B$3</f>
        <v>3.4120734908136482E-2</v>
      </c>
      <c r="D5" s="35">
        <v>9735500</v>
      </c>
      <c r="E5" s="95">
        <f t="shared" ref="E5:E25" si="5">D5/B5</f>
        <v>124814.10256410256</v>
      </c>
      <c r="F5" s="36"/>
      <c r="G5" s="37" t="s">
        <v>5583</v>
      </c>
      <c r="H5" s="38">
        <v>310</v>
      </c>
      <c r="I5" s="39">
        <f t="shared" si="2"/>
        <v>9.8194488438390876E-2</v>
      </c>
      <c r="J5" s="40"/>
      <c r="K5" s="41">
        <f t="shared" si="3"/>
        <v>0.10941271118262269</v>
      </c>
      <c r="L5" s="38">
        <f t="shared" si="1"/>
        <v>136</v>
      </c>
      <c r="M5" s="42" t="s">
        <v>5584</v>
      </c>
    </row>
    <row r="6" spans="1:13" x14ac:dyDescent="0.35">
      <c r="A6" s="191" t="s">
        <v>5585</v>
      </c>
      <c r="B6" s="179">
        <v>47</v>
      </c>
      <c r="C6" s="27">
        <f t="shared" si="4"/>
        <v>2.0559930008748905E-2</v>
      </c>
      <c r="D6" s="35">
        <v>5256250</v>
      </c>
      <c r="E6" s="95">
        <f t="shared" si="5"/>
        <v>111835.10638297872</v>
      </c>
      <c r="G6" s="43" t="s">
        <v>5586</v>
      </c>
      <c r="H6" s="44">
        <v>174</v>
      </c>
      <c r="I6" s="45">
        <f t="shared" si="2"/>
        <v>5.5115616091225846E-2</v>
      </c>
      <c r="J6" s="31"/>
      <c r="K6" s="46">
        <f t="shared" si="3"/>
        <v>8.286403861625101E-2</v>
      </c>
      <c r="L6" s="44">
        <f t="shared" si="1"/>
        <v>103</v>
      </c>
      <c r="M6" s="47" t="s">
        <v>5587</v>
      </c>
    </row>
    <row r="7" spans="1:13" x14ac:dyDescent="0.35">
      <c r="A7" s="191" t="s">
        <v>5588</v>
      </c>
      <c r="B7" s="179">
        <v>35</v>
      </c>
      <c r="C7" s="27">
        <f t="shared" si="4"/>
        <v>1.5310586176727909E-2</v>
      </c>
      <c r="D7" s="35">
        <v>5088000</v>
      </c>
      <c r="E7" s="95">
        <f t="shared" si="5"/>
        <v>145371.42857142858</v>
      </c>
      <c r="G7" s="37" t="s">
        <v>5589</v>
      </c>
      <c r="H7" s="38">
        <v>71</v>
      </c>
      <c r="I7" s="39">
        <f>H7/$H$12</f>
        <v>2.2489705416534684E-2</v>
      </c>
      <c r="J7" s="40"/>
      <c r="K7" s="41">
        <f t="shared" si="3"/>
        <v>3.8616251005631534E-2</v>
      </c>
      <c r="L7" s="38">
        <f t="shared" si="1"/>
        <v>48</v>
      </c>
      <c r="M7" s="42" t="s">
        <v>5590</v>
      </c>
    </row>
    <row r="8" spans="1:13" x14ac:dyDescent="0.35">
      <c r="A8" s="191" t="s">
        <v>1095</v>
      </c>
      <c r="B8" s="179">
        <v>7</v>
      </c>
      <c r="C8" s="27">
        <f t="shared" si="4"/>
        <v>3.0621172353455816E-3</v>
      </c>
      <c r="D8" s="35">
        <v>733500</v>
      </c>
      <c r="E8" s="95">
        <f t="shared" si="5"/>
        <v>104785.71428571429</v>
      </c>
      <c r="G8" s="43" t="s">
        <v>5591</v>
      </c>
      <c r="H8" s="44">
        <v>23</v>
      </c>
      <c r="I8" s="165">
        <f>H8/$H$12</f>
        <v>7.2853975292999683E-3</v>
      </c>
      <c r="J8" s="31"/>
      <c r="K8" s="168">
        <f t="shared" si="3"/>
        <v>1.2067578439259855E-2</v>
      </c>
      <c r="L8" s="44">
        <f t="shared" si="1"/>
        <v>15</v>
      </c>
      <c r="M8" s="47" t="s">
        <v>5592</v>
      </c>
    </row>
    <row r="9" spans="1:13" ht="29" x14ac:dyDescent="0.35">
      <c r="A9" s="191" t="s">
        <v>5593</v>
      </c>
      <c r="B9" s="179">
        <v>79</v>
      </c>
      <c r="C9" s="27">
        <f t="shared" si="4"/>
        <v>3.4558180227471563E-2</v>
      </c>
      <c r="D9" s="35">
        <v>12750000</v>
      </c>
      <c r="E9" s="95">
        <f t="shared" si="5"/>
        <v>161392.40506329114</v>
      </c>
      <c r="G9" s="37" t="s">
        <v>5594</v>
      </c>
      <c r="H9" s="38">
        <v>8</v>
      </c>
      <c r="I9" s="166">
        <f t="shared" si="2"/>
        <v>2.5340513145391194E-3</v>
      </c>
      <c r="J9" s="40"/>
      <c r="K9" s="169">
        <f t="shared" si="3"/>
        <v>4.8270313757039418E-3</v>
      </c>
      <c r="L9" s="38">
        <f t="shared" si="1"/>
        <v>6</v>
      </c>
      <c r="M9" s="42" t="s">
        <v>5595</v>
      </c>
    </row>
    <row r="10" spans="1:13" x14ac:dyDescent="0.35">
      <c r="A10" s="191" t="s">
        <v>5596</v>
      </c>
      <c r="B10" s="147">
        <v>0</v>
      </c>
      <c r="C10" s="27">
        <f t="shared" si="4"/>
        <v>0</v>
      </c>
      <c r="D10" s="35"/>
      <c r="E10" s="95" t="e">
        <f t="shared" si="5"/>
        <v>#DIV/0!</v>
      </c>
      <c r="G10" s="43" t="s">
        <v>5597</v>
      </c>
      <c r="H10" s="44">
        <v>2</v>
      </c>
      <c r="I10" s="165">
        <f t="shared" si="2"/>
        <v>6.3351282863477985E-4</v>
      </c>
      <c r="J10" s="31"/>
      <c r="K10" s="168">
        <f t="shared" si="3"/>
        <v>0</v>
      </c>
      <c r="L10" s="44">
        <v>0</v>
      </c>
      <c r="M10" s="47" t="s">
        <v>5598</v>
      </c>
    </row>
    <row r="11" spans="1:13" ht="15" thickBot="1" x14ac:dyDescent="0.4">
      <c r="A11" s="192" t="s">
        <v>5599</v>
      </c>
      <c r="B11" s="2">
        <v>0</v>
      </c>
      <c r="C11" s="27">
        <f t="shared" si="4"/>
        <v>0</v>
      </c>
      <c r="D11" s="92"/>
      <c r="E11" s="95" t="e">
        <f t="shared" si="5"/>
        <v>#DIV/0!</v>
      </c>
      <c r="G11" s="58" t="s">
        <v>5600</v>
      </c>
      <c r="H11" s="59">
        <v>5</v>
      </c>
      <c r="I11" s="167">
        <f t="shared" si="2"/>
        <v>1.5837820715869496E-3</v>
      </c>
      <c r="J11" s="40"/>
      <c r="K11" s="170">
        <f t="shared" si="3"/>
        <v>1.6090104585679806E-3</v>
      </c>
      <c r="L11" s="59">
        <v>2</v>
      </c>
      <c r="M11" s="62" t="s">
        <v>5601</v>
      </c>
    </row>
    <row r="12" spans="1:13" ht="15" thickBot="1" x14ac:dyDescent="0.4">
      <c r="A12" s="86" t="s">
        <v>5602</v>
      </c>
      <c r="B12" s="2">
        <f>SUM(B13:B15)</f>
        <v>299</v>
      </c>
      <c r="C12" s="27">
        <f t="shared" si="4"/>
        <v>0.13079615048118984</v>
      </c>
      <c r="D12" s="92">
        <f>SUM(D13:D15)</f>
        <v>40548250</v>
      </c>
      <c r="E12" s="95">
        <f t="shared" si="5"/>
        <v>135612.87625418059</v>
      </c>
      <c r="G12" s="64" t="s">
        <v>5603</v>
      </c>
      <c r="H12" s="65">
        <f>SUM(H2:H11)</f>
        <v>3157</v>
      </c>
      <c r="I12" s="66">
        <f>SUM(I2:I11)</f>
        <v>1</v>
      </c>
      <c r="J12" s="24"/>
      <c r="K12" s="67">
        <f>SUM(K2:K11)</f>
        <v>1</v>
      </c>
      <c r="L12" s="68">
        <f>SUM(L2:L11)</f>
        <v>1243</v>
      </c>
      <c r="M12" s="69" t="s">
        <v>5604</v>
      </c>
    </row>
    <row r="13" spans="1:13" ht="15" thickBot="1" x14ac:dyDescent="0.4">
      <c r="A13" s="191" t="s">
        <v>986</v>
      </c>
      <c r="B13" s="3">
        <v>14</v>
      </c>
      <c r="C13" s="27">
        <f t="shared" si="4"/>
        <v>6.1242344706911632E-3</v>
      </c>
      <c r="D13" s="35">
        <v>2984000</v>
      </c>
      <c r="E13" s="95">
        <f t="shared" si="5"/>
        <v>213142.85714285713</v>
      </c>
      <c r="L13" s="181">
        <f>151/321</f>
        <v>0.47040498442367601</v>
      </c>
      <c r="M13" s="97" t="s">
        <v>5605</v>
      </c>
    </row>
    <row r="14" spans="1:13" x14ac:dyDescent="0.35">
      <c r="A14" s="191" t="s">
        <v>188</v>
      </c>
      <c r="B14" s="3">
        <v>285</v>
      </c>
      <c r="C14" s="27">
        <f t="shared" si="4"/>
        <v>0.12467191601049869</v>
      </c>
      <c r="D14" s="35">
        <v>37564250</v>
      </c>
      <c r="E14" s="95">
        <f t="shared" si="5"/>
        <v>131804.38596491228</v>
      </c>
    </row>
    <row r="15" spans="1:13" ht="15" thickBot="1" x14ac:dyDescent="0.4">
      <c r="A15" s="193" t="s">
        <v>5596</v>
      </c>
      <c r="B15" s="56"/>
      <c r="C15" s="194">
        <f t="shared" si="4"/>
        <v>0</v>
      </c>
      <c r="D15" s="195"/>
      <c r="E15" s="196" t="e">
        <f t="shared" si="5"/>
        <v>#DIV/0!</v>
      </c>
    </row>
    <row r="16" spans="1:13" x14ac:dyDescent="0.35">
      <c r="A16" s="201" t="s">
        <v>5606</v>
      </c>
      <c r="B16" s="202">
        <f>SUM(B17:B25)</f>
        <v>572</v>
      </c>
      <c r="C16" s="203">
        <f t="shared" si="4"/>
        <v>0.25021872265966755</v>
      </c>
      <c r="D16" s="204">
        <f>SUM(D17:D25)</f>
        <v>80232550</v>
      </c>
      <c r="E16" s="205">
        <f t="shared" si="5"/>
        <v>140266.6958041958</v>
      </c>
      <c r="K16" s="155"/>
    </row>
    <row r="17" spans="1:11" x14ac:dyDescent="0.35">
      <c r="A17" s="191" t="s">
        <v>169</v>
      </c>
      <c r="B17" s="81">
        <v>190</v>
      </c>
      <c r="C17" s="27">
        <f t="shared" si="4"/>
        <v>8.3114610673665795E-2</v>
      </c>
      <c r="D17" s="83">
        <v>26918300</v>
      </c>
      <c r="E17" s="95">
        <f t="shared" si="5"/>
        <v>141675.26315789475</v>
      </c>
      <c r="F17" s="73"/>
      <c r="K17" s="155"/>
    </row>
    <row r="18" spans="1:11" ht="29" x14ac:dyDescent="0.35">
      <c r="A18" s="191" t="s">
        <v>52</v>
      </c>
      <c r="B18" s="81">
        <v>180</v>
      </c>
      <c r="C18" s="27">
        <f t="shared" si="4"/>
        <v>7.874015748031496E-2</v>
      </c>
      <c r="D18" s="83">
        <v>24822750</v>
      </c>
      <c r="E18" s="95">
        <f t="shared" si="5"/>
        <v>137904.16666666666</v>
      </c>
    </row>
    <row r="19" spans="1:11" x14ac:dyDescent="0.35">
      <c r="A19" s="191" t="s">
        <v>5607</v>
      </c>
      <c r="B19" s="81">
        <v>48</v>
      </c>
      <c r="C19" s="27">
        <f t="shared" si="4"/>
        <v>2.0997375328083989E-2</v>
      </c>
      <c r="D19" s="83">
        <v>6682000</v>
      </c>
      <c r="E19" s="95">
        <f t="shared" si="5"/>
        <v>139208.33333333334</v>
      </c>
      <c r="F19" s="75"/>
    </row>
    <row r="20" spans="1:11" x14ac:dyDescent="0.35">
      <c r="A20" s="191" t="s">
        <v>204</v>
      </c>
      <c r="B20" s="81">
        <v>13</v>
      </c>
      <c r="C20" s="27">
        <f t="shared" si="4"/>
        <v>5.6867891513560807E-3</v>
      </c>
      <c r="D20" s="83">
        <v>1680000</v>
      </c>
      <c r="E20" s="95">
        <f t="shared" si="5"/>
        <v>129230.76923076923</v>
      </c>
    </row>
    <row r="21" spans="1:11" x14ac:dyDescent="0.35">
      <c r="A21" s="191" t="s">
        <v>866</v>
      </c>
      <c r="B21" s="179">
        <v>20</v>
      </c>
      <c r="C21" s="27">
        <f>B21/$B$3</f>
        <v>8.7489063867016627E-3</v>
      </c>
      <c r="D21" s="35">
        <v>2163000</v>
      </c>
      <c r="E21" s="95">
        <f>D21/B21</f>
        <v>108150</v>
      </c>
    </row>
    <row r="22" spans="1:11" ht="32.25" customHeight="1" x14ac:dyDescent="0.35">
      <c r="A22" s="191" t="s">
        <v>162</v>
      </c>
      <c r="B22" s="81">
        <v>27</v>
      </c>
      <c r="C22" s="27">
        <f t="shared" si="4"/>
        <v>1.1811023622047244E-2</v>
      </c>
      <c r="D22" s="83">
        <v>4247250</v>
      </c>
      <c r="E22" s="95">
        <f t="shared" si="5"/>
        <v>157305.55555555556</v>
      </c>
    </row>
    <row r="23" spans="1:11" ht="29" x14ac:dyDescent="0.35">
      <c r="A23" s="191" t="s">
        <v>116</v>
      </c>
      <c r="B23" s="81">
        <v>82</v>
      </c>
      <c r="C23" s="27">
        <f t="shared" si="4"/>
        <v>3.5870516185476813E-2</v>
      </c>
      <c r="D23" s="83">
        <v>11949250</v>
      </c>
      <c r="E23" s="95">
        <f t="shared" si="5"/>
        <v>145722.56097560975</v>
      </c>
    </row>
    <row r="24" spans="1:11" x14ac:dyDescent="0.35">
      <c r="A24" s="191" t="s">
        <v>5608</v>
      </c>
      <c r="B24" s="81">
        <v>12</v>
      </c>
      <c r="C24" s="27">
        <f t="shared" si="4"/>
        <v>5.2493438320209973E-3</v>
      </c>
      <c r="D24" s="83">
        <v>1770000</v>
      </c>
      <c r="E24" s="95">
        <f t="shared" si="5"/>
        <v>147500</v>
      </c>
    </row>
    <row r="25" spans="1:11" ht="15" thickBot="1" x14ac:dyDescent="0.4">
      <c r="A25" s="193" t="s">
        <v>5596</v>
      </c>
      <c r="B25" s="56"/>
      <c r="C25" s="194">
        <f t="shared" si="4"/>
        <v>0</v>
      </c>
      <c r="D25" s="195"/>
      <c r="E25" s="196" t="e">
        <f t="shared" si="5"/>
        <v>#DIV/0!</v>
      </c>
    </row>
    <row r="26" spans="1:11" ht="15" thickBot="1" x14ac:dyDescent="0.4">
      <c r="A26" s="197" t="s">
        <v>5536</v>
      </c>
      <c r="B26" s="198">
        <f>B2+B16</f>
        <v>3157</v>
      </c>
      <c r="C26" s="198"/>
      <c r="D26" s="199">
        <f>D2+D16</f>
        <v>442659205</v>
      </c>
      <c r="E26" s="200">
        <f t="shared" si="0"/>
        <v>140215.14254038644</v>
      </c>
    </row>
    <row r="27" spans="1:11" ht="15" thickBot="1" x14ac:dyDescent="0.4">
      <c r="D27" s="182">
        <f>D26/129.2417</f>
        <v>3425049.3842157754</v>
      </c>
      <c r="E27" s="182">
        <f>E26/129.2417</f>
        <v>1084.9063618041735</v>
      </c>
    </row>
    <row r="28" spans="1:11" ht="15" thickBot="1" x14ac:dyDescent="0.4">
      <c r="D28" s="36"/>
      <c r="E28" s="36"/>
    </row>
    <row r="29" spans="1:11" x14ac:dyDescent="0.35">
      <c r="A29" s="52" t="s">
        <v>5609</v>
      </c>
      <c r="B29" s="20" t="s">
        <v>5568</v>
      </c>
      <c r="C29" s="53" t="s">
        <v>5569</v>
      </c>
    </row>
    <row r="30" spans="1:11" x14ac:dyDescent="0.35">
      <c r="A30" s="26" t="s">
        <v>5610</v>
      </c>
      <c r="B30" s="3">
        <v>7</v>
      </c>
      <c r="C30" s="54"/>
    </row>
    <row r="31" spans="1:11" ht="15" thickBot="1" x14ac:dyDescent="0.4">
      <c r="A31" s="55" t="s">
        <v>5611</v>
      </c>
      <c r="B31" s="56">
        <f>350+B30</f>
        <v>357</v>
      </c>
      <c r="C31" s="57">
        <f>B31/L12</f>
        <v>0.28720836685438456</v>
      </c>
    </row>
    <row r="32" spans="1:11" x14ac:dyDescent="0.35">
      <c r="A32" s="63"/>
    </row>
    <row r="33" spans="1:7" ht="15" thickBot="1" x14ac:dyDescent="0.4">
      <c r="E33" s="36"/>
      <c r="G33" s="36"/>
    </row>
    <row r="34" spans="1:7" x14ac:dyDescent="0.35">
      <c r="A34" s="52" t="s">
        <v>5612</v>
      </c>
      <c r="B34" s="20" t="s">
        <v>5568</v>
      </c>
      <c r="C34" s="20" t="s">
        <v>5569</v>
      </c>
      <c r="D34" s="22" t="s">
        <v>5570</v>
      </c>
    </row>
    <row r="35" spans="1:7" x14ac:dyDescent="0.35">
      <c r="A35" s="34" t="s">
        <v>5613</v>
      </c>
      <c r="B35" s="3">
        <v>955</v>
      </c>
      <c r="C35" s="70"/>
      <c r="D35" s="54"/>
    </row>
    <row r="36" spans="1:7" x14ac:dyDescent="0.35">
      <c r="A36" s="34" t="s">
        <v>5614</v>
      </c>
      <c r="B36" s="70"/>
      <c r="C36" s="151">
        <v>0.99199999999999999</v>
      </c>
      <c r="D36" s="72">
        <v>353787179</v>
      </c>
    </row>
    <row r="37" spans="1:7" x14ac:dyDescent="0.35">
      <c r="A37" s="34" t="s">
        <v>5615</v>
      </c>
      <c r="B37" s="70"/>
      <c r="C37" s="211">
        <v>8.0000000000000002E-3</v>
      </c>
      <c r="D37" s="72">
        <v>2732964</v>
      </c>
      <c r="E37" s="36"/>
    </row>
    <row r="38" spans="1:7" ht="15" thickBot="1" x14ac:dyDescent="0.4">
      <c r="A38" s="34" t="s">
        <v>5616</v>
      </c>
      <c r="B38" s="70"/>
      <c r="C38" s="138">
        <v>5.6800000000000003E-2</v>
      </c>
      <c r="D38" s="72">
        <v>6148216</v>
      </c>
    </row>
    <row r="39" spans="1:7" ht="15" thickBot="1" x14ac:dyDescent="0.4">
      <c r="A39" s="34" t="s">
        <v>5617</v>
      </c>
      <c r="B39" s="70"/>
      <c r="C39" s="70"/>
      <c r="D39" s="99">
        <v>108183156</v>
      </c>
      <c r="E39" s="182">
        <f>D39/129.2417</f>
        <v>837060.76289618597</v>
      </c>
    </row>
    <row r="40" spans="1:7" x14ac:dyDescent="0.35">
      <c r="A40" s="34" t="s">
        <v>5618</v>
      </c>
      <c r="B40" s="3">
        <v>199</v>
      </c>
      <c r="C40" s="138">
        <v>9.1999999999999998E-3</v>
      </c>
      <c r="D40" s="76"/>
    </row>
    <row r="41" spans="1:7" x14ac:dyDescent="0.35">
      <c r="A41" s="34" t="s">
        <v>5619</v>
      </c>
      <c r="B41" s="77"/>
      <c r="C41" s="74">
        <v>0.24</v>
      </c>
      <c r="D41" s="76"/>
      <c r="E41" s="13"/>
    </row>
    <row r="42" spans="1:7" ht="15" thickBot="1" x14ac:dyDescent="0.4">
      <c r="A42" s="78" t="s">
        <v>5620</v>
      </c>
      <c r="B42" s="56">
        <v>0</v>
      </c>
      <c r="C42" s="79">
        <v>0</v>
      </c>
      <c r="D42" s="80">
        <v>0</v>
      </c>
    </row>
    <row r="43" spans="1:7" x14ac:dyDescent="0.35">
      <c r="E43" s="36"/>
    </row>
    <row r="44" spans="1:7" x14ac:dyDescent="0.35">
      <c r="A44" s="105" t="s">
        <v>5621</v>
      </c>
    </row>
    <row r="45" spans="1:7" x14ac:dyDescent="0.35">
      <c r="A45" s="375" t="s">
        <v>5622</v>
      </c>
      <c r="B45" s="372" t="s">
        <v>5623</v>
      </c>
      <c r="C45" s="373"/>
      <c r="D45" s="372" t="s">
        <v>5624</v>
      </c>
      <c r="E45" s="373"/>
    </row>
    <row r="46" spans="1:7" x14ac:dyDescent="0.35">
      <c r="A46" s="376"/>
      <c r="B46" s="1" t="s">
        <v>5625</v>
      </c>
      <c r="C46" s="1" t="s">
        <v>5626</v>
      </c>
      <c r="D46" s="1" t="s">
        <v>5625</v>
      </c>
      <c r="E46" s="1" t="s">
        <v>5626</v>
      </c>
    </row>
    <row r="47" spans="1:7" x14ac:dyDescent="0.35">
      <c r="A47" s="3" t="s">
        <v>5635</v>
      </c>
      <c r="B47" s="122">
        <v>24</v>
      </c>
      <c r="C47" s="3"/>
      <c r="D47" s="122">
        <v>24</v>
      </c>
      <c r="E47" s="3"/>
    </row>
    <row r="48" spans="1:7" x14ac:dyDescent="0.35">
      <c r="A48" s="3" t="s">
        <v>5628</v>
      </c>
      <c r="B48" s="3">
        <v>24</v>
      </c>
      <c r="C48" s="3"/>
      <c r="D48" s="3">
        <v>24</v>
      </c>
      <c r="E48" s="3"/>
    </row>
    <row r="49" spans="1:5" x14ac:dyDescent="0.35">
      <c r="A49" s="3" t="s">
        <v>5636</v>
      </c>
      <c r="B49" s="35">
        <v>5000000</v>
      </c>
      <c r="C49" s="3"/>
      <c r="D49" s="35">
        <v>5000000</v>
      </c>
      <c r="E49" s="3"/>
    </row>
    <row r="50" spans="1:5" x14ac:dyDescent="0.35">
      <c r="A50" s="3" t="s">
        <v>5630</v>
      </c>
      <c r="B50" s="3">
        <v>0</v>
      </c>
      <c r="C50" s="3"/>
      <c r="D50" s="3">
        <v>0</v>
      </c>
      <c r="E50" s="3"/>
    </row>
    <row r="51" spans="1:5" x14ac:dyDescent="0.35">
      <c r="A51" s="3" t="s">
        <v>5631</v>
      </c>
      <c r="B51" s="3">
        <v>5</v>
      </c>
      <c r="C51" s="3"/>
      <c r="D51" s="3">
        <v>5</v>
      </c>
      <c r="E51" s="3"/>
    </row>
    <row r="52" spans="1:5" x14ac:dyDescent="0.35">
      <c r="A52" s="3" t="s">
        <v>5637</v>
      </c>
      <c r="B52" s="3">
        <v>200</v>
      </c>
      <c r="C52" s="3"/>
      <c r="D52" s="3">
        <v>200</v>
      </c>
      <c r="E52" s="3"/>
    </row>
    <row r="53" spans="1:5" x14ac:dyDescent="0.35">
      <c r="A53" s="3" t="s">
        <v>5633</v>
      </c>
      <c r="B53" s="3">
        <v>73</v>
      </c>
      <c r="C53" s="3"/>
      <c r="D53" s="3">
        <v>73</v>
      </c>
      <c r="E53" s="3"/>
    </row>
    <row r="54" spans="1:5" x14ac:dyDescent="0.35">
      <c r="A54" s="3" t="s">
        <v>5634</v>
      </c>
      <c r="B54" s="3"/>
      <c r="C54" s="3"/>
      <c r="D54" s="3"/>
      <c r="E54" s="3"/>
    </row>
  </sheetData>
  <mergeCells count="3">
    <mergeCell ref="A45:A46"/>
    <mergeCell ref="B45:C45"/>
    <mergeCell ref="D45:E45"/>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CA24D-F844-468F-8D2E-CCC71F282F00}">
  <dimension ref="A1:M54"/>
  <sheetViews>
    <sheetView topLeftCell="A22" zoomScale="80" zoomScaleNormal="80" workbookViewId="0">
      <selection activeCell="B31" sqref="B31"/>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6.5429687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453125" customWidth="1"/>
    <col min="13" max="13" width="45.7265625"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ht="15" thickBot="1" x14ac:dyDescent="0.4">
      <c r="A2" s="183" t="s">
        <v>5574</v>
      </c>
      <c r="B2" s="184">
        <f>B3+B11+B12</f>
        <v>2476</v>
      </c>
      <c r="C2" s="185">
        <f>B2/$B$26</f>
        <v>0.81662269129287601</v>
      </c>
      <c r="D2" s="186">
        <f>D3+D11+D12</f>
        <v>346230655</v>
      </c>
      <c r="E2" s="187">
        <f t="shared" ref="E2:E26" si="0">D2/B2</f>
        <v>139834.67487883684</v>
      </c>
      <c r="G2" s="28" t="s">
        <v>5575</v>
      </c>
      <c r="H2" s="29">
        <v>1212</v>
      </c>
      <c r="I2" s="30">
        <f>H2/$H$12</f>
        <v>0.39973614775725591</v>
      </c>
      <c r="J2" s="31"/>
      <c r="K2" s="32">
        <f>L2/$L$12</f>
        <v>0.34735973597359737</v>
      </c>
      <c r="L2" s="29">
        <f t="shared" ref="L2:L9" si="1">H2-H3</f>
        <v>421</v>
      </c>
      <c r="M2" s="33" t="s">
        <v>5576</v>
      </c>
    </row>
    <row r="3" spans="1:13" x14ac:dyDescent="0.35">
      <c r="A3" s="52" t="s">
        <v>5577</v>
      </c>
      <c r="B3" s="21">
        <f>SUM(B4:B10)</f>
        <v>2188</v>
      </c>
      <c r="C3" s="188">
        <f>B3/$B$26</f>
        <v>0.72163588390501321</v>
      </c>
      <c r="D3" s="189">
        <f>SUM(D4:D10)</f>
        <v>308312405</v>
      </c>
      <c r="E3" s="190">
        <f t="shared" si="0"/>
        <v>140910.60557586837</v>
      </c>
      <c r="F3" s="36"/>
      <c r="G3" s="37" t="s">
        <v>5578</v>
      </c>
      <c r="H3" s="38">
        <v>791</v>
      </c>
      <c r="I3" s="39">
        <f t="shared" ref="I3:I11" si="2">H3/$H$12</f>
        <v>0.26088390501319259</v>
      </c>
      <c r="J3" s="40"/>
      <c r="K3" s="41">
        <f t="shared" ref="K3:K11" si="3">L3/$L$12</f>
        <v>0.24834983498349836</v>
      </c>
      <c r="L3" s="38">
        <f t="shared" si="1"/>
        <v>301</v>
      </c>
      <c r="M3" s="42" t="s">
        <v>5579</v>
      </c>
    </row>
    <row r="4" spans="1:13" x14ac:dyDescent="0.35">
      <c r="A4" s="191" t="s">
        <v>5580</v>
      </c>
      <c r="B4" s="179">
        <v>1953</v>
      </c>
      <c r="C4" s="27">
        <f>B4/$B$3</f>
        <v>0.89259597806215718</v>
      </c>
      <c r="D4" s="35">
        <v>276089155</v>
      </c>
      <c r="E4" s="95">
        <f>D4/B4</f>
        <v>141366.69482846902</v>
      </c>
      <c r="G4" s="43" t="s">
        <v>5581</v>
      </c>
      <c r="H4" s="44">
        <v>490</v>
      </c>
      <c r="I4" s="45">
        <f t="shared" si="2"/>
        <v>0.16160949868073879</v>
      </c>
      <c r="J4" s="31"/>
      <c r="K4" s="46">
        <f t="shared" si="3"/>
        <v>0.16336633663366337</v>
      </c>
      <c r="L4" s="44">
        <f t="shared" si="1"/>
        <v>198</v>
      </c>
      <c r="M4" s="47" t="s">
        <v>5582</v>
      </c>
    </row>
    <row r="5" spans="1:13" x14ac:dyDescent="0.35">
      <c r="A5" s="191" t="s">
        <v>381</v>
      </c>
      <c r="B5" s="179">
        <v>74</v>
      </c>
      <c r="C5" s="27">
        <f t="shared" ref="C5:C25" si="4">B5/$B$3</f>
        <v>3.3820840950639856E-2</v>
      </c>
      <c r="D5" s="35">
        <v>9255500</v>
      </c>
      <c r="E5" s="95">
        <f t="shared" ref="E5:E25" si="5">D5/B5</f>
        <v>125074.32432432432</v>
      </c>
      <c r="F5" s="36"/>
      <c r="G5" s="37" t="s">
        <v>5583</v>
      </c>
      <c r="H5" s="38">
        <v>292</v>
      </c>
      <c r="I5" s="39">
        <f t="shared" si="2"/>
        <v>9.6306068601583111E-2</v>
      </c>
      <c r="J5" s="40"/>
      <c r="K5" s="41">
        <f t="shared" si="3"/>
        <v>0.11303630363036303</v>
      </c>
      <c r="L5" s="38">
        <f t="shared" si="1"/>
        <v>137</v>
      </c>
      <c r="M5" s="42" t="s">
        <v>5584</v>
      </c>
    </row>
    <row r="6" spans="1:13" x14ac:dyDescent="0.35">
      <c r="A6" s="191" t="s">
        <v>5585</v>
      </c>
      <c r="B6" s="179">
        <v>43</v>
      </c>
      <c r="C6" s="27">
        <f t="shared" si="4"/>
        <v>1.9652650822669104E-2</v>
      </c>
      <c r="D6" s="35">
        <v>4951250</v>
      </c>
      <c r="E6" s="95">
        <f t="shared" si="5"/>
        <v>115145.3488372093</v>
      </c>
      <c r="G6" s="43" t="s">
        <v>5586</v>
      </c>
      <c r="H6" s="44">
        <v>155</v>
      </c>
      <c r="I6" s="45">
        <f t="shared" si="2"/>
        <v>5.1121372031662268E-2</v>
      </c>
      <c r="J6" s="31"/>
      <c r="K6" s="46">
        <f t="shared" si="3"/>
        <v>7.9207920792079209E-2</v>
      </c>
      <c r="L6" s="44">
        <f t="shared" si="1"/>
        <v>96</v>
      </c>
      <c r="M6" s="47" t="s">
        <v>5587</v>
      </c>
    </row>
    <row r="7" spans="1:13" x14ac:dyDescent="0.35">
      <c r="A7" s="191" t="s">
        <v>5588</v>
      </c>
      <c r="B7" s="179">
        <v>33</v>
      </c>
      <c r="C7" s="27">
        <f t="shared" si="4"/>
        <v>1.5082266910420476E-2</v>
      </c>
      <c r="D7" s="35">
        <v>4568000</v>
      </c>
      <c r="E7" s="95">
        <f t="shared" si="5"/>
        <v>138424.24242424243</v>
      </c>
      <c r="G7" s="37" t="s">
        <v>5589</v>
      </c>
      <c r="H7" s="38">
        <v>59</v>
      </c>
      <c r="I7" s="39">
        <f>H7/$H$12</f>
        <v>1.945910290237467E-2</v>
      </c>
      <c r="J7" s="40"/>
      <c r="K7" s="41">
        <f t="shared" si="3"/>
        <v>3.2178217821782179E-2</v>
      </c>
      <c r="L7" s="38">
        <f t="shared" si="1"/>
        <v>39</v>
      </c>
      <c r="M7" s="42" t="s">
        <v>5590</v>
      </c>
    </row>
    <row r="8" spans="1:13" x14ac:dyDescent="0.35">
      <c r="A8" s="191" t="s">
        <v>1095</v>
      </c>
      <c r="B8" s="179">
        <v>6</v>
      </c>
      <c r="C8" s="27">
        <f t="shared" si="4"/>
        <v>2.7422303473491772E-3</v>
      </c>
      <c r="D8" s="35">
        <v>698500</v>
      </c>
      <c r="E8" s="95">
        <f t="shared" si="5"/>
        <v>116416.66666666667</v>
      </c>
      <c r="G8" s="43" t="s">
        <v>5591</v>
      </c>
      <c r="H8" s="44">
        <v>20</v>
      </c>
      <c r="I8" s="165">
        <f>H8/$H$12</f>
        <v>6.5963060686015833E-3</v>
      </c>
      <c r="J8" s="31"/>
      <c r="K8" s="168">
        <f t="shared" si="3"/>
        <v>9.9009900990099011E-3</v>
      </c>
      <c r="L8" s="44">
        <f t="shared" si="1"/>
        <v>12</v>
      </c>
      <c r="M8" s="47" t="s">
        <v>5592</v>
      </c>
    </row>
    <row r="9" spans="1:13" ht="29" x14ac:dyDescent="0.35">
      <c r="A9" s="191" t="s">
        <v>5593</v>
      </c>
      <c r="B9" s="179">
        <v>79</v>
      </c>
      <c r="C9" s="27">
        <f t="shared" si="4"/>
        <v>3.6106032906764167E-2</v>
      </c>
      <c r="D9" s="35">
        <v>12750000</v>
      </c>
      <c r="E9" s="95">
        <f t="shared" si="5"/>
        <v>161392.40506329114</v>
      </c>
      <c r="G9" s="37" t="s">
        <v>5594</v>
      </c>
      <c r="H9" s="38">
        <v>8</v>
      </c>
      <c r="I9" s="166">
        <f t="shared" si="2"/>
        <v>2.6385224274406332E-3</v>
      </c>
      <c r="J9" s="40"/>
      <c r="K9" s="169">
        <f t="shared" si="3"/>
        <v>4.9504950495049506E-3</v>
      </c>
      <c r="L9" s="38">
        <f t="shared" si="1"/>
        <v>6</v>
      </c>
      <c r="M9" s="42" t="s">
        <v>5595</v>
      </c>
    </row>
    <row r="10" spans="1:13" x14ac:dyDescent="0.35">
      <c r="A10" s="191" t="s">
        <v>5596</v>
      </c>
      <c r="B10" s="147">
        <v>0</v>
      </c>
      <c r="C10" s="27">
        <f t="shared" si="4"/>
        <v>0</v>
      </c>
      <c r="D10" s="35"/>
      <c r="E10" s="95" t="e">
        <f t="shared" si="5"/>
        <v>#DIV/0!</v>
      </c>
      <c r="G10" s="43" t="s">
        <v>5597</v>
      </c>
      <c r="H10" s="44">
        <v>2</v>
      </c>
      <c r="I10" s="165">
        <f t="shared" si="2"/>
        <v>6.5963060686015829E-4</v>
      </c>
      <c r="J10" s="31"/>
      <c r="K10" s="168">
        <f t="shared" si="3"/>
        <v>8.2508250825082509E-4</v>
      </c>
      <c r="L10" s="44">
        <v>1</v>
      </c>
      <c r="M10" s="47" t="s">
        <v>5598</v>
      </c>
    </row>
    <row r="11" spans="1:13" ht="15" thickBot="1" x14ac:dyDescent="0.4">
      <c r="A11" s="192" t="s">
        <v>5599</v>
      </c>
      <c r="B11" s="2">
        <v>0</v>
      </c>
      <c r="C11" s="27">
        <f t="shared" si="4"/>
        <v>0</v>
      </c>
      <c r="D11" s="92"/>
      <c r="E11" s="95" t="e">
        <f t="shared" si="5"/>
        <v>#DIV/0!</v>
      </c>
      <c r="G11" s="58" t="s">
        <v>5600</v>
      </c>
      <c r="H11" s="59">
        <v>3</v>
      </c>
      <c r="I11" s="167">
        <f t="shared" si="2"/>
        <v>9.8944591029023754E-4</v>
      </c>
      <c r="J11" s="40"/>
      <c r="K11" s="170">
        <f t="shared" si="3"/>
        <v>8.2508250825082509E-4</v>
      </c>
      <c r="L11" s="59">
        <v>1</v>
      </c>
      <c r="M11" s="62" t="s">
        <v>5601</v>
      </c>
    </row>
    <row r="12" spans="1:13" ht="15" thickBot="1" x14ac:dyDescent="0.4">
      <c r="A12" s="86" t="s">
        <v>5602</v>
      </c>
      <c r="B12" s="2">
        <f>SUM(B13:B15)</f>
        <v>288</v>
      </c>
      <c r="C12" s="27">
        <f t="shared" si="4"/>
        <v>0.13162705667276051</v>
      </c>
      <c r="D12" s="92">
        <f>SUM(D13:D15)</f>
        <v>37918250</v>
      </c>
      <c r="E12" s="95">
        <f t="shared" si="5"/>
        <v>131660.59027777778</v>
      </c>
      <c r="G12" s="64" t="s">
        <v>5603</v>
      </c>
      <c r="H12" s="65">
        <f>SUM(H2:H11)</f>
        <v>3032</v>
      </c>
      <c r="I12" s="66">
        <f>SUM(I2:I11)</f>
        <v>0.99999999999999989</v>
      </c>
      <c r="J12" s="24"/>
      <c r="K12" s="67">
        <f>SUM(K2:K11)</f>
        <v>1</v>
      </c>
      <c r="L12" s="68">
        <f>SUM(L2:L11)</f>
        <v>1212</v>
      </c>
      <c r="M12" s="69" t="s">
        <v>5604</v>
      </c>
    </row>
    <row r="13" spans="1:13" ht="15" thickBot="1" x14ac:dyDescent="0.4">
      <c r="A13" s="191" t="s">
        <v>986</v>
      </c>
      <c r="B13" s="3">
        <v>12</v>
      </c>
      <c r="C13" s="27">
        <f t="shared" si="4"/>
        <v>5.4844606946983544E-3</v>
      </c>
      <c r="D13" s="35">
        <v>2484000</v>
      </c>
      <c r="E13" s="95">
        <f t="shared" si="5"/>
        <v>207000</v>
      </c>
      <c r="L13" s="181">
        <f>151/321</f>
        <v>0.47040498442367601</v>
      </c>
      <c r="M13" s="97" t="s">
        <v>5605</v>
      </c>
    </row>
    <row r="14" spans="1:13" x14ac:dyDescent="0.35">
      <c r="A14" s="191" t="s">
        <v>188</v>
      </c>
      <c r="B14" s="3">
        <v>276</v>
      </c>
      <c r="C14" s="27">
        <f t="shared" si="4"/>
        <v>0.12614259597806216</v>
      </c>
      <c r="D14" s="35">
        <v>35434250</v>
      </c>
      <c r="E14" s="95">
        <f t="shared" si="5"/>
        <v>128384.96376811594</v>
      </c>
    </row>
    <row r="15" spans="1:13" ht="15" thickBot="1" x14ac:dyDescent="0.4">
      <c r="A15" s="193" t="s">
        <v>5596</v>
      </c>
      <c r="B15" s="56"/>
      <c r="C15" s="194">
        <f t="shared" si="4"/>
        <v>0</v>
      </c>
      <c r="D15" s="195"/>
      <c r="E15" s="196" t="e">
        <f t="shared" si="5"/>
        <v>#DIV/0!</v>
      </c>
    </row>
    <row r="16" spans="1:13" x14ac:dyDescent="0.35">
      <c r="A16" s="201" t="s">
        <v>5606</v>
      </c>
      <c r="B16" s="202">
        <f>SUM(B17:B25)</f>
        <v>556</v>
      </c>
      <c r="C16" s="203">
        <f t="shared" si="4"/>
        <v>0.25411334552102377</v>
      </c>
      <c r="D16" s="204">
        <f>SUM(D17:D25)</f>
        <v>77987550</v>
      </c>
      <c r="E16" s="205">
        <f t="shared" si="5"/>
        <v>140265.37769784173</v>
      </c>
      <c r="K16" s="155"/>
    </row>
    <row r="17" spans="1:11" x14ac:dyDescent="0.35">
      <c r="A17" s="191" t="s">
        <v>169</v>
      </c>
      <c r="B17" s="81">
        <v>188</v>
      </c>
      <c r="C17" s="27">
        <f t="shared" si="4"/>
        <v>8.5923217550274225E-2</v>
      </c>
      <c r="D17" s="83">
        <v>26558300</v>
      </c>
      <c r="E17" s="95">
        <f t="shared" si="5"/>
        <v>141267.55319148937</v>
      </c>
      <c r="F17" s="73"/>
      <c r="K17" s="155"/>
    </row>
    <row r="18" spans="1:11" ht="29" x14ac:dyDescent="0.35">
      <c r="A18" s="191" t="s">
        <v>52</v>
      </c>
      <c r="B18" s="81">
        <v>171</v>
      </c>
      <c r="C18" s="27">
        <f t="shared" si="4"/>
        <v>7.815356489945155E-2</v>
      </c>
      <c r="D18" s="83">
        <v>23692750</v>
      </c>
      <c r="E18" s="95">
        <f t="shared" si="5"/>
        <v>138554.09356725146</v>
      </c>
    </row>
    <row r="19" spans="1:11" x14ac:dyDescent="0.35">
      <c r="A19" s="191" t="s">
        <v>5607</v>
      </c>
      <c r="B19" s="81">
        <v>47</v>
      </c>
      <c r="C19" s="27">
        <f t="shared" si="4"/>
        <v>2.1480804387568556E-2</v>
      </c>
      <c r="D19" s="83">
        <v>6482000</v>
      </c>
      <c r="E19" s="95">
        <f t="shared" si="5"/>
        <v>137914.89361702127</v>
      </c>
      <c r="F19" s="75"/>
    </row>
    <row r="20" spans="1:11" x14ac:dyDescent="0.35">
      <c r="A20" s="191" t="s">
        <v>204</v>
      </c>
      <c r="B20" s="81">
        <v>13</v>
      </c>
      <c r="C20" s="27">
        <f t="shared" si="4"/>
        <v>5.9414990859232176E-3</v>
      </c>
      <c r="D20" s="83">
        <v>1680000</v>
      </c>
      <c r="E20" s="95">
        <f t="shared" si="5"/>
        <v>129230.76923076923</v>
      </c>
    </row>
    <row r="21" spans="1:11" x14ac:dyDescent="0.35">
      <c r="A21" s="191" t="s">
        <v>866</v>
      </c>
      <c r="B21" s="179">
        <v>20</v>
      </c>
      <c r="C21" s="27">
        <f>B21/$B$3</f>
        <v>9.140767824497258E-3</v>
      </c>
      <c r="D21" s="35">
        <v>2163000</v>
      </c>
      <c r="E21" s="95">
        <f>D21/B21</f>
        <v>108150</v>
      </c>
    </row>
    <row r="22" spans="1:11" ht="32.25" customHeight="1" x14ac:dyDescent="0.35">
      <c r="A22" s="191" t="s">
        <v>162</v>
      </c>
      <c r="B22" s="81">
        <v>27</v>
      </c>
      <c r="C22" s="27">
        <f t="shared" si="4"/>
        <v>1.2340036563071298E-2</v>
      </c>
      <c r="D22" s="83">
        <v>4247250</v>
      </c>
      <c r="E22" s="95">
        <f t="shared" si="5"/>
        <v>157305.55555555556</v>
      </c>
    </row>
    <row r="23" spans="1:11" ht="29" x14ac:dyDescent="0.35">
      <c r="A23" s="191" t="s">
        <v>116</v>
      </c>
      <c r="B23" s="81">
        <v>79</v>
      </c>
      <c r="C23" s="27">
        <f t="shared" si="4"/>
        <v>3.6106032906764167E-2</v>
      </c>
      <c r="D23" s="83">
        <v>11494250</v>
      </c>
      <c r="E23" s="95">
        <f t="shared" si="5"/>
        <v>145496.83544303797</v>
      </c>
    </row>
    <row r="24" spans="1:11" x14ac:dyDescent="0.35">
      <c r="A24" s="191" t="s">
        <v>5608</v>
      </c>
      <c r="B24" s="81">
        <v>11</v>
      </c>
      <c r="C24" s="27">
        <f t="shared" si="4"/>
        <v>5.0274223034734921E-3</v>
      </c>
      <c r="D24" s="83">
        <v>1670000</v>
      </c>
      <c r="E24" s="95">
        <f t="shared" si="5"/>
        <v>151818.18181818182</v>
      </c>
    </row>
    <row r="25" spans="1:11" ht="15" thickBot="1" x14ac:dyDescent="0.4">
      <c r="A25" s="193" t="s">
        <v>5596</v>
      </c>
      <c r="B25" s="56"/>
      <c r="C25" s="194">
        <f t="shared" si="4"/>
        <v>0</v>
      </c>
      <c r="D25" s="195"/>
      <c r="E25" s="196" t="e">
        <f t="shared" si="5"/>
        <v>#DIV/0!</v>
      </c>
    </row>
    <row r="26" spans="1:11" ht="15" thickBot="1" x14ac:dyDescent="0.4">
      <c r="A26" s="197" t="s">
        <v>5536</v>
      </c>
      <c r="B26" s="198">
        <f>B2+B16</f>
        <v>3032</v>
      </c>
      <c r="C26" s="198"/>
      <c r="D26" s="199">
        <f>D2+D16</f>
        <v>424218205</v>
      </c>
      <c r="E26" s="200">
        <f t="shared" si="0"/>
        <v>139913.65600263851</v>
      </c>
    </row>
    <row r="27" spans="1:11" ht="15" thickBot="1" x14ac:dyDescent="0.4">
      <c r="D27" s="182">
        <f>D26/129.3434</f>
        <v>3279782.3854947374</v>
      </c>
      <c r="E27" s="182">
        <f>E26/129.3434</f>
        <v>1081.7224226565754</v>
      </c>
    </row>
    <row r="28" spans="1:11" ht="15" thickBot="1" x14ac:dyDescent="0.4">
      <c r="D28" s="36"/>
      <c r="E28" s="36"/>
    </row>
    <row r="29" spans="1:11" x14ac:dyDescent="0.35">
      <c r="A29" s="52" t="s">
        <v>5609</v>
      </c>
      <c r="B29" s="20" t="s">
        <v>5568</v>
      </c>
      <c r="C29" s="53" t="s">
        <v>5569</v>
      </c>
    </row>
    <row r="30" spans="1:11" x14ac:dyDescent="0.35">
      <c r="A30" s="26" t="s">
        <v>5610</v>
      </c>
      <c r="B30" s="3">
        <v>9</v>
      </c>
      <c r="C30" s="54"/>
    </row>
    <row r="31" spans="1:11" ht="15" thickBot="1" x14ac:dyDescent="0.4">
      <c r="A31" s="55" t="s">
        <v>5611</v>
      </c>
      <c r="B31" s="56">
        <f>341+B30</f>
        <v>350</v>
      </c>
      <c r="C31" s="57">
        <f>B31/L12</f>
        <v>0.28877887788778878</v>
      </c>
    </row>
    <row r="32" spans="1:11" x14ac:dyDescent="0.35">
      <c r="A32" s="63"/>
    </row>
    <row r="33" spans="1:7" ht="15" thickBot="1" x14ac:dyDescent="0.4">
      <c r="E33" s="36"/>
      <c r="G33" s="36"/>
    </row>
    <row r="34" spans="1:7" x14ac:dyDescent="0.35">
      <c r="A34" s="52" t="s">
        <v>5612</v>
      </c>
      <c r="B34" s="20" t="s">
        <v>5568</v>
      </c>
      <c r="C34" s="20" t="s">
        <v>5569</v>
      </c>
      <c r="D34" s="22" t="s">
        <v>5570</v>
      </c>
    </row>
    <row r="35" spans="1:7" x14ac:dyDescent="0.35">
      <c r="A35" s="34" t="s">
        <v>5613</v>
      </c>
      <c r="B35" s="3">
        <v>951</v>
      </c>
      <c r="C35" s="70"/>
      <c r="D35" s="54"/>
    </row>
    <row r="36" spans="1:7" x14ac:dyDescent="0.35">
      <c r="A36" s="34" t="s">
        <v>5614</v>
      </c>
      <c r="B36" s="70"/>
      <c r="C36" s="151">
        <v>0.99299999999999999</v>
      </c>
      <c r="D36" s="72">
        <v>332648150</v>
      </c>
    </row>
    <row r="37" spans="1:7" x14ac:dyDescent="0.35">
      <c r="A37" s="34" t="s">
        <v>5615</v>
      </c>
      <c r="B37" s="70"/>
      <c r="C37" s="211">
        <v>7.0000000000000001E-3</v>
      </c>
      <c r="D37" s="72">
        <v>2370680</v>
      </c>
      <c r="E37" s="36"/>
    </row>
    <row r="38" spans="1:7" ht="15" thickBot="1" x14ac:dyDescent="0.4">
      <c r="A38" s="34" t="s">
        <v>5616</v>
      </c>
      <c r="B38" s="70"/>
      <c r="C38" s="138">
        <v>8.6199999999999999E-2</v>
      </c>
      <c r="D38" s="72">
        <v>9606895</v>
      </c>
    </row>
    <row r="39" spans="1:7" ht="15" thickBot="1" x14ac:dyDescent="0.4">
      <c r="A39" s="34" t="s">
        <v>5617</v>
      </c>
      <c r="B39" s="70"/>
      <c r="C39" s="70"/>
      <c r="D39" s="99">
        <v>111438984</v>
      </c>
      <c r="E39" s="182">
        <f>D39/129.3434</f>
        <v>861574.56816505513</v>
      </c>
    </row>
    <row r="40" spans="1:7" x14ac:dyDescent="0.35">
      <c r="A40" s="34" t="s">
        <v>5618</v>
      </c>
      <c r="B40" s="3">
        <v>176</v>
      </c>
      <c r="C40" s="138">
        <v>8.6999999999999994E-3</v>
      </c>
      <c r="D40" s="76"/>
    </row>
    <row r="41" spans="1:7" x14ac:dyDescent="0.35">
      <c r="A41" s="34" t="s">
        <v>5619</v>
      </c>
      <c r="B41" s="77"/>
      <c r="C41" s="74">
        <v>0.24</v>
      </c>
      <c r="D41" s="76"/>
      <c r="E41" s="13"/>
    </row>
    <row r="42" spans="1:7" ht="15" thickBot="1" x14ac:dyDescent="0.4">
      <c r="A42" s="78" t="s">
        <v>5620</v>
      </c>
      <c r="B42" s="56">
        <v>0</v>
      </c>
      <c r="C42" s="79">
        <v>0</v>
      </c>
      <c r="D42" s="80">
        <v>0</v>
      </c>
    </row>
    <row r="43" spans="1:7" x14ac:dyDescent="0.35">
      <c r="E43" s="36"/>
    </row>
    <row r="44" spans="1:7" x14ac:dyDescent="0.35">
      <c r="A44" s="105" t="s">
        <v>5621</v>
      </c>
    </row>
    <row r="45" spans="1:7" x14ac:dyDescent="0.35">
      <c r="A45" s="375" t="s">
        <v>5622</v>
      </c>
      <c r="B45" s="372" t="s">
        <v>5623</v>
      </c>
      <c r="C45" s="373"/>
      <c r="D45" s="372" t="s">
        <v>5624</v>
      </c>
      <c r="E45" s="373"/>
    </row>
    <row r="46" spans="1:7" x14ac:dyDescent="0.35">
      <c r="A46" s="376"/>
      <c r="B46" s="1" t="s">
        <v>5625</v>
      </c>
      <c r="C46" s="1" t="s">
        <v>5626</v>
      </c>
      <c r="D46" s="1" t="s">
        <v>5625</v>
      </c>
      <c r="E46" s="1" t="s">
        <v>5626</v>
      </c>
    </row>
    <row r="47" spans="1:7" x14ac:dyDescent="0.35">
      <c r="A47" s="3" t="s">
        <v>5635</v>
      </c>
      <c r="B47" s="122">
        <v>24</v>
      </c>
      <c r="C47" s="3"/>
      <c r="D47" s="122">
        <v>24</v>
      </c>
      <c r="E47" s="3"/>
    </row>
    <row r="48" spans="1:7" x14ac:dyDescent="0.35">
      <c r="A48" s="3" t="s">
        <v>5628</v>
      </c>
      <c r="B48" s="3">
        <v>24</v>
      </c>
      <c r="C48" s="3"/>
      <c r="D48" s="3">
        <v>24</v>
      </c>
      <c r="E48" s="3"/>
    </row>
    <row r="49" spans="1:5" x14ac:dyDescent="0.35">
      <c r="A49" s="3" t="s">
        <v>5636</v>
      </c>
      <c r="B49" s="35">
        <v>5000000</v>
      </c>
      <c r="C49" s="3"/>
      <c r="D49" s="35">
        <v>5000000</v>
      </c>
      <c r="E49" s="3"/>
    </row>
    <row r="50" spans="1:5" x14ac:dyDescent="0.35">
      <c r="A50" s="3" t="s">
        <v>5630</v>
      </c>
      <c r="B50" s="3">
        <v>0</v>
      </c>
      <c r="C50" s="3"/>
      <c r="D50" s="3">
        <v>0</v>
      </c>
      <c r="E50" s="3"/>
    </row>
    <row r="51" spans="1:5" x14ac:dyDescent="0.35">
      <c r="A51" s="3" t="s">
        <v>5631</v>
      </c>
      <c r="B51" s="3">
        <v>5</v>
      </c>
      <c r="C51" s="3"/>
      <c r="D51" s="3">
        <v>5</v>
      </c>
      <c r="E51" s="3"/>
    </row>
    <row r="52" spans="1:5" x14ac:dyDescent="0.35">
      <c r="A52" s="3" t="s">
        <v>5637</v>
      </c>
      <c r="B52" s="3">
        <v>200</v>
      </c>
      <c r="C52" s="3"/>
      <c r="D52" s="3">
        <v>200</v>
      </c>
      <c r="E52" s="3"/>
    </row>
    <row r="53" spans="1:5" x14ac:dyDescent="0.35">
      <c r="A53" s="3" t="s">
        <v>5633</v>
      </c>
      <c r="B53" s="3">
        <v>73</v>
      </c>
      <c r="C53" s="3"/>
      <c r="D53" s="3">
        <v>73</v>
      </c>
      <c r="E53" s="3"/>
    </row>
    <row r="54" spans="1:5" x14ac:dyDescent="0.35">
      <c r="A54" s="3" t="s">
        <v>5634</v>
      </c>
      <c r="B54" s="3"/>
      <c r="C54" s="3"/>
      <c r="D54" s="3"/>
      <c r="E54" s="3"/>
    </row>
  </sheetData>
  <mergeCells count="3">
    <mergeCell ref="A45:A46"/>
    <mergeCell ref="B45:C45"/>
    <mergeCell ref="D45:E45"/>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D30BB-5BA7-432B-AA35-E427059BBA48}">
  <sheetPr codeName="Sheet6"/>
  <dimension ref="A1:M54"/>
  <sheetViews>
    <sheetView topLeftCell="A20" zoomScale="80" zoomScaleNormal="80" workbookViewId="0">
      <selection activeCell="D27" sqref="D27"/>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6.5429687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453125" customWidth="1"/>
    <col min="13" max="13" width="45.7265625"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ht="15" thickBot="1" x14ac:dyDescent="0.4">
      <c r="A2" s="183" t="s">
        <v>5574</v>
      </c>
      <c r="B2" s="184">
        <f>B3+B11+B12</f>
        <v>2344</v>
      </c>
      <c r="C2" s="185">
        <f>B2/$B$26</f>
        <v>0.81700941094458002</v>
      </c>
      <c r="D2" s="186">
        <f>D3+D11+D12</f>
        <v>328534655</v>
      </c>
      <c r="E2" s="187">
        <f t="shared" ref="E2:E26" si="0">D2/B2</f>
        <v>140159.83575085324</v>
      </c>
      <c r="G2" s="28" t="s">
        <v>5575</v>
      </c>
      <c r="H2" s="29">
        <v>1163</v>
      </c>
      <c r="I2" s="30">
        <f>H2/$H$12</f>
        <v>0.40536772394562565</v>
      </c>
      <c r="J2" s="31"/>
      <c r="K2" s="32">
        <f>L2/$L$12</f>
        <v>0.35167669819432501</v>
      </c>
      <c r="L2" s="29">
        <f t="shared" ref="L2:L9" si="1">H2-H3</f>
        <v>409</v>
      </c>
      <c r="M2" s="33" t="s">
        <v>5576</v>
      </c>
    </row>
    <row r="3" spans="1:13" x14ac:dyDescent="0.35">
      <c r="A3" s="52" t="s">
        <v>5577</v>
      </c>
      <c r="B3" s="21">
        <f>SUM(B4:B10)</f>
        <v>2067</v>
      </c>
      <c r="C3" s="188">
        <f>B3/$B$26</f>
        <v>0.72046009062391081</v>
      </c>
      <c r="D3" s="189">
        <f>SUM(D4:D10)</f>
        <v>292026405</v>
      </c>
      <c r="E3" s="190">
        <f t="shared" si="0"/>
        <v>141280.31204644413</v>
      </c>
      <c r="F3" s="36"/>
      <c r="G3" s="37" t="s">
        <v>5578</v>
      </c>
      <c r="H3" s="38">
        <v>754</v>
      </c>
      <c r="I3" s="39">
        <f t="shared" ref="I3:I11" si="2">H3/$H$12</f>
        <v>0.26280934123387939</v>
      </c>
      <c r="J3" s="40"/>
      <c r="K3" s="41">
        <f t="shared" ref="K3:K11" si="3">L3/$L$12</f>
        <v>0.25365434221840066</v>
      </c>
      <c r="L3" s="38">
        <f t="shared" si="1"/>
        <v>295</v>
      </c>
      <c r="M3" s="42" t="s">
        <v>5579</v>
      </c>
    </row>
    <row r="4" spans="1:13" x14ac:dyDescent="0.35">
      <c r="A4" s="191" t="s">
        <v>5580</v>
      </c>
      <c r="B4" s="179">
        <v>1848</v>
      </c>
      <c r="C4" s="27">
        <f>B4/$B$3</f>
        <v>0.89404934687953552</v>
      </c>
      <c r="D4" s="35">
        <v>261768155</v>
      </c>
      <c r="E4" s="95">
        <f>D4/B4</f>
        <v>141649.43452380953</v>
      </c>
      <c r="G4" s="43" t="s">
        <v>5581</v>
      </c>
      <c r="H4" s="44">
        <v>459</v>
      </c>
      <c r="I4" s="45">
        <f t="shared" si="2"/>
        <v>0.15998605785988149</v>
      </c>
      <c r="J4" s="31"/>
      <c r="K4" s="46">
        <f t="shared" si="3"/>
        <v>0.15907136715391229</v>
      </c>
      <c r="L4" s="44">
        <f t="shared" si="1"/>
        <v>185</v>
      </c>
      <c r="M4" s="47" t="s">
        <v>5582</v>
      </c>
    </row>
    <row r="5" spans="1:13" x14ac:dyDescent="0.35">
      <c r="A5" s="191" t="s">
        <v>381</v>
      </c>
      <c r="B5" s="179">
        <v>65</v>
      </c>
      <c r="C5" s="27">
        <f t="shared" ref="C5:C25" si="4">B5/$B$3</f>
        <v>3.1446540880503145E-2</v>
      </c>
      <c r="D5" s="35">
        <v>7940500</v>
      </c>
      <c r="E5" s="95">
        <f t="shared" ref="E5:E25" si="5">D5/B5</f>
        <v>122161.53846153847</v>
      </c>
      <c r="F5" s="36"/>
      <c r="G5" s="37" t="s">
        <v>5583</v>
      </c>
      <c r="H5" s="38">
        <v>274</v>
      </c>
      <c r="I5" s="39">
        <f t="shared" si="2"/>
        <v>9.5503659811781105E-2</v>
      </c>
      <c r="J5" s="40"/>
      <c r="K5" s="41">
        <f t="shared" si="3"/>
        <v>0.11693895098882201</v>
      </c>
      <c r="L5" s="38">
        <f t="shared" si="1"/>
        <v>136</v>
      </c>
      <c r="M5" s="42" t="s">
        <v>5584</v>
      </c>
    </row>
    <row r="6" spans="1:13" x14ac:dyDescent="0.35">
      <c r="A6" s="191" t="s">
        <v>5585</v>
      </c>
      <c r="B6" s="179">
        <v>39</v>
      </c>
      <c r="C6" s="27">
        <f t="shared" si="4"/>
        <v>1.8867924528301886E-2</v>
      </c>
      <c r="D6" s="35">
        <v>4651250</v>
      </c>
      <c r="E6" s="95">
        <f t="shared" si="5"/>
        <v>119262.82051282052</v>
      </c>
      <c r="G6" s="43" t="s">
        <v>5586</v>
      </c>
      <c r="H6" s="44">
        <v>138</v>
      </c>
      <c r="I6" s="45">
        <f t="shared" si="2"/>
        <v>4.810038340885326E-2</v>
      </c>
      <c r="J6" s="31"/>
      <c r="K6" s="46">
        <f t="shared" si="3"/>
        <v>7.480653482373173E-2</v>
      </c>
      <c r="L6" s="44">
        <f t="shared" si="1"/>
        <v>87</v>
      </c>
      <c r="M6" s="47" t="s">
        <v>5587</v>
      </c>
    </row>
    <row r="7" spans="1:13" x14ac:dyDescent="0.35">
      <c r="A7" s="191" t="s">
        <v>5588</v>
      </c>
      <c r="B7" s="179">
        <v>32</v>
      </c>
      <c r="C7" s="27">
        <f t="shared" si="4"/>
        <v>1.5481373971940009E-2</v>
      </c>
      <c r="D7" s="35">
        <v>4468000</v>
      </c>
      <c r="E7" s="95">
        <f t="shared" si="5"/>
        <v>139625</v>
      </c>
      <c r="G7" s="37" t="s">
        <v>5589</v>
      </c>
      <c r="H7" s="38">
        <v>51</v>
      </c>
      <c r="I7" s="39">
        <f>H7/$H$12</f>
        <v>1.7776228651097944E-2</v>
      </c>
      <c r="J7" s="40"/>
      <c r="K7" s="41">
        <f t="shared" si="3"/>
        <v>2.9234737747205503E-2</v>
      </c>
      <c r="L7" s="38">
        <f t="shared" si="1"/>
        <v>34</v>
      </c>
      <c r="M7" s="42" t="s">
        <v>5590</v>
      </c>
    </row>
    <row r="8" spans="1:13" x14ac:dyDescent="0.35">
      <c r="A8" s="191" t="s">
        <v>1095</v>
      </c>
      <c r="B8" s="179">
        <v>5</v>
      </c>
      <c r="C8" s="27">
        <f t="shared" si="4"/>
        <v>2.4189646831156266E-3</v>
      </c>
      <c r="D8" s="35">
        <v>598500</v>
      </c>
      <c r="E8" s="95">
        <f t="shared" si="5"/>
        <v>119700</v>
      </c>
      <c r="G8" s="43" t="s">
        <v>5591</v>
      </c>
      <c r="H8" s="44">
        <v>17</v>
      </c>
      <c r="I8" s="165">
        <f>H8/$H$12</f>
        <v>5.9254095503659815E-3</v>
      </c>
      <c r="J8" s="31"/>
      <c r="K8" s="168">
        <f t="shared" si="3"/>
        <v>7.7386070507308681E-3</v>
      </c>
      <c r="L8" s="44">
        <f t="shared" si="1"/>
        <v>9</v>
      </c>
      <c r="M8" s="47" t="s">
        <v>5592</v>
      </c>
    </row>
    <row r="9" spans="1:13" ht="29" x14ac:dyDescent="0.35">
      <c r="A9" s="191" t="s">
        <v>5593</v>
      </c>
      <c r="B9" s="179">
        <v>78</v>
      </c>
      <c r="C9" s="27">
        <f t="shared" si="4"/>
        <v>3.7735849056603772E-2</v>
      </c>
      <c r="D9" s="35">
        <v>12600000</v>
      </c>
      <c r="E9" s="95">
        <f t="shared" si="5"/>
        <v>161538.46153846153</v>
      </c>
      <c r="G9" s="37" t="s">
        <v>5594</v>
      </c>
      <c r="H9" s="38">
        <v>8</v>
      </c>
      <c r="I9" s="166">
        <f t="shared" si="2"/>
        <v>2.7884280237016382E-3</v>
      </c>
      <c r="J9" s="40"/>
      <c r="K9" s="169">
        <f t="shared" si="3"/>
        <v>5.1590713671539126E-3</v>
      </c>
      <c r="L9" s="38">
        <f t="shared" si="1"/>
        <v>6</v>
      </c>
      <c r="M9" s="42" t="s">
        <v>5595</v>
      </c>
    </row>
    <row r="10" spans="1:13" x14ac:dyDescent="0.35">
      <c r="A10" s="191" t="s">
        <v>5596</v>
      </c>
      <c r="B10" s="147">
        <v>0</v>
      </c>
      <c r="C10" s="27">
        <f t="shared" si="4"/>
        <v>0</v>
      </c>
      <c r="D10" s="35"/>
      <c r="E10" s="95" t="e">
        <f t="shared" si="5"/>
        <v>#DIV/0!</v>
      </c>
      <c r="G10" s="43" t="s">
        <v>5597</v>
      </c>
      <c r="H10" s="44">
        <v>2</v>
      </c>
      <c r="I10" s="165">
        <f t="shared" si="2"/>
        <v>6.9710700592540956E-4</v>
      </c>
      <c r="J10" s="31"/>
      <c r="K10" s="168">
        <f t="shared" si="3"/>
        <v>8.598452278589854E-4</v>
      </c>
      <c r="L10" s="44">
        <v>1</v>
      </c>
      <c r="M10" s="47" t="s">
        <v>5598</v>
      </c>
    </row>
    <row r="11" spans="1:13" ht="15" thickBot="1" x14ac:dyDescent="0.4">
      <c r="A11" s="192" t="s">
        <v>5599</v>
      </c>
      <c r="B11" s="2">
        <v>0</v>
      </c>
      <c r="C11" s="27">
        <f t="shared" si="4"/>
        <v>0</v>
      </c>
      <c r="D11" s="92"/>
      <c r="E11" s="95" t="e">
        <f t="shared" si="5"/>
        <v>#DIV/0!</v>
      </c>
      <c r="G11" s="58" t="s">
        <v>5600</v>
      </c>
      <c r="H11" s="59">
        <v>3</v>
      </c>
      <c r="I11" s="167">
        <f t="shared" si="2"/>
        <v>1.0456605088881143E-3</v>
      </c>
      <c r="J11" s="40"/>
      <c r="K11" s="170">
        <f t="shared" si="3"/>
        <v>8.598452278589854E-4</v>
      </c>
      <c r="L11" s="59">
        <v>1</v>
      </c>
      <c r="M11" s="62" t="s">
        <v>5601</v>
      </c>
    </row>
    <row r="12" spans="1:13" ht="15" thickBot="1" x14ac:dyDescent="0.4">
      <c r="A12" s="86" t="s">
        <v>5602</v>
      </c>
      <c r="B12" s="2">
        <f>SUM(B13:B15)</f>
        <v>277</v>
      </c>
      <c r="C12" s="27">
        <f t="shared" si="4"/>
        <v>0.1340106434446057</v>
      </c>
      <c r="D12" s="92">
        <f>SUM(D13:D15)</f>
        <v>36508250</v>
      </c>
      <c r="E12" s="95">
        <f t="shared" si="5"/>
        <v>131798.73646209386</v>
      </c>
      <c r="G12" s="64" t="s">
        <v>5603</v>
      </c>
      <c r="H12" s="65">
        <f>SUM(H2:H11)</f>
        <v>2869</v>
      </c>
      <c r="I12" s="66">
        <f>SUM(I2:I11)</f>
        <v>1</v>
      </c>
      <c r="J12" s="24"/>
      <c r="K12" s="67">
        <f>SUM(K2:K11)</f>
        <v>1</v>
      </c>
      <c r="L12" s="68">
        <f>SUM(L2:L11)</f>
        <v>1163</v>
      </c>
      <c r="M12" s="69" t="s">
        <v>5604</v>
      </c>
    </row>
    <row r="13" spans="1:13" ht="15" thickBot="1" x14ac:dyDescent="0.4">
      <c r="A13" s="191" t="s">
        <v>986</v>
      </c>
      <c r="B13" s="3">
        <v>11</v>
      </c>
      <c r="C13" s="27">
        <f t="shared" si="4"/>
        <v>5.3217223028543779E-3</v>
      </c>
      <c r="D13" s="35">
        <v>2184000</v>
      </c>
      <c r="E13" s="95">
        <f t="shared" si="5"/>
        <v>198545.45454545456</v>
      </c>
      <c r="L13" s="181">
        <f>151/321</f>
        <v>0.47040498442367601</v>
      </c>
      <c r="M13" s="97" t="s">
        <v>5605</v>
      </c>
    </row>
    <row r="14" spans="1:13" x14ac:dyDescent="0.35">
      <c r="A14" s="191" t="s">
        <v>188</v>
      </c>
      <c r="B14" s="3">
        <v>266</v>
      </c>
      <c r="C14" s="27">
        <f t="shared" si="4"/>
        <v>0.12868892114175132</v>
      </c>
      <c r="D14" s="35">
        <v>34324250</v>
      </c>
      <c r="E14" s="95">
        <f t="shared" si="5"/>
        <v>129038.53383458647</v>
      </c>
    </row>
    <row r="15" spans="1:13" ht="15" thickBot="1" x14ac:dyDescent="0.4">
      <c r="A15" s="193" t="s">
        <v>5596</v>
      </c>
      <c r="B15" s="56"/>
      <c r="C15" s="194">
        <f t="shared" si="4"/>
        <v>0</v>
      </c>
      <c r="D15" s="195"/>
      <c r="E15" s="196" t="e">
        <f t="shared" si="5"/>
        <v>#DIV/0!</v>
      </c>
    </row>
    <row r="16" spans="1:13" x14ac:dyDescent="0.35">
      <c r="A16" s="201" t="s">
        <v>5606</v>
      </c>
      <c r="B16" s="202">
        <f>SUM(B17:B25)</f>
        <v>525</v>
      </c>
      <c r="C16" s="203">
        <f t="shared" si="4"/>
        <v>0.2539912917271408</v>
      </c>
      <c r="D16" s="204">
        <f>SUM(D17:D25)</f>
        <v>73597550</v>
      </c>
      <c r="E16" s="205">
        <f t="shared" si="5"/>
        <v>140185.80952380953</v>
      </c>
      <c r="K16" s="155"/>
    </row>
    <row r="17" spans="1:11" x14ac:dyDescent="0.35">
      <c r="A17" s="191" t="s">
        <v>169</v>
      </c>
      <c r="B17" s="81">
        <v>169</v>
      </c>
      <c r="C17" s="27">
        <f t="shared" si="4"/>
        <v>8.1761006289308172E-2</v>
      </c>
      <c r="D17" s="83">
        <v>24068300</v>
      </c>
      <c r="E17" s="95">
        <f t="shared" si="5"/>
        <v>142415.97633136096</v>
      </c>
      <c r="F17" s="73"/>
      <c r="K17" s="155"/>
    </row>
    <row r="18" spans="1:11" ht="29" x14ac:dyDescent="0.35">
      <c r="A18" s="191" t="s">
        <v>52</v>
      </c>
      <c r="B18" s="81">
        <v>167</v>
      </c>
      <c r="C18" s="27">
        <f t="shared" si="4"/>
        <v>8.0793420416061926E-2</v>
      </c>
      <c r="D18" s="83">
        <v>23392750</v>
      </c>
      <c r="E18" s="95">
        <f t="shared" si="5"/>
        <v>140076.34730538921</v>
      </c>
    </row>
    <row r="19" spans="1:11" x14ac:dyDescent="0.35">
      <c r="A19" s="191" t="s">
        <v>5607</v>
      </c>
      <c r="B19" s="81">
        <v>44</v>
      </c>
      <c r="C19" s="27">
        <f t="shared" si="4"/>
        <v>2.1286889211417512E-2</v>
      </c>
      <c r="D19" s="83">
        <v>5892000</v>
      </c>
      <c r="E19" s="95">
        <f t="shared" si="5"/>
        <v>133909.09090909091</v>
      </c>
      <c r="F19" s="75"/>
    </row>
    <row r="20" spans="1:11" x14ac:dyDescent="0.35">
      <c r="A20" s="191" t="s">
        <v>204</v>
      </c>
      <c r="B20" s="81">
        <v>13</v>
      </c>
      <c r="C20" s="27">
        <f t="shared" si="4"/>
        <v>6.2893081761006293E-3</v>
      </c>
      <c r="D20" s="83">
        <v>1680000</v>
      </c>
      <c r="E20" s="95">
        <f t="shared" si="5"/>
        <v>129230.76923076923</v>
      </c>
    </row>
    <row r="21" spans="1:11" x14ac:dyDescent="0.35">
      <c r="A21" s="191" t="s">
        <v>866</v>
      </c>
      <c r="B21" s="179">
        <v>20</v>
      </c>
      <c r="C21" s="27">
        <f>B21/$B$3</f>
        <v>9.6758587324625063E-3</v>
      </c>
      <c r="D21" s="35">
        <v>2163000</v>
      </c>
      <c r="E21" s="95">
        <f>D21/B21</f>
        <v>108150</v>
      </c>
    </row>
    <row r="22" spans="1:11" ht="32.25" customHeight="1" x14ac:dyDescent="0.35">
      <c r="A22" s="191" t="s">
        <v>162</v>
      </c>
      <c r="B22" s="81">
        <v>27</v>
      </c>
      <c r="C22" s="27">
        <f t="shared" si="4"/>
        <v>1.3062409288824383E-2</v>
      </c>
      <c r="D22" s="83">
        <v>4247250</v>
      </c>
      <c r="E22" s="95">
        <f t="shared" si="5"/>
        <v>157305.55555555556</v>
      </c>
    </row>
    <row r="23" spans="1:11" ht="29" x14ac:dyDescent="0.35">
      <c r="A23" s="191" t="s">
        <v>116</v>
      </c>
      <c r="B23" s="81">
        <v>75</v>
      </c>
      <c r="C23" s="27">
        <f t="shared" si="4"/>
        <v>3.6284470246734396E-2</v>
      </c>
      <c r="D23" s="83">
        <v>10614250</v>
      </c>
      <c r="E23" s="95">
        <f t="shared" si="5"/>
        <v>141523.33333333334</v>
      </c>
    </row>
    <row r="24" spans="1:11" x14ac:dyDescent="0.35">
      <c r="A24" s="191" t="s">
        <v>5608</v>
      </c>
      <c r="B24" s="81">
        <v>10</v>
      </c>
      <c r="C24" s="27">
        <f t="shared" si="4"/>
        <v>4.8379293662312532E-3</v>
      </c>
      <c r="D24" s="83">
        <v>1540000</v>
      </c>
      <c r="E24" s="95">
        <f t="shared" si="5"/>
        <v>154000</v>
      </c>
    </row>
    <row r="25" spans="1:11" ht="15" thickBot="1" x14ac:dyDescent="0.4">
      <c r="A25" s="193" t="s">
        <v>5596</v>
      </c>
      <c r="B25" s="56"/>
      <c r="C25" s="194">
        <f t="shared" si="4"/>
        <v>0</v>
      </c>
      <c r="D25" s="195"/>
      <c r="E25" s="196" t="e">
        <f t="shared" si="5"/>
        <v>#DIV/0!</v>
      </c>
    </row>
    <row r="26" spans="1:11" ht="15" thickBot="1" x14ac:dyDescent="0.4">
      <c r="A26" s="197" t="s">
        <v>5536</v>
      </c>
      <c r="B26" s="198">
        <f>B2+B16</f>
        <v>2869</v>
      </c>
      <c r="C26" s="198"/>
      <c r="D26" s="199">
        <f>D2+D16</f>
        <v>402132205</v>
      </c>
      <c r="E26" s="200">
        <f t="shared" si="0"/>
        <v>140164.58870686652</v>
      </c>
    </row>
    <row r="27" spans="1:11" ht="15" thickBot="1" x14ac:dyDescent="0.4">
      <c r="D27" s="182">
        <f>D26/129.34</f>
        <v>3109109.3629194372</v>
      </c>
      <c r="E27" s="182">
        <f>E26/129.34</f>
        <v>1083.6909595397133</v>
      </c>
    </row>
    <row r="28" spans="1:11" ht="15" thickBot="1" x14ac:dyDescent="0.4">
      <c r="D28" s="36"/>
      <c r="E28" s="36"/>
    </row>
    <row r="29" spans="1:11" x14ac:dyDescent="0.35">
      <c r="A29" s="52" t="s">
        <v>5609</v>
      </c>
      <c r="B29" s="20" t="s">
        <v>5568</v>
      </c>
      <c r="C29" s="53" t="s">
        <v>5569</v>
      </c>
    </row>
    <row r="30" spans="1:11" x14ac:dyDescent="0.35">
      <c r="A30" s="26" t="s">
        <v>5610</v>
      </c>
      <c r="B30" s="3">
        <v>9</v>
      </c>
      <c r="C30" s="54"/>
    </row>
    <row r="31" spans="1:11" ht="15" thickBot="1" x14ac:dyDescent="0.4">
      <c r="A31" s="55" t="s">
        <v>5611</v>
      </c>
      <c r="B31" s="56">
        <f>332+B30</f>
        <v>341</v>
      </c>
      <c r="C31" s="57">
        <f>B31/L12</f>
        <v>0.29320722269991401</v>
      </c>
    </row>
    <row r="32" spans="1:11" x14ac:dyDescent="0.35">
      <c r="A32" s="63"/>
    </row>
    <row r="33" spans="1:5" ht="15" thickBot="1" x14ac:dyDescent="0.4">
      <c r="E33" s="36"/>
    </row>
    <row r="34" spans="1:5" x14ac:dyDescent="0.35">
      <c r="A34" s="52" t="s">
        <v>5612</v>
      </c>
      <c r="B34" s="20" t="s">
        <v>5568</v>
      </c>
      <c r="C34" s="20" t="s">
        <v>5569</v>
      </c>
      <c r="D34" s="22" t="s">
        <v>5570</v>
      </c>
    </row>
    <row r="35" spans="1:5" x14ac:dyDescent="0.35">
      <c r="A35" s="34" t="s">
        <v>5613</v>
      </c>
      <c r="B35" s="3">
        <v>906</v>
      </c>
      <c r="C35" s="70"/>
      <c r="D35" s="54"/>
    </row>
    <row r="36" spans="1:5" x14ac:dyDescent="0.35">
      <c r="A36" s="34" t="s">
        <v>5614</v>
      </c>
      <c r="B36" s="70"/>
      <c r="C36" s="151">
        <v>0.99099999999999999</v>
      </c>
      <c r="D36" s="72">
        <v>310859367</v>
      </c>
    </row>
    <row r="37" spans="1:5" x14ac:dyDescent="0.35">
      <c r="A37" s="34" t="s">
        <v>5615</v>
      </c>
      <c r="B37" s="70"/>
      <c r="C37" s="71">
        <v>8.9999999999999993E-3</v>
      </c>
      <c r="D37" s="72">
        <v>2954707</v>
      </c>
      <c r="E37" s="36"/>
    </row>
    <row r="38" spans="1:5" ht="15" thickBot="1" x14ac:dyDescent="0.4">
      <c r="A38" s="34" t="s">
        <v>5616</v>
      </c>
      <c r="B38" s="70"/>
      <c r="C38" s="138">
        <v>4.0899999999999999E-2</v>
      </c>
      <c r="D38" s="72">
        <v>4342134</v>
      </c>
    </row>
    <row r="39" spans="1:5" ht="15" thickBot="1" x14ac:dyDescent="0.4">
      <c r="A39" s="34" t="s">
        <v>5617</v>
      </c>
      <c r="B39" s="70"/>
      <c r="C39" s="70"/>
      <c r="D39" s="99">
        <v>106025758</v>
      </c>
      <c r="E39" s="182">
        <f>D39/129.34</f>
        <v>819744.53378691815</v>
      </c>
    </row>
    <row r="40" spans="1:5" x14ac:dyDescent="0.35">
      <c r="A40" s="34" t="s">
        <v>5618</v>
      </c>
      <c r="B40" s="3">
        <v>216</v>
      </c>
      <c r="C40" s="138">
        <v>1.14E-2</v>
      </c>
      <c r="D40" s="76"/>
    </row>
    <row r="41" spans="1:5" x14ac:dyDescent="0.35">
      <c r="A41" s="34" t="s">
        <v>5619</v>
      </c>
      <c r="B41" s="77"/>
      <c r="C41" s="74">
        <v>0.24</v>
      </c>
      <c r="D41" s="76"/>
      <c r="E41" s="13"/>
    </row>
    <row r="42" spans="1:5" ht="15" thickBot="1" x14ac:dyDescent="0.4">
      <c r="A42" s="78" t="s">
        <v>5620</v>
      </c>
      <c r="B42" s="56">
        <v>0</v>
      </c>
      <c r="C42" s="79">
        <v>0</v>
      </c>
      <c r="D42" s="80">
        <v>0</v>
      </c>
    </row>
    <row r="43" spans="1:5" x14ac:dyDescent="0.35">
      <c r="E43" s="36"/>
    </row>
    <row r="44" spans="1:5" x14ac:dyDescent="0.35">
      <c r="A44" s="105" t="s">
        <v>5621</v>
      </c>
    </row>
    <row r="45" spans="1:5" x14ac:dyDescent="0.35">
      <c r="A45" s="375" t="s">
        <v>5622</v>
      </c>
      <c r="B45" s="372" t="s">
        <v>5623</v>
      </c>
      <c r="C45" s="373"/>
      <c r="D45" s="372" t="s">
        <v>5624</v>
      </c>
      <c r="E45" s="373"/>
    </row>
    <row r="46" spans="1:5" x14ac:dyDescent="0.35">
      <c r="A46" s="376"/>
      <c r="B46" s="1" t="s">
        <v>5625</v>
      </c>
      <c r="C46" s="1" t="s">
        <v>5626</v>
      </c>
      <c r="D46" s="1" t="s">
        <v>5625</v>
      </c>
      <c r="E46" s="1" t="s">
        <v>5626</v>
      </c>
    </row>
    <row r="47" spans="1:5" x14ac:dyDescent="0.35">
      <c r="A47" s="3" t="s">
        <v>5635</v>
      </c>
      <c r="B47" s="122">
        <v>24</v>
      </c>
      <c r="C47" s="3"/>
      <c r="D47" s="122">
        <v>24</v>
      </c>
      <c r="E47" s="3"/>
    </row>
    <row r="48" spans="1:5" x14ac:dyDescent="0.35">
      <c r="A48" s="3" t="s">
        <v>5628</v>
      </c>
      <c r="B48" s="3">
        <v>24</v>
      </c>
      <c r="C48" s="3"/>
      <c r="D48" s="3">
        <v>24</v>
      </c>
      <c r="E48" s="3"/>
    </row>
    <row r="49" spans="1:5" x14ac:dyDescent="0.35">
      <c r="A49" s="3" t="s">
        <v>5636</v>
      </c>
      <c r="B49" s="35">
        <v>5000000</v>
      </c>
      <c r="C49" s="3"/>
      <c r="D49" s="35">
        <v>5000000</v>
      </c>
      <c r="E49" s="3"/>
    </row>
    <row r="50" spans="1:5" x14ac:dyDescent="0.35">
      <c r="A50" s="3" t="s">
        <v>5630</v>
      </c>
      <c r="B50" s="3">
        <v>0</v>
      </c>
      <c r="C50" s="3"/>
      <c r="D50" s="3">
        <v>0</v>
      </c>
      <c r="E50" s="3"/>
    </row>
    <row r="51" spans="1:5" x14ac:dyDescent="0.35">
      <c r="A51" s="3" t="s">
        <v>5631</v>
      </c>
      <c r="B51" s="3">
        <v>5</v>
      </c>
      <c r="C51" s="3"/>
      <c r="D51" s="3">
        <v>5</v>
      </c>
      <c r="E51" s="3"/>
    </row>
    <row r="52" spans="1:5" x14ac:dyDescent="0.35">
      <c r="A52" s="3" t="s">
        <v>5637</v>
      </c>
      <c r="B52" s="3">
        <v>200</v>
      </c>
      <c r="C52" s="3"/>
      <c r="D52" s="3">
        <v>200</v>
      </c>
      <c r="E52" s="3"/>
    </row>
    <row r="53" spans="1:5" x14ac:dyDescent="0.35">
      <c r="A53" s="3" t="s">
        <v>5633</v>
      </c>
      <c r="B53" s="3">
        <v>73</v>
      </c>
      <c r="C53" s="3"/>
      <c r="D53" s="3">
        <v>73</v>
      </c>
      <c r="E53" s="3"/>
    </row>
    <row r="54" spans="1:5" x14ac:dyDescent="0.35">
      <c r="A54" s="3" t="s">
        <v>5634</v>
      </c>
      <c r="B54" s="3"/>
      <c r="C54" s="3"/>
      <c r="D54" s="3"/>
      <c r="E54" s="3"/>
    </row>
  </sheetData>
  <mergeCells count="3">
    <mergeCell ref="A45:A46"/>
    <mergeCell ref="B45:C45"/>
    <mergeCell ref="D45:E45"/>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D95F9-C248-4237-B267-9754D1F7E19C}">
  <sheetPr codeName="Sheet7"/>
  <dimension ref="A1:R53"/>
  <sheetViews>
    <sheetView topLeftCell="A14" zoomScale="90" zoomScaleNormal="90" workbookViewId="0">
      <selection activeCell="H18" sqref="H18"/>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7.7265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6" ht="15" thickBot="1" x14ac:dyDescent="0.4">
      <c r="A1" s="19" t="s">
        <v>5567</v>
      </c>
      <c r="B1" s="20" t="s">
        <v>5568</v>
      </c>
      <c r="C1" s="20" t="s">
        <v>5569</v>
      </c>
      <c r="D1" s="21" t="s">
        <v>5570</v>
      </c>
      <c r="E1" s="22" t="s">
        <v>5571</v>
      </c>
      <c r="H1" s="23" t="s">
        <v>5572</v>
      </c>
      <c r="I1" s="23" t="s">
        <v>5573</v>
      </c>
      <c r="J1" s="24"/>
      <c r="K1" s="23" t="s">
        <v>5573</v>
      </c>
      <c r="L1" s="23" t="s">
        <v>5572</v>
      </c>
      <c r="M1" s="25"/>
    </row>
    <row r="2" spans="1:16" x14ac:dyDescent="0.35">
      <c r="A2" s="84" t="s">
        <v>5574</v>
      </c>
      <c r="B2" s="89">
        <f>B3+B12+B13</f>
        <v>2192</v>
      </c>
      <c r="C2" s="90">
        <f>B2/$B$26</f>
        <v>0.82437006393380974</v>
      </c>
      <c r="D2" s="148">
        <f>D3+D12+D13</f>
        <v>306102655</v>
      </c>
      <c r="E2" s="91">
        <f t="shared" ref="E2:E26" si="0">D2/B2</f>
        <v>139645.37180656934</v>
      </c>
      <c r="G2" s="28" t="s">
        <v>5575</v>
      </c>
      <c r="H2" s="29">
        <v>1101</v>
      </c>
      <c r="I2" s="30">
        <f>H2/$H$12</f>
        <v>0.41406543813463709</v>
      </c>
      <c r="J2" s="31"/>
      <c r="K2" s="32">
        <f>L2/$L$12</f>
        <v>0.35603996366939145</v>
      </c>
      <c r="L2" s="29">
        <f t="shared" ref="L2:L9" si="1">H2-H3</f>
        <v>392</v>
      </c>
      <c r="M2" s="33" t="s">
        <v>5576</v>
      </c>
    </row>
    <row r="3" spans="1:16" x14ac:dyDescent="0.35">
      <c r="A3" s="86" t="s">
        <v>5577</v>
      </c>
      <c r="B3" s="2">
        <f>SUM(B4:B11)</f>
        <v>1931</v>
      </c>
      <c r="C3" s="90">
        <f>B3/$B$26</f>
        <v>0.72621286197818724</v>
      </c>
      <c r="D3" s="92">
        <f>SUM(D4:D11)</f>
        <v>271384405</v>
      </c>
      <c r="E3" s="91">
        <f t="shared" si="0"/>
        <v>140540.86224754012</v>
      </c>
      <c r="F3" s="36"/>
      <c r="G3" s="37" t="s">
        <v>5578</v>
      </c>
      <c r="H3" s="38">
        <v>709</v>
      </c>
      <c r="I3" s="39">
        <f t="shared" ref="I3:I11" si="2">H3/$H$12</f>
        <v>0.26664159458443026</v>
      </c>
      <c r="J3" s="40"/>
      <c r="K3" s="41">
        <f t="shared" ref="K3:K11" si="3">L3/$L$12</f>
        <v>0.259763851044505</v>
      </c>
      <c r="L3" s="38">
        <f t="shared" si="1"/>
        <v>286</v>
      </c>
      <c r="M3" s="42" t="s">
        <v>5579</v>
      </c>
    </row>
    <row r="4" spans="1:16" x14ac:dyDescent="0.35">
      <c r="A4" s="85" t="s">
        <v>5580</v>
      </c>
      <c r="B4" s="35">
        <v>1715</v>
      </c>
      <c r="C4" s="27">
        <f>B4/$B$3</f>
        <v>0.88814085965820821</v>
      </c>
      <c r="D4" s="35">
        <v>242063155</v>
      </c>
      <c r="E4" s="95">
        <f>D4/B4</f>
        <v>141144.69679300292</v>
      </c>
      <c r="G4" s="43" t="s">
        <v>5581</v>
      </c>
      <c r="H4" s="44">
        <v>423</v>
      </c>
      <c r="I4" s="45">
        <f t="shared" si="2"/>
        <v>0.15908236179014668</v>
      </c>
      <c r="J4" s="31"/>
      <c r="K4" s="46">
        <f t="shared" si="3"/>
        <v>0.15622161671207993</v>
      </c>
      <c r="L4" s="44">
        <f t="shared" si="1"/>
        <v>172</v>
      </c>
      <c r="M4" s="47" t="s">
        <v>5582</v>
      </c>
    </row>
    <row r="5" spans="1:16" x14ac:dyDescent="0.35">
      <c r="A5" s="85" t="s">
        <v>381</v>
      </c>
      <c r="B5" s="35">
        <v>60</v>
      </c>
      <c r="C5" s="27">
        <f t="shared" ref="C5:C25" si="4">B5/$B$3</f>
        <v>3.1071983428275506E-2</v>
      </c>
      <c r="D5" s="35">
        <v>7360500</v>
      </c>
      <c r="E5" s="95">
        <f t="shared" ref="E5:E25" si="5">D5/B5</f>
        <v>122675</v>
      </c>
      <c r="F5" s="36"/>
      <c r="G5" s="37" t="s">
        <v>5583</v>
      </c>
      <c r="H5" s="38">
        <v>251</v>
      </c>
      <c r="I5" s="39">
        <f t="shared" si="2"/>
        <v>9.439638962015795E-2</v>
      </c>
      <c r="J5" s="40"/>
      <c r="K5" s="41">
        <f t="shared" si="3"/>
        <v>0.12443233424159855</v>
      </c>
      <c r="L5" s="38">
        <f t="shared" si="1"/>
        <v>137</v>
      </c>
      <c r="M5" s="42" t="s">
        <v>5584</v>
      </c>
    </row>
    <row r="6" spans="1:16" x14ac:dyDescent="0.35">
      <c r="A6" s="85" t="s">
        <v>5638</v>
      </c>
      <c r="B6" s="35">
        <v>31</v>
      </c>
      <c r="C6" s="27">
        <f t="shared" si="4"/>
        <v>1.605385810460901E-2</v>
      </c>
      <c r="D6" s="35">
        <v>3701250</v>
      </c>
      <c r="E6" s="95">
        <f t="shared" si="5"/>
        <v>119395.16129032258</v>
      </c>
      <c r="G6" s="43" t="s">
        <v>5586</v>
      </c>
      <c r="H6" s="44">
        <v>114</v>
      </c>
      <c r="I6" s="45">
        <f t="shared" si="2"/>
        <v>4.2873260624294848E-2</v>
      </c>
      <c r="J6" s="31"/>
      <c r="K6" s="46">
        <f t="shared" si="3"/>
        <v>6.630336058128973E-2</v>
      </c>
      <c r="L6" s="44">
        <f t="shared" si="1"/>
        <v>73</v>
      </c>
      <c r="M6" s="47" t="s">
        <v>5587</v>
      </c>
    </row>
    <row r="7" spans="1:16" x14ac:dyDescent="0.35">
      <c r="A7" s="85" t="s">
        <v>5588</v>
      </c>
      <c r="B7" s="35">
        <v>29</v>
      </c>
      <c r="C7" s="27">
        <f t="shared" si="4"/>
        <v>1.5018125323666495E-2</v>
      </c>
      <c r="D7" s="35">
        <v>3948000</v>
      </c>
      <c r="E7" s="95">
        <f t="shared" si="5"/>
        <v>136137.93103448275</v>
      </c>
      <c r="G7" s="37" t="s">
        <v>5589</v>
      </c>
      <c r="H7" s="38">
        <v>41</v>
      </c>
      <c r="I7" s="39">
        <f>H7/$H$12</f>
        <v>1.5419330575404287E-2</v>
      </c>
      <c r="J7" s="40"/>
      <c r="K7" s="41">
        <f t="shared" si="3"/>
        <v>2.633969118982743E-2</v>
      </c>
      <c r="L7" s="38">
        <f t="shared" si="1"/>
        <v>29</v>
      </c>
      <c r="M7" s="42" t="s">
        <v>5590</v>
      </c>
      <c r="P7">
        <f>SUM(L6:L10)</f>
        <v>114</v>
      </c>
    </row>
    <row r="8" spans="1:16" x14ac:dyDescent="0.35">
      <c r="A8" s="85" t="s">
        <v>866</v>
      </c>
      <c r="B8" s="35">
        <v>16</v>
      </c>
      <c r="C8" s="27">
        <f t="shared" si="4"/>
        <v>8.285862247540134E-3</v>
      </c>
      <c r="D8" s="35">
        <v>2163000</v>
      </c>
      <c r="E8" s="95">
        <f t="shared" si="5"/>
        <v>135187.5</v>
      </c>
      <c r="G8" s="43" t="s">
        <v>5591</v>
      </c>
      <c r="H8" s="44">
        <v>12</v>
      </c>
      <c r="I8" s="165">
        <f>H8/$H$12</f>
        <v>4.5129748025573525E-3</v>
      </c>
      <c r="J8" s="31"/>
      <c r="K8" s="168">
        <f t="shared" si="3"/>
        <v>7.266121707538601E-3</v>
      </c>
      <c r="L8" s="44">
        <f t="shared" si="1"/>
        <v>8</v>
      </c>
      <c r="M8" s="47" t="s">
        <v>5592</v>
      </c>
      <c r="P8">
        <f>P7/L12*100</f>
        <v>10.354223433242508</v>
      </c>
    </row>
    <row r="9" spans="1:16" x14ac:dyDescent="0.35">
      <c r="A9" s="85" t="s">
        <v>1095</v>
      </c>
      <c r="B9" s="35">
        <v>5</v>
      </c>
      <c r="C9" s="27">
        <f t="shared" si="4"/>
        <v>2.5893319523562922E-3</v>
      </c>
      <c r="D9" s="35">
        <v>598500</v>
      </c>
      <c r="E9" s="95">
        <f t="shared" si="5"/>
        <v>119700</v>
      </c>
      <c r="G9" s="37" t="s">
        <v>5594</v>
      </c>
      <c r="H9" s="38">
        <v>4</v>
      </c>
      <c r="I9" s="166">
        <f t="shared" si="2"/>
        <v>1.5043249341857841E-3</v>
      </c>
      <c r="J9" s="40"/>
      <c r="K9" s="169">
        <f t="shared" si="3"/>
        <v>1.8165304268846503E-3</v>
      </c>
      <c r="L9" s="38">
        <f t="shared" si="1"/>
        <v>2</v>
      </c>
      <c r="M9" s="42" t="s">
        <v>5595</v>
      </c>
    </row>
    <row r="10" spans="1:16" ht="29" x14ac:dyDescent="0.35">
      <c r="A10" s="85" t="s">
        <v>5593</v>
      </c>
      <c r="B10" s="35">
        <v>75</v>
      </c>
      <c r="C10" s="27">
        <f t="shared" si="4"/>
        <v>3.8839979285344384E-2</v>
      </c>
      <c r="D10" s="35">
        <v>11550000</v>
      </c>
      <c r="E10" s="95">
        <f t="shared" si="5"/>
        <v>154000</v>
      </c>
      <c r="G10" s="43" t="s">
        <v>5597</v>
      </c>
      <c r="H10" s="44">
        <v>2</v>
      </c>
      <c r="I10" s="165">
        <f t="shared" si="2"/>
        <v>7.5216246709289205E-4</v>
      </c>
      <c r="J10" s="31"/>
      <c r="K10" s="168">
        <f t="shared" si="3"/>
        <v>1.8165304268846503E-3</v>
      </c>
      <c r="L10" s="44">
        <v>2</v>
      </c>
      <c r="M10" s="47" t="s">
        <v>5598</v>
      </c>
    </row>
    <row r="11" spans="1:16" ht="15" thickBot="1" x14ac:dyDescent="0.4">
      <c r="A11" s="85" t="s">
        <v>5596</v>
      </c>
      <c r="B11" s="147">
        <v>0</v>
      </c>
      <c r="C11" s="27">
        <f t="shared" si="4"/>
        <v>0</v>
      </c>
      <c r="D11" s="35"/>
      <c r="E11" s="95" t="e">
        <f t="shared" si="5"/>
        <v>#DIV/0!</v>
      </c>
      <c r="G11" s="58" t="s">
        <v>5600</v>
      </c>
      <c r="H11" s="59">
        <v>2</v>
      </c>
      <c r="I11" s="167">
        <f t="shared" si="2"/>
        <v>7.5216246709289205E-4</v>
      </c>
      <c r="J11" s="40"/>
      <c r="K11" s="170">
        <f t="shared" si="3"/>
        <v>0</v>
      </c>
      <c r="L11" s="59">
        <v>0</v>
      </c>
      <c r="M11" s="62" t="s">
        <v>5601</v>
      </c>
    </row>
    <row r="12" spans="1:16" ht="15" thickBot="1" x14ac:dyDescent="0.4">
      <c r="A12" s="87" t="s">
        <v>5599</v>
      </c>
      <c r="B12" s="2">
        <v>0</v>
      </c>
      <c r="C12" s="27">
        <f t="shared" si="4"/>
        <v>0</v>
      </c>
      <c r="D12" s="92"/>
      <c r="E12" s="95" t="e">
        <f t="shared" si="5"/>
        <v>#DIV/0!</v>
      </c>
      <c r="G12" s="64" t="s">
        <v>5603</v>
      </c>
      <c r="H12" s="65">
        <f>SUM(H2:H11)</f>
        <v>2659</v>
      </c>
      <c r="I12" s="66">
        <f>SUM(I2:I11)</f>
        <v>0.99999999999999989</v>
      </c>
      <c r="J12" s="24"/>
      <c r="K12" s="67">
        <f>SUM(K2:K11)</f>
        <v>1</v>
      </c>
      <c r="L12" s="68">
        <f>SUM(L2:L11)</f>
        <v>1101</v>
      </c>
      <c r="M12" s="69" t="s">
        <v>5604</v>
      </c>
    </row>
    <row r="13" spans="1:16" ht="15" thickBot="1" x14ac:dyDescent="0.4">
      <c r="A13" s="86" t="s">
        <v>5602</v>
      </c>
      <c r="B13" s="2">
        <f>SUM(B14:B16)</f>
        <v>261</v>
      </c>
      <c r="C13" s="27">
        <f t="shared" si="4"/>
        <v>0.13516312791299845</v>
      </c>
      <c r="D13" s="92">
        <f>SUM(D14:D16)</f>
        <v>34718250</v>
      </c>
      <c r="E13" s="95">
        <f t="shared" si="5"/>
        <v>133020.11494252874</v>
      </c>
      <c r="L13" s="73">
        <f>36/198</f>
        <v>0.18181818181818182</v>
      </c>
      <c r="M13" s="97" t="s">
        <v>5605</v>
      </c>
    </row>
    <row r="14" spans="1:16" x14ac:dyDescent="0.35">
      <c r="A14" s="85" t="s">
        <v>986</v>
      </c>
      <c r="B14" s="3">
        <v>11</v>
      </c>
      <c r="C14" s="27">
        <f t="shared" si="4"/>
        <v>5.6965302951838426E-3</v>
      </c>
      <c r="D14" s="35">
        <v>2184000</v>
      </c>
      <c r="E14" s="95">
        <f t="shared" si="5"/>
        <v>198545.45454545456</v>
      </c>
    </row>
    <row r="15" spans="1:16" x14ac:dyDescent="0.35">
      <c r="A15" s="85" t="s">
        <v>188</v>
      </c>
      <c r="B15" s="3">
        <v>250</v>
      </c>
      <c r="C15" s="27">
        <f t="shared" si="4"/>
        <v>0.12946659761781459</v>
      </c>
      <c r="D15" s="35">
        <v>32534250</v>
      </c>
      <c r="E15" s="95">
        <f t="shared" si="5"/>
        <v>130137</v>
      </c>
    </row>
    <row r="16" spans="1:16" x14ac:dyDescent="0.35">
      <c r="A16" s="85" t="s">
        <v>5596</v>
      </c>
      <c r="B16" s="3"/>
      <c r="C16" s="27">
        <f t="shared" si="4"/>
        <v>0</v>
      </c>
      <c r="D16" s="35"/>
      <c r="E16" s="95" t="e">
        <f t="shared" si="5"/>
        <v>#DIV/0!</v>
      </c>
      <c r="K16" s="155"/>
    </row>
    <row r="17" spans="1:18" x14ac:dyDescent="0.35">
      <c r="A17" s="88" t="s">
        <v>5639</v>
      </c>
      <c r="B17" s="93">
        <f>SUM(B18:B25)</f>
        <v>467</v>
      </c>
      <c r="C17" s="27">
        <f t="shared" si="4"/>
        <v>0.24184360435007768</v>
      </c>
      <c r="D17" s="94">
        <f>SUM(D18:D25)</f>
        <v>66749550</v>
      </c>
      <c r="E17" s="95">
        <f t="shared" si="5"/>
        <v>142932.65524625269</v>
      </c>
      <c r="F17" s="73"/>
      <c r="G17" s="36"/>
      <c r="H17">
        <f>45+H3</f>
        <v>754</v>
      </c>
      <c r="K17">
        <f>SUM(L3:L10)</f>
        <v>709</v>
      </c>
    </row>
    <row r="18" spans="1:18" x14ac:dyDescent="0.35">
      <c r="A18" s="85" t="s">
        <v>169</v>
      </c>
      <c r="B18" s="81">
        <v>157</v>
      </c>
      <c r="C18" s="27">
        <f t="shared" si="4"/>
        <v>8.1305023303987575E-2</v>
      </c>
      <c r="D18" s="83">
        <v>22413300</v>
      </c>
      <c r="E18" s="95">
        <f t="shared" si="5"/>
        <v>142759.87261146496</v>
      </c>
    </row>
    <row r="19" spans="1:18" ht="29" x14ac:dyDescent="0.35">
      <c r="A19" s="85" t="s">
        <v>52</v>
      </c>
      <c r="B19" s="81">
        <v>152</v>
      </c>
      <c r="C19" s="27">
        <f t="shared" si="4"/>
        <v>7.8715691351631284E-2</v>
      </c>
      <c r="D19" s="83">
        <v>21477750</v>
      </c>
      <c r="E19" s="95">
        <f t="shared" si="5"/>
        <v>141300.98684210525</v>
      </c>
      <c r="F19" s="75"/>
    </row>
    <row r="20" spans="1:18" x14ac:dyDescent="0.35">
      <c r="A20" s="85" t="s">
        <v>5607</v>
      </c>
      <c r="B20" s="81">
        <v>41</v>
      </c>
      <c r="C20" s="27">
        <f t="shared" si="4"/>
        <v>2.1232522009321596E-2</v>
      </c>
      <c r="D20" s="83">
        <v>5502000</v>
      </c>
      <c r="E20" s="95">
        <f t="shared" si="5"/>
        <v>134195.12195121951</v>
      </c>
      <c r="M20">
        <f>M19/L12*100</f>
        <v>0</v>
      </c>
    </row>
    <row r="21" spans="1:18" x14ac:dyDescent="0.35">
      <c r="A21" s="85" t="s">
        <v>204</v>
      </c>
      <c r="B21" s="81">
        <v>13</v>
      </c>
      <c r="C21" s="27">
        <f t="shared" si="4"/>
        <v>6.7322630761263592E-3</v>
      </c>
      <c r="D21" s="83">
        <v>1680000</v>
      </c>
      <c r="E21" s="95">
        <f t="shared" si="5"/>
        <v>129230.76923076923</v>
      </c>
      <c r="Q21" t="s">
        <v>5640</v>
      </c>
      <c r="R21" t="s">
        <v>5641</v>
      </c>
    </row>
    <row r="22" spans="1:18" ht="32.25" customHeight="1" x14ac:dyDescent="0.35">
      <c r="A22" s="85" t="s">
        <v>162</v>
      </c>
      <c r="B22" s="81">
        <v>27</v>
      </c>
      <c r="C22" s="27">
        <f t="shared" si="4"/>
        <v>1.3982392542723977E-2</v>
      </c>
      <c r="D22" s="83">
        <v>4247250</v>
      </c>
      <c r="E22" s="95">
        <f t="shared" si="5"/>
        <v>157305.55555555556</v>
      </c>
      <c r="G22" s="149">
        <v>215132550</v>
      </c>
      <c r="N22">
        <f>926-743</f>
        <v>183</v>
      </c>
      <c r="P22" t="s">
        <v>5642</v>
      </c>
      <c r="Q22">
        <v>1974</v>
      </c>
      <c r="R22">
        <v>926</v>
      </c>
    </row>
    <row r="23" spans="1:18" ht="29" x14ac:dyDescent="0.35">
      <c r="A23" s="85" t="s">
        <v>116</v>
      </c>
      <c r="B23" s="81">
        <v>70</v>
      </c>
      <c r="C23" s="27">
        <f t="shared" si="4"/>
        <v>3.6250647332988092E-2</v>
      </c>
      <c r="D23" s="83">
        <v>10169250</v>
      </c>
      <c r="E23" s="95">
        <f t="shared" si="5"/>
        <v>145275</v>
      </c>
      <c r="M23">
        <f>302/926*100</f>
        <v>32.6133909287257</v>
      </c>
      <c r="P23" t="s">
        <v>5643</v>
      </c>
      <c r="Q23">
        <v>956</v>
      </c>
      <c r="R23">
        <v>412</v>
      </c>
    </row>
    <row r="24" spans="1:18" x14ac:dyDescent="0.35">
      <c r="A24" s="85" t="s">
        <v>5608</v>
      </c>
      <c r="B24" s="81">
        <v>7</v>
      </c>
      <c r="C24" s="27">
        <f t="shared" si="4"/>
        <v>3.6250647332988087E-3</v>
      </c>
      <c r="D24" s="83">
        <v>1260000</v>
      </c>
      <c r="E24" s="95">
        <f t="shared" si="5"/>
        <v>180000</v>
      </c>
    </row>
    <row r="25" spans="1:18" x14ac:dyDescent="0.35">
      <c r="A25" s="85" t="s">
        <v>5596</v>
      </c>
      <c r="B25" s="81"/>
      <c r="C25" s="27">
        <f t="shared" si="4"/>
        <v>0</v>
      </c>
      <c r="D25" s="83"/>
      <c r="E25" s="95" t="e">
        <f t="shared" si="5"/>
        <v>#DIV/0!</v>
      </c>
      <c r="R25">
        <f>R22+R23</f>
        <v>1338</v>
      </c>
    </row>
    <row r="26" spans="1:18" ht="15" thickBot="1" x14ac:dyDescent="0.4">
      <c r="A26" s="48" t="s">
        <v>5536</v>
      </c>
      <c r="B26" s="49">
        <f>B2+B17</f>
        <v>2659</v>
      </c>
      <c r="C26" s="49"/>
      <c r="D26" s="50">
        <f>D2+D17</f>
        <v>372852205</v>
      </c>
      <c r="E26" s="51">
        <f t="shared" si="0"/>
        <v>140222.71718691237</v>
      </c>
      <c r="R26">
        <f>R22/R25*100</f>
        <v>69.207772795216741</v>
      </c>
    </row>
    <row r="27" spans="1:18" ht="15" thickBot="1" x14ac:dyDescent="0.4">
      <c r="D27" s="36">
        <f>D26*0.0129</f>
        <v>4809793.4445000002</v>
      </c>
      <c r="E27" s="36"/>
    </row>
    <row r="28" spans="1:18" x14ac:dyDescent="0.35">
      <c r="A28" s="52" t="s">
        <v>5609</v>
      </c>
      <c r="B28" s="20" t="s">
        <v>5568</v>
      </c>
      <c r="C28" s="53" t="s">
        <v>5569</v>
      </c>
      <c r="G28" s="9">
        <f>D26*0.0129</f>
        <v>4809793.4445000002</v>
      </c>
    </row>
    <row r="29" spans="1:18" x14ac:dyDescent="0.35">
      <c r="A29" s="26" t="s">
        <v>5610</v>
      </c>
      <c r="B29" s="3">
        <v>7</v>
      </c>
      <c r="C29" s="54"/>
      <c r="G29" s="9">
        <f>E26*0.0129</f>
        <v>1808.8730517111696</v>
      </c>
    </row>
    <row r="30" spans="1:18" ht="15" thickBot="1" x14ac:dyDescent="0.4">
      <c r="A30" s="55" t="s">
        <v>5611</v>
      </c>
      <c r="B30" s="56">
        <f>325+B29</f>
        <v>332</v>
      </c>
      <c r="C30" s="57">
        <f>B30/L12</f>
        <v>0.30154405086285196</v>
      </c>
    </row>
    <row r="31" spans="1:18" x14ac:dyDescent="0.35">
      <c r="A31" s="63"/>
      <c r="G31" s="9">
        <f>D26/129.92</f>
        <v>2869859.9522783253</v>
      </c>
    </row>
    <row r="32" spans="1:18" ht="15" thickBot="1" x14ac:dyDescent="0.4">
      <c r="E32" s="36"/>
      <c r="G32" s="9">
        <f>E26/129.92</f>
        <v>1079.3004709583774</v>
      </c>
    </row>
    <row r="33" spans="1:7" x14ac:dyDescent="0.35">
      <c r="A33" s="52" t="s">
        <v>5612</v>
      </c>
      <c r="B33" s="20" t="s">
        <v>5568</v>
      </c>
      <c r="C33" s="20" t="s">
        <v>5569</v>
      </c>
      <c r="D33" s="22" t="s">
        <v>5570</v>
      </c>
    </row>
    <row r="34" spans="1:7" x14ac:dyDescent="0.35">
      <c r="A34" s="34" t="s">
        <v>5613</v>
      </c>
      <c r="B34" s="3">
        <v>863</v>
      </c>
      <c r="C34" s="70"/>
      <c r="D34" s="54"/>
    </row>
    <row r="35" spans="1:7" x14ac:dyDescent="0.35">
      <c r="A35" s="34" t="s">
        <v>5614</v>
      </c>
      <c r="B35" s="70"/>
      <c r="C35" s="151">
        <v>0.99299999999999999</v>
      </c>
      <c r="D35" s="72">
        <v>292314235</v>
      </c>
      <c r="G35" s="150">
        <f>D35+D38</f>
        <v>389294239</v>
      </c>
    </row>
    <row r="36" spans="1:7" x14ac:dyDescent="0.35">
      <c r="A36" s="34" t="s">
        <v>5615</v>
      </c>
      <c r="B36" s="70"/>
      <c r="C36" s="71">
        <v>7.0000000000000001E-3</v>
      </c>
      <c r="D36" s="72">
        <v>2078547</v>
      </c>
      <c r="E36" s="36"/>
    </row>
    <row r="37" spans="1:7" x14ac:dyDescent="0.35">
      <c r="A37" s="34" t="s">
        <v>5616</v>
      </c>
      <c r="B37" s="70"/>
      <c r="C37" s="138">
        <v>4.8800000000000003E-2</v>
      </c>
      <c r="D37" s="72">
        <v>4735922</v>
      </c>
    </row>
    <row r="38" spans="1:7" x14ac:dyDescent="0.35">
      <c r="A38" s="34" t="s">
        <v>5617</v>
      </c>
      <c r="B38" s="70"/>
      <c r="C38" s="70"/>
      <c r="D38" s="99">
        <v>96980004</v>
      </c>
      <c r="E38" s="36"/>
      <c r="G38">
        <v>298274905</v>
      </c>
    </row>
    <row r="39" spans="1:7" x14ac:dyDescent="0.35">
      <c r="A39" s="34" t="s">
        <v>5618</v>
      </c>
      <c r="B39" s="3">
        <v>148</v>
      </c>
      <c r="C39" s="138">
        <v>8.3000000000000001E-3</v>
      </c>
      <c r="D39" s="76"/>
      <c r="G39">
        <f>G38/129.35</f>
        <v>2305952.1066872827</v>
      </c>
    </row>
    <row r="40" spans="1:7" x14ac:dyDescent="0.35">
      <c r="A40" s="34" t="s">
        <v>5619</v>
      </c>
      <c r="B40" s="77"/>
      <c r="C40" s="74">
        <v>0.24</v>
      </c>
      <c r="D40" s="76"/>
      <c r="E40" s="13"/>
    </row>
    <row r="41" spans="1:7" ht="15" thickBot="1" x14ac:dyDescent="0.4">
      <c r="A41" s="78" t="s">
        <v>5620</v>
      </c>
      <c r="B41" s="56">
        <v>0</v>
      </c>
      <c r="C41" s="79">
        <v>0</v>
      </c>
      <c r="D41" s="80">
        <v>0</v>
      </c>
      <c r="G41" s="36">
        <f>D38/129.5</f>
        <v>748880.33976833976</v>
      </c>
    </row>
    <row r="42" spans="1:7" x14ac:dyDescent="0.35">
      <c r="E42" s="36"/>
      <c r="G42" s="36">
        <f>E26/129.5</f>
        <v>1082.8009049182422</v>
      </c>
    </row>
    <row r="43" spans="1:7" x14ac:dyDescent="0.35">
      <c r="A43" s="105" t="s">
        <v>5621</v>
      </c>
    </row>
    <row r="44" spans="1:7" x14ac:dyDescent="0.35">
      <c r="A44" s="375" t="s">
        <v>5622</v>
      </c>
      <c r="B44" s="372" t="s">
        <v>5623</v>
      </c>
      <c r="C44" s="373"/>
      <c r="D44" s="372" t="s">
        <v>5624</v>
      </c>
      <c r="E44" s="373"/>
    </row>
    <row r="45" spans="1:7" x14ac:dyDescent="0.35">
      <c r="A45" s="376"/>
      <c r="B45" s="1" t="s">
        <v>5625</v>
      </c>
      <c r="C45" s="1" t="s">
        <v>5626</v>
      </c>
      <c r="D45" s="1" t="s">
        <v>5625</v>
      </c>
      <c r="E45" s="1" t="s">
        <v>5626</v>
      </c>
    </row>
    <row r="46" spans="1:7" x14ac:dyDescent="0.35">
      <c r="A46" s="3" t="s">
        <v>5635</v>
      </c>
      <c r="B46" s="122">
        <v>24</v>
      </c>
      <c r="C46" s="3"/>
      <c r="D46" s="122">
        <v>24</v>
      </c>
      <c r="E46" s="3"/>
    </row>
    <row r="47" spans="1:7" x14ac:dyDescent="0.35">
      <c r="A47" s="3" t="s">
        <v>5628</v>
      </c>
      <c r="B47" s="3">
        <v>24</v>
      </c>
      <c r="C47" s="3"/>
      <c r="D47" s="3">
        <v>24</v>
      </c>
      <c r="E47" s="3"/>
    </row>
    <row r="48" spans="1:7"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73</v>
      </c>
      <c r="C52" s="3"/>
      <c r="D52" s="3">
        <v>73</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75BD-23E1-4F8B-8F81-B025DF1A2E73}">
  <sheetPr codeName="Sheet8"/>
  <dimension ref="A1:R53"/>
  <sheetViews>
    <sheetView zoomScale="90" zoomScaleNormal="90" workbookViewId="0">
      <selection activeCell="I19" sqref="I19"/>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7.7265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6" ht="15" thickBot="1" x14ac:dyDescent="0.4">
      <c r="A1" s="19" t="s">
        <v>5567</v>
      </c>
      <c r="B1" s="20" t="s">
        <v>5568</v>
      </c>
      <c r="C1" s="20" t="s">
        <v>5569</v>
      </c>
      <c r="D1" s="21" t="s">
        <v>5570</v>
      </c>
      <c r="E1" s="22" t="s">
        <v>5571</v>
      </c>
      <c r="H1" s="23" t="s">
        <v>5572</v>
      </c>
      <c r="I1" s="23" t="s">
        <v>5573</v>
      </c>
      <c r="J1" s="24"/>
      <c r="K1" s="23" t="s">
        <v>5573</v>
      </c>
      <c r="L1" s="23" t="s">
        <v>5572</v>
      </c>
      <c r="M1" s="25"/>
    </row>
    <row r="2" spans="1:16" x14ac:dyDescent="0.35">
      <c r="A2" s="84" t="s">
        <v>5574</v>
      </c>
      <c r="B2" s="89">
        <f>B3+B12+B13</f>
        <v>2085</v>
      </c>
      <c r="C2" s="90">
        <f>B2/$B$26</f>
        <v>0.82151300236406621</v>
      </c>
      <c r="D2" s="148">
        <f>D3+D12+D13</f>
        <v>292657405</v>
      </c>
      <c r="E2" s="91">
        <f t="shared" ref="E2:E26" si="0">D2/B2</f>
        <v>140363.26378896882</v>
      </c>
      <c r="G2" s="28" t="s">
        <v>5575</v>
      </c>
      <c r="H2" s="29">
        <v>1062</v>
      </c>
      <c r="I2" s="30">
        <f>H2/$H$12</f>
        <v>0.41843971631205673</v>
      </c>
      <c r="J2" s="31"/>
      <c r="K2" s="32">
        <f>L2/$L$12</f>
        <v>0.3568738229755179</v>
      </c>
      <c r="L2" s="29">
        <f t="shared" ref="L2:L9" si="1">H2-H3</f>
        <v>379</v>
      </c>
      <c r="M2" s="33" t="s">
        <v>5576</v>
      </c>
    </row>
    <row r="3" spans="1:16" x14ac:dyDescent="0.35">
      <c r="A3" s="86" t="s">
        <v>5577</v>
      </c>
      <c r="B3" s="2">
        <f>SUM(B4:B11)</f>
        <v>1838</v>
      </c>
      <c r="C3" s="90">
        <f>B3/$B$26</f>
        <v>0.72419227738376679</v>
      </c>
      <c r="D3" s="92">
        <f>SUM(D4:D11)</f>
        <v>259697905</v>
      </c>
      <c r="E3" s="91">
        <f t="shared" si="0"/>
        <v>141293.74591947769</v>
      </c>
      <c r="F3" s="36"/>
      <c r="G3" s="37" t="s">
        <v>5578</v>
      </c>
      <c r="H3" s="38">
        <v>683</v>
      </c>
      <c r="I3" s="39">
        <f t="shared" ref="I3:I11" si="2">H3/$H$12</f>
        <v>0.26910953506698188</v>
      </c>
      <c r="J3" s="40"/>
      <c r="K3" s="41">
        <f t="shared" ref="K3:K11" si="3">L3/$L$12</f>
        <v>0.2664783427495292</v>
      </c>
      <c r="L3" s="38">
        <f t="shared" si="1"/>
        <v>283</v>
      </c>
      <c r="M3" s="42" t="s">
        <v>5579</v>
      </c>
    </row>
    <row r="4" spans="1:16" x14ac:dyDescent="0.35">
      <c r="A4" s="85" t="s">
        <v>5580</v>
      </c>
      <c r="B4" s="35">
        <v>1638</v>
      </c>
      <c r="C4" s="27">
        <f>B4/$B$3</f>
        <v>0.89118607181719256</v>
      </c>
      <c r="D4" s="35">
        <v>231977905</v>
      </c>
      <c r="E4" s="95">
        <f>D4/B4</f>
        <v>141622.65262515264</v>
      </c>
      <c r="G4" s="43" t="s">
        <v>5581</v>
      </c>
      <c r="H4" s="44">
        <v>400</v>
      </c>
      <c r="I4" s="45">
        <f t="shared" si="2"/>
        <v>0.15760441292356187</v>
      </c>
      <c r="J4" s="31"/>
      <c r="K4" s="46">
        <f t="shared" si="3"/>
        <v>0.15065913370998116</v>
      </c>
      <c r="L4" s="44">
        <f t="shared" si="1"/>
        <v>160</v>
      </c>
      <c r="M4" s="47" t="s">
        <v>5582</v>
      </c>
    </row>
    <row r="5" spans="1:16" x14ac:dyDescent="0.35">
      <c r="A5" s="85" t="s">
        <v>381</v>
      </c>
      <c r="B5" s="35">
        <v>56</v>
      </c>
      <c r="C5" s="27">
        <f t="shared" ref="C5:C25" si="4">B5/$B$3</f>
        <v>3.0467899891186073E-2</v>
      </c>
      <c r="D5" s="35">
        <v>6914250</v>
      </c>
      <c r="E5" s="95">
        <f t="shared" ref="E5:E25" si="5">D5/B5</f>
        <v>123468.75</v>
      </c>
      <c r="F5" s="36"/>
      <c r="G5" s="37" t="s">
        <v>5583</v>
      </c>
      <c r="H5" s="38">
        <v>240</v>
      </c>
      <c r="I5" s="39">
        <f t="shared" si="2"/>
        <v>9.4562647754137114E-2</v>
      </c>
      <c r="J5" s="40"/>
      <c r="K5" s="41">
        <f t="shared" si="3"/>
        <v>0.13088512241054615</v>
      </c>
      <c r="L5" s="38">
        <f t="shared" si="1"/>
        <v>139</v>
      </c>
      <c r="M5" s="42" t="s">
        <v>5584</v>
      </c>
    </row>
    <row r="6" spans="1:16" x14ac:dyDescent="0.35">
      <c r="A6" s="85" t="s">
        <v>5638</v>
      </c>
      <c r="B6" s="35">
        <v>25</v>
      </c>
      <c r="C6" s="27">
        <f t="shared" si="4"/>
        <v>1.3601741022850925E-2</v>
      </c>
      <c r="D6" s="35">
        <v>3302250</v>
      </c>
      <c r="E6" s="95">
        <f t="shared" si="5"/>
        <v>132090</v>
      </c>
      <c r="G6" s="43" t="s">
        <v>5586</v>
      </c>
      <c r="H6" s="44">
        <v>101</v>
      </c>
      <c r="I6" s="45">
        <f t="shared" si="2"/>
        <v>3.9795114263199372E-2</v>
      </c>
      <c r="J6" s="31"/>
      <c r="K6" s="46">
        <f t="shared" si="3"/>
        <v>6.120527306967985E-2</v>
      </c>
      <c r="L6" s="44">
        <f t="shared" si="1"/>
        <v>65</v>
      </c>
      <c r="M6" s="47" t="s">
        <v>5587</v>
      </c>
    </row>
    <row r="7" spans="1:16" x14ac:dyDescent="0.35">
      <c r="A7" s="85" t="s">
        <v>5588</v>
      </c>
      <c r="B7" s="35">
        <v>27</v>
      </c>
      <c r="C7" s="27">
        <f t="shared" si="4"/>
        <v>1.4689880304679E-2</v>
      </c>
      <c r="D7" s="35">
        <v>3780000</v>
      </c>
      <c r="E7" s="95">
        <f t="shared" si="5"/>
        <v>140000</v>
      </c>
      <c r="G7" s="37" t="s">
        <v>5589</v>
      </c>
      <c r="H7" s="38">
        <v>36</v>
      </c>
      <c r="I7" s="39">
        <f>H7/$H$12</f>
        <v>1.4184397163120567E-2</v>
      </c>
      <c r="J7" s="40"/>
      <c r="K7" s="41">
        <f t="shared" si="3"/>
        <v>2.4482109227871938E-2</v>
      </c>
      <c r="L7" s="38">
        <f t="shared" si="1"/>
        <v>26</v>
      </c>
      <c r="M7" s="42" t="s">
        <v>5590</v>
      </c>
      <c r="P7">
        <f>SUM(L6:L10)</f>
        <v>101</v>
      </c>
    </row>
    <row r="8" spans="1:16" x14ac:dyDescent="0.35">
      <c r="A8" s="85" t="s">
        <v>866</v>
      </c>
      <c r="B8" s="35">
        <v>15</v>
      </c>
      <c r="C8" s="27">
        <f t="shared" si="4"/>
        <v>8.1610446137105556E-3</v>
      </c>
      <c r="D8" s="35">
        <v>1995000</v>
      </c>
      <c r="E8" s="95">
        <f t="shared" si="5"/>
        <v>133000</v>
      </c>
      <c r="G8" s="43" t="s">
        <v>5591</v>
      </c>
      <c r="H8" s="44">
        <v>10</v>
      </c>
      <c r="I8" s="165">
        <f>H8/$H$12</f>
        <v>3.9401103230890461E-3</v>
      </c>
      <c r="J8" s="31"/>
      <c r="K8" s="168">
        <f t="shared" si="3"/>
        <v>6.5913370998116763E-3</v>
      </c>
      <c r="L8" s="44">
        <f t="shared" si="1"/>
        <v>7</v>
      </c>
      <c r="M8" s="47" t="s">
        <v>5592</v>
      </c>
      <c r="P8">
        <f>P7/L12*100</f>
        <v>9.5103578154425605</v>
      </c>
    </row>
    <row r="9" spans="1:16" x14ac:dyDescent="0.35">
      <c r="A9" s="85" t="s">
        <v>1095</v>
      </c>
      <c r="B9" s="35">
        <v>5</v>
      </c>
      <c r="C9" s="27">
        <f t="shared" si="4"/>
        <v>2.720348204570185E-3</v>
      </c>
      <c r="D9" s="35">
        <v>598500</v>
      </c>
      <c r="E9" s="95">
        <f t="shared" si="5"/>
        <v>119700</v>
      </c>
      <c r="G9" s="37" t="s">
        <v>5594</v>
      </c>
      <c r="H9" s="38">
        <v>3</v>
      </c>
      <c r="I9" s="166">
        <f t="shared" si="2"/>
        <v>1.1820330969267139E-3</v>
      </c>
      <c r="J9" s="40"/>
      <c r="K9" s="169">
        <f t="shared" si="3"/>
        <v>1.8832391713747645E-3</v>
      </c>
      <c r="L9" s="38">
        <f t="shared" si="1"/>
        <v>2</v>
      </c>
      <c r="M9" s="42" t="s">
        <v>5595</v>
      </c>
    </row>
    <row r="10" spans="1:16" ht="29" x14ac:dyDescent="0.35">
      <c r="A10" s="85" t="s">
        <v>5593</v>
      </c>
      <c r="B10" s="35">
        <v>72</v>
      </c>
      <c r="C10" s="27">
        <f t="shared" si="4"/>
        <v>3.9173014145810661E-2</v>
      </c>
      <c r="D10" s="35">
        <v>11130000</v>
      </c>
      <c r="E10" s="95">
        <f t="shared" si="5"/>
        <v>154583.33333333334</v>
      </c>
      <c r="G10" s="43" t="s">
        <v>5597</v>
      </c>
      <c r="H10" s="44">
        <v>1</v>
      </c>
      <c r="I10" s="165">
        <f t="shared" si="2"/>
        <v>3.9401103230890468E-4</v>
      </c>
      <c r="J10" s="31"/>
      <c r="K10" s="168">
        <f t="shared" si="3"/>
        <v>9.4161958568738226E-4</v>
      </c>
      <c r="L10" s="44">
        <v>1</v>
      </c>
      <c r="M10" s="47" t="s">
        <v>5598</v>
      </c>
    </row>
    <row r="11" spans="1:16" ht="15" thickBot="1" x14ac:dyDescent="0.4">
      <c r="A11" s="85" t="s">
        <v>5596</v>
      </c>
      <c r="B11" s="147">
        <v>0</v>
      </c>
      <c r="C11" s="27">
        <f t="shared" si="4"/>
        <v>0</v>
      </c>
      <c r="D11" s="35"/>
      <c r="E11" s="95" t="e">
        <f t="shared" si="5"/>
        <v>#DIV/0!</v>
      </c>
      <c r="G11" s="58" t="s">
        <v>5600</v>
      </c>
      <c r="H11" s="59">
        <v>2</v>
      </c>
      <c r="I11" s="167">
        <f t="shared" si="2"/>
        <v>7.8802206461780935E-4</v>
      </c>
      <c r="J11" s="40"/>
      <c r="K11" s="170">
        <f t="shared" si="3"/>
        <v>0</v>
      </c>
      <c r="L11" s="59">
        <v>0</v>
      </c>
      <c r="M11" s="62" t="s">
        <v>5601</v>
      </c>
    </row>
    <row r="12" spans="1:16" ht="15" thickBot="1" x14ac:dyDescent="0.4">
      <c r="A12" s="87" t="s">
        <v>5599</v>
      </c>
      <c r="B12" s="2"/>
      <c r="C12" s="27">
        <f t="shared" si="4"/>
        <v>0</v>
      </c>
      <c r="D12" s="92"/>
      <c r="E12" s="95" t="e">
        <f t="shared" si="5"/>
        <v>#DIV/0!</v>
      </c>
      <c r="G12" s="64" t="s">
        <v>5603</v>
      </c>
      <c r="H12" s="65">
        <f>SUM(H2:H11)</f>
        <v>2538</v>
      </c>
      <c r="I12" s="66">
        <f>SUM(I2:I11)</f>
        <v>1</v>
      </c>
      <c r="J12" s="24"/>
      <c r="K12" s="67">
        <f>SUM(K2:K11)</f>
        <v>1</v>
      </c>
      <c r="L12" s="68">
        <f>SUM(L2:L11)</f>
        <v>1062</v>
      </c>
      <c r="M12" s="69" t="s">
        <v>5604</v>
      </c>
    </row>
    <row r="13" spans="1:16" ht="15" thickBot="1" x14ac:dyDescent="0.4">
      <c r="A13" s="86" t="s">
        <v>5602</v>
      </c>
      <c r="B13" s="2">
        <f>SUM(B14:B16)</f>
        <v>247</v>
      </c>
      <c r="C13" s="27">
        <f t="shared" si="4"/>
        <v>0.13438520130576714</v>
      </c>
      <c r="D13" s="92">
        <f>SUM(D14:D16)</f>
        <v>32959500</v>
      </c>
      <c r="E13" s="95">
        <f t="shared" si="5"/>
        <v>133439.27125506074</v>
      </c>
      <c r="L13" s="180">
        <f>36/198</f>
        <v>0.18181818181818182</v>
      </c>
      <c r="M13" s="97" t="s">
        <v>5605</v>
      </c>
    </row>
    <row r="14" spans="1:16" x14ac:dyDescent="0.35">
      <c r="A14" s="85" t="s">
        <v>986</v>
      </c>
      <c r="B14" s="3">
        <v>10</v>
      </c>
      <c r="C14" s="27">
        <f t="shared" si="4"/>
        <v>5.4406964091403701E-3</v>
      </c>
      <c r="D14" s="35">
        <v>1869000</v>
      </c>
      <c r="E14" s="95">
        <f t="shared" si="5"/>
        <v>186900</v>
      </c>
    </row>
    <row r="15" spans="1:16" x14ac:dyDescent="0.35">
      <c r="A15" s="85" t="s">
        <v>188</v>
      </c>
      <c r="B15" s="3">
        <v>237</v>
      </c>
      <c r="C15" s="27">
        <f t="shared" si="4"/>
        <v>0.12894450489662676</v>
      </c>
      <c r="D15" s="35">
        <v>31090500</v>
      </c>
      <c r="E15" s="95">
        <f t="shared" si="5"/>
        <v>131183.54430379748</v>
      </c>
    </row>
    <row r="16" spans="1:16" x14ac:dyDescent="0.35">
      <c r="A16" s="85" t="s">
        <v>5596</v>
      </c>
      <c r="B16" s="3"/>
      <c r="C16" s="27">
        <f t="shared" si="4"/>
        <v>0</v>
      </c>
      <c r="D16" s="35"/>
      <c r="E16" s="95" t="e">
        <f t="shared" si="5"/>
        <v>#DIV/0!</v>
      </c>
      <c r="K16" s="155"/>
    </row>
    <row r="17" spans="1:18" x14ac:dyDescent="0.35">
      <c r="A17" s="88" t="s">
        <v>5639</v>
      </c>
      <c r="B17" s="93">
        <f>SUM(B18:B25)</f>
        <v>453</v>
      </c>
      <c r="C17" s="27">
        <f t="shared" si="4"/>
        <v>0.24646354733405876</v>
      </c>
      <c r="D17" s="94">
        <f>SUM(D18:D25)</f>
        <v>65153550</v>
      </c>
      <c r="E17" s="95">
        <f t="shared" si="5"/>
        <v>143826.82119205297</v>
      </c>
      <c r="F17" s="73"/>
      <c r="K17">
        <f>SUM(L3:L10)</f>
        <v>683</v>
      </c>
    </row>
    <row r="18" spans="1:18" x14ac:dyDescent="0.35">
      <c r="A18" s="85" t="s">
        <v>169</v>
      </c>
      <c r="B18" s="81">
        <v>154</v>
      </c>
      <c r="C18" s="27">
        <f t="shared" si="4"/>
        <v>8.3786724700761692E-2</v>
      </c>
      <c r="D18" s="83">
        <v>21940800</v>
      </c>
      <c r="E18" s="95">
        <f t="shared" si="5"/>
        <v>142472.72727272726</v>
      </c>
    </row>
    <row r="19" spans="1:18" ht="29" x14ac:dyDescent="0.35">
      <c r="A19" s="85" t="s">
        <v>52</v>
      </c>
      <c r="B19" s="81">
        <v>145</v>
      </c>
      <c r="C19" s="27">
        <f t="shared" si="4"/>
        <v>7.8890097932535361E-2</v>
      </c>
      <c r="D19" s="83">
        <v>20763750</v>
      </c>
      <c r="E19" s="95">
        <f t="shared" si="5"/>
        <v>143198.27586206896</v>
      </c>
      <c r="F19" s="75"/>
    </row>
    <row r="20" spans="1:18" x14ac:dyDescent="0.35">
      <c r="A20" s="85" t="s">
        <v>5607</v>
      </c>
      <c r="B20" s="81">
        <v>40</v>
      </c>
      <c r="C20" s="27">
        <f t="shared" si="4"/>
        <v>2.176278563656148E-2</v>
      </c>
      <c r="D20" s="83">
        <v>5481000</v>
      </c>
      <c r="E20" s="95">
        <f t="shared" si="5"/>
        <v>137025</v>
      </c>
      <c r="M20">
        <f>M19/L12*100</f>
        <v>0</v>
      </c>
    </row>
    <row r="21" spans="1:18" x14ac:dyDescent="0.35">
      <c r="A21" s="85" t="s">
        <v>204</v>
      </c>
      <c r="B21" s="81">
        <v>13</v>
      </c>
      <c r="C21" s="27">
        <f t="shared" si="4"/>
        <v>7.0729053318824807E-3</v>
      </c>
      <c r="D21" s="83">
        <v>1680000</v>
      </c>
      <c r="E21" s="95">
        <f t="shared" si="5"/>
        <v>129230.76923076923</v>
      </c>
      <c r="Q21" t="s">
        <v>5640</v>
      </c>
      <c r="R21" t="s">
        <v>5641</v>
      </c>
    </row>
    <row r="22" spans="1:18" ht="32.25" customHeight="1" x14ac:dyDescent="0.35">
      <c r="A22" s="85" t="s">
        <v>162</v>
      </c>
      <c r="B22" s="81">
        <v>26</v>
      </c>
      <c r="C22" s="27">
        <f t="shared" si="4"/>
        <v>1.4145810663764961E-2</v>
      </c>
      <c r="D22" s="83">
        <v>4173750</v>
      </c>
      <c r="E22" s="95">
        <f t="shared" si="5"/>
        <v>160528.84615384616</v>
      </c>
      <c r="G22" s="149">
        <v>215132550</v>
      </c>
      <c r="N22">
        <f>926-743</f>
        <v>183</v>
      </c>
      <c r="P22" t="s">
        <v>5642</v>
      </c>
      <c r="Q22">
        <v>1974</v>
      </c>
      <c r="R22">
        <v>926</v>
      </c>
    </row>
    <row r="23" spans="1:18" ht="29" x14ac:dyDescent="0.35">
      <c r="A23" s="85" t="s">
        <v>116</v>
      </c>
      <c r="B23" s="81">
        <v>68</v>
      </c>
      <c r="C23" s="27">
        <f t="shared" si="4"/>
        <v>3.6996735582154515E-2</v>
      </c>
      <c r="D23" s="83">
        <v>9854250</v>
      </c>
      <c r="E23" s="95">
        <f t="shared" si="5"/>
        <v>144915.4411764706</v>
      </c>
      <c r="M23">
        <f>302/926*100</f>
        <v>32.6133909287257</v>
      </c>
      <c r="P23" t="s">
        <v>5643</v>
      </c>
      <c r="Q23">
        <v>956</v>
      </c>
      <c r="R23">
        <v>412</v>
      </c>
    </row>
    <row r="24" spans="1:18" x14ac:dyDescent="0.35">
      <c r="A24" s="85" t="s">
        <v>5608</v>
      </c>
      <c r="B24" s="81">
        <v>7</v>
      </c>
      <c r="C24" s="27">
        <f t="shared" si="4"/>
        <v>3.8084874863982591E-3</v>
      </c>
      <c r="D24" s="83">
        <v>1260000</v>
      </c>
      <c r="E24" s="95">
        <f t="shared" si="5"/>
        <v>180000</v>
      </c>
    </row>
    <row r="25" spans="1:18" x14ac:dyDescent="0.35">
      <c r="A25" s="85" t="s">
        <v>5596</v>
      </c>
      <c r="B25" s="81"/>
      <c r="C25" s="27">
        <f t="shared" si="4"/>
        <v>0</v>
      </c>
      <c r="D25" s="83"/>
      <c r="E25" s="95" t="e">
        <f t="shared" si="5"/>
        <v>#DIV/0!</v>
      </c>
      <c r="R25">
        <f>R22+R23</f>
        <v>1338</v>
      </c>
    </row>
    <row r="26" spans="1:18" ht="15" thickBot="1" x14ac:dyDescent="0.4">
      <c r="A26" s="48" t="s">
        <v>5536</v>
      </c>
      <c r="B26" s="49">
        <f>B2+B17</f>
        <v>2538</v>
      </c>
      <c r="C26" s="49"/>
      <c r="D26" s="50">
        <f>D2+D17</f>
        <v>357810955</v>
      </c>
      <c r="E26" s="51">
        <f t="shared" si="0"/>
        <v>140981.46375098501</v>
      </c>
      <c r="R26">
        <f>R22/R25*100</f>
        <v>69.207772795216741</v>
      </c>
    </row>
    <row r="27" spans="1:18" ht="15" thickBot="1" x14ac:dyDescent="0.4">
      <c r="D27" s="36">
        <f>D26*0.0129</f>
        <v>4615761.3195000002</v>
      </c>
      <c r="E27" s="36"/>
    </row>
    <row r="28" spans="1:18" x14ac:dyDescent="0.35">
      <c r="A28" s="52" t="s">
        <v>5609</v>
      </c>
      <c r="B28" s="20" t="s">
        <v>5568</v>
      </c>
      <c r="C28" s="53" t="s">
        <v>5569</v>
      </c>
      <c r="G28" s="9">
        <f>D26*0.0129</f>
        <v>4615761.3195000002</v>
      </c>
    </row>
    <row r="29" spans="1:18" x14ac:dyDescent="0.35">
      <c r="A29" s="26" t="s">
        <v>5610</v>
      </c>
      <c r="B29" s="3">
        <v>7</v>
      </c>
      <c r="C29" s="54"/>
      <c r="G29" s="9">
        <f>E26*0.0129</f>
        <v>1818.6608823877066</v>
      </c>
    </row>
    <row r="30" spans="1:18" ht="15" thickBot="1" x14ac:dyDescent="0.4">
      <c r="A30" s="55" t="s">
        <v>5611</v>
      </c>
      <c r="B30" s="56">
        <f>318+B29</f>
        <v>325</v>
      </c>
      <c r="C30" s="57">
        <f>B30/L12</f>
        <v>0.30602636534839922</v>
      </c>
    </row>
    <row r="31" spans="1:18" x14ac:dyDescent="0.35">
      <c r="A31" s="63"/>
      <c r="G31" s="9">
        <f>D26/129.92</f>
        <v>2754086.7841748772</v>
      </c>
    </row>
    <row r="32" spans="1:18" ht="15" thickBot="1" x14ac:dyDescent="0.4">
      <c r="E32" s="36"/>
      <c r="G32" s="9">
        <f>E26/129.92</f>
        <v>1085.1405769010546</v>
      </c>
    </row>
    <row r="33" spans="1:7" x14ac:dyDescent="0.35">
      <c r="A33" s="52" t="s">
        <v>5612</v>
      </c>
      <c r="B33" s="20" t="s">
        <v>5568</v>
      </c>
      <c r="C33" s="20" t="s">
        <v>5569</v>
      </c>
      <c r="D33" s="22" t="s">
        <v>5570</v>
      </c>
    </row>
    <row r="34" spans="1:7" x14ac:dyDescent="0.35">
      <c r="A34" s="34" t="s">
        <v>5613</v>
      </c>
      <c r="B34" s="3">
        <v>816</v>
      </c>
      <c r="C34" s="70"/>
      <c r="D34" s="54"/>
    </row>
    <row r="35" spans="1:7" x14ac:dyDescent="0.35">
      <c r="A35" s="34" t="s">
        <v>5614</v>
      </c>
      <c r="B35" s="70"/>
      <c r="C35" s="151">
        <v>0.99199999999999999</v>
      </c>
      <c r="D35" s="72">
        <v>272557264</v>
      </c>
      <c r="G35" s="150">
        <f>D35+D38</f>
        <v>370601017</v>
      </c>
    </row>
    <row r="36" spans="1:7" x14ac:dyDescent="0.35">
      <c r="A36" s="34" t="s">
        <v>5615</v>
      </c>
      <c r="B36" s="70"/>
      <c r="C36" s="71">
        <v>8.0000000000000002E-3</v>
      </c>
      <c r="D36" s="72">
        <v>2138396</v>
      </c>
      <c r="E36" s="36"/>
    </row>
    <row r="37" spans="1:7" x14ac:dyDescent="0.35">
      <c r="A37" s="34" t="s">
        <v>5616</v>
      </c>
      <c r="B37" s="70"/>
      <c r="C37" s="138">
        <v>4.3400000000000001E-2</v>
      </c>
      <c r="D37" s="72">
        <v>4252422</v>
      </c>
    </row>
    <row r="38" spans="1:7" x14ac:dyDescent="0.35">
      <c r="A38" s="34" t="s">
        <v>5617</v>
      </c>
      <c r="B38" s="70"/>
      <c r="C38" s="70"/>
      <c r="D38" s="99">
        <v>98043753</v>
      </c>
      <c r="E38" s="36"/>
      <c r="G38">
        <v>298274905</v>
      </c>
    </row>
    <row r="39" spans="1:7" x14ac:dyDescent="0.35">
      <c r="A39" s="34" t="s">
        <v>5618</v>
      </c>
      <c r="B39" s="3">
        <v>150</v>
      </c>
      <c r="C39" s="138">
        <v>8.9999999999999993E-3</v>
      </c>
      <c r="D39" s="76"/>
      <c r="G39">
        <f>G38/129.35</f>
        <v>2305952.1066872827</v>
      </c>
    </row>
    <row r="40" spans="1:7" x14ac:dyDescent="0.35">
      <c r="A40" s="34" t="s">
        <v>5619</v>
      </c>
      <c r="B40" s="77"/>
      <c r="C40" s="74">
        <v>0.24</v>
      </c>
      <c r="D40" s="76"/>
      <c r="E40" s="13"/>
    </row>
    <row r="41" spans="1:7" ht="15" thickBot="1" x14ac:dyDescent="0.4">
      <c r="A41" s="78" t="s">
        <v>5620</v>
      </c>
      <c r="B41" s="56">
        <v>0</v>
      </c>
      <c r="C41" s="79">
        <v>0</v>
      </c>
      <c r="D41" s="80">
        <v>0</v>
      </c>
      <c r="G41" s="36">
        <f>D38/129.5</f>
        <v>757094.61776061775</v>
      </c>
    </row>
    <row r="42" spans="1:7" x14ac:dyDescent="0.35">
      <c r="E42" s="36"/>
      <c r="G42" s="36">
        <f>E26/129.5</f>
        <v>1088.6599517450579</v>
      </c>
    </row>
    <row r="43" spans="1:7" x14ac:dyDescent="0.35">
      <c r="A43" s="105" t="s">
        <v>5621</v>
      </c>
    </row>
    <row r="44" spans="1:7" x14ac:dyDescent="0.35">
      <c r="A44" s="375" t="s">
        <v>5622</v>
      </c>
      <c r="B44" s="372" t="s">
        <v>5623</v>
      </c>
      <c r="C44" s="373"/>
      <c r="D44" s="372" t="s">
        <v>5624</v>
      </c>
      <c r="E44" s="373"/>
    </row>
    <row r="45" spans="1:7" x14ac:dyDescent="0.35">
      <c r="A45" s="376"/>
      <c r="B45" s="1" t="s">
        <v>5625</v>
      </c>
      <c r="C45" s="1" t="s">
        <v>5626</v>
      </c>
      <c r="D45" s="1" t="s">
        <v>5625</v>
      </c>
      <c r="E45" s="1" t="s">
        <v>5626</v>
      </c>
    </row>
    <row r="46" spans="1:7" x14ac:dyDescent="0.35">
      <c r="A46" s="3" t="s">
        <v>5635</v>
      </c>
      <c r="B46" s="122">
        <v>24</v>
      </c>
      <c r="C46" s="3"/>
      <c r="D46" s="122">
        <v>24</v>
      </c>
      <c r="E46" s="3"/>
    </row>
    <row r="47" spans="1:7" x14ac:dyDescent="0.35">
      <c r="A47" s="3" t="s">
        <v>5628</v>
      </c>
      <c r="B47" s="3">
        <v>24</v>
      </c>
      <c r="C47" s="3"/>
      <c r="D47" s="3">
        <v>24</v>
      </c>
      <c r="E47" s="3"/>
    </row>
    <row r="48" spans="1:7"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73</v>
      </c>
      <c r="C52" s="3"/>
      <c r="D52" s="3">
        <v>73</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37FCD-E32C-4AB0-9059-8BE236F7DB46}">
  <sheetPr codeName="Sheet9"/>
  <dimension ref="A1:R53"/>
  <sheetViews>
    <sheetView zoomScale="90" zoomScaleNormal="90" workbookViewId="0">
      <selection activeCell="C30" sqref="C30"/>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7.7265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6" ht="15" thickBot="1" x14ac:dyDescent="0.4">
      <c r="A1" s="19" t="s">
        <v>5567</v>
      </c>
      <c r="B1" s="20" t="s">
        <v>5568</v>
      </c>
      <c r="C1" s="20" t="s">
        <v>5569</v>
      </c>
      <c r="D1" s="21" t="s">
        <v>5570</v>
      </c>
      <c r="E1" s="22" t="s">
        <v>5571</v>
      </c>
      <c r="H1" s="23" t="s">
        <v>5572</v>
      </c>
      <c r="I1" s="23" t="s">
        <v>5573</v>
      </c>
      <c r="J1" s="24"/>
      <c r="K1" s="23" t="s">
        <v>5573</v>
      </c>
      <c r="L1" s="23" t="s">
        <v>5572</v>
      </c>
      <c r="M1" s="25"/>
    </row>
    <row r="2" spans="1:16" x14ac:dyDescent="0.35">
      <c r="A2" s="84" t="s">
        <v>5574</v>
      </c>
      <c r="B2" s="89">
        <f>B3+B12+B13</f>
        <v>1994</v>
      </c>
      <c r="C2" s="90">
        <f>B2/$B$26</f>
        <v>0.8178835110746514</v>
      </c>
      <c r="D2" s="148">
        <f>D3+D12+D13</f>
        <v>281279605</v>
      </c>
      <c r="E2" s="91">
        <f t="shared" ref="E2:E26" si="0">D2/B2</f>
        <v>141062.99147442327</v>
      </c>
      <c r="G2" s="28" t="s">
        <v>5575</v>
      </c>
      <c r="H2" s="29">
        <v>1031</v>
      </c>
      <c r="I2" s="30">
        <f>H2/$H$12</f>
        <v>0.42288761279737491</v>
      </c>
      <c r="J2" s="31"/>
      <c r="K2" s="32">
        <f>L2/$L$12</f>
        <v>0.36372453928225024</v>
      </c>
      <c r="L2" s="29">
        <f t="shared" ref="L2:L9" si="1">H2-H3</f>
        <v>375</v>
      </c>
      <c r="M2" s="33" t="s">
        <v>5576</v>
      </c>
    </row>
    <row r="3" spans="1:16" x14ac:dyDescent="0.35">
      <c r="A3" s="86" t="s">
        <v>5577</v>
      </c>
      <c r="B3" s="2">
        <f>SUM(B4:B11)</f>
        <v>1753</v>
      </c>
      <c r="C3" s="90">
        <f>B3/$B$26</f>
        <v>0.71903199343724367</v>
      </c>
      <c r="D3" s="92">
        <f>SUM(D4:D11)</f>
        <v>249454105</v>
      </c>
      <c r="E3" s="91">
        <f t="shared" si="0"/>
        <v>142301.25784369651</v>
      </c>
      <c r="F3" s="36"/>
      <c r="G3" s="37" t="s">
        <v>5578</v>
      </c>
      <c r="H3" s="38">
        <v>656</v>
      </c>
      <c r="I3" s="39">
        <f t="shared" ref="I3:I11" si="2">H3/$H$12</f>
        <v>0.26907301066447908</v>
      </c>
      <c r="J3" s="40"/>
      <c r="K3" s="41">
        <f t="shared" ref="K3:K11" si="3">L3/$L$12</f>
        <v>0.25897187196896215</v>
      </c>
      <c r="L3" s="38">
        <f t="shared" si="1"/>
        <v>267</v>
      </c>
      <c r="M3" s="42" t="s">
        <v>5579</v>
      </c>
    </row>
    <row r="4" spans="1:16" x14ac:dyDescent="0.35">
      <c r="A4" s="85" t="s">
        <v>5580</v>
      </c>
      <c r="B4" s="35">
        <f>1523+43</f>
        <v>1566</v>
      </c>
      <c r="C4" s="27">
        <f>B4/$B$3</f>
        <v>0.89332572732458637</v>
      </c>
      <c r="D4" s="35">
        <v>222889105</v>
      </c>
      <c r="E4" s="95">
        <f>D4/B4</f>
        <v>142330.20753512133</v>
      </c>
      <c r="G4" s="43" t="s">
        <v>5581</v>
      </c>
      <c r="H4" s="44">
        <v>389</v>
      </c>
      <c r="I4" s="45">
        <f t="shared" si="2"/>
        <v>0.15955701394585725</v>
      </c>
      <c r="J4" s="31"/>
      <c r="K4" s="46">
        <f t="shared" si="3"/>
        <v>0.1600387972841901</v>
      </c>
      <c r="L4" s="44">
        <f t="shared" si="1"/>
        <v>165</v>
      </c>
      <c r="M4" s="47" t="s">
        <v>5582</v>
      </c>
    </row>
    <row r="5" spans="1:16" x14ac:dyDescent="0.35">
      <c r="A5" s="85" t="s">
        <v>381</v>
      </c>
      <c r="B5" s="35">
        <v>51</v>
      </c>
      <c r="C5" s="27">
        <f t="shared" ref="C5:C25" si="4">B5/$B$3</f>
        <v>2.9092983456930975E-2</v>
      </c>
      <c r="D5" s="35">
        <v>6699000</v>
      </c>
      <c r="E5" s="95">
        <f t="shared" ref="E5:E25" si="5">D5/B5</f>
        <v>131352.9411764706</v>
      </c>
      <c r="F5" s="36"/>
      <c r="G5" s="37" t="s">
        <v>5583</v>
      </c>
      <c r="H5" s="38">
        <v>224</v>
      </c>
      <c r="I5" s="39">
        <f t="shared" si="2"/>
        <v>9.1878589007383105E-2</v>
      </c>
      <c r="J5" s="40"/>
      <c r="K5" s="41">
        <f t="shared" si="3"/>
        <v>0.12803103782735209</v>
      </c>
      <c r="L5" s="38">
        <f t="shared" si="1"/>
        <v>132</v>
      </c>
      <c r="M5" s="42" t="s">
        <v>5584</v>
      </c>
    </row>
    <row r="6" spans="1:16" x14ac:dyDescent="0.35">
      <c r="A6" s="85" t="s">
        <v>5638</v>
      </c>
      <c r="B6" s="35">
        <v>20</v>
      </c>
      <c r="C6" s="27">
        <f t="shared" si="4"/>
        <v>1.1409013120365089E-2</v>
      </c>
      <c r="D6" s="35">
        <v>2740500</v>
      </c>
      <c r="E6" s="95">
        <f t="shared" si="5"/>
        <v>137025</v>
      </c>
      <c r="G6" s="43" t="s">
        <v>5586</v>
      </c>
      <c r="H6" s="44">
        <v>92</v>
      </c>
      <c r="I6" s="45">
        <f t="shared" si="2"/>
        <v>3.7735849056603772E-2</v>
      </c>
      <c r="J6" s="31"/>
      <c r="K6" s="46">
        <f t="shared" si="3"/>
        <v>5.8195926285160036E-2</v>
      </c>
      <c r="L6" s="44">
        <f t="shared" si="1"/>
        <v>60</v>
      </c>
      <c r="M6" s="47" t="s">
        <v>5587</v>
      </c>
    </row>
    <row r="7" spans="1:16" x14ac:dyDescent="0.35">
      <c r="A7" s="85" t="s">
        <v>5588</v>
      </c>
      <c r="B7" s="35">
        <v>27</v>
      </c>
      <c r="C7" s="27">
        <f t="shared" si="4"/>
        <v>1.540216771249287E-2</v>
      </c>
      <c r="D7" s="35">
        <v>3780000</v>
      </c>
      <c r="E7" s="95">
        <f t="shared" si="5"/>
        <v>140000</v>
      </c>
      <c r="G7" s="37" t="s">
        <v>5589</v>
      </c>
      <c r="H7" s="38">
        <v>32</v>
      </c>
      <c r="I7" s="39">
        <f>H7/$H$12</f>
        <v>1.3125512715340444E-2</v>
      </c>
      <c r="J7" s="40"/>
      <c r="K7" s="41">
        <f t="shared" si="3"/>
        <v>2.2308438409311349E-2</v>
      </c>
      <c r="L7" s="38">
        <f t="shared" si="1"/>
        <v>23</v>
      </c>
      <c r="M7" s="42" t="s">
        <v>5590</v>
      </c>
      <c r="P7">
        <f>SUM(L6:L10)</f>
        <v>92</v>
      </c>
    </row>
    <row r="8" spans="1:16" x14ac:dyDescent="0.35">
      <c r="A8" s="85" t="s">
        <v>866</v>
      </c>
      <c r="B8" s="35">
        <v>13</v>
      </c>
      <c r="C8" s="27">
        <f t="shared" si="4"/>
        <v>7.4158585282373072E-3</v>
      </c>
      <c r="D8" s="35">
        <v>1669500</v>
      </c>
      <c r="E8" s="95">
        <f t="shared" si="5"/>
        <v>128423.07692307692</v>
      </c>
      <c r="G8" s="43" t="s">
        <v>5591</v>
      </c>
      <c r="H8" s="44">
        <v>9</v>
      </c>
      <c r="I8" s="165">
        <f>H8/$H$12</f>
        <v>3.6915504511894994E-3</v>
      </c>
      <c r="J8" s="31"/>
      <c r="K8" s="168">
        <f t="shared" si="3"/>
        <v>5.8195926285160042E-3</v>
      </c>
      <c r="L8" s="44">
        <f t="shared" si="1"/>
        <v>6</v>
      </c>
      <c r="M8" s="47" t="s">
        <v>5592</v>
      </c>
      <c r="P8">
        <f>P7/L12*100</f>
        <v>8.9233753637245385</v>
      </c>
    </row>
    <row r="9" spans="1:16" x14ac:dyDescent="0.35">
      <c r="A9" s="85" t="s">
        <v>1095</v>
      </c>
      <c r="B9" s="35">
        <v>5</v>
      </c>
      <c r="C9" s="27">
        <f t="shared" si="4"/>
        <v>2.8522532800912721E-3</v>
      </c>
      <c r="D9" s="35">
        <v>598500</v>
      </c>
      <c r="E9" s="95">
        <f t="shared" si="5"/>
        <v>119700</v>
      </c>
      <c r="G9" s="37" t="s">
        <v>5594</v>
      </c>
      <c r="H9" s="38">
        <v>3</v>
      </c>
      <c r="I9" s="166">
        <f t="shared" si="2"/>
        <v>1.2305168170631665E-3</v>
      </c>
      <c r="J9" s="40"/>
      <c r="K9" s="169">
        <f t="shared" si="3"/>
        <v>1.9398642095053346E-3</v>
      </c>
      <c r="L9" s="38">
        <f t="shared" si="1"/>
        <v>2</v>
      </c>
      <c r="M9" s="42" t="s">
        <v>5595</v>
      </c>
    </row>
    <row r="10" spans="1:16" ht="29" x14ac:dyDescent="0.35">
      <c r="A10" s="85" t="s">
        <v>5593</v>
      </c>
      <c r="B10" s="35">
        <v>71</v>
      </c>
      <c r="C10" s="27">
        <f t="shared" si="4"/>
        <v>4.0501996577296064E-2</v>
      </c>
      <c r="D10" s="35">
        <v>11077500</v>
      </c>
      <c r="E10" s="95">
        <f t="shared" si="5"/>
        <v>156021.12676056338</v>
      </c>
      <c r="G10" s="43" t="s">
        <v>5597</v>
      </c>
      <c r="H10" s="44">
        <v>1</v>
      </c>
      <c r="I10" s="165">
        <f t="shared" si="2"/>
        <v>4.1017227235438887E-4</v>
      </c>
      <c r="J10" s="31"/>
      <c r="K10" s="168">
        <f t="shared" si="3"/>
        <v>9.6993210475266732E-4</v>
      </c>
      <c r="L10" s="44">
        <v>1</v>
      </c>
      <c r="M10" s="47" t="s">
        <v>5598</v>
      </c>
    </row>
    <row r="11" spans="1:16" ht="15" thickBot="1" x14ac:dyDescent="0.4">
      <c r="A11" s="85" t="s">
        <v>5596</v>
      </c>
      <c r="B11" s="147">
        <v>0</v>
      </c>
      <c r="C11" s="27">
        <f t="shared" si="4"/>
        <v>0</v>
      </c>
      <c r="D11" s="35">
        <v>0</v>
      </c>
      <c r="E11" s="95" t="e">
        <f t="shared" si="5"/>
        <v>#DIV/0!</v>
      </c>
      <c r="G11" s="58" t="s">
        <v>5600</v>
      </c>
      <c r="H11" s="59">
        <v>1</v>
      </c>
      <c r="I11" s="167">
        <f t="shared" si="2"/>
        <v>4.1017227235438887E-4</v>
      </c>
      <c r="J11" s="40"/>
      <c r="K11" s="170">
        <f t="shared" si="3"/>
        <v>0</v>
      </c>
      <c r="L11" s="59">
        <v>0</v>
      </c>
      <c r="M11" s="62" t="s">
        <v>5601</v>
      </c>
    </row>
    <row r="12" spans="1:16" ht="15" thickBot="1" x14ac:dyDescent="0.4">
      <c r="A12" s="87" t="s">
        <v>5599</v>
      </c>
      <c r="B12" s="2"/>
      <c r="C12" s="27">
        <f t="shared" si="4"/>
        <v>0</v>
      </c>
      <c r="D12" s="92"/>
      <c r="E12" s="95" t="e">
        <f t="shared" si="5"/>
        <v>#DIV/0!</v>
      </c>
      <c r="G12" s="64" t="s">
        <v>5603</v>
      </c>
      <c r="H12" s="65">
        <f>SUM(H2:H11)</f>
        <v>2438</v>
      </c>
      <c r="I12" s="66">
        <f>SUM(I2:I11)</f>
        <v>1.0000000000000002</v>
      </c>
      <c r="J12" s="24"/>
      <c r="K12" s="67">
        <f>SUM(K2:K11)</f>
        <v>1</v>
      </c>
      <c r="L12" s="68">
        <f>SUM(L2:L11)</f>
        <v>1031</v>
      </c>
      <c r="M12" s="69" t="s">
        <v>5604</v>
      </c>
    </row>
    <row r="13" spans="1:16" ht="15" thickBot="1" x14ac:dyDescent="0.4">
      <c r="A13" s="86" t="s">
        <v>5602</v>
      </c>
      <c r="B13" s="2">
        <f>SUM(B14:B16)</f>
        <v>241</v>
      </c>
      <c r="C13" s="27">
        <f t="shared" si="4"/>
        <v>0.1374786081003993</v>
      </c>
      <c r="D13" s="92">
        <f>SUM(D14:D16)</f>
        <v>31825500</v>
      </c>
      <c r="E13" s="95">
        <f t="shared" si="5"/>
        <v>132056.01659751037</v>
      </c>
      <c r="L13" s="180">
        <f>36/198</f>
        <v>0.18181818181818182</v>
      </c>
      <c r="M13" s="97" t="s">
        <v>5605</v>
      </c>
    </row>
    <row r="14" spans="1:16" x14ac:dyDescent="0.35">
      <c r="A14" s="85" t="s">
        <v>986</v>
      </c>
      <c r="B14" s="3">
        <v>9</v>
      </c>
      <c r="C14" s="27">
        <f t="shared" si="4"/>
        <v>5.1340559041642897E-3</v>
      </c>
      <c r="D14" s="35">
        <v>1554000</v>
      </c>
      <c r="E14" s="95">
        <f t="shared" si="5"/>
        <v>172666.66666666666</v>
      </c>
    </row>
    <row r="15" spans="1:16" x14ac:dyDescent="0.35">
      <c r="A15" s="85" t="s">
        <v>188</v>
      </c>
      <c r="B15" s="3">
        <v>232</v>
      </c>
      <c r="C15" s="27">
        <f t="shared" si="4"/>
        <v>0.13234455219623503</v>
      </c>
      <c r="D15" s="35">
        <v>30271500</v>
      </c>
      <c r="E15" s="95">
        <f t="shared" si="5"/>
        <v>130480.60344827586</v>
      </c>
    </row>
    <row r="16" spans="1:16" x14ac:dyDescent="0.35">
      <c r="A16" s="85" t="s">
        <v>5596</v>
      </c>
      <c r="B16" s="3"/>
      <c r="C16" s="27">
        <f t="shared" si="4"/>
        <v>0</v>
      </c>
      <c r="D16" s="35">
        <v>0</v>
      </c>
      <c r="E16" s="95" t="e">
        <f t="shared" si="5"/>
        <v>#DIV/0!</v>
      </c>
      <c r="K16" s="155"/>
    </row>
    <row r="17" spans="1:18" x14ac:dyDescent="0.35">
      <c r="A17" s="88" t="s">
        <v>5639</v>
      </c>
      <c r="B17" s="93">
        <f>SUM(B18:B25)</f>
        <v>444</v>
      </c>
      <c r="C17" s="27">
        <f t="shared" si="4"/>
        <v>0.25328009127210499</v>
      </c>
      <c r="D17" s="94">
        <f>SUM(D18:D25)</f>
        <v>63904050</v>
      </c>
      <c r="E17" s="95">
        <f t="shared" si="5"/>
        <v>143928.04054054053</v>
      </c>
      <c r="F17" s="73"/>
      <c r="K17">
        <f>SUM(L3:L10)</f>
        <v>656</v>
      </c>
    </row>
    <row r="18" spans="1:18" x14ac:dyDescent="0.35">
      <c r="A18" s="85" t="s">
        <v>169</v>
      </c>
      <c r="B18" s="81">
        <v>152</v>
      </c>
      <c r="C18" s="27">
        <f t="shared" si="4"/>
        <v>8.6708499714774678E-2</v>
      </c>
      <c r="D18" s="83">
        <v>21699300</v>
      </c>
      <c r="E18" s="95">
        <f t="shared" si="5"/>
        <v>142758.55263157896</v>
      </c>
    </row>
    <row r="19" spans="1:18" ht="29" x14ac:dyDescent="0.35">
      <c r="A19" s="85" t="s">
        <v>52</v>
      </c>
      <c r="B19" s="81">
        <v>141</v>
      </c>
      <c r="C19" s="27">
        <f t="shared" si="4"/>
        <v>8.0433542498573873E-2</v>
      </c>
      <c r="D19" s="83">
        <v>20259750</v>
      </c>
      <c r="E19" s="95">
        <f t="shared" si="5"/>
        <v>143686.17021276595</v>
      </c>
      <c r="F19" s="75"/>
    </row>
    <row r="20" spans="1:18" x14ac:dyDescent="0.35">
      <c r="A20" s="85" t="s">
        <v>5607</v>
      </c>
      <c r="B20" s="81">
        <v>40</v>
      </c>
      <c r="C20" s="27">
        <f t="shared" si="4"/>
        <v>2.2818026240730177E-2</v>
      </c>
      <c r="D20" s="83">
        <v>5481000</v>
      </c>
      <c r="E20" s="95">
        <f t="shared" si="5"/>
        <v>137025</v>
      </c>
      <c r="M20">
        <f>M19/L12*100</f>
        <v>0</v>
      </c>
    </row>
    <row r="21" spans="1:18" x14ac:dyDescent="0.35">
      <c r="A21" s="85" t="s">
        <v>204</v>
      </c>
      <c r="B21" s="81">
        <v>12</v>
      </c>
      <c r="C21" s="27">
        <f t="shared" si="4"/>
        <v>6.8454078722190535E-3</v>
      </c>
      <c r="D21" s="83">
        <v>1617000</v>
      </c>
      <c r="E21" s="95">
        <f t="shared" si="5"/>
        <v>134750</v>
      </c>
      <c r="Q21" t="s">
        <v>5640</v>
      </c>
      <c r="R21" t="s">
        <v>5641</v>
      </c>
    </row>
    <row r="22" spans="1:18" ht="32.25" customHeight="1" x14ac:dyDescent="0.35">
      <c r="A22" s="85" t="s">
        <v>162</v>
      </c>
      <c r="B22" s="81">
        <v>26</v>
      </c>
      <c r="C22" s="27">
        <f t="shared" si="4"/>
        <v>1.4831717056474614E-2</v>
      </c>
      <c r="D22" s="83">
        <v>4173750</v>
      </c>
      <c r="E22" s="95">
        <f t="shared" si="5"/>
        <v>160528.84615384616</v>
      </c>
      <c r="G22" s="149">
        <v>215132550</v>
      </c>
      <c r="N22">
        <f>926-743</f>
        <v>183</v>
      </c>
      <c r="P22" t="s">
        <v>5642</v>
      </c>
      <c r="Q22">
        <v>1974</v>
      </c>
      <c r="R22">
        <v>926</v>
      </c>
    </row>
    <row r="23" spans="1:18" ht="29" x14ac:dyDescent="0.35">
      <c r="A23" s="85" t="s">
        <v>116</v>
      </c>
      <c r="B23" s="81">
        <v>66</v>
      </c>
      <c r="C23" s="27">
        <f t="shared" si="4"/>
        <v>3.7649743297204795E-2</v>
      </c>
      <c r="D23" s="83">
        <v>9413250</v>
      </c>
      <c r="E23" s="95">
        <f t="shared" si="5"/>
        <v>142625</v>
      </c>
      <c r="M23">
        <f>302/926*100</f>
        <v>32.6133909287257</v>
      </c>
      <c r="P23" t="s">
        <v>5643</v>
      </c>
      <c r="Q23">
        <v>956</v>
      </c>
      <c r="R23">
        <v>412</v>
      </c>
    </row>
    <row r="24" spans="1:18" x14ac:dyDescent="0.35">
      <c r="A24" s="85" t="s">
        <v>5608</v>
      </c>
      <c r="B24" s="81">
        <v>7</v>
      </c>
      <c r="C24" s="27">
        <f t="shared" si="4"/>
        <v>3.9931545921277813E-3</v>
      </c>
      <c r="D24" s="83">
        <v>1260000</v>
      </c>
      <c r="E24" s="95">
        <f t="shared" si="5"/>
        <v>180000</v>
      </c>
    </row>
    <row r="25" spans="1:18" x14ac:dyDescent="0.35">
      <c r="A25" s="85" t="s">
        <v>5596</v>
      </c>
      <c r="B25" s="81"/>
      <c r="C25" s="27">
        <f t="shared" si="4"/>
        <v>0</v>
      </c>
      <c r="D25" s="83">
        <v>0</v>
      </c>
      <c r="E25" s="95" t="e">
        <f t="shared" si="5"/>
        <v>#DIV/0!</v>
      </c>
      <c r="R25">
        <f>R22+R23</f>
        <v>1338</v>
      </c>
    </row>
    <row r="26" spans="1:18" ht="15" thickBot="1" x14ac:dyDescent="0.4">
      <c r="A26" s="48" t="s">
        <v>5536</v>
      </c>
      <c r="B26" s="49">
        <f>B2+B17</f>
        <v>2438</v>
      </c>
      <c r="C26" s="49"/>
      <c r="D26" s="50">
        <f>D2+D17</f>
        <v>345183655</v>
      </c>
      <c r="E26" s="51">
        <f t="shared" si="0"/>
        <v>141584.7641509434</v>
      </c>
      <c r="R26">
        <f>R22/R25*100</f>
        <v>69.207772795216741</v>
      </c>
    </row>
    <row r="27" spans="1:18" ht="15" thickBot="1" x14ac:dyDescent="0.4">
      <c r="D27" s="36">
        <f>D26*0.0129</f>
        <v>4452869.1495000003</v>
      </c>
      <c r="E27" s="36"/>
    </row>
    <row r="28" spans="1:18" x14ac:dyDescent="0.35">
      <c r="A28" s="52" t="s">
        <v>5609</v>
      </c>
      <c r="B28" s="20" t="s">
        <v>5568</v>
      </c>
      <c r="C28" s="53" t="s">
        <v>5569</v>
      </c>
      <c r="G28" s="9">
        <f>D26*0.0129</f>
        <v>4452869.1495000003</v>
      </c>
    </row>
    <row r="29" spans="1:18" x14ac:dyDescent="0.35">
      <c r="A29" s="26" t="s">
        <v>5610</v>
      </c>
      <c r="B29" s="3"/>
      <c r="C29" s="54"/>
      <c r="G29" s="9">
        <f>E26*0.0129</f>
        <v>1826.4434575471698</v>
      </c>
    </row>
    <row r="30" spans="1:18" ht="15" thickBot="1" x14ac:dyDescent="0.4">
      <c r="A30" s="55" t="s">
        <v>5611</v>
      </c>
      <c r="B30" s="56">
        <v>318</v>
      </c>
      <c r="C30" s="57">
        <f>B30/L12</f>
        <v>0.30843840931134819</v>
      </c>
    </row>
    <row r="31" spans="1:18" x14ac:dyDescent="0.35">
      <c r="A31" s="63"/>
      <c r="G31" s="9">
        <f>D26/129.92</f>
        <v>2656893.8962438428</v>
      </c>
    </row>
    <row r="32" spans="1:18" ht="15" thickBot="1" x14ac:dyDescent="0.4">
      <c r="E32" s="36"/>
      <c r="G32" s="9">
        <f>E26/129.92</f>
        <v>1089.7842068268428</v>
      </c>
    </row>
    <row r="33" spans="1:7" x14ac:dyDescent="0.35">
      <c r="A33" s="52" t="s">
        <v>5612</v>
      </c>
      <c r="B33" s="20" t="s">
        <v>5568</v>
      </c>
      <c r="C33" s="20" t="s">
        <v>5569</v>
      </c>
      <c r="D33" s="22" t="s">
        <v>5570</v>
      </c>
    </row>
    <row r="34" spans="1:7" x14ac:dyDescent="0.35">
      <c r="A34" s="34" t="s">
        <v>5613</v>
      </c>
      <c r="B34" s="3">
        <v>816</v>
      </c>
      <c r="C34" s="70"/>
      <c r="D34" s="54"/>
    </row>
    <row r="35" spans="1:7" x14ac:dyDescent="0.35">
      <c r="A35" s="34" t="s">
        <v>5614</v>
      </c>
      <c r="B35" s="70"/>
      <c r="C35" s="151">
        <v>0.98599999999999999</v>
      </c>
      <c r="D35" s="72">
        <v>251762005</v>
      </c>
      <c r="G35" s="150">
        <f>D35+D38</f>
        <v>355045075</v>
      </c>
    </row>
    <row r="36" spans="1:7" x14ac:dyDescent="0.35">
      <c r="A36" s="34" t="s">
        <v>5615</v>
      </c>
      <c r="B36" s="70"/>
      <c r="C36" s="71">
        <v>1.4E-2</v>
      </c>
      <c r="D36" s="72">
        <v>3505847</v>
      </c>
      <c r="E36" s="36"/>
    </row>
    <row r="37" spans="1:7" x14ac:dyDescent="0.35">
      <c r="A37" s="34" t="s">
        <v>5616</v>
      </c>
      <c r="B37" s="70"/>
      <c r="C37" s="138">
        <v>9.0499999999999997E-2</v>
      </c>
      <c r="D37" s="72">
        <v>9347524</v>
      </c>
    </row>
    <row r="38" spans="1:7" x14ac:dyDescent="0.35">
      <c r="A38" s="34" t="s">
        <v>5617</v>
      </c>
      <c r="B38" s="70"/>
      <c r="C38" s="70"/>
      <c r="D38" s="99">
        <v>103283070</v>
      </c>
      <c r="E38" s="36"/>
      <c r="G38">
        <v>298274905</v>
      </c>
    </row>
    <row r="39" spans="1:7" x14ac:dyDescent="0.35">
      <c r="A39" s="34" t="s">
        <v>5618</v>
      </c>
      <c r="B39" s="3">
        <v>260</v>
      </c>
      <c r="C39" s="138">
        <v>1.6799999999999999E-2</v>
      </c>
      <c r="D39" s="76"/>
      <c r="G39">
        <f>G38/129.35</f>
        <v>2305952.1066872827</v>
      </c>
    </row>
    <row r="40" spans="1:7" x14ac:dyDescent="0.35">
      <c r="A40" s="34" t="s">
        <v>5619</v>
      </c>
      <c r="B40" s="77"/>
      <c r="C40" s="74">
        <v>0.24</v>
      </c>
      <c r="D40" s="76"/>
      <c r="E40" s="13"/>
    </row>
    <row r="41" spans="1:7" ht="15" thickBot="1" x14ac:dyDescent="0.4">
      <c r="A41" s="78" t="s">
        <v>5620</v>
      </c>
      <c r="B41" s="56">
        <v>0</v>
      </c>
      <c r="C41" s="79">
        <v>0</v>
      </c>
      <c r="D41" s="80">
        <v>0</v>
      </c>
      <c r="G41" s="36">
        <f>D38/129.5</f>
        <v>797552.66409266414</v>
      </c>
    </row>
    <row r="42" spans="1:7" x14ac:dyDescent="0.35">
      <c r="E42" s="36"/>
      <c r="G42" s="36">
        <f>E26/129.5</f>
        <v>1093.318642092227</v>
      </c>
    </row>
    <row r="43" spans="1:7" x14ac:dyDescent="0.35">
      <c r="A43" s="105" t="s">
        <v>5621</v>
      </c>
    </row>
    <row r="44" spans="1:7" x14ac:dyDescent="0.35">
      <c r="A44" s="375" t="s">
        <v>5622</v>
      </c>
      <c r="B44" s="372" t="s">
        <v>5623</v>
      </c>
      <c r="C44" s="373"/>
      <c r="D44" s="372" t="s">
        <v>5624</v>
      </c>
      <c r="E44" s="373"/>
    </row>
    <row r="45" spans="1:7" x14ac:dyDescent="0.35">
      <c r="A45" s="376"/>
      <c r="B45" s="1" t="s">
        <v>5625</v>
      </c>
      <c r="C45" s="1" t="s">
        <v>5626</v>
      </c>
      <c r="D45" s="1" t="s">
        <v>5625</v>
      </c>
      <c r="E45" s="1" t="s">
        <v>5626</v>
      </c>
    </row>
    <row r="46" spans="1:7" x14ac:dyDescent="0.35">
      <c r="A46" s="3" t="s">
        <v>5635</v>
      </c>
      <c r="B46" s="122">
        <v>24</v>
      </c>
      <c r="C46" s="3"/>
      <c r="D46" s="122">
        <v>24</v>
      </c>
      <c r="E46" s="3"/>
    </row>
    <row r="47" spans="1:7" x14ac:dyDescent="0.35">
      <c r="A47" s="3" t="s">
        <v>5628</v>
      </c>
      <c r="B47" s="3">
        <v>24</v>
      </c>
      <c r="C47" s="3"/>
      <c r="D47" s="3">
        <v>24</v>
      </c>
      <c r="E47" s="3"/>
    </row>
    <row r="48" spans="1:7"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71</v>
      </c>
      <c r="C52" s="3">
        <v>73</v>
      </c>
      <c r="D52" s="3">
        <v>71</v>
      </c>
      <c r="E52" s="3">
        <v>73</v>
      </c>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C5186-47F4-4027-935A-B47630A8B248}">
  <sheetPr codeName="Sheet10"/>
  <dimension ref="A1:R53"/>
  <sheetViews>
    <sheetView topLeftCell="A36" zoomScale="90" zoomScaleNormal="90" workbookViewId="0">
      <selection activeCell="B18" sqref="B18:B25"/>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7.7265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6" ht="15" thickBot="1" x14ac:dyDescent="0.4">
      <c r="A1" s="19" t="s">
        <v>5567</v>
      </c>
      <c r="B1" s="20" t="s">
        <v>5568</v>
      </c>
      <c r="C1" s="20" t="s">
        <v>5569</v>
      </c>
      <c r="D1" s="21" t="s">
        <v>5570</v>
      </c>
      <c r="E1" s="22" t="s">
        <v>5571</v>
      </c>
      <c r="H1" s="23" t="s">
        <v>5572</v>
      </c>
      <c r="I1" s="23" t="s">
        <v>5573</v>
      </c>
      <c r="J1" s="24"/>
      <c r="K1" s="23" t="s">
        <v>5573</v>
      </c>
      <c r="L1" s="23" t="s">
        <v>5572</v>
      </c>
      <c r="M1" s="25"/>
    </row>
    <row r="2" spans="1:16" x14ac:dyDescent="0.35">
      <c r="A2" s="84" t="s">
        <v>5574</v>
      </c>
      <c r="B2" s="89">
        <f>B3+B12+B13</f>
        <v>1945</v>
      </c>
      <c r="C2" s="90">
        <f>B2/$B$26</f>
        <v>0.81619806966009234</v>
      </c>
      <c r="D2" s="148">
        <f>D3+D12+D13</f>
        <v>273966355</v>
      </c>
      <c r="E2" s="91">
        <f t="shared" ref="E2:E26" si="0">D2/B2</f>
        <v>140856.73778920309</v>
      </c>
      <c r="G2" s="28" t="s">
        <v>5575</v>
      </c>
      <c r="H2" s="29">
        <v>1011</v>
      </c>
      <c r="I2" s="30">
        <f>H2/$H$12</f>
        <v>0.42425514057910196</v>
      </c>
      <c r="J2" s="31"/>
      <c r="K2" s="32">
        <f>L2/$L$12</f>
        <v>0.36300692383778438</v>
      </c>
      <c r="L2" s="29">
        <f t="shared" ref="L2:L9" si="1">H2-H3</f>
        <v>367</v>
      </c>
      <c r="M2" s="33" t="s">
        <v>5576</v>
      </c>
    </row>
    <row r="3" spans="1:16" x14ac:dyDescent="0.35">
      <c r="A3" s="86" t="s">
        <v>5577</v>
      </c>
      <c r="B3" s="2">
        <f>SUM(B4:B11)</f>
        <v>1706</v>
      </c>
      <c r="C3" s="90">
        <f>B3/$B$26</f>
        <v>0.71590432228283674</v>
      </c>
      <c r="D3" s="92">
        <f>SUM(D4:D11)</f>
        <v>242613355</v>
      </c>
      <c r="E3" s="91">
        <f t="shared" si="0"/>
        <v>142211.81418522861</v>
      </c>
      <c r="F3" s="36"/>
      <c r="G3" s="37" t="s">
        <v>5578</v>
      </c>
      <c r="H3" s="38">
        <v>644</v>
      </c>
      <c r="I3" s="39">
        <f t="shared" ref="I3:I11" si="2">H3/$H$12</f>
        <v>0.27024758707511543</v>
      </c>
      <c r="J3" s="40"/>
      <c r="K3" s="41">
        <f t="shared" ref="K3:K11" si="3">L3/$L$12</f>
        <v>0.26607319485657766</v>
      </c>
      <c r="L3" s="38">
        <f t="shared" si="1"/>
        <v>269</v>
      </c>
      <c r="M3" s="42" t="s">
        <v>5579</v>
      </c>
    </row>
    <row r="4" spans="1:16" x14ac:dyDescent="0.35">
      <c r="A4" s="85" t="s">
        <v>5580</v>
      </c>
      <c r="B4" s="35">
        <v>1523</v>
      </c>
      <c r="C4" s="27">
        <f>B4/$B$3</f>
        <v>0.89273153575615471</v>
      </c>
      <c r="D4" s="35">
        <v>216720355</v>
      </c>
      <c r="E4" s="95">
        <f>D4/B4</f>
        <v>142298.32895600787</v>
      </c>
      <c r="G4" s="43" t="s">
        <v>5581</v>
      </c>
      <c r="H4" s="44">
        <v>375</v>
      </c>
      <c r="I4" s="45">
        <f t="shared" si="2"/>
        <v>0.15736466638690727</v>
      </c>
      <c r="J4" s="31"/>
      <c r="K4" s="46">
        <f t="shared" si="3"/>
        <v>0.1533135509396637</v>
      </c>
      <c r="L4" s="44">
        <f t="shared" si="1"/>
        <v>155</v>
      </c>
      <c r="M4" s="47" t="s">
        <v>5582</v>
      </c>
    </row>
    <row r="5" spans="1:16" x14ac:dyDescent="0.35">
      <c r="A5" s="85" t="s">
        <v>381</v>
      </c>
      <c r="B5" s="35">
        <v>51</v>
      </c>
      <c r="C5" s="27">
        <f t="shared" ref="C5:C25" si="4">B5/$B$3</f>
        <v>2.9894490035169988E-2</v>
      </c>
      <c r="D5" s="35">
        <v>6699000</v>
      </c>
      <c r="E5" s="95">
        <f t="shared" ref="E5:E25" si="5">D5/B5</f>
        <v>131352.9411764706</v>
      </c>
      <c r="F5" s="36"/>
      <c r="G5" s="37" t="s">
        <v>5583</v>
      </c>
      <c r="H5" s="38">
        <v>220</v>
      </c>
      <c r="I5" s="39">
        <f t="shared" si="2"/>
        <v>9.2320604280318921E-2</v>
      </c>
      <c r="J5" s="40"/>
      <c r="K5" s="41">
        <f t="shared" si="3"/>
        <v>0.13056379821958458</v>
      </c>
      <c r="L5" s="38">
        <f t="shared" si="1"/>
        <v>132</v>
      </c>
      <c r="M5" s="42" t="s">
        <v>5584</v>
      </c>
    </row>
    <row r="6" spans="1:16" x14ac:dyDescent="0.35">
      <c r="A6" s="85" t="s">
        <v>5638</v>
      </c>
      <c r="B6" s="35">
        <v>20</v>
      </c>
      <c r="C6" s="27">
        <f t="shared" si="4"/>
        <v>1.1723329425556858E-2</v>
      </c>
      <c r="D6" s="35">
        <v>2740500</v>
      </c>
      <c r="E6" s="95">
        <f t="shared" si="5"/>
        <v>137025</v>
      </c>
      <c r="G6" s="43" t="s">
        <v>5586</v>
      </c>
      <c r="H6" s="44">
        <v>88</v>
      </c>
      <c r="I6" s="45">
        <f t="shared" si="2"/>
        <v>3.6928241712127573E-2</v>
      </c>
      <c r="J6" s="31"/>
      <c r="K6" s="46">
        <f t="shared" si="3"/>
        <v>5.637982195845697E-2</v>
      </c>
      <c r="L6" s="44">
        <f t="shared" si="1"/>
        <v>57</v>
      </c>
      <c r="M6" s="47" t="s">
        <v>5587</v>
      </c>
    </row>
    <row r="7" spans="1:16" x14ac:dyDescent="0.35">
      <c r="A7" s="85" t="s">
        <v>5588</v>
      </c>
      <c r="B7" s="35">
        <v>26</v>
      </c>
      <c r="C7" s="27">
        <f t="shared" si="4"/>
        <v>1.5240328253223915E-2</v>
      </c>
      <c r="D7" s="35">
        <v>3685500</v>
      </c>
      <c r="E7" s="95">
        <f t="shared" si="5"/>
        <v>141750</v>
      </c>
      <c r="G7" s="37" t="s">
        <v>5589</v>
      </c>
      <c r="H7" s="38">
        <v>31</v>
      </c>
      <c r="I7" s="39">
        <f>H7/$H$12</f>
        <v>1.3008812421317666E-2</v>
      </c>
      <c r="J7" s="40"/>
      <c r="K7" s="41">
        <f t="shared" si="3"/>
        <v>2.1760633036597428E-2</v>
      </c>
      <c r="L7" s="38">
        <f t="shared" si="1"/>
        <v>22</v>
      </c>
      <c r="M7" s="42" t="s">
        <v>5590</v>
      </c>
      <c r="P7">
        <f>SUM(L6:L10)</f>
        <v>88</v>
      </c>
    </row>
    <row r="8" spans="1:16" x14ac:dyDescent="0.35">
      <c r="A8" s="85" t="s">
        <v>866</v>
      </c>
      <c r="B8" s="35">
        <v>13</v>
      </c>
      <c r="C8" s="27">
        <f t="shared" si="4"/>
        <v>7.6201641266119575E-3</v>
      </c>
      <c r="D8" s="35">
        <v>1669500</v>
      </c>
      <c r="E8" s="95">
        <f t="shared" si="5"/>
        <v>128423.07692307692</v>
      </c>
      <c r="G8" s="43" t="s">
        <v>5591</v>
      </c>
      <c r="H8" s="44">
        <v>9</v>
      </c>
      <c r="I8" s="165">
        <f>H8/$H$12</f>
        <v>3.7767519932857744E-3</v>
      </c>
      <c r="J8" s="31"/>
      <c r="K8" s="168">
        <f t="shared" si="3"/>
        <v>5.9347181008902079E-3</v>
      </c>
      <c r="L8" s="44">
        <f t="shared" si="1"/>
        <v>6</v>
      </c>
      <c r="M8" s="47" t="s">
        <v>5592</v>
      </c>
      <c r="P8">
        <f>P7/L12*100</f>
        <v>8.7042532146389711</v>
      </c>
    </row>
    <row r="9" spans="1:16" x14ac:dyDescent="0.35">
      <c r="A9" s="85" t="s">
        <v>1095</v>
      </c>
      <c r="B9" s="35">
        <v>5</v>
      </c>
      <c r="C9" s="27">
        <f t="shared" si="4"/>
        <v>2.9308323563892145E-3</v>
      </c>
      <c r="D9" s="35">
        <v>598500</v>
      </c>
      <c r="E9" s="95">
        <f t="shared" si="5"/>
        <v>119700</v>
      </c>
      <c r="G9" s="37" t="s">
        <v>5594</v>
      </c>
      <c r="H9" s="38">
        <v>3</v>
      </c>
      <c r="I9" s="166">
        <f t="shared" si="2"/>
        <v>1.258917331095258E-3</v>
      </c>
      <c r="J9" s="40"/>
      <c r="K9" s="169">
        <f t="shared" si="3"/>
        <v>1.9782393669634025E-3</v>
      </c>
      <c r="L9" s="38">
        <f t="shared" si="1"/>
        <v>2</v>
      </c>
      <c r="M9" s="42" t="s">
        <v>5595</v>
      </c>
    </row>
    <row r="10" spans="1:16" ht="29" x14ac:dyDescent="0.35">
      <c r="A10" s="85" t="s">
        <v>5593</v>
      </c>
      <c r="B10" s="35">
        <v>68</v>
      </c>
      <c r="C10" s="27">
        <f t="shared" si="4"/>
        <v>3.9859320046893319E-2</v>
      </c>
      <c r="D10" s="35">
        <v>10500000</v>
      </c>
      <c r="E10" s="95">
        <f t="shared" si="5"/>
        <v>154411.76470588235</v>
      </c>
      <c r="G10" s="43" t="s">
        <v>5597</v>
      </c>
      <c r="H10" s="44">
        <v>1</v>
      </c>
      <c r="I10" s="165">
        <f t="shared" si="2"/>
        <v>4.1963911036508602E-4</v>
      </c>
      <c r="J10" s="31"/>
      <c r="K10" s="168">
        <f t="shared" si="3"/>
        <v>9.8911968348170125E-4</v>
      </c>
      <c r="L10" s="44">
        <v>1</v>
      </c>
      <c r="M10" s="47" t="s">
        <v>5598</v>
      </c>
    </row>
    <row r="11" spans="1:16" ht="15" thickBot="1" x14ac:dyDescent="0.4">
      <c r="A11" s="85" t="s">
        <v>5596</v>
      </c>
      <c r="B11" s="147">
        <v>0</v>
      </c>
      <c r="C11" s="27">
        <f t="shared" si="4"/>
        <v>0</v>
      </c>
      <c r="D11" s="35"/>
      <c r="E11" s="95" t="e">
        <f t="shared" si="5"/>
        <v>#DIV/0!</v>
      </c>
      <c r="G11" s="58" t="s">
        <v>5600</v>
      </c>
      <c r="H11" s="59">
        <v>1</v>
      </c>
      <c r="I11" s="167">
        <f t="shared" si="2"/>
        <v>4.1963911036508602E-4</v>
      </c>
      <c r="J11" s="40"/>
      <c r="K11" s="170">
        <f t="shared" si="3"/>
        <v>0</v>
      </c>
      <c r="L11" s="59">
        <v>0</v>
      </c>
      <c r="M11" s="62" t="s">
        <v>5601</v>
      </c>
    </row>
    <row r="12" spans="1:16" ht="15" thickBot="1" x14ac:dyDescent="0.4">
      <c r="A12" s="87" t="s">
        <v>5599</v>
      </c>
      <c r="B12" s="2"/>
      <c r="C12" s="27">
        <f t="shared" si="4"/>
        <v>0</v>
      </c>
      <c r="D12" s="92"/>
      <c r="E12" s="95" t="e">
        <f t="shared" si="5"/>
        <v>#DIV/0!</v>
      </c>
      <c r="G12" s="64" t="s">
        <v>5603</v>
      </c>
      <c r="H12" s="65">
        <f>SUM(H2:H11)</f>
        <v>2383</v>
      </c>
      <c r="I12" s="66">
        <f>SUM(I2:I11)</f>
        <v>1.0000000000000002</v>
      </c>
      <c r="J12" s="24"/>
      <c r="K12" s="67">
        <f>SUM(K2:K11)</f>
        <v>1</v>
      </c>
      <c r="L12" s="68">
        <f>SUM(L2:L11)</f>
        <v>1011</v>
      </c>
      <c r="M12" s="69" t="s">
        <v>5604</v>
      </c>
    </row>
    <row r="13" spans="1:16" ht="15" thickBot="1" x14ac:dyDescent="0.4">
      <c r="A13" s="86" t="s">
        <v>5602</v>
      </c>
      <c r="B13" s="2">
        <f>SUM(B14:B16)</f>
        <v>239</v>
      </c>
      <c r="C13" s="27">
        <f t="shared" si="4"/>
        <v>0.14009378663540445</v>
      </c>
      <c r="D13" s="92">
        <f>SUM(D14:D16)</f>
        <v>31353000</v>
      </c>
      <c r="E13" s="95">
        <f t="shared" si="5"/>
        <v>131184.10041841003</v>
      </c>
      <c r="L13" s="73">
        <f>36/198</f>
        <v>0.18181818181818182</v>
      </c>
      <c r="M13" s="97" t="s">
        <v>5605</v>
      </c>
    </row>
    <row r="14" spans="1:16" x14ac:dyDescent="0.35">
      <c r="A14" s="85" t="s">
        <v>986</v>
      </c>
      <c r="B14" s="3">
        <v>9</v>
      </c>
      <c r="C14" s="27">
        <f t="shared" si="4"/>
        <v>5.275498241500586E-3</v>
      </c>
      <c r="D14" s="35">
        <v>1554000</v>
      </c>
      <c r="E14" s="95">
        <f t="shared" si="5"/>
        <v>172666.66666666666</v>
      </c>
    </row>
    <row r="15" spans="1:16" x14ac:dyDescent="0.35">
      <c r="A15" s="85" t="s">
        <v>188</v>
      </c>
      <c r="B15" s="3">
        <v>230</v>
      </c>
      <c r="C15" s="27">
        <f t="shared" si="4"/>
        <v>0.13481828839390386</v>
      </c>
      <c r="D15" s="35">
        <v>29799000</v>
      </c>
      <c r="E15" s="95">
        <f t="shared" si="5"/>
        <v>129560.86956521739</v>
      </c>
    </row>
    <row r="16" spans="1:16" x14ac:dyDescent="0.35">
      <c r="A16" s="85" t="s">
        <v>5596</v>
      </c>
      <c r="B16" s="3"/>
      <c r="C16" s="27">
        <f t="shared" si="4"/>
        <v>0</v>
      </c>
      <c r="D16" s="35"/>
      <c r="E16" s="95" t="e">
        <f t="shared" si="5"/>
        <v>#DIV/0!</v>
      </c>
      <c r="K16" s="155"/>
    </row>
    <row r="17" spans="1:18" x14ac:dyDescent="0.35">
      <c r="A17" s="88" t="s">
        <v>5639</v>
      </c>
      <c r="B17" s="93">
        <f>SUM(B18:B25)</f>
        <v>438</v>
      </c>
      <c r="C17" s="27">
        <f t="shared" si="4"/>
        <v>0.25674091441969521</v>
      </c>
      <c r="D17" s="94">
        <f>SUM(D18:D25)</f>
        <v>62560050</v>
      </c>
      <c r="E17" s="95">
        <f t="shared" si="5"/>
        <v>142831.16438356164</v>
      </c>
      <c r="F17" s="73"/>
    </row>
    <row r="18" spans="1:18" x14ac:dyDescent="0.35">
      <c r="A18" s="85" t="s">
        <v>169</v>
      </c>
      <c r="B18" s="81">
        <v>149</v>
      </c>
      <c r="C18" s="27">
        <f t="shared" si="4"/>
        <v>8.7338804220398594E-2</v>
      </c>
      <c r="D18" s="83">
        <v>21247800</v>
      </c>
      <c r="E18" s="95">
        <f t="shared" si="5"/>
        <v>142602.68456375838</v>
      </c>
    </row>
    <row r="19" spans="1:18" ht="29" x14ac:dyDescent="0.35">
      <c r="A19" s="85" t="s">
        <v>52</v>
      </c>
      <c r="B19" s="81">
        <v>141</v>
      </c>
      <c r="C19" s="27">
        <f t="shared" si="4"/>
        <v>8.2649472450175857E-2</v>
      </c>
      <c r="D19" s="83">
        <v>20259750</v>
      </c>
      <c r="E19" s="95">
        <f t="shared" si="5"/>
        <v>143686.17021276595</v>
      </c>
      <c r="F19" s="75"/>
    </row>
    <row r="20" spans="1:18" x14ac:dyDescent="0.35">
      <c r="A20" s="85" t="s">
        <v>5607</v>
      </c>
      <c r="B20" s="81">
        <v>40</v>
      </c>
      <c r="C20" s="27">
        <f t="shared" si="4"/>
        <v>2.3446658851113716E-2</v>
      </c>
      <c r="D20" s="83">
        <v>5481000</v>
      </c>
      <c r="E20" s="95">
        <f t="shared" si="5"/>
        <v>137025</v>
      </c>
      <c r="M20">
        <f>M19/L12*100</f>
        <v>0</v>
      </c>
    </row>
    <row r="21" spans="1:18" x14ac:dyDescent="0.35">
      <c r="A21" s="85" t="s">
        <v>204</v>
      </c>
      <c r="B21" s="81">
        <v>11</v>
      </c>
      <c r="C21" s="27">
        <f t="shared" si="4"/>
        <v>6.4478311840562722E-3</v>
      </c>
      <c r="D21" s="83">
        <v>1459500</v>
      </c>
      <c r="E21" s="95">
        <f t="shared" si="5"/>
        <v>132681.81818181818</v>
      </c>
      <c r="Q21" t="s">
        <v>5640</v>
      </c>
      <c r="R21" t="s">
        <v>5641</v>
      </c>
    </row>
    <row r="22" spans="1:18" ht="32.25" customHeight="1" x14ac:dyDescent="0.35">
      <c r="A22" s="85" t="s">
        <v>162</v>
      </c>
      <c r="B22" s="81">
        <v>26</v>
      </c>
      <c r="C22" s="27">
        <f t="shared" si="4"/>
        <v>1.5240328253223915E-2</v>
      </c>
      <c r="D22" s="83">
        <v>4173750</v>
      </c>
      <c r="E22" s="95">
        <f t="shared" si="5"/>
        <v>160528.84615384616</v>
      </c>
      <c r="G22" s="149">
        <v>215132550</v>
      </c>
      <c r="N22">
        <f>926-743</f>
        <v>183</v>
      </c>
      <c r="P22" t="s">
        <v>5642</v>
      </c>
      <c r="Q22">
        <v>1974</v>
      </c>
      <c r="R22">
        <v>926</v>
      </c>
    </row>
    <row r="23" spans="1:18" ht="29" x14ac:dyDescent="0.35">
      <c r="A23" s="85" t="s">
        <v>116</v>
      </c>
      <c r="B23" s="81">
        <v>64</v>
      </c>
      <c r="C23" s="27">
        <f t="shared" si="4"/>
        <v>3.7514654161781943E-2</v>
      </c>
      <c r="D23" s="83">
        <v>8678250</v>
      </c>
      <c r="E23" s="95">
        <f t="shared" si="5"/>
        <v>135597.65625</v>
      </c>
      <c r="M23">
        <f>302/926*100</f>
        <v>32.6133909287257</v>
      </c>
      <c r="P23" t="s">
        <v>5643</v>
      </c>
      <c r="Q23">
        <v>956</v>
      </c>
      <c r="R23">
        <v>412</v>
      </c>
    </row>
    <row r="24" spans="1:18" x14ac:dyDescent="0.35">
      <c r="A24" s="85" t="s">
        <v>5608</v>
      </c>
      <c r="B24" s="81">
        <v>7</v>
      </c>
      <c r="C24" s="27">
        <f t="shared" si="4"/>
        <v>4.1031652989449007E-3</v>
      </c>
      <c r="D24" s="83">
        <v>1260000</v>
      </c>
      <c r="E24" s="95">
        <f t="shared" si="5"/>
        <v>180000</v>
      </c>
    </row>
    <row r="25" spans="1:18" x14ac:dyDescent="0.35">
      <c r="A25" s="85" t="s">
        <v>5596</v>
      </c>
      <c r="B25" s="81"/>
      <c r="C25" s="27">
        <f t="shared" si="4"/>
        <v>0</v>
      </c>
      <c r="D25" s="83"/>
      <c r="E25" s="95" t="e">
        <f t="shared" si="5"/>
        <v>#DIV/0!</v>
      </c>
      <c r="R25">
        <f>R22+R23</f>
        <v>1338</v>
      </c>
    </row>
    <row r="26" spans="1:18" ht="15" thickBot="1" x14ac:dyDescent="0.4">
      <c r="A26" s="48" t="s">
        <v>5536</v>
      </c>
      <c r="B26" s="49">
        <f>B2+B17</f>
        <v>2383</v>
      </c>
      <c r="C26" s="49"/>
      <c r="D26" s="50">
        <f>D2+D17</f>
        <v>336526405</v>
      </c>
      <c r="E26" s="51">
        <f t="shared" si="0"/>
        <v>141219.64120856064</v>
      </c>
      <c r="R26">
        <f>R22/R25*100</f>
        <v>69.207772795216741</v>
      </c>
    </row>
    <row r="27" spans="1:18" ht="15" thickBot="1" x14ac:dyDescent="0.4">
      <c r="D27" s="36">
        <f>D26*0.0129</f>
        <v>4341190.6244999999</v>
      </c>
      <c r="E27" s="36"/>
    </row>
    <row r="28" spans="1:18" x14ac:dyDescent="0.35">
      <c r="A28" s="52" t="s">
        <v>5644</v>
      </c>
      <c r="B28" s="20" t="s">
        <v>5568</v>
      </c>
      <c r="C28" s="53" t="s">
        <v>5569</v>
      </c>
      <c r="G28" s="9">
        <f>D26*0.0129</f>
        <v>4341190.6244999999</v>
      </c>
    </row>
    <row r="29" spans="1:18" x14ac:dyDescent="0.35">
      <c r="A29" s="26" t="s">
        <v>5645</v>
      </c>
      <c r="B29" s="3"/>
      <c r="C29" s="54"/>
      <c r="G29" s="9">
        <f>E26*0.0129</f>
        <v>1821.7333715904324</v>
      </c>
    </row>
    <row r="30" spans="1:18" ht="15" thickBot="1" x14ac:dyDescent="0.4">
      <c r="A30" s="55" t="s">
        <v>5646</v>
      </c>
      <c r="B30" s="56"/>
      <c r="C30" s="57"/>
    </row>
    <row r="31" spans="1:18" x14ac:dyDescent="0.35">
      <c r="A31" s="63" t="s">
        <v>5647</v>
      </c>
      <c r="G31" s="9">
        <f>D26/129.92</f>
        <v>2590258.6591748772</v>
      </c>
    </row>
    <row r="32" spans="1:18" ht="15" thickBot="1" x14ac:dyDescent="0.4">
      <c r="E32" s="36"/>
      <c r="G32" s="9">
        <f>E26/129.92</f>
        <v>1086.9738393516061</v>
      </c>
    </row>
    <row r="33" spans="1:7" x14ac:dyDescent="0.35">
      <c r="A33" s="52" t="s">
        <v>5612</v>
      </c>
      <c r="B33" s="20" t="s">
        <v>5568</v>
      </c>
      <c r="C33" s="20" t="s">
        <v>5569</v>
      </c>
      <c r="D33" s="22" t="s">
        <v>5570</v>
      </c>
    </row>
    <row r="34" spans="1:7" x14ac:dyDescent="0.35">
      <c r="A34" s="34" t="s">
        <v>5613</v>
      </c>
      <c r="B34" s="3">
        <v>806</v>
      </c>
      <c r="C34" s="70"/>
      <c r="D34" s="54"/>
    </row>
    <row r="35" spans="1:7" x14ac:dyDescent="0.35">
      <c r="A35" s="34" t="s">
        <v>5614</v>
      </c>
      <c r="B35" s="70"/>
      <c r="C35" s="151">
        <v>0.99</v>
      </c>
      <c r="D35" s="72">
        <v>231134603</v>
      </c>
      <c r="G35" s="150">
        <f>D35+D38</f>
        <v>337315759</v>
      </c>
    </row>
    <row r="36" spans="1:7" x14ac:dyDescent="0.35">
      <c r="A36" s="34" t="s">
        <v>5615</v>
      </c>
      <c r="B36" s="70"/>
      <c r="C36" s="71">
        <v>8.0000000000000002E-3</v>
      </c>
      <c r="D36" s="72">
        <v>2437241</v>
      </c>
      <c r="E36" s="36"/>
    </row>
    <row r="37" spans="1:7" x14ac:dyDescent="0.35">
      <c r="A37" s="34" t="s">
        <v>5616</v>
      </c>
      <c r="B37" s="70"/>
      <c r="C37" s="138">
        <v>4.41E-2</v>
      </c>
      <c r="D37" s="72">
        <v>4677474</v>
      </c>
    </row>
    <row r="38" spans="1:7" x14ac:dyDescent="0.35">
      <c r="A38" s="34" t="s">
        <v>5617</v>
      </c>
      <c r="B38" s="70"/>
      <c r="C38" s="70"/>
      <c r="D38" s="99">
        <v>106181156</v>
      </c>
      <c r="E38" s="36"/>
      <c r="G38">
        <v>298274905</v>
      </c>
    </row>
    <row r="39" spans="1:7" x14ac:dyDescent="0.35">
      <c r="A39" s="34" t="s">
        <v>5618</v>
      </c>
      <c r="B39" s="3">
        <v>169</v>
      </c>
      <c r="C39" s="138">
        <v>1.1900000000000001E-2</v>
      </c>
      <c r="D39" s="76"/>
      <c r="G39">
        <f>G38/129.35</f>
        <v>2305952.1066872827</v>
      </c>
    </row>
    <row r="40" spans="1:7" x14ac:dyDescent="0.35">
      <c r="A40" s="34" t="s">
        <v>5619</v>
      </c>
      <c r="B40" s="77"/>
      <c r="C40" s="74">
        <v>0.24</v>
      </c>
      <c r="D40" s="76"/>
      <c r="E40" s="13"/>
    </row>
    <row r="41" spans="1:7" ht="15" thickBot="1" x14ac:dyDescent="0.4">
      <c r="A41" s="78" t="s">
        <v>5620</v>
      </c>
      <c r="B41" s="56">
        <v>0</v>
      </c>
      <c r="C41" s="79">
        <v>0</v>
      </c>
      <c r="D41" s="80">
        <v>0</v>
      </c>
    </row>
    <row r="42" spans="1:7" x14ac:dyDescent="0.35">
      <c r="E42" s="36"/>
    </row>
    <row r="43" spans="1:7" x14ac:dyDescent="0.35">
      <c r="A43" s="105" t="s">
        <v>5621</v>
      </c>
    </row>
    <row r="44" spans="1:7" x14ac:dyDescent="0.35">
      <c r="A44" s="375" t="s">
        <v>5622</v>
      </c>
      <c r="B44" s="372" t="s">
        <v>5623</v>
      </c>
      <c r="C44" s="373"/>
      <c r="D44" s="372" t="s">
        <v>5624</v>
      </c>
      <c r="E44" s="373"/>
    </row>
    <row r="45" spans="1:7" x14ac:dyDescent="0.35">
      <c r="A45" s="376"/>
      <c r="B45" s="1" t="s">
        <v>5625</v>
      </c>
      <c r="C45" s="1" t="s">
        <v>5626</v>
      </c>
      <c r="D45" s="1" t="s">
        <v>5625</v>
      </c>
      <c r="E45" s="1" t="s">
        <v>5626</v>
      </c>
    </row>
    <row r="46" spans="1:7" x14ac:dyDescent="0.35">
      <c r="A46" s="3" t="s">
        <v>5635</v>
      </c>
      <c r="B46" s="122">
        <v>24</v>
      </c>
      <c r="C46" s="3"/>
      <c r="D46" s="122">
        <v>24</v>
      </c>
      <c r="E46" s="3"/>
    </row>
    <row r="47" spans="1:7" x14ac:dyDescent="0.35">
      <c r="A47" s="3" t="s">
        <v>5628</v>
      </c>
      <c r="B47" s="3">
        <v>24</v>
      </c>
      <c r="C47" s="3"/>
      <c r="D47" s="3">
        <v>24</v>
      </c>
      <c r="E47" s="3"/>
    </row>
    <row r="48" spans="1:7"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71</v>
      </c>
      <c r="C52" s="3"/>
      <c r="D52" s="3">
        <v>71</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0511A-1C4C-42FC-8BE8-2D67C94F0DC2}">
  <sheetPr codeName="Sheet11"/>
  <dimension ref="A1:R53"/>
  <sheetViews>
    <sheetView topLeftCell="A10" zoomScale="90" zoomScaleNormal="90" workbookViewId="0">
      <selection activeCell="G18" sqref="G18"/>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7.7265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6" ht="15" thickBot="1" x14ac:dyDescent="0.4">
      <c r="A1" s="19" t="s">
        <v>5567</v>
      </c>
      <c r="B1" s="20" t="s">
        <v>5568</v>
      </c>
      <c r="C1" s="20" t="s">
        <v>5569</v>
      </c>
      <c r="D1" s="21" t="s">
        <v>5570</v>
      </c>
      <c r="E1" s="22" t="s">
        <v>5571</v>
      </c>
      <c r="H1" s="23" t="s">
        <v>5572</v>
      </c>
      <c r="I1" s="23" t="s">
        <v>5573</v>
      </c>
      <c r="J1" s="24"/>
      <c r="K1" s="23" t="s">
        <v>5573</v>
      </c>
      <c r="L1" s="23" t="s">
        <v>5572</v>
      </c>
      <c r="M1" s="25"/>
    </row>
    <row r="2" spans="1:16" x14ac:dyDescent="0.35">
      <c r="A2" s="84" t="s">
        <v>5574</v>
      </c>
      <c r="B2" s="89">
        <f>B3+B12+B13</f>
        <v>1752</v>
      </c>
      <c r="C2" s="90">
        <f>B2/$B$26</f>
        <v>0.8133704735376045</v>
      </c>
      <c r="D2" s="148">
        <f>D3+D12+D13</f>
        <v>242319355</v>
      </c>
      <c r="E2" s="91">
        <f t="shared" ref="E2:E26" si="0">D2/B2</f>
        <v>138310.13413242009</v>
      </c>
      <c r="G2" s="28" t="s">
        <v>5575</v>
      </c>
      <c r="H2" s="29">
        <v>957</v>
      </c>
      <c r="I2" s="30">
        <f>H2/$H$12</f>
        <v>0.44428969359331477</v>
      </c>
      <c r="J2" s="31"/>
      <c r="K2" s="32">
        <f>L2/$L$12</f>
        <v>0.38975966562173459</v>
      </c>
      <c r="L2" s="29">
        <f t="shared" ref="L2:L9" si="1">H2-H3</f>
        <v>373</v>
      </c>
      <c r="M2" s="33" t="s">
        <v>5576</v>
      </c>
    </row>
    <row r="3" spans="1:16" x14ac:dyDescent="0.35">
      <c r="A3" s="86" t="s">
        <v>5577</v>
      </c>
      <c r="B3" s="2">
        <f>SUM(B4:B11)</f>
        <v>1528</v>
      </c>
      <c r="C3" s="90">
        <f>B3/$B$26</f>
        <v>0.7093779015784587</v>
      </c>
      <c r="D3" s="92">
        <f>SUM(D4:D11)</f>
        <v>213570355</v>
      </c>
      <c r="E3" s="91">
        <f t="shared" si="0"/>
        <v>139771.17473821988</v>
      </c>
      <c r="F3" s="36"/>
      <c r="G3" s="37" t="s">
        <v>5578</v>
      </c>
      <c r="H3" s="38">
        <v>584</v>
      </c>
      <c r="I3" s="39">
        <f t="shared" ref="I3:I11" si="2">H3/$H$12</f>
        <v>0.27112349117920148</v>
      </c>
      <c r="J3" s="40"/>
      <c r="K3" s="41">
        <f t="shared" ref="K3:K11" si="3">L3/$L$12</f>
        <v>0.25914315569487983</v>
      </c>
      <c r="L3" s="38">
        <f t="shared" si="1"/>
        <v>248</v>
      </c>
      <c r="M3" s="42" t="s">
        <v>5579</v>
      </c>
    </row>
    <row r="4" spans="1:16" x14ac:dyDescent="0.35">
      <c r="A4" s="85" t="s">
        <v>5580</v>
      </c>
      <c r="B4" s="35">
        <v>1365</v>
      </c>
      <c r="C4" s="27">
        <f>B4/$B$3</f>
        <v>0.89332460732984298</v>
      </c>
      <c r="D4" s="35">
        <v>190386355</v>
      </c>
      <c r="E4" s="95">
        <f>D4/B4</f>
        <v>139477.18315018315</v>
      </c>
      <c r="G4" s="43" t="s">
        <v>5581</v>
      </c>
      <c r="H4" s="44">
        <v>336</v>
      </c>
      <c r="I4" s="45">
        <f t="shared" si="2"/>
        <v>0.15598885793871867</v>
      </c>
      <c r="J4" s="31"/>
      <c r="K4" s="46">
        <f t="shared" si="3"/>
        <v>0.15673981191222572</v>
      </c>
      <c r="L4" s="44">
        <f t="shared" si="1"/>
        <v>150</v>
      </c>
      <c r="M4" s="47" t="s">
        <v>5582</v>
      </c>
    </row>
    <row r="5" spans="1:16" x14ac:dyDescent="0.35">
      <c r="A5" s="85" t="s">
        <v>381</v>
      </c>
      <c r="B5" s="35">
        <v>44</v>
      </c>
      <c r="C5" s="27">
        <f t="shared" ref="C5:C25" si="4">B5/$B$3</f>
        <v>2.8795811518324606E-2</v>
      </c>
      <c r="D5" s="35">
        <v>5859000</v>
      </c>
      <c r="E5" s="95">
        <f t="shared" ref="E5:E25" si="5">D5/B5</f>
        <v>133159.09090909091</v>
      </c>
      <c r="F5" s="36"/>
      <c r="G5" s="37" t="s">
        <v>5583</v>
      </c>
      <c r="H5" s="38">
        <v>186</v>
      </c>
      <c r="I5" s="39">
        <f t="shared" si="2"/>
        <v>8.6350974930362118E-2</v>
      </c>
      <c r="J5" s="40"/>
      <c r="K5" s="41">
        <f t="shared" si="3"/>
        <v>0.12748171368861025</v>
      </c>
      <c r="L5" s="38">
        <f t="shared" si="1"/>
        <v>122</v>
      </c>
      <c r="M5" s="42" t="s">
        <v>5584</v>
      </c>
    </row>
    <row r="6" spans="1:16" x14ac:dyDescent="0.35">
      <c r="A6" s="85" t="s">
        <v>5638</v>
      </c>
      <c r="B6" s="35">
        <v>17</v>
      </c>
      <c r="C6" s="27">
        <f t="shared" si="4"/>
        <v>1.112565445026178E-2</v>
      </c>
      <c r="D6" s="35">
        <v>2142000</v>
      </c>
      <c r="E6" s="95">
        <f t="shared" si="5"/>
        <v>126000</v>
      </c>
      <c r="G6" s="43" t="s">
        <v>5586</v>
      </c>
      <c r="H6" s="44">
        <v>64</v>
      </c>
      <c r="I6" s="45">
        <f t="shared" si="2"/>
        <v>2.9712163416898793E-2</v>
      </c>
      <c r="J6" s="31"/>
      <c r="K6" s="46">
        <f t="shared" si="3"/>
        <v>4.911180773249739E-2</v>
      </c>
      <c r="L6" s="44">
        <f t="shared" si="1"/>
        <v>47</v>
      </c>
      <c r="M6" s="47" t="s">
        <v>5587</v>
      </c>
    </row>
    <row r="7" spans="1:16" x14ac:dyDescent="0.35">
      <c r="A7" s="85" t="s">
        <v>5588</v>
      </c>
      <c r="B7" s="35">
        <v>24</v>
      </c>
      <c r="C7" s="27">
        <f t="shared" si="4"/>
        <v>1.5706806282722512E-2</v>
      </c>
      <c r="D7" s="35">
        <v>3475500</v>
      </c>
      <c r="E7" s="95">
        <f t="shared" si="5"/>
        <v>144812.5</v>
      </c>
      <c r="G7" s="37" t="s">
        <v>5589</v>
      </c>
      <c r="H7" s="38">
        <v>17</v>
      </c>
      <c r="I7" s="39">
        <f t="shared" si="2"/>
        <v>7.8922934076137412E-3</v>
      </c>
      <c r="J7" s="40"/>
      <c r="K7" s="41">
        <f t="shared" si="3"/>
        <v>1.0449320794148381E-2</v>
      </c>
      <c r="L7" s="38">
        <f t="shared" si="1"/>
        <v>10</v>
      </c>
      <c r="M7" s="42" t="s">
        <v>5590</v>
      </c>
      <c r="P7">
        <f>SUM(L6:L10)</f>
        <v>64</v>
      </c>
    </row>
    <row r="8" spans="1:16" x14ac:dyDescent="0.35">
      <c r="A8" s="85" t="s">
        <v>866</v>
      </c>
      <c r="B8" s="35">
        <v>12</v>
      </c>
      <c r="C8" s="27">
        <f t="shared" si="4"/>
        <v>7.8534031413612562E-3</v>
      </c>
      <c r="D8" s="35">
        <v>1596000</v>
      </c>
      <c r="E8" s="95">
        <f t="shared" si="5"/>
        <v>133000</v>
      </c>
      <c r="G8" s="43" t="s">
        <v>5591</v>
      </c>
      <c r="H8" s="44">
        <v>7</v>
      </c>
      <c r="I8" s="45">
        <f t="shared" si="2"/>
        <v>3.2497678737233053E-3</v>
      </c>
      <c r="J8" s="31"/>
      <c r="K8" s="46">
        <f t="shared" si="3"/>
        <v>5.2246603970741903E-3</v>
      </c>
      <c r="L8" s="44">
        <f t="shared" si="1"/>
        <v>5</v>
      </c>
      <c r="M8" s="47" t="s">
        <v>5592</v>
      </c>
      <c r="P8">
        <f>P7/L12*100</f>
        <v>6.687565308254964</v>
      </c>
    </row>
    <row r="9" spans="1:16" x14ac:dyDescent="0.35">
      <c r="A9" s="85" t="s">
        <v>1095</v>
      </c>
      <c r="B9" s="35">
        <v>4</v>
      </c>
      <c r="C9" s="27">
        <f t="shared" si="4"/>
        <v>2.617801047120419E-3</v>
      </c>
      <c r="D9" s="35">
        <v>525000</v>
      </c>
      <c r="E9" s="95">
        <f t="shared" si="5"/>
        <v>131250</v>
      </c>
      <c r="G9" s="37" t="s">
        <v>5594</v>
      </c>
      <c r="H9" s="38">
        <v>2</v>
      </c>
      <c r="I9" s="39">
        <f t="shared" si="2"/>
        <v>9.2850510677808728E-4</v>
      </c>
      <c r="J9" s="40"/>
      <c r="K9" s="41">
        <f t="shared" si="3"/>
        <v>1.0449320794148381E-3</v>
      </c>
      <c r="L9" s="38">
        <f t="shared" si="1"/>
        <v>1</v>
      </c>
      <c r="M9" s="42" t="s">
        <v>5595</v>
      </c>
    </row>
    <row r="10" spans="1:16" ht="29" x14ac:dyDescent="0.35">
      <c r="A10" s="85" t="s">
        <v>5593</v>
      </c>
      <c r="B10" s="35">
        <v>62</v>
      </c>
      <c r="C10" s="27">
        <f t="shared" si="4"/>
        <v>4.0575916230366493E-2</v>
      </c>
      <c r="D10" s="35">
        <v>9586500</v>
      </c>
      <c r="E10" s="95">
        <f t="shared" si="5"/>
        <v>154620.96774193548</v>
      </c>
      <c r="G10" s="43" t="s">
        <v>5597</v>
      </c>
      <c r="H10" s="44">
        <v>1</v>
      </c>
      <c r="I10" s="45">
        <f t="shared" si="2"/>
        <v>4.6425255338904364E-4</v>
      </c>
      <c r="J10" s="31"/>
      <c r="K10" s="46">
        <f t="shared" si="3"/>
        <v>1.0449320794148381E-3</v>
      </c>
      <c r="L10" s="44">
        <v>1</v>
      </c>
      <c r="M10" s="47" t="s">
        <v>5598</v>
      </c>
    </row>
    <row r="11" spans="1:16" ht="15" thickBot="1" x14ac:dyDescent="0.4">
      <c r="A11" s="85" t="s">
        <v>5596</v>
      </c>
      <c r="B11" s="147">
        <v>0</v>
      </c>
      <c r="C11" s="27">
        <f t="shared" si="4"/>
        <v>0</v>
      </c>
      <c r="D11" s="35"/>
      <c r="E11" s="95" t="e">
        <f t="shared" si="5"/>
        <v>#DIV/0!</v>
      </c>
      <c r="G11" s="58" t="s">
        <v>5600</v>
      </c>
      <c r="H11" s="59">
        <v>0</v>
      </c>
      <c r="I11" s="60">
        <f t="shared" si="2"/>
        <v>0</v>
      </c>
      <c r="J11" s="40"/>
      <c r="K11" s="61">
        <f t="shared" si="3"/>
        <v>0</v>
      </c>
      <c r="L11" s="59">
        <v>0</v>
      </c>
      <c r="M11" s="62" t="s">
        <v>5601</v>
      </c>
    </row>
    <row r="12" spans="1:16" ht="15" thickBot="1" x14ac:dyDescent="0.4">
      <c r="A12" s="87" t="s">
        <v>5599</v>
      </c>
      <c r="B12" s="2"/>
      <c r="C12" s="27">
        <f t="shared" si="4"/>
        <v>0</v>
      </c>
      <c r="D12" s="92"/>
      <c r="E12" s="95" t="e">
        <f t="shared" si="5"/>
        <v>#DIV/0!</v>
      </c>
      <c r="G12" s="64" t="s">
        <v>5603</v>
      </c>
      <c r="H12" s="65">
        <f>SUM(H2:H11)</f>
        <v>2154</v>
      </c>
      <c r="I12" s="66">
        <f>SUM(I2:I11)</f>
        <v>1</v>
      </c>
      <c r="J12" s="24"/>
      <c r="K12" s="67">
        <f>SUM(K2:K11)</f>
        <v>0.99999999999999989</v>
      </c>
      <c r="L12" s="68">
        <f>SUM(L2:L11)</f>
        <v>957</v>
      </c>
      <c r="M12" s="69" t="s">
        <v>5604</v>
      </c>
    </row>
    <row r="13" spans="1:16" ht="15" thickBot="1" x14ac:dyDescent="0.4">
      <c r="A13" s="86" t="s">
        <v>5602</v>
      </c>
      <c r="B13" s="2">
        <f>SUM(B14:B16)</f>
        <v>224</v>
      </c>
      <c r="C13" s="27">
        <f t="shared" si="4"/>
        <v>0.14659685863874344</v>
      </c>
      <c r="D13" s="92">
        <f>SUM(D14:D16)</f>
        <v>28749000</v>
      </c>
      <c r="E13" s="95">
        <f t="shared" si="5"/>
        <v>128343.75</v>
      </c>
      <c r="L13" s="73">
        <f>36/198</f>
        <v>0.18181818181818182</v>
      </c>
      <c r="M13" s="97" t="s">
        <v>5605</v>
      </c>
    </row>
    <row r="14" spans="1:16" x14ac:dyDescent="0.35">
      <c r="A14" s="85" t="s">
        <v>986</v>
      </c>
      <c r="B14" s="3">
        <v>9</v>
      </c>
      <c r="C14" s="27">
        <f t="shared" si="4"/>
        <v>5.8900523560209425E-3</v>
      </c>
      <c r="D14" s="35">
        <v>1554000</v>
      </c>
      <c r="E14" s="95">
        <f t="shared" si="5"/>
        <v>172666.66666666666</v>
      </c>
    </row>
    <row r="15" spans="1:16" x14ac:dyDescent="0.35">
      <c r="A15" s="85" t="s">
        <v>188</v>
      </c>
      <c r="B15" s="3">
        <v>215</v>
      </c>
      <c r="C15" s="27">
        <f t="shared" si="4"/>
        <v>0.1407068062827225</v>
      </c>
      <c r="D15" s="35">
        <v>27195000</v>
      </c>
      <c r="E15" s="95">
        <f t="shared" si="5"/>
        <v>126488.37209302325</v>
      </c>
    </row>
    <row r="16" spans="1:16" x14ac:dyDescent="0.35">
      <c r="A16" s="85" t="s">
        <v>5596</v>
      </c>
      <c r="B16" s="3"/>
      <c r="C16" s="27">
        <f t="shared" si="4"/>
        <v>0</v>
      </c>
      <c r="D16" s="35"/>
      <c r="E16" s="95" t="e">
        <f t="shared" si="5"/>
        <v>#DIV/0!</v>
      </c>
      <c r="K16" s="155">
        <f>SUM(K5:K11)</f>
        <v>0.19435736677115986</v>
      </c>
      <c r="L16">
        <f>SUM(L5:L11)</f>
        <v>186</v>
      </c>
    </row>
    <row r="17" spans="1:18" x14ac:dyDescent="0.35">
      <c r="A17" s="88" t="s">
        <v>5639</v>
      </c>
      <c r="B17" s="93">
        <f>SUM(B18:B25)</f>
        <v>402</v>
      </c>
      <c r="C17" s="27">
        <f t="shared" si="4"/>
        <v>0.26308900523560208</v>
      </c>
      <c r="D17" s="94">
        <f>SUM(D18:D25)</f>
        <v>55955550</v>
      </c>
      <c r="E17" s="95">
        <f t="shared" si="5"/>
        <v>139192.91044776118</v>
      </c>
      <c r="F17" s="73"/>
    </row>
    <row r="18" spans="1:18" x14ac:dyDescent="0.35">
      <c r="A18" s="85" t="s">
        <v>169</v>
      </c>
      <c r="B18" s="81">
        <v>130</v>
      </c>
      <c r="C18" s="27">
        <f t="shared" si="4"/>
        <v>8.5078534031413619E-2</v>
      </c>
      <c r="D18" s="83">
        <v>17756550</v>
      </c>
      <c r="E18" s="95">
        <f t="shared" si="5"/>
        <v>136588.84615384616</v>
      </c>
    </row>
    <row r="19" spans="1:18" ht="29" x14ac:dyDescent="0.35">
      <c r="A19" s="85" t="s">
        <v>52</v>
      </c>
      <c r="B19" s="81">
        <v>137</v>
      </c>
      <c r="C19" s="27">
        <f t="shared" si="4"/>
        <v>8.965968586387435E-2</v>
      </c>
      <c r="D19" s="83">
        <v>19787250</v>
      </c>
      <c r="E19" s="95">
        <f t="shared" si="5"/>
        <v>144432.48175182482</v>
      </c>
      <c r="F19" s="75"/>
      <c r="M19">
        <f>SUM(L3:L10)</f>
        <v>584</v>
      </c>
    </row>
    <row r="20" spans="1:18" x14ac:dyDescent="0.35">
      <c r="A20" s="85" t="s">
        <v>5607</v>
      </c>
      <c r="B20" s="81">
        <v>38</v>
      </c>
      <c r="C20" s="27">
        <f t="shared" si="4"/>
        <v>2.4869109947643978E-2</v>
      </c>
      <c r="D20" s="83">
        <v>5187000</v>
      </c>
      <c r="E20" s="95">
        <f t="shared" si="5"/>
        <v>136500</v>
      </c>
      <c r="M20">
        <f>M19/L12*100</f>
        <v>61.024033437826539</v>
      </c>
    </row>
    <row r="21" spans="1:18" x14ac:dyDescent="0.35">
      <c r="A21" s="85" t="s">
        <v>204</v>
      </c>
      <c r="B21" s="81">
        <v>10</v>
      </c>
      <c r="C21" s="27">
        <f t="shared" si="4"/>
        <v>6.5445026178010471E-3</v>
      </c>
      <c r="D21" s="83">
        <v>1144500</v>
      </c>
      <c r="E21" s="95">
        <f t="shared" si="5"/>
        <v>114450</v>
      </c>
      <c r="Q21" t="s">
        <v>5640</v>
      </c>
      <c r="R21" t="s">
        <v>5641</v>
      </c>
    </row>
    <row r="22" spans="1:18" ht="32.25" customHeight="1" x14ac:dyDescent="0.35">
      <c r="A22" s="85" t="s">
        <v>162</v>
      </c>
      <c r="B22" s="81">
        <v>22</v>
      </c>
      <c r="C22" s="27">
        <f t="shared" si="4"/>
        <v>1.4397905759162303E-2</v>
      </c>
      <c r="D22" s="83">
        <v>3050250</v>
      </c>
      <c r="E22" s="95">
        <f t="shared" si="5"/>
        <v>138647.72727272726</v>
      </c>
      <c r="G22" s="149">
        <v>215132550</v>
      </c>
      <c r="N22">
        <f>926-743</f>
        <v>183</v>
      </c>
      <c r="P22" t="s">
        <v>5642</v>
      </c>
      <c r="Q22">
        <v>1974</v>
      </c>
      <c r="R22">
        <v>926</v>
      </c>
    </row>
    <row r="23" spans="1:18" ht="29" x14ac:dyDescent="0.35">
      <c r="A23" s="85" t="s">
        <v>116</v>
      </c>
      <c r="B23" s="81">
        <v>58</v>
      </c>
      <c r="C23" s="27">
        <f t="shared" si="4"/>
        <v>3.7958115183246072E-2</v>
      </c>
      <c r="D23" s="83">
        <v>7770000</v>
      </c>
      <c r="E23" s="95">
        <f t="shared" si="5"/>
        <v>133965.5172413793</v>
      </c>
      <c r="M23">
        <f>302/926*100</f>
        <v>32.6133909287257</v>
      </c>
      <c r="P23" t="s">
        <v>5643</v>
      </c>
      <c r="Q23">
        <v>956</v>
      </c>
      <c r="R23">
        <v>412</v>
      </c>
    </row>
    <row r="24" spans="1:18" x14ac:dyDescent="0.35">
      <c r="A24" s="85" t="s">
        <v>5608</v>
      </c>
      <c r="B24" s="81">
        <v>7</v>
      </c>
      <c r="C24" s="27">
        <f t="shared" si="4"/>
        <v>4.5811518324607326E-3</v>
      </c>
      <c r="D24" s="83">
        <v>1260000</v>
      </c>
      <c r="E24" s="95">
        <f t="shared" si="5"/>
        <v>180000</v>
      </c>
    </row>
    <row r="25" spans="1:18" x14ac:dyDescent="0.35">
      <c r="A25" s="85" t="s">
        <v>5596</v>
      </c>
      <c r="B25" s="81"/>
      <c r="C25" s="27">
        <f t="shared" si="4"/>
        <v>0</v>
      </c>
      <c r="D25" s="83"/>
      <c r="E25" s="95" t="e">
        <f t="shared" si="5"/>
        <v>#DIV/0!</v>
      </c>
      <c r="R25">
        <f>R22+R23</f>
        <v>1338</v>
      </c>
    </row>
    <row r="26" spans="1:18" ht="15" thickBot="1" x14ac:dyDescent="0.4">
      <c r="A26" s="48" t="s">
        <v>5536</v>
      </c>
      <c r="B26" s="49">
        <f>B2+B17</f>
        <v>2154</v>
      </c>
      <c r="C26" s="49"/>
      <c r="D26" s="50">
        <f>D2+D17</f>
        <v>298274905</v>
      </c>
      <c r="E26" s="51">
        <f t="shared" si="0"/>
        <v>138474.88625812443</v>
      </c>
      <c r="R26">
        <f>R22/R25*100</f>
        <v>69.207772795216741</v>
      </c>
    </row>
    <row r="27" spans="1:18" ht="15" thickBot="1" x14ac:dyDescent="0.4">
      <c r="D27" s="36">
        <f>D26*0.0129</f>
        <v>3847746.2744999998</v>
      </c>
      <c r="E27" s="36"/>
    </row>
    <row r="28" spans="1:18" x14ac:dyDescent="0.35">
      <c r="A28" s="52" t="s">
        <v>5644</v>
      </c>
      <c r="B28" s="20" t="s">
        <v>5568</v>
      </c>
      <c r="C28" s="53" t="s">
        <v>5569</v>
      </c>
      <c r="G28" s="9">
        <f>D26*0.0129</f>
        <v>3847746.2744999998</v>
      </c>
    </row>
    <row r="29" spans="1:18" x14ac:dyDescent="0.35">
      <c r="A29" s="26" t="s">
        <v>5645</v>
      </c>
      <c r="B29" s="3"/>
      <c r="C29" s="54"/>
      <c r="G29" s="9">
        <f>E26*0.0129</f>
        <v>1786.3260327298051</v>
      </c>
    </row>
    <row r="30" spans="1:18" ht="15" thickBot="1" x14ac:dyDescent="0.4">
      <c r="A30" s="55" t="s">
        <v>5646</v>
      </c>
      <c r="B30" s="56"/>
      <c r="C30" s="57"/>
      <c r="M30">
        <f>961+2154</f>
        <v>3115</v>
      </c>
    </row>
    <row r="31" spans="1:18" x14ac:dyDescent="0.35">
      <c r="A31" s="63" t="s">
        <v>5647</v>
      </c>
      <c r="G31" s="9">
        <f>D26/129.92</f>
        <v>2295835.1677955668</v>
      </c>
    </row>
    <row r="32" spans="1:18" ht="15" thickBot="1" x14ac:dyDescent="0.4">
      <c r="E32" s="36"/>
      <c r="G32" s="9">
        <f>E26/129.92</f>
        <v>1065.8473388094553</v>
      </c>
    </row>
    <row r="33" spans="1:7" x14ac:dyDescent="0.35">
      <c r="A33" s="52" t="s">
        <v>5612</v>
      </c>
      <c r="B33" s="20" t="s">
        <v>5568</v>
      </c>
      <c r="C33" s="20" t="s">
        <v>5569</v>
      </c>
      <c r="D33" s="22" t="s">
        <v>5570</v>
      </c>
    </row>
    <row r="34" spans="1:7" x14ac:dyDescent="0.35">
      <c r="A34" s="34" t="s">
        <v>5613</v>
      </c>
      <c r="B34" s="3">
        <v>750</v>
      </c>
      <c r="C34" s="70"/>
      <c r="D34" s="54"/>
    </row>
    <row r="35" spans="1:7" x14ac:dyDescent="0.35">
      <c r="A35" s="34" t="s">
        <v>5614</v>
      </c>
      <c r="B35" s="70"/>
      <c r="C35" s="151">
        <v>0.99199999999999999</v>
      </c>
      <c r="D35" s="72">
        <v>217078939</v>
      </c>
      <c r="G35" s="150">
        <f>D35+D38</f>
        <v>304042476</v>
      </c>
    </row>
    <row r="36" spans="1:7" x14ac:dyDescent="0.35">
      <c r="A36" s="34" t="s">
        <v>5615</v>
      </c>
      <c r="B36" s="70"/>
      <c r="C36" s="71">
        <v>8.0000000000000002E-3</v>
      </c>
      <c r="D36" s="72">
        <v>1831661</v>
      </c>
      <c r="E36" s="36"/>
    </row>
    <row r="37" spans="1:7" x14ac:dyDescent="0.35">
      <c r="A37" s="34" t="s">
        <v>5616</v>
      </c>
      <c r="B37" s="70"/>
      <c r="C37" s="138">
        <v>3.2500000000000001E-2</v>
      </c>
      <c r="D37" s="72">
        <v>2826504</v>
      </c>
    </row>
    <row r="38" spans="1:7" x14ac:dyDescent="0.35">
      <c r="A38" s="34" t="s">
        <v>5617</v>
      </c>
      <c r="B38" s="70"/>
      <c r="C38" s="70"/>
      <c r="D38" s="99">
        <v>86963537</v>
      </c>
      <c r="E38" s="36"/>
      <c r="G38">
        <v>298274905</v>
      </c>
    </row>
    <row r="39" spans="1:7" x14ac:dyDescent="0.35">
      <c r="A39" s="34" t="s">
        <v>5618</v>
      </c>
      <c r="B39" s="3">
        <v>125</v>
      </c>
      <c r="C39" s="138">
        <v>9.4000000000000004E-3</v>
      </c>
      <c r="D39" s="76"/>
      <c r="G39">
        <f>G38/129.35</f>
        <v>2305952.1066872827</v>
      </c>
    </row>
    <row r="40" spans="1:7" x14ac:dyDescent="0.35">
      <c r="A40" s="34" t="s">
        <v>5619</v>
      </c>
      <c r="B40" s="77"/>
      <c r="C40" s="74">
        <v>0.24</v>
      </c>
      <c r="D40" s="76"/>
      <c r="E40" s="13"/>
    </row>
    <row r="41" spans="1:7" ht="15" thickBot="1" x14ac:dyDescent="0.4">
      <c r="A41" s="78" t="s">
        <v>5620</v>
      </c>
      <c r="B41" s="56">
        <v>0</v>
      </c>
      <c r="C41" s="79">
        <v>0</v>
      </c>
      <c r="D41" s="80">
        <v>0</v>
      </c>
    </row>
    <row r="42" spans="1:7" x14ac:dyDescent="0.35">
      <c r="E42" s="36"/>
    </row>
    <row r="43" spans="1:7" x14ac:dyDescent="0.35">
      <c r="A43" s="105" t="s">
        <v>5621</v>
      </c>
    </row>
    <row r="44" spans="1:7" x14ac:dyDescent="0.35">
      <c r="A44" s="375" t="s">
        <v>5622</v>
      </c>
      <c r="B44" s="372" t="s">
        <v>5623</v>
      </c>
      <c r="C44" s="373"/>
      <c r="D44" s="372" t="s">
        <v>5624</v>
      </c>
      <c r="E44" s="373"/>
    </row>
    <row r="45" spans="1:7" x14ac:dyDescent="0.35">
      <c r="A45" s="376"/>
      <c r="B45" s="1" t="s">
        <v>5625</v>
      </c>
      <c r="C45" s="1" t="s">
        <v>5626</v>
      </c>
      <c r="D45" s="1" t="s">
        <v>5625</v>
      </c>
      <c r="E45" s="1" t="s">
        <v>5626</v>
      </c>
    </row>
    <row r="46" spans="1:7" x14ac:dyDescent="0.35">
      <c r="A46" s="3" t="s">
        <v>5635</v>
      </c>
      <c r="B46" s="122">
        <v>24</v>
      </c>
      <c r="C46" s="3"/>
      <c r="D46" s="122">
        <v>24</v>
      </c>
      <c r="E46" s="3"/>
    </row>
    <row r="47" spans="1:7" x14ac:dyDescent="0.35">
      <c r="A47" s="3" t="s">
        <v>5628</v>
      </c>
      <c r="B47" s="3">
        <v>24</v>
      </c>
      <c r="C47" s="3"/>
      <c r="D47" s="3">
        <v>24</v>
      </c>
      <c r="E47" s="3"/>
    </row>
    <row r="48" spans="1:7"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66</v>
      </c>
      <c r="C52" s="3"/>
      <c r="D52" s="3">
        <v>71</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AE9E0-C93B-4983-9476-08EB912B85A3}">
  <sheetPr codeName="Sheet12"/>
  <dimension ref="A1:R53"/>
  <sheetViews>
    <sheetView zoomScale="90" zoomScaleNormal="90" workbookViewId="0">
      <selection activeCell="G39" sqref="G39"/>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7.7265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6" ht="15" thickBot="1" x14ac:dyDescent="0.4">
      <c r="A1" s="19" t="s">
        <v>5567</v>
      </c>
      <c r="B1" s="20" t="s">
        <v>5568</v>
      </c>
      <c r="C1" s="20" t="s">
        <v>5569</v>
      </c>
      <c r="D1" s="21" t="s">
        <v>5570</v>
      </c>
      <c r="E1" s="22" t="s">
        <v>5571</v>
      </c>
      <c r="H1" s="23" t="s">
        <v>5572</v>
      </c>
      <c r="I1" s="23" t="s">
        <v>5573</v>
      </c>
      <c r="J1" s="24"/>
      <c r="K1" s="23" t="s">
        <v>5573</v>
      </c>
      <c r="L1" s="23" t="s">
        <v>5572</v>
      </c>
      <c r="M1" s="25"/>
    </row>
    <row r="2" spans="1:16" x14ac:dyDescent="0.35">
      <c r="A2" s="84" t="s">
        <v>5574</v>
      </c>
      <c r="B2" s="89">
        <f>B3+B12+B13</f>
        <v>1591</v>
      </c>
      <c r="C2" s="90">
        <f>B2/$B$26</f>
        <v>0.80761421319796955</v>
      </c>
      <c r="D2" s="148">
        <f>D3+D12+D13</f>
        <v>218074855</v>
      </c>
      <c r="E2" s="91">
        <f t="shared" ref="E2:E26" si="0">D2/B2</f>
        <v>137067.79069767441</v>
      </c>
      <c r="G2" s="28" t="s">
        <v>5575</v>
      </c>
      <c r="H2" s="29">
        <v>922</v>
      </c>
      <c r="I2" s="30">
        <f>H2/$H$12</f>
        <v>0.46802030456852795</v>
      </c>
      <c r="J2" s="31"/>
      <c r="K2" s="32">
        <f>L2/$L$12</f>
        <v>0.43058568329718006</v>
      </c>
      <c r="L2" s="29">
        <f t="shared" ref="L2:L9" si="1">H2-H3</f>
        <v>397</v>
      </c>
      <c r="M2" s="33" t="s">
        <v>5576</v>
      </c>
    </row>
    <row r="3" spans="1:16" x14ac:dyDescent="0.35">
      <c r="A3" s="86" t="s">
        <v>5577</v>
      </c>
      <c r="B3" s="2">
        <f>SUM(B4:B11)</f>
        <v>1382</v>
      </c>
      <c r="C3" s="90">
        <f>B3/$B$26</f>
        <v>0.70152284263959386</v>
      </c>
      <c r="D3" s="92">
        <f>SUM(D4:D11)</f>
        <v>191189605</v>
      </c>
      <c r="E3" s="91">
        <f t="shared" si="0"/>
        <v>138342.69536903038</v>
      </c>
      <c r="F3" s="36"/>
      <c r="G3" s="37" t="s">
        <v>5578</v>
      </c>
      <c r="H3" s="38">
        <v>525</v>
      </c>
      <c r="I3" s="39">
        <f t="shared" ref="I3:I11" si="2">H3/$H$12</f>
        <v>0.26649746192893403</v>
      </c>
      <c r="J3" s="40"/>
      <c r="K3" s="41">
        <f t="shared" ref="K3:K11" si="3">L3/$L$12</f>
        <v>0.24186550976138829</v>
      </c>
      <c r="L3" s="38">
        <f t="shared" si="1"/>
        <v>223</v>
      </c>
      <c r="M3" s="42" t="s">
        <v>5579</v>
      </c>
    </row>
    <row r="4" spans="1:16" x14ac:dyDescent="0.35">
      <c r="A4" s="85" t="s">
        <v>5580</v>
      </c>
      <c r="B4" s="35">
        <v>1239</v>
      </c>
      <c r="C4" s="27">
        <f>B4/$B$3</f>
        <v>0.89652677279305359</v>
      </c>
      <c r="D4" s="35">
        <v>170436355</v>
      </c>
      <c r="E4" s="95">
        <f>D4/B4</f>
        <v>137559.60855528651</v>
      </c>
      <c r="G4" s="43" t="s">
        <v>5581</v>
      </c>
      <c r="H4" s="44">
        <v>302</v>
      </c>
      <c r="I4" s="45">
        <f t="shared" si="2"/>
        <v>0.1532994923857868</v>
      </c>
      <c r="J4" s="31"/>
      <c r="K4" s="46">
        <f t="shared" si="3"/>
        <v>0.16485900216919741</v>
      </c>
      <c r="L4" s="44">
        <f t="shared" si="1"/>
        <v>152</v>
      </c>
      <c r="M4" s="47" t="s">
        <v>5582</v>
      </c>
    </row>
    <row r="5" spans="1:16" x14ac:dyDescent="0.35">
      <c r="A5" s="85" t="s">
        <v>381</v>
      </c>
      <c r="B5" s="35">
        <v>38</v>
      </c>
      <c r="C5" s="27">
        <f t="shared" ref="C5:C25" si="4">B5/$B$3</f>
        <v>2.7496382054992764E-2</v>
      </c>
      <c r="D5" s="35">
        <v>5229000</v>
      </c>
      <c r="E5" s="95">
        <f t="shared" ref="E5:E25" si="5">D5/B5</f>
        <v>137605.26315789475</v>
      </c>
      <c r="F5" s="36"/>
      <c r="G5" s="37" t="s">
        <v>5583</v>
      </c>
      <c r="H5" s="38">
        <v>150</v>
      </c>
      <c r="I5" s="39">
        <f t="shared" si="2"/>
        <v>7.6142131979695438E-2</v>
      </c>
      <c r="J5" s="40"/>
      <c r="K5" s="41">
        <f t="shared" si="3"/>
        <v>0.10954446854663774</v>
      </c>
      <c r="L5" s="38">
        <f t="shared" si="1"/>
        <v>101</v>
      </c>
      <c r="M5" s="42" t="s">
        <v>5584</v>
      </c>
    </row>
    <row r="6" spans="1:16" x14ac:dyDescent="0.35">
      <c r="A6" s="85" t="s">
        <v>5638</v>
      </c>
      <c r="B6" s="35">
        <v>16</v>
      </c>
      <c r="C6" s="27">
        <f t="shared" si="4"/>
        <v>1.1577424023154847E-2</v>
      </c>
      <c r="D6" s="35">
        <v>1974000</v>
      </c>
      <c r="E6" s="95">
        <f t="shared" si="5"/>
        <v>123375</v>
      </c>
      <c r="G6" s="43" t="s">
        <v>5586</v>
      </c>
      <c r="H6" s="44">
        <v>49</v>
      </c>
      <c r="I6" s="45">
        <f t="shared" si="2"/>
        <v>2.4873096446700507E-2</v>
      </c>
      <c r="J6" s="31"/>
      <c r="K6" s="46">
        <f t="shared" si="3"/>
        <v>3.6876355748373099E-2</v>
      </c>
      <c r="L6" s="44">
        <f t="shared" si="1"/>
        <v>34</v>
      </c>
      <c r="M6" s="47" t="s">
        <v>5587</v>
      </c>
    </row>
    <row r="7" spans="1:16" x14ac:dyDescent="0.35">
      <c r="A7" s="85" t="s">
        <v>5588</v>
      </c>
      <c r="B7" s="35">
        <v>22</v>
      </c>
      <c r="C7" s="27">
        <f t="shared" si="4"/>
        <v>1.5918958031837915E-2</v>
      </c>
      <c r="D7" s="35">
        <v>3286500</v>
      </c>
      <c r="E7" s="95">
        <f t="shared" si="5"/>
        <v>149386.36363636365</v>
      </c>
      <c r="G7" s="37" t="s">
        <v>5589</v>
      </c>
      <c r="H7" s="38">
        <v>15</v>
      </c>
      <c r="I7" s="39">
        <f t="shared" si="2"/>
        <v>7.6142131979695434E-3</v>
      </c>
      <c r="J7" s="40"/>
      <c r="K7" s="41">
        <f t="shared" si="3"/>
        <v>1.193058568329718E-2</v>
      </c>
      <c r="L7" s="38">
        <f t="shared" si="1"/>
        <v>11</v>
      </c>
      <c r="M7" s="42" t="s">
        <v>5590</v>
      </c>
      <c r="P7">
        <f>SUM(L6:L10)</f>
        <v>49</v>
      </c>
    </row>
    <row r="8" spans="1:16" x14ac:dyDescent="0.35">
      <c r="A8" s="85" t="s">
        <v>866</v>
      </c>
      <c r="B8" s="35">
        <v>9</v>
      </c>
      <c r="C8" s="27">
        <f t="shared" si="4"/>
        <v>6.5123010130246021E-3</v>
      </c>
      <c r="D8" s="35">
        <v>1176000</v>
      </c>
      <c r="E8" s="95">
        <f t="shared" si="5"/>
        <v>130666.66666666667</v>
      </c>
      <c r="G8" s="43" t="s">
        <v>5591</v>
      </c>
      <c r="H8" s="44">
        <v>4</v>
      </c>
      <c r="I8" s="45">
        <f t="shared" si="2"/>
        <v>2.0304568527918783E-3</v>
      </c>
      <c r="J8" s="31"/>
      <c r="K8" s="46">
        <f t="shared" si="3"/>
        <v>2.1691973969631237E-3</v>
      </c>
      <c r="L8" s="44">
        <f t="shared" si="1"/>
        <v>2</v>
      </c>
      <c r="M8" s="47" t="s">
        <v>5592</v>
      </c>
      <c r="P8">
        <f>P7/L12*100</f>
        <v>5.3145336225596527</v>
      </c>
    </row>
    <row r="9" spans="1:16" x14ac:dyDescent="0.35">
      <c r="A9" s="85" t="s">
        <v>1095</v>
      </c>
      <c r="B9" s="35">
        <v>4</v>
      </c>
      <c r="C9" s="27">
        <f t="shared" si="4"/>
        <v>2.8943560057887118E-3</v>
      </c>
      <c r="D9" s="35">
        <v>525000</v>
      </c>
      <c r="E9" s="95">
        <f t="shared" si="5"/>
        <v>131250</v>
      </c>
      <c r="G9" s="37" t="s">
        <v>5594</v>
      </c>
      <c r="H9" s="38">
        <v>2</v>
      </c>
      <c r="I9" s="39">
        <f t="shared" si="2"/>
        <v>1.0152284263959391E-3</v>
      </c>
      <c r="J9" s="40"/>
      <c r="K9" s="41">
        <f t="shared" si="3"/>
        <v>1.0845986984815619E-3</v>
      </c>
      <c r="L9" s="38">
        <f t="shared" si="1"/>
        <v>1</v>
      </c>
      <c r="M9" s="42" t="s">
        <v>5595</v>
      </c>
    </row>
    <row r="10" spans="1:16" ht="29" x14ac:dyDescent="0.35">
      <c r="A10" s="85" t="s">
        <v>5593</v>
      </c>
      <c r="B10" s="35">
        <v>54</v>
      </c>
      <c r="C10" s="27">
        <f t="shared" si="4"/>
        <v>3.9073806078147609E-2</v>
      </c>
      <c r="D10" s="35">
        <v>8562750</v>
      </c>
      <c r="E10" s="95">
        <f t="shared" si="5"/>
        <v>158569.44444444444</v>
      </c>
      <c r="G10" s="43" t="s">
        <v>5597</v>
      </c>
      <c r="H10" s="44">
        <v>1</v>
      </c>
      <c r="I10" s="45">
        <f t="shared" si="2"/>
        <v>5.0761421319796957E-4</v>
      </c>
      <c r="J10" s="31"/>
      <c r="K10" s="46">
        <f t="shared" si="3"/>
        <v>1.0845986984815619E-3</v>
      </c>
      <c r="L10" s="44">
        <v>1</v>
      </c>
      <c r="M10" s="47" t="s">
        <v>5598</v>
      </c>
    </row>
    <row r="11" spans="1:16" ht="15" thickBot="1" x14ac:dyDescent="0.4">
      <c r="A11" s="85" t="s">
        <v>5596</v>
      </c>
      <c r="B11" s="147">
        <v>0</v>
      </c>
      <c r="C11" s="27">
        <f t="shared" si="4"/>
        <v>0</v>
      </c>
      <c r="D11" s="35"/>
      <c r="E11" s="95" t="e">
        <f t="shared" si="5"/>
        <v>#DIV/0!</v>
      </c>
      <c r="G11" s="58" t="s">
        <v>5600</v>
      </c>
      <c r="H11" s="59">
        <v>0</v>
      </c>
      <c r="I11" s="60">
        <f t="shared" si="2"/>
        <v>0</v>
      </c>
      <c r="J11" s="40"/>
      <c r="K11" s="61">
        <f t="shared" si="3"/>
        <v>0</v>
      </c>
      <c r="L11" s="59">
        <v>0</v>
      </c>
      <c r="M11" s="62" t="s">
        <v>5601</v>
      </c>
    </row>
    <row r="12" spans="1:16" ht="15" thickBot="1" x14ac:dyDescent="0.4">
      <c r="A12" s="87" t="s">
        <v>5599</v>
      </c>
      <c r="B12" s="2"/>
      <c r="C12" s="27">
        <f t="shared" si="4"/>
        <v>0</v>
      </c>
      <c r="D12" s="92"/>
      <c r="E12" s="95" t="e">
        <f t="shared" si="5"/>
        <v>#DIV/0!</v>
      </c>
      <c r="G12" s="64" t="s">
        <v>5603</v>
      </c>
      <c r="H12" s="65">
        <f>SUM(H2:H11)</f>
        <v>1970</v>
      </c>
      <c r="I12" s="66">
        <f>SUM(I2:I11)</f>
        <v>1</v>
      </c>
      <c r="J12" s="24"/>
      <c r="K12" s="67">
        <f>SUM(K2:K11)</f>
        <v>1</v>
      </c>
      <c r="L12" s="68">
        <f>SUM(L2:L11)</f>
        <v>922</v>
      </c>
      <c r="M12" s="69" t="s">
        <v>5604</v>
      </c>
    </row>
    <row r="13" spans="1:16" ht="15" thickBot="1" x14ac:dyDescent="0.4">
      <c r="A13" s="86" t="s">
        <v>5602</v>
      </c>
      <c r="B13" s="2">
        <f>SUM(B14:B16)</f>
        <v>209</v>
      </c>
      <c r="C13" s="27">
        <f t="shared" si="4"/>
        <v>0.1512301013024602</v>
      </c>
      <c r="D13" s="92">
        <f>SUM(D14:D16)</f>
        <v>26885250</v>
      </c>
      <c r="E13" s="95">
        <f t="shared" si="5"/>
        <v>128637.55980861244</v>
      </c>
      <c r="L13" s="73">
        <f>36/198</f>
        <v>0.18181818181818182</v>
      </c>
      <c r="M13" s="97" t="s">
        <v>5605</v>
      </c>
    </row>
    <row r="14" spans="1:16" x14ac:dyDescent="0.35">
      <c r="A14" s="85" t="s">
        <v>986</v>
      </c>
      <c r="B14" s="3">
        <v>9</v>
      </c>
      <c r="C14" s="27">
        <f t="shared" si="4"/>
        <v>6.5123010130246021E-3</v>
      </c>
      <c r="D14" s="35">
        <v>1554000</v>
      </c>
      <c r="E14" s="95">
        <f t="shared" si="5"/>
        <v>172666.66666666666</v>
      </c>
    </row>
    <row r="15" spans="1:16" x14ac:dyDescent="0.35">
      <c r="A15" s="85" t="s">
        <v>188</v>
      </c>
      <c r="B15" s="3">
        <v>200</v>
      </c>
      <c r="C15" s="27">
        <f t="shared" si="4"/>
        <v>0.14471780028943559</v>
      </c>
      <c r="D15" s="35">
        <v>25331250</v>
      </c>
      <c r="E15" s="95">
        <f t="shared" si="5"/>
        <v>126656.25</v>
      </c>
    </row>
    <row r="16" spans="1:16" x14ac:dyDescent="0.35">
      <c r="A16" s="85" t="s">
        <v>5596</v>
      </c>
      <c r="B16" s="3"/>
      <c r="C16" s="27">
        <f t="shared" si="4"/>
        <v>0</v>
      </c>
      <c r="D16" s="35"/>
      <c r="E16" s="95" t="e">
        <f t="shared" si="5"/>
        <v>#DIV/0!</v>
      </c>
      <c r="K16" s="155">
        <f>SUM(K5:K11)</f>
        <v>0.1626898047722343</v>
      </c>
      <c r="L16">
        <f>SUM(L5:L11)</f>
        <v>150</v>
      </c>
    </row>
    <row r="17" spans="1:18" x14ac:dyDescent="0.35">
      <c r="A17" s="88" t="s">
        <v>5639</v>
      </c>
      <c r="B17" s="93">
        <f>SUM(B18:B25)</f>
        <v>379</v>
      </c>
      <c r="C17" s="27">
        <f t="shared" si="4"/>
        <v>0.27424023154848048</v>
      </c>
      <c r="D17" s="94">
        <f>SUM(D18:D25)</f>
        <v>51944550</v>
      </c>
      <c r="E17" s="95">
        <f t="shared" si="5"/>
        <v>137056.86015831135</v>
      </c>
      <c r="F17" s="73"/>
    </row>
    <row r="18" spans="1:18" x14ac:dyDescent="0.35">
      <c r="A18" s="85" t="s">
        <v>169</v>
      </c>
      <c r="B18" s="81">
        <v>116</v>
      </c>
      <c r="C18" s="27">
        <f t="shared" si="4"/>
        <v>8.3936324167872653E-2</v>
      </c>
      <c r="D18" s="83">
        <v>15488550</v>
      </c>
      <c r="E18" s="95">
        <f t="shared" si="5"/>
        <v>133521.9827586207</v>
      </c>
    </row>
    <row r="19" spans="1:18" ht="29" x14ac:dyDescent="0.35">
      <c r="A19" s="85" t="s">
        <v>52</v>
      </c>
      <c r="B19" s="81">
        <v>132</v>
      </c>
      <c r="C19" s="27">
        <f t="shared" si="4"/>
        <v>9.5513748191027495E-2</v>
      </c>
      <c r="D19" s="83">
        <v>18600750</v>
      </c>
      <c r="E19" s="95">
        <f t="shared" si="5"/>
        <v>140914.77272727274</v>
      </c>
      <c r="F19" s="75"/>
      <c r="M19">
        <f>SUM(L3:L10)</f>
        <v>525</v>
      </c>
    </row>
    <row r="20" spans="1:18" x14ac:dyDescent="0.35">
      <c r="A20" s="85" t="s">
        <v>5607</v>
      </c>
      <c r="B20" s="81">
        <v>38</v>
      </c>
      <c r="C20" s="27">
        <f t="shared" si="4"/>
        <v>2.7496382054992764E-2</v>
      </c>
      <c r="D20" s="83">
        <v>5187000</v>
      </c>
      <c r="E20" s="95">
        <f t="shared" si="5"/>
        <v>136500</v>
      </c>
      <c r="M20">
        <f>M19/L12*100</f>
        <v>56.941431670281993</v>
      </c>
    </row>
    <row r="21" spans="1:18" x14ac:dyDescent="0.35">
      <c r="A21" s="85" t="s">
        <v>204</v>
      </c>
      <c r="B21" s="81">
        <v>10</v>
      </c>
      <c r="C21" s="27">
        <f t="shared" si="4"/>
        <v>7.2358900144717797E-3</v>
      </c>
      <c r="D21" s="83">
        <v>1144500</v>
      </c>
      <c r="E21" s="95">
        <f t="shared" si="5"/>
        <v>114450</v>
      </c>
      <c r="Q21" t="s">
        <v>5640</v>
      </c>
      <c r="R21" t="s">
        <v>5641</v>
      </c>
    </row>
    <row r="22" spans="1:18" ht="32.25" customHeight="1" x14ac:dyDescent="0.35">
      <c r="A22" s="85" t="s">
        <v>162</v>
      </c>
      <c r="B22" s="81">
        <v>22</v>
      </c>
      <c r="C22" s="27">
        <f t="shared" si="4"/>
        <v>1.5918958031837915E-2</v>
      </c>
      <c r="D22" s="83">
        <v>3050250</v>
      </c>
      <c r="E22" s="95">
        <f t="shared" si="5"/>
        <v>138647.72727272726</v>
      </c>
      <c r="G22" s="149">
        <v>215132550</v>
      </c>
      <c r="N22">
        <f>926-743</f>
        <v>183</v>
      </c>
      <c r="P22" t="s">
        <v>5642</v>
      </c>
      <c r="Q22">
        <v>1974</v>
      </c>
      <c r="R22">
        <v>926</v>
      </c>
    </row>
    <row r="23" spans="1:18" ht="29" x14ac:dyDescent="0.35">
      <c r="A23" s="85" t="s">
        <v>116</v>
      </c>
      <c r="B23" s="81">
        <v>54</v>
      </c>
      <c r="C23" s="27">
        <f t="shared" si="4"/>
        <v>3.9073806078147609E-2</v>
      </c>
      <c r="D23" s="83">
        <v>7213500</v>
      </c>
      <c r="E23" s="95">
        <f t="shared" si="5"/>
        <v>133583.33333333334</v>
      </c>
      <c r="M23">
        <f>302/926*100</f>
        <v>32.6133909287257</v>
      </c>
      <c r="P23" t="s">
        <v>5643</v>
      </c>
      <c r="Q23">
        <v>956</v>
      </c>
      <c r="R23">
        <v>412</v>
      </c>
    </row>
    <row r="24" spans="1:18" x14ac:dyDescent="0.35">
      <c r="A24" s="85" t="s">
        <v>5608</v>
      </c>
      <c r="B24" s="81">
        <v>7</v>
      </c>
      <c r="C24" s="27">
        <f t="shared" si="4"/>
        <v>5.065123010130246E-3</v>
      </c>
      <c r="D24" s="83">
        <v>1260000</v>
      </c>
      <c r="E24" s="95">
        <f t="shared" si="5"/>
        <v>180000</v>
      </c>
    </row>
    <row r="25" spans="1:18" x14ac:dyDescent="0.35">
      <c r="A25" s="85" t="s">
        <v>5596</v>
      </c>
      <c r="B25" s="81"/>
      <c r="C25" s="27">
        <f t="shared" si="4"/>
        <v>0</v>
      </c>
      <c r="D25" s="83"/>
      <c r="E25" s="95" t="e">
        <f t="shared" si="5"/>
        <v>#DIV/0!</v>
      </c>
      <c r="R25">
        <f>R22+R23</f>
        <v>1338</v>
      </c>
    </row>
    <row r="26" spans="1:18" ht="15" thickBot="1" x14ac:dyDescent="0.4">
      <c r="A26" s="48" t="s">
        <v>5536</v>
      </c>
      <c r="B26" s="49">
        <f>B2+B17</f>
        <v>1970</v>
      </c>
      <c r="C26" s="49"/>
      <c r="D26" s="50">
        <f>D2+D17</f>
        <v>270019405</v>
      </c>
      <c r="E26" s="51">
        <f t="shared" si="0"/>
        <v>137065.68781725888</v>
      </c>
      <c r="R26">
        <f>R22/R25*100</f>
        <v>69.207772795216741</v>
      </c>
    </row>
    <row r="27" spans="1:18" ht="15" thickBot="1" x14ac:dyDescent="0.4">
      <c r="D27" s="36">
        <f>D26*0.0129</f>
        <v>3483250.3245000001</v>
      </c>
    </row>
    <row r="28" spans="1:18" x14ac:dyDescent="0.35">
      <c r="A28" s="52" t="s">
        <v>5644</v>
      </c>
      <c r="B28" s="20" t="s">
        <v>5568</v>
      </c>
      <c r="C28" s="53" t="s">
        <v>5569</v>
      </c>
      <c r="G28" s="9">
        <f>D26*0.0129</f>
        <v>3483250.3245000001</v>
      </c>
    </row>
    <row r="29" spans="1:18" x14ac:dyDescent="0.35">
      <c r="A29" s="26" t="s">
        <v>5645</v>
      </c>
      <c r="B29" s="3"/>
      <c r="C29" s="54"/>
      <c r="G29" s="9">
        <f>E26*0.0129</f>
        <v>1768.1473728426395</v>
      </c>
    </row>
    <row r="30" spans="1:18" ht="15" thickBot="1" x14ac:dyDescent="0.4">
      <c r="A30" s="55" t="s">
        <v>5646</v>
      </c>
      <c r="B30" s="56"/>
      <c r="C30" s="57"/>
    </row>
    <row r="31" spans="1:18" x14ac:dyDescent="0.35">
      <c r="A31" s="63" t="s">
        <v>5647</v>
      </c>
      <c r="G31" s="9">
        <f>D26/129.92</f>
        <v>2078351.3315886701</v>
      </c>
    </row>
    <row r="32" spans="1:18" ht="15" thickBot="1" x14ac:dyDescent="0.4">
      <c r="E32" s="36"/>
      <c r="G32" s="9">
        <f>E26/129.92</f>
        <v>1055.0006759333351</v>
      </c>
    </row>
    <row r="33" spans="1:7" x14ac:dyDescent="0.35">
      <c r="A33" s="52" t="s">
        <v>5612</v>
      </c>
      <c r="B33" s="20" t="s">
        <v>5568</v>
      </c>
      <c r="C33" s="20" t="s">
        <v>5569</v>
      </c>
      <c r="D33" s="22" t="s">
        <v>5570</v>
      </c>
    </row>
    <row r="34" spans="1:7" x14ac:dyDescent="0.35">
      <c r="A34" s="34" t="s">
        <v>5613</v>
      </c>
      <c r="B34" s="3">
        <v>740</v>
      </c>
      <c r="C34" s="70"/>
      <c r="D34" s="54"/>
    </row>
    <row r="35" spans="1:7" x14ac:dyDescent="0.35">
      <c r="A35" s="34" t="s">
        <v>5614</v>
      </c>
      <c r="B35" s="70"/>
      <c r="C35" s="151">
        <v>0.99099999999999999</v>
      </c>
      <c r="D35" s="72">
        <v>200858254</v>
      </c>
      <c r="G35" s="150">
        <f>D35+D38</f>
        <v>279630994</v>
      </c>
    </row>
    <row r="36" spans="1:7" x14ac:dyDescent="0.35">
      <c r="A36" s="34" t="s">
        <v>5615</v>
      </c>
      <c r="B36" s="70"/>
      <c r="C36" s="71">
        <v>8.9999999999999993E-3</v>
      </c>
      <c r="D36" s="72">
        <v>1764612</v>
      </c>
      <c r="E36" s="36"/>
    </row>
    <row r="37" spans="1:7" x14ac:dyDescent="0.35">
      <c r="A37" s="34" t="s">
        <v>5616</v>
      </c>
      <c r="B37" s="70"/>
      <c r="C37" s="138">
        <v>1.7600000000000001E-2</v>
      </c>
      <c r="D37" s="72">
        <v>1388401</v>
      </c>
    </row>
    <row r="38" spans="1:7" x14ac:dyDescent="0.35">
      <c r="A38" s="34" t="s">
        <v>5617</v>
      </c>
      <c r="B38" s="70"/>
      <c r="C38" s="70"/>
      <c r="D38" s="99">
        <v>78772740</v>
      </c>
      <c r="E38" s="36"/>
    </row>
    <row r="39" spans="1:7" x14ac:dyDescent="0.35">
      <c r="A39" s="34" t="s">
        <v>5618</v>
      </c>
      <c r="B39" s="3">
        <v>118</v>
      </c>
      <c r="C39" s="138">
        <v>9.5999999999999992E-3</v>
      </c>
      <c r="D39" s="76"/>
    </row>
    <row r="40" spans="1:7" x14ac:dyDescent="0.35">
      <c r="A40" s="34" t="s">
        <v>5619</v>
      </c>
      <c r="B40" s="77"/>
      <c r="C40" s="74">
        <v>0.24</v>
      </c>
      <c r="D40" s="76"/>
      <c r="E40" s="13"/>
    </row>
    <row r="41" spans="1:7" ht="15" thickBot="1" x14ac:dyDescent="0.4">
      <c r="A41" s="78" t="s">
        <v>5620</v>
      </c>
      <c r="B41" s="56">
        <v>0</v>
      </c>
      <c r="C41" s="79">
        <v>0</v>
      </c>
      <c r="D41" s="80">
        <v>0</v>
      </c>
    </row>
    <row r="42" spans="1:7" x14ac:dyDescent="0.35">
      <c r="E42" s="36"/>
    </row>
    <row r="43" spans="1:7" x14ac:dyDescent="0.35">
      <c r="A43" s="105" t="s">
        <v>5621</v>
      </c>
    </row>
    <row r="44" spans="1:7" x14ac:dyDescent="0.35">
      <c r="A44" s="375" t="s">
        <v>5622</v>
      </c>
      <c r="B44" s="372" t="s">
        <v>5623</v>
      </c>
      <c r="C44" s="373"/>
      <c r="D44" s="372" t="s">
        <v>5624</v>
      </c>
      <c r="E44" s="373"/>
    </row>
    <row r="45" spans="1:7" x14ac:dyDescent="0.35">
      <c r="A45" s="376"/>
      <c r="B45" s="1" t="s">
        <v>5625</v>
      </c>
      <c r="C45" s="1" t="s">
        <v>5626</v>
      </c>
      <c r="D45" s="1" t="s">
        <v>5625</v>
      </c>
      <c r="E45" s="1" t="s">
        <v>5626</v>
      </c>
    </row>
    <row r="46" spans="1:7" x14ac:dyDescent="0.35">
      <c r="A46" s="3" t="s">
        <v>5635</v>
      </c>
      <c r="B46" s="122">
        <v>24</v>
      </c>
      <c r="C46" s="3"/>
      <c r="D46" s="122">
        <v>24</v>
      </c>
      <c r="E46" s="3"/>
    </row>
    <row r="47" spans="1:7" x14ac:dyDescent="0.35">
      <c r="A47" s="3" t="s">
        <v>5628</v>
      </c>
      <c r="B47" s="3">
        <v>24</v>
      </c>
      <c r="C47" s="3"/>
      <c r="D47" s="3">
        <v>24</v>
      </c>
      <c r="E47" s="3"/>
    </row>
    <row r="48" spans="1:7"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66</v>
      </c>
      <c r="C52" s="3"/>
      <c r="D52" s="3">
        <v>66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9717-33B8-4D8A-BCB8-9B5B5F2E7549}">
  <sheetPr codeName="Sheet13"/>
  <dimension ref="A1:M53"/>
  <sheetViews>
    <sheetView topLeftCell="A23" zoomScale="90" zoomScaleNormal="90" workbookViewId="0">
      <selection activeCell="G41" sqref="G41"/>
    </sheetView>
  </sheetViews>
  <sheetFormatPr defaultColWidth="9.1796875" defaultRowHeight="14.5" x14ac:dyDescent="0.35"/>
  <cols>
    <col min="1" max="1" width="33.7265625" customWidth="1"/>
    <col min="2" max="2" width="11" customWidth="1"/>
    <col min="3" max="3" width="13.81640625" customWidth="1"/>
    <col min="4" max="4" width="19.54296875" customWidth="1"/>
    <col min="5" max="5" width="17.7265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1527</v>
      </c>
      <c r="C2" s="90">
        <f>B2/$B$26</f>
        <v>0.80708245243128962</v>
      </c>
      <c r="D2" s="148">
        <f>D3+D12+D13</f>
        <v>208772905</v>
      </c>
      <c r="E2" s="91">
        <f t="shared" ref="E2:E26" si="0">D2/B2</f>
        <v>136720.95939751147</v>
      </c>
      <c r="G2" s="28" t="s">
        <v>5575</v>
      </c>
      <c r="H2" s="29">
        <v>892</v>
      </c>
      <c r="I2" s="30">
        <f>H2/$H$12</f>
        <v>0.47145877378435519</v>
      </c>
      <c r="J2" s="31"/>
      <c r="K2" s="32">
        <f>L2/$L$12</f>
        <v>0.43721973094170402</v>
      </c>
      <c r="L2" s="29">
        <f t="shared" ref="L2:L9" si="1">H2-H3</f>
        <v>390</v>
      </c>
      <c r="M2" s="33" t="s">
        <v>5576</v>
      </c>
    </row>
    <row r="3" spans="1:13" x14ac:dyDescent="0.35">
      <c r="A3" s="86" t="s">
        <v>5577</v>
      </c>
      <c r="B3" s="2">
        <f>SUM(B4:B11)</f>
        <v>1327</v>
      </c>
      <c r="C3" s="90">
        <f>B3/$B$26</f>
        <v>0.70137420718816068</v>
      </c>
      <c r="D3" s="92">
        <f>SUM(D4:D11)</f>
        <v>182742355</v>
      </c>
      <c r="E3" s="91">
        <f t="shared" si="0"/>
        <v>137710.89299171063</v>
      </c>
      <c r="F3" s="36"/>
      <c r="G3" s="37" t="s">
        <v>5578</v>
      </c>
      <c r="H3" s="38">
        <v>502</v>
      </c>
      <c r="I3" s="39">
        <f t="shared" ref="I3:I11" si="2">H3/$H$12</f>
        <v>0.26532769556025371</v>
      </c>
      <c r="J3" s="40"/>
      <c r="K3" s="41">
        <f t="shared" ref="K3:K11" si="3">L3/$L$12</f>
        <v>0.2320627802690583</v>
      </c>
      <c r="L3" s="38">
        <f t="shared" si="1"/>
        <v>207</v>
      </c>
      <c r="M3" s="42" t="s">
        <v>5579</v>
      </c>
    </row>
    <row r="4" spans="1:13" x14ac:dyDescent="0.35">
      <c r="A4" s="85" t="s">
        <v>5580</v>
      </c>
      <c r="B4" s="35">
        <v>1194</v>
      </c>
      <c r="C4" s="27">
        <f>B4/$B$3</f>
        <v>0.8997739261492087</v>
      </c>
      <c r="D4" s="35">
        <v>163763605</v>
      </c>
      <c r="E4" s="95">
        <f>D4/B4</f>
        <v>137155.44807370185</v>
      </c>
      <c r="G4" s="43" t="s">
        <v>5581</v>
      </c>
      <c r="H4" s="44">
        <v>295</v>
      </c>
      <c r="I4" s="45">
        <f t="shared" si="2"/>
        <v>0.15591966173361521</v>
      </c>
      <c r="J4" s="31"/>
      <c r="K4" s="46">
        <f t="shared" si="3"/>
        <v>0.17713004484304934</v>
      </c>
      <c r="L4" s="44">
        <f t="shared" si="1"/>
        <v>158</v>
      </c>
      <c r="M4" s="47" t="s">
        <v>5582</v>
      </c>
    </row>
    <row r="5" spans="1:13" x14ac:dyDescent="0.35">
      <c r="A5" s="85" t="s">
        <v>381</v>
      </c>
      <c r="B5" s="35">
        <v>35</v>
      </c>
      <c r="C5" s="27">
        <f t="shared" ref="C5:C25" si="4">B5/$B$3</f>
        <v>2.637528259231349E-2</v>
      </c>
      <c r="D5" s="35">
        <v>4798500</v>
      </c>
      <c r="E5" s="95">
        <f t="shared" ref="E5:E25" si="5">D5/B5</f>
        <v>137100</v>
      </c>
      <c r="F5" s="36"/>
      <c r="G5" s="37" t="s">
        <v>5583</v>
      </c>
      <c r="H5" s="38">
        <v>137</v>
      </c>
      <c r="I5" s="39">
        <f t="shared" si="2"/>
        <v>7.2410147991543342E-2</v>
      </c>
      <c r="J5" s="40"/>
      <c r="K5" s="41">
        <f t="shared" si="3"/>
        <v>0.10089686098654709</v>
      </c>
      <c r="L5" s="38">
        <f t="shared" si="1"/>
        <v>90</v>
      </c>
      <c r="M5" s="42" t="s">
        <v>5584</v>
      </c>
    </row>
    <row r="6" spans="1:13" x14ac:dyDescent="0.35">
      <c r="A6" s="85" t="s">
        <v>5638</v>
      </c>
      <c r="B6" s="35">
        <v>16</v>
      </c>
      <c r="C6" s="27">
        <f t="shared" si="4"/>
        <v>1.2057272042200452E-2</v>
      </c>
      <c r="D6" s="35">
        <v>1974000</v>
      </c>
      <c r="E6" s="95">
        <f t="shared" si="5"/>
        <v>123375</v>
      </c>
      <c r="G6" s="43" t="s">
        <v>5586</v>
      </c>
      <c r="H6" s="44">
        <v>47</v>
      </c>
      <c r="I6" s="45">
        <f t="shared" si="2"/>
        <v>2.4841437632135307E-2</v>
      </c>
      <c r="J6" s="31"/>
      <c r="K6" s="46">
        <f t="shared" si="3"/>
        <v>3.5874439461883408E-2</v>
      </c>
      <c r="L6" s="44">
        <f t="shared" si="1"/>
        <v>32</v>
      </c>
      <c r="M6" s="47" t="s">
        <v>5587</v>
      </c>
    </row>
    <row r="7" spans="1:13" x14ac:dyDescent="0.35">
      <c r="A7" s="85" t="s">
        <v>5588</v>
      </c>
      <c r="B7" s="35">
        <v>20</v>
      </c>
      <c r="C7" s="27">
        <f t="shared" si="4"/>
        <v>1.5071590052750565E-2</v>
      </c>
      <c r="D7" s="35">
        <v>2919000</v>
      </c>
      <c r="E7" s="95">
        <f t="shared" si="5"/>
        <v>145950</v>
      </c>
      <c r="G7" s="37" t="s">
        <v>5589</v>
      </c>
      <c r="H7" s="38">
        <v>15</v>
      </c>
      <c r="I7" s="39">
        <f t="shared" si="2"/>
        <v>7.9281183932346719E-3</v>
      </c>
      <c r="J7" s="40"/>
      <c r="K7" s="41">
        <f t="shared" si="3"/>
        <v>1.4573991031390135E-2</v>
      </c>
      <c r="L7" s="38">
        <f t="shared" si="1"/>
        <v>13</v>
      </c>
      <c r="M7" s="42" t="s">
        <v>5590</v>
      </c>
    </row>
    <row r="8" spans="1:13" x14ac:dyDescent="0.35">
      <c r="A8" s="85" t="s">
        <v>866</v>
      </c>
      <c r="B8" s="35">
        <v>9</v>
      </c>
      <c r="C8" s="27">
        <f t="shared" si="4"/>
        <v>6.782215523737754E-3</v>
      </c>
      <c r="D8" s="35">
        <v>1197000</v>
      </c>
      <c r="E8" s="95">
        <f t="shared" si="5"/>
        <v>133000</v>
      </c>
      <c r="G8" s="43" t="s">
        <v>5591</v>
      </c>
      <c r="H8" s="44">
        <v>2</v>
      </c>
      <c r="I8" s="45">
        <f t="shared" si="2"/>
        <v>1.0570824524312897E-3</v>
      </c>
      <c r="J8" s="31"/>
      <c r="K8" s="46">
        <f t="shared" si="3"/>
        <v>0</v>
      </c>
      <c r="L8" s="44">
        <f t="shared" si="1"/>
        <v>0</v>
      </c>
      <c r="M8" s="47" t="s">
        <v>5592</v>
      </c>
    </row>
    <row r="9" spans="1:13" x14ac:dyDescent="0.35">
      <c r="A9" s="85" t="s">
        <v>1095</v>
      </c>
      <c r="B9" s="35">
        <v>3</v>
      </c>
      <c r="C9" s="27">
        <f t="shared" si="4"/>
        <v>2.2607385079125848E-3</v>
      </c>
      <c r="D9" s="35">
        <v>472500</v>
      </c>
      <c r="E9" s="95">
        <f t="shared" si="5"/>
        <v>157500</v>
      </c>
      <c r="G9" s="37" t="s">
        <v>5594</v>
      </c>
      <c r="H9" s="38">
        <v>2</v>
      </c>
      <c r="I9" s="39">
        <f t="shared" si="2"/>
        <v>1.0570824524312897E-3</v>
      </c>
      <c r="J9" s="40"/>
      <c r="K9" s="41">
        <f t="shared" si="3"/>
        <v>2.242152466367713E-3</v>
      </c>
      <c r="L9" s="38">
        <f t="shared" si="1"/>
        <v>2</v>
      </c>
      <c r="M9" s="42" t="s">
        <v>5595</v>
      </c>
    </row>
    <row r="10" spans="1:13" ht="29" x14ac:dyDescent="0.35">
      <c r="A10" s="85" t="s">
        <v>5593</v>
      </c>
      <c r="B10" s="35">
        <v>50</v>
      </c>
      <c r="C10" s="27">
        <f t="shared" si="4"/>
        <v>3.7678975131876416E-2</v>
      </c>
      <c r="D10" s="35">
        <v>7617750</v>
      </c>
      <c r="E10" s="95">
        <f t="shared" si="5"/>
        <v>152355</v>
      </c>
      <c r="G10" s="43" t="s">
        <v>5597</v>
      </c>
      <c r="H10" s="44">
        <v>0</v>
      </c>
      <c r="I10" s="45">
        <f t="shared" si="2"/>
        <v>0</v>
      </c>
      <c r="J10" s="31"/>
      <c r="K10" s="46">
        <f t="shared" si="3"/>
        <v>0</v>
      </c>
      <c r="L10" s="44">
        <v>0</v>
      </c>
      <c r="M10" s="47" t="s">
        <v>5598</v>
      </c>
    </row>
    <row r="11" spans="1:13" ht="15" thickBot="1" x14ac:dyDescent="0.4">
      <c r="A11" s="85" t="s">
        <v>5596</v>
      </c>
      <c r="B11" s="147">
        <v>0</v>
      </c>
      <c r="C11" s="27">
        <f t="shared" si="4"/>
        <v>0</v>
      </c>
      <c r="D11" s="35"/>
      <c r="E11" s="95" t="e">
        <f t="shared" si="5"/>
        <v>#DIV/0!</v>
      </c>
      <c r="G11" s="58" t="s">
        <v>5600</v>
      </c>
      <c r="H11" s="59">
        <v>0</v>
      </c>
      <c r="I11" s="60">
        <f t="shared" si="2"/>
        <v>0</v>
      </c>
      <c r="J11" s="40"/>
      <c r="K11" s="61">
        <f t="shared" si="3"/>
        <v>0</v>
      </c>
      <c r="L11" s="59">
        <v>0</v>
      </c>
      <c r="M11" s="62" t="s">
        <v>5601</v>
      </c>
    </row>
    <row r="12" spans="1:13" ht="15" thickBot="1" x14ac:dyDescent="0.4">
      <c r="A12" s="87" t="s">
        <v>5599</v>
      </c>
      <c r="B12" s="2"/>
      <c r="C12" s="27">
        <f t="shared" si="4"/>
        <v>0</v>
      </c>
      <c r="D12" s="92"/>
      <c r="E12" s="95" t="e">
        <f t="shared" si="5"/>
        <v>#DIV/0!</v>
      </c>
      <c r="G12" s="64" t="s">
        <v>5603</v>
      </c>
      <c r="H12" s="65">
        <f>SUM(H2:H11)</f>
        <v>1892</v>
      </c>
      <c r="I12" s="66">
        <f>SUM(I2:I11)</f>
        <v>1</v>
      </c>
      <c r="J12" s="24"/>
      <c r="K12" s="67">
        <f>SUM(K2:K11)</f>
        <v>0.99999999999999989</v>
      </c>
      <c r="L12" s="68">
        <f>SUM(L2:L11)</f>
        <v>892</v>
      </c>
      <c r="M12" s="69" t="s">
        <v>5604</v>
      </c>
    </row>
    <row r="13" spans="1:13" ht="15" thickBot="1" x14ac:dyDescent="0.4">
      <c r="A13" s="86" t="s">
        <v>5602</v>
      </c>
      <c r="B13" s="2">
        <f>SUM(B14:B16)</f>
        <v>200</v>
      </c>
      <c r="C13" s="27">
        <f t="shared" si="4"/>
        <v>0.15071590052750566</v>
      </c>
      <c r="D13" s="92">
        <f>SUM(D14:D16)</f>
        <v>26030550</v>
      </c>
      <c r="E13" s="95">
        <f t="shared" si="5"/>
        <v>130152.75</v>
      </c>
      <c r="L13" s="73">
        <f>36/198</f>
        <v>0.18181818181818182</v>
      </c>
      <c r="M13" s="97" t="s">
        <v>5605</v>
      </c>
    </row>
    <row r="14" spans="1:13" x14ac:dyDescent="0.35">
      <c r="A14" s="85" t="s">
        <v>986</v>
      </c>
      <c r="B14" s="3">
        <v>9</v>
      </c>
      <c r="C14" s="27">
        <f t="shared" si="4"/>
        <v>6.782215523737754E-3</v>
      </c>
      <c r="D14" s="35">
        <v>1554000</v>
      </c>
      <c r="E14" s="95">
        <f t="shared" si="5"/>
        <v>172666.66666666666</v>
      </c>
    </row>
    <row r="15" spans="1:13" x14ac:dyDescent="0.35">
      <c r="A15" s="85" t="s">
        <v>188</v>
      </c>
      <c r="B15" s="3">
        <v>191</v>
      </c>
      <c r="C15" s="27">
        <f t="shared" si="4"/>
        <v>0.14393368500376791</v>
      </c>
      <c r="D15" s="35">
        <v>24476550</v>
      </c>
      <c r="E15" s="95">
        <f t="shared" si="5"/>
        <v>128149.47643979058</v>
      </c>
    </row>
    <row r="16" spans="1:13" x14ac:dyDescent="0.35">
      <c r="A16" s="85" t="s">
        <v>5596</v>
      </c>
      <c r="B16" s="3"/>
      <c r="C16" s="27">
        <f t="shared" si="4"/>
        <v>0</v>
      </c>
      <c r="D16" s="35"/>
      <c r="E16" s="95" t="e">
        <f t="shared" si="5"/>
        <v>#DIV/0!</v>
      </c>
    </row>
    <row r="17" spans="1:7" x14ac:dyDescent="0.35">
      <c r="A17" s="88" t="s">
        <v>5639</v>
      </c>
      <c r="B17" s="93">
        <f>SUM(B18:B25)</f>
        <v>365</v>
      </c>
      <c r="C17" s="27">
        <f t="shared" si="4"/>
        <v>0.2750565184626978</v>
      </c>
      <c r="D17" s="94">
        <f>SUM(D18:D25)</f>
        <v>50138550</v>
      </c>
      <c r="E17" s="95">
        <f t="shared" si="5"/>
        <v>137365.89041095891</v>
      </c>
      <c r="F17" s="73"/>
    </row>
    <row r="18" spans="1:7" x14ac:dyDescent="0.35">
      <c r="A18" s="85" t="s">
        <v>169</v>
      </c>
      <c r="B18" s="81">
        <v>113</v>
      </c>
      <c r="C18" s="27">
        <f t="shared" si="4"/>
        <v>8.5154483798040692E-2</v>
      </c>
      <c r="D18" s="83">
        <v>15016050</v>
      </c>
      <c r="E18" s="95">
        <f t="shared" si="5"/>
        <v>132885.3982300885</v>
      </c>
    </row>
    <row r="19" spans="1:7" ht="29" x14ac:dyDescent="0.35">
      <c r="A19" s="85" t="s">
        <v>52</v>
      </c>
      <c r="B19" s="81">
        <v>126</v>
      </c>
      <c r="C19" s="27">
        <f t="shared" si="4"/>
        <v>9.4951017332328566E-2</v>
      </c>
      <c r="D19" s="83">
        <v>17739750</v>
      </c>
      <c r="E19" s="95">
        <f t="shared" si="5"/>
        <v>140791.66666666666</v>
      </c>
      <c r="F19" s="75"/>
    </row>
    <row r="20" spans="1:7" x14ac:dyDescent="0.35">
      <c r="A20" s="85" t="s">
        <v>5607</v>
      </c>
      <c r="B20" s="81">
        <v>36</v>
      </c>
      <c r="C20" s="27">
        <f t="shared" si="4"/>
        <v>2.7128862094951016E-2</v>
      </c>
      <c r="D20" s="83">
        <v>4924500</v>
      </c>
      <c r="E20" s="95">
        <f t="shared" si="5"/>
        <v>136791.66666666666</v>
      </c>
    </row>
    <row r="21" spans="1:7" x14ac:dyDescent="0.35">
      <c r="A21" s="85" t="s">
        <v>204</v>
      </c>
      <c r="B21" s="81">
        <v>9</v>
      </c>
      <c r="C21" s="27">
        <f t="shared" si="4"/>
        <v>6.782215523737754E-3</v>
      </c>
      <c r="D21" s="83">
        <v>1081500</v>
      </c>
      <c r="E21" s="95">
        <f t="shared" si="5"/>
        <v>120166.66666666667</v>
      </c>
    </row>
    <row r="22" spans="1:7" ht="32.25" customHeight="1" x14ac:dyDescent="0.35">
      <c r="A22" s="85" t="s">
        <v>162</v>
      </c>
      <c r="B22" s="81">
        <v>22</v>
      </c>
      <c r="C22" s="27">
        <f t="shared" si="4"/>
        <v>1.6578749058025623E-2</v>
      </c>
      <c r="D22" s="83">
        <v>3050250</v>
      </c>
      <c r="E22" s="95">
        <f t="shared" si="5"/>
        <v>138647.72727272726</v>
      </c>
      <c r="G22" s="149">
        <v>215132550</v>
      </c>
    </row>
    <row r="23" spans="1:7" ht="29" x14ac:dyDescent="0.35">
      <c r="A23" s="85" t="s">
        <v>116</v>
      </c>
      <c r="B23" s="81">
        <v>53</v>
      </c>
      <c r="C23" s="27">
        <f t="shared" si="4"/>
        <v>3.9939713639788994E-2</v>
      </c>
      <c r="D23" s="83">
        <v>7108500</v>
      </c>
      <c r="E23" s="95">
        <f t="shared" si="5"/>
        <v>134122.64150943398</v>
      </c>
    </row>
    <row r="24" spans="1:7" x14ac:dyDescent="0.35">
      <c r="A24" s="85" t="s">
        <v>5608</v>
      </c>
      <c r="B24" s="81">
        <v>6</v>
      </c>
      <c r="C24" s="27">
        <f t="shared" si="4"/>
        <v>4.5214770158251696E-3</v>
      </c>
      <c r="D24" s="83">
        <v>1218000</v>
      </c>
      <c r="E24" s="95">
        <f t="shared" si="5"/>
        <v>203000</v>
      </c>
    </row>
    <row r="25" spans="1:7" x14ac:dyDescent="0.35">
      <c r="A25" s="85" t="s">
        <v>5596</v>
      </c>
      <c r="B25" s="81"/>
      <c r="C25" s="27">
        <f t="shared" si="4"/>
        <v>0</v>
      </c>
      <c r="D25" s="83"/>
      <c r="E25" s="95" t="e">
        <f t="shared" si="5"/>
        <v>#DIV/0!</v>
      </c>
    </row>
    <row r="26" spans="1:7" ht="15" thickBot="1" x14ac:dyDescent="0.4">
      <c r="A26" s="48" t="s">
        <v>5536</v>
      </c>
      <c r="B26" s="49">
        <f>B2+B17</f>
        <v>1892</v>
      </c>
      <c r="C26" s="49"/>
      <c r="D26" s="50">
        <f>D2+D17</f>
        <v>258911455</v>
      </c>
      <c r="E26" s="51">
        <f t="shared" si="0"/>
        <v>136845.37790697673</v>
      </c>
    </row>
    <row r="27" spans="1:7" ht="15" thickBot="1" x14ac:dyDescent="0.4"/>
    <row r="28" spans="1:7" x14ac:dyDescent="0.35">
      <c r="A28" s="52" t="s">
        <v>5644</v>
      </c>
      <c r="B28" s="20" t="s">
        <v>5568</v>
      </c>
      <c r="C28" s="53" t="s">
        <v>5569</v>
      </c>
      <c r="G28" s="9">
        <f>D26*0.0129</f>
        <v>3339957.7694999999</v>
      </c>
    </row>
    <row r="29" spans="1:7" x14ac:dyDescent="0.35">
      <c r="A29" s="26" t="s">
        <v>5645</v>
      </c>
      <c r="B29" s="3"/>
      <c r="C29" s="54"/>
      <c r="G29" s="9">
        <f>E26*0.0129</f>
        <v>1765.3053749999999</v>
      </c>
    </row>
    <row r="30" spans="1:7" ht="15" thickBot="1" x14ac:dyDescent="0.4">
      <c r="A30" s="55" t="s">
        <v>5646</v>
      </c>
      <c r="B30" s="56"/>
      <c r="C30" s="57"/>
    </row>
    <row r="31" spans="1:7" x14ac:dyDescent="0.35">
      <c r="A31" s="63" t="s">
        <v>5647</v>
      </c>
      <c r="G31" s="9">
        <f>D26/129.92</f>
        <v>1992852.9479679805</v>
      </c>
    </row>
    <row r="32" spans="1:7" ht="15" thickBot="1" x14ac:dyDescent="0.4">
      <c r="E32" s="36"/>
      <c r="G32" s="9">
        <f>E26/129.92</f>
        <v>1053.3049407864589</v>
      </c>
    </row>
    <row r="33" spans="1:7" x14ac:dyDescent="0.35">
      <c r="A33" s="52" t="s">
        <v>5612</v>
      </c>
      <c r="B33" s="20" t="s">
        <v>5568</v>
      </c>
      <c r="C33" s="20" t="s">
        <v>5569</v>
      </c>
      <c r="D33" s="22" t="s">
        <v>5570</v>
      </c>
    </row>
    <row r="34" spans="1:7" x14ac:dyDescent="0.35">
      <c r="A34" s="34" t="s">
        <v>5613</v>
      </c>
      <c r="B34" s="3">
        <v>737</v>
      </c>
      <c r="C34" s="70"/>
      <c r="D34" s="54"/>
    </row>
    <row r="35" spans="1:7" x14ac:dyDescent="0.35">
      <c r="A35" s="34" t="s">
        <v>5614</v>
      </c>
      <c r="B35" s="70"/>
      <c r="C35" s="151">
        <v>0.99199999999999999</v>
      </c>
      <c r="D35" s="72">
        <v>184115544</v>
      </c>
      <c r="G35" s="150">
        <f>D35+D38</f>
        <v>265799172</v>
      </c>
    </row>
    <row r="36" spans="1:7" x14ac:dyDescent="0.35">
      <c r="A36" s="34" t="s">
        <v>5615</v>
      </c>
      <c r="B36" s="70"/>
      <c r="C36" s="71">
        <v>8.0000000000000002E-3</v>
      </c>
      <c r="D36" s="72">
        <v>1553784</v>
      </c>
      <c r="E36" s="36"/>
    </row>
    <row r="37" spans="1:7" x14ac:dyDescent="0.35">
      <c r="A37" s="34" t="s">
        <v>5616</v>
      </c>
      <c r="B37" s="70"/>
      <c r="C37" s="138">
        <v>3.56E-2</v>
      </c>
      <c r="D37" s="72">
        <v>2908003</v>
      </c>
    </row>
    <row r="38" spans="1:7" x14ac:dyDescent="0.35">
      <c r="A38" s="34" t="s">
        <v>5617</v>
      </c>
      <c r="B38" s="70"/>
      <c r="C38" s="70"/>
      <c r="D38" s="99">
        <v>81683628</v>
      </c>
      <c r="E38" s="36"/>
    </row>
    <row r="39" spans="1:7" x14ac:dyDescent="0.35">
      <c r="A39" s="34" t="s">
        <v>5618</v>
      </c>
      <c r="B39" s="3">
        <v>111</v>
      </c>
      <c r="C39" s="138">
        <v>9.9000000000000008E-3</v>
      </c>
      <c r="D39" s="76"/>
    </row>
    <row r="40" spans="1:7" x14ac:dyDescent="0.35">
      <c r="A40" s="34" t="s">
        <v>5619</v>
      </c>
      <c r="B40" s="77"/>
      <c r="C40" s="74">
        <v>0.24</v>
      </c>
      <c r="D40" s="76"/>
      <c r="E40" s="13"/>
    </row>
    <row r="41" spans="1:7" ht="15" thickBot="1" x14ac:dyDescent="0.4">
      <c r="A41" s="78" t="s">
        <v>5620</v>
      </c>
      <c r="B41" s="56">
        <v>0</v>
      </c>
      <c r="C41" s="79">
        <v>0</v>
      </c>
      <c r="D41" s="80">
        <v>0</v>
      </c>
    </row>
    <row r="42" spans="1:7" x14ac:dyDescent="0.35">
      <c r="E42" s="36"/>
    </row>
    <row r="43" spans="1:7" x14ac:dyDescent="0.35">
      <c r="A43" s="105" t="s">
        <v>5621</v>
      </c>
    </row>
    <row r="44" spans="1:7" x14ac:dyDescent="0.35">
      <c r="A44" s="375" t="s">
        <v>5622</v>
      </c>
      <c r="B44" s="372" t="s">
        <v>5623</v>
      </c>
      <c r="C44" s="373"/>
      <c r="D44" s="372" t="s">
        <v>5624</v>
      </c>
      <c r="E44" s="373"/>
    </row>
    <row r="45" spans="1:7" x14ac:dyDescent="0.35">
      <c r="A45" s="376"/>
      <c r="B45" s="1" t="s">
        <v>5625</v>
      </c>
      <c r="C45" s="1" t="s">
        <v>5626</v>
      </c>
      <c r="D45" s="1" t="s">
        <v>5625</v>
      </c>
      <c r="E45" s="1" t="s">
        <v>5626</v>
      </c>
    </row>
    <row r="46" spans="1:7" x14ac:dyDescent="0.35">
      <c r="A46" s="3" t="s">
        <v>5635</v>
      </c>
      <c r="B46" s="122">
        <v>24</v>
      </c>
      <c r="C46" s="3"/>
      <c r="D46" s="122">
        <v>24</v>
      </c>
      <c r="E46" s="3"/>
    </row>
    <row r="47" spans="1:7" x14ac:dyDescent="0.35">
      <c r="A47" s="3" t="s">
        <v>5628</v>
      </c>
      <c r="B47" s="3">
        <v>24</v>
      </c>
      <c r="C47" s="3"/>
      <c r="D47" s="3">
        <v>24</v>
      </c>
      <c r="E47" s="3"/>
    </row>
    <row r="48" spans="1:7"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66</v>
      </c>
      <c r="C52" s="3"/>
      <c r="D52" s="3">
        <v>66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12F20-C7E2-46C7-8ABC-C7686D915249}">
  <sheetPr codeName="Sheet14"/>
  <dimension ref="A1:M53"/>
  <sheetViews>
    <sheetView topLeftCell="A27" zoomScale="90" zoomScaleNormal="90" workbookViewId="0">
      <selection activeCell="H42" sqref="H42"/>
    </sheetView>
  </sheetViews>
  <sheetFormatPr defaultColWidth="9.1796875" defaultRowHeight="14.5" x14ac:dyDescent="0.35"/>
  <cols>
    <col min="1" max="1" width="33.7265625" customWidth="1"/>
    <col min="2" max="2" width="11" customWidth="1"/>
    <col min="3" max="3" width="11.54296875" customWidth="1"/>
    <col min="4" max="4" width="19.54296875" customWidth="1"/>
    <col min="5" max="5" width="18.4531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1413</v>
      </c>
      <c r="C2" s="90">
        <f>B2/$B$26</f>
        <v>0.80558722919042192</v>
      </c>
      <c r="D2" s="148">
        <f>D3+D12+D13</f>
        <v>190993050</v>
      </c>
      <c r="E2" s="91">
        <f t="shared" ref="E2:E26" si="0">D2/B2</f>
        <v>135168.47133757963</v>
      </c>
      <c r="G2" s="28" t="s">
        <v>5575</v>
      </c>
      <c r="H2" s="29">
        <v>832</v>
      </c>
      <c r="I2" s="30">
        <f>H2/$H$12</f>
        <v>0.47434435575826683</v>
      </c>
      <c r="J2" s="31"/>
      <c r="K2" s="32">
        <f>L2/$L$12</f>
        <v>0.43028846153846156</v>
      </c>
      <c r="L2" s="29">
        <f t="shared" ref="L2:L9" si="1">H2-H3</f>
        <v>358</v>
      </c>
      <c r="M2" s="33" t="s">
        <v>5576</v>
      </c>
    </row>
    <row r="3" spans="1:13" x14ac:dyDescent="0.35">
      <c r="A3" s="86" t="s">
        <v>5577</v>
      </c>
      <c r="B3" s="2">
        <f>SUM(B4:B11)</f>
        <v>1229</v>
      </c>
      <c r="C3" s="90">
        <f>B3/$B$26</f>
        <v>0.70068415051311284</v>
      </c>
      <c r="D3" s="92">
        <f>SUM(D4:D11)</f>
        <v>167073000</v>
      </c>
      <c r="E3" s="91">
        <f t="shared" si="0"/>
        <v>135942.22945484135</v>
      </c>
      <c r="F3" s="36"/>
      <c r="G3" s="37" t="s">
        <v>5578</v>
      </c>
      <c r="H3" s="38">
        <v>474</v>
      </c>
      <c r="I3" s="39">
        <f t="shared" ref="I3:I11" si="2">H3/$H$12</f>
        <v>0.27023945267958949</v>
      </c>
      <c r="J3" s="40"/>
      <c r="K3" s="41">
        <f t="shared" ref="K3:K11" si="3">L3/$L$12</f>
        <v>0.23557692307692307</v>
      </c>
      <c r="L3" s="38">
        <f t="shared" si="1"/>
        <v>196</v>
      </c>
      <c r="M3" s="42" t="s">
        <v>5579</v>
      </c>
    </row>
    <row r="4" spans="1:13" x14ac:dyDescent="0.35">
      <c r="A4" s="85" t="s">
        <v>5580</v>
      </c>
      <c r="B4" s="35">
        <v>1111</v>
      </c>
      <c r="C4" s="27">
        <f>B4/$B$3</f>
        <v>0.90398698128559807</v>
      </c>
      <c r="D4" s="35">
        <v>151065750</v>
      </c>
      <c r="E4" s="95">
        <f>D4/B4</f>
        <v>135972.77227722772</v>
      </c>
      <c r="G4" s="43" t="s">
        <v>5581</v>
      </c>
      <c r="H4" s="44">
        <v>278</v>
      </c>
      <c r="I4" s="45">
        <f t="shared" si="2"/>
        <v>0.15849486887115166</v>
      </c>
      <c r="J4" s="31"/>
      <c r="K4" s="46">
        <f t="shared" si="3"/>
        <v>0.19110576923076922</v>
      </c>
      <c r="L4" s="44">
        <f t="shared" si="1"/>
        <v>159</v>
      </c>
      <c r="M4" s="47" t="s">
        <v>5582</v>
      </c>
    </row>
    <row r="5" spans="1:13" x14ac:dyDescent="0.35">
      <c r="A5" s="85" t="s">
        <v>381</v>
      </c>
      <c r="B5" s="35">
        <v>33</v>
      </c>
      <c r="C5" s="27">
        <f>B5/$B$3</f>
        <v>2.6851098454027666E-2</v>
      </c>
      <c r="D5" s="35">
        <v>4567500</v>
      </c>
      <c r="E5" s="95">
        <f>D5/B5</f>
        <v>138409.09090909091</v>
      </c>
      <c r="F5" s="36"/>
      <c r="G5" s="37" t="s">
        <v>5583</v>
      </c>
      <c r="H5" s="38">
        <v>119</v>
      </c>
      <c r="I5" s="39">
        <f t="shared" si="2"/>
        <v>6.784492588369441E-2</v>
      </c>
      <c r="J5" s="40"/>
      <c r="K5" s="41">
        <f t="shared" si="3"/>
        <v>0.10216346153846154</v>
      </c>
      <c r="L5" s="38">
        <f t="shared" si="1"/>
        <v>85</v>
      </c>
      <c r="M5" s="42" t="s">
        <v>5584</v>
      </c>
    </row>
    <row r="6" spans="1:13" x14ac:dyDescent="0.35">
      <c r="A6" s="85" t="s">
        <v>5638</v>
      </c>
      <c r="B6" s="35">
        <v>14</v>
      </c>
      <c r="C6" s="27">
        <f>B6/$B$3</f>
        <v>1.1391375101708706E-2</v>
      </c>
      <c r="D6" s="35">
        <v>1711500</v>
      </c>
      <c r="E6" s="95">
        <f>D6/B6</f>
        <v>122250</v>
      </c>
      <c r="G6" s="43" t="s">
        <v>5586</v>
      </c>
      <c r="H6" s="44">
        <v>34</v>
      </c>
      <c r="I6" s="45">
        <f t="shared" si="2"/>
        <v>1.9384264538198404E-2</v>
      </c>
      <c r="J6" s="31"/>
      <c r="K6" s="46">
        <f t="shared" si="3"/>
        <v>2.5240384615384616E-2</v>
      </c>
      <c r="L6" s="44">
        <f t="shared" si="1"/>
        <v>21</v>
      </c>
      <c r="M6" s="47" t="s">
        <v>5587</v>
      </c>
    </row>
    <row r="7" spans="1:13" x14ac:dyDescent="0.35">
      <c r="A7" s="85" t="s">
        <v>5588</v>
      </c>
      <c r="B7" s="35">
        <v>16</v>
      </c>
      <c r="C7" s="27">
        <f t="shared" ref="C7:C25" si="4">B7/$B$3</f>
        <v>1.3018714401952807E-2</v>
      </c>
      <c r="D7" s="35">
        <v>1869000</v>
      </c>
      <c r="E7" s="95">
        <v>116812.5</v>
      </c>
      <c r="G7" s="37" t="s">
        <v>5589</v>
      </c>
      <c r="H7" s="38">
        <v>13</v>
      </c>
      <c r="I7" s="39">
        <f t="shared" si="2"/>
        <v>7.4116305587229193E-3</v>
      </c>
      <c r="J7" s="40"/>
      <c r="K7" s="41">
        <f t="shared" si="3"/>
        <v>1.3221153846153846E-2</v>
      </c>
      <c r="L7" s="38">
        <f t="shared" si="1"/>
        <v>11</v>
      </c>
      <c r="M7" s="42" t="s">
        <v>5590</v>
      </c>
    </row>
    <row r="8" spans="1:13" x14ac:dyDescent="0.35">
      <c r="A8" s="85" t="s">
        <v>866</v>
      </c>
      <c r="B8" s="35">
        <v>4</v>
      </c>
      <c r="C8" s="27">
        <f t="shared" si="4"/>
        <v>3.2546786004882017E-3</v>
      </c>
      <c r="D8" s="35">
        <v>556500</v>
      </c>
      <c r="E8" s="95">
        <v>139125</v>
      </c>
      <c r="G8" s="43" t="s">
        <v>5591</v>
      </c>
      <c r="H8" s="44">
        <v>2</v>
      </c>
      <c r="I8" s="45">
        <f t="shared" si="2"/>
        <v>1.1402508551881414E-3</v>
      </c>
      <c r="J8" s="31"/>
      <c r="K8" s="46">
        <f t="shared" si="3"/>
        <v>0</v>
      </c>
      <c r="L8" s="44">
        <f t="shared" si="1"/>
        <v>0</v>
      </c>
      <c r="M8" s="47" t="s">
        <v>5592</v>
      </c>
    </row>
    <row r="9" spans="1:13" x14ac:dyDescent="0.35">
      <c r="A9" s="85" t="s">
        <v>1095</v>
      </c>
      <c r="B9" s="35">
        <v>3</v>
      </c>
      <c r="C9" s="27">
        <f t="shared" si="4"/>
        <v>2.4410089503661514E-3</v>
      </c>
      <c r="D9" s="35">
        <v>472500</v>
      </c>
      <c r="E9" s="95">
        <v>157500</v>
      </c>
      <c r="G9" s="37" t="s">
        <v>5594</v>
      </c>
      <c r="H9" s="38">
        <v>2</v>
      </c>
      <c r="I9" s="39">
        <f t="shared" si="2"/>
        <v>1.1402508551881414E-3</v>
      </c>
      <c r="J9" s="40"/>
      <c r="K9" s="41">
        <f t="shared" si="3"/>
        <v>2.403846153846154E-3</v>
      </c>
      <c r="L9" s="38">
        <f t="shared" si="1"/>
        <v>2</v>
      </c>
      <c r="M9" s="42" t="s">
        <v>5595</v>
      </c>
    </row>
    <row r="10" spans="1:13" ht="29" x14ac:dyDescent="0.35">
      <c r="A10" s="85" t="s">
        <v>5593</v>
      </c>
      <c r="B10" s="35">
        <v>48</v>
      </c>
      <c r="C10" s="27">
        <f t="shared" si="4"/>
        <v>3.9056143205858422E-2</v>
      </c>
      <c r="D10" s="35">
        <v>6830250</v>
      </c>
      <c r="E10" s="95">
        <v>142296.875</v>
      </c>
      <c r="G10" s="43" t="s">
        <v>5597</v>
      </c>
      <c r="H10" s="44">
        <v>0</v>
      </c>
      <c r="I10" s="45">
        <f t="shared" si="2"/>
        <v>0</v>
      </c>
      <c r="J10" s="31"/>
      <c r="K10" s="46">
        <f t="shared" si="3"/>
        <v>0</v>
      </c>
      <c r="L10" s="44">
        <v>0</v>
      </c>
      <c r="M10" s="47" t="s">
        <v>5598</v>
      </c>
    </row>
    <row r="11" spans="1:13" ht="15" thickBot="1" x14ac:dyDescent="0.4">
      <c r="A11" s="85" t="s">
        <v>5596</v>
      </c>
      <c r="B11" s="147">
        <v>0</v>
      </c>
      <c r="C11" s="27">
        <f t="shared" si="4"/>
        <v>0</v>
      </c>
      <c r="D11" s="35"/>
      <c r="E11" s="95" t="e">
        <v>#DIV/0!</v>
      </c>
      <c r="G11" s="58" t="s">
        <v>5600</v>
      </c>
      <c r="H11" s="59">
        <v>0</v>
      </c>
      <c r="I11" s="60">
        <f t="shared" si="2"/>
        <v>0</v>
      </c>
      <c r="J11" s="40"/>
      <c r="K11" s="61">
        <f t="shared" si="3"/>
        <v>0</v>
      </c>
      <c r="L11" s="59">
        <v>0</v>
      </c>
      <c r="M11" s="62" t="s">
        <v>5601</v>
      </c>
    </row>
    <row r="12" spans="1:13" ht="15" thickBot="1" x14ac:dyDescent="0.4">
      <c r="A12" s="87" t="s">
        <v>5599</v>
      </c>
      <c r="B12" s="2"/>
      <c r="C12" s="27">
        <f t="shared" si="4"/>
        <v>0</v>
      </c>
      <c r="D12" s="92"/>
      <c r="E12" s="91" t="e">
        <f t="shared" si="0"/>
        <v>#DIV/0!</v>
      </c>
      <c r="G12" s="64" t="s">
        <v>5603</v>
      </c>
      <c r="H12" s="65">
        <f>SUM(H2:H11)</f>
        <v>1754</v>
      </c>
      <c r="I12" s="66">
        <f>SUM(I2:I11)</f>
        <v>1</v>
      </c>
      <c r="J12" s="24"/>
      <c r="K12" s="67">
        <f>SUM(K2:K11)</f>
        <v>0.99999999999999989</v>
      </c>
      <c r="L12" s="68">
        <f>SUM(L2:L11)</f>
        <v>832</v>
      </c>
      <c r="M12" s="69" t="s">
        <v>5604</v>
      </c>
    </row>
    <row r="13" spans="1:13" ht="15" thickBot="1" x14ac:dyDescent="0.4">
      <c r="A13" s="86" t="s">
        <v>5602</v>
      </c>
      <c r="B13" s="2">
        <f>SUM(B14:B16)</f>
        <v>184</v>
      </c>
      <c r="C13" s="27">
        <f t="shared" si="4"/>
        <v>0.14971521562245729</v>
      </c>
      <c r="D13" s="92">
        <f>SUM(D14:D16)</f>
        <v>23920050</v>
      </c>
      <c r="E13" s="91">
        <f t="shared" si="0"/>
        <v>130000.27173913043</v>
      </c>
      <c r="L13" s="73">
        <f>36/198</f>
        <v>0.18181818181818182</v>
      </c>
      <c r="M13" s="97" t="s">
        <v>5605</v>
      </c>
    </row>
    <row r="14" spans="1:13" x14ac:dyDescent="0.35">
      <c r="A14" s="85" t="s">
        <v>986</v>
      </c>
      <c r="B14" s="3">
        <v>8</v>
      </c>
      <c r="C14" s="27">
        <f t="shared" si="4"/>
        <v>6.5093572009764034E-3</v>
      </c>
      <c r="D14" s="35">
        <v>1428000</v>
      </c>
      <c r="E14" s="95">
        <v>178500</v>
      </c>
    </row>
    <row r="15" spans="1:13" x14ac:dyDescent="0.35">
      <c r="A15" s="85" t="s">
        <v>188</v>
      </c>
      <c r="B15" s="3">
        <v>176</v>
      </c>
      <c r="C15" s="27">
        <f t="shared" si="4"/>
        <v>0.14320585842148087</v>
      </c>
      <c r="D15" s="35">
        <v>22492050</v>
      </c>
      <c r="E15" s="95">
        <v>127795.73863636363</v>
      </c>
    </row>
    <row r="16" spans="1:13" x14ac:dyDescent="0.35">
      <c r="A16" s="85" t="s">
        <v>5596</v>
      </c>
      <c r="B16" s="3"/>
      <c r="C16" s="27">
        <f t="shared" si="4"/>
        <v>0</v>
      </c>
      <c r="D16" s="35"/>
      <c r="E16" s="95" t="e">
        <v>#DIV/0!</v>
      </c>
    </row>
    <row r="17" spans="1:7" x14ac:dyDescent="0.35">
      <c r="A17" s="88" t="s">
        <v>5639</v>
      </c>
      <c r="B17" s="93">
        <f>SUM(B18:B25)</f>
        <v>341</v>
      </c>
      <c r="C17" s="27">
        <f t="shared" si="4"/>
        <v>0.2774613506916192</v>
      </c>
      <c r="D17" s="94">
        <f>SUM(D18:D25)</f>
        <v>46390050</v>
      </c>
      <c r="E17" s="95">
        <f t="shared" si="0"/>
        <v>136041.20234604104</v>
      </c>
      <c r="F17" s="73"/>
    </row>
    <row r="18" spans="1:7" x14ac:dyDescent="0.35">
      <c r="A18" s="85" t="s">
        <v>169</v>
      </c>
      <c r="B18" s="81">
        <v>96</v>
      </c>
      <c r="C18" s="27">
        <f t="shared" si="4"/>
        <v>7.8112286411716844E-2</v>
      </c>
      <c r="D18" s="83">
        <v>12454050</v>
      </c>
      <c r="E18" s="95">
        <v>129729.6875</v>
      </c>
    </row>
    <row r="19" spans="1:7" ht="29" x14ac:dyDescent="0.35">
      <c r="A19" s="85" t="s">
        <v>52</v>
      </c>
      <c r="B19" s="81">
        <v>121</v>
      </c>
      <c r="C19" s="27">
        <f t="shared" si="4"/>
        <v>9.8454027664768101E-2</v>
      </c>
      <c r="D19" s="83">
        <v>16920750</v>
      </c>
      <c r="E19" s="95">
        <v>139840.90909090909</v>
      </c>
      <c r="F19" s="75"/>
    </row>
    <row r="20" spans="1:7" x14ac:dyDescent="0.35">
      <c r="A20" s="85" t="s">
        <v>5607</v>
      </c>
      <c r="B20" s="81">
        <v>35</v>
      </c>
      <c r="C20" s="27">
        <f t="shared" si="4"/>
        <v>2.8478437754271765E-2</v>
      </c>
      <c r="D20" s="83">
        <v>4714500</v>
      </c>
      <c r="E20" s="95">
        <v>134700</v>
      </c>
    </row>
    <row r="21" spans="1:7" x14ac:dyDescent="0.35">
      <c r="A21" s="85" t="s">
        <v>204</v>
      </c>
      <c r="B21" s="81">
        <v>9</v>
      </c>
      <c r="C21" s="27">
        <f t="shared" si="4"/>
        <v>7.3230268510984537E-3</v>
      </c>
      <c r="D21" s="83">
        <v>1081500</v>
      </c>
      <c r="E21" s="95">
        <v>120166.66666666667</v>
      </c>
    </row>
    <row r="22" spans="1:7" ht="32.25" customHeight="1" x14ac:dyDescent="0.35">
      <c r="A22" s="85" t="s">
        <v>162</v>
      </c>
      <c r="B22" s="81">
        <v>22</v>
      </c>
      <c r="C22" s="27">
        <f t="shared" si="4"/>
        <v>1.7900732302685109E-2</v>
      </c>
      <c r="D22" s="83">
        <v>3050250</v>
      </c>
      <c r="E22" s="95">
        <v>138647.72727272726</v>
      </c>
      <c r="G22" s="149">
        <v>215132550</v>
      </c>
    </row>
    <row r="23" spans="1:7" ht="29" x14ac:dyDescent="0.35">
      <c r="A23" s="85" t="s">
        <v>116</v>
      </c>
      <c r="B23" s="81">
        <v>52</v>
      </c>
      <c r="C23" s="27">
        <f t="shared" si="4"/>
        <v>4.231082180634662E-2</v>
      </c>
      <c r="D23" s="83">
        <v>6951000</v>
      </c>
      <c r="E23" s="95">
        <v>133673.07692307694</v>
      </c>
    </row>
    <row r="24" spans="1:7" x14ac:dyDescent="0.35">
      <c r="A24" s="85" t="s">
        <v>5608</v>
      </c>
      <c r="B24" s="81">
        <v>6</v>
      </c>
      <c r="C24" s="27">
        <f t="shared" si="4"/>
        <v>4.8820179007323028E-3</v>
      </c>
      <c r="D24" s="83">
        <v>1218000</v>
      </c>
      <c r="E24" s="95">
        <v>203000</v>
      </c>
    </row>
    <row r="25" spans="1:7" x14ac:dyDescent="0.35">
      <c r="A25" s="85" t="s">
        <v>5596</v>
      </c>
      <c r="B25" s="81"/>
      <c r="C25" s="27">
        <f t="shared" si="4"/>
        <v>0</v>
      </c>
      <c r="D25" s="83"/>
      <c r="E25" s="95" t="e">
        <v>#DIV/0!</v>
      </c>
    </row>
    <row r="26" spans="1:7" ht="15" thickBot="1" x14ac:dyDescent="0.4">
      <c r="A26" s="48" t="s">
        <v>5536</v>
      </c>
      <c r="B26" s="49">
        <f>B2+B17</f>
        <v>1754</v>
      </c>
      <c r="C26" s="49"/>
      <c r="D26" s="50">
        <f>D2+D17</f>
        <v>237383100</v>
      </c>
      <c r="E26" s="51">
        <f t="shared" si="0"/>
        <v>135338.14139110604</v>
      </c>
    </row>
    <row r="27" spans="1:7" ht="15" thickBot="1" x14ac:dyDescent="0.4"/>
    <row r="28" spans="1:7" x14ac:dyDescent="0.35">
      <c r="A28" s="52" t="s">
        <v>5644</v>
      </c>
      <c r="B28" s="20" t="s">
        <v>5568</v>
      </c>
      <c r="C28" s="53" t="s">
        <v>5569</v>
      </c>
      <c r="G28" s="9">
        <f>D26*0.0129</f>
        <v>3062241.99</v>
      </c>
    </row>
    <row r="29" spans="1:7" x14ac:dyDescent="0.35">
      <c r="A29" s="26" t="s">
        <v>5645</v>
      </c>
      <c r="B29" s="3"/>
      <c r="C29" s="54"/>
      <c r="G29" s="9">
        <f>E26*0.0129</f>
        <v>1745.862023945268</v>
      </c>
    </row>
    <row r="30" spans="1:7" ht="15" thickBot="1" x14ac:dyDescent="0.4">
      <c r="A30" s="55" t="s">
        <v>5646</v>
      </c>
      <c r="B30" s="56"/>
      <c r="C30" s="57"/>
    </row>
    <row r="31" spans="1:7" x14ac:dyDescent="0.35">
      <c r="A31" s="63" t="s">
        <v>5647</v>
      </c>
      <c r="G31" s="9">
        <f>D26/129.92</f>
        <v>1827148.2450738917</v>
      </c>
    </row>
    <row r="32" spans="1:7" ht="15" thickBot="1" x14ac:dyDescent="0.4">
      <c r="E32" s="36"/>
      <c r="G32" s="9">
        <f>E26/129.92</f>
        <v>1041.7036745005084</v>
      </c>
    </row>
    <row r="33" spans="1:7" x14ac:dyDescent="0.35">
      <c r="A33" s="52" t="s">
        <v>5612</v>
      </c>
      <c r="B33" s="20" t="s">
        <v>5568</v>
      </c>
      <c r="C33" s="20" t="s">
        <v>5569</v>
      </c>
      <c r="D33" s="22" t="s">
        <v>5570</v>
      </c>
    </row>
    <row r="34" spans="1:7" x14ac:dyDescent="0.35">
      <c r="A34" s="34" t="s">
        <v>5613</v>
      </c>
      <c r="B34" s="3">
        <v>688</v>
      </c>
      <c r="C34" s="70"/>
      <c r="D34" s="54"/>
    </row>
    <row r="35" spans="1:7" x14ac:dyDescent="0.35">
      <c r="A35" s="34" t="s">
        <v>5614</v>
      </c>
      <c r="B35" s="70"/>
      <c r="C35" s="151">
        <v>0.99</v>
      </c>
      <c r="D35" s="72">
        <v>169588826</v>
      </c>
      <c r="G35" s="150">
        <f>D35+D38</f>
        <v>243983691</v>
      </c>
    </row>
    <row r="36" spans="1:7" x14ac:dyDescent="0.35">
      <c r="A36" s="34" t="s">
        <v>5615</v>
      </c>
      <c r="B36" s="70"/>
      <c r="C36" s="71">
        <v>0.01</v>
      </c>
      <c r="D36" s="72">
        <v>1749220</v>
      </c>
      <c r="E36" s="36"/>
    </row>
    <row r="37" spans="1:7" x14ac:dyDescent="0.35">
      <c r="A37" s="34" t="s">
        <v>5616</v>
      </c>
      <c r="B37" s="70"/>
      <c r="C37" s="138">
        <v>2.886E-2</v>
      </c>
      <c r="D37" s="72">
        <v>2147306</v>
      </c>
    </row>
    <row r="38" spans="1:7" x14ac:dyDescent="0.35">
      <c r="A38" s="34" t="s">
        <v>5617</v>
      </c>
      <c r="B38" s="70"/>
      <c r="C38" s="70"/>
      <c r="D38" s="99">
        <v>74394865</v>
      </c>
      <c r="E38" s="36"/>
    </row>
    <row r="39" spans="1:7" x14ac:dyDescent="0.35">
      <c r="A39" s="34" t="s">
        <v>5618</v>
      </c>
      <c r="B39" s="3">
        <v>124</v>
      </c>
      <c r="C39" s="138">
        <v>1.2E-2</v>
      </c>
      <c r="D39" s="76"/>
    </row>
    <row r="40" spans="1:7" x14ac:dyDescent="0.35">
      <c r="A40" s="34" t="s">
        <v>5619</v>
      </c>
      <c r="B40" s="77"/>
      <c r="C40" s="74">
        <v>0.24</v>
      </c>
      <c r="D40" s="76"/>
      <c r="E40" s="13"/>
    </row>
    <row r="41" spans="1:7" ht="15" thickBot="1" x14ac:dyDescent="0.4">
      <c r="A41" s="78" t="s">
        <v>5620</v>
      </c>
      <c r="B41" s="56">
        <v>0</v>
      </c>
      <c r="C41" s="79">
        <v>0</v>
      </c>
      <c r="D41" s="80">
        <v>0</v>
      </c>
    </row>
    <row r="42" spans="1:7" x14ac:dyDescent="0.35">
      <c r="E42" s="36"/>
    </row>
    <row r="43" spans="1:7" x14ac:dyDescent="0.35">
      <c r="A43" s="105" t="s">
        <v>5621</v>
      </c>
    </row>
    <row r="44" spans="1:7" x14ac:dyDescent="0.35">
      <c r="A44" s="375" t="s">
        <v>5622</v>
      </c>
      <c r="B44" s="372" t="s">
        <v>5623</v>
      </c>
      <c r="C44" s="373"/>
      <c r="D44" s="372" t="s">
        <v>5624</v>
      </c>
      <c r="E44" s="373"/>
    </row>
    <row r="45" spans="1:7" x14ac:dyDescent="0.35">
      <c r="A45" s="376"/>
      <c r="B45" s="1" t="s">
        <v>5625</v>
      </c>
      <c r="C45" s="1" t="s">
        <v>5626</v>
      </c>
      <c r="D45" s="1" t="s">
        <v>5625</v>
      </c>
      <c r="E45" s="1" t="s">
        <v>5626</v>
      </c>
    </row>
    <row r="46" spans="1:7" x14ac:dyDescent="0.35">
      <c r="A46" s="3" t="s">
        <v>5635</v>
      </c>
      <c r="B46" s="122">
        <v>24</v>
      </c>
      <c r="C46" s="3"/>
      <c r="D46" s="122">
        <v>24</v>
      </c>
      <c r="E46" s="3"/>
    </row>
    <row r="47" spans="1:7" x14ac:dyDescent="0.35">
      <c r="A47" s="3" t="s">
        <v>5628</v>
      </c>
      <c r="B47" s="3">
        <v>24</v>
      </c>
      <c r="C47" s="3"/>
      <c r="D47" s="3">
        <v>24</v>
      </c>
      <c r="E47" s="3"/>
    </row>
    <row r="48" spans="1:7"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66</v>
      </c>
      <c r="C52" s="3"/>
      <c r="D52" s="3">
        <v>66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3D43-554F-4A55-926A-73EA3AD54AA7}">
  <sheetPr codeName="Sheet15"/>
  <dimension ref="A1:M53"/>
  <sheetViews>
    <sheetView topLeftCell="A34" zoomScale="90" zoomScaleNormal="90" workbookViewId="0">
      <selection activeCell="E4" sqref="E4"/>
    </sheetView>
  </sheetViews>
  <sheetFormatPr defaultColWidth="9.1796875" defaultRowHeight="14.5" x14ac:dyDescent="0.35"/>
  <cols>
    <col min="1" max="1" width="33.7265625" customWidth="1"/>
    <col min="2" max="2" width="11" customWidth="1"/>
    <col min="3" max="3" width="9.81640625" customWidth="1"/>
    <col min="4" max="4" width="19.542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1271</v>
      </c>
      <c r="C2" s="90">
        <f>B2/$B$26</f>
        <v>0.80801017164653532</v>
      </c>
      <c r="D2" s="148">
        <f>D3+D12+D13</f>
        <v>173468550</v>
      </c>
      <c r="E2" s="91">
        <f t="shared" ref="E2:E26" si="0">D2/B2</f>
        <v>136481.94335169159</v>
      </c>
      <c r="G2" s="28" t="s">
        <v>5575</v>
      </c>
      <c r="H2" s="29">
        <v>743</v>
      </c>
      <c r="I2" s="30">
        <f>H2/$H$12</f>
        <v>0.47234583598219959</v>
      </c>
      <c r="J2" s="31"/>
      <c r="K2" s="32">
        <f>L2/$L$12</f>
        <v>0.39300134589502017</v>
      </c>
      <c r="L2" s="29">
        <f t="shared" ref="L2:L9" si="1">H2-H3</f>
        <v>292</v>
      </c>
      <c r="M2" s="33" t="s">
        <v>5576</v>
      </c>
    </row>
    <row r="3" spans="1:13" x14ac:dyDescent="0.35">
      <c r="A3" s="86" t="s">
        <v>5577</v>
      </c>
      <c r="B3" s="2">
        <f>SUM(B4:B11)</f>
        <v>1103</v>
      </c>
      <c r="C3" s="90">
        <f>B3/$B$26</f>
        <v>0.70120788302606485</v>
      </c>
      <c r="D3" s="92">
        <f>SUM(D4:D11)</f>
        <v>151239000</v>
      </c>
      <c r="E3" s="91">
        <f t="shared" si="0"/>
        <v>137116.04714415231</v>
      </c>
      <c r="F3" s="36"/>
      <c r="G3" s="37" t="s">
        <v>5578</v>
      </c>
      <c r="H3" s="38">
        <v>451</v>
      </c>
      <c r="I3" s="39">
        <f t="shared" ref="I3:I11" si="2">H3/$H$12</f>
        <v>0.28671328671328672</v>
      </c>
      <c r="J3" s="40"/>
      <c r="K3" s="41">
        <f t="shared" ref="K3:K11" si="3">L3/$L$12</f>
        <v>0.27052489905787347</v>
      </c>
      <c r="L3" s="38">
        <f t="shared" si="1"/>
        <v>201</v>
      </c>
      <c r="M3" s="42" t="s">
        <v>5579</v>
      </c>
    </row>
    <row r="4" spans="1:13" x14ac:dyDescent="0.35">
      <c r="A4" s="85" t="s">
        <v>5580</v>
      </c>
      <c r="B4" s="35">
        <v>996</v>
      </c>
      <c r="C4" s="27">
        <f>B4/$B$3</f>
        <v>0.90299184043517677</v>
      </c>
      <c r="D4" s="35">
        <v>136318500</v>
      </c>
      <c r="E4" s="95">
        <f t="shared" si="0"/>
        <v>136865.96385542169</v>
      </c>
      <c r="G4" s="43" t="s">
        <v>5581</v>
      </c>
      <c r="H4" s="44">
        <v>250</v>
      </c>
      <c r="I4" s="45">
        <f t="shared" si="2"/>
        <v>0.15893197711379531</v>
      </c>
      <c r="J4" s="31"/>
      <c r="K4" s="46">
        <f t="shared" si="3"/>
        <v>0.20861372812920592</v>
      </c>
      <c r="L4" s="44">
        <f t="shared" si="1"/>
        <v>155</v>
      </c>
      <c r="M4" s="47" t="s">
        <v>5582</v>
      </c>
    </row>
    <row r="5" spans="1:13" x14ac:dyDescent="0.35">
      <c r="A5" s="85" t="s">
        <v>381</v>
      </c>
      <c r="B5" s="35">
        <v>29</v>
      </c>
      <c r="C5" s="27">
        <f t="shared" ref="C5:C11" si="4">B5/$B$3</f>
        <v>2.6291931097008159E-2</v>
      </c>
      <c r="D5" s="35">
        <v>4315500</v>
      </c>
      <c r="E5" s="95">
        <f t="shared" si="0"/>
        <v>148810.3448275862</v>
      </c>
      <c r="F5" s="36"/>
      <c r="G5" s="37" t="s">
        <v>5583</v>
      </c>
      <c r="H5" s="38">
        <v>95</v>
      </c>
      <c r="I5" s="39">
        <f t="shared" si="2"/>
        <v>6.0394151303242209E-2</v>
      </c>
      <c r="J5" s="40"/>
      <c r="K5" s="41">
        <f t="shared" si="3"/>
        <v>9.6904441453566623E-2</v>
      </c>
      <c r="L5" s="38">
        <f t="shared" si="1"/>
        <v>72</v>
      </c>
      <c r="M5" s="42" t="s">
        <v>5584</v>
      </c>
    </row>
    <row r="6" spans="1:13" x14ac:dyDescent="0.35">
      <c r="A6" s="85" t="s">
        <v>5638</v>
      </c>
      <c r="B6" s="35">
        <v>13</v>
      </c>
      <c r="C6" s="27">
        <f t="shared" si="4"/>
        <v>1.1786038077969175E-2</v>
      </c>
      <c r="D6" s="35">
        <v>1606500</v>
      </c>
      <c r="E6" s="95">
        <f t="shared" si="0"/>
        <v>123576.92307692308</v>
      </c>
      <c r="G6" s="43" t="s">
        <v>5586</v>
      </c>
      <c r="H6" s="44">
        <v>23</v>
      </c>
      <c r="I6" s="45">
        <f t="shared" si="2"/>
        <v>1.4621741894469168E-2</v>
      </c>
      <c r="J6" s="31"/>
      <c r="K6" s="46">
        <f t="shared" si="3"/>
        <v>2.0188425302826378E-2</v>
      </c>
      <c r="L6" s="44">
        <f t="shared" si="1"/>
        <v>15</v>
      </c>
      <c r="M6" s="47" t="s">
        <v>5587</v>
      </c>
    </row>
    <row r="7" spans="1:13" x14ac:dyDescent="0.35">
      <c r="A7" s="85" t="s">
        <v>5588</v>
      </c>
      <c r="B7" s="35">
        <v>14</v>
      </c>
      <c r="C7" s="27">
        <f t="shared" si="4"/>
        <v>1.2692656391659111E-2</v>
      </c>
      <c r="D7" s="35">
        <v>1554000</v>
      </c>
      <c r="E7" s="95">
        <f t="shared" si="0"/>
        <v>111000</v>
      </c>
      <c r="G7" s="37" t="s">
        <v>5589</v>
      </c>
      <c r="H7" s="38">
        <v>8</v>
      </c>
      <c r="I7" s="39">
        <f t="shared" si="2"/>
        <v>5.0858232676414495E-3</v>
      </c>
      <c r="J7" s="40"/>
      <c r="K7" s="41">
        <f t="shared" si="3"/>
        <v>8.0753701211305519E-3</v>
      </c>
      <c r="L7" s="38">
        <f t="shared" si="1"/>
        <v>6</v>
      </c>
      <c r="M7" s="42" t="s">
        <v>5590</v>
      </c>
    </row>
    <row r="8" spans="1:13" x14ac:dyDescent="0.35">
      <c r="A8" s="85" t="s">
        <v>866</v>
      </c>
      <c r="B8" s="35">
        <v>4</v>
      </c>
      <c r="C8" s="27">
        <f t="shared" si="4"/>
        <v>3.6264732547597461E-3</v>
      </c>
      <c r="D8" s="35">
        <v>556500</v>
      </c>
      <c r="E8" s="95">
        <f t="shared" si="0"/>
        <v>139125</v>
      </c>
      <c r="G8" s="43" t="s">
        <v>5591</v>
      </c>
      <c r="H8" s="44">
        <v>2</v>
      </c>
      <c r="I8" s="45">
        <f t="shared" si="2"/>
        <v>1.2714558169103624E-3</v>
      </c>
      <c r="J8" s="31"/>
      <c r="K8" s="46">
        <f t="shared" si="3"/>
        <v>1.3458950201884253E-3</v>
      </c>
      <c r="L8" s="44">
        <f t="shared" si="1"/>
        <v>1</v>
      </c>
      <c r="M8" s="47" t="s">
        <v>5592</v>
      </c>
    </row>
    <row r="9" spans="1:13" x14ac:dyDescent="0.35">
      <c r="A9" s="85" t="s">
        <v>1095</v>
      </c>
      <c r="B9" s="35">
        <v>3</v>
      </c>
      <c r="C9" s="27">
        <f t="shared" si="4"/>
        <v>2.7198549410698096E-3</v>
      </c>
      <c r="D9" s="35">
        <v>472500</v>
      </c>
      <c r="E9" s="95">
        <f t="shared" si="0"/>
        <v>157500</v>
      </c>
      <c r="G9" s="37" t="s">
        <v>5594</v>
      </c>
      <c r="H9" s="38">
        <v>1</v>
      </c>
      <c r="I9" s="39">
        <f t="shared" si="2"/>
        <v>6.3572790845518119E-4</v>
      </c>
      <c r="J9" s="40"/>
      <c r="K9" s="41">
        <f t="shared" si="3"/>
        <v>1.3458950201884253E-3</v>
      </c>
      <c r="L9" s="38">
        <f t="shared" si="1"/>
        <v>1</v>
      </c>
      <c r="M9" s="42" t="s">
        <v>5595</v>
      </c>
    </row>
    <row r="10" spans="1:13" ht="29" x14ac:dyDescent="0.35">
      <c r="A10" s="85" t="s">
        <v>5593</v>
      </c>
      <c r="B10" s="35">
        <v>44</v>
      </c>
      <c r="C10" s="27">
        <f t="shared" si="4"/>
        <v>3.9891205802357207E-2</v>
      </c>
      <c r="D10" s="35">
        <v>6415500</v>
      </c>
      <c r="E10" s="95">
        <f t="shared" si="0"/>
        <v>145806.81818181818</v>
      </c>
      <c r="G10" s="43" t="s">
        <v>5597</v>
      </c>
      <c r="H10" s="44">
        <v>0</v>
      </c>
      <c r="I10" s="45">
        <f t="shared" si="2"/>
        <v>0</v>
      </c>
      <c r="J10" s="31"/>
      <c r="K10" s="46">
        <f t="shared" si="3"/>
        <v>0</v>
      </c>
      <c r="L10" s="44">
        <v>0</v>
      </c>
      <c r="M10" s="47" t="s">
        <v>5598</v>
      </c>
    </row>
    <row r="11" spans="1:13" ht="15" thickBot="1" x14ac:dyDescent="0.4">
      <c r="A11" s="85" t="s">
        <v>5596</v>
      </c>
      <c r="B11" s="147">
        <v>0</v>
      </c>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1573</v>
      </c>
      <c r="I12" s="66">
        <f>SUM(I2:I11)</f>
        <v>1</v>
      </c>
      <c r="J12" s="24"/>
      <c r="K12" s="67">
        <f>SUM(K2:K11)</f>
        <v>1</v>
      </c>
      <c r="L12" s="68">
        <f>SUM(L2:L11)</f>
        <v>743</v>
      </c>
      <c r="M12" s="69" t="s">
        <v>5604</v>
      </c>
    </row>
    <row r="13" spans="1:13" ht="15" thickBot="1" x14ac:dyDescent="0.4">
      <c r="A13" s="86" t="s">
        <v>5602</v>
      </c>
      <c r="B13" s="2">
        <f>SUM(B14:B16)</f>
        <v>168</v>
      </c>
      <c r="C13" s="90">
        <f>B13/$B$26</f>
        <v>0.10680228862047043</v>
      </c>
      <c r="D13" s="92">
        <f>SUM(D14:D16)</f>
        <v>22229550</v>
      </c>
      <c r="E13" s="91">
        <f t="shared" si="0"/>
        <v>132318.75</v>
      </c>
      <c r="L13" s="73">
        <f>36/198</f>
        <v>0.18181818181818182</v>
      </c>
      <c r="M13" s="97" t="s">
        <v>5605</v>
      </c>
    </row>
    <row r="14" spans="1:13" x14ac:dyDescent="0.35">
      <c r="A14" s="85" t="s">
        <v>986</v>
      </c>
      <c r="B14" s="3">
        <v>7</v>
      </c>
      <c r="C14" s="27">
        <f>B14/B13</f>
        <v>4.1666666666666664E-2</v>
      </c>
      <c r="D14" s="35">
        <v>1218000</v>
      </c>
      <c r="E14" s="95">
        <f t="shared" si="0"/>
        <v>174000</v>
      </c>
    </row>
    <row r="15" spans="1:13" x14ac:dyDescent="0.35">
      <c r="A15" s="85" t="s">
        <v>188</v>
      </c>
      <c r="B15" s="3">
        <v>161</v>
      </c>
      <c r="C15" s="27">
        <f>B15/B13</f>
        <v>0.95833333333333337</v>
      </c>
      <c r="D15" s="35">
        <v>21011550</v>
      </c>
      <c r="E15" s="95">
        <f t="shared" si="0"/>
        <v>130506.52173913043</v>
      </c>
    </row>
    <row r="16" spans="1:13" x14ac:dyDescent="0.35">
      <c r="A16" s="85" t="s">
        <v>5596</v>
      </c>
      <c r="B16" s="3"/>
      <c r="C16" s="27">
        <f>B16/B13</f>
        <v>0</v>
      </c>
      <c r="D16" s="35"/>
      <c r="E16" s="95" t="e">
        <f t="shared" si="0"/>
        <v>#DIV/0!</v>
      </c>
    </row>
    <row r="17" spans="1:13" x14ac:dyDescent="0.35">
      <c r="A17" s="88" t="s">
        <v>5639</v>
      </c>
      <c r="B17" s="93">
        <f>SUM(B18:B25)</f>
        <v>302</v>
      </c>
      <c r="C17" s="90">
        <f>B17/$B$26</f>
        <v>0.19198982835346473</v>
      </c>
      <c r="D17" s="94">
        <f>SUM(D18:D25)</f>
        <v>41664000</v>
      </c>
      <c r="E17" s="95">
        <f t="shared" si="0"/>
        <v>137960.26490066224</v>
      </c>
      <c r="F17" s="73"/>
    </row>
    <row r="18" spans="1:13" x14ac:dyDescent="0.35">
      <c r="A18" s="85" t="s">
        <v>169</v>
      </c>
      <c r="B18" s="81">
        <v>75</v>
      </c>
      <c r="C18" s="82">
        <f>B18/$B$17</f>
        <v>0.24834437086092714</v>
      </c>
      <c r="D18" s="83">
        <v>10053750</v>
      </c>
      <c r="E18" s="95">
        <f t="shared" si="0"/>
        <v>134050</v>
      </c>
    </row>
    <row r="19" spans="1:13" ht="29" x14ac:dyDescent="0.35">
      <c r="A19" s="85" t="s">
        <v>52</v>
      </c>
      <c r="B19" s="81">
        <v>109</v>
      </c>
      <c r="C19" s="82">
        <f t="shared" ref="C19:C25" si="5">B19/$B$17</f>
        <v>0.36092715231788081</v>
      </c>
      <c r="D19" s="83">
        <v>15513750</v>
      </c>
      <c r="E19" s="95">
        <f t="shared" si="0"/>
        <v>142327.98165137615</v>
      </c>
      <c r="F19" s="75"/>
      <c r="M19">
        <f>926-743</f>
        <v>183</v>
      </c>
    </row>
    <row r="20" spans="1:13" x14ac:dyDescent="0.35">
      <c r="A20" s="85" t="s">
        <v>5607</v>
      </c>
      <c r="B20" s="81">
        <v>32</v>
      </c>
      <c r="C20" s="82">
        <f t="shared" si="5"/>
        <v>0.10596026490066225</v>
      </c>
      <c r="D20" s="83">
        <v>4147500</v>
      </c>
      <c r="E20" s="95">
        <f t="shared" si="0"/>
        <v>129609.375</v>
      </c>
    </row>
    <row r="21" spans="1:13" x14ac:dyDescent="0.35">
      <c r="A21" s="85" t="s">
        <v>204</v>
      </c>
      <c r="B21" s="81">
        <v>9</v>
      </c>
      <c r="C21" s="82">
        <f t="shared" si="5"/>
        <v>2.9801324503311258E-2</v>
      </c>
      <c r="D21" s="83">
        <v>1081500</v>
      </c>
      <c r="E21" s="95">
        <f t="shared" si="0"/>
        <v>120166.66666666667</v>
      </c>
    </row>
    <row r="22" spans="1:13" ht="32.25" customHeight="1" x14ac:dyDescent="0.35">
      <c r="A22" s="85" t="s">
        <v>162</v>
      </c>
      <c r="B22" s="81">
        <v>21</v>
      </c>
      <c r="C22" s="82">
        <f t="shared" si="5"/>
        <v>6.9536423841059597E-2</v>
      </c>
      <c r="D22" s="83">
        <v>2840250</v>
      </c>
      <c r="E22" s="95">
        <f t="shared" si="0"/>
        <v>135250</v>
      </c>
      <c r="G22" s="149">
        <v>215132550</v>
      </c>
    </row>
    <row r="23" spans="1:13" ht="29" x14ac:dyDescent="0.35">
      <c r="A23" s="85" t="s">
        <v>116</v>
      </c>
      <c r="B23" s="81">
        <v>50</v>
      </c>
      <c r="C23" s="82">
        <f t="shared" si="5"/>
        <v>0.16556291390728478</v>
      </c>
      <c r="D23" s="83">
        <v>6809250</v>
      </c>
      <c r="E23" s="95">
        <f t="shared" si="0"/>
        <v>136185</v>
      </c>
    </row>
    <row r="24" spans="1:13" x14ac:dyDescent="0.35">
      <c r="A24" s="85" t="s">
        <v>5608</v>
      </c>
      <c r="B24" s="81">
        <v>6</v>
      </c>
      <c r="C24" s="82">
        <f t="shared" si="5"/>
        <v>1.9867549668874173E-2</v>
      </c>
      <c r="D24" s="83">
        <v>1218000</v>
      </c>
      <c r="E24" s="95">
        <f t="shared" si="0"/>
        <v>203000</v>
      </c>
    </row>
    <row r="25" spans="1:13" x14ac:dyDescent="0.35">
      <c r="A25" s="85" t="s">
        <v>5596</v>
      </c>
      <c r="B25" s="81"/>
      <c r="C25" s="82">
        <f t="shared" si="5"/>
        <v>0</v>
      </c>
      <c r="D25" s="83"/>
      <c r="E25" s="95" t="e">
        <f t="shared" si="0"/>
        <v>#DIV/0!</v>
      </c>
    </row>
    <row r="26" spans="1:13" ht="15" thickBot="1" x14ac:dyDescent="0.4">
      <c r="A26" s="48" t="s">
        <v>5536</v>
      </c>
      <c r="B26" s="49">
        <f>B2+B17</f>
        <v>1573</v>
      </c>
      <c r="C26" s="49"/>
      <c r="D26" s="50">
        <f>D2+D17</f>
        <v>215132550</v>
      </c>
      <c r="E26" s="51">
        <f t="shared" si="0"/>
        <v>136765.76605212968</v>
      </c>
    </row>
    <row r="27" spans="1:13" ht="15" thickBot="1" x14ac:dyDescent="0.4"/>
    <row r="28" spans="1:13" x14ac:dyDescent="0.35">
      <c r="A28" s="52" t="s">
        <v>5644</v>
      </c>
      <c r="B28" s="20" t="s">
        <v>5568</v>
      </c>
      <c r="C28" s="53" t="s">
        <v>5569</v>
      </c>
      <c r="G28" s="9">
        <f>D26*0.0129</f>
        <v>2775209.895</v>
      </c>
    </row>
    <row r="29" spans="1:13" x14ac:dyDescent="0.35">
      <c r="A29" s="26" t="s">
        <v>5645</v>
      </c>
      <c r="B29" s="3"/>
      <c r="C29" s="54"/>
      <c r="G29" s="9">
        <f>E26*0.0129</f>
        <v>1764.2783820724728</v>
      </c>
    </row>
    <row r="30" spans="1:13" ht="15" thickBot="1" x14ac:dyDescent="0.4">
      <c r="A30" s="55" t="s">
        <v>5646</v>
      </c>
      <c r="B30" s="56"/>
      <c r="C30" s="57"/>
    </row>
    <row r="31" spans="1:13" x14ac:dyDescent="0.35">
      <c r="A31" s="63" t="s">
        <v>5647</v>
      </c>
    </row>
    <row r="32" spans="1:13" ht="15" thickBot="1" x14ac:dyDescent="0.4">
      <c r="E32" s="36"/>
    </row>
    <row r="33" spans="1:7" x14ac:dyDescent="0.35">
      <c r="A33" s="52" t="s">
        <v>5612</v>
      </c>
      <c r="B33" s="20" t="s">
        <v>5568</v>
      </c>
      <c r="C33" s="20" t="s">
        <v>5569</v>
      </c>
      <c r="D33" s="22" t="s">
        <v>5570</v>
      </c>
    </row>
    <row r="34" spans="1:7" x14ac:dyDescent="0.35">
      <c r="A34" s="34" t="s">
        <v>5613</v>
      </c>
      <c r="B34" s="3">
        <v>607</v>
      </c>
      <c r="C34" s="70"/>
      <c r="D34" s="54"/>
    </row>
    <row r="35" spans="1:7" x14ac:dyDescent="0.35">
      <c r="A35" s="34" t="s">
        <v>5614</v>
      </c>
      <c r="B35" s="70"/>
      <c r="C35" s="71">
        <f>D35/(D35+D36)</f>
        <v>0.99818120223409224</v>
      </c>
      <c r="D35" s="72">
        <f>D26-D38</f>
        <v>149118181</v>
      </c>
      <c r="G35" s="150">
        <f>D35+D38</f>
        <v>215132550</v>
      </c>
    </row>
    <row r="36" spans="1:7" x14ac:dyDescent="0.35">
      <c r="A36" s="34" t="s">
        <v>5615</v>
      </c>
      <c r="B36" s="70"/>
      <c r="C36" s="73">
        <f>D36/(D36+D35)</f>
        <v>1.8187977659077346E-3</v>
      </c>
      <c r="D36" s="72">
        <v>271710</v>
      </c>
      <c r="E36" s="36"/>
    </row>
    <row r="37" spans="1:7" x14ac:dyDescent="0.35">
      <c r="A37" s="34" t="s">
        <v>5616</v>
      </c>
      <c r="B37" s="70"/>
      <c r="C37" s="74">
        <f>D37/D38</f>
        <v>5.9478399316367017E-2</v>
      </c>
      <c r="D37" s="72">
        <v>3926429</v>
      </c>
    </row>
    <row r="38" spans="1:7" x14ac:dyDescent="0.35">
      <c r="A38" s="34" t="s">
        <v>5617</v>
      </c>
      <c r="B38" s="70"/>
      <c r="C38" s="70"/>
      <c r="D38" s="99">
        <v>66014369</v>
      </c>
      <c r="E38" s="36"/>
    </row>
    <row r="39" spans="1:7" x14ac:dyDescent="0.35">
      <c r="A39" s="34" t="s">
        <v>5618</v>
      </c>
      <c r="B39" s="3">
        <v>24</v>
      </c>
      <c r="C39" s="138">
        <v>3.1E-2</v>
      </c>
      <c r="D39" s="76"/>
    </row>
    <row r="40" spans="1:7" x14ac:dyDescent="0.35">
      <c r="A40" s="34" t="s">
        <v>5619</v>
      </c>
      <c r="B40" s="77"/>
      <c r="C40" s="74">
        <v>0.24</v>
      </c>
      <c r="D40" s="76"/>
      <c r="E40" s="13"/>
    </row>
    <row r="41" spans="1:7" ht="15" thickBot="1" x14ac:dyDescent="0.4">
      <c r="A41" s="78" t="s">
        <v>5620</v>
      </c>
      <c r="B41" s="56">
        <v>0</v>
      </c>
      <c r="C41" s="79">
        <v>0</v>
      </c>
      <c r="D41" s="80">
        <v>0</v>
      </c>
    </row>
    <row r="42" spans="1:7" x14ac:dyDescent="0.35">
      <c r="E42" s="36"/>
    </row>
    <row r="43" spans="1:7" x14ac:dyDescent="0.35">
      <c r="A43" s="105" t="s">
        <v>5621</v>
      </c>
    </row>
    <row r="44" spans="1:7" x14ac:dyDescent="0.35">
      <c r="A44" s="375" t="s">
        <v>5622</v>
      </c>
      <c r="B44" s="372" t="s">
        <v>5623</v>
      </c>
      <c r="C44" s="373"/>
      <c r="D44" s="372" t="s">
        <v>5624</v>
      </c>
      <c r="E44" s="373"/>
    </row>
    <row r="45" spans="1:7" x14ac:dyDescent="0.35">
      <c r="A45" s="376"/>
      <c r="B45" s="1" t="s">
        <v>5625</v>
      </c>
      <c r="C45" s="1" t="s">
        <v>5626</v>
      </c>
      <c r="D45" s="1" t="s">
        <v>5625</v>
      </c>
      <c r="E45" s="1" t="s">
        <v>5626</v>
      </c>
    </row>
    <row r="46" spans="1:7" x14ac:dyDescent="0.35">
      <c r="A46" s="3" t="s">
        <v>5635</v>
      </c>
      <c r="B46" s="122">
        <v>24</v>
      </c>
      <c r="C46" s="3"/>
      <c r="D46" s="122">
        <v>24</v>
      </c>
      <c r="E46" s="3"/>
    </row>
    <row r="47" spans="1:7" x14ac:dyDescent="0.35">
      <c r="A47" s="3" t="s">
        <v>5628</v>
      </c>
      <c r="B47" s="3">
        <v>24</v>
      </c>
      <c r="C47" s="3"/>
      <c r="D47" s="3">
        <v>24</v>
      </c>
      <c r="E47" s="3"/>
    </row>
    <row r="48" spans="1:7"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66</v>
      </c>
      <c r="C52" s="3"/>
      <c r="D52" s="3">
        <v>66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DED44-E693-46D5-AF33-4C31EC0D2DC5}">
  <sheetPr codeName="Sheet16"/>
  <dimension ref="A1:M53"/>
  <sheetViews>
    <sheetView zoomScale="90" zoomScaleNormal="90" workbookViewId="0">
      <selection activeCell="B52" sqref="B52"/>
    </sheetView>
  </sheetViews>
  <sheetFormatPr defaultColWidth="9.1796875" defaultRowHeight="14.5" x14ac:dyDescent="0.35"/>
  <cols>
    <col min="1" max="1" width="33.7265625" customWidth="1"/>
    <col min="2" max="2" width="11" customWidth="1"/>
    <col min="3" max="3" width="9.81640625" customWidth="1"/>
    <col min="4" max="4" width="17.2695312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1179</v>
      </c>
      <c r="C2" s="90">
        <f>B2/$B$26</f>
        <v>0.81198347107438018</v>
      </c>
      <c r="D2" s="148">
        <f>D3+D12+D13</f>
        <v>160023300</v>
      </c>
      <c r="E2" s="91">
        <f t="shared" ref="E2:E26" si="0">D2/B2</f>
        <v>135727.98982188295</v>
      </c>
      <c r="G2" s="28" t="s">
        <v>5575</v>
      </c>
      <c r="H2" s="29">
        <v>684</v>
      </c>
      <c r="I2" s="30">
        <f>H2/$H$12</f>
        <v>0.47107438016528924</v>
      </c>
      <c r="J2" s="31"/>
      <c r="K2" s="32">
        <f>L2/$L$12</f>
        <v>0.36695906432748537</v>
      </c>
      <c r="L2" s="29">
        <f t="shared" ref="L2:L9" si="1">H2-H3</f>
        <v>251</v>
      </c>
      <c r="M2" s="33" t="s">
        <v>5576</v>
      </c>
    </row>
    <row r="3" spans="1:13" x14ac:dyDescent="0.35">
      <c r="A3" s="86" t="s">
        <v>5577</v>
      </c>
      <c r="B3" s="2">
        <f>SUM(B4:B11)</f>
        <v>1029</v>
      </c>
      <c r="C3" s="90">
        <f>B3/$B$26</f>
        <v>0.70867768595041325</v>
      </c>
      <c r="D3" s="92">
        <f>SUM(D4:D11)</f>
        <v>140607750</v>
      </c>
      <c r="E3" s="91">
        <f t="shared" si="0"/>
        <v>136645.04373177842</v>
      </c>
      <c r="F3" s="36"/>
      <c r="G3" s="37" t="s">
        <v>5578</v>
      </c>
      <c r="H3" s="38">
        <v>433</v>
      </c>
      <c r="I3" s="39">
        <f t="shared" ref="I3:I11" si="2">H3/$H$12</f>
        <v>0.29820936639118456</v>
      </c>
      <c r="J3" s="40"/>
      <c r="K3" s="41">
        <f t="shared" ref="K3:K11" si="3">L3/$L$12</f>
        <v>0.2953216374269006</v>
      </c>
      <c r="L3" s="38">
        <f t="shared" si="1"/>
        <v>202</v>
      </c>
      <c r="M3" s="42" t="s">
        <v>5579</v>
      </c>
    </row>
    <row r="4" spans="1:13" x14ac:dyDescent="0.35">
      <c r="A4" s="85" t="s">
        <v>5580</v>
      </c>
      <c r="B4" s="35">
        <v>932</v>
      </c>
      <c r="C4" s="27">
        <f>B4/$B$3</f>
        <v>0.90573372206025271</v>
      </c>
      <c r="D4" s="35">
        <v>127104750</v>
      </c>
      <c r="E4" s="95">
        <f t="shared" si="0"/>
        <v>136378.48712446351</v>
      </c>
      <c r="G4" s="43" t="s">
        <v>5581</v>
      </c>
      <c r="H4" s="44">
        <v>231</v>
      </c>
      <c r="I4" s="45">
        <f t="shared" si="2"/>
        <v>0.15909090909090909</v>
      </c>
      <c r="J4" s="31"/>
      <c r="K4" s="46">
        <f t="shared" si="3"/>
        <v>0.22514619883040934</v>
      </c>
      <c r="L4" s="44">
        <f t="shared" si="1"/>
        <v>154</v>
      </c>
      <c r="M4" s="47" t="s">
        <v>5582</v>
      </c>
    </row>
    <row r="5" spans="1:13" x14ac:dyDescent="0.35">
      <c r="A5" s="85" t="s">
        <v>381</v>
      </c>
      <c r="B5" s="35">
        <v>27</v>
      </c>
      <c r="C5" s="27">
        <f t="shared" ref="C5:C11" si="4">B5/$B$3</f>
        <v>2.6239067055393587E-2</v>
      </c>
      <c r="D5" s="35">
        <v>4000500</v>
      </c>
      <c r="E5" s="95">
        <f t="shared" si="0"/>
        <v>148166.66666666666</v>
      </c>
      <c r="F5" s="36"/>
      <c r="G5" s="37" t="s">
        <v>5583</v>
      </c>
      <c r="H5" s="38">
        <v>77</v>
      </c>
      <c r="I5" s="39">
        <f t="shared" si="2"/>
        <v>5.3030303030303032E-2</v>
      </c>
      <c r="J5" s="40"/>
      <c r="K5" s="41">
        <f t="shared" si="3"/>
        <v>8.4795321637426896E-2</v>
      </c>
      <c r="L5" s="38">
        <f t="shared" si="1"/>
        <v>58</v>
      </c>
      <c r="M5" s="42" t="s">
        <v>5584</v>
      </c>
    </row>
    <row r="6" spans="1:13" x14ac:dyDescent="0.35">
      <c r="A6" s="85" t="s">
        <v>5638</v>
      </c>
      <c r="B6" s="35">
        <v>12</v>
      </c>
      <c r="C6" s="27">
        <f t="shared" si="4"/>
        <v>1.1661807580174927E-2</v>
      </c>
      <c r="D6" s="35">
        <v>1449000</v>
      </c>
      <c r="E6" s="95">
        <f t="shared" si="0"/>
        <v>120750</v>
      </c>
      <c r="G6" s="43" t="s">
        <v>5586</v>
      </c>
      <c r="H6" s="44">
        <v>19</v>
      </c>
      <c r="I6" s="45">
        <f t="shared" si="2"/>
        <v>1.3085399449035813E-2</v>
      </c>
      <c r="J6" s="31"/>
      <c r="K6" s="46">
        <f t="shared" si="3"/>
        <v>1.9005847953216373E-2</v>
      </c>
      <c r="L6" s="44">
        <f t="shared" si="1"/>
        <v>13</v>
      </c>
      <c r="M6" s="47" t="s">
        <v>5587</v>
      </c>
    </row>
    <row r="7" spans="1:13" x14ac:dyDescent="0.35">
      <c r="A7" s="85" t="s">
        <v>5588</v>
      </c>
      <c r="B7" s="35">
        <v>12</v>
      </c>
      <c r="C7" s="27">
        <f t="shared" si="4"/>
        <v>1.1661807580174927E-2</v>
      </c>
      <c r="D7" s="35">
        <v>1291500</v>
      </c>
      <c r="E7" s="95">
        <f t="shared" si="0"/>
        <v>107625</v>
      </c>
      <c r="G7" s="37" t="s">
        <v>5589</v>
      </c>
      <c r="H7" s="38">
        <v>6</v>
      </c>
      <c r="I7" s="39">
        <f t="shared" si="2"/>
        <v>4.1322314049586778E-3</v>
      </c>
      <c r="J7" s="40"/>
      <c r="K7" s="41">
        <f t="shared" si="3"/>
        <v>5.8479532163742687E-3</v>
      </c>
      <c r="L7" s="38">
        <f t="shared" si="1"/>
        <v>4</v>
      </c>
      <c r="M7" s="42" t="s">
        <v>5590</v>
      </c>
    </row>
    <row r="8" spans="1:13" x14ac:dyDescent="0.35">
      <c r="A8" s="85" t="s">
        <v>866</v>
      </c>
      <c r="B8" s="35">
        <v>2</v>
      </c>
      <c r="C8" s="27">
        <f t="shared" si="4"/>
        <v>1.9436345966958211E-3</v>
      </c>
      <c r="D8" s="35">
        <v>262500</v>
      </c>
      <c r="E8" s="95">
        <f t="shared" si="0"/>
        <v>131250</v>
      </c>
      <c r="G8" s="43" t="s">
        <v>5591</v>
      </c>
      <c r="H8" s="44">
        <v>2</v>
      </c>
      <c r="I8" s="45">
        <f t="shared" si="2"/>
        <v>1.3774104683195593E-3</v>
      </c>
      <c r="J8" s="31"/>
      <c r="K8" s="46">
        <f t="shared" si="3"/>
        <v>2.9239766081871343E-3</v>
      </c>
      <c r="L8" s="44">
        <f t="shared" si="1"/>
        <v>2</v>
      </c>
      <c r="M8" s="47" t="s">
        <v>5592</v>
      </c>
    </row>
    <row r="9" spans="1:13" x14ac:dyDescent="0.35">
      <c r="A9" s="85" t="s">
        <v>1095</v>
      </c>
      <c r="B9" s="35">
        <v>3</v>
      </c>
      <c r="C9" s="27">
        <f t="shared" si="4"/>
        <v>2.9154518950437317E-3</v>
      </c>
      <c r="D9" s="35">
        <v>472500</v>
      </c>
      <c r="E9" s="95">
        <f t="shared" si="0"/>
        <v>157500</v>
      </c>
      <c r="G9" s="37" t="s">
        <v>5594</v>
      </c>
      <c r="H9" s="38">
        <v>0</v>
      </c>
      <c r="I9" s="39">
        <f t="shared" si="2"/>
        <v>0</v>
      </c>
      <c r="J9" s="40"/>
      <c r="K9" s="41">
        <f t="shared" si="3"/>
        <v>0</v>
      </c>
      <c r="L9" s="38">
        <f t="shared" si="1"/>
        <v>0</v>
      </c>
      <c r="M9" s="42" t="s">
        <v>5595</v>
      </c>
    </row>
    <row r="10" spans="1:13" ht="29" x14ac:dyDescent="0.35">
      <c r="A10" s="85" t="s">
        <v>5593</v>
      </c>
      <c r="B10" s="35">
        <v>41</v>
      </c>
      <c r="C10" s="27">
        <f t="shared" si="4"/>
        <v>3.9844509232264333E-2</v>
      </c>
      <c r="D10" s="35">
        <v>6027000</v>
      </c>
      <c r="E10" s="95">
        <f t="shared" si="0"/>
        <v>147000</v>
      </c>
      <c r="G10" s="43" t="s">
        <v>5597</v>
      </c>
      <c r="H10" s="44">
        <v>0</v>
      </c>
      <c r="I10" s="45">
        <f t="shared" si="2"/>
        <v>0</v>
      </c>
      <c r="J10" s="31"/>
      <c r="K10" s="46">
        <f t="shared" si="3"/>
        <v>0</v>
      </c>
      <c r="L10" s="44">
        <v>0</v>
      </c>
      <c r="M10" s="47" t="s">
        <v>5598</v>
      </c>
    </row>
    <row r="11" spans="1:13" ht="15" thickBot="1" x14ac:dyDescent="0.4">
      <c r="A11" s="85" t="s">
        <v>5596</v>
      </c>
      <c r="B11" s="147">
        <v>0</v>
      </c>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1452</v>
      </c>
      <c r="I12" s="66">
        <f>SUM(I2:I11)</f>
        <v>0.99999999999999989</v>
      </c>
      <c r="J12" s="24"/>
      <c r="K12" s="67">
        <f>SUM(K2:K11)</f>
        <v>0.99999999999999989</v>
      </c>
      <c r="L12" s="68">
        <f>SUM(L2:L11)</f>
        <v>684</v>
      </c>
      <c r="M12" s="69" t="s">
        <v>5604</v>
      </c>
    </row>
    <row r="13" spans="1:13" ht="15" thickBot="1" x14ac:dyDescent="0.4">
      <c r="A13" s="86" t="s">
        <v>5602</v>
      </c>
      <c r="B13" s="2">
        <f>SUM(B14:B16)</f>
        <v>150</v>
      </c>
      <c r="C13" s="90">
        <f>B13/$B$26</f>
        <v>0.10330578512396695</v>
      </c>
      <c r="D13" s="92">
        <f>SUM(D14:D16)</f>
        <v>19415550</v>
      </c>
      <c r="E13" s="91">
        <f t="shared" si="0"/>
        <v>129437</v>
      </c>
      <c r="L13" s="73">
        <f>36/198</f>
        <v>0.18181818181818182</v>
      </c>
      <c r="M13" s="97" t="s">
        <v>5605</v>
      </c>
    </row>
    <row r="14" spans="1:13" x14ac:dyDescent="0.35">
      <c r="A14" s="85" t="s">
        <v>986</v>
      </c>
      <c r="B14" s="3">
        <v>5</v>
      </c>
      <c r="C14" s="27">
        <f>B14/B13</f>
        <v>3.3333333333333333E-2</v>
      </c>
      <c r="D14" s="35">
        <v>745500</v>
      </c>
      <c r="E14" s="95">
        <f t="shared" si="0"/>
        <v>149100</v>
      </c>
    </row>
    <row r="15" spans="1:13" x14ac:dyDescent="0.35">
      <c r="A15" s="85" t="s">
        <v>188</v>
      </c>
      <c r="B15" s="3">
        <v>145</v>
      </c>
      <c r="C15" s="27">
        <f>B15/B13</f>
        <v>0.96666666666666667</v>
      </c>
      <c r="D15" s="35">
        <v>18670050</v>
      </c>
      <c r="E15" s="95">
        <f t="shared" si="0"/>
        <v>128758.96551724138</v>
      </c>
    </row>
    <row r="16" spans="1:13" x14ac:dyDescent="0.35">
      <c r="A16" s="85" t="s">
        <v>5596</v>
      </c>
      <c r="B16" s="3"/>
      <c r="C16" s="27">
        <f>B16/B13</f>
        <v>0</v>
      </c>
      <c r="D16" s="35"/>
      <c r="E16" s="95" t="e">
        <f t="shared" si="0"/>
        <v>#DIV/0!</v>
      </c>
    </row>
    <row r="17" spans="1:7" x14ac:dyDescent="0.35">
      <c r="A17" s="88" t="s">
        <v>5639</v>
      </c>
      <c r="B17" s="93">
        <f>SUM(B18:B25)</f>
        <v>273</v>
      </c>
      <c r="C17" s="90">
        <f>B17/$B$26</f>
        <v>0.18801652892561985</v>
      </c>
      <c r="D17" s="94">
        <f>SUM(D18:D25)</f>
        <v>37185750</v>
      </c>
      <c r="E17" s="95">
        <f t="shared" si="0"/>
        <v>136211.53846153847</v>
      </c>
      <c r="F17" s="73"/>
    </row>
    <row r="18" spans="1:7" x14ac:dyDescent="0.35">
      <c r="A18" s="85" t="s">
        <v>169</v>
      </c>
      <c r="B18" s="81">
        <v>68</v>
      </c>
      <c r="C18" s="82">
        <f>B18/$B$17</f>
        <v>0.24908424908424909</v>
      </c>
      <c r="D18" s="83">
        <v>8877750</v>
      </c>
      <c r="E18" s="95">
        <f t="shared" si="0"/>
        <v>130555.14705882352</v>
      </c>
    </row>
    <row r="19" spans="1:7" ht="29" x14ac:dyDescent="0.35">
      <c r="A19" s="85" t="s">
        <v>52</v>
      </c>
      <c r="B19" s="81">
        <v>100</v>
      </c>
      <c r="C19" s="82">
        <f t="shared" ref="C19:C25" si="5">B19/$B$17</f>
        <v>0.36630036630036628</v>
      </c>
      <c r="D19" s="83">
        <v>14070000</v>
      </c>
      <c r="E19" s="95">
        <f t="shared" si="0"/>
        <v>140700</v>
      </c>
      <c r="F19" s="75"/>
    </row>
    <row r="20" spans="1:7" x14ac:dyDescent="0.35">
      <c r="A20" s="85" t="s">
        <v>5607</v>
      </c>
      <c r="B20" s="81">
        <v>30</v>
      </c>
      <c r="C20" s="82">
        <f t="shared" si="5"/>
        <v>0.10989010989010989</v>
      </c>
      <c r="D20" s="83">
        <v>3948000</v>
      </c>
      <c r="E20" s="95">
        <f t="shared" si="0"/>
        <v>131600</v>
      </c>
    </row>
    <row r="21" spans="1:7" x14ac:dyDescent="0.35">
      <c r="A21" s="85" t="s">
        <v>204</v>
      </c>
      <c r="B21" s="81">
        <v>8</v>
      </c>
      <c r="C21" s="82">
        <f t="shared" si="5"/>
        <v>2.9304029304029304E-2</v>
      </c>
      <c r="D21" s="83">
        <v>976500</v>
      </c>
      <c r="E21" s="95">
        <f t="shared" si="0"/>
        <v>122062.5</v>
      </c>
    </row>
    <row r="22" spans="1:7" ht="32.25" customHeight="1" x14ac:dyDescent="0.35">
      <c r="A22" s="85" t="s">
        <v>162</v>
      </c>
      <c r="B22" s="81">
        <v>19</v>
      </c>
      <c r="C22" s="82">
        <f t="shared" si="5"/>
        <v>6.95970695970696E-2</v>
      </c>
      <c r="D22" s="83">
        <v>2651250</v>
      </c>
      <c r="E22" s="95">
        <f t="shared" si="0"/>
        <v>139539.47368421053</v>
      </c>
    </row>
    <row r="23" spans="1:7" ht="29" x14ac:dyDescent="0.35">
      <c r="A23" s="85" t="s">
        <v>116</v>
      </c>
      <c r="B23" s="81">
        <v>46</v>
      </c>
      <c r="C23" s="82">
        <f t="shared" si="5"/>
        <v>0.16849816849816851</v>
      </c>
      <c r="D23" s="83">
        <v>6399750</v>
      </c>
      <c r="E23" s="95">
        <f t="shared" si="0"/>
        <v>139125</v>
      </c>
    </row>
    <row r="24" spans="1:7" x14ac:dyDescent="0.35">
      <c r="A24" s="85" t="s">
        <v>5608</v>
      </c>
      <c r="B24" s="81">
        <v>2</v>
      </c>
      <c r="C24" s="82">
        <f t="shared" si="5"/>
        <v>7.326007326007326E-3</v>
      </c>
      <c r="D24" s="83">
        <v>262500</v>
      </c>
      <c r="E24" s="95">
        <f t="shared" si="0"/>
        <v>131250</v>
      </c>
    </row>
    <row r="25" spans="1:7" x14ac:dyDescent="0.35">
      <c r="A25" s="85" t="s">
        <v>5596</v>
      </c>
      <c r="B25" s="81"/>
      <c r="C25" s="82">
        <f t="shared" si="5"/>
        <v>0</v>
      </c>
      <c r="D25" s="83"/>
      <c r="E25" s="95" t="e">
        <f t="shared" si="0"/>
        <v>#DIV/0!</v>
      </c>
    </row>
    <row r="26" spans="1:7" ht="15" thickBot="1" x14ac:dyDescent="0.4">
      <c r="A26" s="48" t="s">
        <v>5536</v>
      </c>
      <c r="B26" s="49">
        <f>B2+B17</f>
        <v>1452</v>
      </c>
      <c r="C26" s="49"/>
      <c r="D26" s="50">
        <f>D2+D17</f>
        <v>197209050</v>
      </c>
      <c r="E26" s="51">
        <f t="shared" si="0"/>
        <v>135818.90495867768</v>
      </c>
    </row>
    <row r="27" spans="1:7" ht="15" thickBot="1" x14ac:dyDescent="0.4"/>
    <row r="28" spans="1:7" x14ac:dyDescent="0.35">
      <c r="A28" s="52" t="s">
        <v>5644</v>
      </c>
      <c r="B28" s="20" t="s">
        <v>5568</v>
      </c>
      <c r="C28" s="53" t="s">
        <v>5569</v>
      </c>
      <c r="G28" s="9">
        <f>D26*0.0129</f>
        <v>2543996.7450000001</v>
      </c>
    </row>
    <row r="29" spans="1:7" x14ac:dyDescent="0.35">
      <c r="A29" s="26" t="s">
        <v>5645</v>
      </c>
      <c r="B29" s="3"/>
      <c r="C29" s="54"/>
      <c r="G29" s="9">
        <f>E26*0.0129</f>
        <v>1752.0638739669421</v>
      </c>
    </row>
    <row r="30" spans="1:7" ht="15" thickBot="1" x14ac:dyDescent="0.4">
      <c r="A30" s="55" t="s">
        <v>5646</v>
      </c>
      <c r="B30" s="56"/>
      <c r="C30" s="57"/>
    </row>
    <row r="31" spans="1:7" x14ac:dyDescent="0.35">
      <c r="A31" s="63" t="s">
        <v>5647</v>
      </c>
    </row>
    <row r="32" spans="1:7" ht="15" thickBot="1" x14ac:dyDescent="0.4">
      <c r="E32" s="36"/>
    </row>
    <row r="33" spans="1:5" x14ac:dyDescent="0.35">
      <c r="A33" s="52" t="s">
        <v>5612</v>
      </c>
      <c r="B33" s="20" t="s">
        <v>5568</v>
      </c>
      <c r="C33" s="20" t="s">
        <v>5569</v>
      </c>
      <c r="D33" s="22" t="s">
        <v>5570</v>
      </c>
    </row>
    <row r="34" spans="1:5" x14ac:dyDescent="0.35">
      <c r="A34" s="34" t="s">
        <v>5613</v>
      </c>
      <c r="B34" s="3">
        <v>561</v>
      </c>
      <c r="C34" s="70"/>
      <c r="D34" s="54"/>
    </row>
    <row r="35" spans="1:5" x14ac:dyDescent="0.35">
      <c r="A35" s="34" t="s">
        <v>5614</v>
      </c>
      <c r="B35" s="70"/>
      <c r="C35" s="71">
        <f>D35/(D35+D36)</f>
        <v>0.99804126936097393</v>
      </c>
      <c r="D35" s="72">
        <f>D26-D38</f>
        <v>138445679</v>
      </c>
    </row>
    <row r="36" spans="1:5" x14ac:dyDescent="0.35">
      <c r="A36" s="34" t="s">
        <v>5615</v>
      </c>
      <c r="B36" s="70"/>
      <c r="C36" s="73">
        <f>D36/(D36+D35)</f>
        <v>1.9587306390260848E-3</v>
      </c>
      <c r="D36" s="72">
        <v>271710</v>
      </c>
      <c r="E36" s="36"/>
    </row>
    <row r="37" spans="1:5" x14ac:dyDescent="0.35">
      <c r="A37" s="34" t="s">
        <v>5616</v>
      </c>
      <c r="B37" s="70"/>
      <c r="C37" s="74">
        <f>D37/D38</f>
        <v>3.3170629370462765E-2</v>
      </c>
      <c r="D37" s="72">
        <v>1949218</v>
      </c>
    </row>
    <row r="38" spans="1:5" x14ac:dyDescent="0.35">
      <c r="A38" s="34" t="s">
        <v>5617</v>
      </c>
      <c r="B38" s="70"/>
      <c r="C38" s="70"/>
      <c r="D38" s="99">
        <v>58763371</v>
      </c>
      <c r="E38" s="36"/>
    </row>
    <row r="39" spans="1:5" x14ac:dyDescent="0.35">
      <c r="A39" s="34" t="s">
        <v>5618</v>
      </c>
      <c r="B39" s="3">
        <v>24</v>
      </c>
      <c r="C39" s="138">
        <v>3.1E-2</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66</v>
      </c>
      <c r="C52" s="3"/>
      <c r="D52" s="3">
        <v>66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8BF7A-95CD-4CDC-A1DD-87EF9FF9C0E1}">
  <sheetPr codeName="Sheet17"/>
  <dimension ref="A1:M53"/>
  <sheetViews>
    <sheetView topLeftCell="A26" zoomScale="90" zoomScaleNormal="90" workbookViewId="0">
      <selection activeCell="G54" sqref="G54"/>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1108</v>
      </c>
      <c r="C2" s="90">
        <f>B2/$B$26</f>
        <v>0.81650700073691973</v>
      </c>
      <c r="D2" s="89">
        <f>D3+D12+D13</f>
        <v>150942750</v>
      </c>
      <c r="E2" s="91">
        <f t="shared" ref="E2:E26" si="0">D2/B2</f>
        <v>136229.91877256316</v>
      </c>
      <c r="G2" s="28" t="s">
        <v>5575</v>
      </c>
      <c r="H2" s="29">
        <v>651</v>
      </c>
      <c r="I2" s="30">
        <f>H2/$H$12</f>
        <v>0.47973470891672809</v>
      </c>
      <c r="J2" s="31"/>
      <c r="K2" s="32">
        <f>L2/$L$12</f>
        <v>0.36098310291858676</v>
      </c>
      <c r="L2" s="29">
        <f t="shared" ref="L2:L9" si="1">H2-H3</f>
        <v>235</v>
      </c>
      <c r="M2" s="33" t="s">
        <v>5576</v>
      </c>
    </row>
    <row r="3" spans="1:13" x14ac:dyDescent="0.35">
      <c r="A3" s="86" t="s">
        <v>5577</v>
      </c>
      <c r="B3" s="2">
        <f>SUM(B4:B11)</f>
        <v>972</v>
      </c>
      <c r="C3" s="90">
        <f>B3/$B$26</f>
        <v>0.71628592483419307</v>
      </c>
      <c r="D3" s="2">
        <f>SUM(D4:D11)</f>
        <v>133602000</v>
      </c>
      <c r="E3" s="91">
        <f t="shared" si="0"/>
        <v>137450.61728395062</v>
      </c>
      <c r="F3" s="36"/>
      <c r="G3" s="37" t="s">
        <v>5578</v>
      </c>
      <c r="H3" s="38">
        <v>416</v>
      </c>
      <c r="I3" s="39">
        <f t="shared" ref="I3:I11" si="2">H3/$H$12</f>
        <v>0.30655858511422257</v>
      </c>
      <c r="J3" s="40"/>
      <c r="K3" s="41">
        <f t="shared" ref="K3:K11" si="3">L3/$L$12</f>
        <v>0.3241167434715822</v>
      </c>
      <c r="L3" s="38">
        <f t="shared" si="1"/>
        <v>211</v>
      </c>
      <c r="M3" s="42" t="s">
        <v>5579</v>
      </c>
    </row>
    <row r="4" spans="1:13" x14ac:dyDescent="0.35">
      <c r="A4" s="85" t="s">
        <v>5580</v>
      </c>
      <c r="B4" s="35">
        <v>879</v>
      </c>
      <c r="C4" s="27">
        <f>B4/$B$3</f>
        <v>0.90432098765432101</v>
      </c>
      <c r="D4" s="35">
        <v>120561000</v>
      </c>
      <c r="E4" s="95">
        <f t="shared" si="0"/>
        <v>137156.99658703071</v>
      </c>
      <c r="G4" s="43" t="s">
        <v>5581</v>
      </c>
      <c r="H4" s="44">
        <v>205</v>
      </c>
      <c r="I4" s="45">
        <f t="shared" si="2"/>
        <v>0.15106853352984526</v>
      </c>
      <c r="J4" s="31"/>
      <c r="K4" s="46">
        <f t="shared" si="3"/>
        <v>0.22119815668202766</v>
      </c>
      <c r="L4" s="44">
        <f t="shared" si="1"/>
        <v>144</v>
      </c>
      <c r="M4" s="47" t="s">
        <v>5582</v>
      </c>
    </row>
    <row r="5" spans="1:13" x14ac:dyDescent="0.35">
      <c r="A5" s="85" t="s">
        <v>381</v>
      </c>
      <c r="B5" s="35">
        <v>25</v>
      </c>
      <c r="C5" s="27">
        <f t="shared" ref="C5:C11" si="4">B5/$B$3</f>
        <v>2.5720164609053499E-2</v>
      </c>
      <c r="D5" s="35">
        <v>3685500</v>
      </c>
      <c r="E5" s="95">
        <f t="shared" si="0"/>
        <v>147420</v>
      </c>
      <c r="F5" s="36"/>
      <c r="G5" s="37" t="s">
        <v>5583</v>
      </c>
      <c r="H5" s="38">
        <v>61</v>
      </c>
      <c r="I5" s="39">
        <f t="shared" si="2"/>
        <v>4.4952100221075902E-2</v>
      </c>
      <c r="J5" s="40"/>
      <c r="K5" s="41">
        <f t="shared" si="3"/>
        <v>6.4516129032258063E-2</v>
      </c>
      <c r="L5" s="38">
        <f t="shared" si="1"/>
        <v>42</v>
      </c>
      <c r="M5" s="42" t="s">
        <v>5584</v>
      </c>
    </row>
    <row r="6" spans="1:13" x14ac:dyDescent="0.35">
      <c r="A6" s="85" t="s">
        <v>5638</v>
      </c>
      <c r="B6" s="35">
        <v>11</v>
      </c>
      <c r="C6" s="27">
        <f t="shared" si="4"/>
        <v>1.131687242798354E-2</v>
      </c>
      <c r="D6" s="35">
        <v>1365000</v>
      </c>
      <c r="E6" s="95">
        <f t="shared" si="0"/>
        <v>124090.90909090909</v>
      </c>
      <c r="G6" s="43" t="s">
        <v>5586</v>
      </c>
      <c r="H6" s="44">
        <v>19</v>
      </c>
      <c r="I6" s="45">
        <f t="shared" si="2"/>
        <v>1.4001473839351511E-2</v>
      </c>
      <c r="J6" s="31"/>
      <c r="K6" s="46">
        <f t="shared" si="3"/>
        <v>2.3041474654377881E-2</v>
      </c>
      <c r="L6" s="44">
        <f t="shared" si="1"/>
        <v>15</v>
      </c>
      <c r="M6" s="47" t="s">
        <v>5587</v>
      </c>
    </row>
    <row r="7" spans="1:13" x14ac:dyDescent="0.35">
      <c r="A7" s="85" t="s">
        <v>5588</v>
      </c>
      <c r="B7" s="35">
        <v>12</v>
      </c>
      <c r="C7" s="27">
        <f t="shared" si="4"/>
        <v>1.2345679012345678E-2</v>
      </c>
      <c r="D7" s="35">
        <v>1365000</v>
      </c>
      <c r="E7" s="95">
        <f t="shared" si="0"/>
        <v>113750</v>
      </c>
      <c r="G7" s="37" t="s">
        <v>5589</v>
      </c>
      <c r="H7" s="38">
        <v>4</v>
      </c>
      <c r="I7" s="39">
        <f t="shared" si="2"/>
        <v>2.9476787030213707E-3</v>
      </c>
      <c r="J7" s="40"/>
      <c r="K7" s="41">
        <f t="shared" si="3"/>
        <v>4.608294930875576E-3</v>
      </c>
      <c r="L7" s="38">
        <f t="shared" si="1"/>
        <v>3</v>
      </c>
      <c r="M7" s="42" t="s">
        <v>5590</v>
      </c>
    </row>
    <row r="8" spans="1:13" x14ac:dyDescent="0.35">
      <c r="A8" s="85" t="s">
        <v>866</v>
      </c>
      <c r="B8" s="35">
        <v>2</v>
      </c>
      <c r="C8" s="27">
        <f t="shared" si="4"/>
        <v>2.05761316872428E-3</v>
      </c>
      <c r="D8" s="35">
        <v>262500</v>
      </c>
      <c r="E8" s="95">
        <f t="shared" si="0"/>
        <v>131250</v>
      </c>
      <c r="G8" s="43" t="s">
        <v>5591</v>
      </c>
      <c r="H8" s="44">
        <v>1</v>
      </c>
      <c r="I8" s="45">
        <f t="shared" si="2"/>
        <v>7.3691967575534268E-4</v>
      </c>
      <c r="J8" s="31"/>
      <c r="K8" s="46">
        <f t="shared" si="3"/>
        <v>1.5360983102918587E-3</v>
      </c>
      <c r="L8" s="44">
        <f t="shared" si="1"/>
        <v>1</v>
      </c>
      <c r="M8" s="47" t="s">
        <v>5592</v>
      </c>
    </row>
    <row r="9" spans="1:13" x14ac:dyDescent="0.35">
      <c r="A9" s="85" t="s">
        <v>1095</v>
      </c>
      <c r="B9" s="35">
        <v>3</v>
      </c>
      <c r="C9" s="27">
        <f t="shared" si="4"/>
        <v>3.0864197530864196E-3</v>
      </c>
      <c r="D9" s="35">
        <v>472500</v>
      </c>
      <c r="E9" s="95">
        <f t="shared" si="0"/>
        <v>157500</v>
      </c>
      <c r="G9" s="37" t="s">
        <v>5594</v>
      </c>
      <c r="H9" s="38">
        <v>0</v>
      </c>
      <c r="I9" s="39">
        <f t="shared" si="2"/>
        <v>0</v>
      </c>
      <c r="J9" s="40"/>
      <c r="K9" s="41">
        <f t="shared" si="3"/>
        <v>0</v>
      </c>
      <c r="L9" s="38">
        <f t="shared" si="1"/>
        <v>0</v>
      </c>
      <c r="M9" s="42" t="s">
        <v>5595</v>
      </c>
    </row>
    <row r="10" spans="1:13" ht="29" x14ac:dyDescent="0.35">
      <c r="A10" s="85" t="s">
        <v>5593</v>
      </c>
      <c r="B10" s="35">
        <v>40</v>
      </c>
      <c r="C10" s="27">
        <f t="shared" si="4"/>
        <v>4.1152263374485597E-2</v>
      </c>
      <c r="D10" s="35">
        <v>5890500</v>
      </c>
      <c r="E10" s="95">
        <f t="shared" si="0"/>
        <v>147262.5</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1357</v>
      </c>
      <c r="I12" s="66">
        <f>SUM(I2:I11)</f>
        <v>0.99999999999999989</v>
      </c>
      <c r="J12" s="24"/>
      <c r="K12" s="67">
        <f>SUM(K2:K11)</f>
        <v>1</v>
      </c>
      <c r="L12" s="68">
        <f>SUM(L2:L11)</f>
        <v>651</v>
      </c>
      <c r="M12" s="69" t="s">
        <v>5604</v>
      </c>
    </row>
    <row r="13" spans="1:13" ht="15" thickBot="1" x14ac:dyDescent="0.4">
      <c r="A13" s="86" t="s">
        <v>5602</v>
      </c>
      <c r="B13" s="2">
        <f>SUM(B14:B16)</f>
        <v>136</v>
      </c>
      <c r="C13" s="90">
        <f>B13/$B$26</f>
        <v>0.10022107590272661</v>
      </c>
      <c r="D13" s="92">
        <f>SUM(D14:D16)</f>
        <v>17340750</v>
      </c>
      <c r="E13" s="91">
        <f t="shared" si="0"/>
        <v>127505.51470588235</v>
      </c>
      <c r="L13" s="73">
        <f>36/198</f>
        <v>0.18181818181818182</v>
      </c>
      <c r="M13" s="97" t="s">
        <v>5605</v>
      </c>
    </row>
    <row r="14" spans="1:13" x14ac:dyDescent="0.35">
      <c r="A14" s="85" t="s">
        <v>986</v>
      </c>
      <c r="B14" s="3">
        <v>4</v>
      </c>
      <c r="C14" s="27">
        <f>B14/B13</f>
        <v>2.9411764705882353E-2</v>
      </c>
      <c r="D14" s="35">
        <v>640500</v>
      </c>
      <c r="E14" s="95">
        <f t="shared" si="0"/>
        <v>160125</v>
      </c>
    </row>
    <row r="15" spans="1:13" x14ac:dyDescent="0.35">
      <c r="A15" s="85" t="s">
        <v>188</v>
      </c>
      <c r="B15" s="3">
        <v>132</v>
      </c>
      <c r="C15" s="27">
        <f>B15/B13</f>
        <v>0.97058823529411764</v>
      </c>
      <c r="D15" s="35">
        <v>16700250</v>
      </c>
      <c r="E15" s="95">
        <f t="shared" si="0"/>
        <v>126517.04545454546</v>
      </c>
    </row>
    <row r="16" spans="1:13" x14ac:dyDescent="0.35">
      <c r="A16" s="85" t="s">
        <v>5596</v>
      </c>
      <c r="B16" s="3"/>
      <c r="C16" s="27">
        <f>B16/B13</f>
        <v>0</v>
      </c>
      <c r="D16" s="35"/>
      <c r="E16" s="95" t="e">
        <f t="shared" si="0"/>
        <v>#DIV/0!</v>
      </c>
    </row>
    <row r="17" spans="1:6" x14ac:dyDescent="0.35">
      <c r="A17" s="88" t="s">
        <v>5639</v>
      </c>
      <c r="B17" s="93">
        <f>SUM(B18:B25)</f>
        <v>249</v>
      </c>
      <c r="C17" s="90">
        <f>B17/$B$26</f>
        <v>0.18349299926308033</v>
      </c>
      <c r="D17" s="94">
        <f>SUM(D18:D25)</f>
        <v>33500250</v>
      </c>
      <c r="E17" s="95">
        <f t="shared" si="0"/>
        <v>134539.15662650601</v>
      </c>
      <c r="F17" s="73"/>
    </row>
    <row r="18" spans="1:6" x14ac:dyDescent="0.35">
      <c r="A18" s="85" t="s">
        <v>169</v>
      </c>
      <c r="B18" s="81">
        <v>57</v>
      </c>
      <c r="C18" s="82">
        <f>B18/$B$17</f>
        <v>0.2289156626506024</v>
      </c>
      <c r="D18" s="83">
        <v>7334250</v>
      </c>
      <c r="E18" s="95">
        <f t="shared" si="0"/>
        <v>128671.05263157895</v>
      </c>
    </row>
    <row r="19" spans="1:6" ht="29" x14ac:dyDescent="0.35">
      <c r="A19" s="85" t="s">
        <v>52</v>
      </c>
      <c r="B19" s="81">
        <v>90</v>
      </c>
      <c r="C19" s="82">
        <f t="shared" ref="C19:C25" si="5">B19/$B$17</f>
        <v>0.36144578313253012</v>
      </c>
      <c r="D19" s="83">
        <v>12526500</v>
      </c>
      <c r="E19" s="95">
        <f t="shared" si="0"/>
        <v>139183.33333333334</v>
      </c>
      <c r="F19" s="75"/>
    </row>
    <row r="20" spans="1:6" x14ac:dyDescent="0.35">
      <c r="A20" s="85" t="s">
        <v>5607</v>
      </c>
      <c r="B20" s="81">
        <v>30</v>
      </c>
      <c r="C20" s="82">
        <f t="shared" si="5"/>
        <v>0.12048192771084337</v>
      </c>
      <c r="D20" s="83">
        <v>3843000</v>
      </c>
      <c r="E20" s="95">
        <f t="shared" si="0"/>
        <v>128100</v>
      </c>
    </row>
    <row r="21" spans="1:6" x14ac:dyDescent="0.35">
      <c r="A21" s="85" t="s">
        <v>204</v>
      </c>
      <c r="B21" s="81">
        <v>8</v>
      </c>
      <c r="C21" s="82">
        <f t="shared" si="5"/>
        <v>3.2128514056224897E-2</v>
      </c>
      <c r="D21" s="83">
        <v>1123500</v>
      </c>
      <c r="E21" s="95">
        <f t="shared" si="0"/>
        <v>140437.5</v>
      </c>
    </row>
    <row r="22" spans="1:6" ht="32.25" customHeight="1" x14ac:dyDescent="0.35">
      <c r="A22" s="85" t="s">
        <v>162</v>
      </c>
      <c r="B22" s="81">
        <v>18</v>
      </c>
      <c r="C22" s="82">
        <f t="shared" si="5"/>
        <v>7.2289156626506021E-2</v>
      </c>
      <c r="D22" s="83">
        <v>2367750</v>
      </c>
      <c r="E22" s="95">
        <f t="shared" si="0"/>
        <v>131541.66666666666</v>
      </c>
    </row>
    <row r="23" spans="1:6" ht="29" x14ac:dyDescent="0.35">
      <c r="A23" s="85" t="s">
        <v>116</v>
      </c>
      <c r="B23" s="81">
        <v>44</v>
      </c>
      <c r="C23" s="82">
        <f t="shared" si="5"/>
        <v>0.17670682730923695</v>
      </c>
      <c r="D23" s="83">
        <v>6042750</v>
      </c>
      <c r="E23" s="95">
        <f t="shared" si="0"/>
        <v>137335.22727272726</v>
      </c>
    </row>
    <row r="24" spans="1:6" x14ac:dyDescent="0.35">
      <c r="A24" s="85" t="s">
        <v>5608</v>
      </c>
      <c r="B24" s="81">
        <v>2</v>
      </c>
      <c r="C24" s="82">
        <f t="shared" si="5"/>
        <v>8.0321285140562242E-3</v>
      </c>
      <c r="D24" s="83">
        <v>262500</v>
      </c>
      <c r="E24" s="95">
        <f t="shared" si="0"/>
        <v>131250</v>
      </c>
    </row>
    <row r="25" spans="1:6" x14ac:dyDescent="0.35">
      <c r="A25" s="85" t="s">
        <v>5596</v>
      </c>
      <c r="B25" s="81"/>
      <c r="C25" s="82">
        <f t="shared" si="5"/>
        <v>0</v>
      </c>
      <c r="D25" s="83"/>
      <c r="E25" s="95" t="e">
        <f t="shared" si="0"/>
        <v>#DIV/0!</v>
      </c>
    </row>
    <row r="26" spans="1:6" ht="15" thickBot="1" x14ac:dyDescent="0.4">
      <c r="A26" s="48" t="s">
        <v>5536</v>
      </c>
      <c r="B26" s="49">
        <f>B2+B17</f>
        <v>1357</v>
      </c>
      <c r="C26" s="49"/>
      <c r="D26" s="50">
        <f>D2+D17</f>
        <v>184443000</v>
      </c>
      <c r="E26" s="51">
        <f t="shared" si="0"/>
        <v>135919.67575534267</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560</v>
      </c>
      <c r="C34" s="70"/>
      <c r="D34" s="54"/>
    </row>
    <row r="35" spans="1:5" x14ac:dyDescent="0.35">
      <c r="A35" s="34" t="s">
        <v>5614</v>
      </c>
      <c r="B35" s="70"/>
      <c r="C35" s="71">
        <f>D35/(D35+D36)</f>
        <v>0.99547569011200399</v>
      </c>
      <c r="D35" s="72">
        <f>D26-D38</f>
        <v>123432511</v>
      </c>
    </row>
    <row r="36" spans="1:5" x14ac:dyDescent="0.35">
      <c r="A36" s="34" t="s">
        <v>5615</v>
      </c>
      <c r="B36" s="70"/>
      <c r="C36" s="73">
        <f>D36/(D36+D35)</f>
        <v>4.524309887996061E-3</v>
      </c>
      <c r="D36" s="72">
        <v>560985</v>
      </c>
      <c r="E36" s="36"/>
    </row>
    <row r="37" spans="1:5" x14ac:dyDescent="0.35">
      <c r="A37" s="34" t="s">
        <v>5616</v>
      </c>
      <c r="B37" s="70"/>
      <c r="C37" s="74">
        <f>D37/D38</f>
        <v>0.11229713303887795</v>
      </c>
      <c r="D37" s="72">
        <v>6851303</v>
      </c>
    </row>
    <row r="38" spans="1:5" x14ac:dyDescent="0.35">
      <c r="A38" s="34" t="s">
        <v>5617</v>
      </c>
      <c r="B38" s="70"/>
      <c r="C38" s="70"/>
      <c r="D38" s="99">
        <v>61010489</v>
      </c>
      <c r="E38" s="36"/>
    </row>
    <row r="39" spans="1:5" x14ac:dyDescent="0.35">
      <c r="A39" s="34" t="s">
        <v>5618</v>
      </c>
      <c r="B39" s="3">
        <v>47</v>
      </c>
      <c r="C39" s="138">
        <v>6.0999999999999999E-2</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66</v>
      </c>
      <c r="C52" s="3"/>
      <c r="D52" s="3">
        <v>66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F7DCF-22DB-42C3-B431-67C14A5F80F2}">
  <sheetPr codeName="Sheet18"/>
  <dimension ref="A1:M53"/>
  <sheetViews>
    <sheetView zoomScale="90" zoomScaleNormal="90" workbookViewId="0">
      <selection activeCell="L13" sqref="L13"/>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1017</v>
      </c>
      <c r="C2" s="90">
        <f>B2/$B$26</f>
        <v>0.8039525691699605</v>
      </c>
      <c r="D2" s="89">
        <f>D3+D12+D13</f>
        <v>138542250</v>
      </c>
      <c r="E2" s="91">
        <f t="shared" ref="E2:E26" si="0">D2/B2</f>
        <v>136226.40117994099</v>
      </c>
      <c r="G2" s="28" t="s">
        <v>5575</v>
      </c>
      <c r="H2" s="29">
        <v>610</v>
      </c>
      <c r="I2" s="30">
        <f>H2/$H$12</f>
        <v>0.48221343873517786</v>
      </c>
      <c r="J2" s="31"/>
      <c r="K2" s="32">
        <f>L2/$L$12</f>
        <v>0.3557377049180328</v>
      </c>
      <c r="L2" s="29">
        <f t="shared" ref="L2:L9" si="1">H2-H3</f>
        <v>217</v>
      </c>
      <c r="M2" s="33" t="s">
        <v>5576</v>
      </c>
    </row>
    <row r="3" spans="1:13" x14ac:dyDescent="0.35">
      <c r="A3" s="86" t="s">
        <v>5577</v>
      </c>
      <c r="B3" s="2">
        <f>SUM(B4:B11)</f>
        <v>892</v>
      </c>
      <c r="C3" s="90">
        <f>B3/$B$26</f>
        <v>0.70513833992094865</v>
      </c>
      <c r="D3" s="2">
        <f>SUM(D4:D11)</f>
        <v>122745000</v>
      </c>
      <c r="E3" s="91">
        <f t="shared" si="0"/>
        <v>137606.50224215246</v>
      </c>
      <c r="F3" s="36"/>
      <c r="G3" s="37" t="s">
        <v>5578</v>
      </c>
      <c r="H3" s="38">
        <v>393</v>
      </c>
      <c r="I3" s="39">
        <f t="shared" ref="I3:I11" si="2">H3/$H$12</f>
        <v>0.31067193675889326</v>
      </c>
      <c r="J3" s="40"/>
      <c r="K3" s="41">
        <f t="shared" ref="K3:K11" si="3">L3/$L$12</f>
        <v>0.33934426229508197</v>
      </c>
      <c r="L3" s="38">
        <f t="shared" si="1"/>
        <v>207</v>
      </c>
      <c r="M3" s="42" t="s">
        <v>5579</v>
      </c>
    </row>
    <row r="4" spans="1:13" x14ac:dyDescent="0.35">
      <c r="A4" s="85" t="s">
        <v>5580</v>
      </c>
      <c r="B4" s="35">
        <v>807</v>
      </c>
      <c r="C4" s="27">
        <f>B4/$B$3</f>
        <v>0.9047085201793722</v>
      </c>
      <c r="D4" s="35">
        <v>110617500</v>
      </c>
      <c r="E4" s="95">
        <f t="shared" si="0"/>
        <v>137072.49070631972</v>
      </c>
      <c r="G4" s="43" t="s">
        <v>5581</v>
      </c>
      <c r="H4" s="44">
        <v>186</v>
      </c>
      <c r="I4" s="45">
        <f t="shared" si="2"/>
        <v>0.14703557312252966</v>
      </c>
      <c r="J4" s="31"/>
      <c r="K4" s="46">
        <f t="shared" si="3"/>
        <v>0.21475409836065573</v>
      </c>
      <c r="L4" s="44">
        <f t="shared" si="1"/>
        <v>131</v>
      </c>
      <c r="M4" s="47" t="s">
        <v>5582</v>
      </c>
    </row>
    <row r="5" spans="1:13" x14ac:dyDescent="0.35">
      <c r="A5" s="85" t="s">
        <v>381</v>
      </c>
      <c r="B5" s="35">
        <v>21</v>
      </c>
      <c r="C5" s="27">
        <f t="shared" ref="C5:C11" si="4">B5/$B$3</f>
        <v>2.3542600896860985E-2</v>
      </c>
      <c r="D5" s="35">
        <v>3297000</v>
      </c>
      <c r="E5" s="95">
        <f t="shared" si="0"/>
        <v>157000</v>
      </c>
      <c r="F5" s="36"/>
      <c r="G5" s="37" t="s">
        <v>5583</v>
      </c>
      <c r="H5" s="38">
        <v>55</v>
      </c>
      <c r="I5" s="39">
        <f t="shared" si="2"/>
        <v>4.3478260869565216E-2</v>
      </c>
      <c r="J5" s="40"/>
      <c r="K5" s="41">
        <f t="shared" si="3"/>
        <v>6.3934426229508193E-2</v>
      </c>
      <c r="L5" s="38">
        <f t="shared" si="1"/>
        <v>39</v>
      </c>
      <c r="M5" s="42" t="s">
        <v>5584</v>
      </c>
    </row>
    <row r="6" spans="1:13" x14ac:dyDescent="0.35">
      <c r="A6" s="85" t="s">
        <v>5638</v>
      </c>
      <c r="B6" s="35">
        <v>10</v>
      </c>
      <c r="C6" s="27">
        <f t="shared" si="4"/>
        <v>1.1210762331838564E-2</v>
      </c>
      <c r="D6" s="35">
        <v>1260000</v>
      </c>
      <c r="E6" s="95">
        <f t="shared" si="0"/>
        <v>126000</v>
      </c>
      <c r="G6" s="43" t="s">
        <v>5586</v>
      </c>
      <c r="H6" s="44">
        <v>16</v>
      </c>
      <c r="I6" s="45">
        <f t="shared" si="2"/>
        <v>1.2648221343873518E-2</v>
      </c>
      <c r="J6" s="31"/>
      <c r="K6" s="46">
        <f t="shared" si="3"/>
        <v>1.9672131147540985E-2</v>
      </c>
      <c r="L6" s="44">
        <f t="shared" si="1"/>
        <v>12</v>
      </c>
      <c r="M6" s="47" t="s">
        <v>5587</v>
      </c>
    </row>
    <row r="7" spans="1:13" x14ac:dyDescent="0.35">
      <c r="A7" s="85" t="s">
        <v>5588</v>
      </c>
      <c r="B7" s="35">
        <v>11</v>
      </c>
      <c r="C7" s="27">
        <f t="shared" si="4"/>
        <v>1.2331838565022421E-2</v>
      </c>
      <c r="D7" s="35">
        <v>1260000</v>
      </c>
      <c r="E7" s="95">
        <f t="shared" si="0"/>
        <v>114545.45454545454</v>
      </c>
      <c r="G7" s="37" t="s">
        <v>5589</v>
      </c>
      <c r="H7" s="38">
        <v>4</v>
      </c>
      <c r="I7" s="39">
        <f t="shared" si="2"/>
        <v>3.1620553359683794E-3</v>
      </c>
      <c r="J7" s="40"/>
      <c r="K7" s="41">
        <f t="shared" si="3"/>
        <v>4.9180327868852463E-3</v>
      </c>
      <c r="L7" s="38">
        <f t="shared" si="1"/>
        <v>3</v>
      </c>
      <c r="M7" s="42" t="s">
        <v>5590</v>
      </c>
    </row>
    <row r="8" spans="1:13" x14ac:dyDescent="0.35">
      <c r="A8" s="85" t="s">
        <v>866</v>
      </c>
      <c r="B8" s="35">
        <v>1</v>
      </c>
      <c r="C8" s="27">
        <f t="shared" si="4"/>
        <v>1.1210762331838565E-3</v>
      </c>
      <c r="D8" s="35">
        <v>210000</v>
      </c>
      <c r="E8" s="95">
        <f t="shared" si="0"/>
        <v>210000</v>
      </c>
      <c r="G8" s="43" t="s">
        <v>5591</v>
      </c>
      <c r="H8" s="44">
        <v>1</v>
      </c>
      <c r="I8" s="45">
        <f t="shared" si="2"/>
        <v>7.9051383399209485E-4</v>
      </c>
      <c r="J8" s="31"/>
      <c r="K8" s="46">
        <f t="shared" si="3"/>
        <v>1.639344262295082E-3</v>
      </c>
      <c r="L8" s="44">
        <f t="shared" si="1"/>
        <v>1</v>
      </c>
      <c r="M8" s="47" t="s">
        <v>5592</v>
      </c>
    </row>
    <row r="9" spans="1:13" x14ac:dyDescent="0.35">
      <c r="A9" s="85" t="s">
        <v>1095</v>
      </c>
      <c r="B9" s="35">
        <v>3</v>
      </c>
      <c r="C9" s="27">
        <f t="shared" si="4"/>
        <v>3.3632286995515697E-3</v>
      </c>
      <c r="D9" s="35">
        <v>472500</v>
      </c>
      <c r="E9" s="95">
        <f t="shared" si="0"/>
        <v>157500</v>
      </c>
      <c r="G9" s="37" t="s">
        <v>5594</v>
      </c>
      <c r="H9" s="38">
        <v>0</v>
      </c>
      <c r="I9" s="39">
        <f t="shared" si="2"/>
        <v>0</v>
      </c>
      <c r="J9" s="40"/>
      <c r="K9" s="41">
        <f t="shared" si="3"/>
        <v>0</v>
      </c>
      <c r="L9" s="38">
        <f t="shared" si="1"/>
        <v>0</v>
      </c>
      <c r="M9" s="42" t="s">
        <v>5595</v>
      </c>
    </row>
    <row r="10" spans="1:13" ht="29" x14ac:dyDescent="0.35">
      <c r="A10" s="85" t="s">
        <v>5593</v>
      </c>
      <c r="B10" s="35">
        <v>39</v>
      </c>
      <c r="C10" s="27">
        <f t="shared" si="4"/>
        <v>4.3721973094170405E-2</v>
      </c>
      <c r="D10" s="35">
        <v>5628000</v>
      </c>
      <c r="E10" s="95">
        <f t="shared" si="0"/>
        <v>144307.69230769231</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1265</v>
      </c>
      <c r="I12" s="66">
        <f>SUM(I2:I11)</f>
        <v>1</v>
      </c>
      <c r="J12" s="24"/>
      <c r="K12" s="67">
        <f>SUM(K2:K11)</f>
        <v>1</v>
      </c>
      <c r="L12" s="68">
        <f>SUM(L2:L11)</f>
        <v>610</v>
      </c>
      <c r="M12" s="69" t="s">
        <v>5604</v>
      </c>
    </row>
    <row r="13" spans="1:13" ht="15" thickBot="1" x14ac:dyDescent="0.4">
      <c r="A13" s="86" t="s">
        <v>5602</v>
      </c>
      <c r="B13" s="2">
        <f>SUM(B14:B16)</f>
        <v>125</v>
      </c>
      <c r="C13" s="90">
        <f>B13/$B$26</f>
        <v>9.8814229249011856E-2</v>
      </c>
      <c r="D13" s="92">
        <f>SUM(D14:D16)</f>
        <v>15797250</v>
      </c>
      <c r="E13" s="91">
        <f t="shared" si="0"/>
        <v>126378</v>
      </c>
      <c r="L13" s="73">
        <f>36/198</f>
        <v>0.18181818181818182</v>
      </c>
      <c r="M13" s="97" t="s">
        <v>5605</v>
      </c>
    </row>
    <row r="14" spans="1:13" x14ac:dyDescent="0.35">
      <c r="A14" s="85" t="s">
        <v>986</v>
      </c>
      <c r="B14" s="3">
        <v>4</v>
      </c>
      <c r="C14" s="27">
        <f>B14/B13</f>
        <v>3.2000000000000001E-2</v>
      </c>
      <c r="D14" s="35">
        <v>640500</v>
      </c>
      <c r="E14" s="95">
        <f t="shared" si="0"/>
        <v>160125</v>
      </c>
    </row>
    <row r="15" spans="1:13" x14ac:dyDescent="0.35">
      <c r="A15" s="85" t="s">
        <v>188</v>
      </c>
      <c r="B15" s="3">
        <v>121</v>
      </c>
      <c r="C15" s="27">
        <f>B15/B13</f>
        <v>0.96799999999999997</v>
      </c>
      <c r="D15" s="35">
        <v>15156750</v>
      </c>
      <c r="E15" s="95">
        <f t="shared" si="0"/>
        <v>125262.39669421487</v>
      </c>
    </row>
    <row r="16" spans="1:13" x14ac:dyDescent="0.35">
      <c r="A16" s="85" t="s">
        <v>5596</v>
      </c>
      <c r="B16" s="3"/>
      <c r="C16" s="27">
        <f>B16/B13</f>
        <v>0</v>
      </c>
      <c r="D16" s="35"/>
      <c r="E16" s="95" t="e">
        <f t="shared" si="0"/>
        <v>#DIV/0!</v>
      </c>
    </row>
    <row r="17" spans="1:6" x14ac:dyDescent="0.35">
      <c r="A17" s="88" t="s">
        <v>5639</v>
      </c>
      <c r="B17" s="93">
        <f>SUM(B18:B25)</f>
        <v>248</v>
      </c>
      <c r="C17" s="90">
        <f>B17/$B$26</f>
        <v>0.19604743083003953</v>
      </c>
      <c r="D17" s="94">
        <f>SUM(D18:D25)</f>
        <v>33342750</v>
      </c>
      <c r="E17" s="95">
        <f t="shared" si="0"/>
        <v>134446.57258064515</v>
      </c>
      <c r="F17" s="73"/>
    </row>
    <row r="18" spans="1:6" x14ac:dyDescent="0.35">
      <c r="A18" s="85" t="s">
        <v>169</v>
      </c>
      <c r="B18" s="81">
        <v>57</v>
      </c>
      <c r="C18" s="82">
        <f>B18/$B$17</f>
        <v>0.22983870967741934</v>
      </c>
      <c r="D18" s="83">
        <v>7334250</v>
      </c>
      <c r="E18" s="95">
        <f t="shared" si="0"/>
        <v>128671.05263157895</v>
      </c>
    </row>
    <row r="19" spans="1:6" ht="29" x14ac:dyDescent="0.35">
      <c r="A19" s="85" t="s">
        <v>52</v>
      </c>
      <c r="B19" s="81">
        <v>89</v>
      </c>
      <c r="C19" s="82">
        <f t="shared" ref="C19:C25" si="5">B19/$B$17</f>
        <v>0.3588709677419355</v>
      </c>
      <c r="D19" s="83">
        <v>12369000</v>
      </c>
      <c r="E19" s="95">
        <f t="shared" si="0"/>
        <v>138977.52808988764</v>
      </c>
      <c r="F19" s="75"/>
    </row>
    <row r="20" spans="1:6" x14ac:dyDescent="0.35">
      <c r="A20" s="85" t="s">
        <v>5607</v>
      </c>
      <c r="B20" s="81">
        <v>30</v>
      </c>
      <c r="C20" s="82">
        <f t="shared" si="5"/>
        <v>0.12096774193548387</v>
      </c>
      <c r="D20" s="83">
        <v>3843000</v>
      </c>
      <c r="E20" s="95">
        <f t="shared" si="0"/>
        <v>128100</v>
      </c>
    </row>
    <row r="21" spans="1:6" x14ac:dyDescent="0.35">
      <c r="A21" s="85" t="s">
        <v>204</v>
      </c>
      <c r="B21" s="81">
        <v>8</v>
      </c>
      <c r="C21" s="82">
        <f t="shared" si="5"/>
        <v>3.2258064516129031E-2</v>
      </c>
      <c r="D21" s="83">
        <v>1123500</v>
      </c>
      <c r="E21" s="95">
        <f t="shared" si="0"/>
        <v>140437.5</v>
      </c>
    </row>
    <row r="22" spans="1:6" ht="32.25" customHeight="1" x14ac:dyDescent="0.35">
      <c r="A22" s="85" t="s">
        <v>162</v>
      </c>
      <c r="B22" s="81">
        <v>18</v>
      </c>
      <c r="C22" s="82">
        <f t="shared" si="5"/>
        <v>7.2580645161290328E-2</v>
      </c>
      <c r="D22" s="83">
        <v>2367750</v>
      </c>
      <c r="E22" s="95">
        <f t="shared" si="0"/>
        <v>131541.66666666666</v>
      </c>
    </row>
    <row r="23" spans="1:6" ht="29" x14ac:dyDescent="0.35">
      <c r="A23" s="85" t="s">
        <v>116</v>
      </c>
      <c r="B23" s="81">
        <v>44</v>
      </c>
      <c r="C23" s="82">
        <f t="shared" si="5"/>
        <v>0.17741935483870969</v>
      </c>
      <c r="D23" s="83">
        <v>6042750</v>
      </c>
      <c r="E23" s="95">
        <f t="shared" si="0"/>
        <v>137335.22727272726</v>
      </c>
    </row>
    <row r="24" spans="1:6" x14ac:dyDescent="0.35">
      <c r="A24" s="85" t="s">
        <v>5608</v>
      </c>
      <c r="B24" s="81">
        <v>2</v>
      </c>
      <c r="C24" s="82">
        <f t="shared" si="5"/>
        <v>8.0645161290322578E-3</v>
      </c>
      <c r="D24" s="83">
        <v>262500</v>
      </c>
      <c r="E24" s="95">
        <f t="shared" si="0"/>
        <v>131250</v>
      </c>
    </row>
    <row r="25" spans="1:6" x14ac:dyDescent="0.35">
      <c r="A25" s="85" t="s">
        <v>5596</v>
      </c>
      <c r="B25" s="81"/>
      <c r="C25" s="82">
        <f t="shared" si="5"/>
        <v>0</v>
      </c>
      <c r="D25" s="83"/>
      <c r="E25" s="95" t="e">
        <f t="shared" si="0"/>
        <v>#DIV/0!</v>
      </c>
    </row>
    <row r="26" spans="1:6" ht="15" thickBot="1" x14ac:dyDescent="0.4">
      <c r="A26" s="48" t="s">
        <v>5536</v>
      </c>
      <c r="B26" s="49">
        <f>B2+B17</f>
        <v>1265</v>
      </c>
      <c r="C26" s="49"/>
      <c r="D26" s="50">
        <f>D2+D17</f>
        <v>171885000</v>
      </c>
      <c r="E26" s="51">
        <f t="shared" si="0"/>
        <v>135877.47035573123</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517</v>
      </c>
      <c r="C34" s="70"/>
      <c r="D34" s="54"/>
    </row>
    <row r="35" spans="1:5" x14ac:dyDescent="0.35">
      <c r="A35" s="34" t="s">
        <v>5614</v>
      </c>
      <c r="B35" s="70"/>
      <c r="C35" s="71">
        <f>D35/(D35+D36)</f>
        <v>0.99618637122481013</v>
      </c>
      <c r="D35" s="72">
        <f>D26-D38</f>
        <v>116502720</v>
      </c>
    </row>
    <row r="36" spans="1:5" x14ac:dyDescent="0.35">
      <c r="A36" s="34" t="s">
        <v>5615</v>
      </c>
      <c r="B36" s="70"/>
      <c r="C36" s="73">
        <f>D36/(D36+D35)</f>
        <v>3.8136287751899191E-3</v>
      </c>
      <c r="D36" s="72">
        <v>445999</v>
      </c>
      <c r="E36" s="36"/>
    </row>
    <row r="37" spans="1:5" x14ac:dyDescent="0.35">
      <c r="A37" s="34" t="s">
        <v>5616</v>
      </c>
      <c r="B37" s="70"/>
      <c r="C37" s="74">
        <f>D37/D38</f>
        <v>2.9420348891378251E-2</v>
      </c>
      <c r="D37" s="72">
        <v>1629366</v>
      </c>
    </row>
    <row r="38" spans="1:5" x14ac:dyDescent="0.35">
      <c r="A38" s="34" t="s">
        <v>5617</v>
      </c>
      <c r="B38" s="70"/>
      <c r="C38" s="70"/>
      <c r="D38" s="99">
        <v>55382280</v>
      </c>
      <c r="E38" s="36"/>
    </row>
    <row r="39" spans="1:5" x14ac:dyDescent="0.35">
      <c r="A39" s="34" t="s">
        <v>5618</v>
      </c>
      <c r="B39" s="3">
        <v>36</v>
      </c>
      <c r="C39" s="138">
        <v>5.5100000000000003E-2</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57</v>
      </c>
      <c r="C52" s="3"/>
      <c r="D52" s="3">
        <v>66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FEC-E1A8-439D-9684-84C24C44C0C3}">
  <sheetPr codeName="Sheet19"/>
  <dimension ref="A1:M53"/>
  <sheetViews>
    <sheetView zoomScale="90" zoomScaleNormal="90" workbookViewId="0">
      <selection activeCell="L13" sqref="L13"/>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932</v>
      </c>
      <c r="C2" s="90">
        <f>B2/$B$26</f>
        <v>0.80483592400690851</v>
      </c>
      <c r="D2" s="89">
        <f>D3+D12+D13</f>
        <v>127769250</v>
      </c>
      <c r="E2" s="91">
        <f t="shared" ref="E2:E26" si="0">D2/B2</f>
        <v>137091.46995708154</v>
      </c>
      <c r="G2" s="28" t="s">
        <v>5575</v>
      </c>
      <c r="H2" s="29">
        <v>572</v>
      </c>
      <c r="I2" s="30">
        <f>H2/$H$12</f>
        <v>0.49395509499136442</v>
      </c>
      <c r="J2" s="31"/>
      <c r="K2" s="32">
        <f>L2/$L$12</f>
        <v>0.34265734265734266</v>
      </c>
      <c r="L2" s="29">
        <f t="shared" ref="L2:L9" si="1">H2-H3</f>
        <v>196</v>
      </c>
      <c r="M2" s="33" t="s">
        <v>5576</v>
      </c>
    </row>
    <row r="3" spans="1:13" x14ac:dyDescent="0.35">
      <c r="A3" s="86" t="s">
        <v>5577</v>
      </c>
      <c r="B3" s="2">
        <f>SUM(B4:B11)</f>
        <v>815</v>
      </c>
      <c r="C3" s="90">
        <f>B3/$B$26</f>
        <v>0.70379965457685667</v>
      </c>
      <c r="D3" s="2">
        <f>SUM(D4:D11)</f>
        <v>112770000</v>
      </c>
      <c r="E3" s="91">
        <f t="shared" si="0"/>
        <v>138368.09815950922</v>
      </c>
      <c r="F3" s="36"/>
      <c r="G3" s="37" t="s">
        <v>5578</v>
      </c>
      <c r="H3" s="38">
        <v>376</v>
      </c>
      <c r="I3" s="39">
        <f t="shared" ref="I3:I11" si="2">H3/$H$12</f>
        <v>0.32469775474956825</v>
      </c>
      <c r="J3" s="40"/>
      <c r="K3" s="41">
        <f t="shared" ref="K3:K11" si="3">L3/$L$12</f>
        <v>0.3723776223776224</v>
      </c>
      <c r="L3" s="38">
        <f t="shared" si="1"/>
        <v>213</v>
      </c>
      <c r="M3" s="42" t="s">
        <v>5579</v>
      </c>
    </row>
    <row r="4" spans="1:13" x14ac:dyDescent="0.35">
      <c r="A4" s="85" t="s">
        <v>5580</v>
      </c>
      <c r="B4" s="35">
        <v>735</v>
      </c>
      <c r="C4" s="27">
        <f>B4/$B$3</f>
        <v>0.90184049079754602</v>
      </c>
      <c r="D4" s="35">
        <v>101409000</v>
      </c>
      <c r="E4" s="95">
        <f t="shared" si="0"/>
        <v>137971.42857142858</v>
      </c>
      <c r="G4" s="43" t="s">
        <v>5581</v>
      </c>
      <c r="H4" s="44">
        <v>163</v>
      </c>
      <c r="I4" s="45">
        <f t="shared" si="2"/>
        <v>0.14075993091537134</v>
      </c>
      <c r="J4" s="31"/>
      <c r="K4" s="46">
        <f t="shared" si="3"/>
        <v>0.22552447552447552</v>
      </c>
      <c r="L4" s="44">
        <f t="shared" si="1"/>
        <v>129</v>
      </c>
      <c r="M4" s="47" t="s">
        <v>5582</v>
      </c>
    </row>
    <row r="5" spans="1:13" x14ac:dyDescent="0.35">
      <c r="A5" s="85" t="s">
        <v>381</v>
      </c>
      <c r="B5" s="35">
        <v>19</v>
      </c>
      <c r="C5" s="27">
        <f t="shared" ref="C5:C11" si="4">B5/$B$3</f>
        <v>2.3312883435582823E-2</v>
      </c>
      <c r="D5" s="35">
        <v>3108000</v>
      </c>
      <c r="E5" s="95">
        <f t="shared" si="0"/>
        <v>163578.94736842104</v>
      </c>
      <c r="F5" s="36"/>
      <c r="G5" s="37" t="s">
        <v>5583</v>
      </c>
      <c r="H5" s="38">
        <v>34</v>
      </c>
      <c r="I5" s="39">
        <f t="shared" si="2"/>
        <v>2.9360967184801381E-2</v>
      </c>
      <c r="J5" s="40"/>
      <c r="K5" s="41">
        <f t="shared" si="3"/>
        <v>4.195804195804196E-2</v>
      </c>
      <c r="L5" s="38">
        <f t="shared" si="1"/>
        <v>24</v>
      </c>
      <c r="M5" s="42" t="s">
        <v>5584</v>
      </c>
    </row>
    <row r="6" spans="1:13" x14ac:dyDescent="0.35">
      <c r="A6" s="85" t="s">
        <v>5638</v>
      </c>
      <c r="B6" s="35">
        <v>10</v>
      </c>
      <c r="C6" s="27">
        <f t="shared" si="4"/>
        <v>1.2269938650306749E-2</v>
      </c>
      <c r="D6" s="35">
        <v>1260000</v>
      </c>
      <c r="E6" s="95">
        <f t="shared" si="0"/>
        <v>126000</v>
      </c>
      <c r="G6" s="43" t="s">
        <v>5586</v>
      </c>
      <c r="H6" s="44">
        <v>10</v>
      </c>
      <c r="I6" s="45">
        <f t="shared" si="2"/>
        <v>8.6355785837651123E-3</v>
      </c>
      <c r="J6" s="31"/>
      <c r="K6" s="46">
        <f t="shared" si="3"/>
        <v>1.2237762237762238E-2</v>
      </c>
      <c r="L6" s="44">
        <f t="shared" si="1"/>
        <v>7</v>
      </c>
      <c r="M6" s="47" t="s">
        <v>5587</v>
      </c>
    </row>
    <row r="7" spans="1:13" x14ac:dyDescent="0.35">
      <c r="A7" s="85" t="s">
        <v>5588</v>
      </c>
      <c r="B7" s="35">
        <v>11</v>
      </c>
      <c r="C7" s="27">
        <f t="shared" si="4"/>
        <v>1.3496932515337423E-2</v>
      </c>
      <c r="D7" s="35">
        <v>1260000</v>
      </c>
      <c r="E7" s="95">
        <f t="shared" si="0"/>
        <v>114545.45454545454</v>
      </c>
      <c r="G7" s="37" t="s">
        <v>5589</v>
      </c>
      <c r="H7" s="38">
        <v>3</v>
      </c>
      <c r="I7" s="39">
        <f t="shared" si="2"/>
        <v>2.5906735751295338E-3</v>
      </c>
      <c r="J7" s="40"/>
      <c r="K7" s="41">
        <f t="shared" si="3"/>
        <v>5.244755244755245E-3</v>
      </c>
      <c r="L7" s="38">
        <f t="shared" si="1"/>
        <v>3</v>
      </c>
      <c r="M7" s="42" t="s">
        <v>5590</v>
      </c>
    </row>
    <row r="8" spans="1:13" x14ac:dyDescent="0.35">
      <c r="A8" s="85" t="s">
        <v>866</v>
      </c>
      <c r="B8" s="35">
        <v>1</v>
      </c>
      <c r="C8" s="27">
        <f t="shared" si="4"/>
        <v>1.2269938650306749E-3</v>
      </c>
      <c r="D8" s="35">
        <v>210000</v>
      </c>
      <c r="E8" s="95">
        <f t="shared" si="0"/>
        <v>210000</v>
      </c>
      <c r="G8" s="43" t="s">
        <v>5591</v>
      </c>
      <c r="H8" s="44">
        <v>0</v>
      </c>
      <c r="I8" s="45">
        <f t="shared" si="2"/>
        <v>0</v>
      </c>
      <c r="J8" s="31"/>
      <c r="K8" s="46">
        <f t="shared" si="3"/>
        <v>0</v>
      </c>
      <c r="L8" s="44">
        <f t="shared" si="1"/>
        <v>0</v>
      </c>
      <c r="M8" s="47" t="s">
        <v>5592</v>
      </c>
    </row>
    <row r="9" spans="1:13" x14ac:dyDescent="0.35">
      <c r="A9" s="85" t="s">
        <v>1095</v>
      </c>
      <c r="B9" s="35">
        <v>3</v>
      </c>
      <c r="C9" s="27">
        <f t="shared" si="4"/>
        <v>3.6809815950920245E-3</v>
      </c>
      <c r="D9" s="35">
        <v>472500</v>
      </c>
      <c r="E9" s="95">
        <f t="shared" si="0"/>
        <v>157500</v>
      </c>
      <c r="G9" s="37" t="s">
        <v>5594</v>
      </c>
      <c r="H9" s="38">
        <v>0</v>
      </c>
      <c r="I9" s="39">
        <f t="shared" si="2"/>
        <v>0</v>
      </c>
      <c r="J9" s="40"/>
      <c r="K9" s="41">
        <f t="shared" si="3"/>
        <v>0</v>
      </c>
      <c r="L9" s="38">
        <f t="shared" si="1"/>
        <v>0</v>
      </c>
      <c r="M9" s="42" t="s">
        <v>5595</v>
      </c>
    </row>
    <row r="10" spans="1:13" ht="29" x14ac:dyDescent="0.35">
      <c r="A10" s="85" t="s">
        <v>5593</v>
      </c>
      <c r="B10" s="35">
        <v>36</v>
      </c>
      <c r="C10" s="27">
        <f t="shared" si="4"/>
        <v>4.4171779141104296E-2</v>
      </c>
      <c r="D10" s="35">
        <v>5050500</v>
      </c>
      <c r="E10" s="95">
        <f t="shared" si="0"/>
        <v>140291.66666666666</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1158</v>
      </c>
      <c r="I12" s="66">
        <f>SUM(I2:I11)</f>
        <v>1</v>
      </c>
      <c r="J12" s="24"/>
      <c r="K12" s="67">
        <f>SUM(K2:K11)</f>
        <v>0.99999999999999989</v>
      </c>
      <c r="L12" s="68">
        <f>SUM(L2:L11)</f>
        <v>572</v>
      </c>
      <c r="M12" s="69" t="s">
        <v>5604</v>
      </c>
    </row>
    <row r="13" spans="1:13" ht="15" thickBot="1" x14ac:dyDescent="0.4">
      <c r="A13" s="86" t="s">
        <v>5602</v>
      </c>
      <c r="B13" s="2">
        <f>SUM(B14:B16)</f>
        <v>117</v>
      </c>
      <c r="C13" s="90">
        <f>B13/$B$26</f>
        <v>0.10103626943005181</v>
      </c>
      <c r="D13" s="92">
        <f>SUM(D14:D16)</f>
        <v>14999250</v>
      </c>
      <c r="E13" s="91">
        <f t="shared" si="0"/>
        <v>128198.71794871795</v>
      </c>
      <c r="L13" s="73">
        <f>36/198</f>
        <v>0.18181818181818182</v>
      </c>
      <c r="M13" s="97" t="s">
        <v>5605</v>
      </c>
    </row>
    <row r="14" spans="1:13" x14ac:dyDescent="0.35">
      <c r="A14" s="85" t="s">
        <v>986</v>
      </c>
      <c r="B14" s="3">
        <v>3</v>
      </c>
      <c r="C14" s="27">
        <f>B14/B13</f>
        <v>2.564102564102564E-2</v>
      </c>
      <c r="D14" s="35">
        <v>483000</v>
      </c>
      <c r="E14" s="95">
        <f t="shared" si="0"/>
        <v>161000</v>
      </c>
    </row>
    <row r="15" spans="1:13" x14ac:dyDescent="0.35">
      <c r="A15" s="85" t="s">
        <v>188</v>
      </c>
      <c r="B15" s="3">
        <v>114</v>
      </c>
      <c r="C15" s="27">
        <f>B15/B13</f>
        <v>0.97435897435897434</v>
      </c>
      <c r="D15" s="35">
        <v>14516250</v>
      </c>
      <c r="E15" s="95">
        <f t="shared" si="0"/>
        <v>127335.52631578948</v>
      </c>
    </row>
    <row r="16" spans="1:13" x14ac:dyDescent="0.35">
      <c r="A16" s="85" t="s">
        <v>5596</v>
      </c>
      <c r="B16" s="3"/>
      <c r="C16" s="27">
        <f>B16/B13</f>
        <v>0</v>
      </c>
      <c r="D16" s="35"/>
      <c r="E16" s="95" t="e">
        <f t="shared" si="0"/>
        <v>#DIV/0!</v>
      </c>
    </row>
    <row r="17" spans="1:6" x14ac:dyDescent="0.35">
      <c r="A17" s="88" t="s">
        <v>5639</v>
      </c>
      <c r="B17" s="93">
        <f>SUM(B18:B25)</f>
        <v>226</v>
      </c>
      <c r="C17" s="90">
        <f>B17/$B$26</f>
        <v>0.19516407599309155</v>
      </c>
      <c r="D17" s="94">
        <f>SUM(D18:D25)</f>
        <v>30224250</v>
      </c>
      <c r="E17" s="95">
        <f t="shared" si="0"/>
        <v>133735.61946902654</v>
      </c>
      <c r="F17" s="73"/>
    </row>
    <row r="18" spans="1:6" x14ac:dyDescent="0.35">
      <c r="A18" s="85" t="s">
        <v>169</v>
      </c>
      <c r="B18" s="81">
        <v>52</v>
      </c>
      <c r="C18" s="82">
        <f>B18/$B$17</f>
        <v>0.23008849557522124</v>
      </c>
      <c r="D18" s="83">
        <v>6599250</v>
      </c>
      <c r="E18" s="95">
        <f t="shared" si="0"/>
        <v>126908.65384615384</v>
      </c>
    </row>
    <row r="19" spans="1:6" ht="29" x14ac:dyDescent="0.35">
      <c r="A19" s="85" t="s">
        <v>52</v>
      </c>
      <c r="B19" s="81">
        <v>78</v>
      </c>
      <c r="C19" s="82">
        <f t="shared" ref="C19:C25" si="5">B19/$B$17</f>
        <v>0.34513274336283184</v>
      </c>
      <c r="D19" s="83">
        <v>10794000</v>
      </c>
      <c r="E19" s="95">
        <f t="shared" si="0"/>
        <v>138384.61538461538</v>
      </c>
      <c r="F19" s="75"/>
    </row>
    <row r="20" spans="1:6" x14ac:dyDescent="0.35">
      <c r="A20" s="85" t="s">
        <v>5607</v>
      </c>
      <c r="B20" s="81">
        <v>30</v>
      </c>
      <c r="C20" s="82">
        <f t="shared" si="5"/>
        <v>0.13274336283185842</v>
      </c>
      <c r="D20" s="83">
        <v>3843000</v>
      </c>
      <c r="E20" s="95">
        <f t="shared" si="0"/>
        <v>128100</v>
      </c>
    </row>
    <row r="21" spans="1:6" x14ac:dyDescent="0.35">
      <c r="A21" s="85" t="s">
        <v>204</v>
      </c>
      <c r="B21" s="81">
        <v>8</v>
      </c>
      <c r="C21" s="82">
        <f t="shared" si="5"/>
        <v>3.5398230088495575E-2</v>
      </c>
      <c r="D21" s="83">
        <v>1123500</v>
      </c>
      <c r="E21" s="95">
        <f t="shared" si="0"/>
        <v>140437.5</v>
      </c>
    </row>
    <row r="22" spans="1:6" ht="32.25" customHeight="1" x14ac:dyDescent="0.35">
      <c r="A22" s="85" t="s">
        <v>162</v>
      </c>
      <c r="B22" s="81">
        <v>17</v>
      </c>
      <c r="C22" s="82">
        <f t="shared" si="5"/>
        <v>7.5221238938053103E-2</v>
      </c>
      <c r="D22" s="83">
        <v>2262750</v>
      </c>
      <c r="E22" s="95">
        <f t="shared" si="0"/>
        <v>133102.9411764706</v>
      </c>
    </row>
    <row r="23" spans="1:6" ht="29" x14ac:dyDescent="0.35">
      <c r="A23" s="85" t="s">
        <v>116</v>
      </c>
      <c r="B23" s="81">
        <v>40</v>
      </c>
      <c r="C23" s="82">
        <f t="shared" si="5"/>
        <v>0.17699115044247787</v>
      </c>
      <c r="D23" s="83">
        <v>5444250</v>
      </c>
      <c r="E23" s="95">
        <f t="shared" si="0"/>
        <v>136106.25</v>
      </c>
    </row>
    <row r="24" spans="1:6" x14ac:dyDescent="0.35">
      <c r="A24" s="85" t="s">
        <v>5608</v>
      </c>
      <c r="B24" s="81">
        <v>1</v>
      </c>
      <c r="C24" s="82">
        <f t="shared" si="5"/>
        <v>4.4247787610619468E-3</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1158</v>
      </c>
      <c r="C26" s="49"/>
      <c r="D26" s="50">
        <f>D2+D17</f>
        <v>157993500</v>
      </c>
      <c r="E26" s="51">
        <f t="shared" si="0"/>
        <v>136436.52849740934</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493</v>
      </c>
      <c r="C34" s="70"/>
      <c r="D34" s="54"/>
    </row>
    <row r="35" spans="1:5" x14ac:dyDescent="0.35">
      <c r="A35" s="34" t="s">
        <v>5614</v>
      </c>
      <c r="B35" s="70"/>
      <c r="C35" s="71">
        <f>D35/(D35+D36)</f>
        <v>0.99187548178466334</v>
      </c>
      <c r="D35" s="72">
        <f>D26-D38</f>
        <v>105388838</v>
      </c>
    </row>
    <row r="36" spans="1:5" x14ac:dyDescent="0.35">
      <c r="A36" s="34" t="s">
        <v>5615</v>
      </c>
      <c r="B36" s="70"/>
      <c r="C36" s="73">
        <f>D36/(D36+D35)</f>
        <v>8.1245182153366676E-3</v>
      </c>
      <c r="D36" s="72">
        <v>863247</v>
      </c>
      <c r="E36" s="36"/>
    </row>
    <row r="37" spans="1:5" x14ac:dyDescent="0.35">
      <c r="A37" s="34" t="s">
        <v>5616</v>
      </c>
      <c r="B37" s="70"/>
      <c r="C37" s="74">
        <f>D37/D38</f>
        <v>2.9291928536676084E-2</v>
      </c>
      <c r="D37" s="72">
        <v>1540892</v>
      </c>
    </row>
    <row r="38" spans="1:5" x14ac:dyDescent="0.35">
      <c r="A38" s="34" t="s">
        <v>5617</v>
      </c>
      <c r="B38" s="70"/>
      <c r="C38" s="70"/>
      <c r="D38" s="99">
        <v>52604662</v>
      </c>
      <c r="E38" s="36"/>
    </row>
    <row r="39" spans="1:5" x14ac:dyDescent="0.35">
      <c r="A39" s="34" t="s">
        <v>5618</v>
      </c>
      <c r="B39" s="3">
        <v>69</v>
      </c>
      <c r="C39" s="138">
        <v>0.10199999999999999</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57</v>
      </c>
      <c r="C52" s="3"/>
      <c r="D52" s="3">
        <v>66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E6143-79C5-4428-B104-171669432F4B}">
  <sheetPr codeName="Sheet20"/>
  <dimension ref="A1:M53"/>
  <sheetViews>
    <sheetView zoomScale="90" zoomScaleNormal="90" workbookViewId="0">
      <selection activeCell="L13" sqref="L13"/>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859</v>
      </c>
      <c r="C2" s="90">
        <f>B2/$B$26</f>
        <v>0.80581613508442773</v>
      </c>
      <c r="D2" s="89">
        <f>D3+D12+D13</f>
        <v>117290250</v>
      </c>
      <c r="E2" s="91">
        <f t="shared" ref="E2:E26" si="0">D2/B2</f>
        <v>136542.78230500582</v>
      </c>
      <c r="G2" s="28" t="s">
        <v>5575</v>
      </c>
      <c r="H2" s="29">
        <v>542</v>
      </c>
      <c r="I2" s="30">
        <f>H2/$H$12</f>
        <v>0.50844277673545968</v>
      </c>
      <c r="J2" s="31"/>
      <c r="K2" s="32">
        <f>L2/$L$12</f>
        <v>0.34501845018450183</v>
      </c>
      <c r="L2" s="29">
        <f t="shared" ref="L2:L9" si="1">H2-H3</f>
        <v>187</v>
      </c>
      <c r="M2" s="33" t="s">
        <v>5576</v>
      </c>
    </row>
    <row r="3" spans="1:13" x14ac:dyDescent="0.35">
      <c r="A3" s="86" t="s">
        <v>5577</v>
      </c>
      <c r="B3" s="2">
        <f>SUM(B4:B11)</f>
        <v>753</v>
      </c>
      <c r="C3" s="90">
        <f>B3/$B$26</f>
        <v>0.70637898686679179</v>
      </c>
      <c r="D3" s="2">
        <f>SUM(D4:D11)</f>
        <v>103666500</v>
      </c>
      <c r="E3" s="91">
        <f t="shared" si="0"/>
        <v>137671.31474103587</v>
      </c>
      <c r="F3" s="36"/>
      <c r="G3" s="37" t="s">
        <v>5578</v>
      </c>
      <c r="H3" s="38">
        <v>355</v>
      </c>
      <c r="I3" s="39">
        <f t="shared" ref="I3:I11" si="2">H3/$H$12</f>
        <v>0.33302063789868669</v>
      </c>
      <c r="J3" s="40"/>
      <c r="K3" s="41">
        <f t="shared" ref="K3:K11" si="3">L3/$L$12</f>
        <v>0.40774907749077488</v>
      </c>
      <c r="L3" s="38">
        <f t="shared" si="1"/>
        <v>221</v>
      </c>
      <c r="M3" s="42" t="s">
        <v>5579</v>
      </c>
    </row>
    <row r="4" spans="1:13" x14ac:dyDescent="0.35">
      <c r="A4" s="85" t="s">
        <v>5580</v>
      </c>
      <c r="B4" s="35">
        <v>681</v>
      </c>
      <c r="C4" s="27">
        <f>B4/$B$3</f>
        <v>0.90438247011952189</v>
      </c>
      <c r="D4" s="35">
        <v>93366000</v>
      </c>
      <c r="E4" s="95">
        <f t="shared" si="0"/>
        <v>137101.32158590309</v>
      </c>
      <c r="G4" s="43" t="s">
        <v>5581</v>
      </c>
      <c r="H4" s="44">
        <v>134</v>
      </c>
      <c r="I4" s="45">
        <f t="shared" si="2"/>
        <v>0.12570356472795496</v>
      </c>
      <c r="J4" s="31"/>
      <c r="K4" s="46">
        <f t="shared" si="3"/>
        <v>0.19741697416974169</v>
      </c>
      <c r="L4" s="44">
        <f t="shared" si="1"/>
        <v>107</v>
      </c>
      <c r="M4" s="47" t="s">
        <v>5582</v>
      </c>
    </row>
    <row r="5" spans="1:13" x14ac:dyDescent="0.35">
      <c r="A5" s="85" t="s">
        <v>381</v>
      </c>
      <c r="B5" s="35">
        <v>17</v>
      </c>
      <c r="C5" s="27">
        <f t="shared" ref="C5:C11" si="4">B5/$B$3</f>
        <v>2.2576361221779549E-2</v>
      </c>
      <c r="D5" s="35">
        <v>2898000</v>
      </c>
      <c r="E5" s="95">
        <f t="shared" si="0"/>
        <v>170470.58823529413</v>
      </c>
      <c r="F5" s="36"/>
      <c r="G5" s="37" t="s">
        <v>5583</v>
      </c>
      <c r="H5" s="38">
        <v>27</v>
      </c>
      <c r="I5" s="39">
        <f t="shared" si="2"/>
        <v>2.5328330206378986E-2</v>
      </c>
      <c r="J5" s="40"/>
      <c r="K5" s="41">
        <f t="shared" si="3"/>
        <v>3.8745387453874541E-2</v>
      </c>
      <c r="L5" s="38">
        <f t="shared" si="1"/>
        <v>21</v>
      </c>
      <c r="M5" s="42" t="s">
        <v>5584</v>
      </c>
    </row>
    <row r="6" spans="1:13" x14ac:dyDescent="0.35">
      <c r="A6" s="85" t="s">
        <v>5638</v>
      </c>
      <c r="B6" s="35">
        <v>9</v>
      </c>
      <c r="C6" s="27">
        <f t="shared" si="4"/>
        <v>1.1952191235059761E-2</v>
      </c>
      <c r="D6" s="35">
        <v>1155000</v>
      </c>
      <c r="E6" s="95">
        <f t="shared" si="0"/>
        <v>128333.33333333333</v>
      </c>
      <c r="G6" s="43" t="s">
        <v>5586</v>
      </c>
      <c r="H6" s="44">
        <v>6</v>
      </c>
      <c r="I6" s="45">
        <f t="shared" si="2"/>
        <v>5.6285178236397749E-3</v>
      </c>
      <c r="J6" s="31"/>
      <c r="K6" s="46">
        <f t="shared" si="3"/>
        <v>7.3800738007380072E-3</v>
      </c>
      <c r="L6" s="44">
        <f t="shared" si="1"/>
        <v>4</v>
      </c>
      <c r="M6" s="47" t="s">
        <v>5587</v>
      </c>
    </row>
    <row r="7" spans="1:13" x14ac:dyDescent="0.35">
      <c r="A7" s="85" t="s">
        <v>5588</v>
      </c>
      <c r="B7" s="35">
        <v>9</v>
      </c>
      <c r="C7" s="27">
        <f t="shared" si="4"/>
        <v>1.1952191235059761E-2</v>
      </c>
      <c r="D7" s="35">
        <v>1071000</v>
      </c>
      <c r="E7" s="95">
        <f t="shared" si="0"/>
        <v>119000</v>
      </c>
      <c r="G7" s="37" t="s">
        <v>5589</v>
      </c>
      <c r="H7" s="38">
        <v>2</v>
      </c>
      <c r="I7" s="39">
        <f t="shared" si="2"/>
        <v>1.876172607879925E-3</v>
      </c>
      <c r="J7" s="40"/>
      <c r="K7" s="41">
        <f t="shared" si="3"/>
        <v>3.6900369003690036E-3</v>
      </c>
      <c r="L7" s="38">
        <f t="shared" si="1"/>
        <v>2</v>
      </c>
      <c r="M7" s="42" t="s">
        <v>5590</v>
      </c>
    </row>
    <row r="8" spans="1:13" x14ac:dyDescent="0.35">
      <c r="A8" s="85" t="s">
        <v>866</v>
      </c>
      <c r="B8" s="35">
        <v>1</v>
      </c>
      <c r="C8" s="27">
        <f t="shared" si="4"/>
        <v>1.3280212483399733E-3</v>
      </c>
      <c r="D8" s="35">
        <v>210000</v>
      </c>
      <c r="E8" s="95">
        <f t="shared" si="0"/>
        <v>210000</v>
      </c>
      <c r="G8" s="43" t="s">
        <v>5591</v>
      </c>
      <c r="H8" s="44">
        <v>0</v>
      </c>
      <c r="I8" s="45">
        <f t="shared" si="2"/>
        <v>0</v>
      </c>
      <c r="J8" s="31"/>
      <c r="K8" s="46">
        <f t="shared" si="3"/>
        <v>0</v>
      </c>
      <c r="L8" s="44">
        <f t="shared" si="1"/>
        <v>0</v>
      </c>
      <c r="M8" s="47" t="s">
        <v>5592</v>
      </c>
    </row>
    <row r="9" spans="1:13" x14ac:dyDescent="0.35">
      <c r="A9" s="85" t="s">
        <v>1095</v>
      </c>
      <c r="B9" s="35">
        <v>3</v>
      </c>
      <c r="C9" s="27">
        <f t="shared" si="4"/>
        <v>3.9840637450199202E-3</v>
      </c>
      <c r="D9" s="35">
        <v>472500</v>
      </c>
      <c r="E9" s="95">
        <f t="shared" si="0"/>
        <v>157500</v>
      </c>
      <c r="G9" s="37" t="s">
        <v>5594</v>
      </c>
      <c r="H9" s="38">
        <v>0</v>
      </c>
      <c r="I9" s="39">
        <f t="shared" si="2"/>
        <v>0</v>
      </c>
      <c r="J9" s="40"/>
      <c r="K9" s="41">
        <f t="shared" si="3"/>
        <v>0</v>
      </c>
      <c r="L9" s="38">
        <f t="shared" si="1"/>
        <v>0</v>
      </c>
      <c r="M9" s="42" t="s">
        <v>5595</v>
      </c>
    </row>
    <row r="10" spans="1:13" ht="29" x14ac:dyDescent="0.35">
      <c r="A10" s="85" t="s">
        <v>5593</v>
      </c>
      <c r="B10" s="35">
        <v>33</v>
      </c>
      <c r="C10" s="27">
        <f t="shared" si="4"/>
        <v>4.3824701195219126E-2</v>
      </c>
      <c r="D10" s="35">
        <v>4494000</v>
      </c>
      <c r="E10" s="95">
        <f t="shared" si="0"/>
        <v>136181.81818181818</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1066</v>
      </c>
      <c r="I12" s="66">
        <f>SUM(I2:I11)</f>
        <v>1.0000000000000002</v>
      </c>
      <c r="J12" s="24"/>
      <c r="K12" s="67">
        <f>SUM(K2:K11)</f>
        <v>1</v>
      </c>
      <c r="L12" s="68">
        <f>SUM(L2:L11)</f>
        <v>542</v>
      </c>
      <c r="M12" s="69" t="s">
        <v>5604</v>
      </c>
    </row>
    <row r="13" spans="1:13" ht="15" thickBot="1" x14ac:dyDescent="0.4">
      <c r="A13" s="86" t="s">
        <v>5602</v>
      </c>
      <c r="B13" s="2">
        <f>SUM(B14:B16)</f>
        <v>106</v>
      </c>
      <c r="C13" s="90">
        <f>B13/$B$26</f>
        <v>9.9437148217636023E-2</v>
      </c>
      <c r="D13" s="92">
        <f>SUM(D14:D16)</f>
        <v>13623750</v>
      </c>
      <c r="E13" s="91">
        <f t="shared" si="0"/>
        <v>128525.94339622642</v>
      </c>
      <c r="L13" s="73">
        <f>36/198</f>
        <v>0.18181818181818182</v>
      </c>
      <c r="M13" s="97" t="s">
        <v>5605</v>
      </c>
    </row>
    <row r="14" spans="1:13" x14ac:dyDescent="0.35">
      <c r="A14" s="85" t="s">
        <v>986</v>
      </c>
      <c r="B14" s="3">
        <v>3</v>
      </c>
      <c r="C14" s="27">
        <f>B14/B13</f>
        <v>2.8301886792452831E-2</v>
      </c>
      <c r="D14" s="35">
        <v>483000</v>
      </c>
      <c r="E14" s="95">
        <f t="shared" si="0"/>
        <v>161000</v>
      </c>
    </row>
    <row r="15" spans="1:13" x14ac:dyDescent="0.35">
      <c r="A15" s="85" t="s">
        <v>188</v>
      </c>
      <c r="B15" s="3">
        <v>103</v>
      </c>
      <c r="C15" s="27">
        <f>B15/B13</f>
        <v>0.97169811320754718</v>
      </c>
      <c r="D15" s="35">
        <v>13140750</v>
      </c>
      <c r="E15" s="95">
        <f t="shared" si="0"/>
        <v>127580.09708737864</v>
      </c>
    </row>
    <row r="16" spans="1:13" x14ac:dyDescent="0.35">
      <c r="A16" s="85" t="s">
        <v>5596</v>
      </c>
      <c r="B16" s="3"/>
      <c r="C16" s="27">
        <f>B16/B13</f>
        <v>0</v>
      </c>
      <c r="D16" s="35"/>
      <c r="E16" s="95" t="e">
        <f t="shared" si="0"/>
        <v>#DIV/0!</v>
      </c>
    </row>
    <row r="17" spans="1:6" x14ac:dyDescent="0.35">
      <c r="A17" s="88" t="s">
        <v>5639</v>
      </c>
      <c r="B17" s="93">
        <f>SUM(B18:B25)</f>
        <v>207</v>
      </c>
      <c r="C17" s="90">
        <f>B17/$B$26</f>
        <v>0.19418386491557224</v>
      </c>
      <c r="D17" s="94">
        <f>SUM(D18:D25)</f>
        <v>27504750</v>
      </c>
      <c r="E17" s="95">
        <f t="shared" si="0"/>
        <v>132873.18840579709</v>
      </c>
      <c r="F17" s="73"/>
    </row>
    <row r="18" spans="1:6" x14ac:dyDescent="0.35">
      <c r="A18" s="85" t="s">
        <v>169</v>
      </c>
      <c r="B18" s="81">
        <v>44</v>
      </c>
      <c r="C18" s="82">
        <f>B18/$B$17</f>
        <v>0.21256038647342995</v>
      </c>
      <c r="D18" s="83">
        <v>5276250</v>
      </c>
      <c r="E18" s="95">
        <f t="shared" si="0"/>
        <v>119914.77272727272</v>
      </c>
    </row>
    <row r="19" spans="1:6" ht="29" x14ac:dyDescent="0.35">
      <c r="A19" s="85" t="s">
        <v>52</v>
      </c>
      <c r="B19" s="81">
        <v>71</v>
      </c>
      <c r="C19" s="82">
        <f t="shared" ref="C19:C25" si="5">B19/$B$17</f>
        <v>0.34299516908212563</v>
      </c>
      <c r="D19" s="83">
        <v>9807000</v>
      </c>
      <c r="E19" s="95">
        <f t="shared" si="0"/>
        <v>138126.76056338029</v>
      </c>
      <c r="F19" s="75"/>
    </row>
    <row r="20" spans="1:6" x14ac:dyDescent="0.35">
      <c r="A20" s="85" t="s">
        <v>5607</v>
      </c>
      <c r="B20" s="81">
        <v>29</v>
      </c>
      <c r="C20" s="82">
        <f t="shared" si="5"/>
        <v>0.14009661835748793</v>
      </c>
      <c r="D20" s="83">
        <v>3696000</v>
      </c>
      <c r="E20" s="95">
        <f t="shared" si="0"/>
        <v>127448.27586206897</v>
      </c>
    </row>
    <row r="21" spans="1:6" x14ac:dyDescent="0.35">
      <c r="A21" s="85" t="s">
        <v>204</v>
      </c>
      <c r="B21" s="81">
        <v>8</v>
      </c>
      <c r="C21" s="82">
        <f t="shared" si="5"/>
        <v>3.864734299516908E-2</v>
      </c>
      <c r="D21" s="83">
        <v>1123500</v>
      </c>
      <c r="E21" s="95">
        <f t="shared" si="0"/>
        <v>140437.5</v>
      </c>
    </row>
    <row r="22" spans="1:6" ht="32.25" customHeight="1" x14ac:dyDescent="0.35">
      <c r="A22" s="85" t="s">
        <v>162</v>
      </c>
      <c r="B22" s="81">
        <v>16</v>
      </c>
      <c r="C22" s="82">
        <f t="shared" si="5"/>
        <v>7.7294685990338161E-2</v>
      </c>
      <c r="D22" s="83">
        <v>2178750</v>
      </c>
      <c r="E22" s="95">
        <f t="shared" si="0"/>
        <v>136171.875</v>
      </c>
    </row>
    <row r="23" spans="1:6" ht="29" x14ac:dyDescent="0.35">
      <c r="A23" s="85" t="s">
        <v>116</v>
      </c>
      <c r="B23" s="81">
        <v>38</v>
      </c>
      <c r="C23" s="82">
        <f t="shared" si="5"/>
        <v>0.18357487922705315</v>
      </c>
      <c r="D23" s="83">
        <v>5265750</v>
      </c>
      <c r="E23" s="95">
        <f t="shared" si="0"/>
        <v>138572.36842105264</v>
      </c>
    </row>
    <row r="24" spans="1:6" x14ac:dyDescent="0.35">
      <c r="A24" s="85" t="s">
        <v>5608</v>
      </c>
      <c r="B24" s="81">
        <v>1</v>
      </c>
      <c r="C24" s="82">
        <f t="shared" si="5"/>
        <v>4.830917874396135E-3</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1066</v>
      </c>
      <c r="C26" s="49"/>
      <c r="D26" s="50">
        <f>D2+D17</f>
        <v>144795000</v>
      </c>
      <c r="E26" s="51">
        <f t="shared" si="0"/>
        <v>135830.20637898686</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467</v>
      </c>
      <c r="C34" s="70"/>
      <c r="D34" s="54"/>
    </row>
    <row r="35" spans="1:5" x14ac:dyDescent="0.35">
      <c r="A35" s="34" t="s">
        <v>5614</v>
      </c>
      <c r="B35" s="70"/>
      <c r="C35" s="71">
        <f>D35/(D35+D36)</f>
        <v>0.9942331465217924</v>
      </c>
      <c r="D35" s="72">
        <f>D26-D38</f>
        <v>95552250</v>
      </c>
    </row>
    <row r="36" spans="1:5" x14ac:dyDescent="0.35">
      <c r="A36" s="34" t="s">
        <v>5615</v>
      </c>
      <c r="B36" s="70"/>
      <c r="C36" s="73">
        <f>D36/(D36+D35)</f>
        <v>5.7668534782076408E-3</v>
      </c>
      <c r="D36" s="72">
        <v>554232</v>
      </c>
      <c r="E36" s="36"/>
    </row>
    <row r="37" spans="1:5" x14ac:dyDescent="0.35">
      <c r="A37" s="34" t="s">
        <v>5616</v>
      </c>
      <c r="B37" s="70"/>
      <c r="C37" s="74">
        <f>D37/D38</f>
        <v>1.7476948383264541E-2</v>
      </c>
      <c r="D37" s="72">
        <v>860613</v>
      </c>
    </row>
    <row r="38" spans="1:5" x14ac:dyDescent="0.35">
      <c r="A38" s="34" t="s">
        <v>5617</v>
      </c>
      <c r="B38" s="70"/>
      <c r="C38" s="70"/>
      <c r="D38" s="99">
        <v>49242750</v>
      </c>
      <c r="E38" s="36"/>
    </row>
    <row r="39" spans="1:5" x14ac:dyDescent="0.35">
      <c r="A39" s="34" t="s">
        <v>5618</v>
      </c>
      <c r="B39" s="3">
        <v>41</v>
      </c>
      <c r="C39" s="138">
        <v>3.6999999999999998E-2</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57</v>
      </c>
      <c r="C52" s="3"/>
      <c r="D52" s="3">
        <v>66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DF09-4DD2-4573-B19C-E6FE0DB84319}">
  <sheetPr codeName="Sheet21"/>
  <dimension ref="A1:M53"/>
  <sheetViews>
    <sheetView topLeftCell="A8" zoomScale="90" zoomScaleNormal="90" workbookViewId="0">
      <selection activeCell="D52" sqref="D52"/>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820</v>
      </c>
      <c r="C2" s="90">
        <f>B2/$B$26</f>
        <v>0.81268582755203167</v>
      </c>
      <c r="D2" s="89">
        <f>D3+D12+D13</f>
        <v>112428750</v>
      </c>
      <c r="E2" s="91">
        <f t="shared" ref="E2:E26" si="0">D2/B2</f>
        <v>137108.23170731709</v>
      </c>
      <c r="G2" s="28" t="s">
        <v>5575</v>
      </c>
      <c r="H2" s="29">
        <v>528</v>
      </c>
      <c r="I2" s="30">
        <f>H2/$H$12</f>
        <v>0.52329038652130822</v>
      </c>
      <c r="J2" s="31"/>
      <c r="K2" s="32">
        <f>L2/$L$12</f>
        <v>0.35606060606060608</v>
      </c>
      <c r="L2" s="29">
        <f t="shared" ref="L2:L9" si="1">H2-H3</f>
        <v>188</v>
      </c>
      <c r="M2" s="33" t="s">
        <v>5576</v>
      </c>
    </row>
    <row r="3" spans="1:13" x14ac:dyDescent="0.35">
      <c r="A3" s="86" t="s">
        <v>5577</v>
      </c>
      <c r="B3" s="2">
        <f>SUM(B4:B11)</f>
        <v>718</v>
      </c>
      <c r="C3" s="90">
        <f>B3/$B$26</f>
        <v>0.71159563924677904</v>
      </c>
      <c r="D3" s="2">
        <f>SUM(D4:D11)</f>
        <v>99235500</v>
      </c>
      <c r="E3" s="91">
        <f t="shared" si="0"/>
        <v>138211.00278551533</v>
      </c>
      <c r="F3" s="36"/>
      <c r="G3" s="37" t="s">
        <v>5578</v>
      </c>
      <c r="H3" s="38">
        <v>340</v>
      </c>
      <c r="I3" s="39">
        <f t="shared" ref="I3:I11" si="2">H3/$H$12</f>
        <v>0.33696729435084244</v>
      </c>
      <c r="J3" s="40"/>
      <c r="K3" s="41">
        <f t="shared" ref="K3:K11" si="3">L3/$L$12</f>
        <v>0.43181818181818182</v>
      </c>
      <c r="L3" s="38">
        <f t="shared" si="1"/>
        <v>228</v>
      </c>
      <c r="M3" s="42" t="s">
        <v>5579</v>
      </c>
    </row>
    <row r="4" spans="1:13" x14ac:dyDescent="0.35">
      <c r="A4" s="85" t="s">
        <v>5580</v>
      </c>
      <c r="B4" s="35">
        <v>648</v>
      </c>
      <c r="C4" s="27">
        <f>B4/$B$3</f>
        <v>0.90250696378830086</v>
      </c>
      <c r="D4" s="35">
        <v>89166000</v>
      </c>
      <c r="E4" s="95">
        <f t="shared" si="0"/>
        <v>137601.85185185185</v>
      </c>
      <c r="G4" s="43" t="s">
        <v>5581</v>
      </c>
      <c r="H4" s="44">
        <v>112</v>
      </c>
      <c r="I4" s="45">
        <f t="shared" si="2"/>
        <v>0.1110009910802775</v>
      </c>
      <c r="J4" s="31"/>
      <c r="K4" s="46">
        <f t="shared" si="3"/>
        <v>0.16666666666666666</v>
      </c>
      <c r="L4" s="44">
        <f t="shared" si="1"/>
        <v>88</v>
      </c>
      <c r="M4" s="47" t="s">
        <v>5582</v>
      </c>
    </row>
    <row r="5" spans="1:13" x14ac:dyDescent="0.35">
      <c r="A5" s="85" t="s">
        <v>381</v>
      </c>
      <c r="B5" s="35">
        <v>17</v>
      </c>
      <c r="C5" s="27">
        <f t="shared" ref="C5:C11" si="4">B5/$B$3</f>
        <v>2.3676880222841225E-2</v>
      </c>
      <c r="D5" s="35">
        <v>2898000</v>
      </c>
      <c r="E5" s="95">
        <f t="shared" si="0"/>
        <v>170470.58823529413</v>
      </c>
      <c r="F5" s="36"/>
      <c r="G5" s="37" t="s">
        <v>5583</v>
      </c>
      <c r="H5" s="38">
        <v>24</v>
      </c>
      <c r="I5" s="39">
        <f t="shared" si="2"/>
        <v>2.3785926660059464E-2</v>
      </c>
      <c r="J5" s="40"/>
      <c r="K5" s="41">
        <f t="shared" si="3"/>
        <v>3.9772727272727272E-2</v>
      </c>
      <c r="L5" s="38">
        <f t="shared" si="1"/>
        <v>21</v>
      </c>
      <c r="M5" s="42" t="s">
        <v>5584</v>
      </c>
    </row>
    <row r="6" spans="1:13" x14ac:dyDescent="0.35">
      <c r="A6" s="85" t="s">
        <v>5638</v>
      </c>
      <c r="B6" s="35">
        <v>9</v>
      </c>
      <c r="C6" s="27">
        <f t="shared" si="4"/>
        <v>1.2534818941504178E-2</v>
      </c>
      <c r="D6" s="35">
        <v>1155000</v>
      </c>
      <c r="E6" s="95">
        <f t="shared" si="0"/>
        <v>128333.33333333333</v>
      </c>
      <c r="G6" s="43" t="s">
        <v>5586</v>
      </c>
      <c r="H6" s="44">
        <v>3</v>
      </c>
      <c r="I6" s="45">
        <f t="shared" si="2"/>
        <v>2.973240832507433E-3</v>
      </c>
      <c r="J6" s="31"/>
      <c r="K6" s="46">
        <f t="shared" si="3"/>
        <v>1.893939393939394E-3</v>
      </c>
      <c r="L6" s="44">
        <f t="shared" si="1"/>
        <v>1</v>
      </c>
      <c r="M6" s="47" t="s">
        <v>5587</v>
      </c>
    </row>
    <row r="7" spans="1:13" x14ac:dyDescent="0.35">
      <c r="A7" s="85" t="s">
        <v>5588</v>
      </c>
      <c r="B7" s="35">
        <v>9</v>
      </c>
      <c r="C7" s="27">
        <f t="shared" si="4"/>
        <v>1.2534818941504178E-2</v>
      </c>
      <c r="D7" s="35">
        <v>1071000</v>
      </c>
      <c r="E7" s="95">
        <f t="shared" si="0"/>
        <v>119000</v>
      </c>
      <c r="G7" s="37" t="s">
        <v>5589</v>
      </c>
      <c r="H7" s="38">
        <v>2</v>
      </c>
      <c r="I7" s="39">
        <f t="shared" si="2"/>
        <v>1.9821605550049554E-3</v>
      </c>
      <c r="J7" s="40"/>
      <c r="K7" s="41">
        <f t="shared" si="3"/>
        <v>3.787878787878788E-3</v>
      </c>
      <c r="L7" s="38">
        <f t="shared" si="1"/>
        <v>2</v>
      </c>
      <c r="M7" s="42" t="s">
        <v>5590</v>
      </c>
    </row>
    <row r="8" spans="1:13" x14ac:dyDescent="0.35">
      <c r="A8" s="85" t="s">
        <v>866</v>
      </c>
      <c r="B8" s="35">
        <v>1</v>
      </c>
      <c r="C8" s="27">
        <f t="shared" si="4"/>
        <v>1.3927576601671309E-3</v>
      </c>
      <c r="D8" s="35">
        <v>210000</v>
      </c>
      <c r="E8" s="95">
        <f t="shared" si="0"/>
        <v>210000</v>
      </c>
      <c r="G8" s="43" t="s">
        <v>5591</v>
      </c>
      <c r="H8" s="44">
        <v>0</v>
      </c>
      <c r="I8" s="45">
        <f t="shared" si="2"/>
        <v>0</v>
      </c>
      <c r="J8" s="31"/>
      <c r="K8" s="46">
        <f t="shared" si="3"/>
        <v>0</v>
      </c>
      <c r="L8" s="44">
        <f t="shared" si="1"/>
        <v>0</v>
      </c>
      <c r="M8" s="47" t="s">
        <v>5592</v>
      </c>
    </row>
    <row r="9" spans="1:13" x14ac:dyDescent="0.35">
      <c r="A9" s="85" t="s">
        <v>1095</v>
      </c>
      <c r="B9" s="35">
        <v>3</v>
      </c>
      <c r="C9" s="27">
        <f t="shared" si="4"/>
        <v>4.178272980501393E-3</v>
      </c>
      <c r="D9" s="35">
        <v>472500</v>
      </c>
      <c r="E9" s="95">
        <f t="shared" si="0"/>
        <v>157500</v>
      </c>
      <c r="G9" s="37" t="s">
        <v>5594</v>
      </c>
      <c r="H9" s="38">
        <v>0</v>
      </c>
      <c r="I9" s="39">
        <f t="shared" si="2"/>
        <v>0</v>
      </c>
      <c r="J9" s="40"/>
      <c r="K9" s="41">
        <f t="shared" si="3"/>
        <v>0</v>
      </c>
      <c r="L9" s="38">
        <f t="shared" si="1"/>
        <v>0</v>
      </c>
      <c r="M9" s="42" t="s">
        <v>5595</v>
      </c>
    </row>
    <row r="10" spans="1:13" ht="29" x14ac:dyDescent="0.35">
      <c r="A10" s="85" t="s">
        <v>5593</v>
      </c>
      <c r="B10" s="35">
        <v>31</v>
      </c>
      <c r="C10" s="27">
        <f t="shared" si="4"/>
        <v>4.3175487465181059E-2</v>
      </c>
      <c r="D10" s="35">
        <v>4263000</v>
      </c>
      <c r="E10" s="95">
        <f t="shared" si="0"/>
        <v>137516.12903225806</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1009</v>
      </c>
      <c r="I12" s="66">
        <f>SUM(I2:I11)</f>
        <v>1</v>
      </c>
      <c r="J12" s="24"/>
      <c r="K12" s="67">
        <f>SUM(K2:K11)</f>
        <v>1</v>
      </c>
      <c r="L12" s="68">
        <f>SUM(L2:L11)</f>
        <v>528</v>
      </c>
      <c r="M12" s="69" t="s">
        <v>5604</v>
      </c>
    </row>
    <row r="13" spans="1:13" ht="15" thickBot="1" x14ac:dyDescent="0.4">
      <c r="A13" s="86" t="s">
        <v>5602</v>
      </c>
      <c r="B13" s="2">
        <f>SUM(B14:B16)</f>
        <v>102</v>
      </c>
      <c r="C13" s="90">
        <f>B13/$B$26</f>
        <v>0.10109018830525272</v>
      </c>
      <c r="D13" s="92">
        <f>SUM(D14:D16)</f>
        <v>13193250</v>
      </c>
      <c r="E13" s="91">
        <f t="shared" si="0"/>
        <v>129345.58823529411</v>
      </c>
      <c r="M13" s="97" t="s">
        <v>5605</v>
      </c>
    </row>
    <row r="14" spans="1:13" x14ac:dyDescent="0.35">
      <c r="A14" s="85" t="s">
        <v>986</v>
      </c>
      <c r="B14" s="3">
        <v>3</v>
      </c>
      <c r="C14" s="27">
        <f>B14/B13</f>
        <v>2.9411764705882353E-2</v>
      </c>
      <c r="D14" s="35">
        <v>483000</v>
      </c>
      <c r="E14" s="95">
        <f t="shared" si="0"/>
        <v>161000</v>
      </c>
    </row>
    <row r="15" spans="1:13" x14ac:dyDescent="0.35">
      <c r="A15" s="85" t="s">
        <v>188</v>
      </c>
      <c r="B15" s="3">
        <v>99</v>
      </c>
      <c r="C15" s="27">
        <f>B15/B13</f>
        <v>0.97058823529411764</v>
      </c>
      <c r="D15" s="35">
        <v>12710250</v>
      </c>
      <c r="E15" s="95">
        <f t="shared" si="0"/>
        <v>128386.36363636363</v>
      </c>
    </row>
    <row r="16" spans="1:13" x14ac:dyDescent="0.35">
      <c r="A16" s="85" t="s">
        <v>5596</v>
      </c>
      <c r="B16" s="3"/>
      <c r="C16" s="27">
        <f>B16/B13</f>
        <v>0</v>
      </c>
      <c r="D16" s="35"/>
      <c r="E16" s="95" t="e">
        <f t="shared" si="0"/>
        <v>#DIV/0!</v>
      </c>
    </row>
    <row r="17" spans="1:6" x14ac:dyDescent="0.35">
      <c r="A17" s="88" t="s">
        <v>5639</v>
      </c>
      <c r="B17" s="93">
        <f>SUM(B18:B25)</f>
        <v>189</v>
      </c>
      <c r="C17" s="90">
        <f>B17/$B$26</f>
        <v>0.18731417244796827</v>
      </c>
      <c r="D17" s="94">
        <f>SUM(D18:D25)</f>
        <v>25210500</v>
      </c>
      <c r="E17" s="95">
        <f t="shared" si="0"/>
        <v>133388.88888888888</v>
      </c>
      <c r="F17" s="73"/>
    </row>
    <row r="18" spans="1:6" x14ac:dyDescent="0.35">
      <c r="A18" s="85" t="s">
        <v>169</v>
      </c>
      <c r="B18" s="81">
        <v>42</v>
      </c>
      <c r="C18" s="82">
        <f>B18/$B$17</f>
        <v>0.22222222222222221</v>
      </c>
      <c r="D18" s="83">
        <v>5045250</v>
      </c>
      <c r="E18" s="95">
        <f t="shared" si="0"/>
        <v>120125</v>
      </c>
    </row>
    <row r="19" spans="1:6" ht="29" x14ac:dyDescent="0.35">
      <c r="A19" s="85" t="s">
        <v>52</v>
      </c>
      <c r="B19" s="81">
        <v>64</v>
      </c>
      <c r="C19" s="82">
        <f t="shared" ref="C19:C25" si="5">B19/$B$17</f>
        <v>0.33862433862433861</v>
      </c>
      <c r="D19" s="83">
        <v>8967000</v>
      </c>
      <c r="E19" s="95">
        <f t="shared" si="0"/>
        <v>140109.375</v>
      </c>
      <c r="F19" s="75"/>
    </row>
    <row r="20" spans="1:6" x14ac:dyDescent="0.35">
      <c r="A20" s="85" t="s">
        <v>5607</v>
      </c>
      <c r="B20" s="81">
        <v>25</v>
      </c>
      <c r="C20" s="82">
        <f t="shared" si="5"/>
        <v>0.13227513227513227</v>
      </c>
      <c r="D20" s="83">
        <v>2971500</v>
      </c>
      <c r="E20" s="95">
        <f t="shared" si="0"/>
        <v>118860</v>
      </c>
    </row>
    <row r="21" spans="1:6" x14ac:dyDescent="0.35">
      <c r="A21" s="85" t="s">
        <v>204</v>
      </c>
      <c r="B21" s="81">
        <v>7</v>
      </c>
      <c r="C21" s="82">
        <f t="shared" si="5"/>
        <v>3.7037037037037035E-2</v>
      </c>
      <c r="D21" s="83">
        <v>1039500</v>
      </c>
      <c r="E21" s="95">
        <f t="shared" si="0"/>
        <v>148500</v>
      </c>
    </row>
    <row r="22" spans="1:6" ht="32.25" customHeight="1" x14ac:dyDescent="0.35">
      <c r="A22" s="85" t="s">
        <v>162</v>
      </c>
      <c r="B22" s="81">
        <v>14</v>
      </c>
      <c r="C22" s="82">
        <f t="shared" si="5"/>
        <v>7.407407407407407E-2</v>
      </c>
      <c r="D22" s="83">
        <v>1979250</v>
      </c>
      <c r="E22" s="95">
        <f t="shared" si="0"/>
        <v>141375</v>
      </c>
    </row>
    <row r="23" spans="1:6" ht="29" x14ac:dyDescent="0.35">
      <c r="A23" s="85" t="s">
        <v>116</v>
      </c>
      <c r="B23" s="81">
        <v>36</v>
      </c>
      <c r="C23" s="82">
        <f t="shared" si="5"/>
        <v>0.19047619047619047</v>
      </c>
      <c r="D23" s="83">
        <v>5050500</v>
      </c>
      <c r="E23" s="95">
        <f t="shared" si="0"/>
        <v>140291.66666666666</v>
      </c>
    </row>
    <row r="24" spans="1:6" x14ac:dyDescent="0.35">
      <c r="A24" s="85" t="s">
        <v>5608</v>
      </c>
      <c r="B24" s="81">
        <v>1</v>
      </c>
      <c r="C24" s="82">
        <f t="shared" si="5"/>
        <v>5.2910052910052907E-3</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1009</v>
      </c>
      <c r="C26" s="49"/>
      <c r="D26" s="50">
        <f>D2+D17</f>
        <v>137639250</v>
      </c>
      <c r="E26" s="51">
        <f t="shared" si="0"/>
        <v>136411.5460852329</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458</v>
      </c>
      <c r="C34" s="70"/>
      <c r="D34" s="54"/>
    </row>
    <row r="35" spans="1:5" x14ac:dyDescent="0.35">
      <c r="A35" s="34" t="s">
        <v>5614</v>
      </c>
      <c r="B35" s="70"/>
      <c r="C35" s="71">
        <f>D35/(D35+D36)</f>
        <v>0.99439922096399869</v>
      </c>
      <c r="D35" s="72">
        <f>D26-D38</f>
        <v>85948884</v>
      </c>
    </row>
    <row r="36" spans="1:5" x14ac:dyDescent="0.35">
      <c r="A36" s="34" t="s">
        <v>5615</v>
      </c>
      <c r="B36" s="70"/>
      <c r="C36" s="73">
        <f>D36/(D36+D35)</f>
        <v>5.6007790360012594E-3</v>
      </c>
      <c r="D36" s="72">
        <v>484092</v>
      </c>
      <c r="E36" s="36"/>
    </row>
    <row r="37" spans="1:5" x14ac:dyDescent="0.35">
      <c r="A37" s="34" t="s">
        <v>5616</v>
      </c>
      <c r="B37" s="70"/>
      <c r="C37" s="74">
        <f>D37/D38</f>
        <v>4.6770494911953224E-2</v>
      </c>
      <c r="D37" s="72">
        <v>2417584</v>
      </c>
    </row>
    <row r="38" spans="1:5" x14ac:dyDescent="0.35">
      <c r="A38" s="34" t="s">
        <v>5617</v>
      </c>
      <c r="B38" s="70"/>
      <c r="C38" s="70"/>
      <c r="D38" s="99">
        <v>51690366</v>
      </c>
      <c r="E38" s="36"/>
    </row>
    <row r="39" spans="1:5" x14ac:dyDescent="0.35">
      <c r="A39" s="34" t="s">
        <v>5618</v>
      </c>
      <c r="B39" s="3">
        <v>38</v>
      </c>
      <c r="C39" s="138">
        <v>5.8999999999999997E-2</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57</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E09BE-A81C-41C1-9FD9-27C69A40408B}">
  <sheetPr codeName="Sheet22"/>
  <dimension ref="A1:M53"/>
  <sheetViews>
    <sheetView topLeftCell="A34" zoomScale="90" zoomScaleNormal="90" workbookViewId="0">
      <selection activeCell="K47" sqref="K47"/>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792</v>
      </c>
      <c r="C2" s="90">
        <f>B2/$B$26</f>
        <v>0.81147540983606559</v>
      </c>
      <c r="D2" s="89">
        <f>D3+D12+D13</f>
        <v>108255000</v>
      </c>
      <c r="E2" s="91">
        <f t="shared" ref="E2:E26" si="0">D2/B2</f>
        <v>136685.60606060605</v>
      </c>
      <c r="G2" s="28" t="s">
        <v>5575</v>
      </c>
      <c r="H2" s="29">
        <v>518</v>
      </c>
      <c r="I2" s="30">
        <f>H2/$H$12</f>
        <v>0.53073770491803274</v>
      </c>
      <c r="J2" s="31"/>
      <c r="K2" s="32">
        <f>L2/$L$12</f>
        <v>0.36679536679536678</v>
      </c>
      <c r="L2" s="29">
        <f t="shared" ref="L2:L9" si="1">H2-H3</f>
        <v>190</v>
      </c>
      <c r="M2" s="33" t="s">
        <v>5576</v>
      </c>
    </row>
    <row r="3" spans="1:13" x14ac:dyDescent="0.35">
      <c r="A3" s="86" t="s">
        <v>5577</v>
      </c>
      <c r="B3" s="2">
        <f>SUM(B4:B11)</f>
        <v>694</v>
      </c>
      <c r="C3" s="90">
        <f>B3/$B$26</f>
        <v>0.71106557377049184</v>
      </c>
      <c r="D3" s="2">
        <f>SUM(D4:D11)</f>
        <v>95502750</v>
      </c>
      <c r="E3" s="91">
        <f t="shared" si="0"/>
        <v>137612.03170028818</v>
      </c>
      <c r="F3" s="36"/>
      <c r="G3" s="37" t="s">
        <v>5578</v>
      </c>
      <c r="H3" s="38">
        <v>328</v>
      </c>
      <c r="I3" s="39">
        <f t="shared" ref="I3:I11" si="2">H3/$H$12</f>
        <v>0.33606557377049179</v>
      </c>
      <c r="J3" s="40"/>
      <c r="K3" s="41">
        <f t="shared" ref="K3:K11" si="3">L3/$L$12</f>
        <v>0.43243243243243246</v>
      </c>
      <c r="L3" s="38">
        <f t="shared" si="1"/>
        <v>224</v>
      </c>
      <c r="M3" s="42" t="s">
        <v>5579</v>
      </c>
    </row>
    <row r="4" spans="1:13" x14ac:dyDescent="0.35">
      <c r="A4" s="85" t="s">
        <v>5580</v>
      </c>
      <c r="B4" s="35">
        <v>627</v>
      </c>
      <c r="C4" s="27">
        <f>B4/$B$3</f>
        <v>0.90345821325648412</v>
      </c>
      <c r="D4" s="35">
        <v>85958250</v>
      </c>
      <c r="E4" s="95">
        <f t="shared" si="0"/>
        <v>137094.4976076555</v>
      </c>
      <c r="G4" s="43" t="s">
        <v>5581</v>
      </c>
      <c r="H4" s="44">
        <v>104</v>
      </c>
      <c r="I4" s="45">
        <f t="shared" si="2"/>
        <v>0.10655737704918032</v>
      </c>
      <c r="J4" s="31"/>
      <c r="K4" s="46">
        <f t="shared" si="3"/>
        <v>0.16023166023166024</v>
      </c>
      <c r="L4" s="44">
        <f t="shared" si="1"/>
        <v>83</v>
      </c>
      <c r="M4" s="47" t="s">
        <v>5582</v>
      </c>
    </row>
    <row r="5" spans="1:13" x14ac:dyDescent="0.35">
      <c r="A5" s="85" t="s">
        <v>381</v>
      </c>
      <c r="B5" s="35">
        <v>17</v>
      </c>
      <c r="C5" s="27">
        <f t="shared" ref="C5:C11" si="4">B5/$B$3</f>
        <v>2.4495677233429394E-2</v>
      </c>
      <c r="D5" s="35">
        <v>2898000</v>
      </c>
      <c r="E5" s="95">
        <f t="shared" si="0"/>
        <v>170470.58823529413</v>
      </c>
      <c r="F5" s="36"/>
      <c r="G5" s="37" t="s">
        <v>5583</v>
      </c>
      <c r="H5" s="38">
        <v>21</v>
      </c>
      <c r="I5" s="39">
        <f t="shared" si="2"/>
        <v>2.151639344262295E-2</v>
      </c>
      <c r="J5" s="40"/>
      <c r="K5" s="41">
        <f t="shared" si="3"/>
        <v>3.4749034749034749E-2</v>
      </c>
      <c r="L5" s="38">
        <f t="shared" si="1"/>
        <v>18</v>
      </c>
      <c r="M5" s="42" t="s">
        <v>5584</v>
      </c>
    </row>
    <row r="6" spans="1:13" x14ac:dyDescent="0.35">
      <c r="A6" s="85" t="s">
        <v>5638</v>
      </c>
      <c r="B6" s="35">
        <v>9</v>
      </c>
      <c r="C6" s="27">
        <f t="shared" si="4"/>
        <v>1.2968299711815562E-2</v>
      </c>
      <c r="D6" s="35">
        <v>1155000</v>
      </c>
      <c r="E6" s="95">
        <f t="shared" si="0"/>
        <v>128333.33333333333</v>
      </c>
      <c r="G6" s="43" t="s">
        <v>5586</v>
      </c>
      <c r="H6" s="44">
        <v>3</v>
      </c>
      <c r="I6" s="45">
        <f t="shared" si="2"/>
        <v>3.0737704918032786E-3</v>
      </c>
      <c r="J6" s="31"/>
      <c r="K6" s="46">
        <f t="shared" si="3"/>
        <v>1.9305019305019305E-3</v>
      </c>
      <c r="L6" s="44">
        <f t="shared" si="1"/>
        <v>1</v>
      </c>
      <c r="M6" s="47" t="s">
        <v>5587</v>
      </c>
    </row>
    <row r="7" spans="1:13" x14ac:dyDescent="0.35">
      <c r="A7" s="85" t="s">
        <v>5588</v>
      </c>
      <c r="B7" s="35">
        <v>9</v>
      </c>
      <c r="C7" s="27">
        <f t="shared" si="4"/>
        <v>1.2968299711815562E-2</v>
      </c>
      <c r="D7" s="35">
        <v>1071000</v>
      </c>
      <c r="E7" s="95">
        <f t="shared" si="0"/>
        <v>119000</v>
      </c>
      <c r="G7" s="37" t="s">
        <v>5589</v>
      </c>
      <c r="H7" s="38">
        <v>2</v>
      </c>
      <c r="I7" s="39">
        <f t="shared" si="2"/>
        <v>2.0491803278688526E-3</v>
      </c>
      <c r="J7" s="40"/>
      <c r="K7" s="41">
        <f t="shared" si="3"/>
        <v>3.8610038610038611E-3</v>
      </c>
      <c r="L7" s="38">
        <f t="shared" si="1"/>
        <v>2</v>
      </c>
      <c r="M7" s="42" t="s">
        <v>5590</v>
      </c>
    </row>
    <row r="8" spans="1:13" x14ac:dyDescent="0.35">
      <c r="A8" s="85" t="s">
        <v>866</v>
      </c>
      <c r="B8" s="35">
        <v>1</v>
      </c>
      <c r="C8" s="27">
        <f t="shared" si="4"/>
        <v>1.440922190201729E-3</v>
      </c>
      <c r="D8" s="35">
        <v>210000</v>
      </c>
      <c r="E8" s="95">
        <f t="shared" si="0"/>
        <v>210000</v>
      </c>
      <c r="G8" s="43" t="s">
        <v>5591</v>
      </c>
      <c r="H8" s="44">
        <v>0</v>
      </c>
      <c r="I8" s="45">
        <f t="shared" si="2"/>
        <v>0</v>
      </c>
      <c r="J8" s="31"/>
      <c r="K8" s="46">
        <f t="shared" si="3"/>
        <v>0</v>
      </c>
      <c r="L8" s="44">
        <f t="shared" si="1"/>
        <v>0</v>
      </c>
      <c r="M8" s="47" t="s">
        <v>5592</v>
      </c>
    </row>
    <row r="9" spans="1:13" x14ac:dyDescent="0.35">
      <c r="A9" s="85" t="s">
        <v>1095</v>
      </c>
      <c r="B9" s="35">
        <v>3</v>
      </c>
      <c r="C9" s="27">
        <f t="shared" si="4"/>
        <v>4.3227665706051877E-3</v>
      </c>
      <c r="D9" s="35">
        <v>472500</v>
      </c>
      <c r="E9" s="95">
        <f t="shared" si="0"/>
        <v>157500</v>
      </c>
      <c r="G9" s="37" t="s">
        <v>5594</v>
      </c>
      <c r="H9" s="38">
        <v>0</v>
      </c>
      <c r="I9" s="39">
        <f t="shared" si="2"/>
        <v>0</v>
      </c>
      <c r="J9" s="40"/>
      <c r="K9" s="41">
        <f t="shared" si="3"/>
        <v>0</v>
      </c>
      <c r="L9" s="38">
        <f t="shared" si="1"/>
        <v>0</v>
      </c>
      <c r="M9" s="42" t="s">
        <v>5595</v>
      </c>
    </row>
    <row r="10" spans="1:13" ht="29" x14ac:dyDescent="0.35">
      <c r="A10" s="85" t="s">
        <v>5593</v>
      </c>
      <c r="B10" s="35">
        <v>28</v>
      </c>
      <c r="C10" s="27">
        <f t="shared" si="4"/>
        <v>4.0345821325648415E-2</v>
      </c>
      <c r="D10" s="35">
        <v>3738000</v>
      </c>
      <c r="E10" s="95">
        <f t="shared" si="0"/>
        <v>133500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976</v>
      </c>
      <c r="I12" s="66">
        <f>SUM(I2:I11)</f>
        <v>0.99999999999999978</v>
      </c>
      <c r="J12" s="24"/>
      <c r="K12" s="67">
        <f>SUM(K2:K11)</f>
        <v>1</v>
      </c>
      <c r="L12" s="68">
        <f>SUM(L2:L11)</f>
        <v>518</v>
      </c>
      <c r="M12" s="69" t="s">
        <v>5604</v>
      </c>
    </row>
    <row r="13" spans="1:13" ht="15" thickBot="1" x14ac:dyDescent="0.4">
      <c r="A13" s="86" t="s">
        <v>5602</v>
      </c>
      <c r="B13" s="2">
        <f>SUM(B14:B16)</f>
        <v>98</v>
      </c>
      <c r="C13" s="90">
        <f>B13/$B$26</f>
        <v>0.10040983606557377</v>
      </c>
      <c r="D13" s="92">
        <f>SUM(D14:D16)</f>
        <v>12752250</v>
      </c>
      <c r="E13" s="91">
        <f t="shared" si="0"/>
        <v>130125</v>
      </c>
      <c r="M13" s="97" t="s">
        <v>5605</v>
      </c>
    </row>
    <row r="14" spans="1:13" x14ac:dyDescent="0.35">
      <c r="A14" s="85" t="s">
        <v>986</v>
      </c>
      <c r="B14" s="3">
        <v>3</v>
      </c>
      <c r="C14" s="27">
        <f>B14/B13</f>
        <v>3.0612244897959183E-2</v>
      </c>
      <c r="D14" s="35">
        <v>483000</v>
      </c>
      <c r="E14" s="95">
        <f t="shared" si="0"/>
        <v>161000</v>
      </c>
    </row>
    <row r="15" spans="1:13" x14ac:dyDescent="0.35">
      <c r="A15" s="85" t="s">
        <v>188</v>
      </c>
      <c r="B15" s="3">
        <v>95</v>
      </c>
      <c r="C15" s="27">
        <f>B15/B13</f>
        <v>0.96938775510204078</v>
      </c>
      <c r="D15" s="35">
        <v>12269250</v>
      </c>
      <c r="E15" s="95">
        <f t="shared" si="0"/>
        <v>129150</v>
      </c>
    </row>
    <row r="16" spans="1:13" x14ac:dyDescent="0.35">
      <c r="A16" s="85" t="s">
        <v>5596</v>
      </c>
      <c r="B16" s="3"/>
      <c r="C16" s="27">
        <f>B16/B13</f>
        <v>0</v>
      </c>
      <c r="D16" s="35"/>
      <c r="E16" s="95" t="e">
        <f t="shared" si="0"/>
        <v>#DIV/0!</v>
      </c>
    </row>
    <row r="17" spans="1:6" x14ac:dyDescent="0.35">
      <c r="A17" s="88" t="s">
        <v>5639</v>
      </c>
      <c r="B17" s="93">
        <f>SUM(B18:B25)</f>
        <v>184</v>
      </c>
      <c r="C17" s="90">
        <f>B17/$B$26</f>
        <v>0.18852459016393441</v>
      </c>
      <c r="D17" s="94">
        <f>SUM(D18:D25)</f>
        <v>24433500</v>
      </c>
      <c r="E17" s="95">
        <f t="shared" si="0"/>
        <v>132790.76086956522</v>
      </c>
      <c r="F17" s="73"/>
    </row>
    <row r="18" spans="1:6" x14ac:dyDescent="0.35">
      <c r="A18" s="85" t="s">
        <v>169</v>
      </c>
      <c r="B18" s="81">
        <v>40</v>
      </c>
      <c r="C18" s="82">
        <f>B18/$B$17</f>
        <v>0.21739130434782608</v>
      </c>
      <c r="D18" s="83">
        <v>4845750</v>
      </c>
      <c r="E18" s="95">
        <f t="shared" si="0"/>
        <v>121143.75</v>
      </c>
    </row>
    <row r="19" spans="1:6" ht="29" x14ac:dyDescent="0.35">
      <c r="A19" s="85" t="s">
        <v>52</v>
      </c>
      <c r="B19" s="81">
        <v>63</v>
      </c>
      <c r="C19" s="82">
        <f t="shared" ref="C19:C25" si="5">B19/$B$17</f>
        <v>0.34239130434782611</v>
      </c>
      <c r="D19" s="83">
        <v>8841000</v>
      </c>
      <c r="E19" s="95">
        <f t="shared" si="0"/>
        <v>140333.33333333334</v>
      </c>
      <c r="F19" s="75"/>
    </row>
    <row r="20" spans="1:6" x14ac:dyDescent="0.35">
      <c r="A20" s="85" t="s">
        <v>5607</v>
      </c>
      <c r="B20" s="81">
        <v>25</v>
      </c>
      <c r="C20" s="82">
        <f t="shared" si="5"/>
        <v>0.1358695652173913</v>
      </c>
      <c r="D20" s="83">
        <v>2971500</v>
      </c>
      <c r="E20" s="95">
        <f t="shared" si="0"/>
        <v>118860</v>
      </c>
    </row>
    <row r="21" spans="1:6" x14ac:dyDescent="0.35">
      <c r="A21" s="85" t="s">
        <v>204</v>
      </c>
      <c r="B21" s="81">
        <v>7</v>
      </c>
      <c r="C21" s="82">
        <f t="shared" si="5"/>
        <v>3.8043478260869568E-2</v>
      </c>
      <c r="D21" s="83">
        <v>1039500</v>
      </c>
      <c r="E21" s="95">
        <f t="shared" si="0"/>
        <v>148500</v>
      </c>
    </row>
    <row r="22" spans="1:6" ht="32.25" customHeight="1" x14ac:dyDescent="0.35">
      <c r="A22" s="85" t="s">
        <v>162</v>
      </c>
      <c r="B22" s="81">
        <v>14</v>
      </c>
      <c r="C22" s="82">
        <f t="shared" si="5"/>
        <v>7.6086956521739135E-2</v>
      </c>
      <c r="D22" s="83">
        <v>1979250</v>
      </c>
      <c r="E22" s="95">
        <f t="shared" si="0"/>
        <v>141375</v>
      </c>
    </row>
    <row r="23" spans="1:6" ht="29" x14ac:dyDescent="0.35">
      <c r="A23" s="85" t="s">
        <v>116</v>
      </c>
      <c r="B23" s="81">
        <v>34</v>
      </c>
      <c r="C23" s="82">
        <f t="shared" si="5"/>
        <v>0.18478260869565216</v>
      </c>
      <c r="D23" s="83">
        <v>4599000</v>
      </c>
      <c r="E23" s="95">
        <f t="shared" si="0"/>
        <v>135264.70588235295</v>
      </c>
    </row>
    <row r="24" spans="1:6" x14ac:dyDescent="0.35">
      <c r="A24" s="85" t="s">
        <v>5608</v>
      </c>
      <c r="B24" s="81">
        <v>1</v>
      </c>
      <c r="C24" s="82">
        <f t="shared" si="5"/>
        <v>5.434782608695652E-3</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976</v>
      </c>
      <c r="C26" s="49"/>
      <c r="D26" s="50">
        <f>D2+D17</f>
        <v>132688500</v>
      </c>
      <c r="E26" s="51">
        <f t="shared" si="0"/>
        <v>135951.3319672131</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457</v>
      </c>
      <c r="C34" s="70"/>
      <c r="D34" s="54"/>
    </row>
    <row r="35" spans="1:5" x14ac:dyDescent="0.35">
      <c r="A35" s="34" t="s">
        <v>5614</v>
      </c>
      <c r="B35" s="70"/>
      <c r="C35" s="71">
        <f>D35/(D35+D36)</f>
        <v>0.99294983394820102</v>
      </c>
      <c r="D35" s="72">
        <f>D26-D38</f>
        <v>79512564</v>
      </c>
    </row>
    <row r="36" spans="1:5" x14ac:dyDescent="0.35">
      <c r="A36" s="34" t="s">
        <v>5615</v>
      </c>
      <c r="B36" s="70"/>
      <c r="C36" s="73">
        <f>D36/(D36+D35)</f>
        <v>7.0501660517989905E-3</v>
      </c>
      <c r="D36" s="72">
        <v>564557</v>
      </c>
      <c r="E36" s="36"/>
    </row>
    <row r="37" spans="1:5" x14ac:dyDescent="0.35">
      <c r="A37" s="34" t="s">
        <v>5616</v>
      </c>
      <c r="B37" s="70"/>
      <c r="C37" s="74">
        <f>D37/D38</f>
        <v>1.3358467258573502E-2</v>
      </c>
      <c r="D37" s="72">
        <v>710349</v>
      </c>
    </row>
    <row r="38" spans="1:5" x14ac:dyDescent="0.35">
      <c r="A38" s="34" t="s">
        <v>5617</v>
      </c>
      <c r="B38" s="70"/>
      <c r="C38" s="70"/>
      <c r="D38" s="99">
        <v>53175936</v>
      </c>
      <c r="E38" s="36"/>
    </row>
    <row r="39" spans="1:5" x14ac:dyDescent="0.35">
      <c r="A39" s="34" t="s">
        <v>5618</v>
      </c>
      <c r="B39" s="3">
        <v>41</v>
      </c>
      <c r="C39" s="138">
        <v>6.59E-2</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57</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D3C2-F4DB-4A54-B2FC-F9CB56DC6325}">
  <sheetPr codeName="Sheet23"/>
  <dimension ref="A1:M53"/>
  <sheetViews>
    <sheetView topLeftCell="A31" zoomScale="90" zoomScaleNormal="90" workbookViewId="0">
      <selection activeCell="C40" sqref="C40"/>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672</v>
      </c>
      <c r="C2" s="90">
        <f>B2/$B$26</f>
        <v>0.80286738351254483</v>
      </c>
      <c r="D2" s="89">
        <f>D3+D12+D13</f>
        <v>91796250</v>
      </c>
      <c r="E2" s="91">
        <f t="shared" ref="E2:E26" si="0">D2/B2</f>
        <v>136601.5625</v>
      </c>
      <c r="G2" s="28" t="s">
        <v>5575</v>
      </c>
      <c r="H2" s="29">
        <v>476</v>
      </c>
      <c r="I2" s="30">
        <f>H2/$H$12</f>
        <v>0.56869772998805257</v>
      </c>
      <c r="J2" s="31"/>
      <c r="K2" s="32">
        <f>L2/$L$12</f>
        <v>0.42436974789915966</v>
      </c>
      <c r="L2" s="29">
        <f t="shared" ref="L2:L9" si="1">H2-H3</f>
        <v>202</v>
      </c>
      <c r="M2" s="33" t="s">
        <v>5576</v>
      </c>
    </row>
    <row r="3" spans="1:13" x14ac:dyDescent="0.35">
      <c r="A3" s="86" t="s">
        <v>5577</v>
      </c>
      <c r="B3" s="2">
        <f>SUM(B4:B11)</f>
        <v>579</v>
      </c>
      <c r="C3" s="90">
        <f>B3/$B$26</f>
        <v>0.69175627240143367</v>
      </c>
      <c r="D3" s="2">
        <f>SUM(D4:D11)</f>
        <v>79684500</v>
      </c>
      <c r="E3" s="91">
        <f t="shared" si="0"/>
        <v>137624.35233160621</v>
      </c>
      <c r="F3" s="36"/>
      <c r="G3" s="37" t="s">
        <v>5578</v>
      </c>
      <c r="H3" s="38">
        <v>274</v>
      </c>
      <c r="I3" s="39">
        <f t="shared" ref="I3:I11" si="2">H3/$H$12</f>
        <v>0.32735961768219835</v>
      </c>
      <c r="J3" s="40"/>
      <c r="K3" s="41">
        <f t="shared" ref="K3:K11" si="3">L3/$L$12</f>
        <v>0.43487394957983194</v>
      </c>
      <c r="L3" s="38">
        <f t="shared" si="1"/>
        <v>207</v>
      </c>
      <c r="M3" s="42" t="s">
        <v>5579</v>
      </c>
    </row>
    <row r="4" spans="1:13" x14ac:dyDescent="0.35">
      <c r="A4" s="85" t="s">
        <v>5580</v>
      </c>
      <c r="B4" s="35">
        <v>522</v>
      </c>
      <c r="C4" s="27">
        <f>B4/$B$3</f>
        <v>0.9015544041450777</v>
      </c>
      <c r="D4" s="35">
        <v>71520750</v>
      </c>
      <c r="E4" s="95">
        <f t="shared" si="0"/>
        <v>137012.93103448275</v>
      </c>
      <c r="G4" s="43" t="s">
        <v>5581</v>
      </c>
      <c r="H4" s="44">
        <v>67</v>
      </c>
      <c r="I4" s="45">
        <f t="shared" si="2"/>
        <v>8.0047789725209081E-2</v>
      </c>
      <c r="J4" s="31"/>
      <c r="K4" s="46">
        <f t="shared" si="3"/>
        <v>0.10504201680672269</v>
      </c>
      <c r="L4" s="44">
        <f t="shared" si="1"/>
        <v>50</v>
      </c>
      <c r="M4" s="47" t="s">
        <v>5582</v>
      </c>
    </row>
    <row r="5" spans="1:13" x14ac:dyDescent="0.35">
      <c r="A5" s="85" t="s">
        <v>381</v>
      </c>
      <c r="B5" s="35">
        <v>15</v>
      </c>
      <c r="C5" s="27">
        <f t="shared" ref="C5:C11" si="4">B5/$B$3</f>
        <v>2.5906735751295335E-2</v>
      </c>
      <c r="D5" s="35">
        <v>2551500</v>
      </c>
      <c r="E5" s="95">
        <f t="shared" si="0"/>
        <v>170100</v>
      </c>
      <c r="F5" s="36"/>
      <c r="G5" s="37" t="s">
        <v>5583</v>
      </c>
      <c r="H5" s="38">
        <v>17</v>
      </c>
      <c r="I5" s="39">
        <f t="shared" si="2"/>
        <v>2.0310633213859019E-2</v>
      </c>
      <c r="J5" s="40"/>
      <c r="K5" s="41">
        <f t="shared" si="3"/>
        <v>3.1512605042016806E-2</v>
      </c>
      <c r="L5" s="38">
        <f t="shared" si="1"/>
        <v>15</v>
      </c>
      <c r="M5" s="42" t="s">
        <v>5584</v>
      </c>
    </row>
    <row r="6" spans="1:13" x14ac:dyDescent="0.35">
      <c r="A6" s="85" t="s">
        <v>5638</v>
      </c>
      <c r="B6" s="35">
        <v>5</v>
      </c>
      <c r="C6" s="27">
        <f t="shared" si="4"/>
        <v>8.6355785837651123E-3</v>
      </c>
      <c r="D6" s="35">
        <v>729750</v>
      </c>
      <c r="E6" s="95">
        <f t="shared" si="0"/>
        <v>145950</v>
      </c>
      <c r="G6" s="43" t="s">
        <v>5586</v>
      </c>
      <c r="H6" s="44">
        <v>2</v>
      </c>
      <c r="I6" s="45">
        <f t="shared" si="2"/>
        <v>2.3894862604540022E-3</v>
      </c>
      <c r="J6" s="31"/>
      <c r="K6" s="46">
        <f t="shared" si="3"/>
        <v>2.1008403361344537E-3</v>
      </c>
      <c r="L6" s="44">
        <f t="shared" si="1"/>
        <v>1</v>
      </c>
      <c r="M6" s="47" t="s">
        <v>5587</v>
      </c>
    </row>
    <row r="7" spans="1:13" x14ac:dyDescent="0.35">
      <c r="A7" s="85" t="s">
        <v>5588</v>
      </c>
      <c r="B7" s="35">
        <v>8</v>
      </c>
      <c r="C7" s="27">
        <f t="shared" si="4"/>
        <v>1.3816925734024179E-2</v>
      </c>
      <c r="D7" s="35">
        <v>913500</v>
      </c>
      <c r="E7" s="95">
        <f t="shared" si="0"/>
        <v>114187.5</v>
      </c>
      <c r="G7" s="37" t="s">
        <v>5589</v>
      </c>
      <c r="H7" s="38">
        <v>1</v>
      </c>
      <c r="I7" s="39">
        <f t="shared" si="2"/>
        <v>1.1947431302270011E-3</v>
      </c>
      <c r="J7" s="40"/>
      <c r="K7" s="41">
        <f t="shared" si="3"/>
        <v>2.1008403361344537E-3</v>
      </c>
      <c r="L7" s="38">
        <f t="shared" si="1"/>
        <v>1</v>
      </c>
      <c r="M7" s="42" t="s">
        <v>5590</v>
      </c>
    </row>
    <row r="8" spans="1:13" x14ac:dyDescent="0.35">
      <c r="A8" s="85" t="s">
        <v>866</v>
      </c>
      <c r="B8" s="35">
        <v>1</v>
      </c>
      <c r="C8" s="27">
        <f t="shared" si="4"/>
        <v>1.7271157167530224E-3</v>
      </c>
      <c r="D8" s="35">
        <v>210000</v>
      </c>
      <c r="E8" s="95">
        <f t="shared" si="0"/>
        <v>210000</v>
      </c>
      <c r="G8" s="43" t="s">
        <v>5591</v>
      </c>
      <c r="H8" s="44">
        <v>0</v>
      </c>
      <c r="I8" s="45">
        <f t="shared" si="2"/>
        <v>0</v>
      </c>
      <c r="J8" s="31"/>
      <c r="K8" s="46">
        <f t="shared" si="3"/>
        <v>0</v>
      </c>
      <c r="L8" s="44">
        <f t="shared" si="1"/>
        <v>0</v>
      </c>
      <c r="M8" s="47" t="s">
        <v>5592</v>
      </c>
    </row>
    <row r="9" spans="1:13" x14ac:dyDescent="0.35">
      <c r="A9" s="85" t="s">
        <v>1095</v>
      </c>
      <c r="B9" s="35">
        <v>2</v>
      </c>
      <c r="C9" s="27">
        <f t="shared" si="4"/>
        <v>3.4542314335060447E-3</v>
      </c>
      <c r="D9" s="35">
        <v>315000</v>
      </c>
      <c r="E9" s="95">
        <f t="shared" si="0"/>
        <v>157500</v>
      </c>
      <c r="G9" s="37" t="s">
        <v>5594</v>
      </c>
      <c r="H9" s="38">
        <v>0</v>
      </c>
      <c r="I9" s="39">
        <f t="shared" si="2"/>
        <v>0</v>
      </c>
      <c r="J9" s="40"/>
      <c r="K9" s="41">
        <f t="shared" si="3"/>
        <v>0</v>
      </c>
      <c r="L9" s="38">
        <f t="shared" si="1"/>
        <v>0</v>
      </c>
      <c r="M9" s="42" t="s">
        <v>5595</v>
      </c>
    </row>
    <row r="10" spans="1:13" ht="29" x14ac:dyDescent="0.35">
      <c r="A10" s="85" t="s">
        <v>5593</v>
      </c>
      <c r="B10" s="35">
        <v>26</v>
      </c>
      <c r="C10" s="27">
        <f t="shared" si="4"/>
        <v>4.4905008635578586E-2</v>
      </c>
      <c r="D10" s="35">
        <v>3444000</v>
      </c>
      <c r="E10" s="95">
        <f t="shared" si="0"/>
        <v>132461.53846153847</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837</v>
      </c>
      <c r="I12" s="66">
        <f>SUM(I2:I11)</f>
        <v>1</v>
      </c>
      <c r="J12" s="24"/>
      <c r="K12" s="67">
        <f>SUM(K2:K11)</f>
        <v>1</v>
      </c>
      <c r="L12" s="68">
        <f>SUM(L2:L11)</f>
        <v>476</v>
      </c>
      <c r="M12" s="69" t="s">
        <v>5604</v>
      </c>
    </row>
    <row r="13" spans="1:13" ht="15" thickBot="1" x14ac:dyDescent="0.4">
      <c r="A13" s="86" t="s">
        <v>5602</v>
      </c>
      <c r="B13" s="2">
        <f>SUM(B14:B16)</f>
        <v>93</v>
      </c>
      <c r="C13" s="90">
        <f>B13/$B$26</f>
        <v>0.1111111111111111</v>
      </c>
      <c r="D13" s="92">
        <f>SUM(D14:D16)</f>
        <v>12111750</v>
      </c>
      <c r="E13" s="91">
        <f t="shared" si="0"/>
        <v>130233.87096774194</v>
      </c>
      <c r="M13" s="97" t="s">
        <v>5605</v>
      </c>
    </row>
    <row r="14" spans="1:13" x14ac:dyDescent="0.35">
      <c r="A14" s="85" t="s">
        <v>986</v>
      </c>
      <c r="B14" s="3">
        <v>3</v>
      </c>
      <c r="C14" s="27">
        <f>B14/B13</f>
        <v>3.2258064516129031E-2</v>
      </c>
      <c r="D14" s="35">
        <v>483000</v>
      </c>
      <c r="E14" s="95">
        <f t="shared" si="0"/>
        <v>161000</v>
      </c>
    </row>
    <row r="15" spans="1:13" x14ac:dyDescent="0.35">
      <c r="A15" s="85" t="s">
        <v>188</v>
      </c>
      <c r="B15" s="3">
        <v>90</v>
      </c>
      <c r="C15" s="27">
        <f>B15/B13</f>
        <v>0.967741935483871</v>
      </c>
      <c r="D15" s="35">
        <v>11628750</v>
      </c>
      <c r="E15" s="95">
        <f t="shared" si="0"/>
        <v>129208.33333333333</v>
      </c>
    </row>
    <row r="16" spans="1:13" x14ac:dyDescent="0.35">
      <c r="A16" s="85" t="s">
        <v>5596</v>
      </c>
      <c r="B16" s="3"/>
      <c r="C16" s="27">
        <f>B16/B13</f>
        <v>0</v>
      </c>
      <c r="D16" s="35"/>
      <c r="E16" s="95" t="e">
        <f t="shared" si="0"/>
        <v>#DIV/0!</v>
      </c>
    </row>
    <row r="17" spans="1:6" x14ac:dyDescent="0.35">
      <c r="A17" s="88" t="s">
        <v>5639</v>
      </c>
      <c r="B17" s="93">
        <f>SUM(B18:B25)</f>
        <v>165</v>
      </c>
      <c r="C17" s="90">
        <f>B17/$B$26</f>
        <v>0.1971326164874552</v>
      </c>
      <c r="D17" s="94">
        <f>SUM(D18:D25)</f>
        <v>21997500</v>
      </c>
      <c r="E17" s="95">
        <f t="shared" si="0"/>
        <v>133318.18181818182</v>
      </c>
      <c r="F17" s="73"/>
    </row>
    <row r="18" spans="1:6" x14ac:dyDescent="0.35">
      <c r="A18" s="85" t="s">
        <v>169</v>
      </c>
      <c r="B18" s="81">
        <v>34</v>
      </c>
      <c r="C18" s="82">
        <f>B18/$B$17</f>
        <v>0.20606060606060606</v>
      </c>
      <c r="D18" s="83">
        <v>4026750</v>
      </c>
      <c r="E18" s="95">
        <f t="shared" si="0"/>
        <v>118433.82352941176</v>
      </c>
    </row>
    <row r="19" spans="1:6" ht="29" x14ac:dyDescent="0.35">
      <c r="A19" s="85" t="s">
        <v>52</v>
      </c>
      <c r="B19" s="81">
        <v>57</v>
      </c>
      <c r="C19" s="82">
        <f t="shared" ref="C19:C25" si="5">B19/$B$17</f>
        <v>0.34545454545454546</v>
      </c>
      <c r="D19" s="83">
        <v>8032500</v>
      </c>
      <c r="E19" s="95">
        <f t="shared" si="0"/>
        <v>140921.05263157896</v>
      </c>
      <c r="F19" s="75"/>
    </row>
    <row r="20" spans="1:6" x14ac:dyDescent="0.35">
      <c r="A20" s="85" t="s">
        <v>5607</v>
      </c>
      <c r="B20" s="81">
        <v>22</v>
      </c>
      <c r="C20" s="82">
        <f t="shared" si="5"/>
        <v>0.13333333333333333</v>
      </c>
      <c r="D20" s="83">
        <v>2656500</v>
      </c>
      <c r="E20" s="95">
        <f t="shared" si="0"/>
        <v>120750</v>
      </c>
    </row>
    <row r="21" spans="1:6" x14ac:dyDescent="0.35">
      <c r="A21" s="85" t="s">
        <v>204</v>
      </c>
      <c r="B21" s="81">
        <v>7</v>
      </c>
      <c r="C21" s="82">
        <f t="shared" si="5"/>
        <v>4.2424242424242427E-2</v>
      </c>
      <c r="D21" s="83">
        <v>1039500</v>
      </c>
      <c r="E21" s="95">
        <f t="shared" si="0"/>
        <v>148500</v>
      </c>
    </row>
    <row r="22" spans="1:6" ht="32.25" customHeight="1" x14ac:dyDescent="0.35">
      <c r="A22" s="85" t="s">
        <v>162</v>
      </c>
      <c r="B22" s="81">
        <v>13</v>
      </c>
      <c r="C22" s="82">
        <f t="shared" si="5"/>
        <v>7.8787878787878782E-2</v>
      </c>
      <c r="D22" s="83">
        <v>1874250</v>
      </c>
      <c r="E22" s="95">
        <f t="shared" si="0"/>
        <v>144173.07692307694</v>
      </c>
    </row>
    <row r="23" spans="1:6" ht="29" x14ac:dyDescent="0.35">
      <c r="A23" s="85" t="s">
        <v>116</v>
      </c>
      <c r="B23" s="81">
        <v>31</v>
      </c>
      <c r="C23" s="82">
        <f t="shared" si="5"/>
        <v>0.18787878787878787</v>
      </c>
      <c r="D23" s="83">
        <v>4210500</v>
      </c>
      <c r="E23" s="95">
        <f t="shared" si="0"/>
        <v>135822.5806451613</v>
      </c>
    </row>
    <row r="24" spans="1:6" x14ac:dyDescent="0.35">
      <c r="A24" s="85" t="s">
        <v>5608</v>
      </c>
      <c r="B24" s="81">
        <v>1</v>
      </c>
      <c r="C24" s="82">
        <f t="shared" si="5"/>
        <v>6.0606060606060606E-3</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837</v>
      </c>
      <c r="C26" s="49"/>
      <c r="D26" s="50">
        <f>D2+D17</f>
        <v>113793750</v>
      </c>
      <c r="E26" s="51">
        <f t="shared" si="0"/>
        <v>135954.30107526883</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420</v>
      </c>
      <c r="C34" s="70"/>
      <c r="D34" s="54"/>
    </row>
    <row r="35" spans="1:5" x14ac:dyDescent="0.35">
      <c r="A35" s="34" t="s">
        <v>5614</v>
      </c>
      <c r="B35" s="70"/>
      <c r="C35" s="71">
        <f>D35/(D35+D36)</f>
        <v>0.99370850532688282</v>
      </c>
      <c r="D35" s="72">
        <f>D26-D38</f>
        <v>70183536</v>
      </c>
    </row>
    <row r="36" spans="1:5" x14ac:dyDescent="0.35">
      <c r="A36" s="34" t="s">
        <v>5615</v>
      </c>
      <c r="B36" s="70"/>
      <c r="C36" s="73">
        <f>D36/(D36+D35)</f>
        <v>6.2914946731171687E-3</v>
      </c>
      <c r="D36" s="72">
        <v>444355</v>
      </c>
      <c r="E36" s="36"/>
    </row>
    <row r="37" spans="1:5" x14ac:dyDescent="0.35">
      <c r="A37" s="34" t="s">
        <v>5616</v>
      </c>
      <c r="B37" s="70"/>
      <c r="C37" s="74">
        <f>D37/D38</f>
        <v>1.9544939632719985E-2</v>
      </c>
      <c r="D37" s="72">
        <v>852359</v>
      </c>
    </row>
    <row r="38" spans="1:5" x14ac:dyDescent="0.35">
      <c r="A38" s="34" t="s">
        <v>5617</v>
      </c>
      <c r="B38" s="70"/>
      <c r="C38" s="70"/>
      <c r="D38" s="99">
        <v>43610214</v>
      </c>
      <c r="E38" s="36"/>
    </row>
    <row r="39" spans="1:5" x14ac:dyDescent="0.35">
      <c r="A39" s="34" t="s">
        <v>5618</v>
      </c>
      <c r="B39" s="3">
        <v>30</v>
      </c>
      <c r="C39" s="138">
        <v>4.4999999999999998E-2</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3DE78-7D2B-44B2-A237-215D364B0268}">
  <sheetPr codeName="Sheet24"/>
  <dimension ref="A1:M53"/>
  <sheetViews>
    <sheetView topLeftCell="A28" zoomScale="90" zoomScaleNormal="90" workbookViewId="0">
      <selection activeCell="C40" sqref="C40"/>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601</v>
      </c>
      <c r="C2" s="90">
        <f>B2/$B$26</f>
        <v>0.80240320427236311</v>
      </c>
      <c r="D2" s="89">
        <f>D3+D12+D13</f>
        <v>81574500</v>
      </c>
      <c r="E2" s="91">
        <f t="shared" ref="E2:E26" si="0">D2/B2</f>
        <v>135731.28119800333</v>
      </c>
      <c r="G2" s="28" t="s">
        <v>5575</v>
      </c>
      <c r="H2" s="29">
        <v>463</v>
      </c>
      <c r="I2" s="30">
        <f>H2/$H$12</f>
        <v>0.61815754339118822</v>
      </c>
      <c r="J2" s="31"/>
      <c r="K2" s="32">
        <f>L2/$L$12</f>
        <v>0.49460043196544279</v>
      </c>
      <c r="L2" s="29">
        <f t="shared" ref="L2:L9" si="1">H2-H3</f>
        <v>229</v>
      </c>
      <c r="M2" s="33" t="s">
        <v>5576</v>
      </c>
    </row>
    <row r="3" spans="1:13" x14ac:dyDescent="0.35">
      <c r="A3" s="86" t="s">
        <v>5577</v>
      </c>
      <c r="B3" s="2">
        <f>SUM(B4:B11)</f>
        <v>512</v>
      </c>
      <c r="C3" s="90">
        <f>B3/$B$26</f>
        <v>0.68357810413885178</v>
      </c>
      <c r="D3" s="2">
        <f>SUM(D4:D11)</f>
        <v>70019250</v>
      </c>
      <c r="E3" s="91">
        <f t="shared" si="0"/>
        <v>136756.34765625</v>
      </c>
      <c r="F3" s="36"/>
      <c r="G3" s="37" t="s">
        <v>5578</v>
      </c>
      <c r="H3" s="38">
        <v>234</v>
      </c>
      <c r="I3" s="39">
        <f t="shared" ref="I3:I11" si="2">H3/$H$12</f>
        <v>0.31241655540720964</v>
      </c>
      <c r="J3" s="40"/>
      <c r="K3" s="41">
        <f t="shared" ref="K3:K11" si="3">L3/$L$12</f>
        <v>0.41036717062634992</v>
      </c>
      <c r="L3" s="38">
        <f t="shared" si="1"/>
        <v>190</v>
      </c>
      <c r="M3" s="42" t="s">
        <v>5579</v>
      </c>
    </row>
    <row r="4" spans="1:13" x14ac:dyDescent="0.35">
      <c r="A4" s="85" t="s">
        <v>5580</v>
      </c>
      <c r="B4" s="35">
        <v>457</v>
      </c>
      <c r="C4" s="27">
        <f>B4/$B$3</f>
        <v>0.892578125</v>
      </c>
      <c r="D4" s="35">
        <v>62139000</v>
      </c>
      <c r="E4" s="95">
        <f t="shared" si="0"/>
        <v>135971.5536105033</v>
      </c>
      <c r="G4" s="43" t="s">
        <v>5581</v>
      </c>
      <c r="H4" s="44">
        <v>44</v>
      </c>
      <c r="I4" s="45">
        <f t="shared" si="2"/>
        <v>5.8744993324432573E-2</v>
      </c>
      <c r="J4" s="31"/>
      <c r="K4" s="46">
        <f t="shared" si="3"/>
        <v>8.2073434125269976E-2</v>
      </c>
      <c r="L4" s="44">
        <f t="shared" si="1"/>
        <v>38</v>
      </c>
      <c r="M4" s="47" t="s">
        <v>5582</v>
      </c>
    </row>
    <row r="5" spans="1:13" x14ac:dyDescent="0.35">
      <c r="A5" s="85" t="s">
        <v>381</v>
      </c>
      <c r="B5" s="35">
        <v>14</v>
      </c>
      <c r="C5" s="27">
        <f t="shared" ref="C5:C11" si="4">B5/$B$3</f>
        <v>2.734375E-2</v>
      </c>
      <c r="D5" s="35">
        <v>2373000</v>
      </c>
      <c r="E5" s="95">
        <f t="shared" si="0"/>
        <v>169500</v>
      </c>
      <c r="F5" s="36"/>
      <c r="G5" s="37" t="s">
        <v>5583</v>
      </c>
      <c r="H5" s="38">
        <v>6</v>
      </c>
      <c r="I5" s="39">
        <f t="shared" si="2"/>
        <v>8.0106809078771702E-3</v>
      </c>
      <c r="J5" s="40"/>
      <c r="K5" s="41">
        <f t="shared" si="3"/>
        <v>8.6393088552915772E-3</v>
      </c>
      <c r="L5" s="38">
        <f t="shared" si="1"/>
        <v>4</v>
      </c>
      <c r="M5" s="42" t="s">
        <v>5584</v>
      </c>
    </row>
    <row r="6" spans="1:13" x14ac:dyDescent="0.35">
      <c r="A6" s="85" t="s">
        <v>5638</v>
      </c>
      <c r="B6" s="35">
        <v>5</v>
      </c>
      <c r="C6" s="27">
        <f t="shared" si="4"/>
        <v>9.765625E-3</v>
      </c>
      <c r="D6" s="35">
        <v>729750</v>
      </c>
      <c r="E6" s="95">
        <f t="shared" si="0"/>
        <v>145950</v>
      </c>
      <c r="G6" s="43" t="s">
        <v>5586</v>
      </c>
      <c r="H6" s="44">
        <v>2</v>
      </c>
      <c r="I6" s="45">
        <f t="shared" si="2"/>
        <v>2.6702269692923898E-3</v>
      </c>
      <c r="J6" s="31"/>
      <c r="K6" s="46">
        <f t="shared" si="3"/>
        <v>4.3196544276457886E-3</v>
      </c>
      <c r="L6" s="44">
        <f t="shared" si="1"/>
        <v>2</v>
      </c>
      <c r="M6" s="47" t="s">
        <v>5587</v>
      </c>
    </row>
    <row r="7" spans="1:13" x14ac:dyDescent="0.35">
      <c r="A7" s="85" t="s">
        <v>5588</v>
      </c>
      <c r="B7" s="35">
        <v>8</v>
      </c>
      <c r="C7" s="27">
        <f t="shared" si="4"/>
        <v>1.5625E-2</v>
      </c>
      <c r="D7" s="35">
        <v>913500</v>
      </c>
      <c r="E7" s="95">
        <f t="shared" si="0"/>
        <v>114187.5</v>
      </c>
      <c r="G7" s="37" t="s">
        <v>5589</v>
      </c>
      <c r="H7" s="38">
        <v>0</v>
      </c>
      <c r="I7" s="39">
        <f t="shared" si="2"/>
        <v>0</v>
      </c>
      <c r="J7" s="40"/>
      <c r="K7" s="41">
        <f t="shared" si="3"/>
        <v>0</v>
      </c>
      <c r="L7" s="38">
        <f t="shared" si="1"/>
        <v>0</v>
      </c>
      <c r="M7" s="42" t="s">
        <v>5590</v>
      </c>
    </row>
    <row r="8" spans="1:13" x14ac:dyDescent="0.35">
      <c r="A8" s="85" t="s">
        <v>866</v>
      </c>
      <c r="B8" s="35">
        <v>1</v>
      </c>
      <c r="C8" s="27">
        <f t="shared" si="4"/>
        <v>1.953125E-3</v>
      </c>
      <c r="D8" s="35">
        <v>210000</v>
      </c>
      <c r="E8" s="95">
        <f t="shared" si="0"/>
        <v>210000</v>
      </c>
      <c r="G8" s="43" t="s">
        <v>5591</v>
      </c>
      <c r="H8" s="44">
        <v>0</v>
      </c>
      <c r="I8" s="45">
        <f t="shared" si="2"/>
        <v>0</v>
      </c>
      <c r="J8" s="31"/>
      <c r="K8" s="46">
        <f t="shared" si="3"/>
        <v>0</v>
      </c>
      <c r="L8" s="44">
        <f t="shared" si="1"/>
        <v>0</v>
      </c>
      <c r="M8" s="47" t="s">
        <v>5592</v>
      </c>
    </row>
    <row r="9" spans="1:13" x14ac:dyDescent="0.35">
      <c r="A9" s="85" t="s">
        <v>1095</v>
      </c>
      <c r="B9" s="35">
        <v>2</v>
      </c>
      <c r="C9" s="27">
        <f t="shared" si="4"/>
        <v>3.90625E-3</v>
      </c>
      <c r="D9" s="35">
        <v>315000</v>
      </c>
      <c r="E9" s="95">
        <f t="shared" si="0"/>
        <v>157500</v>
      </c>
      <c r="G9" s="37" t="s">
        <v>5594</v>
      </c>
      <c r="H9" s="38">
        <v>0</v>
      </c>
      <c r="I9" s="39">
        <f t="shared" si="2"/>
        <v>0</v>
      </c>
      <c r="J9" s="40"/>
      <c r="K9" s="41">
        <f t="shared" si="3"/>
        <v>0</v>
      </c>
      <c r="L9" s="38">
        <f t="shared" si="1"/>
        <v>0</v>
      </c>
      <c r="M9" s="42" t="s">
        <v>5595</v>
      </c>
    </row>
    <row r="10" spans="1:13" ht="29" x14ac:dyDescent="0.35">
      <c r="A10" s="85" t="s">
        <v>5593</v>
      </c>
      <c r="B10" s="35">
        <v>25</v>
      </c>
      <c r="C10" s="27">
        <f t="shared" si="4"/>
        <v>4.8828125E-2</v>
      </c>
      <c r="D10" s="35">
        <v>3339000</v>
      </c>
      <c r="E10" s="95">
        <f t="shared" si="0"/>
        <v>133560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749</v>
      </c>
      <c r="I12" s="66">
        <f>SUM(I2:I11)</f>
        <v>1</v>
      </c>
      <c r="J12" s="24"/>
      <c r="K12" s="67">
        <f>SUM(K2:K11)</f>
        <v>1.0000000000000002</v>
      </c>
      <c r="L12" s="68">
        <f>SUM(L2:L11)</f>
        <v>463</v>
      </c>
      <c r="M12" s="69" t="s">
        <v>5604</v>
      </c>
    </row>
    <row r="13" spans="1:13" ht="15" thickBot="1" x14ac:dyDescent="0.4">
      <c r="A13" s="86" t="s">
        <v>5602</v>
      </c>
      <c r="B13" s="2">
        <f>SUM(B14:B16)</f>
        <v>89</v>
      </c>
      <c r="C13" s="90">
        <f>B13/$B$26</f>
        <v>0.11882510013351134</v>
      </c>
      <c r="D13" s="92">
        <f>SUM(D14:D16)</f>
        <v>11555250</v>
      </c>
      <c r="E13" s="91">
        <f t="shared" si="0"/>
        <v>129834.26966292135</v>
      </c>
      <c r="M13" s="97" t="s">
        <v>5605</v>
      </c>
    </row>
    <row r="14" spans="1:13" x14ac:dyDescent="0.35">
      <c r="A14" s="85" t="s">
        <v>986</v>
      </c>
      <c r="B14" s="3">
        <v>3</v>
      </c>
      <c r="C14" s="27">
        <f>B14/B13</f>
        <v>3.3707865168539325E-2</v>
      </c>
      <c r="D14" s="35">
        <v>483000</v>
      </c>
      <c r="E14" s="95">
        <f t="shared" si="0"/>
        <v>161000</v>
      </c>
    </row>
    <row r="15" spans="1:13" x14ac:dyDescent="0.35">
      <c r="A15" s="85" t="s">
        <v>188</v>
      </c>
      <c r="B15" s="3">
        <v>86</v>
      </c>
      <c r="C15" s="27">
        <f>B15/B13</f>
        <v>0.9662921348314607</v>
      </c>
      <c r="D15" s="35">
        <v>11072250</v>
      </c>
      <c r="E15" s="95">
        <f t="shared" si="0"/>
        <v>128747.09302325582</v>
      </c>
    </row>
    <row r="16" spans="1:13" x14ac:dyDescent="0.35">
      <c r="A16" s="85" t="s">
        <v>5596</v>
      </c>
      <c r="B16" s="3"/>
      <c r="C16" s="27">
        <f>B16/B13</f>
        <v>0</v>
      </c>
      <c r="D16" s="35"/>
      <c r="E16" s="95" t="e">
        <f t="shared" si="0"/>
        <v>#DIV/0!</v>
      </c>
    </row>
    <row r="17" spans="1:6" x14ac:dyDescent="0.35">
      <c r="A17" s="88" t="s">
        <v>5639</v>
      </c>
      <c r="B17" s="93">
        <f>SUM(B18:B25)</f>
        <v>148</v>
      </c>
      <c r="C17" s="90">
        <f>B17/$B$26</f>
        <v>0.19759679572763686</v>
      </c>
      <c r="D17" s="94">
        <f>SUM(D18:D25)</f>
        <v>19808250</v>
      </c>
      <c r="E17" s="95">
        <f t="shared" si="0"/>
        <v>133839.52702702704</v>
      </c>
      <c r="F17" s="73"/>
    </row>
    <row r="18" spans="1:6" x14ac:dyDescent="0.35">
      <c r="A18" s="85" t="s">
        <v>169</v>
      </c>
      <c r="B18" s="81">
        <v>28</v>
      </c>
      <c r="C18" s="82">
        <f>B18/$B$17</f>
        <v>0.1891891891891892</v>
      </c>
      <c r="D18" s="83">
        <v>3102750</v>
      </c>
      <c r="E18" s="95">
        <f t="shared" si="0"/>
        <v>110812.5</v>
      </c>
    </row>
    <row r="19" spans="1:6" ht="29" x14ac:dyDescent="0.35">
      <c r="A19" s="85" t="s">
        <v>52</v>
      </c>
      <c r="B19" s="81">
        <v>55</v>
      </c>
      <c r="C19" s="82">
        <f t="shared" ref="C19:C25" si="5">B19/$B$17</f>
        <v>0.3716216216216216</v>
      </c>
      <c r="D19" s="83">
        <v>7843500</v>
      </c>
      <c r="E19" s="95">
        <f t="shared" si="0"/>
        <v>142609.09090909091</v>
      </c>
      <c r="F19" s="75"/>
    </row>
    <row r="20" spans="1:6" x14ac:dyDescent="0.35">
      <c r="A20" s="85" t="s">
        <v>5607</v>
      </c>
      <c r="B20" s="81">
        <v>20</v>
      </c>
      <c r="C20" s="82">
        <f t="shared" si="5"/>
        <v>0.13513513513513514</v>
      </c>
      <c r="D20" s="83">
        <v>2467500</v>
      </c>
      <c r="E20" s="95">
        <f t="shared" si="0"/>
        <v>123375</v>
      </c>
    </row>
    <row r="21" spans="1:6" x14ac:dyDescent="0.35">
      <c r="A21" s="85" t="s">
        <v>204</v>
      </c>
      <c r="B21" s="81">
        <v>7</v>
      </c>
      <c r="C21" s="82">
        <f t="shared" si="5"/>
        <v>4.72972972972973E-2</v>
      </c>
      <c r="D21" s="83">
        <v>1039500</v>
      </c>
      <c r="E21" s="95">
        <f t="shared" si="0"/>
        <v>148500</v>
      </c>
    </row>
    <row r="22" spans="1:6" ht="32.25" customHeight="1" x14ac:dyDescent="0.35">
      <c r="A22" s="85" t="s">
        <v>162</v>
      </c>
      <c r="B22" s="81">
        <v>11</v>
      </c>
      <c r="C22" s="82">
        <f t="shared" si="5"/>
        <v>7.4324324324324328E-2</v>
      </c>
      <c r="D22" s="83">
        <v>1638000</v>
      </c>
      <c r="E22" s="95">
        <f t="shared" si="0"/>
        <v>148909.09090909091</v>
      </c>
    </row>
    <row r="23" spans="1:6" ht="29" x14ac:dyDescent="0.35">
      <c r="A23" s="85" t="s">
        <v>116</v>
      </c>
      <c r="B23" s="81">
        <v>26</v>
      </c>
      <c r="C23" s="82">
        <f t="shared" si="5"/>
        <v>0.17567567567567569</v>
      </c>
      <c r="D23" s="83">
        <v>3559500</v>
      </c>
      <c r="E23" s="95">
        <f t="shared" si="0"/>
        <v>136903.84615384616</v>
      </c>
    </row>
    <row r="24" spans="1:6" x14ac:dyDescent="0.35">
      <c r="A24" s="85" t="s">
        <v>5608</v>
      </c>
      <c r="B24" s="81">
        <v>1</v>
      </c>
      <c r="C24" s="82">
        <f t="shared" si="5"/>
        <v>6.7567567567567571E-3</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749</v>
      </c>
      <c r="C26" s="49"/>
      <c r="D26" s="50">
        <f>D2+D17</f>
        <v>101382750</v>
      </c>
      <c r="E26" s="51">
        <f t="shared" si="0"/>
        <v>135357.47663551403</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430</v>
      </c>
      <c r="C34" s="70"/>
      <c r="D34" s="54"/>
    </row>
    <row r="35" spans="1:5" x14ac:dyDescent="0.35">
      <c r="A35" s="34" t="s">
        <v>5614</v>
      </c>
      <c r="B35" s="70"/>
      <c r="C35" s="71">
        <f>D35/(D35+D36)</f>
        <v>0.99528933319256785</v>
      </c>
      <c r="D35" s="72">
        <f>D26-D38</f>
        <v>58845811</v>
      </c>
    </row>
    <row r="36" spans="1:5" x14ac:dyDescent="0.35">
      <c r="A36" s="34" t="s">
        <v>5615</v>
      </c>
      <c r="B36" s="70"/>
      <c r="C36" s="73">
        <f>D36/(D36+D35)</f>
        <v>4.7106668074321893E-3</v>
      </c>
      <c r="D36" s="72">
        <v>278515</v>
      </c>
      <c r="E36" s="36"/>
    </row>
    <row r="37" spans="1:5" x14ac:dyDescent="0.35">
      <c r="A37" s="34" t="s">
        <v>5616</v>
      </c>
      <c r="B37" s="70"/>
      <c r="C37" s="74">
        <f>D37/D38</f>
        <v>1.5496554653356698E-2</v>
      </c>
      <c r="D37" s="72">
        <v>659176</v>
      </c>
    </row>
    <row r="38" spans="1:5" x14ac:dyDescent="0.35">
      <c r="A38" s="34" t="s">
        <v>5617</v>
      </c>
      <c r="B38" s="70"/>
      <c r="C38" s="70"/>
      <c r="D38" s="99">
        <v>42536939</v>
      </c>
      <c r="E38" s="36"/>
    </row>
    <row r="39" spans="1:5" x14ac:dyDescent="0.35">
      <c r="A39" s="34" t="s">
        <v>5618</v>
      </c>
      <c r="B39" s="3">
        <v>18</v>
      </c>
      <c r="C39" s="138">
        <v>3.1E-2</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2FBDF-ABD4-47CF-8CC6-DB6C0908E646}">
  <sheetPr codeName="Sheet25"/>
  <dimension ref="A1:M53"/>
  <sheetViews>
    <sheetView topLeftCell="A24" zoomScale="90" zoomScaleNormal="90" workbookViewId="0">
      <selection activeCell="B40" sqref="B40"/>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560</v>
      </c>
      <c r="C2" s="90">
        <f>B2/$B$26</f>
        <v>0.80114449213161665</v>
      </c>
      <c r="D2" s="89">
        <f>D3+D12+D13</f>
        <v>75279750</v>
      </c>
      <c r="E2" s="91">
        <f t="shared" ref="E2:E26" si="0">D2/B2</f>
        <v>134428.125</v>
      </c>
      <c r="G2" s="28" t="s">
        <v>5575</v>
      </c>
      <c r="H2" s="29">
        <v>455</v>
      </c>
      <c r="I2" s="30">
        <f>H2/$H$12</f>
        <v>0.6509298998569385</v>
      </c>
      <c r="J2" s="31"/>
      <c r="K2" s="32">
        <f>L2/$L$12</f>
        <v>0.54065934065934063</v>
      </c>
      <c r="L2" s="29">
        <f t="shared" ref="L2:L9" si="1">H2-H3</f>
        <v>246</v>
      </c>
      <c r="M2" s="33" t="s">
        <v>5576</v>
      </c>
    </row>
    <row r="3" spans="1:13" x14ac:dyDescent="0.35">
      <c r="A3" s="86" t="s">
        <v>5577</v>
      </c>
      <c r="B3" s="2">
        <f>SUM(B4:B11)</f>
        <v>477</v>
      </c>
      <c r="C3" s="90">
        <f>B3/$B$26</f>
        <v>0.68240343347639487</v>
      </c>
      <c r="D3" s="2">
        <f>SUM(D4:D11)</f>
        <v>64543500</v>
      </c>
      <c r="E3" s="91">
        <f t="shared" si="0"/>
        <v>135311.32075471699</v>
      </c>
      <c r="F3" s="36"/>
      <c r="G3" s="37" t="s">
        <v>5578</v>
      </c>
      <c r="H3" s="38">
        <v>209</v>
      </c>
      <c r="I3" s="39">
        <f t="shared" ref="I3:I11" si="2">H3/$H$12</f>
        <v>0.29899856938483549</v>
      </c>
      <c r="J3" s="40"/>
      <c r="K3" s="41">
        <f t="shared" ref="K3:K11" si="3">L3/$L$12</f>
        <v>0.39120879120879121</v>
      </c>
      <c r="L3" s="38">
        <f t="shared" si="1"/>
        <v>178</v>
      </c>
      <c r="M3" s="42" t="s">
        <v>5579</v>
      </c>
    </row>
    <row r="4" spans="1:13" x14ac:dyDescent="0.35">
      <c r="A4" s="85" t="s">
        <v>5580</v>
      </c>
      <c r="B4" s="35">
        <v>426</v>
      </c>
      <c r="C4" s="27">
        <f>B4/$B$3</f>
        <v>0.89308176100628933</v>
      </c>
      <c r="D4" s="35">
        <v>57230250</v>
      </c>
      <c r="E4" s="95">
        <f t="shared" si="0"/>
        <v>134343.30985915492</v>
      </c>
      <c r="G4" s="43" t="s">
        <v>5581</v>
      </c>
      <c r="H4" s="44">
        <v>31</v>
      </c>
      <c r="I4" s="45">
        <f t="shared" si="2"/>
        <v>4.4349070100143065E-2</v>
      </c>
      <c r="J4" s="31"/>
      <c r="K4" s="46">
        <f t="shared" si="3"/>
        <v>6.1538461538461542E-2</v>
      </c>
      <c r="L4" s="44">
        <f t="shared" si="1"/>
        <v>28</v>
      </c>
      <c r="M4" s="47" t="s">
        <v>5582</v>
      </c>
    </row>
    <row r="5" spans="1:13" x14ac:dyDescent="0.35">
      <c r="A5" s="85" t="s">
        <v>381</v>
      </c>
      <c r="B5" s="35">
        <v>14</v>
      </c>
      <c r="C5" s="27">
        <f t="shared" ref="C5:C11" si="4">B5/$B$3</f>
        <v>2.9350104821802937E-2</v>
      </c>
      <c r="D5" s="35">
        <v>2373000</v>
      </c>
      <c r="E5" s="95">
        <f t="shared" si="0"/>
        <v>169500</v>
      </c>
      <c r="F5" s="36"/>
      <c r="G5" s="37" t="s">
        <v>5583</v>
      </c>
      <c r="H5" s="38">
        <v>3</v>
      </c>
      <c r="I5" s="39">
        <f t="shared" si="2"/>
        <v>4.2918454935622317E-3</v>
      </c>
      <c r="J5" s="40"/>
      <c r="K5" s="41">
        <f t="shared" si="3"/>
        <v>4.3956043956043956E-3</v>
      </c>
      <c r="L5" s="38">
        <f t="shared" si="1"/>
        <v>2</v>
      </c>
      <c r="M5" s="42" t="s">
        <v>5584</v>
      </c>
    </row>
    <row r="6" spans="1:13" x14ac:dyDescent="0.35">
      <c r="A6" s="85" t="s">
        <v>5638</v>
      </c>
      <c r="B6" s="35">
        <v>4</v>
      </c>
      <c r="C6" s="27">
        <f t="shared" si="4"/>
        <v>8.385744234800839E-3</v>
      </c>
      <c r="D6" s="35">
        <v>551250</v>
      </c>
      <c r="E6" s="95">
        <f t="shared" si="0"/>
        <v>137812.5</v>
      </c>
      <c r="G6" s="43" t="s">
        <v>5586</v>
      </c>
      <c r="H6" s="44">
        <v>1</v>
      </c>
      <c r="I6" s="45">
        <f t="shared" si="2"/>
        <v>1.4306151645207439E-3</v>
      </c>
      <c r="J6" s="31"/>
      <c r="K6" s="46">
        <f t="shared" si="3"/>
        <v>2.1978021978021978E-3</v>
      </c>
      <c r="L6" s="44">
        <f t="shared" si="1"/>
        <v>1</v>
      </c>
      <c r="M6" s="47" t="s">
        <v>5587</v>
      </c>
    </row>
    <row r="7" spans="1:13" x14ac:dyDescent="0.35">
      <c r="A7" s="85" t="s">
        <v>5588</v>
      </c>
      <c r="B7" s="35">
        <v>7</v>
      </c>
      <c r="C7" s="27">
        <f t="shared" si="4"/>
        <v>1.4675052410901468E-2</v>
      </c>
      <c r="D7" s="35">
        <v>861000</v>
      </c>
      <c r="E7" s="95">
        <f t="shared" si="0"/>
        <v>123000</v>
      </c>
      <c r="G7" s="37" t="s">
        <v>5589</v>
      </c>
      <c r="H7" s="38">
        <v>0</v>
      </c>
      <c r="I7" s="39">
        <f t="shared" si="2"/>
        <v>0</v>
      </c>
      <c r="J7" s="40"/>
      <c r="K7" s="41">
        <f t="shared" si="3"/>
        <v>0</v>
      </c>
      <c r="L7" s="38">
        <f t="shared" si="1"/>
        <v>0</v>
      </c>
      <c r="M7" s="42" t="s">
        <v>5590</v>
      </c>
    </row>
    <row r="8" spans="1:13" x14ac:dyDescent="0.35">
      <c r="A8" s="85" t="s">
        <v>866</v>
      </c>
      <c r="B8" s="35">
        <v>1</v>
      </c>
      <c r="C8" s="27">
        <f t="shared" si="4"/>
        <v>2.0964360587002098E-3</v>
      </c>
      <c r="D8" s="35">
        <v>210000</v>
      </c>
      <c r="E8" s="95">
        <f t="shared" si="0"/>
        <v>210000</v>
      </c>
      <c r="G8" s="43" t="s">
        <v>5591</v>
      </c>
      <c r="H8" s="44">
        <v>0</v>
      </c>
      <c r="I8" s="45">
        <f t="shared" si="2"/>
        <v>0</v>
      </c>
      <c r="J8" s="31"/>
      <c r="K8" s="46">
        <f t="shared" si="3"/>
        <v>0</v>
      </c>
      <c r="L8" s="44">
        <f t="shared" si="1"/>
        <v>0</v>
      </c>
      <c r="M8" s="47" t="s">
        <v>5592</v>
      </c>
    </row>
    <row r="9" spans="1:13" x14ac:dyDescent="0.35">
      <c r="A9" s="85" t="s">
        <v>1095</v>
      </c>
      <c r="B9" s="35">
        <v>2</v>
      </c>
      <c r="C9" s="27">
        <f t="shared" si="4"/>
        <v>4.1928721174004195E-3</v>
      </c>
      <c r="D9" s="35">
        <v>315000</v>
      </c>
      <c r="E9" s="95">
        <f t="shared" si="0"/>
        <v>157500</v>
      </c>
      <c r="G9" s="37" t="s">
        <v>5594</v>
      </c>
      <c r="H9" s="38">
        <v>0</v>
      </c>
      <c r="I9" s="39">
        <f t="shared" si="2"/>
        <v>0</v>
      </c>
      <c r="J9" s="40"/>
      <c r="K9" s="41">
        <f t="shared" si="3"/>
        <v>0</v>
      </c>
      <c r="L9" s="38">
        <f t="shared" si="1"/>
        <v>0</v>
      </c>
      <c r="M9" s="42" t="s">
        <v>5595</v>
      </c>
    </row>
    <row r="10" spans="1:13" ht="29" x14ac:dyDescent="0.35">
      <c r="A10" s="85" t="s">
        <v>5593</v>
      </c>
      <c r="B10" s="35">
        <v>23</v>
      </c>
      <c r="C10" s="27">
        <f t="shared" si="4"/>
        <v>4.8218029350104823E-2</v>
      </c>
      <c r="D10" s="35">
        <v>3003000</v>
      </c>
      <c r="E10" s="95">
        <f t="shared" si="0"/>
        <v>130565.21739130435</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699</v>
      </c>
      <c r="I12" s="66">
        <f>SUM(I2:I11)</f>
        <v>1</v>
      </c>
      <c r="J12" s="24"/>
      <c r="K12" s="67">
        <f>SUM(K2:K11)</f>
        <v>1</v>
      </c>
      <c r="L12" s="68">
        <f>SUM(L2:L11)</f>
        <v>455</v>
      </c>
      <c r="M12" s="69" t="s">
        <v>5604</v>
      </c>
    </row>
    <row r="13" spans="1:13" ht="15" thickBot="1" x14ac:dyDescent="0.4">
      <c r="A13" s="86" t="s">
        <v>5602</v>
      </c>
      <c r="B13" s="2">
        <f>SUM(B14:B16)</f>
        <v>83</v>
      </c>
      <c r="C13" s="90">
        <f>B13/$B$26</f>
        <v>0.11874105865522175</v>
      </c>
      <c r="D13" s="92">
        <f>SUM(D14:D16)</f>
        <v>10736250</v>
      </c>
      <c r="E13" s="91">
        <f t="shared" si="0"/>
        <v>129352.40963855422</v>
      </c>
      <c r="M13" s="97" t="s">
        <v>5605</v>
      </c>
    </row>
    <row r="14" spans="1:13" x14ac:dyDescent="0.35">
      <c r="A14" s="85" t="s">
        <v>986</v>
      </c>
      <c r="B14" s="3">
        <v>2</v>
      </c>
      <c r="C14" s="27">
        <f>B14/B13</f>
        <v>2.4096385542168676E-2</v>
      </c>
      <c r="D14" s="35">
        <v>273000</v>
      </c>
      <c r="E14" s="95">
        <f t="shared" si="0"/>
        <v>136500</v>
      </c>
    </row>
    <row r="15" spans="1:13" x14ac:dyDescent="0.35">
      <c r="A15" s="85" t="s">
        <v>188</v>
      </c>
      <c r="B15" s="3">
        <v>81</v>
      </c>
      <c r="C15" s="27">
        <f>B15/B13</f>
        <v>0.97590361445783136</v>
      </c>
      <c r="D15" s="35">
        <v>10463250</v>
      </c>
      <c r="E15" s="95">
        <f t="shared" si="0"/>
        <v>129175.92592592593</v>
      </c>
    </row>
    <row r="16" spans="1:13" x14ac:dyDescent="0.35">
      <c r="A16" s="85" t="s">
        <v>5596</v>
      </c>
      <c r="B16" s="3"/>
      <c r="C16" s="27">
        <f>B16/B13</f>
        <v>0</v>
      </c>
      <c r="D16" s="35"/>
      <c r="E16" s="95" t="e">
        <f t="shared" si="0"/>
        <v>#DIV/0!</v>
      </c>
    </row>
    <row r="17" spans="1:6" x14ac:dyDescent="0.35">
      <c r="A17" s="88" t="s">
        <v>5639</v>
      </c>
      <c r="B17" s="93">
        <f>SUM(B18:B25)</f>
        <v>139</v>
      </c>
      <c r="C17" s="90">
        <f>B17/$B$26</f>
        <v>0.19885550786838341</v>
      </c>
      <c r="D17" s="94">
        <f>SUM(D18:D25)</f>
        <v>18553500</v>
      </c>
      <c r="E17" s="95">
        <f t="shared" si="0"/>
        <v>133478.41726618705</v>
      </c>
      <c r="F17" s="73"/>
    </row>
    <row r="18" spans="1:6" x14ac:dyDescent="0.35">
      <c r="A18" s="85" t="s">
        <v>169</v>
      </c>
      <c r="B18" s="81">
        <v>26</v>
      </c>
      <c r="C18" s="82">
        <f>B18/$B$17</f>
        <v>0.18705035971223022</v>
      </c>
      <c r="D18" s="83">
        <v>2840250</v>
      </c>
      <c r="E18" s="95">
        <f t="shared" si="0"/>
        <v>109240.38461538461</v>
      </c>
    </row>
    <row r="19" spans="1:6" ht="29" x14ac:dyDescent="0.35">
      <c r="A19" s="85" t="s">
        <v>52</v>
      </c>
      <c r="B19" s="81">
        <v>50</v>
      </c>
      <c r="C19" s="82">
        <f t="shared" ref="C19:C25" si="5">B19/$B$17</f>
        <v>0.35971223021582732</v>
      </c>
      <c r="D19" s="83">
        <v>7208250</v>
      </c>
      <c r="E19" s="95">
        <f t="shared" si="0"/>
        <v>144165</v>
      </c>
      <c r="F19" s="75"/>
    </row>
    <row r="20" spans="1:6" x14ac:dyDescent="0.35">
      <c r="A20" s="85" t="s">
        <v>5607</v>
      </c>
      <c r="B20" s="81">
        <v>19</v>
      </c>
      <c r="C20" s="82">
        <f t="shared" si="5"/>
        <v>0.1366906474820144</v>
      </c>
      <c r="D20" s="83">
        <v>2320500</v>
      </c>
      <c r="E20" s="95">
        <f t="shared" si="0"/>
        <v>122131.57894736843</v>
      </c>
    </row>
    <row r="21" spans="1:6" x14ac:dyDescent="0.35">
      <c r="A21" s="85" t="s">
        <v>204</v>
      </c>
      <c r="B21" s="81">
        <v>7</v>
      </c>
      <c r="C21" s="82">
        <f t="shared" si="5"/>
        <v>5.0359712230215826E-2</v>
      </c>
      <c r="D21" s="83">
        <v>1039500</v>
      </c>
      <c r="E21" s="95">
        <f t="shared" si="0"/>
        <v>148500</v>
      </c>
    </row>
    <row r="22" spans="1:6" ht="32.25" customHeight="1" x14ac:dyDescent="0.35">
      <c r="A22" s="85" t="s">
        <v>162</v>
      </c>
      <c r="B22" s="81">
        <v>10</v>
      </c>
      <c r="C22" s="82">
        <f t="shared" si="5"/>
        <v>7.1942446043165464E-2</v>
      </c>
      <c r="D22" s="83">
        <v>1428000</v>
      </c>
      <c r="E22" s="95">
        <f t="shared" si="0"/>
        <v>142800</v>
      </c>
    </row>
    <row r="23" spans="1:6" ht="29" x14ac:dyDescent="0.35">
      <c r="A23" s="85" t="s">
        <v>116</v>
      </c>
      <c r="B23" s="81">
        <v>26</v>
      </c>
      <c r="C23" s="82">
        <f t="shared" si="5"/>
        <v>0.18705035971223022</v>
      </c>
      <c r="D23" s="83">
        <v>3559500</v>
      </c>
      <c r="E23" s="95">
        <f t="shared" si="0"/>
        <v>136903.84615384616</v>
      </c>
    </row>
    <row r="24" spans="1:6" x14ac:dyDescent="0.35">
      <c r="A24" s="85" t="s">
        <v>5608</v>
      </c>
      <c r="B24" s="81">
        <v>1</v>
      </c>
      <c r="C24" s="82">
        <f t="shared" si="5"/>
        <v>7.1942446043165471E-3</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699</v>
      </c>
      <c r="C26" s="49"/>
      <c r="D26" s="50">
        <f>D2+D17</f>
        <v>93833250</v>
      </c>
      <c r="E26" s="51">
        <f t="shared" si="0"/>
        <v>134239.27038626609</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436</v>
      </c>
      <c r="C34" s="70"/>
      <c r="D34" s="54"/>
    </row>
    <row r="35" spans="1:5" x14ac:dyDescent="0.35">
      <c r="A35" s="34" t="s">
        <v>5614</v>
      </c>
      <c r="B35" s="70"/>
      <c r="C35" s="71">
        <f>D35/(D35+D36)</f>
        <v>0.99519930207766727</v>
      </c>
      <c r="D35" s="72">
        <f>D26-D38</f>
        <v>48920202</v>
      </c>
    </row>
    <row r="36" spans="1:5" x14ac:dyDescent="0.35">
      <c r="A36" s="34" t="s">
        <v>5615</v>
      </c>
      <c r="B36" s="70"/>
      <c r="C36" s="73">
        <f>D36/(D36+D35)</f>
        <v>4.8006979223327046E-3</v>
      </c>
      <c r="D36" s="72">
        <v>235984</v>
      </c>
      <c r="E36" s="36"/>
    </row>
    <row r="37" spans="1:5" x14ac:dyDescent="0.35">
      <c r="A37" s="34" t="s">
        <v>5616</v>
      </c>
      <c r="B37" s="70"/>
      <c r="C37" s="74">
        <f>D37/D38</f>
        <v>3.552399739158206E-2</v>
      </c>
      <c r="D37" s="72">
        <v>1595491</v>
      </c>
    </row>
    <row r="38" spans="1:5" x14ac:dyDescent="0.35">
      <c r="A38" s="34" t="s">
        <v>5617</v>
      </c>
      <c r="B38" s="70"/>
      <c r="C38" s="70"/>
      <c r="D38" s="99">
        <v>44913048</v>
      </c>
      <c r="E38" s="36"/>
    </row>
    <row r="39" spans="1:5" x14ac:dyDescent="0.35">
      <c r="A39" s="34" t="s">
        <v>5618</v>
      </c>
      <c r="B39" s="3">
        <v>16</v>
      </c>
      <c r="C39" s="138">
        <v>2.9100000000000001E-2</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D47D9-1C95-4F7B-8719-8289A6CC4FCD}">
  <sheetPr codeName="Sheet26"/>
  <dimension ref="A1:M53"/>
  <sheetViews>
    <sheetView topLeftCell="A31" zoomScale="90" zoomScaleNormal="90" workbookViewId="0">
      <selection activeCell="D38" sqref="D38"/>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499</v>
      </c>
      <c r="C2" s="90">
        <f>B2/$B$26</f>
        <v>0.80483870967741933</v>
      </c>
      <c r="D2" s="89">
        <f>D3+D12+D13</f>
        <v>66622500</v>
      </c>
      <c r="E2" s="91">
        <f t="shared" ref="E2:E26" si="0">D2/B2</f>
        <v>133512.02404809618</v>
      </c>
      <c r="G2" s="28" t="s">
        <v>5575</v>
      </c>
      <c r="H2" s="29">
        <v>431</v>
      </c>
      <c r="I2" s="30">
        <f>H2/$H$12</f>
        <v>0.69516129032258067</v>
      </c>
      <c r="J2" s="31"/>
      <c r="K2" s="32">
        <f>L2/$L$12</f>
        <v>0.61948955916473314</v>
      </c>
      <c r="L2" s="29">
        <f t="shared" ref="L2:L9" si="1">H2-H3</f>
        <v>267</v>
      </c>
      <c r="M2" s="33" t="s">
        <v>5576</v>
      </c>
    </row>
    <row r="3" spans="1:13" x14ac:dyDescent="0.35">
      <c r="A3" s="86" t="s">
        <v>5577</v>
      </c>
      <c r="B3" s="2">
        <f>SUM(B4:B11)</f>
        <v>425</v>
      </c>
      <c r="C3" s="90">
        <f>B3/$B$26</f>
        <v>0.68548387096774188</v>
      </c>
      <c r="D3" s="2">
        <f>SUM(D4:D11)</f>
        <v>57036000</v>
      </c>
      <c r="E3" s="91">
        <f t="shared" si="0"/>
        <v>134202.35294117648</v>
      </c>
      <c r="F3" s="36"/>
      <c r="G3" s="37" t="s">
        <v>5578</v>
      </c>
      <c r="H3" s="38">
        <v>164</v>
      </c>
      <c r="I3" s="39">
        <f t="shared" ref="I3:I11" si="2">H3/$H$12</f>
        <v>0.26451612903225807</v>
      </c>
      <c r="J3" s="40"/>
      <c r="K3" s="41">
        <f t="shared" ref="K3:K11" si="3">L3/$L$12</f>
        <v>0.3294663573085847</v>
      </c>
      <c r="L3" s="38">
        <f t="shared" si="1"/>
        <v>142</v>
      </c>
      <c r="M3" s="42" t="s">
        <v>5579</v>
      </c>
    </row>
    <row r="4" spans="1:13" x14ac:dyDescent="0.35">
      <c r="A4" s="85" t="s">
        <v>5580</v>
      </c>
      <c r="B4" s="35">
        <v>378</v>
      </c>
      <c r="C4" s="27">
        <f>B4/$B$3</f>
        <v>0.88941176470588235</v>
      </c>
      <c r="D4" s="35">
        <v>50321250</v>
      </c>
      <c r="E4" s="95">
        <f t="shared" si="0"/>
        <v>133125</v>
      </c>
      <c r="G4" s="43" t="s">
        <v>5581</v>
      </c>
      <c r="H4" s="44">
        <v>22</v>
      </c>
      <c r="I4" s="45">
        <f t="shared" si="2"/>
        <v>3.5483870967741936E-2</v>
      </c>
      <c r="J4" s="31"/>
      <c r="K4" s="46">
        <f t="shared" si="3"/>
        <v>4.6403712296983757E-2</v>
      </c>
      <c r="L4" s="44">
        <f t="shared" si="1"/>
        <v>20</v>
      </c>
      <c r="M4" s="47" t="s">
        <v>5582</v>
      </c>
    </row>
    <row r="5" spans="1:13" x14ac:dyDescent="0.35">
      <c r="A5" s="85" t="s">
        <v>381</v>
      </c>
      <c r="B5" s="35">
        <v>12</v>
      </c>
      <c r="C5" s="27">
        <f t="shared" ref="C5:C11" si="4">B5/$B$3</f>
        <v>2.823529411764706E-2</v>
      </c>
      <c r="D5" s="35">
        <v>2089500</v>
      </c>
      <c r="E5" s="95">
        <f t="shared" si="0"/>
        <v>174125</v>
      </c>
      <c r="F5" s="36"/>
      <c r="G5" s="37" t="s">
        <v>5583</v>
      </c>
      <c r="H5" s="38">
        <v>2</v>
      </c>
      <c r="I5" s="39">
        <f t="shared" si="2"/>
        <v>3.2258064516129032E-3</v>
      </c>
      <c r="J5" s="40"/>
      <c r="K5" s="41">
        <f t="shared" si="3"/>
        <v>2.3201856148491878E-3</v>
      </c>
      <c r="L5" s="38">
        <f t="shared" si="1"/>
        <v>1</v>
      </c>
      <c r="M5" s="42" t="s">
        <v>5584</v>
      </c>
    </row>
    <row r="6" spans="1:13" x14ac:dyDescent="0.35">
      <c r="A6" s="85" t="s">
        <v>5638</v>
      </c>
      <c r="B6" s="35">
        <v>4</v>
      </c>
      <c r="C6" s="27">
        <f t="shared" si="4"/>
        <v>9.4117647058823521E-3</v>
      </c>
      <c r="D6" s="35">
        <v>551250</v>
      </c>
      <c r="E6" s="95">
        <f t="shared" si="0"/>
        <v>137812.5</v>
      </c>
      <c r="G6" s="43" t="s">
        <v>5586</v>
      </c>
      <c r="H6" s="44">
        <v>1</v>
      </c>
      <c r="I6" s="45">
        <f t="shared" si="2"/>
        <v>1.6129032258064516E-3</v>
      </c>
      <c r="J6" s="31"/>
      <c r="K6" s="46">
        <f t="shared" si="3"/>
        <v>2.3201856148491878E-3</v>
      </c>
      <c r="L6" s="44">
        <f t="shared" si="1"/>
        <v>1</v>
      </c>
      <c r="M6" s="47" t="s">
        <v>5587</v>
      </c>
    </row>
    <row r="7" spans="1:13" x14ac:dyDescent="0.35">
      <c r="A7" s="85" t="s">
        <v>5588</v>
      </c>
      <c r="B7" s="35">
        <v>7</v>
      </c>
      <c r="C7" s="27">
        <f t="shared" si="4"/>
        <v>1.6470588235294119E-2</v>
      </c>
      <c r="D7" s="35">
        <v>861000</v>
      </c>
      <c r="E7" s="95">
        <f t="shared" si="0"/>
        <v>123000</v>
      </c>
      <c r="G7" s="37" t="s">
        <v>5589</v>
      </c>
      <c r="H7" s="38">
        <v>0</v>
      </c>
      <c r="I7" s="39">
        <f t="shared" si="2"/>
        <v>0</v>
      </c>
      <c r="J7" s="40"/>
      <c r="K7" s="41">
        <f t="shared" si="3"/>
        <v>0</v>
      </c>
      <c r="L7" s="38">
        <f t="shared" si="1"/>
        <v>0</v>
      </c>
      <c r="M7" s="42" t="s">
        <v>5590</v>
      </c>
    </row>
    <row r="8" spans="1:13" x14ac:dyDescent="0.35">
      <c r="A8" s="85" t="s">
        <v>866</v>
      </c>
      <c r="B8" s="35">
        <v>1</v>
      </c>
      <c r="C8" s="27">
        <f t="shared" si="4"/>
        <v>2.352941176470588E-3</v>
      </c>
      <c r="D8" s="35">
        <v>210000</v>
      </c>
      <c r="E8" s="95">
        <f t="shared" si="0"/>
        <v>210000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5593</v>
      </c>
      <c r="B10" s="35">
        <v>23</v>
      </c>
      <c r="C10" s="27">
        <f t="shared" si="4"/>
        <v>5.4117647058823527E-2</v>
      </c>
      <c r="D10" s="35">
        <v>3003000</v>
      </c>
      <c r="E10" s="95">
        <f t="shared" si="0"/>
        <v>130565.21739130435</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620</v>
      </c>
      <c r="I12" s="66">
        <f>SUM(I2:I11)</f>
        <v>1</v>
      </c>
      <c r="J12" s="24"/>
      <c r="K12" s="67">
        <f>SUM(K2:K11)</f>
        <v>1</v>
      </c>
      <c r="L12" s="68">
        <f>SUM(L2:L11)</f>
        <v>431</v>
      </c>
      <c r="M12" s="69" t="s">
        <v>5604</v>
      </c>
    </row>
    <row r="13" spans="1:13" ht="15" thickBot="1" x14ac:dyDescent="0.4">
      <c r="A13" s="86" t="s">
        <v>5602</v>
      </c>
      <c r="B13" s="2">
        <f>SUM(B14:B16)</f>
        <v>74</v>
      </c>
      <c r="C13" s="90">
        <f>B13/$B$26</f>
        <v>0.11935483870967742</v>
      </c>
      <c r="D13" s="92">
        <f>SUM(D14:D16)</f>
        <v>9586500</v>
      </c>
      <c r="E13" s="91">
        <f t="shared" si="0"/>
        <v>129547.29729729729</v>
      </c>
      <c r="M13" s="97" t="s">
        <v>5605</v>
      </c>
    </row>
    <row r="14" spans="1:13" x14ac:dyDescent="0.35">
      <c r="A14" s="85" t="s">
        <v>986</v>
      </c>
      <c r="B14" s="3">
        <v>2</v>
      </c>
      <c r="C14" s="27">
        <f>B14/B13</f>
        <v>2.7027027027027029E-2</v>
      </c>
      <c r="D14" s="35">
        <v>273000</v>
      </c>
      <c r="E14" s="95">
        <f t="shared" si="0"/>
        <v>136500</v>
      </c>
    </row>
    <row r="15" spans="1:13" x14ac:dyDescent="0.35">
      <c r="A15" s="85" t="s">
        <v>188</v>
      </c>
      <c r="B15" s="3">
        <v>72</v>
      </c>
      <c r="C15" s="27">
        <f>B15/B13</f>
        <v>0.97297297297297303</v>
      </c>
      <c r="D15" s="35">
        <v>9313500</v>
      </c>
      <c r="E15" s="95">
        <f t="shared" si="0"/>
        <v>129354.16666666667</v>
      </c>
    </row>
    <row r="16" spans="1:13" x14ac:dyDescent="0.35">
      <c r="A16" s="85" t="s">
        <v>5596</v>
      </c>
      <c r="B16" s="3"/>
      <c r="C16" s="27">
        <f>B16/B13</f>
        <v>0</v>
      </c>
      <c r="D16" s="35"/>
      <c r="E16" s="95" t="e">
        <f t="shared" si="0"/>
        <v>#DIV/0!</v>
      </c>
    </row>
    <row r="17" spans="1:6" x14ac:dyDescent="0.35">
      <c r="A17" s="88" t="s">
        <v>5639</v>
      </c>
      <c r="B17" s="93">
        <f>SUM(B18:B25)</f>
        <v>121</v>
      </c>
      <c r="C17" s="90">
        <f>B17/$B$26</f>
        <v>0.19516129032258064</v>
      </c>
      <c r="D17" s="94">
        <f>SUM(D18:D25)</f>
        <v>15750000</v>
      </c>
      <c r="E17" s="95">
        <f t="shared" si="0"/>
        <v>130165.28925619835</v>
      </c>
      <c r="F17" s="73"/>
    </row>
    <row r="18" spans="1:6" x14ac:dyDescent="0.35">
      <c r="A18" s="85" t="s">
        <v>169</v>
      </c>
      <c r="B18" s="81">
        <v>22</v>
      </c>
      <c r="C18" s="82">
        <f>B18/$B$17</f>
        <v>0.18181818181818182</v>
      </c>
      <c r="D18" s="83">
        <v>2315250</v>
      </c>
      <c r="E18" s="95">
        <f t="shared" si="0"/>
        <v>105238.63636363637</v>
      </c>
    </row>
    <row r="19" spans="1:6" ht="29" x14ac:dyDescent="0.35">
      <c r="A19" s="85" t="s">
        <v>52</v>
      </c>
      <c r="B19" s="81">
        <v>43</v>
      </c>
      <c r="C19" s="82">
        <f t="shared" ref="C19:C25" si="5">B19/$B$17</f>
        <v>0.35537190082644626</v>
      </c>
      <c r="D19" s="83">
        <v>6032250</v>
      </c>
      <c r="E19" s="95">
        <f t="shared" si="0"/>
        <v>140284.88372093023</v>
      </c>
      <c r="F19" s="75"/>
    </row>
    <row r="20" spans="1:6" x14ac:dyDescent="0.35">
      <c r="A20" s="85" t="s">
        <v>5607</v>
      </c>
      <c r="B20" s="81">
        <v>16</v>
      </c>
      <c r="C20" s="82">
        <f t="shared" si="5"/>
        <v>0.13223140495867769</v>
      </c>
      <c r="D20" s="83">
        <v>1753500</v>
      </c>
      <c r="E20" s="95">
        <f t="shared" si="0"/>
        <v>109593.75</v>
      </c>
    </row>
    <row r="21" spans="1:6" x14ac:dyDescent="0.35">
      <c r="A21" s="85" t="s">
        <v>204</v>
      </c>
      <c r="B21" s="81">
        <v>6</v>
      </c>
      <c r="C21" s="82">
        <f t="shared" si="5"/>
        <v>4.9586776859504134E-2</v>
      </c>
      <c r="D21" s="83">
        <v>829500</v>
      </c>
      <c r="E21" s="95">
        <f t="shared" si="0"/>
        <v>138250</v>
      </c>
    </row>
    <row r="22" spans="1:6" ht="32.25" customHeight="1" x14ac:dyDescent="0.35">
      <c r="A22" s="85" t="s">
        <v>162</v>
      </c>
      <c r="B22" s="81">
        <v>10</v>
      </c>
      <c r="C22" s="82">
        <f t="shared" si="5"/>
        <v>8.2644628099173556E-2</v>
      </c>
      <c r="D22" s="83">
        <v>1428000</v>
      </c>
      <c r="E22" s="95">
        <f t="shared" si="0"/>
        <v>142800</v>
      </c>
    </row>
    <row r="23" spans="1:6" ht="29" x14ac:dyDescent="0.35">
      <c r="A23" s="85" t="s">
        <v>116</v>
      </c>
      <c r="B23" s="81">
        <v>23</v>
      </c>
      <c r="C23" s="82">
        <f t="shared" si="5"/>
        <v>0.19008264462809918</v>
      </c>
      <c r="D23" s="83">
        <v>3234000</v>
      </c>
      <c r="E23" s="95">
        <f t="shared" si="0"/>
        <v>140608.69565217392</v>
      </c>
    </row>
    <row r="24" spans="1:6" x14ac:dyDescent="0.35">
      <c r="A24" s="85" t="s">
        <v>5608</v>
      </c>
      <c r="B24" s="81">
        <v>1</v>
      </c>
      <c r="C24" s="82">
        <f t="shared" si="5"/>
        <v>8.2644628099173556E-3</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620</v>
      </c>
      <c r="C26" s="49"/>
      <c r="D26" s="50">
        <f>D2+D17</f>
        <v>82372500</v>
      </c>
      <c r="E26" s="51">
        <f t="shared" si="0"/>
        <v>132858.87096774194</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417</v>
      </c>
      <c r="C34" s="70"/>
      <c r="D34" s="54"/>
    </row>
    <row r="35" spans="1:5" x14ac:dyDescent="0.35">
      <c r="A35" s="34" t="s">
        <v>5614</v>
      </c>
      <c r="B35" s="70"/>
      <c r="C35" s="71">
        <f>D35/(D35+D36)</f>
        <v>0.98715548089164773</v>
      </c>
      <c r="D35" s="72">
        <f>D26-D38</f>
        <v>39311394</v>
      </c>
    </row>
    <row r="36" spans="1:5" x14ac:dyDescent="0.35">
      <c r="A36" s="34" t="s">
        <v>5615</v>
      </c>
      <c r="B36" s="70"/>
      <c r="C36" s="73">
        <f>D36/(D36+D35)</f>
        <v>1.2844519108352229E-2</v>
      </c>
      <c r="D36" s="72">
        <v>511506</v>
      </c>
      <c r="E36" s="36"/>
    </row>
    <row r="37" spans="1:5" x14ac:dyDescent="0.35">
      <c r="A37" s="34" t="s">
        <v>5616</v>
      </c>
      <c r="B37" s="70"/>
      <c r="C37" s="74">
        <f>D37/D38</f>
        <v>1.6473125423206732E-2</v>
      </c>
      <c r="D37" s="72">
        <v>709351</v>
      </c>
    </row>
    <row r="38" spans="1:5" x14ac:dyDescent="0.35">
      <c r="A38" s="34" t="s">
        <v>5617</v>
      </c>
      <c r="B38" s="70"/>
      <c r="C38" s="70"/>
      <c r="D38" s="99">
        <v>43061106</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75FA3-00AF-4033-83AE-BF86B9C8C891}">
  <sheetPr codeName="Sheet27"/>
  <dimension ref="A1:M53"/>
  <sheetViews>
    <sheetView topLeftCell="A5" zoomScale="90" zoomScaleNormal="90" workbookViewId="0">
      <selection activeCell="G37" sqref="G37"/>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412</v>
      </c>
      <c r="C2" s="90">
        <f>B2/$B$26</f>
        <v>0.8</v>
      </c>
      <c r="D2" s="89">
        <f>D3+D12+D13</f>
        <v>55266750</v>
      </c>
      <c r="E2" s="91">
        <f t="shared" ref="E2:E26" si="0">D2/B2</f>
        <v>134142.59708737864</v>
      </c>
      <c r="G2" s="28" t="s">
        <v>5575</v>
      </c>
      <c r="H2" s="29">
        <v>392</v>
      </c>
      <c r="I2" s="30">
        <f>H2/$H$12</f>
        <v>0.76116504854368927</v>
      </c>
      <c r="J2" s="31"/>
      <c r="K2" s="32">
        <f>L2/$L$12</f>
        <v>0.71938775510204078</v>
      </c>
      <c r="L2" s="29">
        <f t="shared" ref="L2:L9" si="1">H2-H3</f>
        <v>282</v>
      </c>
      <c r="M2" s="33" t="s">
        <v>5576</v>
      </c>
    </row>
    <row r="3" spans="1:13" x14ac:dyDescent="0.35">
      <c r="A3" s="86" t="s">
        <v>5577</v>
      </c>
      <c r="B3" s="2">
        <f>SUM(B4:B11)</f>
        <v>347</v>
      </c>
      <c r="C3" s="90">
        <f>B3/$B$26</f>
        <v>0.67378640776699028</v>
      </c>
      <c r="D3" s="2">
        <f>SUM(D4:D11)</f>
        <v>47024250</v>
      </c>
      <c r="E3" s="91">
        <f t="shared" si="0"/>
        <v>135516.57060518733</v>
      </c>
      <c r="F3" s="36"/>
      <c r="G3" s="37" t="s">
        <v>5578</v>
      </c>
      <c r="H3" s="38">
        <v>110</v>
      </c>
      <c r="I3" s="39">
        <f t="shared" ref="I3:I11" si="2">H3/$H$12</f>
        <v>0.21359223300970873</v>
      </c>
      <c r="J3" s="40"/>
      <c r="K3" s="41">
        <f t="shared" ref="K3:K11" si="3">L3/$L$12</f>
        <v>0.25</v>
      </c>
      <c r="L3" s="38">
        <f t="shared" si="1"/>
        <v>98</v>
      </c>
      <c r="M3" s="42" t="s">
        <v>5579</v>
      </c>
    </row>
    <row r="4" spans="1:13" x14ac:dyDescent="0.35">
      <c r="A4" s="85" t="s">
        <v>5580</v>
      </c>
      <c r="B4" s="35">
        <v>314</v>
      </c>
      <c r="C4" s="27">
        <f>B4/$B$3</f>
        <v>0.90489913544668588</v>
      </c>
      <c r="D4" s="35">
        <v>42010500</v>
      </c>
      <c r="E4" s="95">
        <f t="shared" si="0"/>
        <v>133791.40127388536</v>
      </c>
      <c r="G4" s="43" t="s">
        <v>5581</v>
      </c>
      <c r="H4" s="44">
        <v>12</v>
      </c>
      <c r="I4" s="45">
        <f t="shared" si="2"/>
        <v>2.3300970873786409E-2</v>
      </c>
      <c r="J4" s="31"/>
      <c r="K4" s="46">
        <f t="shared" si="3"/>
        <v>2.8061224489795918E-2</v>
      </c>
      <c r="L4" s="44">
        <f t="shared" si="1"/>
        <v>11</v>
      </c>
      <c r="M4" s="47" t="s">
        <v>5582</v>
      </c>
    </row>
    <row r="5" spans="1:13" x14ac:dyDescent="0.35">
      <c r="A5" s="85" t="s">
        <v>381</v>
      </c>
      <c r="B5" s="35">
        <v>8</v>
      </c>
      <c r="C5" s="27">
        <f t="shared" ref="C5:C11" si="4">B5/$B$3</f>
        <v>2.3054755043227664E-2</v>
      </c>
      <c r="D5" s="35">
        <v>1722000</v>
      </c>
      <c r="E5" s="95">
        <f t="shared" si="0"/>
        <v>215250</v>
      </c>
      <c r="F5" s="36"/>
      <c r="G5" s="37" t="s">
        <v>5583</v>
      </c>
      <c r="H5" s="38">
        <v>1</v>
      </c>
      <c r="I5" s="39">
        <f t="shared" si="2"/>
        <v>1.9417475728155339E-3</v>
      </c>
      <c r="J5" s="40"/>
      <c r="K5" s="41">
        <f t="shared" si="3"/>
        <v>2.5510204081632651E-3</v>
      </c>
      <c r="L5" s="38">
        <f t="shared" si="1"/>
        <v>1</v>
      </c>
      <c r="M5" s="42" t="s">
        <v>5584</v>
      </c>
    </row>
    <row r="6" spans="1:13" x14ac:dyDescent="0.35">
      <c r="A6" s="85" t="s">
        <v>5638</v>
      </c>
      <c r="B6" s="35">
        <v>3</v>
      </c>
      <c r="C6" s="27">
        <f t="shared" si="4"/>
        <v>8.6455331412103754E-3</v>
      </c>
      <c r="D6" s="35">
        <v>446250</v>
      </c>
      <c r="E6" s="95">
        <f t="shared" si="0"/>
        <v>148750</v>
      </c>
      <c r="G6" s="43" t="s">
        <v>5586</v>
      </c>
      <c r="H6" s="44">
        <v>0</v>
      </c>
      <c r="I6" s="45">
        <f t="shared" si="2"/>
        <v>0</v>
      </c>
      <c r="J6" s="31"/>
      <c r="K6" s="46">
        <f t="shared" si="3"/>
        <v>0</v>
      </c>
      <c r="L6" s="44">
        <f t="shared" si="1"/>
        <v>0</v>
      </c>
      <c r="M6" s="47" t="s">
        <v>5587</v>
      </c>
    </row>
    <row r="7" spans="1:13" x14ac:dyDescent="0.35">
      <c r="A7" s="85" t="s">
        <v>5588</v>
      </c>
      <c r="B7" s="35">
        <v>5</v>
      </c>
      <c r="C7" s="27">
        <f t="shared" si="4"/>
        <v>1.4409221902017291E-2</v>
      </c>
      <c r="D7" s="35">
        <v>703500</v>
      </c>
      <c r="E7" s="95">
        <f t="shared" si="0"/>
        <v>140700</v>
      </c>
      <c r="G7" s="37" t="s">
        <v>5589</v>
      </c>
      <c r="H7" s="38">
        <v>0</v>
      </c>
      <c r="I7" s="39">
        <f t="shared" si="2"/>
        <v>0</v>
      </c>
      <c r="J7" s="40"/>
      <c r="K7" s="41">
        <f t="shared" si="3"/>
        <v>0</v>
      </c>
      <c r="L7" s="38">
        <f t="shared" si="1"/>
        <v>0</v>
      </c>
      <c r="M7" s="42" t="s">
        <v>5590</v>
      </c>
    </row>
    <row r="8" spans="1:13" x14ac:dyDescent="0.35">
      <c r="A8" s="85" t="s">
        <v>866</v>
      </c>
      <c r="B8" s="35">
        <v>1</v>
      </c>
      <c r="C8" s="27">
        <f t="shared" si="4"/>
        <v>2.881844380403458E-3</v>
      </c>
      <c r="D8" s="35">
        <v>210000</v>
      </c>
      <c r="E8" s="95">
        <f t="shared" si="0"/>
        <v>210000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5593</v>
      </c>
      <c r="B10" s="35">
        <v>16</v>
      </c>
      <c r="C10" s="27">
        <f t="shared" si="4"/>
        <v>4.6109510086455328E-2</v>
      </c>
      <c r="D10" s="35">
        <v>1932000</v>
      </c>
      <c r="E10" s="95">
        <f t="shared" si="0"/>
        <v>120750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515</v>
      </c>
      <c r="I12" s="66">
        <f>SUM(I2:I11)</f>
        <v>0.99999999999999989</v>
      </c>
      <c r="J12" s="24"/>
      <c r="K12" s="67">
        <f>SUM(K2:K11)</f>
        <v>0.99999999999999989</v>
      </c>
      <c r="L12" s="68">
        <f>SUM(L2:L11)</f>
        <v>392</v>
      </c>
      <c r="M12" s="69" t="s">
        <v>5604</v>
      </c>
    </row>
    <row r="13" spans="1:13" ht="15" thickBot="1" x14ac:dyDescent="0.4">
      <c r="A13" s="86" t="s">
        <v>5602</v>
      </c>
      <c r="B13" s="2">
        <f>SUM(B14:B16)</f>
        <v>65</v>
      </c>
      <c r="C13" s="90">
        <f>B13/$B$26</f>
        <v>0.12621359223300971</v>
      </c>
      <c r="D13" s="92">
        <f>SUM(D14:D16)</f>
        <v>8242500</v>
      </c>
      <c r="E13" s="91">
        <f t="shared" si="0"/>
        <v>126807.69230769231</v>
      </c>
      <c r="M13" s="97" t="s">
        <v>5605</v>
      </c>
    </row>
    <row r="14" spans="1:13" x14ac:dyDescent="0.35">
      <c r="A14" s="85" t="s">
        <v>986</v>
      </c>
      <c r="B14" s="3">
        <v>1</v>
      </c>
      <c r="C14" s="27">
        <f>B14/B13</f>
        <v>1.5384615384615385E-2</v>
      </c>
      <c r="D14" s="35">
        <v>136500</v>
      </c>
      <c r="E14" s="95">
        <f t="shared" si="0"/>
        <v>136500</v>
      </c>
    </row>
    <row r="15" spans="1:13" x14ac:dyDescent="0.35">
      <c r="A15" s="85" t="s">
        <v>188</v>
      </c>
      <c r="B15" s="3">
        <v>64</v>
      </c>
      <c r="C15" s="27">
        <f>B15/B13</f>
        <v>0.98461538461538467</v>
      </c>
      <c r="D15" s="35">
        <v>8106000</v>
      </c>
      <c r="E15" s="95">
        <f t="shared" si="0"/>
        <v>126656.25</v>
      </c>
    </row>
    <row r="16" spans="1:13" x14ac:dyDescent="0.35">
      <c r="A16" s="85" t="s">
        <v>5596</v>
      </c>
      <c r="B16" s="3"/>
      <c r="C16" s="27">
        <f>B16/B13</f>
        <v>0</v>
      </c>
      <c r="D16" s="35"/>
      <c r="E16" s="95" t="e">
        <f t="shared" si="0"/>
        <v>#DIV/0!</v>
      </c>
    </row>
    <row r="17" spans="1:6" x14ac:dyDescent="0.35">
      <c r="A17" s="88" t="s">
        <v>5639</v>
      </c>
      <c r="B17" s="93">
        <f>SUM(B18:B25)</f>
        <v>103</v>
      </c>
      <c r="C17" s="90">
        <f>B17/$B$26</f>
        <v>0.2</v>
      </c>
      <c r="D17" s="94">
        <f>SUM(D18:D25)</f>
        <v>13434750</v>
      </c>
      <c r="E17" s="95">
        <f t="shared" si="0"/>
        <v>130434.46601941748</v>
      </c>
      <c r="F17" s="73"/>
    </row>
    <row r="18" spans="1:6" x14ac:dyDescent="0.35">
      <c r="A18" s="85" t="s">
        <v>169</v>
      </c>
      <c r="B18" s="81">
        <v>18</v>
      </c>
      <c r="C18" s="82">
        <f>B18/$B$17</f>
        <v>0.17475728155339806</v>
      </c>
      <c r="D18" s="83">
        <v>1842750</v>
      </c>
      <c r="E18" s="95">
        <f t="shared" si="0"/>
        <v>102375</v>
      </c>
    </row>
    <row r="19" spans="1:6" ht="29" x14ac:dyDescent="0.35">
      <c r="A19" s="85" t="s">
        <v>52</v>
      </c>
      <c r="B19" s="81">
        <v>36</v>
      </c>
      <c r="C19" s="82">
        <f t="shared" ref="C19:C25" si="5">B19/$B$17</f>
        <v>0.34951456310679613</v>
      </c>
      <c r="D19" s="83">
        <v>5218500</v>
      </c>
      <c r="E19" s="95">
        <f t="shared" si="0"/>
        <v>144958.33333333334</v>
      </c>
      <c r="F19" s="75"/>
    </row>
    <row r="20" spans="1:6" x14ac:dyDescent="0.35">
      <c r="A20" s="85" t="s">
        <v>5607</v>
      </c>
      <c r="B20" s="81">
        <v>13</v>
      </c>
      <c r="C20" s="82">
        <f t="shared" si="5"/>
        <v>0.12621359223300971</v>
      </c>
      <c r="D20" s="83">
        <v>1333500</v>
      </c>
      <c r="E20" s="95">
        <f t="shared" si="0"/>
        <v>102576.92307692308</v>
      </c>
    </row>
    <row r="21" spans="1:6" x14ac:dyDescent="0.35">
      <c r="A21" s="85" t="s">
        <v>204</v>
      </c>
      <c r="B21" s="81">
        <v>6</v>
      </c>
      <c r="C21" s="82">
        <f t="shared" si="5"/>
        <v>5.8252427184466021E-2</v>
      </c>
      <c r="D21" s="83">
        <v>829500</v>
      </c>
      <c r="E21" s="95">
        <f t="shared" si="0"/>
        <v>138250</v>
      </c>
    </row>
    <row r="22" spans="1:6" ht="32.25" customHeight="1" x14ac:dyDescent="0.35">
      <c r="A22" s="85" t="s">
        <v>162</v>
      </c>
      <c r="B22" s="81">
        <v>9</v>
      </c>
      <c r="C22" s="82">
        <f t="shared" si="5"/>
        <v>8.7378640776699032E-2</v>
      </c>
      <c r="D22" s="83">
        <v>1291500</v>
      </c>
      <c r="E22" s="95">
        <f t="shared" si="0"/>
        <v>143500</v>
      </c>
    </row>
    <row r="23" spans="1:6" ht="29" x14ac:dyDescent="0.35">
      <c r="A23" s="85" t="s">
        <v>116</v>
      </c>
      <c r="B23" s="81">
        <v>20</v>
      </c>
      <c r="C23" s="82">
        <f t="shared" si="5"/>
        <v>0.1941747572815534</v>
      </c>
      <c r="D23" s="83">
        <v>2761500</v>
      </c>
      <c r="E23" s="95">
        <f t="shared" si="0"/>
        <v>138075</v>
      </c>
    </row>
    <row r="24" spans="1:6" x14ac:dyDescent="0.35">
      <c r="A24" s="85" t="s">
        <v>5608</v>
      </c>
      <c r="B24" s="81">
        <v>1</v>
      </c>
      <c r="C24" s="82">
        <f t="shared" si="5"/>
        <v>9.7087378640776691E-3</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515</v>
      </c>
      <c r="C26" s="49"/>
      <c r="D26" s="50">
        <f>D2+D17</f>
        <v>68701500</v>
      </c>
      <c r="E26" s="51">
        <f t="shared" si="0"/>
        <v>133400.9708737864</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381</v>
      </c>
      <c r="C34" s="70"/>
      <c r="D34" s="54"/>
    </row>
    <row r="35" spans="1:5" x14ac:dyDescent="0.35">
      <c r="A35" s="34" t="s">
        <v>5614</v>
      </c>
      <c r="B35" s="70"/>
      <c r="C35" s="71">
        <f>D35/(D35+D36)</f>
        <v>0.99192124493250033</v>
      </c>
      <c r="D35" s="72">
        <f>D26-D38</f>
        <v>29576823</v>
      </c>
    </row>
    <row r="36" spans="1:5" x14ac:dyDescent="0.35">
      <c r="A36" s="34" t="s">
        <v>5615</v>
      </c>
      <c r="B36" s="70"/>
      <c r="C36" s="73">
        <f>D36/(D36+D35)</f>
        <v>8.078755067499643E-3</v>
      </c>
      <c r="D36" s="72">
        <v>240890</v>
      </c>
      <c r="E36" s="36"/>
    </row>
    <row r="37" spans="1:5" x14ac:dyDescent="0.35">
      <c r="A37" s="34" t="s">
        <v>5616</v>
      </c>
      <c r="B37" s="70"/>
      <c r="C37" s="74">
        <f>D37/D38</f>
        <v>3.7065686190840628E-2</v>
      </c>
      <c r="D37" s="72">
        <v>1450183</v>
      </c>
    </row>
    <row r="38" spans="1:5" x14ac:dyDescent="0.35">
      <c r="A38" s="34" t="s">
        <v>5617</v>
      </c>
      <c r="B38" s="70"/>
      <c r="C38" s="70"/>
      <c r="D38" s="99">
        <v>39124677</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56A07-4EDA-4BDA-8521-2C3F3F03FD29}">
  <sheetPr codeName="Sheet28"/>
  <dimension ref="A1:M53"/>
  <sheetViews>
    <sheetView zoomScale="90" zoomScaleNormal="90" workbookViewId="0">
      <selection activeCell="D38" sqref="D38"/>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358</v>
      </c>
      <c r="C2" s="90">
        <f>B2/$B$26</f>
        <v>0.7991071428571429</v>
      </c>
      <c r="D2" s="89">
        <f>D3+D12+D13</f>
        <v>49192500</v>
      </c>
      <c r="E2" s="91">
        <f t="shared" ref="E2:E26" si="0">D2/B2</f>
        <v>137409.21787709498</v>
      </c>
      <c r="G2" s="28" t="s">
        <v>5575</v>
      </c>
      <c r="H2" s="29">
        <v>359</v>
      </c>
      <c r="I2" s="30">
        <f>H2/$H$12</f>
        <v>0.8013392857142857</v>
      </c>
      <c r="J2" s="31"/>
      <c r="K2" s="32">
        <f>L2/$L$12</f>
        <v>0.77437325905292476</v>
      </c>
      <c r="L2" s="29">
        <f t="shared" ref="L2:L9" si="1">H2-H3</f>
        <v>278</v>
      </c>
      <c r="M2" s="33" t="s">
        <v>5576</v>
      </c>
    </row>
    <row r="3" spans="1:13" x14ac:dyDescent="0.35">
      <c r="A3" s="86" t="s">
        <v>5577</v>
      </c>
      <c r="B3" s="2">
        <f>SUM(B4:B11)</f>
        <v>306</v>
      </c>
      <c r="C3" s="90">
        <f>B3/$B$26</f>
        <v>0.6830357142857143</v>
      </c>
      <c r="D3" s="2">
        <f>SUM(D4:D11)</f>
        <v>42052500</v>
      </c>
      <c r="E3" s="91">
        <f t="shared" si="0"/>
        <v>137426.4705882353</v>
      </c>
      <c r="F3" s="36"/>
      <c r="G3" s="37" t="s">
        <v>5578</v>
      </c>
      <c r="H3" s="38">
        <v>81</v>
      </c>
      <c r="I3" s="39">
        <f t="shared" ref="I3:I11" si="2">H3/$H$12</f>
        <v>0.18080357142857142</v>
      </c>
      <c r="J3" s="40"/>
      <c r="K3" s="41">
        <f t="shared" ref="K3:K11" si="3">L3/$L$12</f>
        <v>0.20334261838440112</v>
      </c>
      <c r="L3" s="38">
        <f t="shared" si="1"/>
        <v>73</v>
      </c>
      <c r="M3" s="42" t="s">
        <v>5579</v>
      </c>
    </row>
    <row r="4" spans="1:13" x14ac:dyDescent="0.35">
      <c r="A4" s="85" t="s">
        <v>5580</v>
      </c>
      <c r="B4" s="35">
        <v>280</v>
      </c>
      <c r="C4" s="27">
        <f>B4/$B$3</f>
        <v>0.91503267973856206</v>
      </c>
      <c r="D4" s="35">
        <v>37863000</v>
      </c>
      <c r="E4" s="95">
        <f t="shared" si="0"/>
        <v>135225</v>
      </c>
      <c r="G4" s="43" t="s">
        <v>5581</v>
      </c>
      <c r="H4" s="44">
        <v>8</v>
      </c>
      <c r="I4" s="45">
        <f t="shared" si="2"/>
        <v>1.7857142857142856E-2</v>
      </c>
      <c r="J4" s="31"/>
      <c r="K4" s="46">
        <f t="shared" si="3"/>
        <v>2.2284122562674095E-2</v>
      </c>
      <c r="L4" s="44">
        <f t="shared" si="1"/>
        <v>8</v>
      </c>
      <c r="M4" s="47" t="s">
        <v>5582</v>
      </c>
    </row>
    <row r="5" spans="1:13" x14ac:dyDescent="0.35">
      <c r="A5" s="85" t="s">
        <v>381</v>
      </c>
      <c r="B5" s="35">
        <v>7</v>
      </c>
      <c r="C5" s="27">
        <f t="shared" ref="C5:C11" si="4">B5/$B$3</f>
        <v>2.2875816993464051E-2</v>
      </c>
      <c r="D5" s="35">
        <v>1564500</v>
      </c>
      <c r="E5" s="95">
        <f t="shared" si="0"/>
        <v>223500</v>
      </c>
      <c r="F5" s="36"/>
      <c r="G5" s="37" t="s">
        <v>5583</v>
      </c>
      <c r="H5" s="38">
        <v>0</v>
      </c>
      <c r="I5" s="39">
        <f t="shared" si="2"/>
        <v>0</v>
      </c>
      <c r="J5" s="40"/>
      <c r="K5" s="41">
        <f t="shared" si="3"/>
        <v>0</v>
      </c>
      <c r="L5" s="38">
        <f t="shared" si="1"/>
        <v>0</v>
      </c>
      <c r="M5" s="42" t="s">
        <v>5584</v>
      </c>
    </row>
    <row r="6" spans="1:13" x14ac:dyDescent="0.35">
      <c r="A6" s="85" t="s">
        <v>5638</v>
      </c>
      <c r="B6" s="35">
        <v>2</v>
      </c>
      <c r="C6" s="27">
        <f t="shared" si="4"/>
        <v>6.5359477124183009E-3</v>
      </c>
      <c r="D6" s="35">
        <v>388500</v>
      </c>
      <c r="E6" s="95">
        <f t="shared" si="0"/>
        <v>194250</v>
      </c>
      <c r="G6" s="43" t="s">
        <v>5586</v>
      </c>
      <c r="H6" s="44">
        <v>0</v>
      </c>
      <c r="I6" s="45">
        <f t="shared" si="2"/>
        <v>0</v>
      </c>
      <c r="J6" s="31"/>
      <c r="K6" s="46">
        <f t="shared" si="3"/>
        <v>0</v>
      </c>
      <c r="L6" s="44">
        <f t="shared" si="1"/>
        <v>0</v>
      </c>
      <c r="M6" s="47" t="s">
        <v>5587</v>
      </c>
    </row>
    <row r="7" spans="1:13" x14ac:dyDescent="0.35">
      <c r="A7" s="85" t="s">
        <v>5588</v>
      </c>
      <c r="B7" s="35">
        <v>4</v>
      </c>
      <c r="C7" s="27">
        <f t="shared" si="4"/>
        <v>1.3071895424836602E-2</v>
      </c>
      <c r="D7" s="35">
        <v>651000</v>
      </c>
      <c r="E7" s="95">
        <f t="shared" si="0"/>
        <v>162750</v>
      </c>
      <c r="G7" s="37" t="s">
        <v>5589</v>
      </c>
      <c r="H7" s="38">
        <v>0</v>
      </c>
      <c r="I7" s="39">
        <f t="shared" si="2"/>
        <v>0</v>
      </c>
      <c r="J7" s="40"/>
      <c r="K7" s="41">
        <f t="shared" si="3"/>
        <v>0</v>
      </c>
      <c r="L7" s="38">
        <f t="shared" si="1"/>
        <v>0</v>
      </c>
      <c r="M7" s="42" t="s">
        <v>5590</v>
      </c>
    </row>
    <row r="8" spans="1:13" x14ac:dyDescent="0.35">
      <c r="A8" s="85" t="s">
        <v>866</v>
      </c>
      <c r="B8" s="35">
        <v>1</v>
      </c>
      <c r="C8" s="27">
        <f t="shared" si="4"/>
        <v>3.2679738562091504E-3</v>
      </c>
      <c r="D8" s="35">
        <v>210000</v>
      </c>
      <c r="E8" s="95">
        <f t="shared" si="0"/>
        <v>210000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5593</v>
      </c>
      <c r="B10" s="35">
        <v>12</v>
      </c>
      <c r="C10" s="27">
        <f t="shared" si="4"/>
        <v>3.9215686274509803E-2</v>
      </c>
      <c r="D10" s="35">
        <v>1375500</v>
      </c>
      <c r="E10" s="95">
        <f t="shared" si="0"/>
        <v>114625</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448</v>
      </c>
      <c r="I12" s="66">
        <f>SUM(I2:I11)</f>
        <v>1</v>
      </c>
      <c r="J12" s="24"/>
      <c r="K12" s="67">
        <f>SUM(K2:K11)</f>
        <v>1</v>
      </c>
      <c r="L12" s="68">
        <f>SUM(L2:L11)</f>
        <v>359</v>
      </c>
      <c r="M12" s="69" t="s">
        <v>5604</v>
      </c>
    </row>
    <row r="13" spans="1:13" ht="15" thickBot="1" x14ac:dyDescent="0.4">
      <c r="A13" s="86" t="s">
        <v>5602</v>
      </c>
      <c r="B13" s="2">
        <f>SUM(B14:B16)</f>
        <v>52</v>
      </c>
      <c r="C13" s="90">
        <f>B13/$B$26</f>
        <v>0.11607142857142858</v>
      </c>
      <c r="D13" s="92">
        <f>SUM(D14:D16)</f>
        <v>7140000</v>
      </c>
      <c r="E13" s="91">
        <f t="shared" si="0"/>
        <v>137307.69230769231</v>
      </c>
      <c r="M13" s="97" t="s">
        <v>5605</v>
      </c>
    </row>
    <row r="14" spans="1:13" x14ac:dyDescent="0.35">
      <c r="A14" s="85" t="s">
        <v>986</v>
      </c>
      <c r="B14" s="3"/>
      <c r="C14" s="27">
        <f>B14/B13</f>
        <v>0</v>
      </c>
      <c r="D14" s="35"/>
      <c r="E14" s="95" t="e">
        <f t="shared" si="0"/>
        <v>#DIV/0!</v>
      </c>
    </row>
    <row r="15" spans="1:13" x14ac:dyDescent="0.35">
      <c r="A15" s="85" t="s">
        <v>188</v>
      </c>
      <c r="B15" s="3">
        <v>52</v>
      </c>
      <c r="C15" s="27">
        <f>B15/B13</f>
        <v>1</v>
      </c>
      <c r="D15" s="35">
        <v>7140000</v>
      </c>
      <c r="E15" s="95">
        <f t="shared" si="0"/>
        <v>137307.69230769231</v>
      </c>
    </row>
    <row r="16" spans="1:13" x14ac:dyDescent="0.35">
      <c r="A16" s="85" t="s">
        <v>5596</v>
      </c>
      <c r="B16" s="3"/>
      <c r="C16" s="27">
        <f>B16/B13</f>
        <v>0</v>
      </c>
      <c r="D16" s="35"/>
      <c r="E16" s="95" t="e">
        <f t="shared" si="0"/>
        <v>#DIV/0!</v>
      </c>
    </row>
    <row r="17" spans="1:6" x14ac:dyDescent="0.35">
      <c r="A17" s="88" t="s">
        <v>5639</v>
      </c>
      <c r="B17" s="93">
        <f>SUM(B18:B25)</f>
        <v>90</v>
      </c>
      <c r="C17" s="90">
        <f>B17/$B$26</f>
        <v>0.20089285714285715</v>
      </c>
      <c r="D17" s="94">
        <f>SUM(D18:D25)</f>
        <v>12211500</v>
      </c>
      <c r="E17" s="95">
        <f t="shared" si="0"/>
        <v>135683.33333333334</v>
      </c>
      <c r="F17" s="73"/>
    </row>
    <row r="18" spans="1:6" x14ac:dyDescent="0.35">
      <c r="A18" s="85" t="s">
        <v>169</v>
      </c>
      <c r="B18" s="81">
        <v>14</v>
      </c>
      <c r="C18" s="82">
        <f>B18/$B$17</f>
        <v>0.15555555555555556</v>
      </c>
      <c r="D18" s="83">
        <v>1543500</v>
      </c>
      <c r="E18" s="95">
        <f t="shared" si="0"/>
        <v>110250</v>
      </c>
    </row>
    <row r="19" spans="1:6" ht="29" x14ac:dyDescent="0.35">
      <c r="A19" s="85" t="s">
        <v>52</v>
      </c>
      <c r="B19" s="81">
        <v>32</v>
      </c>
      <c r="C19" s="82">
        <f t="shared" ref="C19:C25" si="5">B19/$B$17</f>
        <v>0.35555555555555557</v>
      </c>
      <c r="D19" s="83">
        <v>4798500</v>
      </c>
      <c r="E19" s="95">
        <f t="shared" si="0"/>
        <v>149953.125</v>
      </c>
      <c r="F19" s="75"/>
    </row>
    <row r="20" spans="1:6" x14ac:dyDescent="0.35">
      <c r="A20" s="85" t="s">
        <v>5607</v>
      </c>
      <c r="B20" s="81">
        <v>11</v>
      </c>
      <c r="C20" s="82">
        <f t="shared" si="5"/>
        <v>0.12222222222222222</v>
      </c>
      <c r="D20" s="83">
        <v>1134000</v>
      </c>
      <c r="E20" s="95">
        <f t="shared" si="0"/>
        <v>103090.90909090909</v>
      </c>
    </row>
    <row r="21" spans="1:6" x14ac:dyDescent="0.35">
      <c r="A21" s="85" t="s">
        <v>204</v>
      </c>
      <c r="B21" s="81">
        <v>6</v>
      </c>
      <c r="C21" s="82">
        <f t="shared" si="5"/>
        <v>6.6666666666666666E-2</v>
      </c>
      <c r="D21" s="83">
        <v>829500</v>
      </c>
      <c r="E21" s="95">
        <f t="shared" si="0"/>
        <v>138250</v>
      </c>
    </row>
    <row r="22" spans="1:6" ht="32.25" customHeight="1" x14ac:dyDescent="0.35">
      <c r="A22" s="85" t="s">
        <v>162</v>
      </c>
      <c r="B22" s="81">
        <v>8</v>
      </c>
      <c r="C22" s="82">
        <f t="shared" si="5"/>
        <v>8.8888888888888892E-2</v>
      </c>
      <c r="D22" s="83">
        <v>1155000</v>
      </c>
      <c r="E22" s="95">
        <f t="shared" si="0"/>
        <v>144375</v>
      </c>
    </row>
    <row r="23" spans="1:6" ht="29" x14ac:dyDescent="0.35">
      <c r="A23" s="85" t="s">
        <v>116</v>
      </c>
      <c r="B23" s="81">
        <v>18</v>
      </c>
      <c r="C23" s="82">
        <f t="shared" si="5"/>
        <v>0.2</v>
      </c>
      <c r="D23" s="83">
        <v>2593500</v>
      </c>
      <c r="E23" s="95">
        <f t="shared" si="0"/>
        <v>144083.33333333334</v>
      </c>
    </row>
    <row r="24" spans="1:6" x14ac:dyDescent="0.35">
      <c r="A24" s="85" t="s">
        <v>5608</v>
      </c>
      <c r="B24" s="81">
        <v>1</v>
      </c>
      <c r="C24" s="82">
        <f t="shared" si="5"/>
        <v>1.1111111111111112E-2</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448</v>
      </c>
      <c r="C26" s="49"/>
      <c r="D26" s="50">
        <f>D2+D17</f>
        <v>61404000</v>
      </c>
      <c r="E26" s="51">
        <f t="shared" si="0"/>
        <v>137062.5</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352</v>
      </c>
      <c r="C34" s="70"/>
      <c r="D34" s="54"/>
    </row>
    <row r="35" spans="1:5" x14ac:dyDescent="0.35">
      <c r="A35" s="34" t="s">
        <v>5614</v>
      </c>
      <c r="B35" s="70"/>
      <c r="C35" s="71">
        <f>D35/(D35+D36)</f>
        <v>0.99246026649643704</v>
      </c>
      <c r="D35" s="72">
        <f>D26-D38</f>
        <v>22819890</v>
      </c>
    </row>
    <row r="36" spans="1:5" x14ac:dyDescent="0.35">
      <c r="A36" s="34" t="s">
        <v>5615</v>
      </c>
      <c r="B36" s="70"/>
      <c r="C36" s="73">
        <f>D36/(D36+D35)</f>
        <v>7.5397335035629802E-3</v>
      </c>
      <c r="D36" s="72">
        <v>173363</v>
      </c>
      <c r="E36" s="36"/>
    </row>
    <row r="37" spans="1:5" x14ac:dyDescent="0.35">
      <c r="A37" s="34" t="s">
        <v>5616</v>
      </c>
      <c r="B37" s="70"/>
      <c r="C37" s="74">
        <f>D37/D38</f>
        <v>2.5093024045390707E-2</v>
      </c>
      <c r="D37" s="72">
        <v>968192</v>
      </c>
    </row>
    <row r="38" spans="1:5" x14ac:dyDescent="0.35">
      <c r="A38" s="34" t="s">
        <v>5617</v>
      </c>
      <c r="B38" s="70"/>
      <c r="C38" s="70"/>
      <c r="D38" s="99">
        <v>38584110</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BD21-451D-4BFE-B7FD-E9D2C514B5C6}">
  <sheetPr codeName="Sheet29"/>
  <dimension ref="A1:M53"/>
  <sheetViews>
    <sheetView topLeftCell="A8" zoomScale="90" zoomScaleNormal="90" workbookViewId="0">
      <selection activeCell="D38" sqref="D38"/>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296</v>
      </c>
      <c r="C2" s="90">
        <f>B2/$B$26</f>
        <v>0.8</v>
      </c>
      <c r="D2" s="89">
        <f>D3+D12+D13</f>
        <v>41700750</v>
      </c>
      <c r="E2" s="91">
        <f t="shared" ref="E2:E26" si="0">D2/B2</f>
        <v>140880.91216216216</v>
      </c>
      <c r="G2" s="28" t="s">
        <v>5575</v>
      </c>
      <c r="H2" s="29">
        <v>311</v>
      </c>
      <c r="I2" s="30">
        <f>H2/$H$12</f>
        <v>0.8405405405405405</v>
      </c>
      <c r="J2" s="31"/>
      <c r="K2" s="32">
        <f>L2/$L$12</f>
        <v>0.819935691318328</v>
      </c>
      <c r="L2" s="29">
        <f t="shared" ref="L2:L9" si="1">H2-H3</f>
        <v>255</v>
      </c>
      <c r="M2" s="33" t="s">
        <v>5576</v>
      </c>
    </row>
    <row r="3" spans="1:13" x14ac:dyDescent="0.35">
      <c r="A3" s="86" t="s">
        <v>5577</v>
      </c>
      <c r="B3" s="2">
        <f>SUM(B4:B11)</f>
        <v>260</v>
      </c>
      <c r="C3" s="90">
        <f>B3/$B$26</f>
        <v>0.70270270270270274</v>
      </c>
      <c r="D3" s="2">
        <f>SUM(D4:D11)</f>
        <v>36062250</v>
      </c>
      <c r="E3" s="91">
        <f t="shared" si="0"/>
        <v>138700.96153846153</v>
      </c>
      <c r="F3" s="36"/>
      <c r="G3" s="37" t="s">
        <v>5578</v>
      </c>
      <c r="H3" s="38">
        <v>56</v>
      </c>
      <c r="I3" s="39">
        <f t="shared" ref="I3:I11" si="2">H3/$H$12</f>
        <v>0.15135135135135136</v>
      </c>
      <c r="J3" s="40"/>
      <c r="K3" s="41">
        <f t="shared" ref="K3:K11" si="3">L3/$L$12</f>
        <v>0.17041800643086816</v>
      </c>
      <c r="L3" s="38">
        <f t="shared" si="1"/>
        <v>53</v>
      </c>
      <c r="M3" s="42" t="s">
        <v>5579</v>
      </c>
    </row>
    <row r="4" spans="1:13" x14ac:dyDescent="0.35">
      <c r="A4" s="85" t="s">
        <v>5580</v>
      </c>
      <c r="B4" s="35">
        <v>242</v>
      </c>
      <c r="C4" s="27">
        <f>B4/$B$3</f>
        <v>0.93076923076923079</v>
      </c>
      <c r="D4" s="35">
        <v>32828250</v>
      </c>
      <c r="E4" s="95">
        <f t="shared" si="0"/>
        <v>135653.92561983471</v>
      </c>
      <c r="G4" s="43" t="s">
        <v>5581</v>
      </c>
      <c r="H4" s="44">
        <v>3</v>
      </c>
      <c r="I4" s="45">
        <f t="shared" si="2"/>
        <v>8.1081081081081086E-3</v>
      </c>
      <c r="J4" s="31"/>
      <c r="K4" s="46">
        <f t="shared" si="3"/>
        <v>9.6463022508038593E-3</v>
      </c>
      <c r="L4" s="44">
        <f t="shared" si="1"/>
        <v>3</v>
      </c>
      <c r="M4" s="47" t="s">
        <v>5582</v>
      </c>
    </row>
    <row r="5" spans="1:13" x14ac:dyDescent="0.35">
      <c r="A5" s="85" t="s">
        <v>381</v>
      </c>
      <c r="B5" s="35">
        <v>5</v>
      </c>
      <c r="C5" s="27">
        <f t="shared" ref="C5:C11" si="4">B5/$B$3</f>
        <v>1.9230769230769232E-2</v>
      </c>
      <c r="D5" s="35">
        <v>1354500</v>
      </c>
      <c r="E5" s="95">
        <f t="shared" si="0"/>
        <v>270900</v>
      </c>
      <c r="F5" s="36"/>
      <c r="G5" s="37" t="s">
        <v>5583</v>
      </c>
      <c r="H5" s="38">
        <v>0</v>
      </c>
      <c r="I5" s="39">
        <f t="shared" si="2"/>
        <v>0</v>
      </c>
      <c r="J5" s="40"/>
      <c r="K5" s="41">
        <f t="shared" si="3"/>
        <v>0</v>
      </c>
      <c r="L5" s="38">
        <f t="shared" si="1"/>
        <v>0</v>
      </c>
      <c r="M5" s="42" t="s">
        <v>5584</v>
      </c>
    </row>
    <row r="6" spans="1:13" x14ac:dyDescent="0.35">
      <c r="A6" s="85" t="s">
        <v>5638</v>
      </c>
      <c r="B6" s="35">
        <v>2</v>
      </c>
      <c r="C6" s="27">
        <f t="shared" si="4"/>
        <v>7.6923076923076927E-3</v>
      </c>
      <c r="D6" s="35">
        <v>388500</v>
      </c>
      <c r="E6" s="95">
        <f t="shared" si="0"/>
        <v>194250</v>
      </c>
      <c r="G6" s="43" t="s">
        <v>5586</v>
      </c>
      <c r="H6" s="44">
        <v>0</v>
      </c>
      <c r="I6" s="45">
        <f t="shared" si="2"/>
        <v>0</v>
      </c>
      <c r="J6" s="31"/>
      <c r="K6" s="46">
        <f t="shared" si="3"/>
        <v>0</v>
      </c>
      <c r="L6" s="44">
        <f t="shared" si="1"/>
        <v>0</v>
      </c>
      <c r="M6" s="47" t="s">
        <v>5587</v>
      </c>
    </row>
    <row r="7" spans="1:13" x14ac:dyDescent="0.35">
      <c r="A7" s="85" t="s">
        <v>5588</v>
      </c>
      <c r="B7" s="35">
        <v>4</v>
      </c>
      <c r="C7" s="27">
        <f t="shared" si="4"/>
        <v>1.5384615384615385E-2</v>
      </c>
      <c r="D7" s="35">
        <v>651000</v>
      </c>
      <c r="E7" s="95">
        <f t="shared" si="0"/>
        <v>162750</v>
      </c>
      <c r="G7" s="37" t="s">
        <v>5589</v>
      </c>
      <c r="H7" s="38">
        <v>0</v>
      </c>
      <c r="I7" s="39">
        <f t="shared" si="2"/>
        <v>0</v>
      </c>
      <c r="J7" s="40"/>
      <c r="K7" s="41">
        <f t="shared" si="3"/>
        <v>0</v>
      </c>
      <c r="L7" s="38">
        <f t="shared" si="1"/>
        <v>0</v>
      </c>
      <c r="M7" s="42" t="s">
        <v>5590</v>
      </c>
    </row>
    <row r="8" spans="1:13" x14ac:dyDescent="0.35">
      <c r="A8" s="85" t="s">
        <v>866</v>
      </c>
      <c r="B8" s="35"/>
      <c r="C8" s="27">
        <f t="shared" si="4"/>
        <v>0</v>
      </c>
      <c r="D8" s="35"/>
      <c r="E8" s="95" t="e">
        <f t="shared" si="0"/>
        <v>#DIV/0!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5593</v>
      </c>
      <c r="B10" s="35">
        <v>7</v>
      </c>
      <c r="C10" s="27">
        <f t="shared" si="4"/>
        <v>2.6923076923076925E-2</v>
      </c>
      <c r="D10" s="35">
        <v>840000</v>
      </c>
      <c r="E10" s="95">
        <f t="shared" si="0"/>
        <v>120000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370</v>
      </c>
      <c r="I12" s="66">
        <f>SUM(I2:I11)</f>
        <v>1</v>
      </c>
      <c r="J12" s="24"/>
      <c r="K12" s="67">
        <f>SUM(K2:K11)</f>
        <v>1</v>
      </c>
      <c r="L12" s="68">
        <f>SUM(L2:L11)</f>
        <v>311</v>
      </c>
      <c r="M12" s="69" t="s">
        <v>5604</v>
      </c>
    </row>
    <row r="13" spans="1:13" ht="15" thickBot="1" x14ac:dyDescent="0.4">
      <c r="A13" s="86" t="s">
        <v>5602</v>
      </c>
      <c r="B13" s="2">
        <f>SUM(B14:B16)</f>
        <v>36</v>
      </c>
      <c r="C13" s="90">
        <f>B13/$B$26</f>
        <v>9.7297297297297303E-2</v>
      </c>
      <c r="D13" s="92">
        <f>SUM(D14:D16)</f>
        <v>5638500</v>
      </c>
      <c r="E13" s="91">
        <f t="shared" si="0"/>
        <v>156625</v>
      </c>
      <c r="M13" s="97" t="s">
        <v>5605</v>
      </c>
    </row>
    <row r="14" spans="1:13" x14ac:dyDescent="0.35">
      <c r="A14" s="85" t="s">
        <v>986</v>
      </c>
      <c r="B14" s="3"/>
      <c r="C14" s="27">
        <f>B14/B13</f>
        <v>0</v>
      </c>
      <c r="D14" s="35"/>
      <c r="E14" s="95" t="e">
        <f t="shared" si="0"/>
        <v>#DIV/0!</v>
      </c>
    </row>
    <row r="15" spans="1:13" x14ac:dyDescent="0.35">
      <c r="A15" s="85" t="s">
        <v>188</v>
      </c>
      <c r="B15" s="3">
        <v>36</v>
      </c>
      <c r="C15" s="27">
        <f>B15/B13</f>
        <v>1</v>
      </c>
      <c r="D15" s="35">
        <v>5638500</v>
      </c>
      <c r="E15" s="95">
        <f t="shared" si="0"/>
        <v>156625</v>
      </c>
    </row>
    <row r="16" spans="1:13" x14ac:dyDescent="0.35">
      <c r="A16" s="85" t="s">
        <v>5596</v>
      </c>
      <c r="B16" s="3"/>
      <c r="C16" s="27">
        <f>B16/B13</f>
        <v>0</v>
      </c>
      <c r="D16" s="35"/>
      <c r="E16" s="95" t="e">
        <f t="shared" si="0"/>
        <v>#DIV/0!</v>
      </c>
    </row>
    <row r="17" spans="1:6" x14ac:dyDescent="0.35">
      <c r="A17" s="88" t="s">
        <v>5639</v>
      </c>
      <c r="B17" s="93">
        <f>SUM(B18:B25)</f>
        <v>74</v>
      </c>
      <c r="C17" s="90">
        <f>B17/$B$26</f>
        <v>0.2</v>
      </c>
      <c r="D17" s="94">
        <f>SUM(D18:D25)</f>
        <v>10174500</v>
      </c>
      <c r="E17" s="95">
        <f t="shared" si="0"/>
        <v>137493.24324324325</v>
      </c>
      <c r="F17" s="73"/>
    </row>
    <row r="18" spans="1:6" x14ac:dyDescent="0.35">
      <c r="A18" s="85" t="s">
        <v>169</v>
      </c>
      <c r="B18" s="81">
        <v>12</v>
      </c>
      <c r="C18" s="82">
        <f>B18/$B$17</f>
        <v>0.16216216216216217</v>
      </c>
      <c r="D18" s="83">
        <v>1207500</v>
      </c>
      <c r="E18" s="95">
        <f t="shared" si="0"/>
        <v>100625</v>
      </c>
    </row>
    <row r="19" spans="1:6" ht="29" x14ac:dyDescent="0.35">
      <c r="A19" s="85" t="s">
        <v>52</v>
      </c>
      <c r="B19" s="81">
        <v>26</v>
      </c>
      <c r="C19" s="82">
        <f t="shared" ref="C19:C25" si="5">B19/$B$17</f>
        <v>0.35135135135135137</v>
      </c>
      <c r="D19" s="83">
        <v>3979500</v>
      </c>
      <c r="E19" s="95">
        <f t="shared" si="0"/>
        <v>153057.69230769231</v>
      </c>
      <c r="F19" s="75"/>
    </row>
    <row r="20" spans="1:6" x14ac:dyDescent="0.35">
      <c r="A20" s="85" t="s">
        <v>5607</v>
      </c>
      <c r="B20" s="81">
        <v>9</v>
      </c>
      <c r="C20" s="82">
        <f t="shared" si="5"/>
        <v>0.12162162162162163</v>
      </c>
      <c r="D20" s="83">
        <v>934500</v>
      </c>
      <c r="E20" s="95">
        <f t="shared" si="0"/>
        <v>103833.33333333333</v>
      </c>
    </row>
    <row r="21" spans="1:6" x14ac:dyDescent="0.35">
      <c r="A21" s="85" t="s">
        <v>204</v>
      </c>
      <c r="B21" s="81">
        <v>5</v>
      </c>
      <c r="C21" s="82">
        <f t="shared" si="5"/>
        <v>6.7567567567567571E-2</v>
      </c>
      <c r="D21" s="83">
        <v>703500</v>
      </c>
      <c r="E21" s="95">
        <f t="shared" si="0"/>
        <v>140700</v>
      </c>
    </row>
    <row r="22" spans="1:6" ht="32.25" customHeight="1" x14ac:dyDescent="0.35">
      <c r="A22" s="85" t="s">
        <v>162</v>
      </c>
      <c r="B22" s="81">
        <v>7</v>
      </c>
      <c r="C22" s="82">
        <f t="shared" si="5"/>
        <v>9.45945945945946E-2</v>
      </c>
      <c r="D22" s="83">
        <v>1018500</v>
      </c>
      <c r="E22" s="95">
        <f t="shared" si="0"/>
        <v>145500</v>
      </c>
    </row>
    <row r="23" spans="1:6" ht="29" x14ac:dyDescent="0.35">
      <c r="A23" s="85" t="s">
        <v>116</v>
      </c>
      <c r="B23" s="81">
        <v>14</v>
      </c>
      <c r="C23" s="82">
        <f t="shared" si="5"/>
        <v>0.1891891891891892</v>
      </c>
      <c r="D23" s="83">
        <v>2173500</v>
      </c>
      <c r="E23" s="95">
        <f t="shared" si="0"/>
        <v>155250</v>
      </c>
    </row>
    <row r="24" spans="1:6" x14ac:dyDescent="0.35">
      <c r="A24" s="85" t="s">
        <v>5608</v>
      </c>
      <c r="B24" s="81">
        <v>1</v>
      </c>
      <c r="C24" s="82">
        <f t="shared" si="5"/>
        <v>1.3513513513513514E-2</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370</v>
      </c>
      <c r="C26" s="49"/>
      <c r="D26" s="50">
        <f>D2+D17</f>
        <v>51875250</v>
      </c>
      <c r="E26" s="51">
        <f t="shared" si="0"/>
        <v>140203.37837837837</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306</v>
      </c>
      <c r="C34" s="70"/>
      <c r="D34" s="54"/>
    </row>
    <row r="35" spans="1:5" x14ac:dyDescent="0.35">
      <c r="A35" s="34" t="s">
        <v>5614</v>
      </c>
      <c r="B35" s="70"/>
      <c r="C35" s="71">
        <f>D35/(D35+D36)</f>
        <v>0.99595776524421886</v>
      </c>
      <c r="D35" s="72">
        <f>D26-D38</f>
        <v>15881179</v>
      </c>
    </row>
    <row r="36" spans="1:5" x14ac:dyDescent="0.35">
      <c r="A36" s="34" t="s">
        <v>5615</v>
      </c>
      <c r="B36" s="70"/>
      <c r="C36" s="73">
        <f>D36/(D36+D35)</f>
        <v>4.0422347557811274E-3</v>
      </c>
      <c r="D36" s="72">
        <v>64456</v>
      </c>
      <c r="E36" s="36"/>
    </row>
    <row r="37" spans="1:5" x14ac:dyDescent="0.35">
      <c r="A37" s="34" t="s">
        <v>5616</v>
      </c>
      <c r="B37" s="70"/>
      <c r="C37" s="74">
        <f>D37/D38</f>
        <v>4.6253117631512145E-2</v>
      </c>
      <c r="D37" s="72">
        <v>1664838</v>
      </c>
    </row>
    <row r="38" spans="1:5" x14ac:dyDescent="0.35">
      <c r="A38" s="34" t="s">
        <v>5617</v>
      </c>
      <c r="B38" s="70"/>
      <c r="C38" s="70"/>
      <c r="D38" s="99">
        <v>35994071</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DA9DF-2594-4045-A46C-5CD54459F12F}">
  <sheetPr codeName="Sheet30"/>
  <dimension ref="A1:M53"/>
  <sheetViews>
    <sheetView topLeftCell="A3" zoomScale="90" zoomScaleNormal="90" workbookViewId="0">
      <selection activeCell="G39" sqref="G39"/>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227</v>
      </c>
      <c r="C2" s="90">
        <f>B2/$B$26</f>
        <v>0.80496453900709219</v>
      </c>
      <c r="D2" s="89">
        <f>D3+D12+D13</f>
        <v>32838750</v>
      </c>
      <c r="E2" s="91">
        <f t="shared" ref="E2:E26" si="0">D2/B2</f>
        <v>144664.09691629955</v>
      </c>
      <c r="G2" s="28" t="s">
        <v>5575</v>
      </c>
      <c r="H2" s="29">
        <v>251</v>
      </c>
      <c r="I2" s="30">
        <f>H2/$H$12</f>
        <v>0.89007092198581561</v>
      </c>
      <c r="J2" s="31"/>
      <c r="K2" s="32">
        <f>L2/$L$12</f>
        <v>0.88047808764940239</v>
      </c>
      <c r="L2" s="29">
        <f t="shared" ref="L2:L9" si="1">H2-H3</f>
        <v>221</v>
      </c>
      <c r="M2" s="33" t="s">
        <v>5576</v>
      </c>
    </row>
    <row r="3" spans="1:13" x14ac:dyDescent="0.35">
      <c r="A3" s="86" t="s">
        <v>5577</v>
      </c>
      <c r="B3" s="2">
        <f>SUM(B4:B11)</f>
        <v>197</v>
      </c>
      <c r="C3" s="90">
        <f>B3/$B$26</f>
        <v>0.6985815602836879</v>
      </c>
      <c r="D3" s="2">
        <f>SUM(D4:D11)</f>
        <v>27977250</v>
      </c>
      <c r="E3" s="91">
        <f t="shared" si="0"/>
        <v>142016.49746192893</v>
      </c>
      <c r="F3" s="36"/>
      <c r="G3" s="37" t="s">
        <v>5578</v>
      </c>
      <c r="H3" s="38">
        <v>30</v>
      </c>
      <c r="I3" s="39">
        <f t="shared" ref="I3:I11" si="2">H3/$H$12</f>
        <v>0.10638297872340426</v>
      </c>
      <c r="J3" s="40"/>
      <c r="K3" s="41">
        <f t="shared" ref="K3:K11" si="3">L3/$L$12</f>
        <v>0.11553784860557768</v>
      </c>
      <c r="L3" s="38">
        <f t="shared" si="1"/>
        <v>29</v>
      </c>
      <c r="M3" s="42" t="s">
        <v>5579</v>
      </c>
    </row>
    <row r="4" spans="1:13" x14ac:dyDescent="0.35">
      <c r="A4" s="85" t="s">
        <v>5580</v>
      </c>
      <c r="B4" s="35">
        <v>182</v>
      </c>
      <c r="C4" s="27">
        <f>B4/$B$3</f>
        <v>0.92385786802030456</v>
      </c>
      <c r="D4" s="35">
        <v>25341750</v>
      </c>
      <c r="E4" s="95">
        <f t="shared" si="0"/>
        <v>139240.38461538462</v>
      </c>
      <c r="G4" s="43" t="s">
        <v>5581</v>
      </c>
      <c r="H4" s="44">
        <v>1</v>
      </c>
      <c r="I4" s="45">
        <f t="shared" si="2"/>
        <v>3.5460992907801418E-3</v>
      </c>
      <c r="J4" s="31"/>
      <c r="K4" s="46">
        <f t="shared" si="3"/>
        <v>3.9840637450199202E-3</v>
      </c>
      <c r="L4" s="44">
        <f t="shared" si="1"/>
        <v>1</v>
      </c>
      <c r="M4" s="47" t="s">
        <v>5582</v>
      </c>
    </row>
    <row r="5" spans="1:13" x14ac:dyDescent="0.35">
      <c r="A5" s="85" t="s">
        <v>381</v>
      </c>
      <c r="B5" s="35">
        <v>4</v>
      </c>
      <c r="C5" s="27">
        <f t="shared" ref="C5:C11" si="4">B5/$B$3</f>
        <v>2.030456852791878E-2</v>
      </c>
      <c r="D5" s="35">
        <v>1144500</v>
      </c>
      <c r="E5" s="95">
        <f t="shared" si="0"/>
        <v>286125</v>
      </c>
      <c r="F5" s="36"/>
      <c r="G5" s="37" t="s">
        <v>5583</v>
      </c>
      <c r="H5" s="38">
        <v>0</v>
      </c>
      <c r="I5" s="39">
        <f t="shared" si="2"/>
        <v>0</v>
      </c>
      <c r="J5" s="40"/>
      <c r="K5" s="41">
        <f t="shared" si="3"/>
        <v>0</v>
      </c>
      <c r="L5" s="38">
        <f t="shared" si="1"/>
        <v>0</v>
      </c>
      <c r="M5" s="42" t="s">
        <v>5584</v>
      </c>
    </row>
    <row r="6" spans="1:13" x14ac:dyDescent="0.35">
      <c r="A6" s="85" t="s">
        <v>5638</v>
      </c>
      <c r="B6" s="35">
        <v>1</v>
      </c>
      <c r="C6" s="27">
        <f t="shared" si="4"/>
        <v>5.076142131979695E-3</v>
      </c>
      <c r="D6" s="35">
        <v>262500</v>
      </c>
      <c r="E6" s="95">
        <f t="shared" si="0"/>
        <v>262500</v>
      </c>
      <c r="G6" s="43" t="s">
        <v>5586</v>
      </c>
      <c r="H6" s="44">
        <v>0</v>
      </c>
      <c r="I6" s="45">
        <f t="shared" si="2"/>
        <v>0</v>
      </c>
      <c r="J6" s="31"/>
      <c r="K6" s="46">
        <f t="shared" si="3"/>
        <v>0</v>
      </c>
      <c r="L6" s="44">
        <f t="shared" si="1"/>
        <v>0</v>
      </c>
      <c r="M6" s="47" t="s">
        <v>5587</v>
      </c>
    </row>
    <row r="7" spans="1:13" x14ac:dyDescent="0.35">
      <c r="A7" s="85" t="s">
        <v>5588</v>
      </c>
      <c r="B7" s="35">
        <v>3</v>
      </c>
      <c r="C7" s="27">
        <f t="shared" si="4"/>
        <v>1.5228426395939087E-2</v>
      </c>
      <c r="D7" s="35">
        <v>388500</v>
      </c>
      <c r="E7" s="95">
        <f t="shared" si="0"/>
        <v>129500</v>
      </c>
      <c r="G7" s="37" t="s">
        <v>5589</v>
      </c>
      <c r="H7" s="38">
        <v>0</v>
      </c>
      <c r="I7" s="39">
        <f t="shared" si="2"/>
        <v>0</v>
      </c>
      <c r="J7" s="40"/>
      <c r="K7" s="41">
        <f t="shared" si="3"/>
        <v>0</v>
      </c>
      <c r="L7" s="38">
        <f t="shared" si="1"/>
        <v>0</v>
      </c>
      <c r="M7" s="42" t="s">
        <v>5590</v>
      </c>
    </row>
    <row r="8" spans="1:13" x14ac:dyDescent="0.35">
      <c r="A8" s="85" t="s">
        <v>866</v>
      </c>
      <c r="B8" s="35"/>
      <c r="C8" s="27">
        <f t="shared" si="4"/>
        <v>0</v>
      </c>
      <c r="D8" s="35"/>
      <c r="E8" s="95" t="e">
        <f t="shared" si="0"/>
        <v>#DIV/0!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5593</v>
      </c>
      <c r="B10" s="35">
        <v>7</v>
      </c>
      <c r="C10" s="27">
        <f t="shared" si="4"/>
        <v>3.553299492385787E-2</v>
      </c>
      <c r="D10" s="35">
        <v>840000</v>
      </c>
      <c r="E10" s="95">
        <f t="shared" si="0"/>
        <v>120000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282</v>
      </c>
      <c r="I12" s="66">
        <f>SUM(I2:I11)</f>
        <v>1</v>
      </c>
      <c r="J12" s="24"/>
      <c r="K12" s="67">
        <f>SUM(K2:K11)</f>
        <v>1</v>
      </c>
      <c r="L12" s="68">
        <f>SUM(L2:L11)</f>
        <v>251</v>
      </c>
      <c r="M12" s="69" t="s">
        <v>5604</v>
      </c>
    </row>
    <row r="13" spans="1:13" ht="15" thickBot="1" x14ac:dyDescent="0.4">
      <c r="A13" s="86" t="s">
        <v>5602</v>
      </c>
      <c r="B13" s="2">
        <f>SUM(B14:B16)</f>
        <v>30</v>
      </c>
      <c r="C13" s="90">
        <f>B13/$B$26</f>
        <v>0.10638297872340426</v>
      </c>
      <c r="D13" s="92">
        <f>SUM(D14:D16)</f>
        <v>4861500</v>
      </c>
      <c r="E13" s="91">
        <f t="shared" si="0"/>
        <v>162050</v>
      </c>
      <c r="M13" s="97" t="s">
        <v>5605</v>
      </c>
    </row>
    <row r="14" spans="1:13" x14ac:dyDescent="0.35">
      <c r="A14" s="85" t="s">
        <v>986</v>
      </c>
      <c r="B14" s="3"/>
      <c r="C14" s="27">
        <f>B14/B13</f>
        <v>0</v>
      </c>
      <c r="D14" s="35"/>
      <c r="E14" s="95" t="e">
        <f t="shared" si="0"/>
        <v>#DIV/0!</v>
      </c>
    </row>
    <row r="15" spans="1:13" x14ac:dyDescent="0.35">
      <c r="A15" s="85" t="s">
        <v>188</v>
      </c>
      <c r="B15" s="3">
        <v>30</v>
      </c>
      <c r="C15" s="27">
        <f>B15/B13</f>
        <v>1</v>
      </c>
      <c r="D15" s="35">
        <v>4861500</v>
      </c>
      <c r="E15" s="95">
        <f t="shared" si="0"/>
        <v>162050</v>
      </c>
    </row>
    <row r="16" spans="1:13" x14ac:dyDescent="0.35">
      <c r="A16" s="85" t="s">
        <v>5596</v>
      </c>
      <c r="B16" s="3"/>
      <c r="C16" s="27">
        <f>B16/B13</f>
        <v>0</v>
      </c>
      <c r="D16" s="35"/>
      <c r="E16" s="95" t="e">
        <f t="shared" si="0"/>
        <v>#DIV/0!</v>
      </c>
    </row>
    <row r="17" spans="1:6" x14ac:dyDescent="0.35">
      <c r="A17" s="88" t="s">
        <v>5639</v>
      </c>
      <c r="B17" s="93">
        <f>SUM(B18:B25)</f>
        <v>55</v>
      </c>
      <c r="C17" s="90">
        <f>B17/$B$26</f>
        <v>0.19503546099290781</v>
      </c>
      <c r="D17" s="94">
        <f>SUM(D18:D25)</f>
        <v>7885500</v>
      </c>
      <c r="E17" s="95">
        <f t="shared" si="0"/>
        <v>143372.72727272726</v>
      </c>
      <c r="F17" s="73"/>
    </row>
    <row r="18" spans="1:6" x14ac:dyDescent="0.35">
      <c r="A18" s="85" t="s">
        <v>169</v>
      </c>
      <c r="B18" s="81">
        <v>7</v>
      </c>
      <c r="C18" s="82">
        <f>B18/$B$17</f>
        <v>0.12727272727272726</v>
      </c>
      <c r="D18" s="83">
        <v>735000</v>
      </c>
      <c r="E18" s="95">
        <f t="shared" si="0"/>
        <v>105000</v>
      </c>
    </row>
    <row r="19" spans="1:6" ht="29" x14ac:dyDescent="0.35">
      <c r="A19" s="85" t="s">
        <v>52</v>
      </c>
      <c r="B19" s="81">
        <v>20</v>
      </c>
      <c r="C19" s="82">
        <f t="shared" ref="C19:C25" si="5">B19/$B$17</f>
        <v>0.36363636363636365</v>
      </c>
      <c r="D19" s="83">
        <v>3286500</v>
      </c>
      <c r="E19" s="95">
        <f t="shared" si="0"/>
        <v>164325</v>
      </c>
      <c r="F19" s="75"/>
    </row>
    <row r="20" spans="1:6" x14ac:dyDescent="0.35">
      <c r="A20" s="85" t="s">
        <v>5607</v>
      </c>
      <c r="B20" s="81">
        <v>6</v>
      </c>
      <c r="C20" s="82">
        <f t="shared" si="5"/>
        <v>0.10909090909090909</v>
      </c>
      <c r="D20" s="83">
        <v>672000</v>
      </c>
      <c r="E20" s="95">
        <f t="shared" si="0"/>
        <v>112000</v>
      </c>
    </row>
    <row r="21" spans="1:6" x14ac:dyDescent="0.35">
      <c r="A21" s="85" t="s">
        <v>204</v>
      </c>
      <c r="B21" s="81">
        <v>4</v>
      </c>
      <c r="C21" s="82">
        <f t="shared" si="5"/>
        <v>7.2727272727272724E-2</v>
      </c>
      <c r="D21" s="83">
        <v>630000</v>
      </c>
      <c r="E21" s="95">
        <f t="shared" si="0"/>
        <v>157500</v>
      </c>
    </row>
    <row r="22" spans="1:6" ht="32.25" customHeight="1" x14ac:dyDescent="0.35">
      <c r="A22" s="85" t="s">
        <v>162</v>
      </c>
      <c r="B22" s="81">
        <v>6</v>
      </c>
      <c r="C22" s="82">
        <f t="shared" si="5"/>
        <v>0.10909090909090909</v>
      </c>
      <c r="D22" s="83">
        <v>808500</v>
      </c>
      <c r="E22" s="95">
        <f t="shared" si="0"/>
        <v>134750</v>
      </c>
    </row>
    <row r="23" spans="1:6" ht="29" x14ac:dyDescent="0.35">
      <c r="A23" s="85" t="s">
        <v>116</v>
      </c>
      <c r="B23" s="81">
        <v>11</v>
      </c>
      <c r="C23" s="82">
        <f t="shared" si="5"/>
        <v>0.2</v>
      </c>
      <c r="D23" s="83">
        <v>1596000</v>
      </c>
      <c r="E23" s="95">
        <f t="shared" si="0"/>
        <v>145090.90909090909</v>
      </c>
    </row>
    <row r="24" spans="1:6" x14ac:dyDescent="0.35">
      <c r="A24" s="85" t="s">
        <v>5608</v>
      </c>
      <c r="B24" s="81">
        <v>1</v>
      </c>
      <c r="C24" s="82">
        <f t="shared" si="5"/>
        <v>1.8181818181818181E-2</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282</v>
      </c>
      <c r="C26" s="49"/>
      <c r="D26" s="50">
        <f>D2+D17</f>
        <v>40724250</v>
      </c>
      <c r="E26" s="51">
        <f t="shared" si="0"/>
        <v>144412.2340425532</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251</v>
      </c>
      <c r="C34" s="70"/>
      <c r="D34" s="54"/>
    </row>
    <row r="35" spans="1:5" x14ac:dyDescent="0.35">
      <c r="A35" s="34" t="s">
        <v>5614</v>
      </c>
      <c r="B35" s="70"/>
      <c r="C35" s="71">
        <f>D35/(D35+D36)</f>
        <v>0.99260919206557463</v>
      </c>
      <c r="D35" s="72">
        <f>D26-D38</f>
        <v>10422063</v>
      </c>
    </row>
    <row r="36" spans="1:5" x14ac:dyDescent="0.35">
      <c r="A36" s="34" t="s">
        <v>5615</v>
      </c>
      <c r="B36" s="70"/>
      <c r="C36" s="73">
        <f>D36/(D36+D35)</f>
        <v>7.3908079344253298E-3</v>
      </c>
      <c r="D36" s="72">
        <v>77601</v>
      </c>
      <c r="E36" s="36"/>
    </row>
    <row r="37" spans="1:5" x14ac:dyDescent="0.35">
      <c r="A37" s="34" t="s">
        <v>5616</v>
      </c>
      <c r="B37" s="70"/>
      <c r="C37" s="74">
        <f>D37/D38</f>
        <v>1.1153881401365518E-2</v>
      </c>
      <c r="D37" s="72">
        <v>337987</v>
      </c>
    </row>
    <row r="38" spans="1:5" x14ac:dyDescent="0.35">
      <c r="A38" s="34" t="s">
        <v>5617</v>
      </c>
      <c r="B38" s="70"/>
      <c r="C38" s="70"/>
      <c r="D38" s="99">
        <v>30302187</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F99D6-E4E5-4320-80E3-B36D1E35708C}">
  <sheetPr codeName="Sheet31"/>
  <dimension ref="A1:M53"/>
  <sheetViews>
    <sheetView topLeftCell="A23" zoomScale="90" zoomScaleNormal="90" workbookViewId="0">
      <selection activeCell="D38" sqref="D38"/>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164</v>
      </c>
      <c r="C2" s="90">
        <f>B2/$B$26</f>
        <v>0.80788177339901479</v>
      </c>
      <c r="D2" s="89">
        <f>D3+D12+D13</f>
        <v>23782500</v>
      </c>
      <c r="E2" s="91">
        <f t="shared" ref="E2:E26" si="0">D2/B2</f>
        <v>145015.24390243902</v>
      </c>
      <c r="G2" s="28" t="s">
        <v>5575</v>
      </c>
      <c r="H2" s="29">
        <v>190</v>
      </c>
      <c r="I2" s="30">
        <f>H2/$H$12</f>
        <v>0.93596059113300489</v>
      </c>
      <c r="J2" s="31"/>
      <c r="K2" s="32">
        <f>L2/$L$12</f>
        <v>0.93157894736842106</v>
      </c>
      <c r="L2" s="29">
        <f t="shared" ref="L2:L9" si="1">H2-H3</f>
        <v>177</v>
      </c>
      <c r="M2" s="33" t="s">
        <v>5576</v>
      </c>
    </row>
    <row r="3" spans="1:13" x14ac:dyDescent="0.35">
      <c r="A3" s="86" t="s">
        <v>5577</v>
      </c>
      <c r="B3" s="2">
        <f>SUM(B4:B11)</f>
        <v>138</v>
      </c>
      <c r="C3" s="90">
        <f>B3/$B$26</f>
        <v>0.67980295566502458</v>
      </c>
      <c r="D3" s="2">
        <f>SUM(D4:D11)</f>
        <v>19299000</v>
      </c>
      <c r="E3" s="91">
        <f t="shared" si="0"/>
        <v>139847.82608695651</v>
      </c>
      <c r="F3" s="36"/>
      <c r="G3" s="37" t="s">
        <v>5578</v>
      </c>
      <c r="H3" s="38">
        <v>13</v>
      </c>
      <c r="I3" s="39">
        <f t="shared" ref="I3:I11" si="2">H3/$H$12</f>
        <v>6.4039408866995079E-2</v>
      </c>
      <c r="J3" s="40"/>
      <c r="K3" s="41">
        <f t="shared" ref="K3:K11" si="3">L3/$L$12</f>
        <v>6.8421052631578952E-2</v>
      </c>
      <c r="L3" s="38">
        <f t="shared" si="1"/>
        <v>13</v>
      </c>
      <c r="M3" s="42" t="s">
        <v>5579</v>
      </c>
    </row>
    <row r="4" spans="1:13" x14ac:dyDescent="0.35">
      <c r="A4" s="85" t="s">
        <v>5580</v>
      </c>
      <c r="B4" s="35">
        <v>128</v>
      </c>
      <c r="C4" s="27">
        <f>B4/$B$3</f>
        <v>0.92753623188405798</v>
      </c>
      <c r="D4" s="35">
        <v>17430000</v>
      </c>
      <c r="E4" s="95">
        <f t="shared" si="0"/>
        <v>136171.875</v>
      </c>
      <c r="G4" s="43" t="s">
        <v>5581</v>
      </c>
      <c r="H4" s="44">
        <v>0</v>
      </c>
      <c r="I4" s="45">
        <f t="shared" si="2"/>
        <v>0</v>
      </c>
      <c r="J4" s="31"/>
      <c r="K4" s="46">
        <f t="shared" si="3"/>
        <v>0</v>
      </c>
      <c r="L4" s="44">
        <f t="shared" si="1"/>
        <v>0</v>
      </c>
      <c r="M4" s="47" t="s">
        <v>5582</v>
      </c>
    </row>
    <row r="5" spans="1:13" x14ac:dyDescent="0.35">
      <c r="A5" s="85" t="s">
        <v>381</v>
      </c>
      <c r="B5" s="35">
        <v>4</v>
      </c>
      <c r="C5" s="27">
        <f t="shared" ref="C5:C11" si="4">B5/$B$3</f>
        <v>2.8985507246376812E-2</v>
      </c>
      <c r="D5" s="35">
        <v>1144500</v>
      </c>
      <c r="E5" s="95">
        <f t="shared" si="0"/>
        <v>286125</v>
      </c>
      <c r="F5" s="36"/>
      <c r="G5" s="37" t="s">
        <v>5583</v>
      </c>
      <c r="H5" s="38">
        <v>0</v>
      </c>
      <c r="I5" s="39">
        <f t="shared" si="2"/>
        <v>0</v>
      </c>
      <c r="J5" s="40"/>
      <c r="K5" s="41">
        <f t="shared" si="3"/>
        <v>0</v>
      </c>
      <c r="L5" s="38">
        <f t="shared" si="1"/>
        <v>0</v>
      </c>
      <c r="M5" s="42" t="s">
        <v>5584</v>
      </c>
    </row>
    <row r="6" spans="1:13" x14ac:dyDescent="0.35">
      <c r="A6" s="85" t="s">
        <v>5638</v>
      </c>
      <c r="B6" s="35">
        <v>1</v>
      </c>
      <c r="C6" s="27">
        <f t="shared" si="4"/>
        <v>7.246376811594203E-3</v>
      </c>
      <c r="D6" s="35">
        <v>262500</v>
      </c>
      <c r="E6" s="95">
        <f t="shared" si="0"/>
        <v>262500</v>
      </c>
      <c r="G6" s="43" t="s">
        <v>5586</v>
      </c>
      <c r="H6" s="44">
        <v>0</v>
      </c>
      <c r="I6" s="45">
        <f t="shared" si="2"/>
        <v>0</v>
      </c>
      <c r="J6" s="31"/>
      <c r="K6" s="46">
        <f t="shared" si="3"/>
        <v>0</v>
      </c>
      <c r="L6" s="44">
        <f t="shared" si="1"/>
        <v>0</v>
      </c>
      <c r="M6" s="47" t="s">
        <v>5587</v>
      </c>
    </row>
    <row r="7" spans="1:13" x14ac:dyDescent="0.35">
      <c r="A7" s="85" t="s">
        <v>5588</v>
      </c>
      <c r="B7" s="35">
        <v>2</v>
      </c>
      <c r="C7" s="27">
        <f t="shared" si="4"/>
        <v>1.4492753623188406E-2</v>
      </c>
      <c r="D7" s="35">
        <v>210000</v>
      </c>
      <c r="E7" s="95">
        <f t="shared" si="0"/>
        <v>105000</v>
      </c>
      <c r="G7" s="37" t="s">
        <v>5589</v>
      </c>
      <c r="H7" s="38">
        <v>0</v>
      </c>
      <c r="I7" s="39">
        <f t="shared" si="2"/>
        <v>0</v>
      </c>
      <c r="J7" s="40"/>
      <c r="K7" s="41">
        <f t="shared" si="3"/>
        <v>0</v>
      </c>
      <c r="L7" s="38">
        <f t="shared" si="1"/>
        <v>0</v>
      </c>
      <c r="M7" s="42" t="s">
        <v>5590</v>
      </c>
    </row>
    <row r="8" spans="1:13" x14ac:dyDescent="0.35">
      <c r="A8" s="85" t="s">
        <v>866</v>
      </c>
      <c r="B8" s="35"/>
      <c r="C8" s="27">
        <f t="shared" si="4"/>
        <v>0</v>
      </c>
      <c r="D8" s="35"/>
      <c r="E8" s="95" t="e">
        <f t="shared" si="0"/>
        <v>#DIV/0!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5593</v>
      </c>
      <c r="B10" s="35">
        <v>3</v>
      </c>
      <c r="C10" s="27">
        <f t="shared" si="4"/>
        <v>2.1739130434782608E-2</v>
      </c>
      <c r="D10" s="35">
        <v>252000</v>
      </c>
      <c r="E10" s="95">
        <f t="shared" si="0"/>
        <v>84000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203</v>
      </c>
      <c r="I12" s="66">
        <f>SUM(I2:I11)</f>
        <v>1</v>
      </c>
      <c r="J12" s="24"/>
      <c r="K12" s="67">
        <f>SUM(K2:K11)</f>
        <v>1</v>
      </c>
      <c r="L12" s="68">
        <f>SUM(L2:L11)</f>
        <v>190</v>
      </c>
      <c r="M12" s="69" t="s">
        <v>5604</v>
      </c>
    </row>
    <row r="13" spans="1:13" ht="15" thickBot="1" x14ac:dyDescent="0.4">
      <c r="A13" s="86" t="s">
        <v>5602</v>
      </c>
      <c r="B13" s="2">
        <f>SUM(B14:B16)</f>
        <v>26</v>
      </c>
      <c r="C13" s="90">
        <f>B13/$B$26</f>
        <v>0.12807881773399016</v>
      </c>
      <c r="D13" s="92">
        <f>SUM(D14:D16)</f>
        <v>4483500</v>
      </c>
      <c r="E13" s="91">
        <f t="shared" si="0"/>
        <v>172442.30769230769</v>
      </c>
      <c r="M13" s="97" t="s">
        <v>5605</v>
      </c>
    </row>
    <row r="14" spans="1:13" x14ac:dyDescent="0.35">
      <c r="A14" s="85" t="s">
        <v>986</v>
      </c>
      <c r="B14" s="3"/>
      <c r="C14" s="27">
        <f>B14/B13</f>
        <v>0</v>
      </c>
      <c r="D14" s="35"/>
      <c r="E14" s="95" t="e">
        <f t="shared" si="0"/>
        <v>#DIV/0!</v>
      </c>
    </row>
    <row r="15" spans="1:13" x14ac:dyDescent="0.35">
      <c r="A15" s="85" t="s">
        <v>188</v>
      </c>
      <c r="B15" s="3">
        <v>26</v>
      </c>
      <c r="C15" s="27">
        <f>B15/B13</f>
        <v>1</v>
      </c>
      <c r="D15" s="35">
        <v>4483500</v>
      </c>
      <c r="E15" s="95">
        <f t="shared" si="0"/>
        <v>172442.30769230769</v>
      </c>
    </row>
    <row r="16" spans="1:13" x14ac:dyDescent="0.35">
      <c r="A16" s="85" t="s">
        <v>5596</v>
      </c>
      <c r="B16" s="3"/>
      <c r="C16" s="27">
        <f>B16/B13</f>
        <v>0</v>
      </c>
      <c r="D16" s="35"/>
      <c r="E16" s="95" t="e">
        <f t="shared" si="0"/>
        <v>#DIV/0!</v>
      </c>
    </row>
    <row r="17" spans="1:6" x14ac:dyDescent="0.35">
      <c r="A17" s="88" t="s">
        <v>5639</v>
      </c>
      <c r="B17" s="93">
        <f>SUM(B18:B25)</f>
        <v>39</v>
      </c>
      <c r="C17" s="90">
        <f>B17/$B$26</f>
        <v>0.19211822660098521</v>
      </c>
      <c r="D17" s="94">
        <f>SUM(D18:D25)</f>
        <v>5985000</v>
      </c>
      <c r="E17" s="95">
        <f t="shared" si="0"/>
        <v>153461.53846153847</v>
      </c>
      <c r="F17" s="73"/>
    </row>
    <row r="18" spans="1:6" x14ac:dyDescent="0.35">
      <c r="A18" s="85" t="s">
        <v>169</v>
      </c>
      <c r="B18" s="81">
        <v>4</v>
      </c>
      <c r="C18" s="82">
        <f>B18/$B$17</f>
        <v>0.10256410256410256</v>
      </c>
      <c r="D18" s="83">
        <v>399000</v>
      </c>
      <c r="E18" s="95">
        <f t="shared" si="0"/>
        <v>99750</v>
      </c>
    </row>
    <row r="19" spans="1:6" ht="29" x14ac:dyDescent="0.35">
      <c r="A19" s="85" t="s">
        <v>52</v>
      </c>
      <c r="B19" s="81">
        <v>13</v>
      </c>
      <c r="C19" s="82">
        <f t="shared" ref="C19:C25" si="5">B19/$B$17</f>
        <v>0.33333333333333331</v>
      </c>
      <c r="D19" s="83">
        <v>2362500</v>
      </c>
      <c r="E19" s="95">
        <f t="shared" si="0"/>
        <v>181730.76923076922</v>
      </c>
      <c r="F19" s="75"/>
    </row>
    <row r="20" spans="1:6" x14ac:dyDescent="0.35">
      <c r="A20" s="85" t="s">
        <v>5607</v>
      </c>
      <c r="B20" s="81">
        <v>5</v>
      </c>
      <c r="C20" s="82">
        <f t="shared" si="5"/>
        <v>0.12820512820512819</v>
      </c>
      <c r="D20" s="83">
        <v>567000</v>
      </c>
      <c r="E20" s="95">
        <f t="shared" si="0"/>
        <v>113400</v>
      </c>
    </row>
    <row r="21" spans="1:6" x14ac:dyDescent="0.35">
      <c r="A21" s="85" t="s">
        <v>204</v>
      </c>
      <c r="B21" s="81">
        <v>3</v>
      </c>
      <c r="C21" s="82">
        <f t="shared" si="5"/>
        <v>7.6923076923076927E-2</v>
      </c>
      <c r="D21" s="83">
        <v>420000</v>
      </c>
      <c r="E21" s="95">
        <f t="shared" si="0"/>
        <v>140000</v>
      </c>
    </row>
    <row r="22" spans="1:6" ht="32.25" customHeight="1" x14ac:dyDescent="0.35">
      <c r="A22" s="85" t="s">
        <v>162</v>
      </c>
      <c r="B22" s="81">
        <v>5</v>
      </c>
      <c r="C22" s="82">
        <f t="shared" si="5"/>
        <v>0.12820512820512819</v>
      </c>
      <c r="D22" s="83">
        <v>703500</v>
      </c>
      <c r="E22" s="95">
        <f t="shared" si="0"/>
        <v>140700</v>
      </c>
    </row>
    <row r="23" spans="1:6" ht="29" x14ac:dyDescent="0.35">
      <c r="A23" s="85" t="s">
        <v>116</v>
      </c>
      <c r="B23" s="81">
        <v>8</v>
      </c>
      <c r="C23" s="82">
        <f t="shared" si="5"/>
        <v>0.20512820512820512</v>
      </c>
      <c r="D23" s="83">
        <v>1375500</v>
      </c>
      <c r="E23" s="95">
        <f t="shared" si="0"/>
        <v>171937.5</v>
      </c>
    </row>
    <row r="24" spans="1:6" x14ac:dyDescent="0.35">
      <c r="A24" s="85" t="s">
        <v>5608</v>
      </c>
      <c r="B24" s="81">
        <v>1</v>
      </c>
      <c r="C24" s="82">
        <f t="shared" si="5"/>
        <v>2.564102564102564E-2</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203</v>
      </c>
      <c r="C26" s="49"/>
      <c r="D26" s="50">
        <f>D2+D17</f>
        <v>29767500</v>
      </c>
      <c r="E26" s="51">
        <f t="shared" si="0"/>
        <v>146637.93103448275</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193</v>
      </c>
      <c r="C34" s="70"/>
      <c r="D34" s="54"/>
    </row>
    <row r="35" spans="1:5" x14ac:dyDescent="0.35">
      <c r="A35" s="34" t="s">
        <v>5614</v>
      </c>
      <c r="B35" s="70"/>
      <c r="C35" s="71">
        <f>D35/(D35+D36)</f>
        <v>0.97713244363742913</v>
      </c>
      <c r="D35" s="72">
        <f>D26-D38</f>
        <v>6089506</v>
      </c>
    </row>
    <row r="36" spans="1:5" x14ac:dyDescent="0.35">
      <c r="A36" s="34" t="s">
        <v>5615</v>
      </c>
      <c r="B36" s="70"/>
      <c r="C36" s="73">
        <f>D36/(D36+D35)</f>
        <v>2.2867556362570898E-2</v>
      </c>
      <c r="D36" s="72">
        <v>142511</v>
      </c>
      <c r="E36" s="36"/>
    </row>
    <row r="37" spans="1:5" x14ac:dyDescent="0.35">
      <c r="A37" s="34" t="s">
        <v>5616</v>
      </c>
      <c r="B37" s="70"/>
      <c r="C37" s="74">
        <f>D37/D38</f>
        <v>1.0247194082404109E-2</v>
      </c>
      <c r="D37" s="72">
        <v>242633</v>
      </c>
    </row>
    <row r="38" spans="1:5" x14ac:dyDescent="0.35">
      <c r="A38" s="34" t="s">
        <v>5617</v>
      </c>
      <c r="B38" s="70"/>
      <c r="C38" s="70"/>
      <c r="D38" s="99">
        <v>23677994</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F537C-274A-46C0-956B-92D38934A017}">
  <sheetPr codeName="Sheet32"/>
  <dimension ref="A1:M53"/>
  <sheetViews>
    <sheetView topLeftCell="A28" zoomScale="90" zoomScaleNormal="90" workbookViewId="0">
      <selection activeCell="H52" sqref="H52"/>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126</v>
      </c>
      <c r="C2" s="90">
        <f>B2/$B$26</f>
        <v>0.80769230769230771</v>
      </c>
      <c r="D2" s="89">
        <f>D3+D12+D13</f>
        <v>18243750</v>
      </c>
      <c r="E2" s="91">
        <f t="shared" ref="E2:E26" si="0">D2/B2</f>
        <v>144791.66666666666</v>
      </c>
      <c r="G2" s="28" t="s">
        <v>5575</v>
      </c>
      <c r="H2" s="29">
        <v>149</v>
      </c>
      <c r="I2" s="30">
        <f>H2/$H$12</f>
        <v>0.95512820512820518</v>
      </c>
      <c r="J2" s="31"/>
      <c r="K2" s="32">
        <f>L2/$L$12</f>
        <v>0.95302013422818788</v>
      </c>
      <c r="L2" s="29">
        <f t="shared" ref="L2:L9" si="1">H2-H3</f>
        <v>142</v>
      </c>
      <c r="M2" s="33" t="s">
        <v>5576</v>
      </c>
    </row>
    <row r="3" spans="1:13" x14ac:dyDescent="0.35">
      <c r="A3" s="86" t="s">
        <v>5577</v>
      </c>
      <c r="B3" s="2">
        <f>SUM(B4:B11)</f>
        <v>103</v>
      </c>
      <c r="C3" s="90">
        <f>B3/$B$26</f>
        <v>0.66025641025641024</v>
      </c>
      <c r="D3" s="2">
        <f>SUM(D4:D11)</f>
        <v>14626500</v>
      </c>
      <c r="E3" s="91">
        <f t="shared" si="0"/>
        <v>142004.85436893205</v>
      </c>
      <c r="F3" s="36"/>
      <c r="G3" s="37" t="s">
        <v>5578</v>
      </c>
      <c r="H3" s="38">
        <v>7</v>
      </c>
      <c r="I3" s="39">
        <f t="shared" ref="I3:I11" si="2">H3/$H$12</f>
        <v>4.4871794871794872E-2</v>
      </c>
      <c r="J3" s="40"/>
      <c r="K3" s="41">
        <f t="shared" ref="K3:K11" si="3">L3/$L$12</f>
        <v>4.6979865771812082E-2</v>
      </c>
      <c r="L3" s="38">
        <f t="shared" si="1"/>
        <v>7</v>
      </c>
      <c r="M3" s="42" t="s">
        <v>5579</v>
      </c>
    </row>
    <row r="4" spans="1:13" x14ac:dyDescent="0.35">
      <c r="A4" s="85" t="s">
        <v>5580</v>
      </c>
      <c r="B4" s="35">
        <v>97</v>
      </c>
      <c r="C4" s="27">
        <f>B4/$B$3</f>
        <v>0.94174757281553401</v>
      </c>
      <c r="D4" s="35">
        <v>13303500</v>
      </c>
      <c r="E4" s="95">
        <f t="shared" si="0"/>
        <v>137149.48453608248</v>
      </c>
      <c r="G4" s="43" t="s">
        <v>5581</v>
      </c>
      <c r="H4" s="44">
        <v>0</v>
      </c>
      <c r="I4" s="45">
        <f t="shared" si="2"/>
        <v>0</v>
      </c>
      <c r="J4" s="31"/>
      <c r="K4" s="46">
        <f t="shared" si="3"/>
        <v>0</v>
      </c>
      <c r="L4" s="44">
        <f t="shared" si="1"/>
        <v>0</v>
      </c>
      <c r="M4" s="47" t="s">
        <v>5582</v>
      </c>
    </row>
    <row r="5" spans="1:13" x14ac:dyDescent="0.35">
      <c r="A5" s="85" t="s">
        <v>381</v>
      </c>
      <c r="B5" s="35">
        <v>3</v>
      </c>
      <c r="C5" s="27">
        <f t="shared" ref="C5:C11" si="4">B5/$B$3</f>
        <v>2.9126213592233011E-2</v>
      </c>
      <c r="D5" s="35">
        <v>1039500</v>
      </c>
      <c r="E5" s="95">
        <f t="shared" si="0"/>
        <v>346500</v>
      </c>
      <c r="F5" s="36"/>
      <c r="G5" s="37" t="s">
        <v>5583</v>
      </c>
      <c r="H5" s="38">
        <v>0</v>
      </c>
      <c r="I5" s="39">
        <f t="shared" si="2"/>
        <v>0</v>
      </c>
      <c r="J5" s="40"/>
      <c r="K5" s="41">
        <f t="shared" si="3"/>
        <v>0</v>
      </c>
      <c r="L5" s="38">
        <f t="shared" si="1"/>
        <v>0</v>
      </c>
      <c r="M5" s="42" t="s">
        <v>5584</v>
      </c>
    </row>
    <row r="6" spans="1:13" x14ac:dyDescent="0.35">
      <c r="A6" s="85" t="s">
        <v>5638</v>
      </c>
      <c r="B6" s="35"/>
      <c r="C6" s="27">
        <f t="shared" si="4"/>
        <v>0</v>
      </c>
      <c r="D6" s="35"/>
      <c r="E6" s="95" t="e">
        <f t="shared" si="0"/>
        <v>#DIV/0!</v>
      </c>
      <c r="G6" s="43" t="s">
        <v>5586</v>
      </c>
      <c r="H6" s="44">
        <v>0</v>
      </c>
      <c r="I6" s="45">
        <f t="shared" si="2"/>
        <v>0</v>
      </c>
      <c r="J6" s="31"/>
      <c r="K6" s="46">
        <f t="shared" si="3"/>
        <v>0</v>
      </c>
      <c r="L6" s="44">
        <f t="shared" si="1"/>
        <v>0</v>
      </c>
      <c r="M6" s="47" t="s">
        <v>5587</v>
      </c>
    </row>
    <row r="7" spans="1:13" x14ac:dyDescent="0.35">
      <c r="A7" s="85" t="s">
        <v>5588</v>
      </c>
      <c r="B7" s="35">
        <v>2</v>
      </c>
      <c r="C7" s="27">
        <f t="shared" si="4"/>
        <v>1.9417475728155338E-2</v>
      </c>
      <c r="D7" s="35">
        <v>210000</v>
      </c>
      <c r="E7" s="95">
        <f t="shared" si="0"/>
        <v>105000</v>
      </c>
      <c r="G7" s="37" t="s">
        <v>5589</v>
      </c>
      <c r="H7" s="38">
        <v>0</v>
      </c>
      <c r="I7" s="39">
        <f t="shared" si="2"/>
        <v>0</v>
      </c>
      <c r="J7" s="40"/>
      <c r="K7" s="41">
        <f t="shared" si="3"/>
        <v>0</v>
      </c>
      <c r="L7" s="38">
        <f t="shared" si="1"/>
        <v>0</v>
      </c>
      <c r="M7" s="42" t="s">
        <v>5590</v>
      </c>
    </row>
    <row r="8" spans="1:13" x14ac:dyDescent="0.35">
      <c r="A8" s="85" t="s">
        <v>866</v>
      </c>
      <c r="B8" s="35"/>
      <c r="C8" s="27">
        <f t="shared" si="4"/>
        <v>0</v>
      </c>
      <c r="D8" s="35"/>
      <c r="E8" s="95" t="e">
        <f t="shared" si="0"/>
        <v>#DIV/0!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5593</v>
      </c>
      <c r="B10" s="35">
        <v>1</v>
      </c>
      <c r="C10" s="27">
        <f t="shared" si="4"/>
        <v>9.7087378640776691E-3</v>
      </c>
      <c r="D10" s="35">
        <v>73500</v>
      </c>
      <c r="E10" s="95">
        <f t="shared" si="0"/>
        <v>73500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156</v>
      </c>
      <c r="I12" s="66">
        <f>SUM(I2:I11)</f>
        <v>1</v>
      </c>
      <c r="J12" s="24"/>
      <c r="K12" s="67">
        <f>SUM(K2:K11)</f>
        <v>1</v>
      </c>
      <c r="L12" s="68">
        <f>SUM(L2:L11)</f>
        <v>149</v>
      </c>
      <c r="M12" s="69" t="s">
        <v>5604</v>
      </c>
    </row>
    <row r="13" spans="1:13" ht="15" thickBot="1" x14ac:dyDescent="0.4">
      <c r="A13" s="86" t="s">
        <v>5602</v>
      </c>
      <c r="B13" s="2">
        <f>SUM(B14:B16)</f>
        <v>23</v>
      </c>
      <c r="C13" s="90">
        <f>B13/$B$26</f>
        <v>0.14743589743589744</v>
      </c>
      <c r="D13" s="92">
        <f>SUM(D14:D16)</f>
        <v>3617250</v>
      </c>
      <c r="E13" s="91">
        <f t="shared" si="0"/>
        <v>157271.73913043478</v>
      </c>
      <c r="M13" s="97" t="s">
        <v>5605</v>
      </c>
    </row>
    <row r="14" spans="1:13" x14ac:dyDescent="0.35">
      <c r="A14" s="85" t="s">
        <v>986</v>
      </c>
      <c r="B14" s="3"/>
      <c r="C14" s="27">
        <f>B14/B13</f>
        <v>0</v>
      </c>
      <c r="D14" s="35"/>
      <c r="E14" s="95" t="e">
        <f t="shared" si="0"/>
        <v>#DIV/0!</v>
      </c>
    </row>
    <row r="15" spans="1:13" x14ac:dyDescent="0.35">
      <c r="A15" s="85" t="s">
        <v>188</v>
      </c>
      <c r="B15" s="3">
        <v>23</v>
      </c>
      <c r="C15" s="27">
        <f>B15/B13</f>
        <v>1</v>
      </c>
      <c r="D15" s="35">
        <v>3617250</v>
      </c>
      <c r="E15" s="95">
        <f t="shared" si="0"/>
        <v>157271.73913043478</v>
      </c>
    </row>
    <row r="16" spans="1:13" x14ac:dyDescent="0.35">
      <c r="A16" s="85" t="s">
        <v>5596</v>
      </c>
      <c r="B16" s="3"/>
      <c r="C16" s="27">
        <f>B16/B13</f>
        <v>0</v>
      </c>
      <c r="D16" s="35"/>
      <c r="E16" s="95" t="e">
        <f t="shared" si="0"/>
        <v>#DIV/0!</v>
      </c>
    </row>
    <row r="17" spans="1:6" x14ac:dyDescent="0.35">
      <c r="A17" s="88" t="s">
        <v>5639</v>
      </c>
      <c r="B17" s="93">
        <f>SUM(B18:B25)</f>
        <v>30</v>
      </c>
      <c r="C17" s="90">
        <f>B17/$B$26</f>
        <v>0.19230769230769232</v>
      </c>
      <c r="D17" s="94">
        <f>SUM(D18:D25)</f>
        <v>5029500</v>
      </c>
      <c r="E17" s="95">
        <f t="shared" si="0"/>
        <v>167650</v>
      </c>
      <c r="F17" s="73"/>
    </row>
    <row r="18" spans="1:6" x14ac:dyDescent="0.35">
      <c r="A18" s="85" t="s">
        <v>169</v>
      </c>
      <c r="B18" s="81">
        <v>3</v>
      </c>
      <c r="C18" s="82">
        <f>B18/$B$17</f>
        <v>0.1</v>
      </c>
      <c r="D18" s="83">
        <v>294000</v>
      </c>
      <c r="E18" s="95">
        <f t="shared" si="0"/>
        <v>98000</v>
      </c>
    </row>
    <row r="19" spans="1:6" ht="29" x14ac:dyDescent="0.35">
      <c r="A19" s="85" t="s">
        <v>52</v>
      </c>
      <c r="B19" s="81">
        <v>10</v>
      </c>
      <c r="C19" s="82">
        <f t="shared" ref="C19:C25" si="5">B19/$B$17</f>
        <v>0.33333333333333331</v>
      </c>
      <c r="D19" s="83">
        <v>2089500</v>
      </c>
      <c r="E19" s="95">
        <f t="shared" si="0"/>
        <v>208950</v>
      </c>
      <c r="F19" s="75"/>
    </row>
    <row r="20" spans="1:6" x14ac:dyDescent="0.35">
      <c r="A20" s="85" t="s">
        <v>5607</v>
      </c>
      <c r="B20" s="81">
        <v>4</v>
      </c>
      <c r="C20" s="82">
        <f t="shared" si="5"/>
        <v>0.13333333333333333</v>
      </c>
      <c r="D20" s="83">
        <v>462000</v>
      </c>
      <c r="E20" s="95">
        <f t="shared" si="0"/>
        <v>115500</v>
      </c>
    </row>
    <row r="21" spans="1:6" x14ac:dyDescent="0.35">
      <c r="A21" s="85" t="s">
        <v>204</v>
      </c>
      <c r="B21" s="81">
        <v>3</v>
      </c>
      <c r="C21" s="82">
        <f t="shared" si="5"/>
        <v>0.1</v>
      </c>
      <c r="D21" s="83">
        <v>420000</v>
      </c>
      <c r="E21" s="95">
        <f t="shared" si="0"/>
        <v>140000</v>
      </c>
    </row>
    <row r="22" spans="1:6" ht="32.25" customHeight="1" x14ac:dyDescent="0.35">
      <c r="A22" s="85" t="s">
        <v>162</v>
      </c>
      <c r="B22" s="81">
        <v>3</v>
      </c>
      <c r="C22" s="82">
        <f t="shared" si="5"/>
        <v>0.1</v>
      </c>
      <c r="D22" s="83">
        <v>493500</v>
      </c>
      <c r="E22" s="95">
        <f t="shared" si="0"/>
        <v>164500</v>
      </c>
    </row>
    <row r="23" spans="1:6" ht="29" x14ac:dyDescent="0.35">
      <c r="A23" s="85" t="s">
        <v>116</v>
      </c>
      <c r="B23" s="81">
        <v>6</v>
      </c>
      <c r="C23" s="82">
        <f t="shared" si="5"/>
        <v>0.2</v>
      </c>
      <c r="D23" s="83">
        <v>1113000</v>
      </c>
      <c r="E23" s="95">
        <f t="shared" si="0"/>
        <v>185500</v>
      </c>
    </row>
    <row r="24" spans="1:6" x14ac:dyDescent="0.35">
      <c r="A24" s="85" t="s">
        <v>5608</v>
      </c>
      <c r="B24" s="81">
        <v>1</v>
      </c>
      <c r="C24" s="82">
        <f t="shared" si="5"/>
        <v>3.3333333333333333E-2</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156</v>
      </c>
      <c r="C26" s="49"/>
      <c r="D26" s="50">
        <f>D2+D17</f>
        <v>23273250</v>
      </c>
      <c r="E26" s="51">
        <f t="shared" si="0"/>
        <v>149187.5</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153</v>
      </c>
      <c r="C34" s="70"/>
      <c r="D34" s="54"/>
    </row>
    <row r="35" spans="1:5" x14ac:dyDescent="0.35">
      <c r="A35" s="34" t="s">
        <v>5614</v>
      </c>
      <c r="B35" s="70"/>
      <c r="C35" s="71">
        <f>D35/(D35+D36)</f>
        <v>0.98666837903312277</v>
      </c>
      <c r="D35" s="72">
        <f>D26-D38</f>
        <v>3257460</v>
      </c>
    </row>
    <row r="36" spans="1:5" x14ac:dyDescent="0.35">
      <c r="A36" s="34" t="s">
        <v>5615</v>
      </c>
      <c r="B36" s="70"/>
      <c r="C36" s="73">
        <f>D36/(D36+D35)</f>
        <v>1.333162096687722E-2</v>
      </c>
      <c r="D36" s="72">
        <v>44014</v>
      </c>
      <c r="E36" s="36"/>
    </row>
    <row r="37" spans="1:5" x14ac:dyDescent="0.35">
      <c r="A37" s="34" t="s">
        <v>5616</v>
      </c>
      <c r="B37" s="70"/>
      <c r="C37" s="74">
        <f>D37/D38</f>
        <v>3.4376809508892728E-2</v>
      </c>
      <c r="D37" s="72">
        <v>688079</v>
      </c>
    </row>
    <row r="38" spans="1:5" x14ac:dyDescent="0.35">
      <c r="A38" s="34" t="s">
        <v>5617</v>
      </c>
      <c r="B38" s="70"/>
      <c r="C38" s="70"/>
      <c r="D38" s="99">
        <v>20015790</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v>56</v>
      </c>
      <c r="C52" s="3"/>
      <c r="D52" s="3">
        <v>56</v>
      </c>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CECD0-19D4-4758-86E3-0FB9EFA65B77}">
  <sheetPr codeName="Sheet33"/>
  <dimension ref="A1:M53"/>
  <sheetViews>
    <sheetView topLeftCell="A31" zoomScale="90" zoomScaleNormal="90" workbookViewId="0">
      <selection activeCell="G37" sqref="G37"/>
    </sheetView>
  </sheetViews>
  <sheetFormatPr defaultColWidth="9.1796875" defaultRowHeight="14.5" x14ac:dyDescent="0.35"/>
  <cols>
    <col min="1" max="1" width="33.7265625" customWidth="1"/>
    <col min="2" max="2" width="11"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96</v>
      </c>
      <c r="C2" s="90">
        <f>B2/$B$26</f>
        <v>0.83478260869565213</v>
      </c>
      <c r="D2" s="89">
        <f>D3+D12+D13</f>
        <v>14432250</v>
      </c>
      <c r="E2" s="91">
        <f t="shared" ref="E2:E26" si="0">D2/B2</f>
        <v>150335.9375</v>
      </c>
      <c r="G2" s="28" t="s">
        <v>5575</v>
      </c>
      <c r="H2" s="29">
        <v>115</v>
      </c>
      <c r="I2" s="30">
        <f>H2/$H$12</f>
        <v>1</v>
      </c>
      <c r="J2" s="31"/>
      <c r="K2" s="32">
        <f>L2/$L$12</f>
        <v>1</v>
      </c>
      <c r="L2" s="29">
        <f t="shared" ref="L2:L9" si="1">H2-H3</f>
        <v>115</v>
      </c>
      <c r="M2" s="33" t="s">
        <v>5576</v>
      </c>
    </row>
    <row r="3" spans="1:13" x14ac:dyDescent="0.35">
      <c r="A3" s="86" t="s">
        <v>5577</v>
      </c>
      <c r="B3" s="2">
        <f>SUM(B4:B11)</f>
        <v>77</v>
      </c>
      <c r="C3" s="90">
        <f>B3/$B$26</f>
        <v>0.66956521739130437</v>
      </c>
      <c r="D3" s="2">
        <f>SUM(D4:D11)</f>
        <v>11450250</v>
      </c>
      <c r="E3" s="91">
        <f t="shared" si="0"/>
        <v>148704.54545454544</v>
      </c>
      <c r="F3" s="36"/>
      <c r="G3" s="37" t="s">
        <v>5578</v>
      </c>
      <c r="H3" s="38">
        <v>0</v>
      </c>
      <c r="I3" s="39">
        <f t="shared" ref="I3:I11" si="2">H3/$H$12</f>
        <v>0</v>
      </c>
      <c r="J3" s="40"/>
      <c r="K3" s="41">
        <f t="shared" ref="K3:K11" si="3">L3/$L$12</f>
        <v>0</v>
      </c>
      <c r="L3" s="38">
        <f t="shared" si="1"/>
        <v>0</v>
      </c>
      <c r="M3" s="42" t="s">
        <v>5579</v>
      </c>
    </row>
    <row r="4" spans="1:13" x14ac:dyDescent="0.35">
      <c r="A4" s="85" t="s">
        <v>5580</v>
      </c>
      <c r="B4" s="35">
        <v>73</v>
      </c>
      <c r="C4" s="27">
        <f>B4/$B$3</f>
        <v>0.94805194805194803</v>
      </c>
      <c r="D4" s="35">
        <v>10337250</v>
      </c>
      <c r="E4" s="95">
        <f t="shared" si="0"/>
        <v>141606.16438356164</v>
      </c>
      <c r="G4" s="43" t="s">
        <v>5581</v>
      </c>
      <c r="H4" s="44">
        <v>0</v>
      </c>
      <c r="I4" s="45">
        <f t="shared" si="2"/>
        <v>0</v>
      </c>
      <c r="J4" s="31"/>
      <c r="K4" s="46">
        <f t="shared" si="3"/>
        <v>0</v>
      </c>
      <c r="L4" s="44">
        <f t="shared" si="1"/>
        <v>0</v>
      </c>
      <c r="M4" s="47" t="s">
        <v>5582</v>
      </c>
    </row>
    <row r="5" spans="1:13" x14ac:dyDescent="0.35">
      <c r="A5" s="85" t="s">
        <v>381</v>
      </c>
      <c r="B5" s="35">
        <v>2</v>
      </c>
      <c r="C5" s="27">
        <f t="shared" ref="C5:C11" si="4">B5/$B$3</f>
        <v>2.5974025974025976E-2</v>
      </c>
      <c r="D5" s="35">
        <v>903000</v>
      </c>
      <c r="E5" s="95">
        <f t="shared" si="0"/>
        <v>451500</v>
      </c>
      <c r="F5" s="36"/>
      <c r="G5" s="37" t="s">
        <v>5583</v>
      </c>
      <c r="H5" s="38">
        <v>0</v>
      </c>
      <c r="I5" s="39">
        <f t="shared" si="2"/>
        <v>0</v>
      </c>
      <c r="J5" s="40"/>
      <c r="K5" s="41">
        <f t="shared" si="3"/>
        <v>0</v>
      </c>
      <c r="L5" s="38">
        <f t="shared" si="1"/>
        <v>0</v>
      </c>
      <c r="M5" s="42" t="s">
        <v>5584</v>
      </c>
    </row>
    <row r="6" spans="1:13" x14ac:dyDescent="0.35">
      <c r="A6" s="85" t="s">
        <v>5638</v>
      </c>
      <c r="B6" s="35"/>
      <c r="C6" s="27">
        <f t="shared" si="4"/>
        <v>0</v>
      </c>
      <c r="D6" s="35"/>
      <c r="E6" s="95" t="e">
        <f t="shared" si="0"/>
        <v>#DIV/0!</v>
      </c>
      <c r="G6" s="43" t="s">
        <v>5586</v>
      </c>
      <c r="H6" s="44">
        <v>0</v>
      </c>
      <c r="I6" s="45">
        <f t="shared" si="2"/>
        <v>0</v>
      </c>
      <c r="J6" s="31"/>
      <c r="K6" s="46">
        <f t="shared" si="3"/>
        <v>0</v>
      </c>
      <c r="L6" s="44">
        <f t="shared" si="1"/>
        <v>0</v>
      </c>
      <c r="M6" s="47" t="s">
        <v>5587</v>
      </c>
    </row>
    <row r="7" spans="1:13" x14ac:dyDescent="0.35">
      <c r="A7" s="85" t="s">
        <v>5588</v>
      </c>
      <c r="B7" s="35">
        <v>2</v>
      </c>
      <c r="C7" s="27">
        <f t="shared" si="4"/>
        <v>2.5974025974025976E-2</v>
      </c>
      <c r="D7" s="35">
        <v>210000</v>
      </c>
      <c r="E7" s="95">
        <f t="shared" si="0"/>
        <v>105000</v>
      </c>
      <c r="G7" s="37" t="s">
        <v>5589</v>
      </c>
      <c r="H7" s="38">
        <v>0</v>
      </c>
      <c r="I7" s="39">
        <f t="shared" si="2"/>
        <v>0</v>
      </c>
      <c r="J7" s="40"/>
      <c r="K7" s="41">
        <f t="shared" si="3"/>
        <v>0</v>
      </c>
      <c r="L7" s="38">
        <f t="shared" si="1"/>
        <v>0</v>
      </c>
      <c r="M7" s="42" t="s">
        <v>5590</v>
      </c>
    </row>
    <row r="8" spans="1:13" x14ac:dyDescent="0.35">
      <c r="A8" s="85" t="s">
        <v>866</v>
      </c>
      <c r="B8" s="35"/>
      <c r="C8" s="27">
        <f t="shared" si="4"/>
        <v>0</v>
      </c>
      <c r="D8" s="35"/>
      <c r="E8" s="95" t="e">
        <f t="shared" si="0"/>
        <v>#DIV/0!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5593</v>
      </c>
      <c r="B10" s="35"/>
      <c r="C10" s="27">
        <f t="shared" si="4"/>
        <v>0</v>
      </c>
      <c r="D10" s="35"/>
      <c r="E10" s="95" t="e">
        <f t="shared" si="0"/>
        <v>#DIV/0!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115</v>
      </c>
      <c r="I12" s="66">
        <f>SUM(I2:I11)</f>
        <v>1</v>
      </c>
      <c r="J12" s="24"/>
      <c r="K12" s="67">
        <f>SUM(K2:K11)</f>
        <v>1</v>
      </c>
      <c r="L12" s="68">
        <f>SUM(L2:L11)</f>
        <v>115</v>
      </c>
      <c r="M12" s="69" t="s">
        <v>5604</v>
      </c>
    </row>
    <row r="13" spans="1:13" ht="15" thickBot="1" x14ac:dyDescent="0.4">
      <c r="A13" s="86" t="s">
        <v>5602</v>
      </c>
      <c r="B13" s="2">
        <f>SUM(B14:B16)</f>
        <v>19</v>
      </c>
      <c r="C13" s="90">
        <f>B13/$B$26</f>
        <v>0.16521739130434782</v>
      </c>
      <c r="D13" s="92">
        <f>SUM(D14:D16)</f>
        <v>2982000</v>
      </c>
      <c r="E13" s="91">
        <f t="shared" si="0"/>
        <v>156947.36842105264</v>
      </c>
      <c r="M13" s="97" t="s">
        <v>5605</v>
      </c>
    </row>
    <row r="14" spans="1:13" x14ac:dyDescent="0.35">
      <c r="A14" s="85" t="s">
        <v>986</v>
      </c>
      <c r="B14" s="3"/>
      <c r="C14" s="27">
        <f>B14/B13</f>
        <v>0</v>
      </c>
      <c r="D14" s="35"/>
      <c r="E14" s="95" t="e">
        <f t="shared" si="0"/>
        <v>#DIV/0!</v>
      </c>
    </row>
    <row r="15" spans="1:13" x14ac:dyDescent="0.35">
      <c r="A15" s="85" t="s">
        <v>188</v>
      </c>
      <c r="B15" s="3">
        <v>19</v>
      </c>
      <c r="C15" s="27">
        <f>B15/B13</f>
        <v>1</v>
      </c>
      <c r="D15" s="35">
        <v>2982000</v>
      </c>
      <c r="E15" s="95">
        <f t="shared" si="0"/>
        <v>156947.36842105264</v>
      </c>
    </row>
    <row r="16" spans="1:13" x14ac:dyDescent="0.35">
      <c r="A16" s="85" t="s">
        <v>5596</v>
      </c>
      <c r="B16" s="3"/>
      <c r="C16" s="27">
        <f>B16/B13</f>
        <v>0</v>
      </c>
      <c r="D16" s="35"/>
      <c r="E16" s="95" t="e">
        <f t="shared" si="0"/>
        <v>#DIV/0!</v>
      </c>
    </row>
    <row r="17" spans="1:6" x14ac:dyDescent="0.35">
      <c r="A17" s="88" t="s">
        <v>5639</v>
      </c>
      <c r="B17" s="93">
        <f>SUM(B18:B25)</f>
        <v>19</v>
      </c>
      <c r="C17" s="90">
        <f>B17/$B$26</f>
        <v>0.16521739130434782</v>
      </c>
      <c r="D17" s="94">
        <f>SUM(D18:D25)</f>
        <v>3717000</v>
      </c>
      <c r="E17" s="95">
        <f t="shared" si="0"/>
        <v>195631.57894736843</v>
      </c>
      <c r="F17" s="73"/>
    </row>
    <row r="18" spans="1:6" x14ac:dyDescent="0.35">
      <c r="A18" s="85" t="s">
        <v>169</v>
      </c>
      <c r="B18" s="81">
        <v>3</v>
      </c>
      <c r="C18" s="82">
        <f>B18/$B$17</f>
        <v>0.15789473684210525</v>
      </c>
      <c r="D18" s="83">
        <v>294000</v>
      </c>
      <c r="E18" s="95">
        <f t="shared" si="0"/>
        <v>98000</v>
      </c>
    </row>
    <row r="19" spans="1:6" ht="29" x14ac:dyDescent="0.35">
      <c r="A19" s="85" t="s">
        <v>52</v>
      </c>
      <c r="B19" s="81">
        <v>7</v>
      </c>
      <c r="C19" s="82">
        <f t="shared" ref="C19:C25" si="5">B19/$B$17</f>
        <v>0.36842105263157893</v>
      </c>
      <c r="D19" s="83">
        <v>1732500</v>
      </c>
      <c r="E19" s="95">
        <f t="shared" si="0"/>
        <v>247500</v>
      </c>
      <c r="F19" s="75"/>
    </row>
    <row r="20" spans="1:6" x14ac:dyDescent="0.35">
      <c r="A20" s="85" t="s">
        <v>5607</v>
      </c>
      <c r="B20" s="81">
        <v>1</v>
      </c>
      <c r="C20" s="82">
        <f t="shared" si="5"/>
        <v>5.2631578947368418E-2</v>
      </c>
      <c r="D20" s="83">
        <v>178500</v>
      </c>
      <c r="E20" s="95">
        <f t="shared" si="0"/>
        <v>178500</v>
      </c>
    </row>
    <row r="21" spans="1:6" x14ac:dyDescent="0.35">
      <c r="A21" s="85" t="s">
        <v>204</v>
      </c>
      <c r="B21" s="81">
        <v>2</v>
      </c>
      <c r="C21" s="82">
        <f t="shared" si="5"/>
        <v>0.10526315789473684</v>
      </c>
      <c r="D21" s="83">
        <v>315000</v>
      </c>
      <c r="E21" s="95">
        <f t="shared" si="0"/>
        <v>157500</v>
      </c>
    </row>
    <row r="22" spans="1:6" ht="32.25" customHeight="1" x14ac:dyDescent="0.35">
      <c r="A22" s="85" t="s">
        <v>162</v>
      </c>
      <c r="B22" s="81">
        <v>1</v>
      </c>
      <c r="C22" s="82">
        <f t="shared" si="5"/>
        <v>5.2631578947368418E-2</v>
      </c>
      <c r="D22" s="83">
        <v>94500</v>
      </c>
      <c r="E22" s="95">
        <f t="shared" si="0"/>
        <v>94500</v>
      </c>
    </row>
    <row r="23" spans="1:6" ht="29" x14ac:dyDescent="0.35">
      <c r="A23" s="85" t="s">
        <v>116</v>
      </c>
      <c r="B23" s="81">
        <v>4</v>
      </c>
      <c r="C23" s="82">
        <f t="shared" si="5"/>
        <v>0.21052631578947367</v>
      </c>
      <c r="D23" s="83">
        <v>945000</v>
      </c>
      <c r="E23" s="95">
        <f t="shared" si="0"/>
        <v>236250</v>
      </c>
    </row>
    <row r="24" spans="1:6" x14ac:dyDescent="0.35">
      <c r="A24" s="85" t="s">
        <v>5608</v>
      </c>
      <c r="B24" s="81">
        <v>1</v>
      </c>
      <c r="C24" s="82">
        <f t="shared" si="5"/>
        <v>5.2631578947368418E-2</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115</v>
      </c>
      <c r="C26" s="49"/>
      <c r="D26" s="50">
        <f>D2+D17</f>
        <v>18149250</v>
      </c>
      <c r="E26" s="51">
        <f t="shared" si="0"/>
        <v>157819.5652173913</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115</v>
      </c>
      <c r="C34" s="70"/>
      <c r="D34" s="54"/>
    </row>
    <row r="35" spans="1:5" x14ac:dyDescent="0.35">
      <c r="A35" s="34" t="s">
        <v>5614</v>
      </c>
      <c r="B35" s="70"/>
      <c r="C35" s="71">
        <f>D35/(D35+D36)</f>
        <v>0.93222196707582283</v>
      </c>
      <c r="D35" s="72">
        <f>D26-D38</f>
        <v>1449291</v>
      </c>
    </row>
    <row r="36" spans="1:5" x14ac:dyDescent="0.35">
      <c r="A36" s="34" t="s">
        <v>5615</v>
      </c>
      <c r="B36" s="70"/>
      <c r="C36" s="73">
        <f>D36/(D36+D35)</f>
        <v>6.777803292417714E-2</v>
      </c>
      <c r="D36" s="72">
        <v>105372</v>
      </c>
      <c r="E36" s="36"/>
    </row>
    <row r="37" spans="1:5" x14ac:dyDescent="0.35">
      <c r="A37" s="34" t="s">
        <v>5616</v>
      </c>
      <c r="B37" s="70"/>
      <c r="C37" s="74">
        <f>D37/D38</f>
        <v>5.0424674695309132E-2</v>
      </c>
      <c r="D37" s="72">
        <v>842090</v>
      </c>
    </row>
    <row r="38" spans="1:5" x14ac:dyDescent="0.35">
      <c r="A38" s="34" t="s">
        <v>5617</v>
      </c>
      <c r="B38" s="70"/>
      <c r="C38" s="70"/>
      <c r="D38" s="99">
        <v>16699959</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c r="C52" s="3"/>
      <c r="D52" s="3"/>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E80F1-EDC3-4CE7-A3BE-FAE8D35160C5}">
  <sheetPr codeName="Sheet34"/>
  <dimension ref="A1:M53"/>
  <sheetViews>
    <sheetView topLeftCell="A31" zoomScale="90" zoomScaleNormal="90" workbookViewId="0">
      <selection activeCell="B34" sqref="B34"/>
    </sheetView>
  </sheetViews>
  <sheetFormatPr defaultColWidth="9.1796875" defaultRowHeight="14.5" x14ac:dyDescent="0.35"/>
  <cols>
    <col min="1" max="1" width="33.7265625" customWidth="1"/>
    <col min="2" max="2" width="11.26953125"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63</v>
      </c>
      <c r="C2" s="90">
        <f>B2/$B$26</f>
        <v>0.80769230769230771</v>
      </c>
      <c r="D2" s="89">
        <f>D3+D12+D13</f>
        <v>10048500</v>
      </c>
      <c r="E2" s="91">
        <f t="shared" ref="E2:E26" si="0">D2/B2</f>
        <v>159500</v>
      </c>
      <c r="G2" s="28" t="s">
        <v>5575</v>
      </c>
      <c r="H2" s="29">
        <v>78</v>
      </c>
      <c r="I2" s="30">
        <f>H2/$H$12</f>
        <v>1</v>
      </c>
      <c r="J2" s="31"/>
      <c r="K2" s="32">
        <f>L2/$L$12</f>
        <v>1</v>
      </c>
      <c r="L2" s="29">
        <f t="shared" ref="L2:L9" si="1">H2-H3</f>
        <v>78</v>
      </c>
      <c r="M2" s="33" t="s">
        <v>5576</v>
      </c>
    </row>
    <row r="3" spans="1:13" x14ac:dyDescent="0.35">
      <c r="A3" s="86" t="s">
        <v>5577</v>
      </c>
      <c r="B3" s="2">
        <f>SUM(B4:B11)</f>
        <v>56</v>
      </c>
      <c r="C3" s="90">
        <f>B3/$B$26</f>
        <v>0.71794871794871795</v>
      </c>
      <c r="D3" s="2">
        <f>SUM(D4:D11)</f>
        <v>8778000</v>
      </c>
      <c r="E3" s="91">
        <f t="shared" si="0"/>
        <v>156750</v>
      </c>
      <c r="F3" s="36"/>
      <c r="G3" s="37" t="s">
        <v>5578</v>
      </c>
      <c r="H3" s="38">
        <v>0</v>
      </c>
      <c r="I3" s="39">
        <f t="shared" ref="I3:I11" si="2">H3/$H$12</f>
        <v>0</v>
      </c>
      <c r="J3" s="40"/>
      <c r="K3" s="41">
        <f t="shared" ref="K3:K11" si="3">L3/$L$12</f>
        <v>0</v>
      </c>
      <c r="L3" s="38">
        <f t="shared" si="1"/>
        <v>0</v>
      </c>
      <c r="M3" s="42" t="s">
        <v>5579</v>
      </c>
    </row>
    <row r="4" spans="1:13" x14ac:dyDescent="0.35">
      <c r="A4" s="85" t="s">
        <v>5580</v>
      </c>
      <c r="B4" s="35">
        <v>53</v>
      </c>
      <c r="C4" s="27">
        <f>B4/$B$3</f>
        <v>0.9464285714285714</v>
      </c>
      <c r="D4" s="35">
        <v>7833000</v>
      </c>
      <c r="E4" s="95">
        <f t="shared" si="0"/>
        <v>147792.45283018867</v>
      </c>
      <c r="G4" s="43" t="s">
        <v>5581</v>
      </c>
      <c r="H4" s="44">
        <v>0</v>
      </c>
      <c r="I4" s="45">
        <f t="shared" si="2"/>
        <v>0</v>
      </c>
      <c r="J4" s="31"/>
      <c r="K4" s="46">
        <f t="shared" si="3"/>
        <v>0</v>
      </c>
      <c r="L4" s="44">
        <f t="shared" si="1"/>
        <v>0</v>
      </c>
      <c r="M4" s="47" t="s">
        <v>5582</v>
      </c>
    </row>
    <row r="5" spans="1:13" x14ac:dyDescent="0.35">
      <c r="A5" s="85" t="s">
        <v>381</v>
      </c>
      <c r="B5" s="35">
        <v>1</v>
      </c>
      <c r="C5" s="27">
        <f t="shared" ref="C5:C11" si="4">B5/$B$3</f>
        <v>1.7857142857142856E-2</v>
      </c>
      <c r="D5" s="35">
        <v>735000</v>
      </c>
      <c r="E5" s="95">
        <f t="shared" si="0"/>
        <v>735000</v>
      </c>
      <c r="F5" s="36"/>
      <c r="G5" s="37" t="s">
        <v>5583</v>
      </c>
      <c r="H5" s="38">
        <v>0</v>
      </c>
      <c r="I5" s="39">
        <f t="shared" si="2"/>
        <v>0</v>
      </c>
      <c r="J5" s="40"/>
      <c r="K5" s="41">
        <f t="shared" si="3"/>
        <v>0</v>
      </c>
      <c r="L5" s="38">
        <f t="shared" si="1"/>
        <v>0</v>
      </c>
      <c r="M5" s="42" t="s">
        <v>5584</v>
      </c>
    </row>
    <row r="6" spans="1:13" x14ac:dyDescent="0.35">
      <c r="A6" s="85" t="s">
        <v>5638</v>
      </c>
      <c r="B6" s="35"/>
      <c r="C6" s="27">
        <f t="shared" si="4"/>
        <v>0</v>
      </c>
      <c r="D6" s="35"/>
      <c r="E6" s="95" t="e">
        <f t="shared" si="0"/>
        <v>#DIV/0!</v>
      </c>
      <c r="G6" s="43" t="s">
        <v>5586</v>
      </c>
      <c r="H6" s="44">
        <v>0</v>
      </c>
      <c r="I6" s="45">
        <f t="shared" si="2"/>
        <v>0</v>
      </c>
      <c r="J6" s="31"/>
      <c r="K6" s="46">
        <f t="shared" si="3"/>
        <v>0</v>
      </c>
      <c r="L6" s="44">
        <f t="shared" si="1"/>
        <v>0</v>
      </c>
      <c r="M6" s="47" t="s">
        <v>5587</v>
      </c>
    </row>
    <row r="7" spans="1:13" x14ac:dyDescent="0.35">
      <c r="A7" s="85" t="s">
        <v>5588</v>
      </c>
      <c r="B7" s="35">
        <v>2</v>
      </c>
      <c r="C7" s="27">
        <f t="shared" si="4"/>
        <v>3.5714285714285712E-2</v>
      </c>
      <c r="D7" s="35">
        <v>210000</v>
      </c>
      <c r="E7" s="95">
        <f t="shared" si="0"/>
        <v>105000</v>
      </c>
      <c r="G7" s="37" t="s">
        <v>5589</v>
      </c>
      <c r="H7" s="38">
        <v>0</v>
      </c>
      <c r="I7" s="39">
        <f t="shared" si="2"/>
        <v>0</v>
      </c>
      <c r="J7" s="40"/>
      <c r="K7" s="41">
        <f t="shared" si="3"/>
        <v>0</v>
      </c>
      <c r="L7" s="38">
        <f t="shared" si="1"/>
        <v>0</v>
      </c>
      <c r="M7" s="42" t="s">
        <v>5590</v>
      </c>
    </row>
    <row r="8" spans="1:13" x14ac:dyDescent="0.35">
      <c r="A8" s="85" t="s">
        <v>866</v>
      </c>
      <c r="B8" s="35"/>
      <c r="C8" s="27">
        <f t="shared" si="4"/>
        <v>0</v>
      </c>
      <c r="D8" s="35"/>
      <c r="E8" s="95" t="e">
        <f t="shared" si="0"/>
        <v>#DIV/0!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5593</v>
      </c>
      <c r="B10" s="35"/>
      <c r="C10" s="27">
        <f t="shared" si="4"/>
        <v>0</v>
      </c>
      <c r="D10" s="35"/>
      <c r="E10" s="95" t="e">
        <f t="shared" si="0"/>
        <v>#DIV/0!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78</v>
      </c>
      <c r="I12" s="66">
        <f>SUM(I2:I11)</f>
        <v>1</v>
      </c>
      <c r="J12" s="24"/>
      <c r="K12" s="67">
        <f>SUM(K2:K11)</f>
        <v>1</v>
      </c>
      <c r="L12" s="68">
        <f>SUM(L2:L11)</f>
        <v>78</v>
      </c>
      <c r="M12" s="69" t="s">
        <v>5604</v>
      </c>
    </row>
    <row r="13" spans="1:13" ht="15" thickBot="1" x14ac:dyDescent="0.4">
      <c r="A13" s="86" t="s">
        <v>5602</v>
      </c>
      <c r="B13" s="2">
        <f>SUM(B14:B16)</f>
        <v>7</v>
      </c>
      <c r="C13" s="90">
        <f>B13/$B$26</f>
        <v>8.9743589743589744E-2</v>
      </c>
      <c r="D13" s="92">
        <f>SUM(D14:D16)</f>
        <v>1270500</v>
      </c>
      <c r="E13" s="91">
        <f t="shared" si="0"/>
        <v>181500</v>
      </c>
      <c r="M13" s="97" t="s">
        <v>5605</v>
      </c>
    </row>
    <row r="14" spans="1:13" x14ac:dyDescent="0.35">
      <c r="A14" s="85" t="s">
        <v>986</v>
      </c>
      <c r="B14" s="3"/>
      <c r="C14" s="27">
        <f>B14/B13</f>
        <v>0</v>
      </c>
      <c r="D14" s="35"/>
      <c r="E14" s="95" t="e">
        <f t="shared" si="0"/>
        <v>#DIV/0!</v>
      </c>
    </row>
    <row r="15" spans="1:13" x14ac:dyDescent="0.35">
      <c r="A15" s="85" t="s">
        <v>188</v>
      </c>
      <c r="B15" s="3">
        <v>7</v>
      </c>
      <c r="C15" s="27">
        <f>B15/B13</f>
        <v>1</v>
      </c>
      <c r="D15" s="35">
        <v>1270500</v>
      </c>
      <c r="E15" s="95">
        <f t="shared" si="0"/>
        <v>181500</v>
      </c>
    </row>
    <row r="16" spans="1:13" x14ac:dyDescent="0.35">
      <c r="A16" s="85" t="s">
        <v>5596</v>
      </c>
      <c r="B16" s="3"/>
      <c r="C16" s="27">
        <f>B16/B13</f>
        <v>0</v>
      </c>
      <c r="D16" s="35"/>
      <c r="E16" s="95" t="e">
        <f t="shared" si="0"/>
        <v>#DIV/0!</v>
      </c>
    </row>
    <row r="17" spans="1:6" x14ac:dyDescent="0.35">
      <c r="A17" s="88" t="s">
        <v>5639</v>
      </c>
      <c r="B17" s="93">
        <f>SUM(B18:B25)</f>
        <v>15</v>
      </c>
      <c r="C17" s="90">
        <f>B17/$B$26</f>
        <v>0.19230769230769232</v>
      </c>
      <c r="D17" s="94">
        <f>SUM(D18:D25)</f>
        <v>2919000</v>
      </c>
      <c r="E17" s="95">
        <f t="shared" si="0"/>
        <v>194600</v>
      </c>
      <c r="F17" s="73"/>
    </row>
    <row r="18" spans="1:6" x14ac:dyDescent="0.35">
      <c r="A18" s="85" t="s">
        <v>169</v>
      </c>
      <c r="B18" s="81">
        <v>2</v>
      </c>
      <c r="C18" s="82">
        <f>B18/$B$17</f>
        <v>0.13333333333333333</v>
      </c>
      <c r="D18" s="83">
        <v>231000</v>
      </c>
      <c r="E18" s="95">
        <f t="shared" si="0"/>
        <v>115500</v>
      </c>
    </row>
    <row r="19" spans="1:6" ht="29" x14ac:dyDescent="0.35">
      <c r="A19" s="85" t="s">
        <v>52</v>
      </c>
      <c r="B19" s="81">
        <v>5</v>
      </c>
      <c r="C19" s="82">
        <f t="shared" ref="C19:C25" si="5">B19/$B$17</f>
        <v>0.33333333333333331</v>
      </c>
      <c r="D19" s="83">
        <v>1102500</v>
      </c>
      <c r="E19" s="95">
        <f t="shared" si="0"/>
        <v>220500</v>
      </c>
      <c r="F19" s="75"/>
    </row>
    <row r="20" spans="1:6" x14ac:dyDescent="0.35">
      <c r="A20" s="85" t="s">
        <v>5607</v>
      </c>
      <c r="B20" s="81">
        <v>1</v>
      </c>
      <c r="C20" s="82">
        <f t="shared" si="5"/>
        <v>6.6666666666666666E-2</v>
      </c>
      <c r="D20" s="83">
        <v>178500</v>
      </c>
      <c r="E20" s="95">
        <f t="shared" si="0"/>
        <v>178500</v>
      </c>
    </row>
    <row r="21" spans="1:6" x14ac:dyDescent="0.35">
      <c r="A21" s="85" t="s">
        <v>204</v>
      </c>
      <c r="B21" s="81">
        <v>1</v>
      </c>
      <c r="C21" s="82">
        <f t="shared" si="5"/>
        <v>6.6666666666666666E-2</v>
      </c>
      <c r="D21" s="83">
        <v>210000</v>
      </c>
      <c r="E21" s="95">
        <f t="shared" si="0"/>
        <v>210000</v>
      </c>
    </row>
    <row r="22" spans="1:6" ht="32.25" customHeight="1" x14ac:dyDescent="0.35">
      <c r="A22" s="85" t="s">
        <v>162</v>
      </c>
      <c r="B22" s="81">
        <v>1</v>
      </c>
      <c r="C22" s="82">
        <f t="shared" si="5"/>
        <v>6.6666666666666666E-2</v>
      </c>
      <c r="D22" s="83">
        <v>94500</v>
      </c>
      <c r="E22" s="95">
        <f t="shared" si="0"/>
        <v>94500</v>
      </c>
    </row>
    <row r="23" spans="1:6" ht="29" x14ac:dyDescent="0.35">
      <c r="A23" s="85" t="s">
        <v>116</v>
      </c>
      <c r="B23" s="81">
        <v>4</v>
      </c>
      <c r="C23" s="82">
        <f t="shared" si="5"/>
        <v>0.26666666666666666</v>
      </c>
      <c r="D23" s="83">
        <v>945000</v>
      </c>
      <c r="E23" s="95">
        <f t="shared" si="0"/>
        <v>236250</v>
      </c>
    </row>
    <row r="24" spans="1:6" x14ac:dyDescent="0.35">
      <c r="A24" s="85" t="s">
        <v>5608</v>
      </c>
      <c r="B24" s="81">
        <v>1</v>
      </c>
      <c r="C24" s="82">
        <f t="shared" si="5"/>
        <v>6.6666666666666666E-2</v>
      </c>
      <c r="D24" s="83">
        <v>157500</v>
      </c>
      <c r="E24" s="95">
        <f t="shared" si="0"/>
        <v>157500</v>
      </c>
    </row>
    <row r="25" spans="1:6" x14ac:dyDescent="0.35">
      <c r="A25" s="85" t="s">
        <v>5596</v>
      </c>
      <c r="B25" s="81"/>
      <c r="C25" s="82">
        <f t="shared" si="5"/>
        <v>0</v>
      </c>
      <c r="D25" s="83"/>
      <c r="E25" s="95" t="e">
        <f t="shared" si="0"/>
        <v>#DIV/0!</v>
      </c>
    </row>
    <row r="26" spans="1:6" ht="15" thickBot="1" x14ac:dyDescent="0.4">
      <c r="A26" s="48" t="s">
        <v>5536</v>
      </c>
      <c r="B26" s="49">
        <f>B2+B17</f>
        <v>78</v>
      </c>
      <c r="C26" s="49"/>
      <c r="D26" s="50">
        <f>D2+D17</f>
        <v>12967500</v>
      </c>
      <c r="E26" s="51">
        <f t="shared" si="0"/>
        <v>166250</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78</v>
      </c>
      <c r="C34" s="70"/>
      <c r="D34" s="54"/>
    </row>
    <row r="35" spans="1:5" x14ac:dyDescent="0.35">
      <c r="A35" s="34" t="s">
        <v>5614</v>
      </c>
      <c r="B35" s="70"/>
      <c r="C35" s="71">
        <f>D35/(D35+D36)</f>
        <v>1</v>
      </c>
      <c r="D35" s="72">
        <f>D26-D38</f>
        <v>635768</v>
      </c>
    </row>
    <row r="36" spans="1:5" x14ac:dyDescent="0.35">
      <c r="A36" s="34" t="s">
        <v>5615</v>
      </c>
      <c r="B36" s="70"/>
      <c r="C36" s="73">
        <f>D36/(D36+D35)</f>
        <v>0</v>
      </c>
      <c r="D36" s="72">
        <v>0</v>
      </c>
      <c r="E36" s="36"/>
    </row>
    <row r="37" spans="1:5" x14ac:dyDescent="0.35">
      <c r="A37" s="34" t="s">
        <v>5616</v>
      </c>
      <c r="B37" s="70"/>
      <c r="C37" s="74">
        <f>D37/D38</f>
        <v>0</v>
      </c>
      <c r="D37" s="72">
        <v>0</v>
      </c>
    </row>
    <row r="38" spans="1:5" x14ac:dyDescent="0.35">
      <c r="A38" s="34" t="s">
        <v>5617</v>
      </c>
      <c r="B38" s="70"/>
      <c r="C38" s="70"/>
      <c r="D38" s="99">
        <v>12331732</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c r="C52" s="3"/>
      <c r="D52" s="3"/>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2FCFA-FAD1-44CF-AF09-B55722D76FBC}">
  <sheetPr codeName="Sheet35"/>
  <dimension ref="A1:M53"/>
  <sheetViews>
    <sheetView topLeftCell="A30" zoomScale="90" zoomScaleNormal="90" workbookViewId="0">
      <selection activeCell="I41" sqref="I41"/>
    </sheetView>
  </sheetViews>
  <sheetFormatPr defaultColWidth="9.1796875" defaultRowHeight="14.5" x14ac:dyDescent="0.35"/>
  <cols>
    <col min="1" max="1" width="33.7265625" customWidth="1"/>
    <col min="2" max="2" width="10.81640625"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25</v>
      </c>
      <c r="C2" s="90">
        <f>B2/$B$26</f>
        <v>0.80645161290322576</v>
      </c>
      <c r="D2" s="89">
        <f>D3+D12+D13</f>
        <v>4404750</v>
      </c>
      <c r="E2" s="91">
        <f t="shared" ref="E2:E26" si="0">D2/B2</f>
        <v>176190</v>
      </c>
      <c r="G2" s="28" t="s">
        <v>5575</v>
      </c>
      <c r="H2" s="29">
        <v>31</v>
      </c>
      <c r="I2" s="30">
        <f>H2/$H$12</f>
        <v>1</v>
      </c>
      <c r="J2" s="31"/>
      <c r="K2" s="32">
        <f>L2/$L$12</f>
        <v>1</v>
      </c>
      <c r="L2" s="29">
        <f t="shared" ref="L2:L9" si="1">H2-H3</f>
        <v>31</v>
      </c>
      <c r="M2" s="33" t="s">
        <v>5576</v>
      </c>
    </row>
    <row r="3" spans="1:13" x14ac:dyDescent="0.35">
      <c r="A3" s="86" t="s">
        <v>5577</v>
      </c>
      <c r="B3" s="2">
        <f>SUM(B4:B11)</f>
        <v>25</v>
      </c>
      <c r="C3" s="90">
        <f>B3/$B$26</f>
        <v>0.80645161290322576</v>
      </c>
      <c r="D3" s="2">
        <f>SUM(D4:D11)</f>
        <v>4404750</v>
      </c>
      <c r="E3" s="91">
        <f t="shared" si="0"/>
        <v>176190</v>
      </c>
      <c r="F3" s="36"/>
      <c r="G3" s="37" t="s">
        <v>5578</v>
      </c>
      <c r="H3" s="38">
        <v>0</v>
      </c>
      <c r="I3" s="39">
        <f t="shared" ref="I3:I11" si="2">H3/$H$12</f>
        <v>0</v>
      </c>
      <c r="J3" s="40"/>
      <c r="K3" s="41">
        <f t="shared" ref="K3:K11" si="3">L3/$L$12</f>
        <v>0</v>
      </c>
      <c r="L3" s="38">
        <f t="shared" si="1"/>
        <v>0</v>
      </c>
      <c r="M3" s="42" t="s">
        <v>5579</v>
      </c>
    </row>
    <row r="4" spans="1:13" x14ac:dyDescent="0.35">
      <c r="A4" s="85" t="s">
        <v>5580</v>
      </c>
      <c r="B4" s="35">
        <v>23</v>
      </c>
      <c r="C4" s="27">
        <f>B4/$B$3</f>
        <v>0.92</v>
      </c>
      <c r="D4" s="35">
        <v>3564750</v>
      </c>
      <c r="E4" s="95">
        <f t="shared" si="0"/>
        <v>154989.13043478262</v>
      </c>
      <c r="G4" s="43" t="s">
        <v>5581</v>
      </c>
      <c r="H4" s="44">
        <v>0</v>
      </c>
      <c r="I4" s="45">
        <f t="shared" si="2"/>
        <v>0</v>
      </c>
      <c r="J4" s="31"/>
      <c r="K4" s="46">
        <f t="shared" si="3"/>
        <v>0</v>
      </c>
      <c r="L4" s="44">
        <f t="shared" si="1"/>
        <v>0</v>
      </c>
      <c r="M4" s="47" t="s">
        <v>5582</v>
      </c>
    </row>
    <row r="5" spans="1:13" x14ac:dyDescent="0.35">
      <c r="A5" s="85" t="s">
        <v>381</v>
      </c>
      <c r="B5" s="35">
        <v>1</v>
      </c>
      <c r="C5" s="27">
        <f t="shared" ref="C5:C11" si="4">B5/$B$3</f>
        <v>0.04</v>
      </c>
      <c r="D5" s="35">
        <v>735000</v>
      </c>
      <c r="E5" s="95">
        <f t="shared" si="0"/>
        <v>735000</v>
      </c>
      <c r="F5" s="36"/>
      <c r="G5" s="37" t="s">
        <v>5583</v>
      </c>
      <c r="H5" s="38">
        <v>0</v>
      </c>
      <c r="I5" s="39">
        <f t="shared" si="2"/>
        <v>0</v>
      </c>
      <c r="J5" s="40"/>
      <c r="K5" s="41">
        <f t="shared" si="3"/>
        <v>0</v>
      </c>
      <c r="L5" s="38">
        <f t="shared" si="1"/>
        <v>0</v>
      </c>
      <c r="M5" s="42" t="s">
        <v>5584</v>
      </c>
    </row>
    <row r="6" spans="1:13" x14ac:dyDescent="0.35">
      <c r="A6" s="85" t="s">
        <v>5638</v>
      </c>
      <c r="B6" s="35"/>
      <c r="C6" s="27">
        <f t="shared" si="4"/>
        <v>0</v>
      </c>
      <c r="D6" s="35"/>
      <c r="E6" s="95" t="e">
        <f t="shared" si="0"/>
        <v>#DIV/0!</v>
      </c>
      <c r="G6" s="43" t="s">
        <v>5586</v>
      </c>
      <c r="H6" s="44">
        <v>0</v>
      </c>
      <c r="I6" s="45">
        <f t="shared" si="2"/>
        <v>0</v>
      </c>
      <c r="J6" s="31"/>
      <c r="K6" s="46">
        <f t="shared" si="3"/>
        <v>0</v>
      </c>
      <c r="L6" s="44">
        <f t="shared" si="1"/>
        <v>0</v>
      </c>
      <c r="M6" s="47" t="s">
        <v>5587</v>
      </c>
    </row>
    <row r="7" spans="1:13" x14ac:dyDescent="0.35">
      <c r="A7" s="85" t="s">
        <v>5588</v>
      </c>
      <c r="B7" s="35">
        <v>1</v>
      </c>
      <c r="C7" s="27">
        <f t="shared" si="4"/>
        <v>0.04</v>
      </c>
      <c r="D7" s="35">
        <v>105000</v>
      </c>
      <c r="E7" s="95">
        <f t="shared" si="0"/>
        <v>105000</v>
      </c>
      <c r="G7" s="37" t="s">
        <v>5589</v>
      </c>
      <c r="H7" s="38">
        <v>0</v>
      </c>
      <c r="I7" s="39">
        <f t="shared" si="2"/>
        <v>0</v>
      </c>
      <c r="J7" s="40"/>
      <c r="K7" s="41">
        <f t="shared" si="3"/>
        <v>0</v>
      </c>
      <c r="L7" s="38">
        <f t="shared" si="1"/>
        <v>0</v>
      </c>
      <c r="M7" s="42" t="s">
        <v>5590</v>
      </c>
    </row>
    <row r="8" spans="1:13" x14ac:dyDescent="0.35">
      <c r="A8" s="85" t="s">
        <v>866</v>
      </c>
      <c r="B8" s="35"/>
      <c r="C8" s="27">
        <f t="shared" si="4"/>
        <v>0</v>
      </c>
      <c r="D8" s="35"/>
      <c r="E8" s="95" t="e">
        <f t="shared" si="0"/>
        <v>#DIV/0!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5593</v>
      </c>
      <c r="B10" s="35"/>
      <c r="C10" s="27">
        <f t="shared" si="4"/>
        <v>0</v>
      </c>
      <c r="D10" s="35"/>
      <c r="E10" s="95" t="e">
        <f t="shared" si="0"/>
        <v>#DIV/0!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31</v>
      </c>
      <c r="I12" s="66">
        <f>SUM(I2:I11)</f>
        <v>1</v>
      </c>
      <c r="J12" s="24"/>
      <c r="K12" s="67">
        <f>SUM(K2:K11)</f>
        <v>1</v>
      </c>
      <c r="L12" s="68">
        <f>SUM(L2:L11)</f>
        <v>31</v>
      </c>
      <c r="M12" s="69" t="s">
        <v>5604</v>
      </c>
    </row>
    <row r="13" spans="1:13" ht="15" thickBot="1" x14ac:dyDescent="0.4">
      <c r="A13" s="86" t="s">
        <v>5602</v>
      </c>
      <c r="B13" s="2">
        <f>SUM(B14:B16)</f>
        <v>0</v>
      </c>
      <c r="C13" s="90">
        <f>B13/$B$26</f>
        <v>0</v>
      </c>
      <c r="D13" s="92">
        <f>SUM(D14:D16)</f>
        <v>0</v>
      </c>
      <c r="E13" s="91" t="e">
        <f t="shared" si="0"/>
        <v>#DIV/0!</v>
      </c>
      <c r="M13" s="97" t="s">
        <v>5605</v>
      </c>
    </row>
    <row r="14" spans="1:13" x14ac:dyDescent="0.35">
      <c r="A14" s="85" t="s">
        <v>986</v>
      </c>
      <c r="B14" s="3"/>
      <c r="C14" s="27" t="e">
        <f>B14/B13</f>
        <v>#DIV/0!</v>
      </c>
      <c r="D14" s="35"/>
      <c r="E14" s="95" t="e">
        <f t="shared" si="0"/>
        <v>#DIV/0!</v>
      </c>
    </row>
    <row r="15" spans="1:13" x14ac:dyDescent="0.35">
      <c r="A15" s="85" t="s">
        <v>188</v>
      </c>
      <c r="B15" s="3"/>
      <c r="C15" s="27" t="e">
        <f>B15/B13</f>
        <v>#DIV/0!</v>
      </c>
      <c r="D15" s="35"/>
      <c r="E15" s="95" t="e">
        <f t="shared" si="0"/>
        <v>#DIV/0!</v>
      </c>
    </row>
    <row r="16" spans="1:13" x14ac:dyDescent="0.35">
      <c r="A16" s="85" t="s">
        <v>5596</v>
      </c>
      <c r="B16" s="3"/>
      <c r="C16" s="27" t="e">
        <f>B16/B13</f>
        <v>#DIV/0!</v>
      </c>
      <c r="D16" s="35"/>
      <c r="E16" s="95" t="e">
        <f t="shared" si="0"/>
        <v>#DIV/0!</v>
      </c>
    </row>
    <row r="17" spans="1:6" x14ac:dyDescent="0.35">
      <c r="A17" s="88" t="s">
        <v>5639</v>
      </c>
      <c r="B17" s="93">
        <f>SUM(B18:B25)</f>
        <v>6</v>
      </c>
      <c r="C17" s="90">
        <f>B17/$B$26</f>
        <v>0.19354838709677419</v>
      </c>
      <c r="D17" s="94">
        <f>SUM(D18:D25)</f>
        <v>1575000</v>
      </c>
      <c r="E17" s="95">
        <f t="shared" si="0"/>
        <v>262500</v>
      </c>
      <c r="F17" s="73"/>
    </row>
    <row r="18" spans="1:6" x14ac:dyDescent="0.35">
      <c r="A18" s="85" t="s">
        <v>169</v>
      </c>
      <c r="B18" s="81"/>
      <c r="C18" s="82">
        <f>B18/$B$17</f>
        <v>0</v>
      </c>
      <c r="D18" s="83"/>
      <c r="E18" s="95" t="e">
        <f t="shared" si="0"/>
        <v>#DIV/0!</v>
      </c>
    </row>
    <row r="19" spans="1:6" ht="29" x14ac:dyDescent="0.35">
      <c r="A19" s="85" t="s">
        <v>52</v>
      </c>
      <c r="B19" s="81">
        <v>3</v>
      </c>
      <c r="C19" s="82">
        <f t="shared" ref="C19:C25" si="5">B19/$B$17</f>
        <v>0.5</v>
      </c>
      <c r="D19" s="83">
        <v>735000</v>
      </c>
      <c r="E19" s="95">
        <f t="shared" si="0"/>
        <v>245000</v>
      </c>
      <c r="F19" s="75"/>
    </row>
    <row r="20" spans="1:6" x14ac:dyDescent="0.35">
      <c r="A20" s="85" t="s">
        <v>5607</v>
      </c>
      <c r="B20" s="81"/>
      <c r="C20" s="82">
        <f t="shared" si="5"/>
        <v>0</v>
      </c>
      <c r="D20" s="83"/>
      <c r="E20" s="95" t="e">
        <f t="shared" si="0"/>
        <v>#DIV/0!</v>
      </c>
    </row>
    <row r="21" spans="1:6" x14ac:dyDescent="0.35">
      <c r="A21" s="85" t="s">
        <v>204</v>
      </c>
      <c r="B21" s="81"/>
      <c r="C21" s="82">
        <f t="shared" si="5"/>
        <v>0</v>
      </c>
      <c r="D21" s="83"/>
      <c r="E21" s="95" t="e">
        <f t="shared" si="0"/>
        <v>#DIV/0!</v>
      </c>
    </row>
    <row r="22" spans="1:6" ht="32.25" customHeight="1" x14ac:dyDescent="0.35">
      <c r="A22" s="85" t="s">
        <v>162</v>
      </c>
      <c r="B22" s="81"/>
      <c r="C22" s="82">
        <f t="shared" si="5"/>
        <v>0</v>
      </c>
      <c r="D22" s="83"/>
      <c r="E22" s="95" t="e">
        <f t="shared" si="0"/>
        <v>#DIV/0!</v>
      </c>
    </row>
    <row r="23" spans="1:6" ht="29" x14ac:dyDescent="0.35">
      <c r="A23" s="85" t="s">
        <v>116</v>
      </c>
      <c r="B23" s="81">
        <v>3</v>
      </c>
      <c r="C23" s="82">
        <f t="shared" si="5"/>
        <v>0.5</v>
      </c>
      <c r="D23" s="83">
        <v>840000</v>
      </c>
      <c r="E23" s="95">
        <f t="shared" si="0"/>
        <v>280000</v>
      </c>
    </row>
    <row r="24" spans="1:6" x14ac:dyDescent="0.35">
      <c r="A24" s="85" t="s">
        <v>5608</v>
      </c>
      <c r="B24" s="81"/>
      <c r="C24" s="82">
        <f t="shared" si="5"/>
        <v>0</v>
      </c>
      <c r="D24" s="83"/>
      <c r="E24" s="95" t="e">
        <f t="shared" si="0"/>
        <v>#DIV/0!</v>
      </c>
    </row>
    <row r="25" spans="1:6" x14ac:dyDescent="0.35">
      <c r="A25" s="85" t="s">
        <v>5596</v>
      </c>
      <c r="B25" s="81"/>
      <c r="C25" s="82">
        <f t="shared" si="5"/>
        <v>0</v>
      </c>
      <c r="D25" s="83"/>
      <c r="E25" s="95" t="e">
        <f t="shared" si="0"/>
        <v>#DIV/0!</v>
      </c>
    </row>
    <row r="26" spans="1:6" ht="15" thickBot="1" x14ac:dyDescent="0.4">
      <c r="A26" s="48" t="s">
        <v>5536</v>
      </c>
      <c r="B26" s="49">
        <f>B2+B17</f>
        <v>31</v>
      </c>
      <c r="C26" s="49"/>
      <c r="D26" s="50">
        <f>D2+D17</f>
        <v>5979750</v>
      </c>
      <c r="E26" s="51">
        <f t="shared" si="0"/>
        <v>192895.16129032258</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31</v>
      </c>
      <c r="C34" s="70"/>
      <c r="D34" s="54"/>
    </row>
    <row r="35" spans="1:5" x14ac:dyDescent="0.35">
      <c r="A35" s="34" t="s">
        <v>5614</v>
      </c>
      <c r="B35" s="70"/>
      <c r="C35" s="71">
        <f>D35/(D35+D36)</f>
        <v>1</v>
      </c>
      <c r="D35" s="72">
        <f>D26-D38</f>
        <v>148985</v>
      </c>
    </row>
    <row r="36" spans="1:5" x14ac:dyDescent="0.35">
      <c r="A36" s="34" t="s">
        <v>5615</v>
      </c>
      <c r="B36" s="70"/>
      <c r="C36" s="73">
        <f>D36/(D36+D35)</f>
        <v>0</v>
      </c>
      <c r="D36" s="72">
        <v>0</v>
      </c>
      <c r="E36" s="36"/>
    </row>
    <row r="37" spans="1:5" x14ac:dyDescent="0.35">
      <c r="A37" s="34" t="s">
        <v>5616</v>
      </c>
      <c r="B37" s="70"/>
      <c r="C37" s="74">
        <f>D37/D38</f>
        <v>0</v>
      </c>
      <c r="D37" s="72">
        <v>0</v>
      </c>
    </row>
    <row r="38" spans="1:5" x14ac:dyDescent="0.35">
      <c r="A38" s="34" t="s">
        <v>5617</v>
      </c>
      <c r="B38" s="70"/>
      <c r="C38" s="70"/>
      <c r="D38" s="99">
        <v>5830765</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c r="C52" s="3"/>
      <c r="D52" s="3"/>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9FB47-901D-4536-BBFB-39DE4549F5AA}">
  <sheetPr codeName="Sheet36"/>
  <dimension ref="A1:M53"/>
  <sheetViews>
    <sheetView topLeftCell="A28" zoomScale="90" zoomScaleNormal="90" workbookViewId="0">
      <selection activeCell="B52" sqref="B52:D52"/>
    </sheetView>
  </sheetViews>
  <sheetFormatPr defaultColWidth="9.1796875" defaultRowHeight="14.5" x14ac:dyDescent="0.35"/>
  <cols>
    <col min="1" max="1" width="31.453125" customWidth="1"/>
    <col min="2" max="2" width="13.26953125" customWidth="1"/>
    <col min="3" max="3" width="9.81640625" customWidth="1"/>
    <col min="4" max="4" width="14"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9" t="s">
        <v>5567</v>
      </c>
      <c r="B1" s="20" t="s">
        <v>5568</v>
      </c>
      <c r="C1" s="20" t="s">
        <v>5569</v>
      </c>
      <c r="D1" s="21" t="s">
        <v>5570</v>
      </c>
      <c r="E1" s="22" t="s">
        <v>5571</v>
      </c>
      <c r="H1" s="23" t="s">
        <v>5572</v>
      </c>
      <c r="I1" s="23" t="s">
        <v>5573</v>
      </c>
      <c r="J1" s="24"/>
      <c r="K1" s="23" t="s">
        <v>5573</v>
      </c>
      <c r="L1" s="23" t="s">
        <v>5572</v>
      </c>
      <c r="M1" s="25"/>
    </row>
    <row r="2" spans="1:13" x14ac:dyDescent="0.35">
      <c r="A2" s="84" t="s">
        <v>5574</v>
      </c>
      <c r="B2" s="89">
        <f>B3+B12+B13</f>
        <v>9</v>
      </c>
      <c r="C2" s="90">
        <f>B2/$B$26</f>
        <v>0.9</v>
      </c>
      <c r="D2" s="89">
        <f>D3+D12+D13</f>
        <v>1753500</v>
      </c>
      <c r="E2" s="91">
        <f t="shared" ref="E2:E26" si="0">D2/B2</f>
        <v>194833.33333333334</v>
      </c>
      <c r="G2" s="28" t="s">
        <v>5575</v>
      </c>
      <c r="H2" s="29">
        <v>10</v>
      </c>
      <c r="I2" s="30">
        <f>H2/$H$12</f>
        <v>1</v>
      </c>
      <c r="J2" s="31"/>
      <c r="K2" s="32">
        <f>L2/$L$12</f>
        <v>1</v>
      </c>
      <c r="L2" s="29">
        <f t="shared" ref="L2:L9" si="1">H2-H3</f>
        <v>10</v>
      </c>
      <c r="M2" s="33" t="s">
        <v>5576</v>
      </c>
    </row>
    <row r="3" spans="1:13" x14ac:dyDescent="0.35">
      <c r="A3" s="86" t="s">
        <v>5577</v>
      </c>
      <c r="B3" s="2">
        <f>SUM(B4:B11)</f>
        <v>9</v>
      </c>
      <c r="C3" s="90">
        <f>B3/$B$26</f>
        <v>0.9</v>
      </c>
      <c r="D3" s="2">
        <f>SUM(D4:D11)</f>
        <v>1753500</v>
      </c>
      <c r="E3" s="91">
        <f t="shared" si="0"/>
        <v>194833.33333333334</v>
      </c>
      <c r="F3" s="36"/>
      <c r="G3" s="37" t="s">
        <v>5578</v>
      </c>
      <c r="H3" s="38">
        <v>0</v>
      </c>
      <c r="I3" s="39">
        <f t="shared" ref="I3:I11" si="2">H3/$H$12</f>
        <v>0</v>
      </c>
      <c r="J3" s="40"/>
      <c r="K3" s="41">
        <f t="shared" ref="K3:K11" si="3">L3/$L$12</f>
        <v>0</v>
      </c>
      <c r="L3" s="38">
        <f t="shared" si="1"/>
        <v>0</v>
      </c>
      <c r="M3" s="42" t="s">
        <v>5579</v>
      </c>
    </row>
    <row r="4" spans="1:13" ht="29" x14ac:dyDescent="0.35">
      <c r="A4" s="85" t="s">
        <v>15</v>
      </c>
      <c r="B4" s="35">
        <v>8</v>
      </c>
      <c r="C4" s="27">
        <f>B4/$B$3</f>
        <v>0.88888888888888884</v>
      </c>
      <c r="D4" s="35">
        <v>1018500</v>
      </c>
      <c r="E4" s="95">
        <f t="shared" si="0"/>
        <v>127312.5</v>
      </c>
      <c r="G4" s="43" t="s">
        <v>5581</v>
      </c>
      <c r="H4" s="44">
        <v>0</v>
      </c>
      <c r="I4" s="45">
        <f t="shared" si="2"/>
        <v>0</v>
      </c>
      <c r="J4" s="31"/>
      <c r="K4" s="46">
        <f t="shared" si="3"/>
        <v>0</v>
      </c>
      <c r="L4" s="44">
        <f t="shared" si="1"/>
        <v>0</v>
      </c>
      <c r="M4" s="47" t="s">
        <v>5582</v>
      </c>
    </row>
    <row r="5" spans="1:13" x14ac:dyDescent="0.35">
      <c r="A5" s="85" t="s">
        <v>381</v>
      </c>
      <c r="B5" s="35">
        <v>1</v>
      </c>
      <c r="C5" s="27">
        <f t="shared" ref="C5:C11" si="4">B5/$B$3</f>
        <v>0.1111111111111111</v>
      </c>
      <c r="D5" s="35">
        <v>735000</v>
      </c>
      <c r="E5" s="95">
        <f t="shared" si="0"/>
        <v>735000</v>
      </c>
      <c r="F5" s="36"/>
      <c r="G5" s="37" t="s">
        <v>5583</v>
      </c>
      <c r="H5" s="38">
        <v>0</v>
      </c>
      <c r="I5" s="39">
        <f t="shared" si="2"/>
        <v>0</v>
      </c>
      <c r="J5" s="40"/>
      <c r="K5" s="41">
        <f t="shared" si="3"/>
        <v>0</v>
      </c>
      <c r="L5" s="38">
        <f t="shared" si="1"/>
        <v>0</v>
      </c>
      <c r="M5" s="42" t="s">
        <v>5584</v>
      </c>
    </row>
    <row r="6" spans="1:13" x14ac:dyDescent="0.35">
      <c r="A6" s="85" t="s">
        <v>5648</v>
      </c>
      <c r="B6" s="35"/>
      <c r="C6" s="27">
        <f t="shared" si="4"/>
        <v>0</v>
      </c>
      <c r="D6" s="35"/>
      <c r="E6" s="95" t="e">
        <f t="shared" si="0"/>
        <v>#DIV/0!</v>
      </c>
      <c r="G6" s="43" t="s">
        <v>5586</v>
      </c>
      <c r="H6" s="44">
        <v>0</v>
      </c>
      <c r="I6" s="45">
        <f t="shared" si="2"/>
        <v>0</v>
      </c>
      <c r="J6" s="31"/>
      <c r="K6" s="46">
        <f t="shared" si="3"/>
        <v>0</v>
      </c>
      <c r="L6" s="44">
        <f t="shared" si="1"/>
        <v>0</v>
      </c>
      <c r="M6" s="47" t="s">
        <v>5587</v>
      </c>
    </row>
    <row r="7" spans="1:13" x14ac:dyDescent="0.35">
      <c r="A7" s="85" t="s">
        <v>106</v>
      </c>
      <c r="B7" s="35"/>
      <c r="C7" s="27">
        <f t="shared" si="4"/>
        <v>0</v>
      </c>
      <c r="D7" s="35"/>
      <c r="E7" s="95" t="e">
        <f t="shared" si="0"/>
        <v>#DIV/0!</v>
      </c>
      <c r="G7" s="37" t="s">
        <v>5589</v>
      </c>
      <c r="H7" s="38">
        <v>0</v>
      </c>
      <c r="I7" s="39">
        <f t="shared" si="2"/>
        <v>0</v>
      </c>
      <c r="J7" s="40"/>
      <c r="K7" s="41">
        <f t="shared" si="3"/>
        <v>0</v>
      </c>
      <c r="L7" s="38">
        <f t="shared" si="1"/>
        <v>0</v>
      </c>
      <c r="M7" s="42" t="s">
        <v>5590</v>
      </c>
    </row>
    <row r="8" spans="1:13" x14ac:dyDescent="0.35">
      <c r="A8" s="85" t="s">
        <v>866</v>
      </c>
      <c r="B8" s="35"/>
      <c r="C8" s="27">
        <f t="shared" si="4"/>
        <v>0</v>
      </c>
      <c r="D8" s="35"/>
      <c r="E8" s="95" t="e">
        <f t="shared" si="0"/>
        <v>#DIV/0!</v>
      </c>
      <c r="G8" s="43" t="s">
        <v>5591</v>
      </c>
      <c r="H8" s="44">
        <v>0</v>
      </c>
      <c r="I8" s="45">
        <f t="shared" si="2"/>
        <v>0</v>
      </c>
      <c r="J8" s="31"/>
      <c r="K8" s="46">
        <f t="shared" si="3"/>
        <v>0</v>
      </c>
      <c r="L8" s="44">
        <f t="shared" si="1"/>
        <v>0</v>
      </c>
      <c r="M8" s="47" t="s">
        <v>5592</v>
      </c>
    </row>
    <row r="9" spans="1:13" x14ac:dyDescent="0.35">
      <c r="A9" s="85" t="s">
        <v>1095</v>
      </c>
      <c r="B9" s="35"/>
      <c r="C9" s="27">
        <f t="shared" si="4"/>
        <v>0</v>
      </c>
      <c r="D9" s="35"/>
      <c r="E9" s="95" t="e">
        <f t="shared" si="0"/>
        <v>#DIV/0!</v>
      </c>
      <c r="G9" s="37" t="s">
        <v>5594</v>
      </c>
      <c r="H9" s="38">
        <v>0</v>
      </c>
      <c r="I9" s="39">
        <f t="shared" si="2"/>
        <v>0</v>
      </c>
      <c r="J9" s="40"/>
      <c r="K9" s="41">
        <f t="shared" si="3"/>
        <v>0</v>
      </c>
      <c r="L9" s="38">
        <f t="shared" si="1"/>
        <v>0</v>
      </c>
      <c r="M9" s="42" t="s">
        <v>5595</v>
      </c>
    </row>
    <row r="10" spans="1:13" ht="29" x14ac:dyDescent="0.35">
      <c r="A10" s="85" t="s">
        <v>411</v>
      </c>
      <c r="B10" s="35"/>
      <c r="C10" s="27">
        <f t="shared" si="4"/>
        <v>0</v>
      </c>
      <c r="D10" s="35"/>
      <c r="E10" s="95" t="e">
        <f t="shared" si="0"/>
        <v>#DIV/0!</v>
      </c>
      <c r="G10" s="43" t="s">
        <v>5597</v>
      </c>
      <c r="H10" s="44">
        <v>0</v>
      </c>
      <c r="I10" s="45">
        <f t="shared" si="2"/>
        <v>0</v>
      </c>
      <c r="J10" s="31"/>
      <c r="K10" s="46">
        <f t="shared" si="3"/>
        <v>0</v>
      </c>
      <c r="L10" s="44">
        <v>0</v>
      </c>
      <c r="M10" s="47" t="s">
        <v>5598</v>
      </c>
    </row>
    <row r="11" spans="1:13" ht="15" thickBot="1" x14ac:dyDescent="0.4">
      <c r="A11" s="85" t="s">
        <v>5596</v>
      </c>
      <c r="B11" s="35"/>
      <c r="C11" s="27">
        <f t="shared" si="4"/>
        <v>0</v>
      </c>
      <c r="D11" s="35"/>
      <c r="E11" s="95" t="e">
        <f t="shared" si="0"/>
        <v>#DIV/0!</v>
      </c>
      <c r="G11" s="58" t="s">
        <v>5600</v>
      </c>
      <c r="H11" s="59">
        <v>0</v>
      </c>
      <c r="I11" s="60">
        <f t="shared" si="2"/>
        <v>0</v>
      </c>
      <c r="J11" s="40"/>
      <c r="K11" s="61">
        <f t="shared" si="3"/>
        <v>0</v>
      </c>
      <c r="L11" s="59">
        <v>0</v>
      </c>
      <c r="M11" s="62" t="s">
        <v>5601</v>
      </c>
    </row>
    <row r="12" spans="1:13" ht="15" thickBot="1" x14ac:dyDescent="0.4">
      <c r="A12" s="87" t="s">
        <v>5599</v>
      </c>
      <c r="B12" s="2"/>
      <c r="C12" s="90">
        <f>B12/$B$26</f>
        <v>0</v>
      </c>
      <c r="D12" s="92"/>
      <c r="E12" s="91" t="e">
        <f t="shared" si="0"/>
        <v>#DIV/0!</v>
      </c>
      <c r="G12" s="64" t="s">
        <v>5603</v>
      </c>
      <c r="H12" s="65">
        <f>SUM(H2:H11)</f>
        <v>10</v>
      </c>
      <c r="I12" s="66">
        <f>SUM(I2:I11)</f>
        <v>1</v>
      </c>
      <c r="J12" s="24"/>
      <c r="K12" s="67">
        <f>SUM(K2:K11)</f>
        <v>1</v>
      </c>
      <c r="L12" s="68">
        <f>SUM(L2:L11)</f>
        <v>10</v>
      </c>
      <c r="M12" s="69" t="s">
        <v>5604</v>
      </c>
    </row>
    <row r="13" spans="1:13" ht="15" thickBot="1" x14ac:dyDescent="0.4">
      <c r="A13" s="86" t="s">
        <v>5602</v>
      </c>
      <c r="B13" s="2">
        <f>SUM(B14:B16)</f>
        <v>0</v>
      </c>
      <c r="C13" s="90">
        <f>B13/$B$26</f>
        <v>0</v>
      </c>
      <c r="D13" s="92">
        <f>SUM(D14:D16)</f>
        <v>0</v>
      </c>
      <c r="E13" s="91" t="e">
        <f t="shared" si="0"/>
        <v>#DIV/0!</v>
      </c>
      <c r="M13" s="97" t="s">
        <v>5605</v>
      </c>
    </row>
    <row r="14" spans="1:13" x14ac:dyDescent="0.35">
      <c r="A14" s="85" t="s">
        <v>986</v>
      </c>
      <c r="B14" s="3"/>
      <c r="C14" s="27" t="e">
        <f>B14/B13</f>
        <v>#DIV/0!</v>
      </c>
      <c r="D14" s="35"/>
      <c r="E14" s="95" t="e">
        <f t="shared" si="0"/>
        <v>#DIV/0!</v>
      </c>
    </row>
    <row r="15" spans="1:13" x14ac:dyDescent="0.35">
      <c r="A15" s="85" t="s">
        <v>188</v>
      </c>
      <c r="B15" s="3"/>
      <c r="C15" s="27" t="e">
        <f>B15/B13</f>
        <v>#DIV/0!</v>
      </c>
      <c r="D15" s="35"/>
      <c r="E15" s="95" t="e">
        <f t="shared" si="0"/>
        <v>#DIV/0!</v>
      </c>
    </row>
    <row r="16" spans="1:13" x14ac:dyDescent="0.35">
      <c r="A16" s="85" t="s">
        <v>5596</v>
      </c>
      <c r="B16" s="3"/>
      <c r="C16" s="27" t="e">
        <f>B16/B13</f>
        <v>#DIV/0!</v>
      </c>
      <c r="D16" s="35"/>
      <c r="E16" s="95" t="e">
        <f t="shared" si="0"/>
        <v>#DIV/0!</v>
      </c>
    </row>
    <row r="17" spans="1:6" x14ac:dyDescent="0.35">
      <c r="A17" s="88" t="s">
        <v>5639</v>
      </c>
      <c r="B17" s="93">
        <f>SUM(B18:B25)</f>
        <v>1</v>
      </c>
      <c r="C17" s="90">
        <f>B17/$B$26</f>
        <v>0.1</v>
      </c>
      <c r="D17" s="94">
        <f>SUM(D18:D25)</f>
        <v>315000</v>
      </c>
      <c r="E17" s="95">
        <f t="shared" si="0"/>
        <v>315000</v>
      </c>
      <c r="F17" s="73"/>
    </row>
    <row r="18" spans="1:6" x14ac:dyDescent="0.35">
      <c r="A18" s="85" t="s">
        <v>169</v>
      </c>
      <c r="B18" s="81"/>
      <c r="C18" s="82">
        <f>B18/$B$17</f>
        <v>0</v>
      </c>
      <c r="D18" s="83"/>
      <c r="E18" s="95" t="e">
        <f t="shared" si="0"/>
        <v>#DIV/0!</v>
      </c>
    </row>
    <row r="19" spans="1:6" ht="29" x14ac:dyDescent="0.35">
      <c r="A19" s="85" t="s">
        <v>52</v>
      </c>
      <c r="B19" s="81">
        <v>1</v>
      </c>
      <c r="C19" s="82">
        <f t="shared" ref="C19:C25" si="5">B19/$B$17</f>
        <v>1</v>
      </c>
      <c r="D19" s="83">
        <v>315000</v>
      </c>
      <c r="E19" s="95">
        <f t="shared" si="0"/>
        <v>315000</v>
      </c>
      <c r="F19" s="75"/>
    </row>
    <row r="20" spans="1:6" x14ac:dyDescent="0.35">
      <c r="A20" s="85" t="s">
        <v>5607</v>
      </c>
      <c r="B20" s="81"/>
      <c r="C20" s="82">
        <f t="shared" si="5"/>
        <v>0</v>
      </c>
      <c r="D20" s="83"/>
      <c r="E20" s="95" t="e">
        <f t="shared" si="0"/>
        <v>#DIV/0!</v>
      </c>
    </row>
    <row r="21" spans="1:6" x14ac:dyDescent="0.35">
      <c r="A21" s="85" t="s">
        <v>204</v>
      </c>
      <c r="B21" s="81"/>
      <c r="C21" s="82">
        <f t="shared" si="5"/>
        <v>0</v>
      </c>
      <c r="D21" s="83"/>
      <c r="E21" s="95" t="e">
        <f t="shared" si="0"/>
        <v>#DIV/0!</v>
      </c>
    </row>
    <row r="22" spans="1:6" ht="29" x14ac:dyDescent="0.35">
      <c r="A22" s="85" t="s">
        <v>162</v>
      </c>
      <c r="B22" s="81"/>
      <c r="C22" s="82">
        <f t="shared" si="5"/>
        <v>0</v>
      </c>
      <c r="D22" s="83"/>
      <c r="E22" s="95" t="e">
        <f t="shared" si="0"/>
        <v>#DIV/0!</v>
      </c>
    </row>
    <row r="23" spans="1:6" ht="29" x14ac:dyDescent="0.35">
      <c r="A23" s="85" t="s">
        <v>116</v>
      </c>
      <c r="B23" s="81"/>
      <c r="C23" s="82">
        <f t="shared" si="5"/>
        <v>0</v>
      </c>
      <c r="D23" s="83"/>
      <c r="E23" s="95" t="e">
        <f t="shared" si="0"/>
        <v>#DIV/0!</v>
      </c>
    </row>
    <row r="24" spans="1:6" x14ac:dyDescent="0.35">
      <c r="A24" s="85" t="s">
        <v>5608</v>
      </c>
      <c r="B24" s="81"/>
      <c r="C24" s="82">
        <f t="shared" si="5"/>
        <v>0</v>
      </c>
      <c r="D24" s="83"/>
      <c r="E24" s="95" t="e">
        <f t="shared" si="0"/>
        <v>#DIV/0!</v>
      </c>
    </row>
    <row r="25" spans="1:6" x14ac:dyDescent="0.35">
      <c r="A25" s="85" t="s">
        <v>5596</v>
      </c>
      <c r="B25" s="81"/>
      <c r="C25" s="82">
        <f t="shared" si="5"/>
        <v>0</v>
      </c>
      <c r="D25" s="83"/>
      <c r="E25" s="95" t="e">
        <f t="shared" si="0"/>
        <v>#DIV/0!</v>
      </c>
    </row>
    <row r="26" spans="1:6" ht="15" thickBot="1" x14ac:dyDescent="0.4">
      <c r="A26" s="48" t="s">
        <v>5536</v>
      </c>
      <c r="B26" s="49">
        <f>B2+B17</f>
        <v>10</v>
      </c>
      <c r="C26" s="49"/>
      <c r="D26" s="50">
        <f>D2+D17</f>
        <v>2068500</v>
      </c>
      <c r="E26" s="51">
        <f t="shared" si="0"/>
        <v>206850</v>
      </c>
    </row>
    <row r="27" spans="1:6" ht="15" thickBot="1" x14ac:dyDescent="0.4"/>
    <row r="28" spans="1:6" x14ac:dyDescent="0.35">
      <c r="A28" s="52" t="s">
        <v>5644</v>
      </c>
      <c r="B28" s="20" t="s">
        <v>5568</v>
      </c>
      <c r="C28" s="53" t="s">
        <v>5569</v>
      </c>
    </row>
    <row r="29" spans="1:6" x14ac:dyDescent="0.35">
      <c r="A29" s="26" t="s">
        <v>5645</v>
      </c>
      <c r="B29" s="3"/>
      <c r="C29" s="54"/>
    </row>
    <row r="30" spans="1:6" ht="15" thickBot="1" x14ac:dyDescent="0.4">
      <c r="A30" s="55" t="s">
        <v>5646</v>
      </c>
      <c r="B30" s="56"/>
      <c r="C30" s="57"/>
    </row>
    <row r="31" spans="1:6" x14ac:dyDescent="0.35">
      <c r="A31" s="63" t="s">
        <v>5647</v>
      </c>
    </row>
    <row r="32" spans="1:6" ht="15" thickBot="1" x14ac:dyDescent="0.4">
      <c r="E32" s="36"/>
    </row>
    <row r="33" spans="1:5" x14ac:dyDescent="0.35">
      <c r="A33" s="52" t="s">
        <v>5612</v>
      </c>
      <c r="B33" s="20" t="s">
        <v>5568</v>
      </c>
      <c r="C33" s="20" t="s">
        <v>5569</v>
      </c>
      <c r="D33" s="22" t="s">
        <v>5570</v>
      </c>
    </row>
    <row r="34" spans="1:5" x14ac:dyDescent="0.35">
      <c r="A34" s="34" t="s">
        <v>5613</v>
      </c>
      <c r="B34" s="3">
        <v>10</v>
      </c>
      <c r="C34" s="70"/>
      <c r="D34" s="54"/>
    </row>
    <row r="35" spans="1:5" x14ac:dyDescent="0.35">
      <c r="A35" s="34" t="s">
        <v>5614</v>
      </c>
      <c r="B35" s="70"/>
      <c r="C35" s="71">
        <v>0</v>
      </c>
      <c r="D35" s="72">
        <v>0</v>
      </c>
    </row>
    <row r="36" spans="1:5" x14ac:dyDescent="0.35">
      <c r="A36" s="34" t="s">
        <v>5615</v>
      </c>
      <c r="B36" s="70"/>
      <c r="C36" s="73">
        <v>0</v>
      </c>
      <c r="D36" s="72">
        <v>0</v>
      </c>
      <c r="E36" s="36"/>
    </row>
    <row r="37" spans="1:5" x14ac:dyDescent="0.35">
      <c r="A37" s="34" t="s">
        <v>5616</v>
      </c>
      <c r="B37" s="70"/>
      <c r="C37" s="74">
        <v>0</v>
      </c>
      <c r="D37" s="72">
        <v>0</v>
      </c>
    </row>
    <row r="38" spans="1:5" x14ac:dyDescent="0.35">
      <c r="A38" s="34" t="s">
        <v>5617</v>
      </c>
      <c r="B38" s="70"/>
      <c r="C38" s="70"/>
      <c r="D38" s="99">
        <v>2068500</v>
      </c>
      <c r="E38" s="36"/>
    </row>
    <row r="39" spans="1:5" x14ac:dyDescent="0.35">
      <c r="A39" s="34" t="s">
        <v>5618</v>
      </c>
      <c r="B39" s="3">
        <v>0</v>
      </c>
      <c r="C39" s="74">
        <v>0</v>
      </c>
      <c r="D39" s="76"/>
    </row>
    <row r="40" spans="1:5" x14ac:dyDescent="0.35">
      <c r="A40" s="34" t="s">
        <v>5619</v>
      </c>
      <c r="B40" s="77"/>
      <c r="C40" s="74">
        <v>0.24</v>
      </c>
      <c r="D40" s="76"/>
      <c r="E40" s="13"/>
    </row>
    <row r="41" spans="1:5" ht="15" thickBot="1" x14ac:dyDescent="0.4">
      <c r="A41" s="78" t="s">
        <v>5620</v>
      </c>
      <c r="B41" s="56">
        <v>0</v>
      </c>
      <c r="C41" s="79">
        <v>0</v>
      </c>
      <c r="D41" s="80">
        <v>0</v>
      </c>
    </row>
    <row r="42" spans="1:5" x14ac:dyDescent="0.35">
      <c r="E42" s="36"/>
    </row>
    <row r="43" spans="1:5" x14ac:dyDescent="0.35">
      <c r="A43" s="105" t="s">
        <v>5621</v>
      </c>
    </row>
    <row r="44" spans="1:5" x14ac:dyDescent="0.35">
      <c r="A44" s="375" t="s">
        <v>5622</v>
      </c>
      <c r="B44" s="372" t="s">
        <v>5623</v>
      </c>
      <c r="C44" s="373"/>
      <c r="D44" s="372" t="s">
        <v>5624</v>
      </c>
      <c r="E44" s="373"/>
    </row>
    <row r="45" spans="1:5" x14ac:dyDescent="0.35">
      <c r="A45" s="376"/>
      <c r="B45" s="1" t="s">
        <v>5625</v>
      </c>
      <c r="C45" s="1" t="s">
        <v>5626</v>
      </c>
      <c r="D45" s="1" t="s">
        <v>5625</v>
      </c>
      <c r="E45" s="1" t="s">
        <v>5626</v>
      </c>
    </row>
    <row r="46" spans="1:5" x14ac:dyDescent="0.35">
      <c r="A46" s="3" t="s">
        <v>5635</v>
      </c>
      <c r="B46" s="122">
        <v>24</v>
      </c>
      <c r="C46" s="3"/>
      <c r="D46" s="122">
        <v>24</v>
      </c>
      <c r="E46" s="3"/>
    </row>
    <row r="47" spans="1:5" x14ac:dyDescent="0.35">
      <c r="A47" s="3" t="s">
        <v>5628</v>
      </c>
      <c r="B47" s="3">
        <v>24</v>
      </c>
      <c r="C47" s="3"/>
      <c r="D47" s="3">
        <v>24</v>
      </c>
      <c r="E47" s="3"/>
    </row>
    <row r="48" spans="1:5" x14ac:dyDescent="0.35">
      <c r="A48" s="3" t="s">
        <v>5636</v>
      </c>
      <c r="B48" s="35">
        <v>5000000</v>
      </c>
      <c r="C48" s="3"/>
      <c r="D48" s="35">
        <v>5000000</v>
      </c>
      <c r="E48" s="3"/>
    </row>
    <row r="49" spans="1:5" x14ac:dyDescent="0.35">
      <c r="A49" s="3" t="s">
        <v>5630</v>
      </c>
      <c r="B49" s="3">
        <v>0</v>
      </c>
      <c r="C49" s="3"/>
      <c r="D49" s="3">
        <v>0</v>
      </c>
      <c r="E49" s="3"/>
    </row>
    <row r="50" spans="1:5" x14ac:dyDescent="0.35">
      <c r="A50" s="3" t="s">
        <v>5631</v>
      </c>
      <c r="B50" s="3">
        <v>5</v>
      </c>
      <c r="C50" s="3"/>
      <c r="D50" s="3">
        <v>5</v>
      </c>
      <c r="E50" s="3"/>
    </row>
    <row r="51" spans="1:5" x14ac:dyDescent="0.35">
      <c r="A51" s="3" t="s">
        <v>5637</v>
      </c>
      <c r="B51" s="3">
        <v>200</v>
      </c>
      <c r="C51" s="3"/>
      <c r="D51" s="3">
        <v>200</v>
      </c>
      <c r="E51" s="3"/>
    </row>
    <row r="52" spans="1:5" x14ac:dyDescent="0.35">
      <c r="A52" s="3" t="s">
        <v>5633</v>
      </c>
      <c r="B52" s="3"/>
      <c r="C52" s="3"/>
      <c r="D52" s="3"/>
      <c r="E52" s="3"/>
    </row>
    <row r="53" spans="1:5" x14ac:dyDescent="0.35">
      <c r="A53" s="3" t="s">
        <v>5634</v>
      </c>
      <c r="B53" s="3"/>
      <c r="C53" s="3"/>
      <c r="D53" s="3"/>
      <c r="E53" s="3"/>
    </row>
  </sheetData>
  <mergeCells count="3">
    <mergeCell ref="A44:A45"/>
    <mergeCell ref="B44:C44"/>
    <mergeCell ref="D44:E44"/>
  </mergeCells>
  <pageMargins left="0.7" right="0.7" top="0.75" bottom="0.75" header="0.3" footer="0.3"/>
  <pageSetup orientation="portrait" r:id="rId1"/>
  <ignoredErrors>
    <ignoredError sqref="E4:E11 E14:E25 C18:C25" evalErro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c6bc0b3-fe71-4be8-94f3-ebbabf209c7c">
      <Terms xmlns="http://schemas.microsoft.com/office/infopath/2007/PartnerControls"/>
    </lcf76f155ced4ddcb4097134ff3c332f>
    <TaxCatchAll xmlns="5013470d-c092-4c23-90c8-2a89cee4d79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82C8A2AA99BD2478576491E90E9FDF6" ma:contentTypeVersion="22" ma:contentTypeDescription="Create a new document." ma:contentTypeScope="" ma:versionID="b4795a155b5a19056049032c53c1439e">
  <xsd:schema xmlns:xsd="http://www.w3.org/2001/XMLSchema" xmlns:xs="http://www.w3.org/2001/XMLSchema" xmlns:p="http://schemas.microsoft.com/office/2006/metadata/properties" xmlns:ns2="6c6bc0b3-fe71-4be8-94f3-ebbabf209c7c" xmlns:ns3="5013470d-c092-4c23-90c8-2a89cee4d79a" targetNamespace="http://schemas.microsoft.com/office/2006/metadata/properties" ma:root="true" ma:fieldsID="0e077bde8d58e6ca5344392c3dd5f39d" ns2:_="" ns3:_="">
    <xsd:import namespace="6c6bc0b3-fe71-4be8-94f3-ebbabf209c7c"/>
    <xsd:import namespace="5013470d-c092-4c23-90c8-2a89cee4d79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6bc0b3-fe71-4be8-94f3-ebbabf209c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hidden="true" ma:internalName="MediaServiceOCR"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hidden="true" ma:internalName="MediaServiceKeyPoints" ma:readOnly="true">
      <xsd:simpleType>
        <xsd:restriction base="dms:Note"/>
      </xsd:simpleType>
    </xsd:element>
    <xsd:element name="MediaServiceLocation" ma:index="14" nillable="true" ma:displayName="Location" ma:hidden="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01ec734-1f52-4864-a8ff-7270243b0f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13470d-c092-4c23-90c8-2a89cee4d79a" elementFormDefault="qualified">
    <xsd:import namespace="http://schemas.microsoft.com/office/2006/documentManagement/types"/>
    <xsd:import namespace="http://schemas.microsoft.com/office/infopath/2007/PartnerControls"/>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element name="TaxCatchAll" ma:index="22" nillable="true" ma:displayName="Taxonomy Catch All Column" ma:hidden="true" ma:list="{310995e0-cfad-40ff-a60d-a878aa318d7e}" ma:internalName="TaxCatchAll" ma:readOnly="false" ma:showField="CatchAllData" ma:web="5013470d-c092-4c23-90c8-2a89cee4d7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0D792A-467D-4D21-B67D-75EBD624937E}">
  <ds:schemaRefs>
    <ds:schemaRef ds:uri="http://schemas.microsoft.com/sharepoint/v3/contenttype/forms"/>
  </ds:schemaRefs>
</ds:datastoreItem>
</file>

<file path=customXml/itemProps2.xml><?xml version="1.0" encoding="utf-8"?>
<ds:datastoreItem xmlns:ds="http://schemas.openxmlformats.org/officeDocument/2006/customXml" ds:itemID="{94DD8BE3-D027-4D9B-B938-10996A680CBC}">
  <ds:schemaRefs>
    <ds:schemaRef ds:uri="http://schemas.microsoft.com/office/2006/metadata/properties"/>
    <ds:schemaRef ds:uri="http://schemas.microsoft.com/office/infopath/2007/PartnerControls"/>
    <ds:schemaRef ds:uri="6c6bc0b3-fe71-4be8-94f3-ebbabf209c7c"/>
    <ds:schemaRef ds:uri="5013470d-c092-4c23-90c8-2a89cee4d79a"/>
  </ds:schemaRefs>
</ds:datastoreItem>
</file>

<file path=customXml/itemProps3.xml><?xml version="1.0" encoding="utf-8"?>
<ds:datastoreItem xmlns:ds="http://schemas.openxmlformats.org/officeDocument/2006/customXml" ds:itemID="{5CA35C2D-538D-49D1-B013-9205FB7EA9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6bc0b3-fe71-4be8-94f3-ebbabf209c7c"/>
    <ds:schemaRef ds:uri="5013470d-c092-4c23-90c8-2a89cee4d7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Loan Disb. 2022</vt:lpstr>
      <vt:lpstr>Loan Disb. 2023</vt:lpstr>
      <vt:lpstr>Baseline Data (1st Loan)</vt:lpstr>
      <vt:lpstr>All Loans upto Sept 2025</vt:lpstr>
      <vt:lpstr>Loan Disb. 2024</vt:lpstr>
      <vt:lpstr>Loan Disb. 2025</vt:lpstr>
      <vt:lpstr>Summary - All Loans</vt:lpstr>
      <vt:lpstr>Sept 2025</vt:lpstr>
      <vt:lpstr>Aug 2025</vt:lpstr>
      <vt:lpstr>July 2025</vt:lpstr>
      <vt:lpstr>June 30, 2025</vt:lpstr>
      <vt:lpstr>May 31, 2025</vt:lpstr>
      <vt:lpstr>Apr 30, 2025</vt:lpstr>
      <vt:lpstr>Mar 31, 2025</vt:lpstr>
      <vt:lpstr>February 28, 2025</vt:lpstr>
      <vt:lpstr>January 31, 2025</vt:lpstr>
      <vt:lpstr>December 31, 2024   </vt:lpstr>
      <vt:lpstr>November 30, 2024   </vt:lpstr>
      <vt:lpstr>October 31, 2024  </vt:lpstr>
      <vt:lpstr>September 30, 2024  </vt:lpstr>
      <vt:lpstr>August 31, 2024  </vt:lpstr>
      <vt:lpstr>July 31, 2024  </vt:lpstr>
      <vt:lpstr>June 30, 2024 </vt:lpstr>
      <vt:lpstr>May 31, 2024 </vt:lpstr>
      <vt:lpstr>April 30, 2024</vt:lpstr>
      <vt:lpstr>Mar 31, 2024 </vt:lpstr>
      <vt:lpstr>Feb 29, 2024 </vt:lpstr>
      <vt:lpstr>Jan 31, 2024</vt:lpstr>
      <vt:lpstr>Dec 31, 2023 </vt:lpstr>
      <vt:lpstr>Nov 30, 2023 </vt:lpstr>
      <vt:lpstr>Oct 31, 2023 </vt:lpstr>
      <vt:lpstr>Sept 30, 2023  </vt:lpstr>
      <vt:lpstr>Aug 31, 2023 </vt:lpstr>
      <vt:lpstr>July 31, 2023 </vt:lpstr>
      <vt:lpstr>June 30, 2023 </vt:lpstr>
      <vt:lpstr>May 31, 2023  </vt:lpstr>
      <vt:lpstr>April 30, 2023 </vt:lpstr>
      <vt:lpstr>Mar 31, 2023 </vt:lpstr>
      <vt:lpstr>Feb 28, 2023</vt:lpstr>
      <vt:lpstr>Jan 31, 2023</vt:lpstr>
      <vt:lpstr>Dec 31, 2022</vt:lpstr>
      <vt:lpstr>Nov 30, 2022</vt:lpstr>
      <vt:lpstr>Oct 31, 2022</vt:lpstr>
      <vt:lpstr>Sept 30, 2022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imranah</dc:creator>
  <cp:keywords/>
  <dc:description/>
  <cp:lastModifiedBy>Raphael Akomeah</cp:lastModifiedBy>
  <cp:revision/>
  <dcterms:created xsi:type="dcterms:W3CDTF">2023-01-19T14:40:48Z</dcterms:created>
  <dcterms:modified xsi:type="dcterms:W3CDTF">2025-11-16T14:05:16Z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0x010100182C8A2AA99BD2478576491E90E9FDF6</vt:lpwstr>
  </property>
  <property fmtid="{D5CDD505-2E9C-101B-9397-08002B2CF9AE}" pid="3" name="MediaServiceImageTags">
    <vt:lpwstr/>
  </property>
</Properties>
</file>